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210"/>
  <workbookPr defaultThemeVersion="166925"/>
  <xr:revisionPtr revIDLastSave="1980" documentId="11_C23F6A50F9A1F933ABA8A9FBE2BDE5F7B84BDC6C" xr6:coauthVersionLast="47" xr6:coauthVersionMax="47" xr10:uidLastSave="{E030D8B6-7625-42AA-842E-7319BE6BAC78}"/>
  <bookViews>
    <workbookView xWindow="240" yWindow="108" windowWidth="14808" windowHeight="8016" firstSheet="7" activeTab="3" xr2:uid="{00000000-000D-0000-FFFF-FFFF00000000}"/>
  </bookViews>
  <sheets>
    <sheet name="Original" sheetId="1" r:id="rId1"/>
    <sheet name="Clean Data" sheetId="2" r:id="rId2"/>
    <sheet name="Data Removed" sheetId="5" r:id="rId3"/>
    <sheet name="Q.A" sheetId="3" r:id="rId4"/>
    <sheet name="Q.B" sheetId="4" r:id="rId5"/>
    <sheet name="Q.C" sheetId="6" r:id="rId6"/>
    <sheet name="Q.D" sheetId="7" r:id="rId7"/>
    <sheet name="Q.E" sheetId="8" r:id="rId8"/>
    <sheet name="Clean Data before Column Remova" sheetId="9" r:id="rId9"/>
  </sheets>
  <definedNames>
    <definedName name="_xlnm._FilterDatabase" localSheetId="2" hidden="1">'Data Removed'!$A$8:$B$3793</definedName>
    <definedName name="_xlnm._FilterDatabase" localSheetId="3" hidden="1">Q.A!$G$6:$P$5050</definedName>
    <definedName name="_xlchart.v1.0" hidden="1">(Q.A!$C$10:$D$10,Q.A!$H$10:$K$10)</definedName>
    <definedName name="_xlchart.v1.1" hidden="1">(Q.A!$C$11:$D$11,Q.A!$H$11:$K$11)</definedName>
    <definedName name="_xlchart.v1.10" hidden="1">(Q.A!$C$20:$D$20,Q.A!$H$20:$K$20)</definedName>
    <definedName name="_xlchart.v1.11" hidden="1">(Q.A!$C$21:$D$21,Q.A!$H$21:$K$21)</definedName>
    <definedName name="_xlchart.v1.12" hidden="1">(Q.A!$C$22:$D$22,Q.A!$H$22:$K$22)</definedName>
    <definedName name="_xlchart.v1.13" hidden="1">(Q.A!$C$23:$D$23,Q.A!$H$23:$K$23)</definedName>
    <definedName name="_xlchart.v1.14" hidden="1">(Q.A!$C$24:$D$24,Q.A!$H$24:$K$24)</definedName>
    <definedName name="_xlchart.v1.15" hidden="1">(Q.A!$C$25:$D$25,Q.A!$H$25:$K$25)</definedName>
    <definedName name="_xlchart.v1.16" hidden="1">(Q.A!$C$26:$D$26,Q.A!$H$26:$K$26)</definedName>
    <definedName name="_xlchart.v1.17" hidden="1">(Q.A!$C$27:$D$27,Q.A!$H$27:$K$27)</definedName>
    <definedName name="_xlchart.v1.18" hidden="1">(Q.A!$C$28:$D$28,Q.A!$H$28:$K$28)</definedName>
    <definedName name="_xlchart.v1.19" hidden="1">(Q.A!$C$29:$D$29,Q.A!$H$29:$K$29)</definedName>
    <definedName name="_xlchart.v1.2" hidden="1">(Q.A!$C$12:$D$12,Q.A!$H$12:$K$12)</definedName>
    <definedName name="_xlchart.v1.20" hidden="1">(Q.A!$C$30:$D$30,Q.A!$H$30:$K$30)</definedName>
    <definedName name="_xlchart.v1.21" hidden="1">(Q.A!$C$8:$D$8,Q.A!$H$8:$K$8)</definedName>
    <definedName name="_xlchart.v1.22" hidden="1">(Q.A!$C$9:$D$9,Q.A!$H$9:$K$9)</definedName>
    <definedName name="_xlchart.v1.23" hidden="1">Q.A!$A$10</definedName>
    <definedName name="_xlchart.v1.24" hidden="1">Q.A!$A$11</definedName>
    <definedName name="_xlchart.v1.25" hidden="1">Q.A!$A$12</definedName>
    <definedName name="_xlchart.v1.26" hidden="1">Q.A!$A$13</definedName>
    <definedName name="_xlchart.v1.27" hidden="1">Q.A!$A$14</definedName>
    <definedName name="_xlchart.v1.28" hidden="1">Q.A!$A$15</definedName>
    <definedName name="_xlchart.v1.29" hidden="1">Q.A!$A$16</definedName>
    <definedName name="_xlchart.v1.3" hidden="1">(Q.A!$C$13:$D$13,Q.A!$H$13:$K$13)</definedName>
    <definedName name="_xlchart.v1.30" hidden="1">Q.A!$A$17</definedName>
    <definedName name="_xlchart.v1.31" hidden="1">Q.A!$A$18</definedName>
    <definedName name="_xlchart.v1.32" hidden="1">Q.A!$A$19</definedName>
    <definedName name="_xlchart.v1.33" hidden="1">Q.A!$A$20</definedName>
    <definedName name="_xlchart.v1.34" hidden="1">Q.A!$A$21</definedName>
    <definedName name="_xlchart.v1.35" hidden="1">Q.A!$A$22</definedName>
    <definedName name="_xlchart.v1.36" hidden="1">Q.A!$A$23</definedName>
    <definedName name="_xlchart.v1.37" hidden="1">Q.A!$A$24</definedName>
    <definedName name="_xlchart.v1.38" hidden="1">Q.A!$A$25</definedName>
    <definedName name="_xlchart.v1.39" hidden="1">Q.A!$A$26</definedName>
    <definedName name="_xlchart.v1.4" hidden="1">(Q.A!$C$14:$D$14,Q.A!$H$14:$K$14)</definedName>
    <definedName name="_xlchart.v1.40" hidden="1">Q.A!$A$27</definedName>
    <definedName name="_xlchart.v1.41" hidden="1">Q.A!$A$28</definedName>
    <definedName name="_xlchart.v1.42" hidden="1">Q.A!$A$29</definedName>
    <definedName name="_xlchart.v1.43" hidden="1">Q.A!$A$30</definedName>
    <definedName name="_xlchart.v1.44" hidden="1">Q.A!$A$8</definedName>
    <definedName name="_xlchart.v1.45" hidden="1">Q.A!$A$9</definedName>
    <definedName name="_xlchart.v1.5" hidden="1">(Q.A!$C$15:$D$15,Q.A!$H$15:$K$15)</definedName>
    <definedName name="_xlchart.v1.6" hidden="1">(Q.A!$C$16:$D$16,Q.A!$H$16:$K$16)</definedName>
    <definedName name="_xlchart.v1.7" hidden="1">(Q.A!$C$17:$D$17,Q.A!$H$17:$K$17)</definedName>
    <definedName name="_xlchart.v1.8" hidden="1">(Q.A!$C$18:$D$18,Q.A!$H$18:$K$18)</definedName>
    <definedName name="_xlchart.v1.9" hidden="1">(Q.A!$C$19:$D$19,Q.A!$H$19:$K$19)</definedName>
    <definedName name="IMDB_Movies_Original___Copy" localSheetId="0">Original!$A$1:$AB$5044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3" l="1"/>
  <c r="G7" i="7"/>
  <c r="B7" i="8"/>
  <c r="A15" i="4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1961" i="2"/>
  <c r="K1962" i="2"/>
  <c r="K1963" i="2"/>
  <c r="K1964" i="2"/>
  <c r="K1965" i="2"/>
  <c r="K1966" i="2"/>
  <c r="K1967" i="2"/>
  <c r="K1968" i="2"/>
  <c r="K1969" i="2"/>
  <c r="K1970" i="2"/>
  <c r="K1971" i="2"/>
  <c r="K1972" i="2"/>
  <c r="K1973" i="2"/>
  <c r="K1974" i="2"/>
  <c r="K1975" i="2"/>
  <c r="K1976" i="2"/>
  <c r="K1977" i="2"/>
  <c r="K1978" i="2"/>
  <c r="K1979" i="2"/>
  <c r="K1980" i="2"/>
  <c r="K1981" i="2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K1994" i="2"/>
  <c r="K1995" i="2"/>
  <c r="K1996" i="2"/>
  <c r="K1997" i="2"/>
  <c r="K1998" i="2"/>
  <c r="K1999" i="2"/>
  <c r="K2000" i="2"/>
  <c r="K2001" i="2"/>
  <c r="K2002" i="2"/>
  <c r="K2003" i="2"/>
  <c r="K2004" i="2"/>
  <c r="K2005" i="2"/>
  <c r="K2006" i="2"/>
  <c r="K2007" i="2"/>
  <c r="K2008" i="2"/>
  <c r="K2009" i="2"/>
  <c r="K2010" i="2"/>
  <c r="K2011" i="2"/>
  <c r="K2012" i="2"/>
  <c r="K2013" i="2"/>
  <c r="K2014" i="2"/>
  <c r="K2015" i="2"/>
  <c r="K2016" i="2"/>
  <c r="K2017" i="2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K2043" i="2"/>
  <c r="K2044" i="2"/>
  <c r="K2045" i="2"/>
  <c r="K2046" i="2"/>
  <c r="K2047" i="2"/>
  <c r="K2048" i="2"/>
  <c r="K2049" i="2"/>
  <c r="K2050" i="2"/>
  <c r="K2051" i="2"/>
  <c r="K2052" i="2"/>
  <c r="K2053" i="2"/>
  <c r="K2054" i="2"/>
  <c r="K2055" i="2"/>
  <c r="K2056" i="2"/>
  <c r="K2057" i="2"/>
  <c r="K2058" i="2"/>
  <c r="K2059" i="2"/>
  <c r="K2060" i="2"/>
  <c r="K2061" i="2"/>
  <c r="K2062" i="2"/>
  <c r="K2063" i="2"/>
  <c r="K2064" i="2"/>
  <c r="K2065" i="2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K2078" i="2"/>
  <c r="K2079" i="2"/>
  <c r="K2080" i="2"/>
  <c r="K2081" i="2"/>
  <c r="K2082" i="2"/>
  <c r="K2083" i="2"/>
  <c r="K2084" i="2"/>
  <c r="K2085" i="2"/>
  <c r="K2086" i="2"/>
  <c r="K2087" i="2"/>
  <c r="K2088" i="2"/>
  <c r="K2089" i="2"/>
  <c r="K2090" i="2"/>
  <c r="K2091" i="2"/>
  <c r="K2092" i="2"/>
  <c r="K2093" i="2"/>
  <c r="K2094" i="2"/>
  <c r="K2095" i="2"/>
  <c r="K2096" i="2"/>
  <c r="K2097" i="2"/>
  <c r="K2098" i="2"/>
  <c r="K2099" i="2"/>
  <c r="K2100" i="2"/>
  <c r="K2101" i="2"/>
  <c r="K2102" i="2"/>
  <c r="K2103" i="2"/>
  <c r="K2104" i="2"/>
  <c r="K2105" i="2"/>
  <c r="K2106" i="2"/>
  <c r="K2107" i="2"/>
  <c r="K2108" i="2"/>
  <c r="K2109" i="2"/>
  <c r="K2110" i="2"/>
  <c r="K2111" i="2"/>
  <c r="K2112" i="2"/>
  <c r="K2113" i="2"/>
  <c r="K2114" i="2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K2128" i="2"/>
  <c r="K2129" i="2"/>
  <c r="K2130" i="2"/>
  <c r="K2131" i="2"/>
  <c r="K2132" i="2"/>
  <c r="K2133" i="2"/>
  <c r="K2134" i="2"/>
  <c r="K2135" i="2"/>
  <c r="K2136" i="2"/>
  <c r="K2137" i="2"/>
  <c r="K2138" i="2"/>
  <c r="K2139" i="2"/>
  <c r="K2140" i="2"/>
  <c r="K2141" i="2"/>
  <c r="K2142" i="2"/>
  <c r="K2143" i="2"/>
  <c r="K2144" i="2"/>
  <c r="K2145" i="2"/>
  <c r="K2146" i="2"/>
  <c r="K2147" i="2"/>
  <c r="K2148" i="2"/>
  <c r="K2149" i="2"/>
  <c r="K2150" i="2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K2174" i="2"/>
  <c r="K2175" i="2"/>
  <c r="K2176" i="2"/>
  <c r="K2177" i="2"/>
  <c r="K2178" i="2"/>
  <c r="K2179" i="2"/>
  <c r="K2180" i="2"/>
  <c r="K2181" i="2"/>
  <c r="K2182" i="2"/>
  <c r="K2183" i="2"/>
  <c r="K2184" i="2"/>
  <c r="K2185" i="2"/>
  <c r="K2186" i="2"/>
  <c r="K2187" i="2"/>
  <c r="K2188" i="2"/>
  <c r="K2189" i="2"/>
  <c r="K2190" i="2"/>
  <c r="K2191" i="2"/>
  <c r="K2192" i="2"/>
  <c r="K2193" i="2"/>
  <c r="K2194" i="2"/>
  <c r="K2195" i="2"/>
  <c r="K2196" i="2"/>
  <c r="K2197" i="2"/>
  <c r="K2198" i="2"/>
  <c r="K2199" i="2"/>
  <c r="K2200" i="2"/>
  <c r="K2201" i="2"/>
  <c r="K2202" i="2"/>
  <c r="K2203" i="2"/>
  <c r="K2204" i="2"/>
  <c r="K2205" i="2"/>
  <c r="K2206" i="2"/>
  <c r="K2207" i="2"/>
  <c r="K2208" i="2"/>
  <c r="K2209" i="2"/>
  <c r="K2210" i="2"/>
  <c r="K2211" i="2"/>
  <c r="K2212" i="2"/>
  <c r="K2213" i="2"/>
  <c r="K2214" i="2"/>
  <c r="K2215" i="2"/>
  <c r="K2216" i="2"/>
  <c r="K2217" i="2"/>
  <c r="K2218" i="2"/>
  <c r="K2219" i="2"/>
  <c r="K2220" i="2"/>
  <c r="K2221" i="2"/>
  <c r="K2222" i="2"/>
  <c r="K2223" i="2"/>
  <c r="K2224" i="2"/>
  <c r="K2225" i="2"/>
  <c r="K2226" i="2"/>
  <c r="K2227" i="2"/>
  <c r="K2228" i="2"/>
  <c r="K2229" i="2"/>
  <c r="K2230" i="2"/>
  <c r="K2231" i="2"/>
  <c r="K2232" i="2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K2248" i="2"/>
  <c r="K2249" i="2"/>
  <c r="K2250" i="2"/>
  <c r="K2251" i="2"/>
  <c r="K2252" i="2"/>
  <c r="K2253" i="2"/>
  <c r="K2254" i="2"/>
  <c r="K2255" i="2"/>
  <c r="K2256" i="2"/>
  <c r="K2257" i="2"/>
  <c r="K2258" i="2"/>
  <c r="K2259" i="2"/>
  <c r="K2260" i="2"/>
  <c r="K2261" i="2"/>
  <c r="K2262" i="2"/>
  <c r="K2263" i="2"/>
  <c r="K2264" i="2"/>
  <c r="K2265" i="2"/>
  <c r="K2266" i="2"/>
  <c r="K2267" i="2"/>
  <c r="K2268" i="2"/>
  <c r="K2269" i="2"/>
  <c r="K2270" i="2"/>
  <c r="K2271" i="2"/>
  <c r="K2272" i="2"/>
  <c r="K2273" i="2"/>
  <c r="K2274" i="2"/>
  <c r="K2275" i="2"/>
  <c r="K2276" i="2"/>
  <c r="K2277" i="2"/>
  <c r="K2278" i="2"/>
  <c r="K2279" i="2"/>
  <c r="K2280" i="2"/>
  <c r="K2281" i="2"/>
  <c r="K2282" i="2"/>
  <c r="K2283" i="2"/>
  <c r="K2284" i="2"/>
  <c r="K2285" i="2"/>
  <c r="K2286" i="2"/>
  <c r="K2287" i="2"/>
  <c r="K2288" i="2"/>
  <c r="K2289" i="2"/>
  <c r="K2290" i="2"/>
  <c r="K2291" i="2"/>
  <c r="K2292" i="2"/>
  <c r="K2293" i="2"/>
  <c r="K2294" i="2"/>
  <c r="K2295" i="2"/>
  <c r="K2296" i="2"/>
  <c r="K2297" i="2"/>
  <c r="K2298" i="2"/>
  <c r="K2299" i="2"/>
  <c r="K2300" i="2"/>
  <c r="K2301" i="2"/>
  <c r="K2302" i="2"/>
  <c r="K2303" i="2"/>
  <c r="K2304" i="2"/>
  <c r="K2305" i="2"/>
  <c r="K2306" i="2"/>
  <c r="K2307" i="2"/>
  <c r="K2308" i="2"/>
  <c r="K2309" i="2"/>
  <c r="K2310" i="2"/>
  <c r="K2311" i="2"/>
  <c r="K2312" i="2"/>
  <c r="K2313" i="2"/>
  <c r="K2314" i="2"/>
  <c r="K2315" i="2"/>
  <c r="K2316" i="2"/>
  <c r="K2317" i="2"/>
  <c r="K2318" i="2"/>
  <c r="K2319" i="2"/>
  <c r="K2320" i="2"/>
  <c r="K2321" i="2"/>
  <c r="K2322" i="2"/>
  <c r="K2323" i="2"/>
  <c r="K2324" i="2"/>
  <c r="K2325" i="2"/>
  <c r="K2326" i="2"/>
  <c r="K2327" i="2"/>
  <c r="K2328" i="2"/>
  <c r="K2329" i="2"/>
  <c r="K2330" i="2"/>
  <c r="K2331" i="2"/>
  <c r="K2332" i="2"/>
  <c r="K2333" i="2"/>
  <c r="K2334" i="2"/>
  <c r="K2335" i="2"/>
  <c r="K2336" i="2"/>
  <c r="K2337" i="2"/>
  <c r="K2338" i="2"/>
  <c r="K2339" i="2"/>
  <c r="K2340" i="2"/>
  <c r="K2341" i="2"/>
  <c r="K2342" i="2"/>
  <c r="K2343" i="2"/>
  <c r="K2344" i="2"/>
  <c r="K2345" i="2"/>
  <c r="K2346" i="2"/>
  <c r="K2347" i="2"/>
  <c r="K2348" i="2"/>
  <c r="K2349" i="2"/>
  <c r="K2350" i="2"/>
  <c r="K2351" i="2"/>
  <c r="K2352" i="2"/>
  <c r="K2353" i="2"/>
  <c r="K2354" i="2"/>
  <c r="K2355" i="2"/>
  <c r="K2356" i="2"/>
  <c r="K2357" i="2"/>
  <c r="K2358" i="2"/>
  <c r="K2359" i="2"/>
  <c r="K2360" i="2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K2379" i="2"/>
  <c r="K2380" i="2"/>
  <c r="K2381" i="2"/>
  <c r="K2382" i="2"/>
  <c r="K2383" i="2"/>
  <c r="K2384" i="2"/>
  <c r="K2385" i="2"/>
  <c r="K2386" i="2"/>
  <c r="K2387" i="2"/>
  <c r="K2388" i="2"/>
  <c r="K2389" i="2"/>
  <c r="K2390" i="2"/>
  <c r="K2391" i="2"/>
  <c r="K2392" i="2"/>
  <c r="K2393" i="2"/>
  <c r="K2394" i="2"/>
  <c r="K2395" i="2"/>
  <c r="K2396" i="2"/>
  <c r="K2397" i="2"/>
  <c r="K2398" i="2"/>
  <c r="K2399" i="2"/>
  <c r="K2400" i="2"/>
  <c r="K2401" i="2"/>
  <c r="K2402" i="2"/>
  <c r="K2403" i="2"/>
  <c r="K2404" i="2"/>
  <c r="K2405" i="2"/>
  <c r="K2406" i="2"/>
  <c r="K2407" i="2"/>
  <c r="K2408" i="2"/>
  <c r="K2409" i="2"/>
  <c r="K2410" i="2"/>
  <c r="K2411" i="2"/>
  <c r="K2412" i="2"/>
  <c r="K2413" i="2"/>
  <c r="K2414" i="2"/>
  <c r="K2415" i="2"/>
  <c r="K2416" i="2"/>
  <c r="K2417" i="2"/>
  <c r="K2418" i="2"/>
  <c r="K2419" i="2"/>
  <c r="K2420" i="2"/>
  <c r="K2421" i="2"/>
  <c r="K2422" i="2"/>
  <c r="K2423" i="2"/>
  <c r="K2424" i="2"/>
  <c r="K2425" i="2"/>
  <c r="K2426" i="2"/>
  <c r="K2427" i="2"/>
  <c r="K2428" i="2"/>
  <c r="K2429" i="2"/>
  <c r="K2430" i="2"/>
  <c r="K2431" i="2"/>
  <c r="K2432" i="2"/>
  <c r="K2433" i="2"/>
  <c r="K2434" i="2"/>
  <c r="K2435" i="2"/>
  <c r="K2436" i="2"/>
  <c r="K2437" i="2"/>
  <c r="K2438" i="2"/>
  <c r="K2439" i="2"/>
  <c r="K2440" i="2"/>
  <c r="K2441" i="2"/>
  <c r="K2442" i="2"/>
  <c r="K2443" i="2"/>
  <c r="K2444" i="2"/>
  <c r="K2445" i="2"/>
  <c r="K2446" i="2"/>
  <c r="K2447" i="2"/>
  <c r="K2448" i="2"/>
  <c r="K2449" i="2"/>
  <c r="K2450" i="2"/>
  <c r="K2451" i="2"/>
  <c r="K2452" i="2"/>
  <c r="K2453" i="2"/>
  <c r="K2454" i="2"/>
  <c r="K2455" i="2"/>
  <c r="K2456" i="2"/>
  <c r="K2457" i="2"/>
  <c r="K2458" i="2"/>
  <c r="K2459" i="2"/>
  <c r="K2460" i="2"/>
  <c r="K2461" i="2"/>
  <c r="K2462" i="2"/>
  <c r="K2463" i="2"/>
  <c r="K2464" i="2"/>
  <c r="K2465" i="2"/>
  <c r="K2466" i="2"/>
  <c r="K2467" i="2"/>
  <c r="K2468" i="2"/>
  <c r="K2469" i="2"/>
  <c r="K2470" i="2"/>
  <c r="K2471" i="2"/>
  <c r="K2472" i="2"/>
  <c r="K2473" i="2"/>
  <c r="K2474" i="2"/>
  <c r="K2475" i="2"/>
  <c r="K2476" i="2"/>
  <c r="K2477" i="2"/>
  <c r="K2478" i="2"/>
  <c r="K2479" i="2"/>
  <c r="K2480" i="2"/>
  <c r="K2481" i="2"/>
  <c r="K2482" i="2"/>
  <c r="K2483" i="2"/>
  <c r="K2484" i="2"/>
  <c r="K2485" i="2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K2507" i="2"/>
  <c r="K2508" i="2"/>
  <c r="K2509" i="2"/>
  <c r="K2510" i="2"/>
  <c r="K2511" i="2"/>
  <c r="K2512" i="2"/>
  <c r="K2513" i="2"/>
  <c r="K2514" i="2"/>
  <c r="K2515" i="2"/>
  <c r="K2516" i="2"/>
  <c r="K2517" i="2"/>
  <c r="K2518" i="2"/>
  <c r="K2519" i="2"/>
  <c r="K2520" i="2"/>
  <c r="K2521" i="2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K2534" i="2"/>
  <c r="K2535" i="2"/>
  <c r="K2536" i="2"/>
  <c r="K2537" i="2"/>
  <c r="K2538" i="2"/>
  <c r="K2539" i="2"/>
  <c r="K2540" i="2"/>
  <c r="K2541" i="2"/>
  <c r="K2542" i="2"/>
  <c r="K2543" i="2"/>
  <c r="K2544" i="2"/>
  <c r="K2545" i="2"/>
  <c r="K2546" i="2"/>
  <c r="K2547" i="2"/>
  <c r="K2548" i="2"/>
  <c r="K2549" i="2"/>
  <c r="K2550" i="2"/>
  <c r="K2551" i="2"/>
  <c r="K2552" i="2"/>
  <c r="K2553" i="2"/>
  <c r="K2554" i="2"/>
  <c r="K2555" i="2"/>
  <c r="K2556" i="2"/>
  <c r="K2557" i="2"/>
  <c r="K2558" i="2"/>
  <c r="K2559" i="2"/>
  <c r="K2560" i="2"/>
  <c r="K2561" i="2"/>
  <c r="K2562" i="2"/>
  <c r="K2563" i="2"/>
  <c r="K2564" i="2"/>
  <c r="K2565" i="2"/>
  <c r="K2566" i="2"/>
  <c r="K2567" i="2"/>
  <c r="K2568" i="2"/>
  <c r="K2569" i="2"/>
  <c r="K2570" i="2"/>
  <c r="K2571" i="2"/>
  <c r="K2572" i="2"/>
  <c r="K2573" i="2"/>
  <c r="K2574" i="2"/>
  <c r="K2575" i="2"/>
  <c r="K2576" i="2"/>
  <c r="K2577" i="2"/>
  <c r="K2578" i="2"/>
  <c r="K2579" i="2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K2593" i="2"/>
  <c r="K2594" i="2"/>
  <c r="K2595" i="2"/>
  <c r="K2596" i="2"/>
  <c r="K2597" i="2"/>
  <c r="K2598" i="2"/>
  <c r="K2599" i="2"/>
  <c r="K2600" i="2"/>
  <c r="K2601" i="2"/>
  <c r="K2602" i="2"/>
  <c r="K2603" i="2"/>
  <c r="K2604" i="2"/>
  <c r="K2605" i="2"/>
  <c r="K2606" i="2"/>
  <c r="K2607" i="2"/>
  <c r="K2608" i="2"/>
  <c r="K2609" i="2"/>
  <c r="K2610" i="2"/>
  <c r="K2611" i="2"/>
  <c r="K2612" i="2"/>
  <c r="K2613" i="2"/>
  <c r="K2614" i="2"/>
  <c r="K2615" i="2"/>
  <c r="K2616" i="2"/>
  <c r="K2617" i="2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K2630" i="2"/>
  <c r="K2631" i="2"/>
  <c r="K2632" i="2"/>
  <c r="K2633" i="2"/>
  <c r="K2634" i="2"/>
  <c r="K2635" i="2"/>
  <c r="K2636" i="2"/>
  <c r="K2637" i="2"/>
  <c r="K2638" i="2"/>
  <c r="K2639" i="2"/>
  <c r="K2640" i="2"/>
  <c r="K2641" i="2"/>
  <c r="K2642" i="2"/>
  <c r="K2643" i="2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K2656" i="2"/>
  <c r="K2657" i="2"/>
  <c r="K2658" i="2"/>
  <c r="K2659" i="2"/>
  <c r="K2660" i="2"/>
  <c r="K2661" i="2"/>
  <c r="K2662" i="2"/>
  <c r="K2663" i="2"/>
  <c r="K2664" i="2"/>
  <c r="K2665" i="2"/>
  <c r="K2666" i="2"/>
  <c r="K2667" i="2"/>
  <c r="K2668" i="2"/>
  <c r="K2669" i="2"/>
  <c r="K2670" i="2"/>
  <c r="K2671" i="2"/>
  <c r="K2672" i="2"/>
  <c r="K2673" i="2"/>
  <c r="K2674" i="2"/>
  <c r="K2675" i="2"/>
  <c r="K2676" i="2"/>
  <c r="K2677" i="2"/>
  <c r="K2678" i="2"/>
  <c r="K2679" i="2"/>
  <c r="K2680" i="2"/>
  <c r="K2681" i="2"/>
  <c r="K2682" i="2"/>
  <c r="K2683" i="2"/>
  <c r="K2684" i="2"/>
  <c r="K2685" i="2"/>
  <c r="K2686" i="2"/>
  <c r="K2687" i="2"/>
  <c r="K2688" i="2"/>
  <c r="K2689" i="2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K2723" i="2"/>
  <c r="K2724" i="2"/>
  <c r="K2725" i="2"/>
  <c r="K2726" i="2"/>
  <c r="K2727" i="2"/>
  <c r="K2728" i="2"/>
  <c r="K2729" i="2"/>
  <c r="K2730" i="2"/>
  <c r="K2731" i="2"/>
  <c r="K2732" i="2"/>
  <c r="K2733" i="2"/>
  <c r="K2734" i="2"/>
  <c r="K2735" i="2"/>
  <c r="K2736" i="2"/>
  <c r="K2737" i="2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K2750" i="2"/>
  <c r="K2751" i="2"/>
  <c r="K2752" i="2"/>
  <c r="K2753" i="2"/>
  <c r="K2754" i="2"/>
  <c r="K2755" i="2"/>
  <c r="K2756" i="2"/>
  <c r="K2757" i="2"/>
  <c r="K2758" i="2"/>
  <c r="K2759" i="2"/>
  <c r="K2760" i="2"/>
  <c r="K2761" i="2"/>
  <c r="K2762" i="2"/>
  <c r="K2763" i="2"/>
  <c r="K2764" i="2"/>
  <c r="K2765" i="2"/>
  <c r="K2766" i="2"/>
  <c r="K2767" i="2"/>
  <c r="K2768" i="2"/>
  <c r="K2769" i="2"/>
  <c r="K2770" i="2"/>
  <c r="K2771" i="2"/>
  <c r="K2772" i="2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K2797" i="2"/>
  <c r="K2798" i="2"/>
  <c r="K2799" i="2"/>
  <c r="K2800" i="2"/>
  <c r="K2801" i="2"/>
  <c r="K2802" i="2"/>
  <c r="K2803" i="2"/>
  <c r="K2804" i="2"/>
  <c r="K2805" i="2"/>
  <c r="K2806" i="2"/>
  <c r="K2807" i="2"/>
  <c r="K2808" i="2"/>
  <c r="K2809" i="2"/>
  <c r="K2810" i="2"/>
  <c r="K2811" i="2"/>
  <c r="K2812" i="2"/>
  <c r="K2813" i="2"/>
  <c r="K2814" i="2"/>
  <c r="K2815" i="2"/>
  <c r="K2816" i="2"/>
  <c r="K2817" i="2"/>
  <c r="K2818" i="2"/>
  <c r="K2819" i="2"/>
  <c r="K2820" i="2"/>
  <c r="K2821" i="2"/>
  <c r="K2822" i="2"/>
  <c r="K2823" i="2"/>
  <c r="K2824" i="2"/>
  <c r="K2825" i="2"/>
  <c r="K2826" i="2"/>
  <c r="K2827" i="2"/>
  <c r="K2828" i="2"/>
  <c r="K2829" i="2"/>
  <c r="K2830" i="2"/>
  <c r="K2831" i="2"/>
  <c r="K2832" i="2"/>
  <c r="K2833" i="2"/>
  <c r="K2834" i="2"/>
  <c r="K2835" i="2"/>
  <c r="K2836" i="2"/>
  <c r="K2837" i="2"/>
  <c r="K2838" i="2"/>
  <c r="K2839" i="2"/>
  <c r="K2840" i="2"/>
  <c r="K2841" i="2"/>
  <c r="K2842" i="2"/>
  <c r="K2843" i="2"/>
  <c r="K2844" i="2"/>
  <c r="K2845" i="2"/>
  <c r="K2846" i="2"/>
  <c r="K2847" i="2"/>
  <c r="K2848" i="2"/>
  <c r="K2849" i="2"/>
  <c r="K2850" i="2"/>
  <c r="K2851" i="2"/>
  <c r="K2852" i="2"/>
  <c r="K2853" i="2"/>
  <c r="K2854" i="2"/>
  <c r="K2855" i="2"/>
  <c r="K2856" i="2"/>
  <c r="K2857" i="2"/>
  <c r="K2858" i="2"/>
  <c r="K2859" i="2"/>
  <c r="K2860" i="2"/>
  <c r="K2861" i="2"/>
  <c r="K2862" i="2"/>
  <c r="K2863" i="2"/>
  <c r="K2864" i="2"/>
  <c r="K2865" i="2"/>
  <c r="K2866" i="2"/>
  <c r="K2867" i="2"/>
  <c r="K2868" i="2"/>
  <c r="K2869" i="2"/>
  <c r="K2870" i="2"/>
  <c r="K2871" i="2"/>
  <c r="K2872" i="2"/>
  <c r="K2873" i="2"/>
  <c r="K2874" i="2"/>
  <c r="K2875" i="2"/>
  <c r="K2876" i="2"/>
  <c r="K2877" i="2"/>
  <c r="K2878" i="2"/>
  <c r="K2879" i="2"/>
  <c r="K2880" i="2"/>
  <c r="K2881" i="2"/>
  <c r="K2882" i="2"/>
  <c r="K2883" i="2"/>
  <c r="K2884" i="2"/>
  <c r="K2885" i="2"/>
  <c r="K2886" i="2"/>
  <c r="K2887" i="2"/>
  <c r="K2888" i="2"/>
  <c r="K2889" i="2"/>
  <c r="K2890" i="2"/>
  <c r="K2891" i="2"/>
  <c r="K2892" i="2"/>
  <c r="K2893" i="2"/>
  <c r="K2894" i="2"/>
  <c r="K2895" i="2"/>
  <c r="K2896" i="2"/>
  <c r="K2897" i="2"/>
  <c r="K2898" i="2"/>
  <c r="K2899" i="2"/>
  <c r="K2900" i="2"/>
  <c r="K2901" i="2"/>
  <c r="K2902" i="2"/>
  <c r="K2903" i="2"/>
  <c r="K2904" i="2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K2917" i="2"/>
  <c r="K2918" i="2"/>
  <c r="K2919" i="2"/>
  <c r="K2920" i="2"/>
  <c r="K2921" i="2"/>
  <c r="K2922" i="2"/>
  <c r="K2923" i="2"/>
  <c r="K2924" i="2"/>
  <c r="K2925" i="2"/>
  <c r="K2926" i="2"/>
  <c r="K2927" i="2"/>
  <c r="K2928" i="2"/>
  <c r="K2929" i="2"/>
  <c r="K2930" i="2"/>
  <c r="K2931" i="2"/>
  <c r="K2932" i="2"/>
  <c r="K2933" i="2"/>
  <c r="K2934" i="2"/>
  <c r="K2935" i="2"/>
  <c r="K2936" i="2"/>
  <c r="K2937" i="2"/>
  <c r="K2938" i="2"/>
  <c r="K2939" i="2"/>
  <c r="K2940" i="2"/>
  <c r="K2941" i="2"/>
  <c r="K2942" i="2"/>
  <c r="K2943" i="2"/>
  <c r="K2944" i="2"/>
  <c r="K2945" i="2"/>
  <c r="K2946" i="2"/>
  <c r="K2947" i="2"/>
  <c r="K2948" i="2"/>
  <c r="K2949" i="2"/>
  <c r="K2950" i="2"/>
  <c r="K2951" i="2"/>
  <c r="K2952" i="2"/>
  <c r="K2953" i="2"/>
  <c r="K2954" i="2"/>
  <c r="K2955" i="2"/>
  <c r="K2956" i="2"/>
  <c r="K2957" i="2"/>
  <c r="K2958" i="2"/>
  <c r="K2959" i="2"/>
  <c r="K2960" i="2"/>
  <c r="K2961" i="2"/>
  <c r="K2962" i="2"/>
  <c r="K2963" i="2"/>
  <c r="K2964" i="2"/>
  <c r="K2965" i="2"/>
  <c r="K2966" i="2"/>
  <c r="K2967" i="2"/>
  <c r="K2968" i="2"/>
  <c r="K2969" i="2"/>
  <c r="K2970" i="2"/>
  <c r="K2971" i="2"/>
  <c r="K2972" i="2"/>
  <c r="K2973" i="2"/>
  <c r="K2974" i="2"/>
  <c r="K2975" i="2"/>
  <c r="K2976" i="2"/>
  <c r="K2977" i="2"/>
  <c r="K2978" i="2"/>
  <c r="K2979" i="2"/>
  <c r="K2980" i="2"/>
  <c r="K2981" i="2"/>
  <c r="K2982" i="2"/>
  <c r="K2983" i="2"/>
  <c r="K2984" i="2"/>
  <c r="K2985" i="2"/>
  <c r="K2986" i="2"/>
  <c r="K2987" i="2"/>
  <c r="K2988" i="2"/>
  <c r="K2989" i="2"/>
  <c r="K2990" i="2"/>
  <c r="K2991" i="2"/>
  <c r="K2992" i="2"/>
  <c r="K2993" i="2"/>
  <c r="K2994" i="2"/>
  <c r="K2995" i="2"/>
  <c r="K2996" i="2"/>
  <c r="K2997" i="2"/>
  <c r="K2998" i="2"/>
  <c r="K2999" i="2"/>
  <c r="K3000" i="2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K3014" i="2"/>
  <c r="K3015" i="2"/>
  <c r="K3016" i="2"/>
  <c r="K3017" i="2"/>
  <c r="K3018" i="2"/>
  <c r="K3019" i="2"/>
  <c r="K3020" i="2"/>
  <c r="K3021" i="2"/>
  <c r="K3022" i="2"/>
  <c r="K3023" i="2"/>
  <c r="K3024" i="2"/>
  <c r="K3025" i="2"/>
  <c r="K3026" i="2"/>
  <c r="K3027" i="2"/>
  <c r="K3028" i="2"/>
  <c r="K3029" i="2"/>
  <c r="K3030" i="2"/>
  <c r="K3031" i="2"/>
  <c r="K3032" i="2"/>
  <c r="K3033" i="2"/>
  <c r="K3034" i="2"/>
  <c r="K3035" i="2"/>
  <c r="K3036" i="2"/>
  <c r="K3037" i="2"/>
  <c r="K3038" i="2"/>
  <c r="K3039" i="2"/>
  <c r="K3040" i="2"/>
  <c r="K3041" i="2"/>
  <c r="K3042" i="2"/>
  <c r="K3043" i="2"/>
  <c r="K3044" i="2"/>
  <c r="K3045" i="2"/>
  <c r="K3046" i="2"/>
  <c r="K3047" i="2"/>
  <c r="K3048" i="2"/>
  <c r="K3049" i="2"/>
  <c r="K3050" i="2"/>
  <c r="K3051" i="2"/>
  <c r="K3052" i="2"/>
  <c r="K3053" i="2"/>
  <c r="K3054" i="2"/>
  <c r="K3055" i="2"/>
  <c r="K3056" i="2"/>
  <c r="K3057" i="2"/>
  <c r="K3058" i="2"/>
  <c r="K3059" i="2"/>
  <c r="K3060" i="2"/>
  <c r="K3061" i="2"/>
  <c r="K3062" i="2"/>
  <c r="K3063" i="2"/>
  <c r="K3064" i="2"/>
  <c r="K3065" i="2"/>
  <c r="K3066" i="2"/>
  <c r="K3067" i="2"/>
  <c r="K3068" i="2"/>
  <c r="K3069" i="2"/>
  <c r="K3070" i="2"/>
  <c r="K3071" i="2"/>
  <c r="K3072" i="2"/>
  <c r="K3073" i="2"/>
  <c r="K3074" i="2"/>
  <c r="K3075" i="2"/>
  <c r="K3076" i="2"/>
  <c r="K3077" i="2"/>
  <c r="K3078" i="2"/>
  <c r="K3079" i="2"/>
  <c r="K3080" i="2"/>
  <c r="K3081" i="2"/>
  <c r="K3082" i="2"/>
  <c r="K3083" i="2"/>
  <c r="K3084" i="2"/>
  <c r="K3085" i="2"/>
  <c r="K3086" i="2"/>
  <c r="K3087" i="2"/>
  <c r="K3088" i="2"/>
  <c r="K3089" i="2"/>
  <c r="K3090" i="2"/>
  <c r="K3091" i="2"/>
  <c r="K3092" i="2"/>
  <c r="K3093" i="2"/>
  <c r="K3094" i="2"/>
  <c r="K3095" i="2"/>
  <c r="K3096" i="2"/>
  <c r="K3097" i="2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K3110" i="2"/>
  <c r="K3111" i="2"/>
  <c r="K3112" i="2"/>
  <c r="K3113" i="2"/>
  <c r="K3114" i="2"/>
  <c r="K3115" i="2"/>
  <c r="K3116" i="2"/>
  <c r="K3117" i="2"/>
  <c r="K3118" i="2"/>
  <c r="K3119" i="2"/>
  <c r="K3120" i="2"/>
  <c r="K3121" i="2"/>
  <c r="K3122" i="2"/>
  <c r="K3123" i="2"/>
  <c r="K3124" i="2"/>
  <c r="K3125" i="2"/>
  <c r="K3126" i="2"/>
  <c r="K3127" i="2"/>
  <c r="K3128" i="2"/>
  <c r="K3129" i="2"/>
  <c r="K3130" i="2"/>
  <c r="K3131" i="2"/>
  <c r="K3132" i="2"/>
  <c r="K3133" i="2"/>
  <c r="K3134" i="2"/>
  <c r="K3135" i="2"/>
  <c r="K3136" i="2"/>
  <c r="K3137" i="2"/>
  <c r="K3138" i="2"/>
  <c r="K3139" i="2"/>
  <c r="K3140" i="2"/>
  <c r="K3141" i="2"/>
  <c r="K3142" i="2"/>
  <c r="K3143" i="2"/>
  <c r="K3144" i="2"/>
  <c r="K3145" i="2"/>
  <c r="K3146" i="2"/>
  <c r="K3147" i="2"/>
  <c r="K3148" i="2"/>
  <c r="K3149" i="2"/>
  <c r="K3150" i="2"/>
  <c r="K3151" i="2"/>
  <c r="K3152" i="2"/>
  <c r="K3153" i="2"/>
  <c r="K3154" i="2"/>
  <c r="K3155" i="2"/>
  <c r="K3156" i="2"/>
  <c r="K3157" i="2"/>
  <c r="K3158" i="2"/>
  <c r="K3159" i="2"/>
  <c r="K3160" i="2"/>
  <c r="K3161" i="2"/>
  <c r="K3162" i="2"/>
  <c r="K3163" i="2"/>
  <c r="K3164" i="2"/>
  <c r="K3165" i="2"/>
  <c r="K3166" i="2"/>
  <c r="K3167" i="2"/>
  <c r="K3168" i="2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K3182" i="2"/>
  <c r="K3183" i="2"/>
  <c r="K3184" i="2"/>
  <c r="K3185" i="2"/>
  <c r="K3186" i="2"/>
  <c r="K3187" i="2"/>
  <c r="K3188" i="2"/>
  <c r="K3189" i="2"/>
  <c r="K3190" i="2"/>
  <c r="K3191" i="2"/>
  <c r="K3192" i="2"/>
  <c r="K3193" i="2"/>
  <c r="K3194" i="2"/>
  <c r="K3195" i="2"/>
  <c r="K3196" i="2"/>
  <c r="K3197" i="2"/>
  <c r="K3198" i="2"/>
  <c r="K3199" i="2"/>
  <c r="K3200" i="2"/>
  <c r="K3201" i="2"/>
  <c r="K3202" i="2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K3217" i="2"/>
  <c r="K3218" i="2"/>
  <c r="K3219" i="2"/>
  <c r="K3220" i="2"/>
  <c r="K3221" i="2"/>
  <c r="K3222" i="2"/>
  <c r="K3223" i="2"/>
  <c r="K3224" i="2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K3239" i="2"/>
  <c r="K3240" i="2"/>
  <c r="K3241" i="2"/>
  <c r="K3242" i="2"/>
  <c r="K3243" i="2"/>
  <c r="K3244" i="2"/>
  <c r="K3245" i="2"/>
  <c r="K3246" i="2"/>
  <c r="K3247" i="2"/>
  <c r="K3248" i="2"/>
  <c r="K3249" i="2"/>
  <c r="K3250" i="2"/>
  <c r="K3251" i="2"/>
  <c r="K3252" i="2"/>
  <c r="K3253" i="2"/>
  <c r="K3254" i="2"/>
  <c r="K3255" i="2"/>
  <c r="K3256" i="2"/>
  <c r="K3257" i="2"/>
  <c r="K3258" i="2"/>
  <c r="K3259" i="2"/>
  <c r="K3260" i="2"/>
  <c r="K3261" i="2"/>
  <c r="K3262" i="2"/>
  <c r="K3263" i="2"/>
  <c r="K3264" i="2"/>
  <c r="K3265" i="2"/>
  <c r="K3266" i="2"/>
  <c r="K3267" i="2"/>
  <c r="K3268" i="2"/>
  <c r="K3269" i="2"/>
  <c r="K3270" i="2"/>
  <c r="K3271" i="2"/>
  <c r="K3272" i="2"/>
  <c r="K3273" i="2"/>
  <c r="K3274" i="2"/>
  <c r="K3275" i="2"/>
  <c r="K3276" i="2"/>
  <c r="K3277" i="2"/>
  <c r="K3278" i="2"/>
  <c r="K3279" i="2"/>
  <c r="K3280" i="2"/>
  <c r="K3281" i="2"/>
  <c r="K3282" i="2"/>
  <c r="K3283" i="2"/>
  <c r="K3284" i="2"/>
  <c r="K3285" i="2"/>
  <c r="K3286" i="2"/>
  <c r="K3287" i="2"/>
  <c r="K3288" i="2"/>
  <c r="K3289" i="2"/>
  <c r="K3290" i="2"/>
  <c r="K3291" i="2"/>
  <c r="K3292" i="2"/>
  <c r="K3293" i="2"/>
  <c r="K3294" i="2"/>
  <c r="K3295" i="2"/>
  <c r="K3296" i="2"/>
  <c r="K3297" i="2"/>
  <c r="K3298" i="2"/>
  <c r="K3299" i="2"/>
  <c r="K3300" i="2"/>
  <c r="K3301" i="2"/>
  <c r="K3302" i="2"/>
  <c r="K3303" i="2"/>
  <c r="K3304" i="2"/>
  <c r="K3305" i="2"/>
  <c r="K3306" i="2"/>
  <c r="K3307" i="2"/>
  <c r="K3308" i="2"/>
  <c r="K3309" i="2"/>
  <c r="K3310" i="2"/>
  <c r="K3311" i="2"/>
  <c r="K3312" i="2"/>
  <c r="K3313" i="2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K3326" i="2"/>
  <c r="K3327" i="2"/>
  <c r="K3328" i="2"/>
  <c r="K3329" i="2"/>
  <c r="K3330" i="2"/>
  <c r="K3331" i="2"/>
  <c r="K3332" i="2"/>
  <c r="K3333" i="2"/>
  <c r="K3334" i="2"/>
  <c r="K3335" i="2"/>
  <c r="K3336" i="2"/>
  <c r="K3337" i="2"/>
  <c r="K3338" i="2"/>
  <c r="K3339" i="2"/>
  <c r="K3340" i="2"/>
  <c r="K3341" i="2"/>
  <c r="K3342" i="2"/>
  <c r="K3343" i="2"/>
  <c r="K3344" i="2"/>
  <c r="K3345" i="2"/>
  <c r="K3346" i="2"/>
  <c r="K3347" i="2"/>
  <c r="K3348" i="2"/>
  <c r="K3349" i="2"/>
  <c r="K3350" i="2"/>
  <c r="K3351" i="2"/>
  <c r="K3352" i="2"/>
  <c r="K3353" i="2"/>
  <c r="K3354" i="2"/>
  <c r="K3355" i="2"/>
  <c r="K3356" i="2"/>
  <c r="K3357" i="2"/>
  <c r="K3358" i="2"/>
  <c r="K3359" i="2"/>
  <c r="K3360" i="2"/>
  <c r="K3361" i="2"/>
  <c r="K3362" i="2"/>
  <c r="K3363" i="2"/>
  <c r="K3364" i="2"/>
  <c r="K3365" i="2"/>
  <c r="K3366" i="2"/>
  <c r="K3367" i="2"/>
  <c r="K3368" i="2"/>
  <c r="K3369" i="2"/>
  <c r="K3370" i="2"/>
  <c r="K3371" i="2"/>
  <c r="K3372" i="2"/>
  <c r="K3373" i="2"/>
  <c r="K3374" i="2"/>
  <c r="K3375" i="2"/>
  <c r="K3376" i="2"/>
  <c r="K3377" i="2"/>
  <c r="K3378" i="2"/>
  <c r="K3379" i="2"/>
  <c r="K3380" i="2"/>
  <c r="K3381" i="2"/>
  <c r="K3382" i="2"/>
  <c r="K3383" i="2"/>
  <c r="K3384" i="2"/>
  <c r="K3385" i="2"/>
  <c r="K3386" i="2"/>
  <c r="K3387" i="2"/>
  <c r="K3388" i="2"/>
  <c r="K3389" i="2"/>
  <c r="K3390" i="2"/>
  <c r="K3391" i="2"/>
  <c r="K3392" i="2"/>
  <c r="K3393" i="2"/>
  <c r="K3394" i="2"/>
  <c r="K3395" i="2"/>
  <c r="K3396" i="2"/>
  <c r="K3397" i="2"/>
  <c r="K3398" i="2"/>
  <c r="K3399" i="2"/>
  <c r="K3400" i="2"/>
  <c r="K3401" i="2"/>
  <c r="K3402" i="2"/>
  <c r="K3403" i="2"/>
  <c r="K3404" i="2"/>
  <c r="K3405" i="2"/>
  <c r="K3406" i="2"/>
  <c r="K3407" i="2"/>
  <c r="K3408" i="2"/>
  <c r="K3409" i="2"/>
  <c r="K3410" i="2"/>
  <c r="K3411" i="2"/>
  <c r="K3412" i="2"/>
  <c r="K3413" i="2"/>
  <c r="K3414" i="2"/>
  <c r="K3415" i="2"/>
  <c r="K3416" i="2"/>
  <c r="K3417" i="2"/>
  <c r="K3418" i="2"/>
  <c r="K3419" i="2"/>
  <c r="K3420" i="2"/>
  <c r="K3421" i="2"/>
  <c r="K3422" i="2"/>
  <c r="K3423" i="2"/>
  <c r="K3424" i="2"/>
  <c r="K3425" i="2"/>
  <c r="K3426" i="2"/>
  <c r="K3427" i="2"/>
  <c r="K3428" i="2"/>
  <c r="K3429" i="2"/>
  <c r="K3430" i="2"/>
  <c r="K3431" i="2"/>
  <c r="K3432" i="2"/>
  <c r="K3433" i="2"/>
  <c r="K3434" i="2"/>
  <c r="K3435" i="2"/>
  <c r="K3436" i="2"/>
  <c r="K3437" i="2"/>
  <c r="K3438" i="2"/>
  <c r="K3439" i="2"/>
  <c r="K3440" i="2"/>
  <c r="K3441" i="2"/>
  <c r="K3442" i="2"/>
  <c r="K3443" i="2"/>
  <c r="K3444" i="2"/>
  <c r="K3445" i="2"/>
  <c r="K3446" i="2"/>
  <c r="K3447" i="2"/>
  <c r="K3448" i="2"/>
  <c r="K3449" i="2"/>
  <c r="K3450" i="2"/>
  <c r="K3451" i="2"/>
  <c r="K3452" i="2"/>
  <c r="K3453" i="2"/>
  <c r="K3454" i="2"/>
  <c r="K3455" i="2"/>
  <c r="K3456" i="2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K3470" i="2"/>
  <c r="K3471" i="2"/>
  <c r="K3472" i="2"/>
  <c r="K3473" i="2"/>
  <c r="K3474" i="2"/>
  <c r="K3475" i="2"/>
  <c r="K3476" i="2"/>
  <c r="K3477" i="2"/>
  <c r="K3478" i="2"/>
  <c r="K3479" i="2"/>
  <c r="K3480" i="2"/>
  <c r="K3481" i="2"/>
  <c r="K3482" i="2"/>
  <c r="K3483" i="2"/>
  <c r="K3484" i="2"/>
  <c r="K3485" i="2"/>
  <c r="K3486" i="2"/>
  <c r="K3487" i="2"/>
  <c r="K3488" i="2"/>
  <c r="K3489" i="2"/>
  <c r="K3490" i="2"/>
  <c r="K3491" i="2"/>
  <c r="K3492" i="2"/>
  <c r="K3493" i="2"/>
  <c r="K3494" i="2"/>
  <c r="K3495" i="2"/>
  <c r="K3496" i="2"/>
  <c r="K3497" i="2"/>
  <c r="K3498" i="2"/>
  <c r="K3499" i="2"/>
  <c r="K3500" i="2"/>
  <c r="K3501" i="2"/>
  <c r="K3502" i="2"/>
  <c r="K3503" i="2"/>
  <c r="K3504" i="2"/>
  <c r="K3505" i="2"/>
  <c r="K3506" i="2"/>
  <c r="K3507" i="2"/>
  <c r="K3508" i="2"/>
  <c r="K3509" i="2"/>
  <c r="K3510" i="2"/>
  <c r="K3511" i="2"/>
  <c r="K3512" i="2"/>
  <c r="K3513" i="2"/>
  <c r="K3514" i="2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K3527" i="2"/>
  <c r="K3528" i="2"/>
  <c r="K3529" i="2"/>
  <c r="K3530" i="2"/>
  <c r="K3531" i="2"/>
  <c r="K3532" i="2"/>
  <c r="K3533" i="2"/>
  <c r="K3534" i="2"/>
  <c r="K3535" i="2"/>
  <c r="K3536" i="2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K3553" i="2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K3566" i="2"/>
  <c r="K3567" i="2"/>
  <c r="K3568" i="2"/>
  <c r="K3569" i="2"/>
  <c r="K3570" i="2"/>
  <c r="K3571" i="2"/>
  <c r="K3572" i="2"/>
  <c r="K3573" i="2"/>
  <c r="K3574" i="2"/>
  <c r="K3575" i="2"/>
  <c r="K3576" i="2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K3590" i="2"/>
  <c r="K3591" i="2"/>
  <c r="K3592" i="2"/>
  <c r="K3593" i="2"/>
  <c r="K3594" i="2"/>
  <c r="K3595" i="2"/>
  <c r="K3596" i="2"/>
  <c r="K3597" i="2"/>
  <c r="K3598" i="2"/>
  <c r="K3599" i="2"/>
  <c r="K3600" i="2"/>
  <c r="K3601" i="2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K3614" i="2"/>
  <c r="K3615" i="2"/>
  <c r="K3616" i="2"/>
  <c r="K3617" i="2"/>
  <c r="K3618" i="2"/>
  <c r="K3619" i="2"/>
  <c r="K3620" i="2"/>
  <c r="K3621" i="2"/>
  <c r="K3622" i="2"/>
  <c r="K3623" i="2"/>
  <c r="K3624" i="2"/>
  <c r="K3625" i="2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K3661" i="2"/>
  <c r="K3662" i="2"/>
  <c r="K3663" i="2"/>
  <c r="K3664" i="2"/>
  <c r="K3665" i="2"/>
  <c r="K3666" i="2"/>
  <c r="K3667" i="2"/>
  <c r="K3668" i="2"/>
  <c r="K3669" i="2"/>
  <c r="K3670" i="2"/>
  <c r="K3671" i="2"/>
  <c r="K3672" i="2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K3686" i="2"/>
  <c r="K3687" i="2"/>
  <c r="K3688" i="2"/>
  <c r="K3689" i="2"/>
  <c r="K3690" i="2"/>
  <c r="K3691" i="2"/>
  <c r="K3692" i="2"/>
  <c r="K3693" i="2"/>
  <c r="K3694" i="2"/>
  <c r="K3695" i="2"/>
  <c r="K3696" i="2"/>
  <c r="K3697" i="2"/>
  <c r="K3698" i="2"/>
  <c r="K3699" i="2"/>
  <c r="K3700" i="2"/>
  <c r="K3701" i="2"/>
  <c r="K3702" i="2"/>
  <c r="K3703" i="2"/>
  <c r="K3704" i="2"/>
  <c r="K3705" i="2"/>
  <c r="K3706" i="2"/>
  <c r="K3707" i="2"/>
  <c r="K3708" i="2"/>
  <c r="K3709" i="2"/>
  <c r="K3710" i="2"/>
  <c r="K3711" i="2"/>
  <c r="K3712" i="2"/>
  <c r="K3713" i="2"/>
  <c r="K3714" i="2"/>
  <c r="K3715" i="2"/>
  <c r="K3716" i="2"/>
  <c r="K3717" i="2"/>
  <c r="K3718" i="2"/>
  <c r="K3719" i="2"/>
  <c r="K3720" i="2"/>
  <c r="K3721" i="2"/>
  <c r="K3722" i="2"/>
  <c r="K3723" i="2"/>
  <c r="K3724" i="2"/>
  <c r="K3725" i="2"/>
  <c r="K3726" i="2"/>
  <c r="K3727" i="2"/>
  <c r="K3728" i="2"/>
  <c r="K3729" i="2"/>
  <c r="K3730" i="2"/>
  <c r="K3731" i="2"/>
  <c r="K3732" i="2"/>
  <c r="K3733" i="2"/>
  <c r="K3734" i="2"/>
  <c r="K3735" i="2"/>
  <c r="K3736" i="2"/>
  <c r="K3737" i="2"/>
  <c r="K3738" i="2"/>
  <c r="K3739" i="2"/>
  <c r="K3740" i="2"/>
  <c r="K3741" i="2"/>
  <c r="K3742" i="2"/>
  <c r="K3743" i="2"/>
  <c r="K3744" i="2"/>
  <c r="K3745" i="2"/>
  <c r="K3746" i="2"/>
  <c r="K3747" i="2"/>
  <c r="K3748" i="2"/>
  <c r="K3749" i="2"/>
  <c r="K3750" i="2"/>
  <c r="K3751" i="2"/>
  <c r="K3752" i="2"/>
  <c r="K3753" i="2"/>
  <c r="K3754" i="2"/>
  <c r="K3755" i="2"/>
  <c r="K3756" i="2"/>
  <c r="K3757" i="2"/>
  <c r="K3758" i="2"/>
  <c r="K3759" i="2"/>
  <c r="K3760" i="2"/>
  <c r="K3761" i="2"/>
  <c r="K3762" i="2"/>
  <c r="K3763" i="2"/>
  <c r="K3764" i="2"/>
  <c r="K3765" i="2"/>
  <c r="K3766" i="2"/>
  <c r="K3767" i="2"/>
  <c r="K3768" i="2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K3782" i="2"/>
  <c r="K3783" i="2"/>
  <c r="K3784" i="2"/>
  <c r="K3785" i="2"/>
  <c r="K3786" i="2"/>
  <c r="K3787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AC3787" i="9"/>
  <c r="AC3786" i="9"/>
  <c r="AC3785" i="9"/>
  <c r="AC3784" i="9"/>
  <c r="AC3783" i="9"/>
  <c r="AC3782" i="9"/>
  <c r="AC3781" i="9"/>
  <c r="AC3780" i="9"/>
  <c r="AC3779" i="9"/>
  <c r="AC3778" i="9"/>
  <c r="AC3777" i="9"/>
  <c r="AC3776" i="9"/>
  <c r="AC3775" i="9"/>
  <c r="AC3774" i="9"/>
  <c r="AC3773" i="9"/>
  <c r="AC3772" i="9"/>
  <c r="AC3771" i="9"/>
  <c r="AC3770" i="9"/>
  <c r="AC3769" i="9"/>
  <c r="AC3768" i="9"/>
  <c r="AC3767" i="9"/>
  <c r="AC3766" i="9"/>
  <c r="AC3765" i="9"/>
  <c r="AC3764" i="9"/>
  <c r="AC3763" i="9"/>
  <c r="AC3762" i="9"/>
  <c r="AC3761" i="9"/>
  <c r="AC3760" i="9"/>
  <c r="AC3759" i="9"/>
  <c r="AC3758" i="9"/>
  <c r="AC3757" i="9"/>
  <c r="AC3756" i="9"/>
  <c r="AC3755" i="9"/>
  <c r="AC3754" i="9"/>
  <c r="AC3753" i="9"/>
  <c r="AC3752" i="9"/>
  <c r="AC3751" i="9"/>
  <c r="AC3750" i="9"/>
  <c r="AC3749" i="9"/>
  <c r="AC3748" i="9"/>
  <c r="AC3747" i="9"/>
  <c r="AC3746" i="9"/>
  <c r="AC3745" i="9"/>
  <c r="AC3744" i="9"/>
  <c r="AC3743" i="9"/>
  <c r="AC3742" i="9"/>
  <c r="AC3741" i="9"/>
  <c r="AC3740" i="9"/>
  <c r="AC3739" i="9"/>
  <c r="AC3738" i="9"/>
  <c r="AC3737" i="9"/>
  <c r="AC3736" i="9"/>
  <c r="AC3735" i="9"/>
  <c r="AC3734" i="9"/>
  <c r="AC3733" i="9"/>
  <c r="AC3732" i="9"/>
  <c r="AC3731" i="9"/>
  <c r="AC3730" i="9"/>
  <c r="AC3729" i="9"/>
  <c r="AC3728" i="9"/>
  <c r="AC3727" i="9"/>
  <c r="AC3726" i="9"/>
  <c r="AC3725" i="9"/>
  <c r="AC3724" i="9"/>
  <c r="AC3723" i="9"/>
  <c r="AC3722" i="9"/>
  <c r="AC3721" i="9"/>
  <c r="AC3720" i="9"/>
  <c r="AC3719" i="9"/>
  <c r="AC3718" i="9"/>
  <c r="AC3717" i="9"/>
  <c r="AC3716" i="9"/>
  <c r="AC3715" i="9"/>
  <c r="AC3714" i="9"/>
  <c r="AC3713" i="9"/>
  <c r="AC3712" i="9"/>
  <c r="AC3711" i="9"/>
  <c r="AC3710" i="9"/>
  <c r="AC3709" i="9"/>
  <c r="AC3708" i="9"/>
  <c r="AC3707" i="9"/>
  <c r="AC3706" i="9"/>
  <c r="AC3705" i="9"/>
  <c r="AC3704" i="9"/>
  <c r="AC3703" i="9"/>
  <c r="AC3702" i="9"/>
  <c r="AC3701" i="9"/>
  <c r="AC3700" i="9"/>
  <c r="AC3699" i="9"/>
  <c r="AC3698" i="9"/>
  <c r="AC3697" i="9"/>
  <c r="AC3696" i="9"/>
  <c r="AC3695" i="9"/>
  <c r="AC3694" i="9"/>
  <c r="AC3693" i="9"/>
  <c r="AC3692" i="9"/>
  <c r="AC3691" i="9"/>
  <c r="AC3690" i="9"/>
  <c r="AC3689" i="9"/>
  <c r="AC3688" i="9"/>
  <c r="AC3687" i="9"/>
  <c r="AC3686" i="9"/>
  <c r="AC3685" i="9"/>
  <c r="AC3684" i="9"/>
  <c r="AC3683" i="9"/>
  <c r="AC3682" i="9"/>
  <c r="AC3681" i="9"/>
  <c r="AC3680" i="9"/>
  <c r="AC3679" i="9"/>
  <c r="AC3678" i="9"/>
  <c r="AC3677" i="9"/>
  <c r="AC3676" i="9"/>
  <c r="AC3675" i="9"/>
  <c r="AC3674" i="9"/>
  <c r="AC3673" i="9"/>
  <c r="AC3672" i="9"/>
  <c r="AC3671" i="9"/>
  <c r="AC3670" i="9"/>
  <c r="AC3669" i="9"/>
  <c r="AC3668" i="9"/>
  <c r="AC3667" i="9"/>
  <c r="AC3666" i="9"/>
  <c r="AC3665" i="9"/>
  <c r="AC3664" i="9"/>
  <c r="AC3663" i="9"/>
  <c r="AC3662" i="9"/>
  <c r="AC3661" i="9"/>
  <c r="AC3660" i="9"/>
  <c r="AC3659" i="9"/>
  <c r="AC3658" i="9"/>
  <c r="AC3657" i="9"/>
  <c r="AC3656" i="9"/>
  <c r="AC3655" i="9"/>
  <c r="AC3654" i="9"/>
  <c r="AC3653" i="9"/>
  <c r="AC3652" i="9"/>
  <c r="AC3651" i="9"/>
  <c r="AC3650" i="9"/>
  <c r="AC3649" i="9"/>
  <c r="AC3648" i="9"/>
  <c r="AC3647" i="9"/>
  <c r="AC3646" i="9"/>
  <c r="AC3645" i="9"/>
  <c r="AC3644" i="9"/>
  <c r="AC3643" i="9"/>
  <c r="AC3642" i="9"/>
  <c r="AC3641" i="9"/>
  <c r="AC3640" i="9"/>
  <c r="AC3639" i="9"/>
  <c r="AC3638" i="9"/>
  <c r="AC3637" i="9"/>
  <c r="AC3636" i="9"/>
  <c r="AC3635" i="9"/>
  <c r="AC3634" i="9"/>
  <c r="AC3633" i="9"/>
  <c r="AC3632" i="9"/>
  <c r="AC3631" i="9"/>
  <c r="AC3630" i="9"/>
  <c r="AC3629" i="9"/>
  <c r="AC3628" i="9"/>
  <c r="AC3627" i="9"/>
  <c r="AC3626" i="9"/>
  <c r="AC3625" i="9"/>
  <c r="AC3624" i="9"/>
  <c r="AC3623" i="9"/>
  <c r="AC3622" i="9"/>
  <c r="AC3621" i="9"/>
  <c r="AC3620" i="9"/>
  <c r="AC3619" i="9"/>
  <c r="AC3618" i="9"/>
  <c r="AC3617" i="9"/>
  <c r="AC3616" i="9"/>
  <c r="AC3615" i="9"/>
  <c r="AC3614" i="9"/>
  <c r="AC3613" i="9"/>
  <c r="AC3612" i="9"/>
  <c r="AC3611" i="9"/>
  <c r="AC3610" i="9"/>
  <c r="AC3609" i="9"/>
  <c r="AC3608" i="9"/>
  <c r="AC3607" i="9"/>
  <c r="AC3606" i="9"/>
  <c r="AC3605" i="9"/>
  <c r="AC3604" i="9"/>
  <c r="AC3603" i="9"/>
  <c r="AC3602" i="9"/>
  <c r="AC3601" i="9"/>
  <c r="AC3600" i="9"/>
  <c r="AC3599" i="9"/>
  <c r="AC3598" i="9"/>
  <c r="AC3597" i="9"/>
  <c r="AC3596" i="9"/>
  <c r="AC3595" i="9"/>
  <c r="AC3594" i="9"/>
  <c r="AC3593" i="9"/>
  <c r="AC3592" i="9"/>
  <c r="AC3591" i="9"/>
  <c r="AC3590" i="9"/>
  <c r="AC3589" i="9"/>
  <c r="AC3588" i="9"/>
  <c r="AC3587" i="9"/>
  <c r="AC3586" i="9"/>
  <c r="AC3585" i="9"/>
  <c r="AC3584" i="9"/>
  <c r="AC3583" i="9"/>
  <c r="AC3582" i="9"/>
  <c r="AC3581" i="9"/>
  <c r="AC3580" i="9"/>
  <c r="AC3579" i="9"/>
  <c r="AC3578" i="9"/>
  <c r="AC3577" i="9"/>
  <c r="AC3576" i="9"/>
  <c r="AC3575" i="9"/>
  <c r="AC3574" i="9"/>
  <c r="AC3573" i="9"/>
  <c r="AC3572" i="9"/>
  <c r="AC3571" i="9"/>
  <c r="AC3570" i="9"/>
  <c r="AC3569" i="9"/>
  <c r="AC3568" i="9"/>
  <c r="AC3567" i="9"/>
  <c r="AC3566" i="9"/>
  <c r="AC3565" i="9"/>
  <c r="AC3564" i="9"/>
  <c r="AC3563" i="9"/>
  <c r="AC3562" i="9"/>
  <c r="AC3561" i="9"/>
  <c r="AC3560" i="9"/>
  <c r="AC3559" i="9"/>
  <c r="AC3558" i="9"/>
  <c r="AC3557" i="9"/>
  <c r="AC3556" i="9"/>
  <c r="AC3555" i="9"/>
  <c r="AC3554" i="9"/>
  <c r="AC3553" i="9"/>
  <c r="AC3552" i="9"/>
  <c r="AC3551" i="9"/>
  <c r="AC3550" i="9"/>
  <c r="AC3549" i="9"/>
  <c r="AC3548" i="9"/>
  <c r="AC3547" i="9"/>
  <c r="AC3546" i="9"/>
  <c r="AC3545" i="9"/>
  <c r="AC3544" i="9"/>
  <c r="AC3543" i="9"/>
  <c r="AC3542" i="9"/>
  <c r="AC3541" i="9"/>
  <c r="AC3540" i="9"/>
  <c r="AC3539" i="9"/>
  <c r="AC3538" i="9"/>
  <c r="AC3537" i="9"/>
  <c r="AC3536" i="9"/>
  <c r="AC3535" i="9"/>
  <c r="AC3534" i="9"/>
  <c r="AC3533" i="9"/>
  <c r="AC3532" i="9"/>
  <c r="AC3531" i="9"/>
  <c r="AC3530" i="9"/>
  <c r="AC3529" i="9"/>
  <c r="AC3528" i="9"/>
  <c r="AC3527" i="9"/>
  <c r="AC3526" i="9"/>
  <c r="AC3525" i="9"/>
  <c r="AC3524" i="9"/>
  <c r="AC3523" i="9"/>
  <c r="AC3522" i="9"/>
  <c r="AC3521" i="9"/>
  <c r="AC3520" i="9"/>
  <c r="AC3519" i="9"/>
  <c r="AC3518" i="9"/>
  <c r="AC3517" i="9"/>
  <c r="AC3516" i="9"/>
  <c r="AC3515" i="9"/>
  <c r="AC3514" i="9"/>
  <c r="AC3513" i="9"/>
  <c r="AC3512" i="9"/>
  <c r="AC3511" i="9"/>
  <c r="AC3510" i="9"/>
  <c r="AC3509" i="9"/>
  <c r="AC3508" i="9"/>
  <c r="AC3507" i="9"/>
  <c r="AC3506" i="9"/>
  <c r="AC3505" i="9"/>
  <c r="AC3504" i="9"/>
  <c r="AC3503" i="9"/>
  <c r="AC3502" i="9"/>
  <c r="AC3501" i="9"/>
  <c r="AC3500" i="9"/>
  <c r="AC3499" i="9"/>
  <c r="AC3498" i="9"/>
  <c r="AC3497" i="9"/>
  <c r="AC3496" i="9"/>
  <c r="AC3495" i="9"/>
  <c r="AC3494" i="9"/>
  <c r="AC3493" i="9"/>
  <c r="AC3492" i="9"/>
  <c r="AC3491" i="9"/>
  <c r="AC3490" i="9"/>
  <c r="AC3489" i="9"/>
  <c r="AC3488" i="9"/>
  <c r="AC3487" i="9"/>
  <c r="AC3486" i="9"/>
  <c r="AC3485" i="9"/>
  <c r="AC3484" i="9"/>
  <c r="AC3483" i="9"/>
  <c r="AC3482" i="9"/>
  <c r="AC3481" i="9"/>
  <c r="AC3480" i="9"/>
  <c r="AC3479" i="9"/>
  <c r="AC3478" i="9"/>
  <c r="AC3477" i="9"/>
  <c r="AC3476" i="9"/>
  <c r="AC3475" i="9"/>
  <c r="AC3474" i="9"/>
  <c r="AC3473" i="9"/>
  <c r="AC3472" i="9"/>
  <c r="AC3471" i="9"/>
  <c r="AC3470" i="9"/>
  <c r="AC3469" i="9"/>
  <c r="AC3468" i="9"/>
  <c r="AC3467" i="9"/>
  <c r="AC3466" i="9"/>
  <c r="AC3465" i="9"/>
  <c r="AC3464" i="9"/>
  <c r="AC3463" i="9"/>
  <c r="AC3462" i="9"/>
  <c r="AC3461" i="9"/>
  <c r="AC3460" i="9"/>
  <c r="AC3459" i="9"/>
  <c r="AC3458" i="9"/>
  <c r="AC3457" i="9"/>
  <c r="AC3456" i="9"/>
  <c r="AC3455" i="9"/>
  <c r="AC3454" i="9"/>
  <c r="AC3453" i="9"/>
  <c r="AC3452" i="9"/>
  <c r="AC3451" i="9"/>
  <c r="AC3450" i="9"/>
  <c r="AC3449" i="9"/>
  <c r="AC3448" i="9"/>
  <c r="AC3447" i="9"/>
  <c r="AC3446" i="9"/>
  <c r="AC3445" i="9"/>
  <c r="AC3444" i="9"/>
  <c r="AC3443" i="9"/>
  <c r="AC3442" i="9"/>
  <c r="AC3441" i="9"/>
  <c r="AC3440" i="9"/>
  <c r="AC3439" i="9"/>
  <c r="AC3438" i="9"/>
  <c r="AC3437" i="9"/>
  <c r="AC3436" i="9"/>
  <c r="AC3435" i="9"/>
  <c r="AC3434" i="9"/>
  <c r="AC3433" i="9"/>
  <c r="AC3432" i="9"/>
  <c r="AC3431" i="9"/>
  <c r="AC3430" i="9"/>
  <c r="AC3429" i="9"/>
  <c r="AC3428" i="9"/>
  <c r="AC3427" i="9"/>
  <c r="AC3426" i="9"/>
  <c r="AC3425" i="9"/>
  <c r="AC3424" i="9"/>
  <c r="AC3423" i="9"/>
  <c r="AC3422" i="9"/>
  <c r="AC3421" i="9"/>
  <c r="AC3420" i="9"/>
  <c r="AC3419" i="9"/>
  <c r="AC3418" i="9"/>
  <c r="AC3417" i="9"/>
  <c r="AC3416" i="9"/>
  <c r="AC3415" i="9"/>
  <c r="AC3414" i="9"/>
  <c r="AC3413" i="9"/>
  <c r="AC3412" i="9"/>
  <c r="AC3411" i="9"/>
  <c r="AC3410" i="9"/>
  <c r="AC3409" i="9"/>
  <c r="AC3408" i="9"/>
  <c r="AC3407" i="9"/>
  <c r="AC3406" i="9"/>
  <c r="AC3405" i="9"/>
  <c r="AC3404" i="9"/>
  <c r="AC3403" i="9"/>
  <c r="AC3402" i="9"/>
  <c r="AC3401" i="9"/>
  <c r="AC3400" i="9"/>
  <c r="AC3399" i="9"/>
  <c r="AC3398" i="9"/>
  <c r="AC3397" i="9"/>
  <c r="AC3396" i="9"/>
  <c r="AC3395" i="9"/>
  <c r="AC3394" i="9"/>
  <c r="AC3393" i="9"/>
  <c r="AC3392" i="9"/>
  <c r="AC3391" i="9"/>
  <c r="AC3390" i="9"/>
  <c r="AC3389" i="9"/>
  <c r="AC3388" i="9"/>
  <c r="AC3387" i="9"/>
  <c r="AC3386" i="9"/>
  <c r="AC3385" i="9"/>
  <c r="AC3384" i="9"/>
  <c r="AC3383" i="9"/>
  <c r="AC3382" i="9"/>
  <c r="AC3381" i="9"/>
  <c r="AC3380" i="9"/>
  <c r="AC3379" i="9"/>
  <c r="AC3378" i="9"/>
  <c r="AC3377" i="9"/>
  <c r="AC3376" i="9"/>
  <c r="AC3375" i="9"/>
  <c r="AC3374" i="9"/>
  <c r="AC3373" i="9"/>
  <c r="AC3372" i="9"/>
  <c r="AC3371" i="9"/>
  <c r="AC3370" i="9"/>
  <c r="AC3369" i="9"/>
  <c r="AC3368" i="9"/>
  <c r="AC3367" i="9"/>
  <c r="AC3366" i="9"/>
  <c r="AC3365" i="9"/>
  <c r="AC3364" i="9"/>
  <c r="AC3363" i="9"/>
  <c r="AC3362" i="9"/>
  <c r="AC3361" i="9"/>
  <c r="AC3360" i="9"/>
  <c r="AC3359" i="9"/>
  <c r="AC3358" i="9"/>
  <c r="AC3357" i="9"/>
  <c r="AC3356" i="9"/>
  <c r="AC3355" i="9"/>
  <c r="AC3354" i="9"/>
  <c r="AC3353" i="9"/>
  <c r="AC3352" i="9"/>
  <c r="AC3351" i="9"/>
  <c r="AC3350" i="9"/>
  <c r="AC3349" i="9"/>
  <c r="AC3348" i="9"/>
  <c r="AC3347" i="9"/>
  <c r="AC3346" i="9"/>
  <c r="AC3345" i="9"/>
  <c r="AC3344" i="9"/>
  <c r="AC3343" i="9"/>
  <c r="AC3342" i="9"/>
  <c r="AC3341" i="9"/>
  <c r="AC3340" i="9"/>
  <c r="AC3339" i="9"/>
  <c r="AC3338" i="9"/>
  <c r="AC3337" i="9"/>
  <c r="AC3336" i="9"/>
  <c r="AC3335" i="9"/>
  <c r="AC3334" i="9"/>
  <c r="AC3333" i="9"/>
  <c r="AC3332" i="9"/>
  <c r="AC3331" i="9"/>
  <c r="AC3330" i="9"/>
  <c r="AC3329" i="9"/>
  <c r="AC3328" i="9"/>
  <c r="AC3327" i="9"/>
  <c r="AC3326" i="9"/>
  <c r="AC3325" i="9"/>
  <c r="AC3324" i="9"/>
  <c r="AC3323" i="9"/>
  <c r="AC3322" i="9"/>
  <c r="AC3321" i="9"/>
  <c r="AC3320" i="9"/>
  <c r="AC3319" i="9"/>
  <c r="AC3318" i="9"/>
  <c r="AC3317" i="9"/>
  <c r="AC3316" i="9"/>
  <c r="AC3315" i="9"/>
  <c r="AC3314" i="9"/>
  <c r="AC3313" i="9"/>
  <c r="AC3312" i="9"/>
  <c r="AC3311" i="9"/>
  <c r="AC3310" i="9"/>
  <c r="AC3309" i="9"/>
  <c r="AC3308" i="9"/>
  <c r="AC3307" i="9"/>
  <c r="AC3306" i="9"/>
  <c r="AC3305" i="9"/>
  <c r="AC3304" i="9"/>
  <c r="AC3303" i="9"/>
  <c r="AC3302" i="9"/>
  <c r="AC3301" i="9"/>
  <c r="AC3300" i="9"/>
  <c r="AC3299" i="9"/>
  <c r="AC3298" i="9"/>
  <c r="AC3297" i="9"/>
  <c r="AC3296" i="9"/>
  <c r="AC3295" i="9"/>
  <c r="AC3294" i="9"/>
  <c r="AC3293" i="9"/>
  <c r="AC3292" i="9"/>
  <c r="AC3291" i="9"/>
  <c r="AC3290" i="9"/>
  <c r="AC3289" i="9"/>
  <c r="AC3288" i="9"/>
  <c r="AC3287" i="9"/>
  <c r="AC3286" i="9"/>
  <c r="AC3285" i="9"/>
  <c r="AC3284" i="9"/>
  <c r="AC3283" i="9"/>
  <c r="AC3282" i="9"/>
  <c r="AC3281" i="9"/>
  <c r="AC3280" i="9"/>
  <c r="AC3279" i="9"/>
  <c r="AC3278" i="9"/>
  <c r="AC3277" i="9"/>
  <c r="AC3276" i="9"/>
  <c r="AC3275" i="9"/>
  <c r="AC3274" i="9"/>
  <c r="AC3273" i="9"/>
  <c r="AC3272" i="9"/>
  <c r="AC3271" i="9"/>
  <c r="AC3270" i="9"/>
  <c r="AC3269" i="9"/>
  <c r="AC3268" i="9"/>
  <c r="AC3267" i="9"/>
  <c r="AC3266" i="9"/>
  <c r="AC3265" i="9"/>
  <c r="AC3264" i="9"/>
  <c r="AC3263" i="9"/>
  <c r="AC3262" i="9"/>
  <c r="AC3261" i="9"/>
  <c r="AC3260" i="9"/>
  <c r="AC3259" i="9"/>
  <c r="AC3258" i="9"/>
  <c r="AC3257" i="9"/>
  <c r="AC3256" i="9"/>
  <c r="AC3255" i="9"/>
  <c r="AC3254" i="9"/>
  <c r="AC3253" i="9"/>
  <c r="AC3252" i="9"/>
  <c r="AC3251" i="9"/>
  <c r="AC3250" i="9"/>
  <c r="AC3249" i="9"/>
  <c r="AC3248" i="9"/>
  <c r="AC3247" i="9"/>
  <c r="AC3246" i="9"/>
  <c r="AC3245" i="9"/>
  <c r="AC3244" i="9"/>
  <c r="AC3243" i="9"/>
  <c r="AC3242" i="9"/>
  <c r="AC3241" i="9"/>
  <c r="AC3240" i="9"/>
  <c r="AC3239" i="9"/>
  <c r="AC3238" i="9"/>
  <c r="AC3237" i="9"/>
  <c r="AC3236" i="9"/>
  <c r="AC3235" i="9"/>
  <c r="AC3234" i="9"/>
  <c r="AC3233" i="9"/>
  <c r="AC3232" i="9"/>
  <c r="AC3231" i="9"/>
  <c r="AC3230" i="9"/>
  <c r="AC3229" i="9"/>
  <c r="AC3228" i="9"/>
  <c r="AC3227" i="9"/>
  <c r="AC3226" i="9"/>
  <c r="AC3225" i="9"/>
  <c r="AC3224" i="9"/>
  <c r="AC3223" i="9"/>
  <c r="AC3222" i="9"/>
  <c r="AC3221" i="9"/>
  <c r="AC3220" i="9"/>
  <c r="AC3219" i="9"/>
  <c r="AC3218" i="9"/>
  <c r="AC3217" i="9"/>
  <c r="AC3216" i="9"/>
  <c r="AC3215" i="9"/>
  <c r="AC3214" i="9"/>
  <c r="AC3213" i="9"/>
  <c r="AC3212" i="9"/>
  <c r="AC3211" i="9"/>
  <c r="AC3210" i="9"/>
  <c r="AC3209" i="9"/>
  <c r="AC3208" i="9"/>
  <c r="AC3207" i="9"/>
  <c r="AC3206" i="9"/>
  <c r="AC3205" i="9"/>
  <c r="AC3204" i="9"/>
  <c r="AC3203" i="9"/>
  <c r="AC3202" i="9"/>
  <c r="AC3201" i="9"/>
  <c r="AC3200" i="9"/>
  <c r="AC3199" i="9"/>
  <c r="AC3198" i="9"/>
  <c r="AC3197" i="9"/>
  <c r="AC3196" i="9"/>
  <c r="AC3195" i="9"/>
  <c r="AC3194" i="9"/>
  <c r="AC3193" i="9"/>
  <c r="AC3192" i="9"/>
  <c r="AC3191" i="9"/>
  <c r="AC3190" i="9"/>
  <c r="AC3189" i="9"/>
  <c r="AC3188" i="9"/>
  <c r="AC3187" i="9"/>
  <c r="AC3186" i="9"/>
  <c r="AC3185" i="9"/>
  <c r="AC3184" i="9"/>
  <c r="AC3183" i="9"/>
  <c r="AC3182" i="9"/>
  <c r="AC3181" i="9"/>
  <c r="AC3180" i="9"/>
  <c r="AC3179" i="9"/>
  <c r="AC3178" i="9"/>
  <c r="AC3177" i="9"/>
  <c r="AC3176" i="9"/>
  <c r="AC3175" i="9"/>
  <c r="AC3174" i="9"/>
  <c r="AC3173" i="9"/>
  <c r="AC3172" i="9"/>
  <c r="AC3171" i="9"/>
  <c r="AC3170" i="9"/>
  <c r="AC3169" i="9"/>
  <c r="AC3168" i="9"/>
  <c r="AC3167" i="9"/>
  <c r="AC3166" i="9"/>
  <c r="AC3165" i="9"/>
  <c r="AC3164" i="9"/>
  <c r="AC3163" i="9"/>
  <c r="AC3162" i="9"/>
  <c r="AC3161" i="9"/>
  <c r="AC3160" i="9"/>
  <c r="AC3159" i="9"/>
  <c r="AC3158" i="9"/>
  <c r="AC3157" i="9"/>
  <c r="AC3156" i="9"/>
  <c r="AC3155" i="9"/>
  <c r="AC3154" i="9"/>
  <c r="AC3153" i="9"/>
  <c r="AC3152" i="9"/>
  <c r="AC3151" i="9"/>
  <c r="AC3150" i="9"/>
  <c r="AC3149" i="9"/>
  <c r="AC3148" i="9"/>
  <c r="AC3147" i="9"/>
  <c r="AC3146" i="9"/>
  <c r="AC3145" i="9"/>
  <c r="AC3144" i="9"/>
  <c r="AC3143" i="9"/>
  <c r="AC3142" i="9"/>
  <c r="AC3141" i="9"/>
  <c r="AC3140" i="9"/>
  <c r="AC3139" i="9"/>
  <c r="AC3138" i="9"/>
  <c r="AC3137" i="9"/>
  <c r="AC3136" i="9"/>
  <c r="AC3135" i="9"/>
  <c r="AC3134" i="9"/>
  <c r="AC3133" i="9"/>
  <c r="AC3132" i="9"/>
  <c r="AC3131" i="9"/>
  <c r="AC3130" i="9"/>
  <c r="AC3129" i="9"/>
  <c r="AC3128" i="9"/>
  <c r="AC3127" i="9"/>
  <c r="AC3126" i="9"/>
  <c r="AC3125" i="9"/>
  <c r="AC3124" i="9"/>
  <c r="AC3123" i="9"/>
  <c r="AC3122" i="9"/>
  <c r="AC3121" i="9"/>
  <c r="AC3120" i="9"/>
  <c r="AC3119" i="9"/>
  <c r="AC3118" i="9"/>
  <c r="AC3117" i="9"/>
  <c r="AC3116" i="9"/>
  <c r="AC3115" i="9"/>
  <c r="AC3114" i="9"/>
  <c r="AC3113" i="9"/>
  <c r="AC3112" i="9"/>
  <c r="AC3111" i="9"/>
  <c r="AC3110" i="9"/>
  <c r="AC3109" i="9"/>
  <c r="AC3108" i="9"/>
  <c r="AC3107" i="9"/>
  <c r="AC3106" i="9"/>
  <c r="AC3105" i="9"/>
  <c r="AC3104" i="9"/>
  <c r="AC3103" i="9"/>
  <c r="AC3102" i="9"/>
  <c r="AC3101" i="9"/>
  <c r="AC3100" i="9"/>
  <c r="AC3099" i="9"/>
  <c r="AC3098" i="9"/>
  <c r="AC3097" i="9"/>
  <c r="AC3096" i="9"/>
  <c r="AC3095" i="9"/>
  <c r="AC3094" i="9"/>
  <c r="AC3093" i="9"/>
  <c r="AC3092" i="9"/>
  <c r="AC3091" i="9"/>
  <c r="AC3090" i="9"/>
  <c r="AC3089" i="9"/>
  <c r="AC3088" i="9"/>
  <c r="AC3087" i="9"/>
  <c r="AC3086" i="9"/>
  <c r="AC3085" i="9"/>
  <c r="AC3084" i="9"/>
  <c r="AC3083" i="9"/>
  <c r="AC3082" i="9"/>
  <c r="AC3081" i="9"/>
  <c r="AC3080" i="9"/>
  <c r="AC3079" i="9"/>
  <c r="AC3078" i="9"/>
  <c r="AC3077" i="9"/>
  <c r="AC3076" i="9"/>
  <c r="AC3075" i="9"/>
  <c r="AC3074" i="9"/>
  <c r="AC3073" i="9"/>
  <c r="AC3072" i="9"/>
  <c r="AC3071" i="9"/>
  <c r="AC3070" i="9"/>
  <c r="AC3069" i="9"/>
  <c r="AC3068" i="9"/>
  <c r="AC3067" i="9"/>
  <c r="AC3066" i="9"/>
  <c r="AC3065" i="9"/>
  <c r="AC3064" i="9"/>
  <c r="AC3063" i="9"/>
  <c r="AC3062" i="9"/>
  <c r="AC3061" i="9"/>
  <c r="AC3060" i="9"/>
  <c r="AC3059" i="9"/>
  <c r="AC3058" i="9"/>
  <c r="AC3057" i="9"/>
  <c r="AC3056" i="9"/>
  <c r="AC3055" i="9"/>
  <c r="AC3054" i="9"/>
  <c r="AC3053" i="9"/>
  <c r="AC3052" i="9"/>
  <c r="AC3051" i="9"/>
  <c r="AC3050" i="9"/>
  <c r="AC3049" i="9"/>
  <c r="AC3048" i="9"/>
  <c r="AC3047" i="9"/>
  <c r="AC3046" i="9"/>
  <c r="AC3045" i="9"/>
  <c r="AC3044" i="9"/>
  <c r="AC3043" i="9"/>
  <c r="AC3042" i="9"/>
  <c r="AC3041" i="9"/>
  <c r="AC3040" i="9"/>
  <c r="AC3039" i="9"/>
  <c r="AC3038" i="9"/>
  <c r="AC3037" i="9"/>
  <c r="AC3036" i="9"/>
  <c r="AC3035" i="9"/>
  <c r="AC3034" i="9"/>
  <c r="AC3033" i="9"/>
  <c r="AC3032" i="9"/>
  <c r="AC3031" i="9"/>
  <c r="AC3030" i="9"/>
  <c r="AC3029" i="9"/>
  <c r="AC3028" i="9"/>
  <c r="AC3027" i="9"/>
  <c r="AC3026" i="9"/>
  <c r="AC3025" i="9"/>
  <c r="AC3024" i="9"/>
  <c r="AC3023" i="9"/>
  <c r="AC3022" i="9"/>
  <c r="AC3021" i="9"/>
  <c r="AC3020" i="9"/>
  <c r="AC3019" i="9"/>
  <c r="AC3018" i="9"/>
  <c r="AC3017" i="9"/>
  <c r="AC3016" i="9"/>
  <c r="AC3015" i="9"/>
  <c r="AC3014" i="9"/>
  <c r="AC3013" i="9"/>
  <c r="AC3012" i="9"/>
  <c r="AC3011" i="9"/>
  <c r="AC3010" i="9"/>
  <c r="AC3009" i="9"/>
  <c r="AC3008" i="9"/>
  <c r="AC3007" i="9"/>
  <c r="AC3006" i="9"/>
  <c r="AC3005" i="9"/>
  <c r="AC3004" i="9"/>
  <c r="AC3003" i="9"/>
  <c r="AC3002" i="9"/>
  <c r="AC3001" i="9"/>
  <c r="AC3000" i="9"/>
  <c r="AC2999" i="9"/>
  <c r="AC2998" i="9"/>
  <c r="AC2997" i="9"/>
  <c r="AC2996" i="9"/>
  <c r="AC2995" i="9"/>
  <c r="AC2994" i="9"/>
  <c r="AC2993" i="9"/>
  <c r="AC2992" i="9"/>
  <c r="AC2991" i="9"/>
  <c r="AC2990" i="9"/>
  <c r="AC2989" i="9"/>
  <c r="AC2988" i="9"/>
  <c r="AC2987" i="9"/>
  <c r="AC2986" i="9"/>
  <c r="AC2985" i="9"/>
  <c r="AC2984" i="9"/>
  <c r="AC2983" i="9"/>
  <c r="AC2982" i="9"/>
  <c r="AC2981" i="9"/>
  <c r="AC2980" i="9"/>
  <c r="AC2979" i="9"/>
  <c r="AC2978" i="9"/>
  <c r="AC2977" i="9"/>
  <c r="AC2976" i="9"/>
  <c r="AC2975" i="9"/>
  <c r="AC2974" i="9"/>
  <c r="AC2973" i="9"/>
  <c r="AC2972" i="9"/>
  <c r="AC2971" i="9"/>
  <c r="AC2970" i="9"/>
  <c r="AC2969" i="9"/>
  <c r="AC2968" i="9"/>
  <c r="AC2967" i="9"/>
  <c r="AC2966" i="9"/>
  <c r="AC2965" i="9"/>
  <c r="AC2964" i="9"/>
  <c r="AC2963" i="9"/>
  <c r="AC2962" i="9"/>
  <c r="AC2961" i="9"/>
  <c r="AC2960" i="9"/>
  <c r="AC2959" i="9"/>
  <c r="AC2958" i="9"/>
  <c r="AC2957" i="9"/>
  <c r="AC2956" i="9"/>
  <c r="AC2955" i="9"/>
  <c r="AC2954" i="9"/>
  <c r="AC2953" i="9"/>
  <c r="AC2952" i="9"/>
  <c r="AC2951" i="9"/>
  <c r="AC2950" i="9"/>
  <c r="AC2949" i="9"/>
  <c r="AC2948" i="9"/>
  <c r="AC2947" i="9"/>
  <c r="AC2946" i="9"/>
  <c r="AC2945" i="9"/>
  <c r="AC2944" i="9"/>
  <c r="AC2943" i="9"/>
  <c r="AC2942" i="9"/>
  <c r="AC2941" i="9"/>
  <c r="AC2940" i="9"/>
  <c r="AC2939" i="9"/>
  <c r="AC2938" i="9"/>
  <c r="AC2937" i="9"/>
  <c r="AC2936" i="9"/>
  <c r="AC2935" i="9"/>
  <c r="AC2934" i="9"/>
  <c r="AC2933" i="9"/>
  <c r="AC2932" i="9"/>
  <c r="AC2931" i="9"/>
  <c r="AC2930" i="9"/>
  <c r="AC2929" i="9"/>
  <c r="AC2928" i="9"/>
  <c r="AC2927" i="9"/>
  <c r="AC2926" i="9"/>
  <c r="AC2925" i="9"/>
  <c r="AC2924" i="9"/>
  <c r="AC2923" i="9"/>
  <c r="AC2922" i="9"/>
  <c r="AC2921" i="9"/>
  <c r="AC2920" i="9"/>
  <c r="AC2919" i="9"/>
  <c r="AC2918" i="9"/>
  <c r="AC2917" i="9"/>
  <c r="AC2916" i="9"/>
  <c r="AC2915" i="9"/>
  <c r="AC2914" i="9"/>
  <c r="AC2913" i="9"/>
  <c r="AC2912" i="9"/>
  <c r="AC2911" i="9"/>
  <c r="AC2910" i="9"/>
  <c r="AC2909" i="9"/>
  <c r="AC2908" i="9"/>
  <c r="AC2907" i="9"/>
  <c r="AC2906" i="9"/>
  <c r="AC2905" i="9"/>
  <c r="AC2904" i="9"/>
  <c r="AC2903" i="9"/>
  <c r="AC2902" i="9"/>
  <c r="AC2901" i="9"/>
  <c r="AC2900" i="9"/>
  <c r="AC2899" i="9"/>
  <c r="AC2898" i="9"/>
  <c r="AC2897" i="9"/>
  <c r="AC2896" i="9"/>
  <c r="AC2895" i="9"/>
  <c r="AC2894" i="9"/>
  <c r="AC2893" i="9"/>
  <c r="AC2892" i="9"/>
  <c r="AC2891" i="9"/>
  <c r="AC2890" i="9"/>
  <c r="AC2889" i="9"/>
  <c r="AC2888" i="9"/>
  <c r="AC2887" i="9"/>
  <c r="AC2886" i="9"/>
  <c r="AC2885" i="9"/>
  <c r="AC2884" i="9"/>
  <c r="AC2883" i="9"/>
  <c r="AC2882" i="9"/>
  <c r="AC2881" i="9"/>
  <c r="AC2880" i="9"/>
  <c r="AC2879" i="9"/>
  <c r="AC2878" i="9"/>
  <c r="AC2877" i="9"/>
  <c r="AC2876" i="9"/>
  <c r="AC2875" i="9"/>
  <c r="AC2874" i="9"/>
  <c r="AC2873" i="9"/>
  <c r="AC2872" i="9"/>
  <c r="AC2871" i="9"/>
  <c r="AC2870" i="9"/>
  <c r="AC2869" i="9"/>
  <c r="AC2868" i="9"/>
  <c r="AC2867" i="9"/>
  <c r="AC2866" i="9"/>
  <c r="AC2865" i="9"/>
  <c r="AC2864" i="9"/>
  <c r="AC2863" i="9"/>
  <c r="AC2862" i="9"/>
  <c r="AC2861" i="9"/>
  <c r="AC2860" i="9"/>
  <c r="AC2859" i="9"/>
  <c r="AC2858" i="9"/>
  <c r="AC2857" i="9"/>
  <c r="AC2856" i="9"/>
  <c r="AC2855" i="9"/>
  <c r="AC2854" i="9"/>
  <c r="AC2853" i="9"/>
  <c r="AC2852" i="9"/>
  <c r="AC2851" i="9"/>
  <c r="AC2850" i="9"/>
  <c r="AC2849" i="9"/>
  <c r="AC2848" i="9"/>
  <c r="AC2847" i="9"/>
  <c r="AC2846" i="9"/>
  <c r="AC2845" i="9"/>
  <c r="AC2844" i="9"/>
  <c r="AC2843" i="9"/>
  <c r="AC2842" i="9"/>
  <c r="AC2841" i="9"/>
  <c r="AC2840" i="9"/>
  <c r="AC2839" i="9"/>
  <c r="AC2838" i="9"/>
  <c r="AC2837" i="9"/>
  <c r="AC2836" i="9"/>
  <c r="AC2835" i="9"/>
  <c r="AC2834" i="9"/>
  <c r="AC2833" i="9"/>
  <c r="AC2832" i="9"/>
  <c r="AC2831" i="9"/>
  <c r="AC2830" i="9"/>
  <c r="AC2829" i="9"/>
  <c r="AC2828" i="9"/>
  <c r="AC2827" i="9"/>
  <c r="AC2826" i="9"/>
  <c r="AC2825" i="9"/>
  <c r="AC2824" i="9"/>
  <c r="AC2823" i="9"/>
  <c r="AC2822" i="9"/>
  <c r="AC2821" i="9"/>
  <c r="AC2820" i="9"/>
  <c r="AC2819" i="9"/>
  <c r="AC2818" i="9"/>
  <c r="AC2817" i="9"/>
  <c r="AC2816" i="9"/>
  <c r="AC2815" i="9"/>
  <c r="AC2814" i="9"/>
  <c r="AC2813" i="9"/>
  <c r="AC2812" i="9"/>
  <c r="AC2811" i="9"/>
  <c r="AC2810" i="9"/>
  <c r="AC2809" i="9"/>
  <c r="AC2808" i="9"/>
  <c r="AC2807" i="9"/>
  <c r="AC2806" i="9"/>
  <c r="AC2805" i="9"/>
  <c r="AC2804" i="9"/>
  <c r="AC2803" i="9"/>
  <c r="AC2802" i="9"/>
  <c r="AC2801" i="9"/>
  <c r="AC2800" i="9"/>
  <c r="AC2799" i="9"/>
  <c r="AC2798" i="9"/>
  <c r="AC2797" i="9"/>
  <c r="AC2796" i="9"/>
  <c r="AC2795" i="9"/>
  <c r="AC2794" i="9"/>
  <c r="AC2793" i="9"/>
  <c r="AC2792" i="9"/>
  <c r="AC2791" i="9"/>
  <c r="AC2790" i="9"/>
  <c r="AC2789" i="9"/>
  <c r="AC2788" i="9"/>
  <c r="AC2787" i="9"/>
  <c r="AC2786" i="9"/>
  <c r="AC2785" i="9"/>
  <c r="AC2784" i="9"/>
  <c r="AC2783" i="9"/>
  <c r="AC2782" i="9"/>
  <c r="AC2781" i="9"/>
  <c r="AC2780" i="9"/>
  <c r="AC2779" i="9"/>
  <c r="AC2778" i="9"/>
  <c r="AC2777" i="9"/>
  <c r="AC2776" i="9"/>
  <c r="AC2775" i="9"/>
  <c r="AC2774" i="9"/>
  <c r="AC2773" i="9"/>
  <c r="AC2772" i="9"/>
  <c r="AC2771" i="9"/>
  <c r="AC2770" i="9"/>
  <c r="AC2769" i="9"/>
  <c r="AC2768" i="9"/>
  <c r="AC2767" i="9"/>
  <c r="AC2766" i="9"/>
  <c r="AC2765" i="9"/>
  <c r="AC2764" i="9"/>
  <c r="AC2763" i="9"/>
  <c r="AC2762" i="9"/>
  <c r="AC2761" i="9"/>
  <c r="AC2760" i="9"/>
  <c r="AC2759" i="9"/>
  <c r="AC2758" i="9"/>
  <c r="AC2757" i="9"/>
  <c r="AC2756" i="9"/>
  <c r="AC2755" i="9"/>
  <c r="AC2754" i="9"/>
  <c r="AC2753" i="9"/>
  <c r="AC2752" i="9"/>
  <c r="AC2751" i="9"/>
  <c r="AC2750" i="9"/>
  <c r="AC2749" i="9"/>
  <c r="AC2748" i="9"/>
  <c r="AC2747" i="9"/>
  <c r="AC2746" i="9"/>
  <c r="AC2745" i="9"/>
  <c r="AC2744" i="9"/>
  <c r="AC2743" i="9"/>
  <c r="AC2742" i="9"/>
  <c r="AC2741" i="9"/>
  <c r="AC2740" i="9"/>
  <c r="AC2739" i="9"/>
  <c r="AC2738" i="9"/>
  <c r="AC2737" i="9"/>
  <c r="AC2736" i="9"/>
  <c r="AC2735" i="9"/>
  <c r="AC2734" i="9"/>
  <c r="AC2733" i="9"/>
  <c r="AC2732" i="9"/>
  <c r="AC2731" i="9"/>
  <c r="AC2730" i="9"/>
  <c r="AC2729" i="9"/>
  <c r="AC2728" i="9"/>
  <c r="AC2727" i="9"/>
  <c r="AC2726" i="9"/>
  <c r="AC2725" i="9"/>
  <c r="AC2724" i="9"/>
  <c r="AC2723" i="9"/>
  <c r="AC2722" i="9"/>
  <c r="AC2721" i="9"/>
  <c r="AC2720" i="9"/>
  <c r="AC2719" i="9"/>
  <c r="AC2718" i="9"/>
  <c r="AC2717" i="9"/>
  <c r="AC2716" i="9"/>
  <c r="AC2715" i="9"/>
  <c r="AC2714" i="9"/>
  <c r="AC2713" i="9"/>
  <c r="AC2712" i="9"/>
  <c r="AC2711" i="9"/>
  <c r="AC2710" i="9"/>
  <c r="AC2709" i="9"/>
  <c r="AC2708" i="9"/>
  <c r="AC2707" i="9"/>
  <c r="AC2706" i="9"/>
  <c r="AC2705" i="9"/>
  <c r="AC2704" i="9"/>
  <c r="AC2703" i="9"/>
  <c r="AC2702" i="9"/>
  <c r="AC2701" i="9"/>
  <c r="AC2700" i="9"/>
  <c r="AC2699" i="9"/>
  <c r="AC2698" i="9"/>
  <c r="AC2697" i="9"/>
  <c r="AC2696" i="9"/>
  <c r="AC2695" i="9"/>
  <c r="AC2694" i="9"/>
  <c r="AC2693" i="9"/>
  <c r="AC2692" i="9"/>
  <c r="AC2691" i="9"/>
  <c r="AC2690" i="9"/>
  <c r="AC2689" i="9"/>
  <c r="AC2688" i="9"/>
  <c r="AC2687" i="9"/>
  <c r="AC2686" i="9"/>
  <c r="AC2685" i="9"/>
  <c r="AC2684" i="9"/>
  <c r="AC2683" i="9"/>
  <c r="AC2682" i="9"/>
  <c r="AC2681" i="9"/>
  <c r="AC2680" i="9"/>
  <c r="AC2679" i="9"/>
  <c r="AC2678" i="9"/>
  <c r="AC2677" i="9"/>
  <c r="AC2676" i="9"/>
  <c r="AC2675" i="9"/>
  <c r="AC2674" i="9"/>
  <c r="AC2673" i="9"/>
  <c r="AC2672" i="9"/>
  <c r="AC2671" i="9"/>
  <c r="AC2670" i="9"/>
  <c r="AC2669" i="9"/>
  <c r="AC2668" i="9"/>
  <c r="AC2667" i="9"/>
  <c r="AC2666" i="9"/>
  <c r="AC2665" i="9"/>
  <c r="AC2664" i="9"/>
  <c r="AC2663" i="9"/>
  <c r="AC2662" i="9"/>
  <c r="AC2661" i="9"/>
  <c r="AC2660" i="9"/>
  <c r="AC2659" i="9"/>
  <c r="AC2658" i="9"/>
  <c r="AC2657" i="9"/>
  <c r="AC2656" i="9"/>
  <c r="AC2655" i="9"/>
  <c r="AC2654" i="9"/>
  <c r="AC2653" i="9"/>
  <c r="AC2652" i="9"/>
  <c r="AC2651" i="9"/>
  <c r="AC2650" i="9"/>
  <c r="AC2649" i="9"/>
  <c r="AC2648" i="9"/>
  <c r="AC2647" i="9"/>
  <c r="AC2646" i="9"/>
  <c r="AC2645" i="9"/>
  <c r="AC2644" i="9"/>
  <c r="AC2643" i="9"/>
  <c r="AC2642" i="9"/>
  <c r="AC2641" i="9"/>
  <c r="AC2640" i="9"/>
  <c r="AC2639" i="9"/>
  <c r="AC2638" i="9"/>
  <c r="AC2637" i="9"/>
  <c r="AC2636" i="9"/>
  <c r="AC2635" i="9"/>
  <c r="AC2634" i="9"/>
  <c r="AC2633" i="9"/>
  <c r="AC2632" i="9"/>
  <c r="AC2631" i="9"/>
  <c r="AC2630" i="9"/>
  <c r="AC2629" i="9"/>
  <c r="AC2628" i="9"/>
  <c r="AC2627" i="9"/>
  <c r="AC2626" i="9"/>
  <c r="AC2625" i="9"/>
  <c r="AC2624" i="9"/>
  <c r="AC2623" i="9"/>
  <c r="AC2622" i="9"/>
  <c r="AC2621" i="9"/>
  <c r="AC2620" i="9"/>
  <c r="AC2619" i="9"/>
  <c r="AC2618" i="9"/>
  <c r="AC2617" i="9"/>
  <c r="AC2616" i="9"/>
  <c r="AC2615" i="9"/>
  <c r="AC2614" i="9"/>
  <c r="AC2613" i="9"/>
  <c r="AC2612" i="9"/>
  <c r="AC2611" i="9"/>
  <c r="AC2610" i="9"/>
  <c r="AC2609" i="9"/>
  <c r="AC2608" i="9"/>
  <c r="AC2607" i="9"/>
  <c r="AC2606" i="9"/>
  <c r="AC2605" i="9"/>
  <c r="AC2604" i="9"/>
  <c r="AC2603" i="9"/>
  <c r="AC2602" i="9"/>
  <c r="AC2601" i="9"/>
  <c r="AC2600" i="9"/>
  <c r="AC2599" i="9"/>
  <c r="AC2598" i="9"/>
  <c r="AC2597" i="9"/>
  <c r="AC2596" i="9"/>
  <c r="AC2595" i="9"/>
  <c r="AC2594" i="9"/>
  <c r="AC2593" i="9"/>
  <c r="AC2592" i="9"/>
  <c r="AC2591" i="9"/>
  <c r="AC2590" i="9"/>
  <c r="AC2589" i="9"/>
  <c r="AC2588" i="9"/>
  <c r="AC2587" i="9"/>
  <c r="AC2586" i="9"/>
  <c r="AC2585" i="9"/>
  <c r="AC2584" i="9"/>
  <c r="AC2583" i="9"/>
  <c r="AC2582" i="9"/>
  <c r="AC2581" i="9"/>
  <c r="AC2580" i="9"/>
  <c r="AC2579" i="9"/>
  <c r="AC2578" i="9"/>
  <c r="AC2577" i="9"/>
  <c r="AC2576" i="9"/>
  <c r="AC2575" i="9"/>
  <c r="AC2574" i="9"/>
  <c r="AC2573" i="9"/>
  <c r="AC2572" i="9"/>
  <c r="AC2571" i="9"/>
  <c r="AC2570" i="9"/>
  <c r="AC2569" i="9"/>
  <c r="AC2568" i="9"/>
  <c r="AC2567" i="9"/>
  <c r="AC2566" i="9"/>
  <c r="AC2565" i="9"/>
  <c r="AC2564" i="9"/>
  <c r="AC2563" i="9"/>
  <c r="AC2562" i="9"/>
  <c r="AC2561" i="9"/>
  <c r="AC2560" i="9"/>
  <c r="AC2559" i="9"/>
  <c r="AC2558" i="9"/>
  <c r="AC2557" i="9"/>
  <c r="AC2556" i="9"/>
  <c r="AC2555" i="9"/>
  <c r="AC2554" i="9"/>
  <c r="AC2553" i="9"/>
  <c r="AC2552" i="9"/>
  <c r="AC2551" i="9"/>
  <c r="AC2550" i="9"/>
  <c r="AC2549" i="9"/>
  <c r="AC2548" i="9"/>
  <c r="AC2547" i="9"/>
  <c r="AC2546" i="9"/>
  <c r="AC2545" i="9"/>
  <c r="AC2544" i="9"/>
  <c r="AC2543" i="9"/>
  <c r="AC2542" i="9"/>
  <c r="AC2541" i="9"/>
  <c r="AC2540" i="9"/>
  <c r="AC2539" i="9"/>
  <c r="AC2538" i="9"/>
  <c r="AC2537" i="9"/>
  <c r="AC2536" i="9"/>
  <c r="AC2535" i="9"/>
  <c r="AC2534" i="9"/>
  <c r="AC2533" i="9"/>
  <c r="AC2532" i="9"/>
  <c r="AC2531" i="9"/>
  <c r="AC2530" i="9"/>
  <c r="AC2529" i="9"/>
  <c r="AC2528" i="9"/>
  <c r="AC2527" i="9"/>
  <c r="AC2526" i="9"/>
  <c r="AC2525" i="9"/>
  <c r="AC2524" i="9"/>
  <c r="AC2523" i="9"/>
  <c r="AC2522" i="9"/>
  <c r="AC2521" i="9"/>
  <c r="AC2520" i="9"/>
  <c r="AC2519" i="9"/>
  <c r="AC2518" i="9"/>
  <c r="AC2517" i="9"/>
  <c r="AC2516" i="9"/>
  <c r="AC2515" i="9"/>
  <c r="AC2514" i="9"/>
  <c r="AC2513" i="9"/>
  <c r="AC2512" i="9"/>
  <c r="AC2511" i="9"/>
  <c r="AC2510" i="9"/>
  <c r="AC2509" i="9"/>
  <c r="AC2508" i="9"/>
  <c r="AC2507" i="9"/>
  <c r="AC2506" i="9"/>
  <c r="AC2505" i="9"/>
  <c r="AC2504" i="9"/>
  <c r="AC2503" i="9"/>
  <c r="AC2502" i="9"/>
  <c r="AC2501" i="9"/>
  <c r="AC2500" i="9"/>
  <c r="AC2499" i="9"/>
  <c r="AC2498" i="9"/>
  <c r="AC2497" i="9"/>
  <c r="AC2496" i="9"/>
  <c r="AC2495" i="9"/>
  <c r="AC2494" i="9"/>
  <c r="AC2493" i="9"/>
  <c r="AC2492" i="9"/>
  <c r="AC2491" i="9"/>
  <c r="AC2490" i="9"/>
  <c r="AC2489" i="9"/>
  <c r="AC2488" i="9"/>
  <c r="AC2487" i="9"/>
  <c r="AC2486" i="9"/>
  <c r="AC2485" i="9"/>
  <c r="AC2484" i="9"/>
  <c r="AC2483" i="9"/>
  <c r="AC2482" i="9"/>
  <c r="AC2481" i="9"/>
  <c r="AC2480" i="9"/>
  <c r="AC2479" i="9"/>
  <c r="AC2478" i="9"/>
  <c r="AC2477" i="9"/>
  <c r="AC2476" i="9"/>
  <c r="AC2475" i="9"/>
  <c r="AC2474" i="9"/>
  <c r="AC2473" i="9"/>
  <c r="AC2472" i="9"/>
  <c r="AC2471" i="9"/>
  <c r="AC2470" i="9"/>
  <c r="AC2469" i="9"/>
  <c r="AC2468" i="9"/>
  <c r="AC2467" i="9"/>
  <c r="AC2466" i="9"/>
  <c r="AC2465" i="9"/>
  <c r="AC2464" i="9"/>
  <c r="AC2463" i="9"/>
  <c r="AC2462" i="9"/>
  <c r="AC2461" i="9"/>
  <c r="AC2460" i="9"/>
  <c r="AC2459" i="9"/>
  <c r="AC2458" i="9"/>
  <c r="AC2457" i="9"/>
  <c r="AC2456" i="9"/>
  <c r="AC2455" i="9"/>
  <c r="AC2454" i="9"/>
  <c r="AC2453" i="9"/>
  <c r="AC2452" i="9"/>
  <c r="AC2451" i="9"/>
  <c r="AC2450" i="9"/>
  <c r="AC2449" i="9"/>
  <c r="AC2448" i="9"/>
  <c r="AC2447" i="9"/>
  <c r="AC2446" i="9"/>
  <c r="AC2445" i="9"/>
  <c r="AC2444" i="9"/>
  <c r="AC2443" i="9"/>
  <c r="AC2442" i="9"/>
  <c r="AC2441" i="9"/>
  <c r="AC2440" i="9"/>
  <c r="AC2439" i="9"/>
  <c r="AC2438" i="9"/>
  <c r="AC2437" i="9"/>
  <c r="AC2436" i="9"/>
  <c r="AC2435" i="9"/>
  <c r="AC2434" i="9"/>
  <c r="AC2433" i="9"/>
  <c r="AC2432" i="9"/>
  <c r="AC2431" i="9"/>
  <c r="AC2430" i="9"/>
  <c r="AC2429" i="9"/>
  <c r="AC2428" i="9"/>
  <c r="AC2427" i="9"/>
  <c r="AC2426" i="9"/>
  <c r="AC2425" i="9"/>
  <c r="AC2424" i="9"/>
  <c r="AC2423" i="9"/>
  <c r="AC2422" i="9"/>
  <c r="AC2421" i="9"/>
  <c r="AC2420" i="9"/>
  <c r="AC2419" i="9"/>
  <c r="AC2418" i="9"/>
  <c r="AC2417" i="9"/>
  <c r="AC2416" i="9"/>
  <c r="AC2415" i="9"/>
  <c r="AC2414" i="9"/>
  <c r="AC2413" i="9"/>
  <c r="AC2412" i="9"/>
  <c r="AC2411" i="9"/>
  <c r="AC2410" i="9"/>
  <c r="AC2409" i="9"/>
  <c r="AC2408" i="9"/>
  <c r="AC2407" i="9"/>
  <c r="AC2406" i="9"/>
  <c r="AC2405" i="9"/>
  <c r="AC2404" i="9"/>
  <c r="AC2403" i="9"/>
  <c r="AC2402" i="9"/>
  <c r="AC2401" i="9"/>
  <c r="AC2400" i="9"/>
  <c r="AC2399" i="9"/>
  <c r="AC2398" i="9"/>
  <c r="AC2397" i="9"/>
  <c r="AC2396" i="9"/>
  <c r="AC2395" i="9"/>
  <c r="AC2394" i="9"/>
  <c r="AC2393" i="9"/>
  <c r="AC2392" i="9"/>
  <c r="AC2391" i="9"/>
  <c r="AC2390" i="9"/>
  <c r="AC2389" i="9"/>
  <c r="AC2388" i="9"/>
  <c r="AC2387" i="9"/>
  <c r="AC2386" i="9"/>
  <c r="AC2385" i="9"/>
  <c r="AC2384" i="9"/>
  <c r="AC2383" i="9"/>
  <c r="AC2382" i="9"/>
  <c r="AC2381" i="9"/>
  <c r="AC2380" i="9"/>
  <c r="AC2379" i="9"/>
  <c r="AC2378" i="9"/>
  <c r="AC2377" i="9"/>
  <c r="AC2376" i="9"/>
  <c r="AC2375" i="9"/>
  <c r="AC2374" i="9"/>
  <c r="AC2373" i="9"/>
  <c r="AC2372" i="9"/>
  <c r="AC2371" i="9"/>
  <c r="AC2370" i="9"/>
  <c r="AC2369" i="9"/>
  <c r="AC2368" i="9"/>
  <c r="AC2367" i="9"/>
  <c r="AC2366" i="9"/>
  <c r="AC2365" i="9"/>
  <c r="AC2364" i="9"/>
  <c r="AC2363" i="9"/>
  <c r="AC2362" i="9"/>
  <c r="AC2361" i="9"/>
  <c r="AC2360" i="9"/>
  <c r="AC2359" i="9"/>
  <c r="AC2358" i="9"/>
  <c r="AC2357" i="9"/>
  <c r="AC2356" i="9"/>
  <c r="AC2355" i="9"/>
  <c r="AC2354" i="9"/>
  <c r="AC2353" i="9"/>
  <c r="AC2352" i="9"/>
  <c r="AC2351" i="9"/>
  <c r="AC2350" i="9"/>
  <c r="AC2349" i="9"/>
  <c r="AC2348" i="9"/>
  <c r="AC2347" i="9"/>
  <c r="AC2346" i="9"/>
  <c r="AC2345" i="9"/>
  <c r="AC2344" i="9"/>
  <c r="AC2343" i="9"/>
  <c r="AC2342" i="9"/>
  <c r="AC2341" i="9"/>
  <c r="AC2340" i="9"/>
  <c r="AC2339" i="9"/>
  <c r="AC2338" i="9"/>
  <c r="AC2337" i="9"/>
  <c r="AC2336" i="9"/>
  <c r="AC2335" i="9"/>
  <c r="AC2334" i="9"/>
  <c r="AC2333" i="9"/>
  <c r="AC2332" i="9"/>
  <c r="AC2331" i="9"/>
  <c r="AC2330" i="9"/>
  <c r="AC2329" i="9"/>
  <c r="AC2328" i="9"/>
  <c r="AC2327" i="9"/>
  <c r="AC2326" i="9"/>
  <c r="AC2325" i="9"/>
  <c r="AC2324" i="9"/>
  <c r="AC2323" i="9"/>
  <c r="AC2322" i="9"/>
  <c r="AC2321" i="9"/>
  <c r="AC2320" i="9"/>
  <c r="AC2319" i="9"/>
  <c r="AC2318" i="9"/>
  <c r="AC2317" i="9"/>
  <c r="AC2316" i="9"/>
  <c r="AC2315" i="9"/>
  <c r="AC2314" i="9"/>
  <c r="AC2313" i="9"/>
  <c r="AC2312" i="9"/>
  <c r="AC2311" i="9"/>
  <c r="AC2310" i="9"/>
  <c r="AC2309" i="9"/>
  <c r="AC2308" i="9"/>
  <c r="AC2307" i="9"/>
  <c r="AC2306" i="9"/>
  <c r="AC2305" i="9"/>
  <c r="AC2304" i="9"/>
  <c r="AC2303" i="9"/>
  <c r="AC2302" i="9"/>
  <c r="AC2301" i="9"/>
  <c r="AC2300" i="9"/>
  <c r="AC2299" i="9"/>
  <c r="AC2298" i="9"/>
  <c r="AC2297" i="9"/>
  <c r="AC2296" i="9"/>
  <c r="AC2295" i="9"/>
  <c r="AC2294" i="9"/>
  <c r="AC2293" i="9"/>
  <c r="AC2292" i="9"/>
  <c r="AC2291" i="9"/>
  <c r="AC2290" i="9"/>
  <c r="AC2289" i="9"/>
  <c r="AC2288" i="9"/>
  <c r="AC2287" i="9"/>
  <c r="AC2286" i="9"/>
  <c r="AC2285" i="9"/>
  <c r="AC2284" i="9"/>
  <c r="AC2283" i="9"/>
  <c r="AC2282" i="9"/>
  <c r="AC2281" i="9"/>
  <c r="AC2280" i="9"/>
  <c r="AC2279" i="9"/>
  <c r="AC2278" i="9"/>
  <c r="AC2277" i="9"/>
  <c r="AC2276" i="9"/>
  <c r="AC2275" i="9"/>
  <c r="AC2274" i="9"/>
  <c r="AC2273" i="9"/>
  <c r="AC2272" i="9"/>
  <c r="AC2271" i="9"/>
  <c r="AC2270" i="9"/>
  <c r="AC2269" i="9"/>
  <c r="AC2268" i="9"/>
  <c r="AC2267" i="9"/>
  <c r="AC2266" i="9"/>
  <c r="AC2265" i="9"/>
  <c r="AC2264" i="9"/>
  <c r="AC2263" i="9"/>
  <c r="AC2262" i="9"/>
  <c r="AC2261" i="9"/>
  <c r="AC2260" i="9"/>
  <c r="AC2259" i="9"/>
  <c r="AC2258" i="9"/>
  <c r="AC2257" i="9"/>
  <c r="AC2256" i="9"/>
  <c r="AC2255" i="9"/>
  <c r="AC2254" i="9"/>
  <c r="AC2253" i="9"/>
  <c r="AC2252" i="9"/>
  <c r="AC2251" i="9"/>
  <c r="AC2250" i="9"/>
  <c r="AC2249" i="9"/>
  <c r="AC2248" i="9"/>
  <c r="AC2247" i="9"/>
  <c r="AC2246" i="9"/>
  <c r="AC2245" i="9"/>
  <c r="AC2244" i="9"/>
  <c r="AC2243" i="9"/>
  <c r="AC2242" i="9"/>
  <c r="AC2241" i="9"/>
  <c r="AC2240" i="9"/>
  <c r="AC2239" i="9"/>
  <c r="AC2238" i="9"/>
  <c r="AC2237" i="9"/>
  <c r="AC2236" i="9"/>
  <c r="AC2235" i="9"/>
  <c r="AC2234" i="9"/>
  <c r="AC2233" i="9"/>
  <c r="AC2232" i="9"/>
  <c r="AC2231" i="9"/>
  <c r="AC2230" i="9"/>
  <c r="AC2229" i="9"/>
  <c r="AC2228" i="9"/>
  <c r="AC2227" i="9"/>
  <c r="AC2226" i="9"/>
  <c r="AC2225" i="9"/>
  <c r="AC2224" i="9"/>
  <c r="AC2223" i="9"/>
  <c r="AC2222" i="9"/>
  <c r="AC2221" i="9"/>
  <c r="AC2220" i="9"/>
  <c r="AC2219" i="9"/>
  <c r="AC2218" i="9"/>
  <c r="AC2217" i="9"/>
  <c r="AC2216" i="9"/>
  <c r="AC2215" i="9"/>
  <c r="AC2214" i="9"/>
  <c r="AC2213" i="9"/>
  <c r="AC2212" i="9"/>
  <c r="AC2211" i="9"/>
  <c r="AC2210" i="9"/>
  <c r="AC2209" i="9"/>
  <c r="AC2208" i="9"/>
  <c r="AC2207" i="9"/>
  <c r="AC2206" i="9"/>
  <c r="AC2205" i="9"/>
  <c r="AC2204" i="9"/>
  <c r="AC2203" i="9"/>
  <c r="AC2202" i="9"/>
  <c r="AC2201" i="9"/>
  <c r="AC2200" i="9"/>
  <c r="AC2199" i="9"/>
  <c r="AC2198" i="9"/>
  <c r="AC2197" i="9"/>
  <c r="AC2196" i="9"/>
  <c r="AC2195" i="9"/>
  <c r="AC2194" i="9"/>
  <c r="AC2193" i="9"/>
  <c r="AC2192" i="9"/>
  <c r="AC2191" i="9"/>
  <c r="AC2190" i="9"/>
  <c r="AC2189" i="9"/>
  <c r="AC2188" i="9"/>
  <c r="AC2187" i="9"/>
  <c r="AC2186" i="9"/>
  <c r="AC2185" i="9"/>
  <c r="AC2184" i="9"/>
  <c r="AC2183" i="9"/>
  <c r="AC2182" i="9"/>
  <c r="AC2181" i="9"/>
  <c r="AC2180" i="9"/>
  <c r="AC2179" i="9"/>
  <c r="AC2178" i="9"/>
  <c r="AC2177" i="9"/>
  <c r="AC2176" i="9"/>
  <c r="AC2175" i="9"/>
  <c r="AC2174" i="9"/>
  <c r="AC2173" i="9"/>
  <c r="AC2172" i="9"/>
  <c r="AC2171" i="9"/>
  <c r="AC2170" i="9"/>
  <c r="AC2169" i="9"/>
  <c r="AC2168" i="9"/>
  <c r="AC2167" i="9"/>
  <c r="AC2166" i="9"/>
  <c r="AC2165" i="9"/>
  <c r="AC2164" i="9"/>
  <c r="AC2163" i="9"/>
  <c r="AC2162" i="9"/>
  <c r="AC2161" i="9"/>
  <c r="AC2160" i="9"/>
  <c r="AC2159" i="9"/>
  <c r="AC2158" i="9"/>
  <c r="AC2157" i="9"/>
  <c r="AC2156" i="9"/>
  <c r="AC2155" i="9"/>
  <c r="AC2154" i="9"/>
  <c r="AC2153" i="9"/>
  <c r="AC2152" i="9"/>
  <c r="AC2151" i="9"/>
  <c r="AC2150" i="9"/>
  <c r="AC2149" i="9"/>
  <c r="AC2148" i="9"/>
  <c r="AC2147" i="9"/>
  <c r="AC2146" i="9"/>
  <c r="AC2145" i="9"/>
  <c r="AC2144" i="9"/>
  <c r="AC2143" i="9"/>
  <c r="AC2142" i="9"/>
  <c r="AC2141" i="9"/>
  <c r="AC2140" i="9"/>
  <c r="AC2139" i="9"/>
  <c r="AC2138" i="9"/>
  <c r="AC2137" i="9"/>
  <c r="AC2136" i="9"/>
  <c r="AC2135" i="9"/>
  <c r="AC2134" i="9"/>
  <c r="AC2133" i="9"/>
  <c r="AC2132" i="9"/>
  <c r="AC2131" i="9"/>
  <c r="AC2130" i="9"/>
  <c r="AC2129" i="9"/>
  <c r="AC2128" i="9"/>
  <c r="AC2127" i="9"/>
  <c r="AC2126" i="9"/>
  <c r="AC2125" i="9"/>
  <c r="AC2124" i="9"/>
  <c r="AC2123" i="9"/>
  <c r="AC2122" i="9"/>
  <c r="AC2121" i="9"/>
  <c r="AC2120" i="9"/>
  <c r="AC2119" i="9"/>
  <c r="AC2118" i="9"/>
  <c r="AC2117" i="9"/>
  <c r="AC2116" i="9"/>
  <c r="AC2115" i="9"/>
  <c r="AC2114" i="9"/>
  <c r="AC2113" i="9"/>
  <c r="AC2112" i="9"/>
  <c r="AC2111" i="9"/>
  <c r="AC2110" i="9"/>
  <c r="AC2109" i="9"/>
  <c r="AC2108" i="9"/>
  <c r="AC2107" i="9"/>
  <c r="AC2106" i="9"/>
  <c r="AC2105" i="9"/>
  <c r="AC2104" i="9"/>
  <c r="AC2103" i="9"/>
  <c r="AC2102" i="9"/>
  <c r="AC2101" i="9"/>
  <c r="AC2100" i="9"/>
  <c r="AC2099" i="9"/>
  <c r="AC2098" i="9"/>
  <c r="AC2097" i="9"/>
  <c r="AC2096" i="9"/>
  <c r="AC2095" i="9"/>
  <c r="AC2094" i="9"/>
  <c r="AC2093" i="9"/>
  <c r="AC2092" i="9"/>
  <c r="AC2091" i="9"/>
  <c r="AC2090" i="9"/>
  <c r="AC2089" i="9"/>
  <c r="AC2088" i="9"/>
  <c r="AC2087" i="9"/>
  <c r="AC2086" i="9"/>
  <c r="AC2085" i="9"/>
  <c r="AC2084" i="9"/>
  <c r="AC2083" i="9"/>
  <c r="AC2082" i="9"/>
  <c r="AC2081" i="9"/>
  <c r="AC2080" i="9"/>
  <c r="AC2079" i="9"/>
  <c r="AC2078" i="9"/>
  <c r="AC2077" i="9"/>
  <c r="AC2076" i="9"/>
  <c r="AC2075" i="9"/>
  <c r="AC2074" i="9"/>
  <c r="AC2073" i="9"/>
  <c r="AC2072" i="9"/>
  <c r="AC2071" i="9"/>
  <c r="AC2070" i="9"/>
  <c r="AC2069" i="9"/>
  <c r="AC2068" i="9"/>
  <c r="AC2067" i="9"/>
  <c r="AC2066" i="9"/>
  <c r="AC2065" i="9"/>
  <c r="AC2064" i="9"/>
  <c r="AC2063" i="9"/>
  <c r="AC2062" i="9"/>
  <c r="AC2061" i="9"/>
  <c r="AC2060" i="9"/>
  <c r="AC2059" i="9"/>
  <c r="AC2058" i="9"/>
  <c r="AC2057" i="9"/>
  <c r="AC2056" i="9"/>
  <c r="AC2055" i="9"/>
  <c r="AC2054" i="9"/>
  <c r="AC2053" i="9"/>
  <c r="AC2052" i="9"/>
  <c r="AC2051" i="9"/>
  <c r="AC2050" i="9"/>
  <c r="AC2049" i="9"/>
  <c r="AC2048" i="9"/>
  <c r="AC2047" i="9"/>
  <c r="AC2046" i="9"/>
  <c r="AC2045" i="9"/>
  <c r="AC2044" i="9"/>
  <c r="AC2043" i="9"/>
  <c r="AC2042" i="9"/>
  <c r="AC2041" i="9"/>
  <c r="AC2040" i="9"/>
  <c r="AC2039" i="9"/>
  <c r="AC2038" i="9"/>
  <c r="AC2037" i="9"/>
  <c r="AC2036" i="9"/>
  <c r="AC2035" i="9"/>
  <c r="AC2034" i="9"/>
  <c r="AC2033" i="9"/>
  <c r="AC2032" i="9"/>
  <c r="AC2031" i="9"/>
  <c r="AC2030" i="9"/>
  <c r="AC2029" i="9"/>
  <c r="AC2028" i="9"/>
  <c r="AC2027" i="9"/>
  <c r="AC2026" i="9"/>
  <c r="AC2025" i="9"/>
  <c r="AC2024" i="9"/>
  <c r="AC2023" i="9"/>
  <c r="AC2022" i="9"/>
  <c r="AC2021" i="9"/>
  <c r="AC2020" i="9"/>
  <c r="AC2019" i="9"/>
  <c r="AC2018" i="9"/>
  <c r="AC2017" i="9"/>
  <c r="AC2016" i="9"/>
  <c r="AC2015" i="9"/>
  <c r="AC2014" i="9"/>
  <c r="AC2013" i="9"/>
  <c r="AC2012" i="9"/>
  <c r="AC2011" i="9"/>
  <c r="AC2010" i="9"/>
  <c r="AC2009" i="9"/>
  <c r="AC2008" i="9"/>
  <c r="AC2007" i="9"/>
  <c r="AC2006" i="9"/>
  <c r="AC2005" i="9"/>
  <c r="AC2004" i="9"/>
  <c r="AC2003" i="9"/>
  <c r="AC2002" i="9"/>
  <c r="AC2001" i="9"/>
  <c r="AC2000" i="9"/>
  <c r="AC1999" i="9"/>
  <c r="AC1998" i="9"/>
  <c r="AC1997" i="9"/>
  <c r="AC1996" i="9"/>
  <c r="AC1995" i="9"/>
  <c r="AC1994" i="9"/>
  <c r="AC1993" i="9"/>
  <c r="AC1992" i="9"/>
  <c r="AC1991" i="9"/>
  <c r="AC1990" i="9"/>
  <c r="AC1989" i="9"/>
  <c r="AC1988" i="9"/>
  <c r="AC1987" i="9"/>
  <c r="AC1986" i="9"/>
  <c r="AC1985" i="9"/>
  <c r="AC1984" i="9"/>
  <c r="AC1983" i="9"/>
  <c r="AC1982" i="9"/>
  <c r="AC1981" i="9"/>
  <c r="AC1980" i="9"/>
  <c r="AC1979" i="9"/>
  <c r="AC1978" i="9"/>
  <c r="AC1977" i="9"/>
  <c r="AC1976" i="9"/>
  <c r="AC1975" i="9"/>
  <c r="AC1974" i="9"/>
  <c r="AC1973" i="9"/>
  <c r="AC1972" i="9"/>
  <c r="AC1971" i="9"/>
  <c r="AC1970" i="9"/>
  <c r="AC1969" i="9"/>
  <c r="AC1968" i="9"/>
  <c r="AC1967" i="9"/>
  <c r="AC1966" i="9"/>
  <c r="AC1965" i="9"/>
  <c r="AC1964" i="9"/>
  <c r="AC1963" i="9"/>
  <c r="AC1962" i="9"/>
  <c r="AC1961" i="9"/>
  <c r="AC1960" i="9"/>
  <c r="AC1959" i="9"/>
  <c r="AC1958" i="9"/>
  <c r="AC1957" i="9"/>
  <c r="AC1956" i="9"/>
  <c r="AC1955" i="9"/>
  <c r="AC1954" i="9"/>
  <c r="AC1953" i="9"/>
  <c r="AC1952" i="9"/>
  <c r="AC1951" i="9"/>
  <c r="AC1950" i="9"/>
  <c r="AC1949" i="9"/>
  <c r="AC1948" i="9"/>
  <c r="AC1947" i="9"/>
  <c r="AC1946" i="9"/>
  <c r="AC1945" i="9"/>
  <c r="AC1944" i="9"/>
  <c r="AC1943" i="9"/>
  <c r="AC1942" i="9"/>
  <c r="AC1941" i="9"/>
  <c r="AC1940" i="9"/>
  <c r="AC1939" i="9"/>
  <c r="AC1938" i="9"/>
  <c r="AC1937" i="9"/>
  <c r="AC1936" i="9"/>
  <c r="AC1935" i="9"/>
  <c r="AC1934" i="9"/>
  <c r="AC1933" i="9"/>
  <c r="AC1932" i="9"/>
  <c r="AC1931" i="9"/>
  <c r="AC1930" i="9"/>
  <c r="AC1929" i="9"/>
  <c r="AC1928" i="9"/>
  <c r="AC1927" i="9"/>
  <c r="AC1926" i="9"/>
  <c r="AC1925" i="9"/>
  <c r="AC1924" i="9"/>
  <c r="AC1923" i="9"/>
  <c r="AC1922" i="9"/>
  <c r="AC1921" i="9"/>
  <c r="AC1920" i="9"/>
  <c r="AC1919" i="9"/>
  <c r="AC1918" i="9"/>
  <c r="AC1917" i="9"/>
  <c r="AC1916" i="9"/>
  <c r="AC1915" i="9"/>
  <c r="AC1914" i="9"/>
  <c r="AC1913" i="9"/>
  <c r="AC1912" i="9"/>
  <c r="AC1911" i="9"/>
  <c r="AC1910" i="9"/>
  <c r="AC1909" i="9"/>
  <c r="AC1908" i="9"/>
  <c r="AC1907" i="9"/>
  <c r="AC1906" i="9"/>
  <c r="AC1905" i="9"/>
  <c r="AC1904" i="9"/>
  <c r="AC1903" i="9"/>
  <c r="AC1902" i="9"/>
  <c r="AC1901" i="9"/>
  <c r="AC1900" i="9"/>
  <c r="AC1899" i="9"/>
  <c r="AC1898" i="9"/>
  <c r="AC1897" i="9"/>
  <c r="AC1896" i="9"/>
  <c r="AC1895" i="9"/>
  <c r="AC1894" i="9"/>
  <c r="AC1893" i="9"/>
  <c r="AC1892" i="9"/>
  <c r="AC1891" i="9"/>
  <c r="AC1890" i="9"/>
  <c r="AC1889" i="9"/>
  <c r="AC1888" i="9"/>
  <c r="AC1887" i="9"/>
  <c r="AC1886" i="9"/>
  <c r="AC1885" i="9"/>
  <c r="AC1884" i="9"/>
  <c r="AC1883" i="9"/>
  <c r="AC1882" i="9"/>
  <c r="AC1881" i="9"/>
  <c r="AC1880" i="9"/>
  <c r="AC1879" i="9"/>
  <c r="AC1878" i="9"/>
  <c r="AC1877" i="9"/>
  <c r="AC1876" i="9"/>
  <c r="AC1875" i="9"/>
  <c r="AC1874" i="9"/>
  <c r="AC1873" i="9"/>
  <c r="AC1872" i="9"/>
  <c r="AC1871" i="9"/>
  <c r="AC1870" i="9"/>
  <c r="AC1869" i="9"/>
  <c r="AC1868" i="9"/>
  <c r="AC1867" i="9"/>
  <c r="AC1866" i="9"/>
  <c r="AC1865" i="9"/>
  <c r="AC1864" i="9"/>
  <c r="AC1863" i="9"/>
  <c r="AC1862" i="9"/>
  <c r="AC1861" i="9"/>
  <c r="AC1860" i="9"/>
  <c r="AC1859" i="9"/>
  <c r="AC1858" i="9"/>
  <c r="AC1857" i="9"/>
  <c r="AC1856" i="9"/>
  <c r="AC1855" i="9"/>
  <c r="AC1854" i="9"/>
  <c r="AC1853" i="9"/>
  <c r="AC1852" i="9"/>
  <c r="AC1851" i="9"/>
  <c r="AC1850" i="9"/>
  <c r="AC1849" i="9"/>
  <c r="AC1848" i="9"/>
  <c r="AC1847" i="9"/>
  <c r="AC1846" i="9"/>
  <c r="AC1845" i="9"/>
  <c r="AC1844" i="9"/>
  <c r="AC1843" i="9"/>
  <c r="AC1842" i="9"/>
  <c r="AC1841" i="9"/>
  <c r="AC1840" i="9"/>
  <c r="AC1839" i="9"/>
  <c r="AC1838" i="9"/>
  <c r="AC1837" i="9"/>
  <c r="AC1836" i="9"/>
  <c r="AC1835" i="9"/>
  <c r="AC1834" i="9"/>
  <c r="AC1833" i="9"/>
  <c r="AC1832" i="9"/>
  <c r="AC1831" i="9"/>
  <c r="AC1830" i="9"/>
  <c r="AC1829" i="9"/>
  <c r="AC1828" i="9"/>
  <c r="AC1827" i="9"/>
  <c r="AC1826" i="9"/>
  <c r="AC1825" i="9"/>
  <c r="AC1824" i="9"/>
  <c r="AC1823" i="9"/>
  <c r="AC1822" i="9"/>
  <c r="AC1821" i="9"/>
  <c r="AC1820" i="9"/>
  <c r="AC1819" i="9"/>
  <c r="AC1818" i="9"/>
  <c r="AC1817" i="9"/>
  <c r="AC1816" i="9"/>
  <c r="AC1815" i="9"/>
  <c r="AC1814" i="9"/>
  <c r="AC1813" i="9"/>
  <c r="AC1812" i="9"/>
  <c r="AC1811" i="9"/>
  <c r="AC1810" i="9"/>
  <c r="AC1809" i="9"/>
  <c r="AC1808" i="9"/>
  <c r="AC1807" i="9"/>
  <c r="AC1806" i="9"/>
  <c r="AC1805" i="9"/>
  <c r="AC1804" i="9"/>
  <c r="AC1803" i="9"/>
  <c r="AC1802" i="9"/>
  <c r="AC1801" i="9"/>
  <c r="AC1800" i="9"/>
  <c r="AC1799" i="9"/>
  <c r="AC1798" i="9"/>
  <c r="AC1797" i="9"/>
  <c r="AC1796" i="9"/>
  <c r="AC1795" i="9"/>
  <c r="AC1794" i="9"/>
  <c r="AC1793" i="9"/>
  <c r="AC1792" i="9"/>
  <c r="AC1791" i="9"/>
  <c r="AC1790" i="9"/>
  <c r="AC1789" i="9"/>
  <c r="AC1788" i="9"/>
  <c r="AC1787" i="9"/>
  <c r="AC1786" i="9"/>
  <c r="AC1785" i="9"/>
  <c r="AC1784" i="9"/>
  <c r="AC1783" i="9"/>
  <c r="AC1782" i="9"/>
  <c r="AC1781" i="9"/>
  <c r="AC1780" i="9"/>
  <c r="AC1779" i="9"/>
  <c r="AC1778" i="9"/>
  <c r="AC1777" i="9"/>
  <c r="AC1776" i="9"/>
  <c r="AC1775" i="9"/>
  <c r="AC1774" i="9"/>
  <c r="AC1773" i="9"/>
  <c r="AC1772" i="9"/>
  <c r="AC1771" i="9"/>
  <c r="AC1770" i="9"/>
  <c r="AC1769" i="9"/>
  <c r="AC1768" i="9"/>
  <c r="AC1767" i="9"/>
  <c r="AC1766" i="9"/>
  <c r="AC1765" i="9"/>
  <c r="AC1764" i="9"/>
  <c r="AC1763" i="9"/>
  <c r="AC1762" i="9"/>
  <c r="AC1761" i="9"/>
  <c r="AC1760" i="9"/>
  <c r="AC1759" i="9"/>
  <c r="AC1758" i="9"/>
  <c r="AC1757" i="9"/>
  <c r="AC1756" i="9"/>
  <c r="AC1755" i="9"/>
  <c r="AC1754" i="9"/>
  <c r="AC1753" i="9"/>
  <c r="AC1752" i="9"/>
  <c r="AC1751" i="9"/>
  <c r="AC1750" i="9"/>
  <c r="AC1749" i="9"/>
  <c r="AC1748" i="9"/>
  <c r="AC1747" i="9"/>
  <c r="AC1746" i="9"/>
  <c r="AC1745" i="9"/>
  <c r="AC1744" i="9"/>
  <c r="AC1743" i="9"/>
  <c r="AC1742" i="9"/>
  <c r="AC1741" i="9"/>
  <c r="AC1740" i="9"/>
  <c r="AC1739" i="9"/>
  <c r="AC1738" i="9"/>
  <c r="AC1737" i="9"/>
  <c r="AC1736" i="9"/>
  <c r="AC1735" i="9"/>
  <c r="AC1734" i="9"/>
  <c r="AC1733" i="9"/>
  <c r="AC1732" i="9"/>
  <c r="AC1731" i="9"/>
  <c r="AC1730" i="9"/>
  <c r="AC1729" i="9"/>
  <c r="AC1728" i="9"/>
  <c r="AC1727" i="9"/>
  <c r="AC1726" i="9"/>
  <c r="AC1725" i="9"/>
  <c r="AC1724" i="9"/>
  <c r="AC1723" i="9"/>
  <c r="AC1722" i="9"/>
  <c r="AC1721" i="9"/>
  <c r="AC1720" i="9"/>
  <c r="AC1719" i="9"/>
  <c r="AC1718" i="9"/>
  <c r="AC1717" i="9"/>
  <c r="AC1716" i="9"/>
  <c r="AC1715" i="9"/>
  <c r="AC1714" i="9"/>
  <c r="AC1713" i="9"/>
  <c r="AC1712" i="9"/>
  <c r="AC1711" i="9"/>
  <c r="AC1710" i="9"/>
  <c r="AC1709" i="9"/>
  <c r="AC1708" i="9"/>
  <c r="AC1707" i="9"/>
  <c r="AC1706" i="9"/>
  <c r="AC1705" i="9"/>
  <c r="AC1704" i="9"/>
  <c r="AC1703" i="9"/>
  <c r="AC1702" i="9"/>
  <c r="AC1701" i="9"/>
  <c r="AC1700" i="9"/>
  <c r="AC1699" i="9"/>
  <c r="AC1698" i="9"/>
  <c r="AC1697" i="9"/>
  <c r="AC1696" i="9"/>
  <c r="AC1695" i="9"/>
  <c r="AC1694" i="9"/>
  <c r="AC1693" i="9"/>
  <c r="AC1692" i="9"/>
  <c r="AC1691" i="9"/>
  <c r="AC1690" i="9"/>
  <c r="AC1689" i="9"/>
  <c r="AC1688" i="9"/>
  <c r="AC1687" i="9"/>
  <c r="AC1686" i="9"/>
  <c r="AC1685" i="9"/>
  <c r="AC1684" i="9"/>
  <c r="AC1683" i="9"/>
  <c r="AC1682" i="9"/>
  <c r="AC1681" i="9"/>
  <c r="AC1680" i="9"/>
  <c r="AC1679" i="9"/>
  <c r="AC1678" i="9"/>
  <c r="AC1677" i="9"/>
  <c r="AC1676" i="9"/>
  <c r="AC1675" i="9"/>
  <c r="AC1674" i="9"/>
  <c r="AC1673" i="9"/>
  <c r="AC1672" i="9"/>
  <c r="AC1671" i="9"/>
  <c r="AC1670" i="9"/>
  <c r="AC1669" i="9"/>
  <c r="AC1668" i="9"/>
  <c r="AC1667" i="9"/>
  <c r="AC1666" i="9"/>
  <c r="AC1665" i="9"/>
  <c r="AC1664" i="9"/>
  <c r="AC1663" i="9"/>
  <c r="AC1662" i="9"/>
  <c r="AC1661" i="9"/>
  <c r="AC1660" i="9"/>
  <c r="AC1659" i="9"/>
  <c r="AC1658" i="9"/>
  <c r="AC1657" i="9"/>
  <c r="AC1656" i="9"/>
  <c r="AC1655" i="9"/>
  <c r="AC1654" i="9"/>
  <c r="AC1653" i="9"/>
  <c r="AC1652" i="9"/>
  <c r="AC1651" i="9"/>
  <c r="AC1650" i="9"/>
  <c r="AC1649" i="9"/>
  <c r="AC1648" i="9"/>
  <c r="AC1647" i="9"/>
  <c r="AC1646" i="9"/>
  <c r="AC1645" i="9"/>
  <c r="AC1644" i="9"/>
  <c r="AC1643" i="9"/>
  <c r="AC1642" i="9"/>
  <c r="AC1641" i="9"/>
  <c r="AC1640" i="9"/>
  <c r="AC1639" i="9"/>
  <c r="AC1638" i="9"/>
  <c r="AC1637" i="9"/>
  <c r="AC1636" i="9"/>
  <c r="AC1635" i="9"/>
  <c r="AC1634" i="9"/>
  <c r="AC1633" i="9"/>
  <c r="AC1632" i="9"/>
  <c r="AC1631" i="9"/>
  <c r="AC1630" i="9"/>
  <c r="AC1629" i="9"/>
  <c r="AC1628" i="9"/>
  <c r="AC1627" i="9"/>
  <c r="AC1626" i="9"/>
  <c r="AC1625" i="9"/>
  <c r="AC1624" i="9"/>
  <c r="AC1623" i="9"/>
  <c r="AC1622" i="9"/>
  <c r="AC1621" i="9"/>
  <c r="AC1620" i="9"/>
  <c r="AC1619" i="9"/>
  <c r="AC1618" i="9"/>
  <c r="AC1617" i="9"/>
  <c r="AC1616" i="9"/>
  <c r="AC1615" i="9"/>
  <c r="AC1614" i="9"/>
  <c r="AC1613" i="9"/>
  <c r="AC1612" i="9"/>
  <c r="AC1611" i="9"/>
  <c r="AC1610" i="9"/>
  <c r="AC1609" i="9"/>
  <c r="AC1608" i="9"/>
  <c r="AC1607" i="9"/>
  <c r="AC1606" i="9"/>
  <c r="AC1605" i="9"/>
  <c r="AC1604" i="9"/>
  <c r="AC1603" i="9"/>
  <c r="AC1602" i="9"/>
  <c r="AC1601" i="9"/>
  <c r="AC1600" i="9"/>
  <c r="AC1599" i="9"/>
  <c r="AC1598" i="9"/>
  <c r="AC1597" i="9"/>
  <c r="AC1596" i="9"/>
  <c r="AC1595" i="9"/>
  <c r="AC1594" i="9"/>
  <c r="AC1593" i="9"/>
  <c r="AC1592" i="9"/>
  <c r="AC1591" i="9"/>
  <c r="AC1590" i="9"/>
  <c r="AC1589" i="9"/>
  <c r="AC1588" i="9"/>
  <c r="AC1587" i="9"/>
  <c r="AC1586" i="9"/>
  <c r="AC1585" i="9"/>
  <c r="AC1584" i="9"/>
  <c r="AC1583" i="9"/>
  <c r="AC1582" i="9"/>
  <c r="AC1581" i="9"/>
  <c r="AC1580" i="9"/>
  <c r="AC1579" i="9"/>
  <c r="AC1578" i="9"/>
  <c r="AC1577" i="9"/>
  <c r="AC1576" i="9"/>
  <c r="AC1575" i="9"/>
  <c r="AC1574" i="9"/>
  <c r="AC1573" i="9"/>
  <c r="AC1572" i="9"/>
  <c r="AC1571" i="9"/>
  <c r="AC1570" i="9"/>
  <c r="AC1569" i="9"/>
  <c r="AC1568" i="9"/>
  <c r="AC1567" i="9"/>
  <c r="AC1566" i="9"/>
  <c r="AC1565" i="9"/>
  <c r="AC1564" i="9"/>
  <c r="AC1563" i="9"/>
  <c r="AC1562" i="9"/>
  <c r="AC1561" i="9"/>
  <c r="AC1560" i="9"/>
  <c r="AC1559" i="9"/>
  <c r="AC1558" i="9"/>
  <c r="AC1557" i="9"/>
  <c r="AC1556" i="9"/>
  <c r="AC1555" i="9"/>
  <c r="AC1554" i="9"/>
  <c r="AC1553" i="9"/>
  <c r="AC1552" i="9"/>
  <c r="AC1551" i="9"/>
  <c r="AC1550" i="9"/>
  <c r="AC1549" i="9"/>
  <c r="AC1548" i="9"/>
  <c r="AC1547" i="9"/>
  <c r="AC1546" i="9"/>
  <c r="AC1545" i="9"/>
  <c r="AC1544" i="9"/>
  <c r="AC1543" i="9"/>
  <c r="AC1542" i="9"/>
  <c r="AC1541" i="9"/>
  <c r="AC1540" i="9"/>
  <c r="AC1539" i="9"/>
  <c r="AC1538" i="9"/>
  <c r="AC1537" i="9"/>
  <c r="AC1536" i="9"/>
  <c r="AC1535" i="9"/>
  <c r="AC1534" i="9"/>
  <c r="AC1533" i="9"/>
  <c r="AC1532" i="9"/>
  <c r="AC1531" i="9"/>
  <c r="AC1530" i="9"/>
  <c r="AC1529" i="9"/>
  <c r="AC1528" i="9"/>
  <c r="AC1527" i="9"/>
  <c r="AC1526" i="9"/>
  <c r="AC1525" i="9"/>
  <c r="AC1524" i="9"/>
  <c r="AC1523" i="9"/>
  <c r="AC1522" i="9"/>
  <c r="AC1521" i="9"/>
  <c r="AC1520" i="9"/>
  <c r="AC1519" i="9"/>
  <c r="AC1518" i="9"/>
  <c r="AC1517" i="9"/>
  <c r="AC1516" i="9"/>
  <c r="AC1515" i="9"/>
  <c r="AC1514" i="9"/>
  <c r="AC1513" i="9"/>
  <c r="AC1512" i="9"/>
  <c r="AC1511" i="9"/>
  <c r="AC1510" i="9"/>
  <c r="AC1509" i="9"/>
  <c r="AC1508" i="9"/>
  <c r="AC1507" i="9"/>
  <c r="AC1506" i="9"/>
  <c r="AC1505" i="9"/>
  <c r="AC1504" i="9"/>
  <c r="AC1503" i="9"/>
  <c r="AC1502" i="9"/>
  <c r="AC1501" i="9"/>
  <c r="AC1500" i="9"/>
  <c r="AC1499" i="9"/>
  <c r="AC1498" i="9"/>
  <c r="AC1497" i="9"/>
  <c r="AC1496" i="9"/>
  <c r="AC1495" i="9"/>
  <c r="AC1494" i="9"/>
  <c r="AC1493" i="9"/>
  <c r="AC1492" i="9"/>
  <c r="AC1491" i="9"/>
  <c r="AC1490" i="9"/>
  <c r="AC1489" i="9"/>
  <c r="AC1488" i="9"/>
  <c r="AC1487" i="9"/>
  <c r="AC1486" i="9"/>
  <c r="AC1485" i="9"/>
  <c r="AC1484" i="9"/>
  <c r="AC1483" i="9"/>
  <c r="AC1482" i="9"/>
  <c r="AC1481" i="9"/>
  <c r="AC1480" i="9"/>
  <c r="AC1479" i="9"/>
  <c r="AC1478" i="9"/>
  <c r="AC1477" i="9"/>
  <c r="AC1476" i="9"/>
  <c r="AC1475" i="9"/>
  <c r="AC1474" i="9"/>
  <c r="AC1473" i="9"/>
  <c r="AC1472" i="9"/>
  <c r="AC1471" i="9"/>
  <c r="AC1470" i="9"/>
  <c r="AC1469" i="9"/>
  <c r="AC1468" i="9"/>
  <c r="AC1467" i="9"/>
  <c r="AC1466" i="9"/>
  <c r="AC1465" i="9"/>
  <c r="AC1464" i="9"/>
  <c r="AC1463" i="9"/>
  <c r="AC1462" i="9"/>
  <c r="AC1461" i="9"/>
  <c r="AC1460" i="9"/>
  <c r="AC1459" i="9"/>
  <c r="AC1458" i="9"/>
  <c r="AC1457" i="9"/>
  <c r="AC1456" i="9"/>
  <c r="AC1455" i="9"/>
  <c r="AC1454" i="9"/>
  <c r="AC1453" i="9"/>
  <c r="AC1452" i="9"/>
  <c r="AC1451" i="9"/>
  <c r="AC1450" i="9"/>
  <c r="AC1449" i="9"/>
  <c r="AC1448" i="9"/>
  <c r="AC1447" i="9"/>
  <c r="AC1446" i="9"/>
  <c r="AC1445" i="9"/>
  <c r="AC1444" i="9"/>
  <c r="AC1443" i="9"/>
  <c r="AC1442" i="9"/>
  <c r="AC1441" i="9"/>
  <c r="AC1440" i="9"/>
  <c r="AC1439" i="9"/>
  <c r="AC1438" i="9"/>
  <c r="AC1437" i="9"/>
  <c r="AC1436" i="9"/>
  <c r="AC1435" i="9"/>
  <c r="AC1434" i="9"/>
  <c r="AC1433" i="9"/>
  <c r="AC1432" i="9"/>
  <c r="AC1431" i="9"/>
  <c r="AC1430" i="9"/>
  <c r="AC1429" i="9"/>
  <c r="AC1428" i="9"/>
  <c r="AC1427" i="9"/>
  <c r="AC1426" i="9"/>
  <c r="AC1425" i="9"/>
  <c r="AC1424" i="9"/>
  <c r="AC1423" i="9"/>
  <c r="AC1422" i="9"/>
  <c r="AC1421" i="9"/>
  <c r="AC1420" i="9"/>
  <c r="AC1419" i="9"/>
  <c r="AC1418" i="9"/>
  <c r="AC1417" i="9"/>
  <c r="AC1416" i="9"/>
  <c r="AC1415" i="9"/>
  <c r="AC1414" i="9"/>
  <c r="AC1413" i="9"/>
  <c r="AC1412" i="9"/>
  <c r="AC1411" i="9"/>
  <c r="AC1410" i="9"/>
  <c r="AC1409" i="9"/>
  <c r="AC1408" i="9"/>
  <c r="AC1407" i="9"/>
  <c r="AC1406" i="9"/>
  <c r="AC1405" i="9"/>
  <c r="AC1404" i="9"/>
  <c r="AC1403" i="9"/>
  <c r="AC1402" i="9"/>
  <c r="AC1401" i="9"/>
  <c r="AC1400" i="9"/>
  <c r="AC1399" i="9"/>
  <c r="AC1398" i="9"/>
  <c r="AC1397" i="9"/>
  <c r="AC1396" i="9"/>
  <c r="AC1395" i="9"/>
  <c r="AC1394" i="9"/>
  <c r="AC1393" i="9"/>
  <c r="AC1392" i="9"/>
  <c r="AC1391" i="9"/>
  <c r="AC1390" i="9"/>
  <c r="AC1389" i="9"/>
  <c r="AC1388" i="9"/>
  <c r="AC1387" i="9"/>
  <c r="AC1386" i="9"/>
  <c r="AC1385" i="9"/>
  <c r="AC1384" i="9"/>
  <c r="AC1383" i="9"/>
  <c r="AC1382" i="9"/>
  <c r="AC1381" i="9"/>
  <c r="AC1380" i="9"/>
  <c r="AC1379" i="9"/>
  <c r="AC1378" i="9"/>
  <c r="AC1377" i="9"/>
  <c r="AC1376" i="9"/>
  <c r="AC1375" i="9"/>
  <c r="AC1374" i="9"/>
  <c r="AC1373" i="9"/>
  <c r="AC1372" i="9"/>
  <c r="AC1371" i="9"/>
  <c r="AC1370" i="9"/>
  <c r="AC1369" i="9"/>
  <c r="AC1368" i="9"/>
  <c r="AC1367" i="9"/>
  <c r="AC1366" i="9"/>
  <c r="AC1365" i="9"/>
  <c r="AC1364" i="9"/>
  <c r="AC1363" i="9"/>
  <c r="AC1362" i="9"/>
  <c r="AC1361" i="9"/>
  <c r="AC1360" i="9"/>
  <c r="AC1359" i="9"/>
  <c r="AC1358" i="9"/>
  <c r="AC1357" i="9"/>
  <c r="AC1356" i="9"/>
  <c r="AC1355" i="9"/>
  <c r="AC1354" i="9"/>
  <c r="AC1353" i="9"/>
  <c r="AC1352" i="9"/>
  <c r="AC1351" i="9"/>
  <c r="AC1350" i="9"/>
  <c r="AC1349" i="9"/>
  <c r="AC1348" i="9"/>
  <c r="AC1347" i="9"/>
  <c r="AC1346" i="9"/>
  <c r="AC1345" i="9"/>
  <c r="AC1344" i="9"/>
  <c r="AC1343" i="9"/>
  <c r="AC1342" i="9"/>
  <c r="AC1341" i="9"/>
  <c r="AC1340" i="9"/>
  <c r="AC1339" i="9"/>
  <c r="AC1338" i="9"/>
  <c r="AC1337" i="9"/>
  <c r="AC1336" i="9"/>
  <c r="AC1335" i="9"/>
  <c r="AC1334" i="9"/>
  <c r="AC1333" i="9"/>
  <c r="AC1332" i="9"/>
  <c r="AC1331" i="9"/>
  <c r="AC1330" i="9"/>
  <c r="AC1329" i="9"/>
  <c r="AC1328" i="9"/>
  <c r="AC1327" i="9"/>
  <c r="AC1326" i="9"/>
  <c r="AC1325" i="9"/>
  <c r="AC1324" i="9"/>
  <c r="AC1323" i="9"/>
  <c r="AC1322" i="9"/>
  <c r="AC1321" i="9"/>
  <c r="AC1320" i="9"/>
  <c r="AC1319" i="9"/>
  <c r="AC1318" i="9"/>
  <c r="AC1317" i="9"/>
  <c r="AC1316" i="9"/>
  <c r="AC1315" i="9"/>
  <c r="AC1314" i="9"/>
  <c r="AC1313" i="9"/>
  <c r="AC1312" i="9"/>
  <c r="AC1311" i="9"/>
  <c r="AC1310" i="9"/>
  <c r="AC1309" i="9"/>
  <c r="AC1308" i="9"/>
  <c r="AC1307" i="9"/>
  <c r="AC1306" i="9"/>
  <c r="AC1305" i="9"/>
  <c r="AC1304" i="9"/>
  <c r="AC1303" i="9"/>
  <c r="AC1302" i="9"/>
  <c r="AC1301" i="9"/>
  <c r="AC1300" i="9"/>
  <c r="AC1299" i="9"/>
  <c r="AC1298" i="9"/>
  <c r="AC1297" i="9"/>
  <c r="AC1296" i="9"/>
  <c r="AC1295" i="9"/>
  <c r="AC1294" i="9"/>
  <c r="AC1293" i="9"/>
  <c r="AC1292" i="9"/>
  <c r="AC1291" i="9"/>
  <c r="AC1290" i="9"/>
  <c r="AC1289" i="9"/>
  <c r="AC1288" i="9"/>
  <c r="AC1287" i="9"/>
  <c r="AC1286" i="9"/>
  <c r="AC1285" i="9"/>
  <c r="AC1284" i="9"/>
  <c r="AC1283" i="9"/>
  <c r="AC1282" i="9"/>
  <c r="AC1281" i="9"/>
  <c r="AC1280" i="9"/>
  <c r="AC1279" i="9"/>
  <c r="AC1278" i="9"/>
  <c r="AC1277" i="9"/>
  <c r="AC1276" i="9"/>
  <c r="AC1275" i="9"/>
  <c r="AC1274" i="9"/>
  <c r="AC1273" i="9"/>
  <c r="AC1272" i="9"/>
  <c r="AC1271" i="9"/>
  <c r="AC1270" i="9"/>
  <c r="AC1269" i="9"/>
  <c r="AC1268" i="9"/>
  <c r="AC1267" i="9"/>
  <c r="AC1266" i="9"/>
  <c r="AC1265" i="9"/>
  <c r="AC1264" i="9"/>
  <c r="AC1263" i="9"/>
  <c r="AC1262" i="9"/>
  <c r="AC1261" i="9"/>
  <c r="AC1260" i="9"/>
  <c r="AC1259" i="9"/>
  <c r="AC1258" i="9"/>
  <c r="AC1257" i="9"/>
  <c r="AC1256" i="9"/>
  <c r="AC1255" i="9"/>
  <c r="AC1254" i="9"/>
  <c r="AC1253" i="9"/>
  <c r="AC1252" i="9"/>
  <c r="AC1251" i="9"/>
  <c r="AC1250" i="9"/>
  <c r="AC1249" i="9"/>
  <c r="AC1248" i="9"/>
  <c r="AC1247" i="9"/>
  <c r="AC1246" i="9"/>
  <c r="AC1245" i="9"/>
  <c r="AC1244" i="9"/>
  <c r="AC1243" i="9"/>
  <c r="AC1242" i="9"/>
  <c r="AC1241" i="9"/>
  <c r="AC1240" i="9"/>
  <c r="AC1239" i="9"/>
  <c r="AC1238" i="9"/>
  <c r="AC1237" i="9"/>
  <c r="AC1236" i="9"/>
  <c r="AC1235" i="9"/>
  <c r="AC1234" i="9"/>
  <c r="AC1233" i="9"/>
  <c r="AC1232" i="9"/>
  <c r="AC1231" i="9"/>
  <c r="AC1230" i="9"/>
  <c r="AC1229" i="9"/>
  <c r="AC1228" i="9"/>
  <c r="AC1227" i="9"/>
  <c r="AC1226" i="9"/>
  <c r="AC1225" i="9"/>
  <c r="AC1224" i="9"/>
  <c r="AC1223" i="9"/>
  <c r="AC1222" i="9"/>
  <c r="AC1221" i="9"/>
  <c r="AC1220" i="9"/>
  <c r="AC1219" i="9"/>
  <c r="AC1218" i="9"/>
  <c r="AC1217" i="9"/>
  <c r="AC1216" i="9"/>
  <c r="AC1215" i="9"/>
  <c r="AC1214" i="9"/>
  <c r="AC1213" i="9"/>
  <c r="AC1212" i="9"/>
  <c r="AC1211" i="9"/>
  <c r="AC1210" i="9"/>
  <c r="AC1209" i="9"/>
  <c r="AC1208" i="9"/>
  <c r="AC1207" i="9"/>
  <c r="AC1206" i="9"/>
  <c r="AC1205" i="9"/>
  <c r="AC1204" i="9"/>
  <c r="AC1203" i="9"/>
  <c r="AC1202" i="9"/>
  <c r="AC1201" i="9"/>
  <c r="AC1200" i="9"/>
  <c r="AC1199" i="9"/>
  <c r="AC1198" i="9"/>
  <c r="AC1197" i="9"/>
  <c r="AC1196" i="9"/>
  <c r="AC1195" i="9"/>
  <c r="AC1194" i="9"/>
  <c r="AC1193" i="9"/>
  <c r="AC1192" i="9"/>
  <c r="AC1191" i="9"/>
  <c r="AC1190" i="9"/>
  <c r="AC1189" i="9"/>
  <c r="AC1188" i="9"/>
  <c r="AC1187" i="9"/>
  <c r="AC1186" i="9"/>
  <c r="AC1185" i="9"/>
  <c r="AC1184" i="9"/>
  <c r="AC1183" i="9"/>
  <c r="AC1182" i="9"/>
  <c r="AC1181" i="9"/>
  <c r="AC1180" i="9"/>
  <c r="AC1179" i="9"/>
  <c r="AC1178" i="9"/>
  <c r="AC1177" i="9"/>
  <c r="AC1176" i="9"/>
  <c r="AC1175" i="9"/>
  <c r="AC1174" i="9"/>
  <c r="AC1173" i="9"/>
  <c r="AC1172" i="9"/>
  <c r="AC1171" i="9"/>
  <c r="AC1170" i="9"/>
  <c r="AC1169" i="9"/>
  <c r="AC1168" i="9"/>
  <c r="AC1167" i="9"/>
  <c r="AC1166" i="9"/>
  <c r="AC1165" i="9"/>
  <c r="AC1164" i="9"/>
  <c r="AC1163" i="9"/>
  <c r="AC1162" i="9"/>
  <c r="AC1161" i="9"/>
  <c r="AC1160" i="9"/>
  <c r="AC1159" i="9"/>
  <c r="AC1158" i="9"/>
  <c r="AC1157" i="9"/>
  <c r="AC1156" i="9"/>
  <c r="AC1155" i="9"/>
  <c r="AC1154" i="9"/>
  <c r="AC1153" i="9"/>
  <c r="AC1152" i="9"/>
  <c r="AC1151" i="9"/>
  <c r="AC1150" i="9"/>
  <c r="AC1149" i="9"/>
  <c r="AC1148" i="9"/>
  <c r="AC1147" i="9"/>
  <c r="AC1146" i="9"/>
  <c r="AC1145" i="9"/>
  <c r="AC1144" i="9"/>
  <c r="AC1143" i="9"/>
  <c r="AC1142" i="9"/>
  <c r="AC1141" i="9"/>
  <c r="AC1140" i="9"/>
  <c r="AC1139" i="9"/>
  <c r="AC1138" i="9"/>
  <c r="AC1137" i="9"/>
  <c r="AC1136" i="9"/>
  <c r="AC1135" i="9"/>
  <c r="AC1134" i="9"/>
  <c r="AC1133" i="9"/>
  <c r="AC1132" i="9"/>
  <c r="AC1131" i="9"/>
  <c r="AC1130" i="9"/>
  <c r="AC1129" i="9"/>
  <c r="AC1128" i="9"/>
  <c r="AC1127" i="9"/>
  <c r="AC1126" i="9"/>
  <c r="AC1125" i="9"/>
  <c r="AC1124" i="9"/>
  <c r="AC1123" i="9"/>
  <c r="AC1122" i="9"/>
  <c r="AC1121" i="9"/>
  <c r="AC1120" i="9"/>
  <c r="AC1119" i="9"/>
  <c r="AC1118" i="9"/>
  <c r="AC1117" i="9"/>
  <c r="AC1116" i="9"/>
  <c r="AC1115" i="9"/>
  <c r="AC1114" i="9"/>
  <c r="AC1113" i="9"/>
  <c r="AC1112" i="9"/>
  <c r="AC1111" i="9"/>
  <c r="AC1110" i="9"/>
  <c r="AC1109" i="9"/>
  <c r="AC1108" i="9"/>
  <c r="AC1107" i="9"/>
  <c r="AC1106" i="9"/>
  <c r="AC1105" i="9"/>
  <c r="AC1104" i="9"/>
  <c r="AC1103" i="9"/>
  <c r="AC1102" i="9"/>
  <c r="AC1101" i="9"/>
  <c r="AC1100" i="9"/>
  <c r="AC1099" i="9"/>
  <c r="AC1098" i="9"/>
  <c r="AC1097" i="9"/>
  <c r="AC1096" i="9"/>
  <c r="AC1095" i="9"/>
  <c r="AC1094" i="9"/>
  <c r="AC1093" i="9"/>
  <c r="AC1092" i="9"/>
  <c r="AC1091" i="9"/>
  <c r="AC1090" i="9"/>
  <c r="AC1089" i="9"/>
  <c r="AC1088" i="9"/>
  <c r="AC1087" i="9"/>
  <c r="AC1086" i="9"/>
  <c r="AC1085" i="9"/>
  <c r="AC1084" i="9"/>
  <c r="AC1083" i="9"/>
  <c r="AC1082" i="9"/>
  <c r="AC1081" i="9"/>
  <c r="AC1080" i="9"/>
  <c r="AC1079" i="9"/>
  <c r="AC1078" i="9"/>
  <c r="AC1077" i="9"/>
  <c r="AC1076" i="9"/>
  <c r="AC1075" i="9"/>
  <c r="AC1074" i="9"/>
  <c r="AC1073" i="9"/>
  <c r="AC1072" i="9"/>
  <c r="AC1071" i="9"/>
  <c r="AC1070" i="9"/>
  <c r="AC1069" i="9"/>
  <c r="AC1068" i="9"/>
  <c r="AC1067" i="9"/>
  <c r="AC1066" i="9"/>
  <c r="AC1065" i="9"/>
  <c r="AC1064" i="9"/>
  <c r="AC1063" i="9"/>
  <c r="AC1062" i="9"/>
  <c r="AC1061" i="9"/>
  <c r="AC1060" i="9"/>
  <c r="AC1059" i="9"/>
  <c r="AC1058" i="9"/>
  <c r="AC1057" i="9"/>
  <c r="AC1056" i="9"/>
  <c r="AC1055" i="9"/>
  <c r="AC1054" i="9"/>
  <c r="AC1053" i="9"/>
  <c r="AC1052" i="9"/>
  <c r="AC1051" i="9"/>
  <c r="AC1050" i="9"/>
  <c r="AC1049" i="9"/>
  <c r="AC1048" i="9"/>
  <c r="AC1047" i="9"/>
  <c r="AC1046" i="9"/>
  <c r="AC1045" i="9"/>
  <c r="AC1044" i="9"/>
  <c r="AC1043" i="9"/>
  <c r="AC1042" i="9"/>
  <c r="AC1041" i="9"/>
  <c r="AC1040" i="9"/>
  <c r="AC1039" i="9"/>
  <c r="AC1038" i="9"/>
  <c r="AC1037" i="9"/>
  <c r="AC1036" i="9"/>
  <c r="AC1035" i="9"/>
  <c r="AC1034" i="9"/>
  <c r="AC1033" i="9"/>
  <c r="AC1032" i="9"/>
  <c r="AC1031" i="9"/>
  <c r="AC1030" i="9"/>
  <c r="AC1029" i="9"/>
  <c r="AC1028" i="9"/>
  <c r="AC1027" i="9"/>
  <c r="AC1026" i="9"/>
  <c r="AC1025" i="9"/>
  <c r="AC1024" i="9"/>
  <c r="AC1023" i="9"/>
  <c r="AC1022" i="9"/>
  <c r="AC1021" i="9"/>
  <c r="AC1020" i="9"/>
  <c r="AC1019" i="9"/>
  <c r="AC1018" i="9"/>
  <c r="AC1017" i="9"/>
  <c r="AC1016" i="9"/>
  <c r="AC1015" i="9"/>
  <c r="AC1014" i="9"/>
  <c r="AC1013" i="9"/>
  <c r="AC1012" i="9"/>
  <c r="AC1011" i="9"/>
  <c r="AC1010" i="9"/>
  <c r="AC1009" i="9"/>
  <c r="AC1008" i="9"/>
  <c r="AC1007" i="9"/>
  <c r="AC1006" i="9"/>
  <c r="AC1005" i="9"/>
  <c r="AC1004" i="9"/>
  <c r="AC1003" i="9"/>
  <c r="AC1002" i="9"/>
  <c r="AC1001" i="9"/>
  <c r="AC1000" i="9"/>
  <c r="AC999" i="9"/>
  <c r="AC998" i="9"/>
  <c r="AC997" i="9"/>
  <c r="AC996" i="9"/>
  <c r="AC995" i="9"/>
  <c r="AC994" i="9"/>
  <c r="AC993" i="9"/>
  <c r="AC992" i="9"/>
  <c r="AC991" i="9"/>
  <c r="AC990" i="9"/>
  <c r="AC989" i="9"/>
  <c r="AC988" i="9"/>
  <c r="AC987" i="9"/>
  <c r="AC986" i="9"/>
  <c r="AC985" i="9"/>
  <c r="AC984" i="9"/>
  <c r="AC983" i="9"/>
  <c r="AC982" i="9"/>
  <c r="AC981" i="9"/>
  <c r="AC980" i="9"/>
  <c r="AC979" i="9"/>
  <c r="AC978" i="9"/>
  <c r="AC977" i="9"/>
  <c r="AC976" i="9"/>
  <c r="AC975" i="9"/>
  <c r="AC974" i="9"/>
  <c r="AC973" i="9"/>
  <c r="AC972" i="9"/>
  <c r="AC971" i="9"/>
  <c r="AC970" i="9"/>
  <c r="AC969" i="9"/>
  <c r="AC968" i="9"/>
  <c r="AC967" i="9"/>
  <c r="AC966" i="9"/>
  <c r="AC965" i="9"/>
  <c r="AC964" i="9"/>
  <c r="AC963" i="9"/>
  <c r="AC962" i="9"/>
  <c r="AC961" i="9"/>
  <c r="AC960" i="9"/>
  <c r="AC959" i="9"/>
  <c r="AC958" i="9"/>
  <c r="AC957" i="9"/>
  <c r="AC956" i="9"/>
  <c r="AC955" i="9"/>
  <c r="AC954" i="9"/>
  <c r="AC953" i="9"/>
  <c r="AC952" i="9"/>
  <c r="AC951" i="9"/>
  <c r="AC950" i="9"/>
  <c r="AC949" i="9"/>
  <c r="AC948" i="9"/>
  <c r="AC947" i="9"/>
  <c r="AC946" i="9"/>
  <c r="AC945" i="9"/>
  <c r="AC944" i="9"/>
  <c r="AC943" i="9"/>
  <c r="AC942" i="9"/>
  <c r="AC941" i="9"/>
  <c r="AC940" i="9"/>
  <c r="AC939" i="9"/>
  <c r="AC938" i="9"/>
  <c r="AC937" i="9"/>
  <c r="AC936" i="9"/>
  <c r="AC935" i="9"/>
  <c r="AC934" i="9"/>
  <c r="AC933" i="9"/>
  <c r="AC932" i="9"/>
  <c r="AC931" i="9"/>
  <c r="AC930" i="9"/>
  <c r="AC929" i="9"/>
  <c r="AC928" i="9"/>
  <c r="AC927" i="9"/>
  <c r="AC926" i="9"/>
  <c r="AC925" i="9"/>
  <c r="AC924" i="9"/>
  <c r="AC923" i="9"/>
  <c r="AC922" i="9"/>
  <c r="AC921" i="9"/>
  <c r="AC920" i="9"/>
  <c r="AC919" i="9"/>
  <c r="AC918" i="9"/>
  <c r="AC917" i="9"/>
  <c r="AC916" i="9"/>
  <c r="AC915" i="9"/>
  <c r="AC914" i="9"/>
  <c r="AC913" i="9"/>
  <c r="AC912" i="9"/>
  <c r="AC911" i="9"/>
  <c r="AC910" i="9"/>
  <c r="AC909" i="9"/>
  <c r="AC908" i="9"/>
  <c r="AC907" i="9"/>
  <c r="AC906" i="9"/>
  <c r="AC905" i="9"/>
  <c r="AC904" i="9"/>
  <c r="AC903" i="9"/>
  <c r="AC902" i="9"/>
  <c r="AC901" i="9"/>
  <c r="AC900" i="9"/>
  <c r="AC899" i="9"/>
  <c r="AC898" i="9"/>
  <c r="AC897" i="9"/>
  <c r="AC896" i="9"/>
  <c r="AC895" i="9"/>
  <c r="AC894" i="9"/>
  <c r="AC893" i="9"/>
  <c r="AC892" i="9"/>
  <c r="AC891" i="9"/>
  <c r="AC890" i="9"/>
  <c r="AC889" i="9"/>
  <c r="AC888" i="9"/>
  <c r="AC887" i="9"/>
  <c r="AC886" i="9"/>
  <c r="AC885" i="9"/>
  <c r="AC884" i="9"/>
  <c r="AC883" i="9"/>
  <c r="AC882" i="9"/>
  <c r="AC881" i="9"/>
  <c r="AC880" i="9"/>
  <c r="AC879" i="9"/>
  <c r="AC878" i="9"/>
  <c r="AC877" i="9"/>
  <c r="AC876" i="9"/>
  <c r="AC875" i="9"/>
  <c r="AC874" i="9"/>
  <c r="AC873" i="9"/>
  <c r="AC872" i="9"/>
  <c r="AC871" i="9"/>
  <c r="AC870" i="9"/>
  <c r="AC869" i="9"/>
  <c r="AC868" i="9"/>
  <c r="AC867" i="9"/>
  <c r="AC866" i="9"/>
  <c r="AC865" i="9"/>
  <c r="AC864" i="9"/>
  <c r="AC863" i="9"/>
  <c r="AC862" i="9"/>
  <c r="AC861" i="9"/>
  <c r="AC860" i="9"/>
  <c r="AC859" i="9"/>
  <c r="AC858" i="9"/>
  <c r="AC857" i="9"/>
  <c r="AC856" i="9"/>
  <c r="AC855" i="9"/>
  <c r="AC854" i="9"/>
  <c r="AC853" i="9"/>
  <c r="AC852" i="9"/>
  <c r="AC851" i="9"/>
  <c r="AC850" i="9"/>
  <c r="AC849" i="9"/>
  <c r="AC848" i="9"/>
  <c r="AC847" i="9"/>
  <c r="AC846" i="9"/>
  <c r="AC845" i="9"/>
  <c r="AC844" i="9"/>
  <c r="AC843" i="9"/>
  <c r="AC842" i="9"/>
  <c r="AC841" i="9"/>
  <c r="AC840" i="9"/>
  <c r="AC839" i="9"/>
  <c r="AC838" i="9"/>
  <c r="AC837" i="9"/>
  <c r="AC836" i="9"/>
  <c r="AC835" i="9"/>
  <c r="AC834" i="9"/>
  <c r="AC833" i="9"/>
  <c r="AC832" i="9"/>
  <c r="AC831" i="9"/>
  <c r="AC830" i="9"/>
  <c r="AC829" i="9"/>
  <c r="AC828" i="9"/>
  <c r="AC827" i="9"/>
  <c r="AC826" i="9"/>
  <c r="AC825" i="9"/>
  <c r="AC824" i="9"/>
  <c r="AC823" i="9"/>
  <c r="AC822" i="9"/>
  <c r="AC821" i="9"/>
  <c r="AC820" i="9"/>
  <c r="AC819" i="9"/>
  <c r="AC818" i="9"/>
  <c r="AC817" i="9"/>
  <c r="AC816" i="9"/>
  <c r="AC815" i="9"/>
  <c r="AC814" i="9"/>
  <c r="AC813" i="9"/>
  <c r="AC812" i="9"/>
  <c r="AC811" i="9"/>
  <c r="AC810" i="9"/>
  <c r="AC809" i="9"/>
  <c r="AC808" i="9"/>
  <c r="AC807" i="9"/>
  <c r="AC806" i="9"/>
  <c r="AC805" i="9"/>
  <c r="AC804" i="9"/>
  <c r="AC803" i="9"/>
  <c r="AC802" i="9"/>
  <c r="AC801" i="9"/>
  <c r="AC800" i="9"/>
  <c r="AC799" i="9"/>
  <c r="AC798" i="9"/>
  <c r="AC797" i="9"/>
  <c r="AC796" i="9"/>
  <c r="AC795" i="9"/>
  <c r="AC794" i="9"/>
  <c r="AC793" i="9"/>
  <c r="AC792" i="9"/>
  <c r="AC791" i="9"/>
  <c r="AC790" i="9"/>
  <c r="AC789" i="9"/>
  <c r="AC788" i="9"/>
  <c r="AC787" i="9"/>
  <c r="AC786" i="9"/>
  <c r="AC785" i="9"/>
  <c r="AC784" i="9"/>
  <c r="AC783" i="9"/>
  <c r="AC782" i="9"/>
  <c r="AC781" i="9"/>
  <c r="AC780" i="9"/>
  <c r="AC779" i="9"/>
  <c r="AC778" i="9"/>
  <c r="AC777" i="9"/>
  <c r="AC776" i="9"/>
  <c r="AC775" i="9"/>
  <c r="AC774" i="9"/>
  <c r="AC773" i="9"/>
  <c r="AC772" i="9"/>
  <c r="AC771" i="9"/>
  <c r="AC770" i="9"/>
  <c r="AC769" i="9"/>
  <c r="AC768" i="9"/>
  <c r="AC767" i="9"/>
  <c r="AC766" i="9"/>
  <c r="AC765" i="9"/>
  <c r="AC764" i="9"/>
  <c r="AC763" i="9"/>
  <c r="AC762" i="9"/>
  <c r="AC761" i="9"/>
  <c r="AC760" i="9"/>
  <c r="AC759" i="9"/>
  <c r="AC758" i="9"/>
  <c r="AC757" i="9"/>
  <c r="AC756" i="9"/>
  <c r="AC755" i="9"/>
  <c r="AC754" i="9"/>
  <c r="AC753" i="9"/>
  <c r="AC752" i="9"/>
  <c r="AC751" i="9"/>
  <c r="AC750" i="9"/>
  <c r="AC749" i="9"/>
  <c r="AC748" i="9"/>
  <c r="AC747" i="9"/>
  <c r="AC746" i="9"/>
  <c r="AC745" i="9"/>
  <c r="AC744" i="9"/>
  <c r="AC743" i="9"/>
  <c r="AC742" i="9"/>
  <c r="AC741" i="9"/>
  <c r="AC740" i="9"/>
  <c r="AC739" i="9"/>
  <c r="AC738" i="9"/>
  <c r="AC737" i="9"/>
  <c r="AC736" i="9"/>
  <c r="AC735" i="9"/>
  <c r="AC734" i="9"/>
  <c r="AC733" i="9"/>
  <c r="AC732" i="9"/>
  <c r="AC731" i="9"/>
  <c r="AC730" i="9"/>
  <c r="AC729" i="9"/>
  <c r="AC728" i="9"/>
  <c r="AC727" i="9"/>
  <c r="AC726" i="9"/>
  <c r="AC725" i="9"/>
  <c r="AC724" i="9"/>
  <c r="AC723" i="9"/>
  <c r="AC722" i="9"/>
  <c r="AC721" i="9"/>
  <c r="AC720" i="9"/>
  <c r="AC719" i="9"/>
  <c r="AC718" i="9"/>
  <c r="AC717" i="9"/>
  <c r="AC716" i="9"/>
  <c r="AC715" i="9"/>
  <c r="AC714" i="9"/>
  <c r="AC713" i="9"/>
  <c r="AC712" i="9"/>
  <c r="AC711" i="9"/>
  <c r="AC710" i="9"/>
  <c r="AC709" i="9"/>
  <c r="AC708" i="9"/>
  <c r="AC707" i="9"/>
  <c r="AC706" i="9"/>
  <c r="AC705" i="9"/>
  <c r="AC704" i="9"/>
  <c r="AC703" i="9"/>
  <c r="AC702" i="9"/>
  <c r="AC701" i="9"/>
  <c r="AC700" i="9"/>
  <c r="AC699" i="9"/>
  <c r="AC698" i="9"/>
  <c r="AC697" i="9"/>
  <c r="AC696" i="9"/>
  <c r="AC695" i="9"/>
  <c r="AC694" i="9"/>
  <c r="AC693" i="9"/>
  <c r="AC692" i="9"/>
  <c r="AC691" i="9"/>
  <c r="AC690" i="9"/>
  <c r="AC689" i="9"/>
  <c r="AC688" i="9"/>
  <c r="AC687" i="9"/>
  <c r="AC686" i="9"/>
  <c r="AC685" i="9"/>
  <c r="AC684" i="9"/>
  <c r="AC683" i="9"/>
  <c r="AC682" i="9"/>
  <c r="AC681" i="9"/>
  <c r="AC680" i="9"/>
  <c r="AC679" i="9"/>
  <c r="AC678" i="9"/>
  <c r="AC677" i="9"/>
  <c r="AC676" i="9"/>
  <c r="AC675" i="9"/>
  <c r="AC674" i="9"/>
  <c r="AC673" i="9"/>
  <c r="AC672" i="9"/>
  <c r="AC671" i="9"/>
  <c r="AC670" i="9"/>
  <c r="AC669" i="9"/>
  <c r="AC668" i="9"/>
  <c r="AC667" i="9"/>
  <c r="AC666" i="9"/>
  <c r="AC665" i="9"/>
  <c r="AC664" i="9"/>
  <c r="AC663" i="9"/>
  <c r="AC662" i="9"/>
  <c r="AC661" i="9"/>
  <c r="AC660" i="9"/>
  <c r="AC659" i="9"/>
  <c r="AC658" i="9"/>
  <c r="AC657" i="9"/>
  <c r="AC656" i="9"/>
  <c r="AC655" i="9"/>
  <c r="AC654" i="9"/>
  <c r="AC653" i="9"/>
  <c r="AC652" i="9"/>
  <c r="AC651" i="9"/>
  <c r="AC650" i="9"/>
  <c r="AC649" i="9"/>
  <c r="AC648" i="9"/>
  <c r="AC647" i="9"/>
  <c r="AC646" i="9"/>
  <c r="AC645" i="9"/>
  <c r="AC644" i="9"/>
  <c r="AC643" i="9"/>
  <c r="AC642" i="9"/>
  <c r="AC641" i="9"/>
  <c r="AC640" i="9"/>
  <c r="AC639" i="9"/>
  <c r="AC638" i="9"/>
  <c r="AC637" i="9"/>
  <c r="AC636" i="9"/>
  <c r="AC635" i="9"/>
  <c r="AC634" i="9"/>
  <c r="AC633" i="9"/>
  <c r="AC632" i="9"/>
  <c r="AC631" i="9"/>
  <c r="AC630" i="9"/>
  <c r="AC629" i="9"/>
  <c r="AC628" i="9"/>
  <c r="AC627" i="9"/>
  <c r="AC626" i="9"/>
  <c r="AC625" i="9"/>
  <c r="AC624" i="9"/>
  <c r="AC623" i="9"/>
  <c r="AC622" i="9"/>
  <c r="AC621" i="9"/>
  <c r="AC620" i="9"/>
  <c r="AC619" i="9"/>
  <c r="AC618" i="9"/>
  <c r="AC617" i="9"/>
  <c r="AC616" i="9"/>
  <c r="AC615" i="9"/>
  <c r="AC614" i="9"/>
  <c r="AC613" i="9"/>
  <c r="AC612" i="9"/>
  <c r="AC611" i="9"/>
  <c r="AC610" i="9"/>
  <c r="AC609" i="9"/>
  <c r="AC608" i="9"/>
  <c r="AC607" i="9"/>
  <c r="AC606" i="9"/>
  <c r="AC605" i="9"/>
  <c r="AC604" i="9"/>
  <c r="AC603" i="9"/>
  <c r="AC602" i="9"/>
  <c r="AC601" i="9"/>
  <c r="AC600" i="9"/>
  <c r="AC599" i="9"/>
  <c r="AC598" i="9"/>
  <c r="AC597" i="9"/>
  <c r="AC596" i="9"/>
  <c r="AC595" i="9"/>
  <c r="AC594" i="9"/>
  <c r="AC593" i="9"/>
  <c r="AC592" i="9"/>
  <c r="AC591" i="9"/>
  <c r="AC590" i="9"/>
  <c r="AC589" i="9"/>
  <c r="AC588" i="9"/>
  <c r="AC587" i="9"/>
  <c r="AC586" i="9"/>
  <c r="AC585" i="9"/>
  <c r="AC584" i="9"/>
  <c r="AC583" i="9"/>
  <c r="AC582" i="9"/>
  <c r="AC581" i="9"/>
  <c r="AC580" i="9"/>
  <c r="AC579" i="9"/>
  <c r="AC578" i="9"/>
  <c r="AC577" i="9"/>
  <c r="AC576" i="9"/>
  <c r="AC575" i="9"/>
  <c r="AC574" i="9"/>
  <c r="AC573" i="9"/>
  <c r="AC572" i="9"/>
  <c r="AC571" i="9"/>
  <c r="AC570" i="9"/>
  <c r="AC569" i="9"/>
  <c r="AC568" i="9"/>
  <c r="AC567" i="9"/>
  <c r="AC566" i="9"/>
  <c r="AC565" i="9"/>
  <c r="AC564" i="9"/>
  <c r="AC563" i="9"/>
  <c r="AC562" i="9"/>
  <c r="AC561" i="9"/>
  <c r="AC560" i="9"/>
  <c r="AC559" i="9"/>
  <c r="AC558" i="9"/>
  <c r="AC557" i="9"/>
  <c r="AC556" i="9"/>
  <c r="AC555" i="9"/>
  <c r="AC554" i="9"/>
  <c r="AC553" i="9"/>
  <c r="AC552" i="9"/>
  <c r="AC551" i="9"/>
  <c r="AC550" i="9"/>
  <c r="AC549" i="9"/>
  <c r="AC548" i="9"/>
  <c r="AC547" i="9"/>
  <c r="AC546" i="9"/>
  <c r="AC545" i="9"/>
  <c r="AC544" i="9"/>
  <c r="AC543" i="9"/>
  <c r="AC542" i="9"/>
  <c r="AC541" i="9"/>
  <c r="AC540" i="9"/>
  <c r="AC539" i="9"/>
  <c r="AC538" i="9"/>
  <c r="AC537" i="9"/>
  <c r="AC536" i="9"/>
  <c r="AC535" i="9"/>
  <c r="AC534" i="9"/>
  <c r="AC533" i="9"/>
  <c r="AC532" i="9"/>
  <c r="AC531" i="9"/>
  <c r="AC530" i="9"/>
  <c r="AC529" i="9"/>
  <c r="AC528" i="9"/>
  <c r="AC527" i="9"/>
  <c r="AC526" i="9"/>
  <c r="AC525" i="9"/>
  <c r="AC524" i="9"/>
  <c r="AC523" i="9"/>
  <c r="AC522" i="9"/>
  <c r="AC521" i="9"/>
  <c r="AC520" i="9"/>
  <c r="AC519" i="9"/>
  <c r="AC518" i="9"/>
  <c r="AC517" i="9"/>
  <c r="AC516" i="9"/>
  <c r="AC515" i="9"/>
  <c r="AC514" i="9"/>
  <c r="AC513" i="9"/>
  <c r="AC512" i="9"/>
  <c r="AC511" i="9"/>
  <c r="AC510" i="9"/>
  <c r="AC509" i="9"/>
  <c r="AC508" i="9"/>
  <c r="AC507" i="9"/>
  <c r="AC506" i="9"/>
  <c r="AC505" i="9"/>
  <c r="AC504" i="9"/>
  <c r="AC503" i="9"/>
  <c r="AC502" i="9"/>
  <c r="AC501" i="9"/>
  <c r="AC500" i="9"/>
  <c r="AC499" i="9"/>
  <c r="AC498" i="9"/>
  <c r="AC497" i="9"/>
  <c r="AC496" i="9"/>
  <c r="AC495" i="9"/>
  <c r="AC494" i="9"/>
  <c r="AC493" i="9"/>
  <c r="AC492" i="9"/>
  <c r="AC491" i="9"/>
  <c r="AC490" i="9"/>
  <c r="AC489" i="9"/>
  <c r="AC488" i="9"/>
  <c r="AC487" i="9"/>
  <c r="AC486" i="9"/>
  <c r="AC485" i="9"/>
  <c r="AC484" i="9"/>
  <c r="AC483" i="9"/>
  <c r="AC482" i="9"/>
  <c r="AC481" i="9"/>
  <c r="AC480" i="9"/>
  <c r="AC479" i="9"/>
  <c r="AC478" i="9"/>
  <c r="AC477" i="9"/>
  <c r="AC476" i="9"/>
  <c r="AC475" i="9"/>
  <c r="AC474" i="9"/>
  <c r="AC473" i="9"/>
  <c r="AC472" i="9"/>
  <c r="AC471" i="9"/>
  <c r="AC470" i="9"/>
  <c r="AC469" i="9"/>
  <c r="AC468" i="9"/>
  <c r="AC467" i="9"/>
  <c r="AC466" i="9"/>
  <c r="AC465" i="9"/>
  <c r="AC464" i="9"/>
  <c r="AC463" i="9"/>
  <c r="AC462" i="9"/>
  <c r="AC461" i="9"/>
  <c r="AC460" i="9"/>
  <c r="AC459" i="9"/>
  <c r="AC458" i="9"/>
  <c r="AC457" i="9"/>
  <c r="AC456" i="9"/>
  <c r="AC455" i="9"/>
  <c r="AC454" i="9"/>
  <c r="AC453" i="9"/>
  <c r="AC452" i="9"/>
  <c r="AC451" i="9"/>
  <c r="AC450" i="9"/>
  <c r="AC449" i="9"/>
  <c r="AC448" i="9"/>
  <c r="AC447" i="9"/>
  <c r="AC446" i="9"/>
  <c r="AC445" i="9"/>
  <c r="AC444" i="9"/>
  <c r="AC443" i="9"/>
  <c r="AC442" i="9"/>
  <c r="AC441" i="9"/>
  <c r="AC440" i="9"/>
  <c r="AC439" i="9"/>
  <c r="AC438" i="9"/>
  <c r="AC437" i="9"/>
  <c r="AC436" i="9"/>
  <c r="AC435" i="9"/>
  <c r="AC434" i="9"/>
  <c r="AC433" i="9"/>
  <c r="AC432" i="9"/>
  <c r="AC431" i="9"/>
  <c r="AC430" i="9"/>
  <c r="AC429" i="9"/>
  <c r="AC428" i="9"/>
  <c r="AC427" i="9"/>
  <c r="AC426" i="9"/>
  <c r="AC425" i="9"/>
  <c r="AC424" i="9"/>
  <c r="AC423" i="9"/>
  <c r="AC422" i="9"/>
  <c r="AC421" i="9"/>
  <c r="AC420" i="9"/>
  <c r="AC419" i="9"/>
  <c r="AC418" i="9"/>
  <c r="AC417" i="9"/>
  <c r="AC416" i="9"/>
  <c r="AC415" i="9"/>
  <c r="AC414" i="9"/>
  <c r="AC413" i="9"/>
  <c r="AC412" i="9"/>
  <c r="AC411" i="9"/>
  <c r="AC410" i="9"/>
  <c r="AC409" i="9"/>
  <c r="AC408" i="9"/>
  <c r="AC407" i="9"/>
  <c r="AC406" i="9"/>
  <c r="AC405" i="9"/>
  <c r="AC404" i="9"/>
  <c r="AC403" i="9"/>
  <c r="AC402" i="9"/>
  <c r="AC401" i="9"/>
  <c r="AC400" i="9"/>
  <c r="AC399" i="9"/>
  <c r="AC398" i="9"/>
  <c r="AC397" i="9"/>
  <c r="AC396" i="9"/>
  <c r="AC395" i="9"/>
  <c r="AC394" i="9"/>
  <c r="AC393" i="9"/>
  <c r="AC392" i="9"/>
  <c r="AC391" i="9"/>
  <c r="AC390" i="9"/>
  <c r="AC389" i="9"/>
  <c r="AC388" i="9"/>
  <c r="AC387" i="9"/>
  <c r="AC386" i="9"/>
  <c r="AC385" i="9"/>
  <c r="AC384" i="9"/>
  <c r="AC383" i="9"/>
  <c r="AC382" i="9"/>
  <c r="AC381" i="9"/>
  <c r="AC380" i="9"/>
  <c r="AC379" i="9"/>
  <c r="AC378" i="9"/>
  <c r="AC377" i="9"/>
  <c r="AC376" i="9"/>
  <c r="AC375" i="9"/>
  <c r="AC374" i="9"/>
  <c r="AC373" i="9"/>
  <c r="AC372" i="9"/>
  <c r="AC371" i="9"/>
  <c r="AC370" i="9"/>
  <c r="AC369" i="9"/>
  <c r="AC368" i="9"/>
  <c r="AC367" i="9"/>
  <c r="AC366" i="9"/>
  <c r="AC365" i="9"/>
  <c r="AC364" i="9"/>
  <c r="AC363" i="9"/>
  <c r="AC362" i="9"/>
  <c r="AC361" i="9"/>
  <c r="AC360" i="9"/>
  <c r="AC359" i="9"/>
  <c r="AC358" i="9"/>
  <c r="AC357" i="9"/>
  <c r="AC356" i="9"/>
  <c r="AC355" i="9"/>
  <c r="AC354" i="9"/>
  <c r="AC353" i="9"/>
  <c r="AC352" i="9"/>
  <c r="AC351" i="9"/>
  <c r="AC350" i="9"/>
  <c r="AC349" i="9"/>
  <c r="AC348" i="9"/>
  <c r="AC347" i="9"/>
  <c r="AC346" i="9"/>
  <c r="AC345" i="9"/>
  <c r="AC344" i="9"/>
  <c r="AC343" i="9"/>
  <c r="AC342" i="9"/>
  <c r="AC341" i="9"/>
  <c r="AC340" i="9"/>
  <c r="AC339" i="9"/>
  <c r="AC338" i="9"/>
  <c r="AC337" i="9"/>
  <c r="AC336" i="9"/>
  <c r="AC335" i="9"/>
  <c r="AC334" i="9"/>
  <c r="AC333" i="9"/>
  <c r="AC332" i="9"/>
  <c r="AC331" i="9"/>
  <c r="AC330" i="9"/>
  <c r="AC329" i="9"/>
  <c r="AC328" i="9"/>
  <c r="AC327" i="9"/>
  <c r="AC326" i="9"/>
  <c r="AC325" i="9"/>
  <c r="AC324" i="9"/>
  <c r="AC323" i="9"/>
  <c r="AC322" i="9"/>
  <c r="AC321" i="9"/>
  <c r="AC320" i="9"/>
  <c r="AC319" i="9"/>
  <c r="AC318" i="9"/>
  <c r="AC317" i="9"/>
  <c r="AC316" i="9"/>
  <c r="AC315" i="9"/>
  <c r="AC314" i="9"/>
  <c r="AC313" i="9"/>
  <c r="AC312" i="9"/>
  <c r="AC311" i="9"/>
  <c r="AC310" i="9"/>
  <c r="AC309" i="9"/>
  <c r="AC308" i="9"/>
  <c r="AC307" i="9"/>
  <c r="AC306" i="9"/>
  <c r="AC305" i="9"/>
  <c r="AC304" i="9"/>
  <c r="AC303" i="9"/>
  <c r="AC302" i="9"/>
  <c r="AC301" i="9"/>
  <c r="AC300" i="9"/>
  <c r="AC299" i="9"/>
  <c r="AC298" i="9"/>
  <c r="AC297" i="9"/>
  <c r="AC296" i="9"/>
  <c r="AC295" i="9"/>
  <c r="AC294" i="9"/>
  <c r="AC293" i="9"/>
  <c r="AC292" i="9"/>
  <c r="AC291" i="9"/>
  <c r="AC290" i="9"/>
  <c r="AC289" i="9"/>
  <c r="AC288" i="9"/>
  <c r="AC287" i="9"/>
  <c r="AC286" i="9"/>
  <c r="AC285" i="9"/>
  <c r="AC284" i="9"/>
  <c r="AC283" i="9"/>
  <c r="AC282" i="9"/>
  <c r="AC281" i="9"/>
  <c r="AC280" i="9"/>
  <c r="AC279" i="9"/>
  <c r="AC278" i="9"/>
  <c r="AC277" i="9"/>
  <c r="AC276" i="9"/>
  <c r="AC275" i="9"/>
  <c r="AC274" i="9"/>
  <c r="AC273" i="9"/>
  <c r="AC272" i="9"/>
  <c r="AC271" i="9"/>
  <c r="AC270" i="9"/>
  <c r="AC269" i="9"/>
  <c r="AC268" i="9"/>
  <c r="AC267" i="9"/>
  <c r="AC266" i="9"/>
  <c r="AC265" i="9"/>
  <c r="AC264" i="9"/>
  <c r="AC263" i="9"/>
  <c r="AC262" i="9"/>
  <c r="AC261" i="9"/>
  <c r="AC260" i="9"/>
  <c r="AC259" i="9"/>
  <c r="AC258" i="9"/>
  <c r="AC257" i="9"/>
  <c r="AC256" i="9"/>
  <c r="AC255" i="9"/>
  <c r="AC254" i="9"/>
  <c r="AC253" i="9"/>
  <c r="AC252" i="9"/>
  <c r="AC251" i="9"/>
  <c r="AC250" i="9"/>
  <c r="AC249" i="9"/>
  <c r="AC248" i="9"/>
  <c r="AC247" i="9"/>
  <c r="AC246" i="9"/>
  <c r="AC245" i="9"/>
  <c r="AC244" i="9"/>
  <c r="AC243" i="9"/>
  <c r="AC242" i="9"/>
  <c r="AC241" i="9"/>
  <c r="AC240" i="9"/>
  <c r="AC239" i="9"/>
  <c r="AC238" i="9"/>
  <c r="AC237" i="9"/>
  <c r="AC236" i="9"/>
  <c r="AC235" i="9"/>
  <c r="AC234" i="9"/>
  <c r="AC233" i="9"/>
  <c r="AC232" i="9"/>
  <c r="AC231" i="9"/>
  <c r="AC230" i="9"/>
  <c r="AC229" i="9"/>
  <c r="AC228" i="9"/>
  <c r="AC227" i="9"/>
  <c r="AC226" i="9"/>
  <c r="AC225" i="9"/>
  <c r="AC224" i="9"/>
  <c r="AC223" i="9"/>
  <c r="AC222" i="9"/>
  <c r="AC221" i="9"/>
  <c r="AC220" i="9"/>
  <c r="AC219" i="9"/>
  <c r="AC218" i="9"/>
  <c r="AC217" i="9"/>
  <c r="AC216" i="9"/>
  <c r="AC215" i="9"/>
  <c r="AC214" i="9"/>
  <c r="AC213" i="9"/>
  <c r="AC212" i="9"/>
  <c r="AC211" i="9"/>
  <c r="AC210" i="9"/>
  <c r="AC209" i="9"/>
  <c r="AC208" i="9"/>
  <c r="AC207" i="9"/>
  <c r="AC206" i="9"/>
  <c r="AC205" i="9"/>
  <c r="AC204" i="9"/>
  <c r="AC203" i="9"/>
  <c r="AC202" i="9"/>
  <c r="AC201" i="9"/>
  <c r="AC200" i="9"/>
  <c r="AC199" i="9"/>
  <c r="AC198" i="9"/>
  <c r="AC197" i="9"/>
  <c r="AC196" i="9"/>
  <c r="AC195" i="9"/>
  <c r="AC194" i="9"/>
  <c r="AC193" i="9"/>
  <c r="AC192" i="9"/>
  <c r="AC191" i="9"/>
  <c r="AC190" i="9"/>
  <c r="AC189" i="9"/>
  <c r="AC188" i="9"/>
  <c r="AC187" i="9"/>
  <c r="AC186" i="9"/>
  <c r="AC185" i="9"/>
  <c r="AC184" i="9"/>
  <c r="AC183" i="9"/>
  <c r="AC182" i="9"/>
  <c r="AC181" i="9"/>
  <c r="AC180" i="9"/>
  <c r="AC179" i="9"/>
  <c r="AC178" i="9"/>
  <c r="AC177" i="9"/>
  <c r="AC176" i="9"/>
  <c r="AC175" i="9"/>
  <c r="AC174" i="9"/>
  <c r="AC173" i="9"/>
  <c r="AC172" i="9"/>
  <c r="AC171" i="9"/>
  <c r="AC170" i="9"/>
  <c r="AC169" i="9"/>
  <c r="AC168" i="9"/>
  <c r="AC167" i="9"/>
  <c r="AC166" i="9"/>
  <c r="AC165" i="9"/>
  <c r="AC164" i="9"/>
  <c r="AC163" i="9"/>
  <c r="AC162" i="9"/>
  <c r="AC161" i="9"/>
  <c r="AC160" i="9"/>
  <c r="AC159" i="9"/>
  <c r="AC158" i="9"/>
  <c r="AC157" i="9"/>
  <c r="AC156" i="9"/>
  <c r="AC155" i="9"/>
  <c r="AC154" i="9"/>
  <c r="AC153" i="9"/>
  <c r="AC152" i="9"/>
  <c r="AC151" i="9"/>
  <c r="AC150" i="9"/>
  <c r="AC149" i="9"/>
  <c r="AC148" i="9"/>
  <c r="AC147" i="9"/>
  <c r="AC146" i="9"/>
  <c r="AC145" i="9"/>
  <c r="AC144" i="9"/>
  <c r="AC143" i="9"/>
  <c r="AC142" i="9"/>
  <c r="AC141" i="9"/>
  <c r="AC140" i="9"/>
  <c r="AC139" i="9"/>
  <c r="AC138" i="9"/>
  <c r="AC137" i="9"/>
  <c r="AC136" i="9"/>
  <c r="AC135" i="9"/>
  <c r="AC134" i="9"/>
  <c r="AC133" i="9"/>
  <c r="AC132" i="9"/>
  <c r="AC131" i="9"/>
  <c r="AC130" i="9"/>
  <c r="AC129" i="9"/>
  <c r="AC128" i="9"/>
  <c r="AC127" i="9"/>
  <c r="AC126" i="9"/>
  <c r="AC125" i="9"/>
  <c r="AC124" i="9"/>
  <c r="AC123" i="9"/>
  <c r="AC122" i="9"/>
  <c r="AC121" i="9"/>
  <c r="AC120" i="9"/>
  <c r="AC119" i="9"/>
  <c r="AC118" i="9"/>
  <c r="AC117" i="9"/>
  <c r="AC116" i="9"/>
  <c r="AC115" i="9"/>
  <c r="AC114" i="9"/>
  <c r="AC113" i="9"/>
  <c r="AC112" i="9"/>
  <c r="AC111" i="9"/>
  <c r="AC110" i="9"/>
  <c r="AC109" i="9"/>
  <c r="AC108" i="9"/>
  <c r="AC107" i="9"/>
  <c r="AC106" i="9"/>
  <c r="AC105" i="9"/>
  <c r="AC104" i="9"/>
  <c r="AC103" i="9"/>
  <c r="AC102" i="9"/>
  <c r="AC101" i="9"/>
  <c r="AC100" i="9"/>
  <c r="AC99" i="9"/>
  <c r="AC98" i="9"/>
  <c r="AC97" i="9"/>
  <c r="AC96" i="9"/>
  <c r="AC95" i="9"/>
  <c r="AC94" i="9"/>
  <c r="AC93" i="9"/>
  <c r="AC92" i="9"/>
  <c r="AC91" i="9"/>
  <c r="AC90" i="9"/>
  <c r="AC89" i="9"/>
  <c r="AC88" i="9"/>
  <c r="AC87" i="9"/>
  <c r="AC86" i="9"/>
  <c r="AC85" i="9"/>
  <c r="AC84" i="9"/>
  <c r="AC83" i="9"/>
  <c r="AC82" i="9"/>
  <c r="AC81" i="9"/>
  <c r="AC80" i="9"/>
  <c r="AC79" i="9"/>
  <c r="AC78" i="9"/>
  <c r="AC77" i="9"/>
  <c r="AC76" i="9"/>
  <c r="AC75" i="9"/>
  <c r="AC74" i="9"/>
  <c r="AC73" i="9"/>
  <c r="AC72" i="9"/>
  <c r="AC71" i="9"/>
  <c r="AC70" i="9"/>
  <c r="AC69" i="9"/>
  <c r="AC68" i="9"/>
  <c r="AC67" i="9"/>
  <c r="AC66" i="9"/>
  <c r="AC65" i="9"/>
  <c r="AC64" i="9"/>
  <c r="AC63" i="9"/>
  <c r="AC62" i="9"/>
  <c r="AC61" i="9"/>
  <c r="AC60" i="9"/>
  <c r="AC59" i="9"/>
  <c r="AC58" i="9"/>
  <c r="AC57" i="9"/>
  <c r="AC56" i="9"/>
  <c r="AC55" i="9"/>
  <c r="AC54" i="9"/>
  <c r="AC53" i="9"/>
  <c r="AC52" i="9"/>
  <c r="AC51" i="9"/>
  <c r="AC50" i="9"/>
  <c r="AC49" i="9"/>
  <c r="AC48" i="9"/>
  <c r="AC47" i="9"/>
  <c r="AC46" i="9"/>
  <c r="AC45" i="9"/>
  <c r="AC44" i="9"/>
  <c r="AC43" i="9"/>
  <c r="AC42" i="9"/>
  <c r="AC41" i="9"/>
  <c r="AC40" i="9"/>
  <c r="AC39" i="9"/>
  <c r="AC38" i="9"/>
  <c r="AC37" i="9"/>
  <c r="AC36" i="9"/>
  <c r="AC35" i="9"/>
  <c r="AC34" i="9"/>
  <c r="AC33" i="9"/>
  <c r="AC32" i="9"/>
  <c r="AC31" i="9"/>
  <c r="AC30" i="9"/>
  <c r="AC29" i="9"/>
  <c r="AC28" i="9"/>
  <c r="AC27" i="9"/>
  <c r="AC26" i="9"/>
  <c r="AC25" i="9"/>
  <c r="AC24" i="9"/>
  <c r="AC23" i="9"/>
  <c r="AC22" i="9"/>
  <c r="AC21" i="9"/>
  <c r="AC20" i="9"/>
  <c r="AC19" i="9"/>
  <c r="AC18" i="9"/>
  <c r="AC17" i="9"/>
  <c r="AC16" i="9"/>
  <c r="AC15" i="9"/>
  <c r="AC14" i="9"/>
  <c r="AC13" i="9"/>
  <c r="AC12" i="9"/>
  <c r="AC11" i="9"/>
  <c r="AC10" i="9"/>
  <c r="AC9" i="9"/>
  <c r="AC8" i="9"/>
  <c r="AC7" i="9"/>
  <c r="AC6" i="9"/>
  <c r="AC5" i="9"/>
  <c r="AC4" i="9"/>
  <c r="AC3" i="9"/>
  <c r="AC2" i="9"/>
  <c r="I2" i="2"/>
  <c r="L2" i="2" s="1"/>
  <c r="I3" i="2"/>
  <c r="L3" i="2" s="1"/>
  <c r="I4" i="2"/>
  <c r="L4" i="2" s="1"/>
  <c r="I5" i="2"/>
  <c r="L5" i="2" s="1"/>
  <c r="I6" i="2"/>
  <c r="L6" i="2" s="1"/>
  <c r="I7" i="2"/>
  <c r="L7" i="2" s="1"/>
  <c r="I8" i="2"/>
  <c r="L8" i="2" s="1"/>
  <c r="I9" i="2"/>
  <c r="L9" i="2" s="1"/>
  <c r="I10" i="2"/>
  <c r="L10" i="2" s="1"/>
  <c r="I11" i="2"/>
  <c r="L11" i="2" s="1"/>
  <c r="I12" i="2"/>
  <c r="L12" i="2" s="1"/>
  <c r="I13" i="2"/>
  <c r="L13" i="2" s="1"/>
  <c r="I14" i="2"/>
  <c r="L14" i="2" s="1"/>
  <c r="I15" i="2"/>
  <c r="L15" i="2" s="1"/>
  <c r="I16" i="2"/>
  <c r="L16" i="2" s="1"/>
  <c r="I17" i="2"/>
  <c r="L17" i="2" s="1"/>
  <c r="I18" i="2"/>
  <c r="L18" i="2" s="1"/>
  <c r="I19" i="2"/>
  <c r="L19" i="2" s="1"/>
  <c r="I20" i="2"/>
  <c r="L20" i="2" s="1"/>
  <c r="I21" i="2"/>
  <c r="L21" i="2" s="1"/>
  <c r="I22" i="2"/>
  <c r="L22" i="2" s="1"/>
  <c r="I23" i="2"/>
  <c r="L23" i="2" s="1"/>
  <c r="I24" i="2"/>
  <c r="L24" i="2" s="1"/>
  <c r="I25" i="2"/>
  <c r="L25" i="2" s="1"/>
  <c r="I26" i="2"/>
  <c r="L26" i="2" s="1"/>
  <c r="I27" i="2"/>
  <c r="L27" i="2" s="1"/>
  <c r="I28" i="2"/>
  <c r="L28" i="2" s="1"/>
  <c r="I29" i="2"/>
  <c r="L29" i="2" s="1"/>
  <c r="I30" i="2"/>
  <c r="L30" i="2" s="1"/>
  <c r="I31" i="2"/>
  <c r="L31" i="2" s="1"/>
  <c r="I32" i="2"/>
  <c r="L32" i="2" s="1"/>
  <c r="I33" i="2"/>
  <c r="L33" i="2" s="1"/>
  <c r="I34" i="2"/>
  <c r="L34" i="2" s="1"/>
  <c r="I35" i="2"/>
  <c r="L35" i="2" s="1"/>
  <c r="I36" i="2"/>
  <c r="L36" i="2" s="1"/>
  <c r="I37" i="2"/>
  <c r="L37" i="2" s="1"/>
  <c r="I38" i="2"/>
  <c r="L38" i="2" s="1"/>
  <c r="I39" i="2"/>
  <c r="L39" i="2" s="1"/>
  <c r="I40" i="2"/>
  <c r="L40" i="2" s="1"/>
  <c r="I41" i="2"/>
  <c r="L41" i="2" s="1"/>
  <c r="I42" i="2"/>
  <c r="L42" i="2" s="1"/>
  <c r="I43" i="2"/>
  <c r="L43" i="2" s="1"/>
  <c r="I44" i="2"/>
  <c r="L44" i="2" s="1"/>
  <c r="I45" i="2"/>
  <c r="L45" i="2" s="1"/>
  <c r="I46" i="2"/>
  <c r="L46" i="2" s="1"/>
  <c r="I47" i="2"/>
  <c r="L47" i="2" s="1"/>
  <c r="I48" i="2"/>
  <c r="L48" i="2" s="1"/>
  <c r="I49" i="2"/>
  <c r="L49" i="2" s="1"/>
  <c r="I50" i="2"/>
  <c r="L50" i="2" s="1"/>
  <c r="I51" i="2"/>
  <c r="L51" i="2" s="1"/>
  <c r="I52" i="2"/>
  <c r="L52" i="2" s="1"/>
  <c r="I53" i="2"/>
  <c r="L53" i="2" s="1"/>
  <c r="I54" i="2"/>
  <c r="L54" i="2" s="1"/>
  <c r="I55" i="2"/>
  <c r="L55" i="2" s="1"/>
  <c r="I56" i="2"/>
  <c r="L56" i="2" s="1"/>
  <c r="I57" i="2"/>
  <c r="L57" i="2" s="1"/>
  <c r="I58" i="2"/>
  <c r="L58" i="2" s="1"/>
  <c r="I59" i="2"/>
  <c r="L59" i="2" s="1"/>
  <c r="I60" i="2"/>
  <c r="L60" i="2" s="1"/>
  <c r="I61" i="2"/>
  <c r="L61" i="2" s="1"/>
  <c r="I62" i="2"/>
  <c r="L62" i="2" s="1"/>
  <c r="I63" i="2"/>
  <c r="L63" i="2" s="1"/>
  <c r="I64" i="2"/>
  <c r="L64" i="2" s="1"/>
  <c r="I65" i="2"/>
  <c r="L65" i="2" s="1"/>
  <c r="I66" i="2"/>
  <c r="L66" i="2" s="1"/>
  <c r="I67" i="2"/>
  <c r="L67" i="2" s="1"/>
  <c r="I68" i="2"/>
  <c r="L68" i="2" s="1"/>
  <c r="I69" i="2"/>
  <c r="L69" i="2" s="1"/>
  <c r="I70" i="2"/>
  <c r="L70" i="2" s="1"/>
  <c r="I71" i="2"/>
  <c r="L71" i="2" s="1"/>
  <c r="I72" i="2"/>
  <c r="L72" i="2" s="1"/>
  <c r="I73" i="2"/>
  <c r="L73" i="2" s="1"/>
  <c r="I74" i="2"/>
  <c r="L74" i="2" s="1"/>
  <c r="I75" i="2"/>
  <c r="L75" i="2" s="1"/>
  <c r="I76" i="2"/>
  <c r="L76" i="2" s="1"/>
  <c r="I77" i="2"/>
  <c r="L77" i="2" s="1"/>
  <c r="I78" i="2"/>
  <c r="L78" i="2" s="1"/>
  <c r="I79" i="2"/>
  <c r="L79" i="2" s="1"/>
  <c r="I80" i="2"/>
  <c r="L80" i="2" s="1"/>
  <c r="I81" i="2"/>
  <c r="L81" i="2" s="1"/>
  <c r="I82" i="2"/>
  <c r="L82" i="2" s="1"/>
  <c r="I83" i="2"/>
  <c r="L83" i="2" s="1"/>
  <c r="I84" i="2"/>
  <c r="L84" i="2" s="1"/>
  <c r="I85" i="2"/>
  <c r="L85" i="2" s="1"/>
  <c r="I86" i="2"/>
  <c r="L86" i="2" s="1"/>
  <c r="I87" i="2"/>
  <c r="L87" i="2" s="1"/>
  <c r="I88" i="2"/>
  <c r="L88" i="2" s="1"/>
  <c r="I89" i="2"/>
  <c r="L89" i="2" s="1"/>
  <c r="I90" i="2"/>
  <c r="L90" i="2" s="1"/>
  <c r="I91" i="2"/>
  <c r="L91" i="2" s="1"/>
  <c r="I92" i="2"/>
  <c r="L92" i="2" s="1"/>
  <c r="I93" i="2"/>
  <c r="L93" i="2" s="1"/>
  <c r="I94" i="2"/>
  <c r="L94" i="2" s="1"/>
  <c r="I95" i="2"/>
  <c r="L95" i="2" s="1"/>
  <c r="I96" i="2"/>
  <c r="L96" i="2" s="1"/>
  <c r="I97" i="2"/>
  <c r="L97" i="2" s="1"/>
  <c r="I98" i="2"/>
  <c r="L98" i="2" s="1"/>
  <c r="I99" i="2"/>
  <c r="L99" i="2" s="1"/>
  <c r="I100" i="2"/>
  <c r="L100" i="2" s="1"/>
  <c r="I101" i="2"/>
  <c r="L101" i="2" s="1"/>
  <c r="I102" i="2"/>
  <c r="L102" i="2" s="1"/>
  <c r="I103" i="2"/>
  <c r="L103" i="2" s="1"/>
  <c r="I104" i="2"/>
  <c r="L104" i="2" s="1"/>
  <c r="I105" i="2"/>
  <c r="L105" i="2" s="1"/>
  <c r="I106" i="2"/>
  <c r="L106" i="2" s="1"/>
  <c r="I107" i="2"/>
  <c r="L107" i="2" s="1"/>
  <c r="I108" i="2"/>
  <c r="L108" i="2" s="1"/>
  <c r="I109" i="2"/>
  <c r="L109" i="2" s="1"/>
  <c r="I110" i="2"/>
  <c r="L110" i="2" s="1"/>
  <c r="I111" i="2"/>
  <c r="L111" i="2" s="1"/>
  <c r="I112" i="2"/>
  <c r="L112" i="2" s="1"/>
  <c r="I113" i="2"/>
  <c r="L113" i="2" s="1"/>
  <c r="I114" i="2"/>
  <c r="L114" i="2" s="1"/>
  <c r="I115" i="2"/>
  <c r="L115" i="2" s="1"/>
  <c r="I116" i="2"/>
  <c r="L116" i="2" s="1"/>
  <c r="I117" i="2"/>
  <c r="L117" i="2" s="1"/>
  <c r="I118" i="2"/>
  <c r="L118" i="2" s="1"/>
  <c r="I119" i="2"/>
  <c r="L119" i="2" s="1"/>
  <c r="I120" i="2"/>
  <c r="L120" i="2" s="1"/>
  <c r="I121" i="2"/>
  <c r="L121" i="2" s="1"/>
  <c r="I122" i="2"/>
  <c r="L122" i="2" s="1"/>
  <c r="I123" i="2"/>
  <c r="L123" i="2" s="1"/>
  <c r="I124" i="2"/>
  <c r="L124" i="2" s="1"/>
  <c r="I125" i="2"/>
  <c r="L125" i="2" s="1"/>
  <c r="I126" i="2"/>
  <c r="L126" i="2" s="1"/>
  <c r="I127" i="2"/>
  <c r="L127" i="2" s="1"/>
  <c r="I128" i="2"/>
  <c r="L128" i="2" s="1"/>
  <c r="I129" i="2"/>
  <c r="L129" i="2" s="1"/>
  <c r="I130" i="2"/>
  <c r="L130" i="2" s="1"/>
  <c r="I131" i="2"/>
  <c r="L131" i="2" s="1"/>
  <c r="I132" i="2"/>
  <c r="L132" i="2" s="1"/>
  <c r="I133" i="2"/>
  <c r="L133" i="2" s="1"/>
  <c r="I134" i="2"/>
  <c r="L134" i="2" s="1"/>
  <c r="I135" i="2"/>
  <c r="L135" i="2" s="1"/>
  <c r="I136" i="2"/>
  <c r="L136" i="2" s="1"/>
  <c r="I137" i="2"/>
  <c r="L137" i="2" s="1"/>
  <c r="I138" i="2"/>
  <c r="L138" i="2" s="1"/>
  <c r="I139" i="2"/>
  <c r="L139" i="2" s="1"/>
  <c r="I140" i="2"/>
  <c r="L140" i="2" s="1"/>
  <c r="I141" i="2"/>
  <c r="L141" i="2" s="1"/>
  <c r="I142" i="2"/>
  <c r="L142" i="2" s="1"/>
  <c r="I143" i="2"/>
  <c r="L143" i="2" s="1"/>
  <c r="I144" i="2"/>
  <c r="L144" i="2" s="1"/>
  <c r="I145" i="2"/>
  <c r="L145" i="2" s="1"/>
  <c r="I146" i="2"/>
  <c r="L146" i="2" s="1"/>
  <c r="I147" i="2"/>
  <c r="L147" i="2" s="1"/>
  <c r="I148" i="2"/>
  <c r="L148" i="2" s="1"/>
  <c r="I149" i="2"/>
  <c r="L149" i="2" s="1"/>
  <c r="I150" i="2"/>
  <c r="L150" i="2" s="1"/>
  <c r="I151" i="2"/>
  <c r="L151" i="2" s="1"/>
  <c r="I152" i="2"/>
  <c r="L152" i="2" s="1"/>
  <c r="I153" i="2"/>
  <c r="L153" i="2" s="1"/>
  <c r="I154" i="2"/>
  <c r="L154" i="2" s="1"/>
  <c r="I155" i="2"/>
  <c r="L155" i="2" s="1"/>
  <c r="I156" i="2"/>
  <c r="L156" i="2" s="1"/>
  <c r="I157" i="2"/>
  <c r="L157" i="2" s="1"/>
  <c r="I158" i="2"/>
  <c r="L158" i="2" s="1"/>
  <c r="I159" i="2"/>
  <c r="L159" i="2" s="1"/>
  <c r="I160" i="2"/>
  <c r="L160" i="2" s="1"/>
  <c r="I161" i="2"/>
  <c r="L161" i="2" s="1"/>
  <c r="I162" i="2"/>
  <c r="L162" i="2" s="1"/>
  <c r="I163" i="2"/>
  <c r="L163" i="2" s="1"/>
  <c r="I164" i="2"/>
  <c r="L164" i="2" s="1"/>
  <c r="I165" i="2"/>
  <c r="L165" i="2" s="1"/>
  <c r="I166" i="2"/>
  <c r="L166" i="2" s="1"/>
  <c r="I167" i="2"/>
  <c r="L167" i="2" s="1"/>
  <c r="I168" i="2"/>
  <c r="L168" i="2" s="1"/>
  <c r="I169" i="2"/>
  <c r="L169" i="2" s="1"/>
  <c r="I170" i="2"/>
  <c r="L170" i="2" s="1"/>
  <c r="I171" i="2"/>
  <c r="L171" i="2" s="1"/>
  <c r="I172" i="2"/>
  <c r="L172" i="2" s="1"/>
  <c r="I173" i="2"/>
  <c r="L173" i="2" s="1"/>
  <c r="I174" i="2"/>
  <c r="L174" i="2" s="1"/>
  <c r="I175" i="2"/>
  <c r="L175" i="2" s="1"/>
  <c r="I176" i="2"/>
  <c r="L176" i="2" s="1"/>
  <c r="I177" i="2"/>
  <c r="L177" i="2" s="1"/>
  <c r="I178" i="2"/>
  <c r="L178" i="2" s="1"/>
  <c r="I179" i="2"/>
  <c r="L179" i="2" s="1"/>
  <c r="I180" i="2"/>
  <c r="L180" i="2" s="1"/>
  <c r="I181" i="2"/>
  <c r="L181" i="2" s="1"/>
  <c r="I182" i="2"/>
  <c r="L182" i="2" s="1"/>
  <c r="I183" i="2"/>
  <c r="L183" i="2" s="1"/>
  <c r="I184" i="2"/>
  <c r="L184" i="2" s="1"/>
  <c r="I185" i="2"/>
  <c r="L185" i="2" s="1"/>
  <c r="I186" i="2"/>
  <c r="L186" i="2" s="1"/>
  <c r="I187" i="2"/>
  <c r="L187" i="2" s="1"/>
  <c r="I188" i="2"/>
  <c r="L188" i="2" s="1"/>
  <c r="I189" i="2"/>
  <c r="L189" i="2" s="1"/>
  <c r="I190" i="2"/>
  <c r="L190" i="2" s="1"/>
  <c r="I191" i="2"/>
  <c r="L191" i="2" s="1"/>
  <c r="I192" i="2"/>
  <c r="L192" i="2" s="1"/>
  <c r="I193" i="2"/>
  <c r="L193" i="2" s="1"/>
  <c r="I194" i="2"/>
  <c r="L194" i="2" s="1"/>
  <c r="I195" i="2"/>
  <c r="L195" i="2" s="1"/>
  <c r="I196" i="2"/>
  <c r="L196" i="2" s="1"/>
  <c r="I197" i="2"/>
  <c r="L197" i="2" s="1"/>
  <c r="I198" i="2"/>
  <c r="L198" i="2" s="1"/>
  <c r="I199" i="2"/>
  <c r="L199" i="2" s="1"/>
  <c r="I200" i="2"/>
  <c r="L200" i="2" s="1"/>
  <c r="I201" i="2"/>
  <c r="L201" i="2" s="1"/>
  <c r="I202" i="2"/>
  <c r="L202" i="2" s="1"/>
  <c r="I203" i="2"/>
  <c r="L203" i="2" s="1"/>
  <c r="I204" i="2"/>
  <c r="L204" i="2" s="1"/>
  <c r="I205" i="2"/>
  <c r="L205" i="2" s="1"/>
  <c r="I206" i="2"/>
  <c r="L206" i="2" s="1"/>
  <c r="I207" i="2"/>
  <c r="L207" i="2" s="1"/>
  <c r="I208" i="2"/>
  <c r="L208" i="2" s="1"/>
  <c r="I209" i="2"/>
  <c r="L209" i="2" s="1"/>
  <c r="I210" i="2"/>
  <c r="L210" i="2" s="1"/>
  <c r="I211" i="2"/>
  <c r="L211" i="2" s="1"/>
  <c r="I212" i="2"/>
  <c r="L212" i="2" s="1"/>
  <c r="I213" i="2"/>
  <c r="L213" i="2" s="1"/>
  <c r="I214" i="2"/>
  <c r="L214" i="2" s="1"/>
  <c r="I215" i="2"/>
  <c r="L215" i="2" s="1"/>
  <c r="I216" i="2"/>
  <c r="L216" i="2" s="1"/>
  <c r="I217" i="2"/>
  <c r="L217" i="2" s="1"/>
  <c r="I218" i="2"/>
  <c r="L218" i="2" s="1"/>
  <c r="I219" i="2"/>
  <c r="L219" i="2" s="1"/>
  <c r="I220" i="2"/>
  <c r="L220" i="2" s="1"/>
  <c r="I221" i="2"/>
  <c r="L221" i="2" s="1"/>
  <c r="I222" i="2"/>
  <c r="L222" i="2" s="1"/>
  <c r="I223" i="2"/>
  <c r="L223" i="2" s="1"/>
  <c r="I224" i="2"/>
  <c r="L224" i="2" s="1"/>
  <c r="I225" i="2"/>
  <c r="L225" i="2" s="1"/>
  <c r="I226" i="2"/>
  <c r="L226" i="2" s="1"/>
  <c r="I227" i="2"/>
  <c r="L227" i="2" s="1"/>
  <c r="I228" i="2"/>
  <c r="L228" i="2" s="1"/>
  <c r="I229" i="2"/>
  <c r="L229" i="2" s="1"/>
  <c r="I230" i="2"/>
  <c r="L230" i="2" s="1"/>
  <c r="I231" i="2"/>
  <c r="L231" i="2" s="1"/>
  <c r="I232" i="2"/>
  <c r="L232" i="2" s="1"/>
  <c r="I233" i="2"/>
  <c r="L233" i="2" s="1"/>
  <c r="I234" i="2"/>
  <c r="L234" i="2" s="1"/>
  <c r="I235" i="2"/>
  <c r="L235" i="2" s="1"/>
  <c r="I236" i="2"/>
  <c r="L236" i="2" s="1"/>
  <c r="I237" i="2"/>
  <c r="L237" i="2" s="1"/>
  <c r="I238" i="2"/>
  <c r="L238" i="2" s="1"/>
  <c r="I239" i="2"/>
  <c r="L239" i="2" s="1"/>
  <c r="I240" i="2"/>
  <c r="L240" i="2" s="1"/>
  <c r="I241" i="2"/>
  <c r="L241" i="2" s="1"/>
  <c r="I242" i="2"/>
  <c r="L242" i="2" s="1"/>
  <c r="I243" i="2"/>
  <c r="L243" i="2" s="1"/>
  <c r="I244" i="2"/>
  <c r="L244" i="2" s="1"/>
  <c r="I245" i="2"/>
  <c r="L245" i="2" s="1"/>
  <c r="I246" i="2"/>
  <c r="L246" i="2" s="1"/>
  <c r="I247" i="2"/>
  <c r="L247" i="2" s="1"/>
  <c r="I248" i="2"/>
  <c r="L248" i="2" s="1"/>
  <c r="I249" i="2"/>
  <c r="L249" i="2" s="1"/>
  <c r="I250" i="2"/>
  <c r="L250" i="2" s="1"/>
  <c r="I251" i="2"/>
  <c r="L251" i="2" s="1"/>
  <c r="I252" i="2"/>
  <c r="L252" i="2" s="1"/>
  <c r="I253" i="2"/>
  <c r="L253" i="2" s="1"/>
  <c r="I254" i="2"/>
  <c r="L254" i="2" s="1"/>
  <c r="I255" i="2"/>
  <c r="L255" i="2" s="1"/>
  <c r="I256" i="2"/>
  <c r="L256" i="2" s="1"/>
  <c r="I257" i="2"/>
  <c r="L257" i="2" s="1"/>
  <c r="I258" i="2"/>
  <c r="L258" i="2" s="1"/>
  <c r="I259" i="2"/>
  <c r="L259" i="2" s="1"/>
  <c r="I260" i="2"/>
  <c r="L260" i="2" s="1"/>
  <c r="I261" i="2"/>
  <c r="L261" i="2" s="1"/>
  <c r="I262" i="2"/>
  <c r="L262" i="2" s="1"/>
  <c r="I263" i="2"/>
  <c r="L263" i="2" s="1"/>
  <c r="I264" i="2"/>
  <c r="L264" i="2" s="1"/>
  <c r="I265" i="2"/>
  <c r="L265" i="2" s="1"/>
  <c r="I266" i="2"/>
  <c r="L266" i="2" s="1"/>
  <c r="I267" i="2"/>
  <c r="L267" i="2" s="1"/>
  <c r="I268" i="2"/>
  <c r="L268" i="2" s="1"/>
  <c r="I269" i="2"/>
  <c r="L269" i="2" s="1"/>
  <c r="I270" i="2"/>
  <c r="L270" i="2" s="1"/>
  <c r="I271" i="2"/>
  <c r="L271" i="2" s="1"/>
  <c r="I272" i="2"/>
  <c r="L272" i="2" s="1"/>
  <c r="I273" i="2"/>
  <c r="L273" i="2" s="1"/>
  <c r="I274" i="2"/>
  <c r="L274" i="2" s="1"/>
  <c r="I275" i="2"/>
  <c r="L275" i="2" s="1"/>
  <c r="I276" i="2"/>
  <c r="L276" i="2" s="1"/>
  <c r="I277" i="2"/>
  <c r="L277" i="2" s="1"/>
  <c r="I278" i="2"/>
  <c r="L278" i="2" s="1"/>
  <c r="I279" i="2"/>
  <c r="L279" i="2" s="1"/>
  <c r="I280" i="2"/>
  <c r="L280" i="2" s="1"/>
  <c r="I281" i="2"/>
  <c r="L281" i="2" s="1"/>
  <c r="I282" i="2"/>
  <c r="L282" i="2" s="1"/>
  <c r="I283" i="2"/>
  <c r="L283" i="2" s="1"/>
  <c r="I284" i="2"/>
  <c r="L284" i="2" s="1"/>
  <c r="I285" i="2"/>
  <c r="L285" i="2" s="1"/>
  <c r="I286" i="2"/>
  <c r="L286" i="2" s="1"/>
  <c r="I287" i="2"/>
  <c r="L287" i="2" s="1"/>
  <c r="I288" i="2"/>
  <c r="L288" i="2" s="1"/>
  <c r="I289" i="2"/>
  <c r="L289" i="2" s="1"/>
  <c r="I290" i="2"/>
  <c r="L290" i="2" s="1"/>
  <c r="I291" i="2"/>
  <c r="L291" i="2" s="1"/>
  <c r="I292" i="2"/>
  <c r="L292" i="2" s="1"/>
  <c r="I293" i="2"/>
  <c r="L293" i="2" s="1"/>
  <c r="I294" i="2"/>
  <c r="L294" i="2" s="1"/>
  <c r="I295" i="2"/>
  <c r="L295" i="2" s="1"/>
  <c r="I296" i="2"/>
  <c r="L296" i="2" s="1"/>
  <c r="I297" i="2"/>
  <c r="L297" i="2" s="1"/>
  <c r="I298" i="2"/>
  <c r="L298" i="2" s="1"/>
  <c r="I299" i="2"/>
  <c r="L299" i="2" s="1"/>
  <c r="I300" i="2"/>
  <c r="L300" i="2" s="1"/>
  <c r="I301" i="2"/>
  <c r="L301" i="2" s="1"/>
  <c r="I302" i="2"/>
  <c r="L302" i="2" s="1"/>
  <c r="I303" i="2"/>
  <c r="L303" i="2" s="1"/>
  <c r="I304" i="2"/>
  <c r="L304" i="2" s="1"/>
  <c r="I305" i="2"/>
  <c r="L305" i="2" s="1"/>
  <c r="I306" i="2"/>
  <c r="L306" i="2" s="1"/>
  <c r="I307" i="2"/>
  <c r="L307" i="2" s="1"/>
  <c r="I308" i="2"/>
  <c r="L308" i="2" s="1"/>
  <c r="I309" i="2"/>
  <c r="L309" i="2" s="1"/>
  <c r="I310" i="2"/>
  <c r="L310" i="2" s="1"/>
  <c r="I311" i="2"/>
  <c r="L311" i="2" s="1"/>
  <c r="I312" i="2"/>
  <c r="L312" i="2" s="1"/>
  <c r="I313" i="2"/>
  <c r="L313" i="2" s="1"/>
  <c r="I314" i="2"/>
  <c r="L314" i="2" s="1"/>
  <c r="I315" i="2"/>
  <c r="L315" i="2" s="1"/>
  <c r="I316" i="2"/>
  <c r="L316" i="2" s="1"/>
  <c r="I317" i="2"/>
  <c r="L317" i="2" s="1"/>
  <c r="I318" i="2"/>
  <c r="L318" i="2" s="1"/>
  <c r="I319" i="2"/>
  <c r="L319" i="2" s="1"/>
  <c r="I320" i="2"/>
  <c r="L320" i="2" s="1"/>
  <c r="I321" i="2"/>
  <c r="L321" i="2" s="1"/>
  <c r="I322" i="2"/>
  <c r="L322" i="2" s="1"/>
  <c r="I323" i="2"/>
  <c r="L323" i="2" s="1"/>
  <c r="I324" i="2"/>
  <c r="L324" i="2" s="1"/>
  <c r="I325" i="2"/>
  <c r="L325" i="2" s="1"/>
  <c r="I326" i="2"/>
  <c r="L326" i="2" s="1"/>
  <c r="I327" i="2"/>
  <c r="L327" i="2" s="1"/>
  <c r="I328" i="2"/>
  <c r="L328" i="2" s="1"/>
  <c r="I329" i="2"/>
  <c r="L329" i="2" s="1"/>
  <c r="I330" i="2"/>
  <c r="L330" i="2" s="1"/>
  <c r="I331" i="2"/>
  <c r="L331" i="2" s="1"/>
  <c r="I332" i="2"/>
  <c r="L332" i="2" s="1"/>
  <c r="I333" i="2"/>
  <c r="L333" i="2" s="1"/>
  <c r="I334" i="2"/>
  <c r="L334" i="2" s="1"/>
  <c r="I335" i="2"/>
  <c r="L335" i="2" s="1"/>
  <c r="I336" i="2"/>
  <c r="L336" i="2" s="1"/>
  <c r="I337" i="2"/>
  <c r="L337" i="2" s="1"/>
  <c r="I338" i="2"/>
  <c r="L338" i="2" s="1"/>
  <c r="I339" i="2"/>
  <c r="L339" i="2" s="1"/>
  <c r="I340" i="2"/>
  <c r="L340" i="2" s="1"/>
  <c r="I341" i="2"/>
  <c r="L341" i="2" s="1"/>
  <c r="I342" i="2"/>
  <c r="L342" i="2" s="1"/>
  <c r="I343" i="2"/>
  <c r="L343" i="2" s="1"/>
  <c r="I344" i="2"/>
  <c r="L344" i="2" s="1"/>
  <c r="I345" i="2"/>
  <c r="L345" i="2" s="1"/>
  <c r="I346" i="2"/>
  <c r="L346" i="2" s="1"/>
  <c r="I347" i="2"/>
  <c r="L347" i="2" s="1"/>
  <c r="I348" i="2"/>
  <c r="L348" i="2" s="1"/>
  <c r="I349" i="2"/>
  <c r="L349" i="2" s="1"/>
  <c r="I350" i="2"/>
  <c r="L350" i="2" s="1"/>
  <c r="I351" i="2"/>
  <c r="L351" i="2" s="1"/>
  <c r="I352" i="2"/>
  <c r="L352" i="2" s="1"/>
  <c r="I353" i="2"/>
  <c r="L353" i="2" s="1"/>
  <c r="I354" i="2"/>
  <c r="L354" i="2" s="1"/>
  <c r="I355" i="2"/>
  <c r="L355" i="2" s="1"/>
  <c r="I356" i="2"/>
  <c r="L356" i="2" s="1"/>
  <c r="I357" i="2"/>
  <c r="L357" i="2" s="1"/>
  <c r="I358" i="2"/>
  <c r="L358" i="2" s="1"/>
  <c r="I359" i="2"/>
  <c r="L359" i="2" s="1"/>
  <c r="I360" i="2"/>
  <c r="L360" i="2" s="1"/>
  <c r="I361" i="2"/>
  <c r="L361" i="2" s="1"/>
  <c r="I362" i="2"/>
  <c r="L362" i="2" s="1"/>
  <c r="I363" i="2"/>
  <c r="L363" i="2" s="1"/>
  <c r="I364" i="2"/>
  <c r="L364" i="2" s="1"/>
  <c r="I365" i="2"/>
  <c r="L365" i="2" s="1"/>
  <c r="I366" i="2"/>
  <c r="L366" i="2" s="1"/>
  <c r="I367" i="2"/>
  <c r="L367" i="2" s="1"/>
  <c r="I368" i="2"/>
  <c r="L368" i="2" s="1"/>
  <c r="I369" i="2"/>
  <c r="L369" i="2" s="1"/>
  <c r="I370" i="2"/>
  <c r="L370" i="2" s="1"/>
  <c r="I371" i="2"/>
  <c r="L371" i="2" s="1"/>
  <c r="I372" i="2"/>
  <c r="L372" i="2" s="1"/>
  <c r="I373" i="2"/>
  <c r="L373" i="2" s="1"/>
  <c r="I374" i="2"/>
  <c r="L374" i="2" s="1"/>
  <c r="I375" i="2"/>
  <c r="L375" i="2" s="1"/>
  <c r="I376" i="2"/>
  <c r="L376" i="2" s="1"/>
  <c r="I377" i="2"/>
  <c r="L377" i="2" s="1"/>
  <c r="I378" i="2"/>
  <c r="L378" i="2" s="1"/>
  <c r="I379" i="2"/>
  <c r="L379" i="2" s="1"/>
  <c r="I380" i="2"/>
  <c r="L380" i="2" s="1"/>
  <c r="I381" i="2"/>
  <c r="L381" i="2" s="1"/>
  <c r="I382" i="2"/>
  <c r="L382" i="2" s="1"/>
  <c r="I383" i="2"/>
  <c r="L383" i="2" s="1"/>
  <c r="I384" i="2"/>
  <c r="L384" i="2" s="1"/>
  <c r="I385" i="2"/>
  <c r="L385" i="2" s="1"/>
  <c r="I386" i="2"/>
  <c r="L386" i="2" s="1"/>
  <c r="I387" i="2"/>
  <c r="L387" i="2" s="1"/>
  <c r="I388" i="2"/>
  <c r="L388" i="2" s="1"/>
  <c r="I389" i="2"/>
  <c r="L389" i="2" s="1"/>
  <c r="I390" i="2"/>
  <c r="L390" i="2" s="1"/>
  <c r="I391" i="2"/>
  <c r="L391" i="2" s="1"/>
  <c r="I392" i="2"/>
  <c r="L392" i="2" s="1"/>
  <c r="I393" i="2"/>
  <c r="L393" i="2" s="1"/>
  <c r="I394" i="2"/>
  <c r="L394" i="2" s="1"/>
  <c r="I395" i="2"/>
  <c r="L395" i="2" s="1"/>
  <c r="I396" i="2"/>
  <c r="L396" i="2" s="1"/>
  <c r="I397" i="2"/>
  <c r="L397" i="2" s="1"/>
  <c r="I398" i="2"/>
  <c r="L398" i="2" s="1"/>
  <c r="I399" i="2"/>
  <c r="L399" i="2" s="1"/>
  <c r="I400" i="2"/>
  <c r="L400" i="2" s="1"/>
  <c r="I401" i="2"/>
  <c r="L401" i="2" s="1"/>
  <c r="I402" i="2"/>
  <c r="L402" i="2" s="1"/>
  <c r="I403" i="2"/>
  <c r="L403" i="2" s="1"/>
  <c r="I404" i="2"/>
  <c r="L404" i="2" s="1"/>
  <c r="I405" i="2"/>
  <c r="L405" i="2" s="1"/>
  <c r="I406" i="2"/>
  <c r="L406" i="2" s="1"/>
  <c r="I407" i="2"/>
  <c r="L407" i="2" s="1"/>
  <c r="I408" i="2"/>
  <c r="L408" i="2" s="1"/>
  <c r="I409" i="2"/>
  <c r="L409" i="2" s="1"/>
  <c r="I410" i="2"/>
  <c r="L410" i="2" s="1"/>
  <c r="I411" i="2"/>
  <c r="L411" i="2" s="1"/>
  <c r="I412" i="2"/>
  <c r="L412" i="2" s="1"/>
  <c r="I413" i="2"/>
  <c r="L413" i="2" s="1"/>
  <c r="I414" i="2"/>
  <c r="L414" i="2" s="1"/>
  <c r="I415" i="2"/>
  <c r="L415" i="2" s="1"/>
  <c r="I416" i="2"/>
  <c r="L416" i="2" s="1"/>
  <c r="I417" i="2"/>
  <c r="L417" i="2" s="1"/>
  <c r="I418" i="2"/>
  <c r="L418" i="2" s="1"/>
  <c r="I419" i="2"/>
  <c r="L419" i="2" s="1"/>
  <c r="I420" i="2"/>
  <c r="L420" i="2" s="1"/>
  <c r="I421" i="2"/>
  <c r="L421" i="2" s="1"/>
  <c r="I422" i="2"/>
  <c r="L422" i="2" s="1"/>
  <c r="I423" i="2"/>
  <c r="L423" i="2" s="1"/>
  <c r="I424" i="2"/>
  <c r="L424" i="2" s="1"/>
  <c r="I425" i="2"/>
  <c r="L425" i="2" s="1"/>
  <c r="I426" i="2"/>
  <c r="L426" i="2" s="1"/>
  <c r="I427" i="2"/>
  <c r="L427" i="2" s="1"/>
  <c r="I428" i="2"/>
  <c r="L428" i="2" s="1"/>
  <c r="I429" i="2"/>
  <c r="L429" i="2" s="1"/>
  <c r="I430" i="2"/>
  <c r="L430" i="2" s="1"/>
  <c r="I431" i="2"/>
  <c r="L431" i="2" s="1"/>
  <c r="I432" i="2"/>
  <c r="L432" i="2" s="1"/>
  <c r="I433" i="2"/>
  <c r="L433" i="2" s="1"/>
  <c r="I434" i="2"/>
  <c r="L434" i="2" s="1"/>
  <c r="I435" i="2"/>
  <c r="L435" i="2" s="1"/>
  <c r="I436" i="2"/>
  <c r="L436" i="2" s="1"/>
  <c r="I437" i="2"/>
  <c r="L437" i="2" s="1"/>
  <c r="I438" i="2"/>
  <c r="L438" i="2" s="1"/>
  <c r="I439" i="2"/>
  <c r="L439" i="2" s="1"/>
  <c r="I440" i="2"/>
  <c r="L440" i="2" s="1"/>
  <c r="I441" i="2"/>
  <c r="L441" i="2" s="1"/>
  <c r="I442" i="2"/>
  <c r="L442" i="2" s="1"/>
  <c r="I443" i="2"/>
  <c r="L443" i="2" s="1"/>
  <c r="I444" i="2"/>
  <c r="L444" i="2" s="1"/>
  <c r="I445" i="2"/>
  <c r="L445" i="2" s="1"/>
  <c r="I446" i="2"/>
  <c r="L446" i="2" s="1"/>
  <c r="I447" i="2"/>
  <c r="L447" i="2" s="1"/>
  <c r="I448" i="2"/>
  <c r="L448" i="2" s="1"/>
  <c r="I449" i="2"/>
  <c r="L449" i="2" s="1"/>
  <c r="I450" i="2"/>
  <c r="L450" i="2" s="1"/>
  <c r="I451" i="2"/>
  <c r="L451" i="2" s="1"/>
  <c r="I452" i="2"/>
  <c r="L452" i="2" s="1"/>
  <c r="I453" i="2"/>
  <c r="L453" i="2" s="1"/>
  <c r="I454" i="2"/>
  <c r="L454" i="2" s="1"/>
  <c r="I455" i="2"/>
  <c r="L455" i="2" s="1"/>
  <c r="I456" i="2"/>
  <c r="L456" i="2" s="1"/>
  <c r="I457" i="2"/>
  <c r="L457" i="2" s="1"/>
  <c r="I458" i="2"/>
  <c r="L458" i="2" s="1"/>
  <c r="I459" i="2"/>
  <c r="L459" i="2" s="1"/>
  <c r="I460" i="2"/>
  <c r="L460" i="2" s="1"/>
  <c r="I461" i="2"/>
  <c r="L461" i="2" s="1"/>
  <c r="I462" i="2"/>
  <c r="L462" i="2" s="1"/>
  <c r="I463" i="2"/>
  <c r="L463" i="2" s="1"/>
  <c r="I464" i="2"/>
  <c r="L464" i="2" s="1"/>
  <c r="I465" i="2"/>
  <c r="L465" i="2" s="1"/>
  <c r="I466" i="2"/>
  <c r="L466" i="2" s="1"/>
  <c r="I467" i="2"/>
  <c r="L467" i="2" s="1"/>
  <c r="I468" i="2"/>
  <c r="L468" i="2" s="1"/>
  <c r="I469" i="2"/>
  <c r="L469" i="2" s="1"/>
  <c r="I470" i="2"/>
  <c r="L470" i="2" s="1"/>
  <c r="I471" i="2"/>
  <c r="L471" i="2" s="1"/>
  <c r="I472" i="2"/>
  <c r="L472" i="2" s="1"/>
  <c r="I473" i="2"/>
  <c r="L473" i="2" s="1"/>
  <c r="I474" i="2"/>
  <c r="L474" i="2" s="1"/>
  <c r="I475" i="2"/>
  <c r="L475" i="2" s="1"/>
  <c r="I476" i="2"/>
  <c r="L476" i="2" s="1"/>
  <c r="I477" i="2"/>
  <c r="L477" i="2" s="1"/>
  <c r="I478" i="2"/>
  <c r="L478" i="2" s="1"/>
  <c r="I479" i="2"/>
  <c r="L479" i="2" s="1"/>
  <c r="I480" i="2"/>
  <c r="L480" i="2" s="1"/>
  <c r="I481" i="2"/>
  <c r="L481" i="2" s="1"/>
  <c r="I482" i="2"/>
  <c r="L482" i="2" s="1"/>
  <c r="I483" i="2"/>
  <c r="L483" i="2" s="1"/>
  <c r="I484" i="2"/>
  <c r="L484" i="2" s="1"/>
  <c r="I485" i="2"/>
  <c r="L485" i="2" s="1"/>
  <c r="I486" i="2"/>
  <c r="L486" i="2" s="1"/>
  <c r="I487" i="2"/>
  <c r="L487" i="2" s="1"/>
  <c r="I488" i="2"/>
  <c r="L488" i="2" s="1"/>
  <c r="I489" i="2"/>
  <c r="L489" i="2" s="1"/>
  <c r="I490" i="2"/>
  <c r="L490" i="2" s="1"/>
  <c r="I491" i="2"/>
  <c r="L491" i="2" s="1"/>
  <c r="I492" i="2"/>
  <c r="L492" i="2" s="1"/>
  <c r="I493" i="2"/>
  <c r="L493" i="2" s="1"/>
  <c r="I494" i="2"/>
  <c r="L494" i="2" s="1"/>
  <c r="I495" i="2"/>
  <c r="L495" i="2" s="1"/>
  <c r="I496" i="2"/>
  <c r="L496" i="2" s="1"/>
  <c r="I497" i="2"/>
  <c r="L497" i="2" s="1"/>
  <c r="I498" i="2"/>
  <c r="L498" i="2" s="1"/>
  <c r="I499" i="2"/>
  <c r="L499" i="2" s="1"/>
  <c r="I500" i="2"/>
  <c r="L500" i="2" s="1"/>
  <c r="I501" i="2"/>
  <c r="L501" i="2" s="1"/>
  <c r="I502" i="2"/>
  <c r="L502" i="2" s="1"/>
  <c r="I503" i="2"/>
  <c r="L503" i="2" s="1"/>
  <c r="I504" i="2"/>
  <c r="L504" i="2" s="1"/>
  <c r="I505" i="2"/>
  <c r="L505" i="2" s="1"/>
  <c r="I506" i="2"/>
  <c r="L506" i="2" s="1"/>
  <c r="I507" i="2"/>
  <c r="L507" i="2" s="1"/>
  <c r="I508" i="2"/>
  <c r="L508" i="2" s="1"/>
  <c r="I509" i="2"/>
  <c r="L509" i="2" s="1"/>
  <c r="I510" i="2"/>
  <c r="L510" i="2" s="1"/>
  <c r="I511" i="2"/>
  <c r="L511" i="2" s="1"/>
  <c r="I512" i="2"/>
  <c r="L512" i="2" s="1"/>
  <c r="I513" i="2"/>
  <c r="L513" i="2" s="1"/>
  <c r="I514" i="2"/>
  <c r="L514" i="2" s="1"/>
  <c r="I515" i="2"/>
  <c r="L515" i="2" s="1"/>
  <c r="I516" i="2"/>
  <c r="L516" i="2" s="1"/>
  <c r="I517" i="2"/>
  <c r="L517" i="2" s="1"/>
  <c r="I518" i="2"/>
  <c r="L518" i="2" s="1"/>
  <c r="I519" i="2"/>
  <c r="L519" i="2" s="1"/>
  <c r="I520" i="2"/>
  <c r="L520" i="2" s="1"/>
  <c r="I521" i="2"/>
  <c r="L521" i="2" s="1"/>
  <c r="I522" i="2"/>
  <c r="L522" i="2" s="1"/>
  <c r="I523" i="2"/>
  <c r="L523" i="2" s="1"/>
  <c r="I524" i="2"/>
  <c r="L524" i="2" s="1"/>
  <c r="I525" i="2"/>
  <c r="L525" i="2" s="1"/>
  <c r="I526" i="2"/>
  <c r="L526" i="2" s="1"/>
  <c r="I527" i="2"/>
  <c r="L527" i="2" s="1"/>
  <c r="I528" i="2"/>
  <c r="L528" i="2" s="1"/>
  <c r="I529" i="2"/>
  <c r="L529" i="2" s="1"/>
  <c r="I530" i="2"/>
  <c r="L530" i="2" s="1"/>
  <c r="I531" i="2"/>
  <c r="L531" i="2" s="1"/>
  <c r="I532" i="2"/>
  <c r="L532" i="2" s="1"/>
  <c r="I533" i="2"/>
  <c r="L533" i="2" s="1"/>
  <c r="I534" i="2"/>
  <c r="L534" i="2" s="1"/>
  <c r="I535" i="2"/>
  <c r="L535" i="2" s="1"/>
  <c r="I536" i="2"/>
  <c r="L536" i="2" s="1"/>
  <c r="I537" i="2"/>
  <c r="L537" i="2" s="1"/>
  <c r="I538" i="2"/>
  <c r="L538" i="2" s="1"/>
  <c r="I539" i="2"/>
  <c r="L539" i="2" s="1"/>
  <c r="I540" i="2"/>
  <c r="L540" i="2" s="1"/>
  <c r="I541" i="2"/>
  <c r="L541" i="2" s="1"/>
  <c r="I542" i="2"/>
  <c r="L542" i="2" s="1"/>
  <c r="I543" i="2"/>
  <c r="L543" i="2" s="1"/>
  <c r="I544" i="2"/>
  <c r="L544" i="2" s="1"/>
  <c r="I545" i="2"/>
  <c r="L545" i="2" s="1"/>
  <c r="I546" i="2"/>
  <c r="L546" i="2" s="1"/>
  <c r="I547" i="2"/>
  <c r="L547" i="2" s="1"/>
  <c r="I548" i="2"/>
  <c r="L548" i="2" s="1"/>
  <c r="I549" i="2"/>
  <c r="L549" i="2" s="1"/>
  <c r="I550" i="2"/>
  <c r="L550" i="2" s="1"/>
  <c r="I551" i="2"/>
  <c r="L551" i="2" s="1"/>
  <c r="I552" i="2"/>
  <c r="L552" i="2" s="1"/>
  <c r="I553" i="2"/>
  <c r="L553" i="2" s="1"/>
  <c r="I554" i="2"/>
  <c r="L554" i="2" s="1"/>
  <c r="I555" i="2"/>
  <c r="L555" i="2" s="1"/>
  <c r="I556" i="2"/>
  <c r="L556" i="2" s="1"/>
  <c r="I557" i="2"/>
  <c r="L557" i="2" s="1"/>
  <c r="I558" i="2"/>
  <c r="L558" i="2" s="1"/>
  <c r="I559" i="2"/>
  <c r="L559" i="2" s="1"/>
  <c r="I560" i="2"/>
  <c r="L560" i="2" s="1"/>
  <c r="I561" i="2"/>
  <c r="L561" i="2" s="1"/>
  <c r="I562" i="2"/>
  <c r="L562" i="2" s="1"/>
  <c r="I563" i="2"/>
  <c r="L563" i="2" s="1"/>
  <c r="I564" i="2"/>
  <c r="L564" i="2" s="1"/>
  <c r="I565" i="2"/>
  <c r="L565" i="2" s="1"/>
  <c r="I566" i="2"/>
  <c r="L566" i="2" s="1"/>
  <c r="I567" i="2"/>
  <c r="L567" i="2" s="1"/>
  <c r="I568" i="2"/>
  <c r="L568" i="2" s="1"/>
  <c r="I569" i="2"/>
  <c r="L569" i="2" s="1"/>
  <c r="I570" i="2"/>
  <c r="L570" i="2" s="1"/>
  <c r="I571" i="2"/>
  <c r="L571" i="2" s="1"/>
  <c r="I572" i="2"/>
  <c r="L572" i="2" s="1"/>
  <c r="I573" i="2"/>
  <c r="L573" i="2" s="1"/>
  <c r="I574" i="2"/>
  <c r="L574" i="2" s="1"/>
  <c r="I575" i="2"/>
  <c r="L575" i="2" s="1"/>
  <c r="I576" i="2"/>
  <c r="L576" i="2" s="1"/>
  <c r="I577" i="2"/>
  <c r="L577" i="2" s="1"/>
  <c r="I578" i="2"/>
  <c r="L578" i="2" s="1"/>
  <c r="I579" i="2"/>
  <c r="L579" i="2" s="1"/>
  <c r="I580" i="2"/>
  <c r="L580" i="2" s="1"/>
  <c r="I581" i="2"/>
  <c r="L581" i="2" s="1"/>
  <c r="I582" i="2"/>
  <c r="L582" i="2" s="1"/>
  <c r="I583" i="2"/>
  <c r="L583" i="2" s="1"/>
  <c r="I584" i="2"/>
  <c r="L584" i="2" s="1"/>
  <c r="I585" i="2"/>
  <c r="L585" i="2" s="1"/>
  <c r="I586" i="2"/>
  <c r="L586" i="2" s="1"/>
  <c r="I587" i="2"/>
  <c r="L587" i="2" s="1"/>
  <c r="I588" i="2"/>
  <c r="L588" i="2" s="1"/>
  <c r="I589" i="2"/>
  <c r="L589" i="2" s="1"/>
  <c r="I590" i="2"/>
  <c r="L590" i="2" s="1"/>
  <c r="I591" i="2"/>
  <c r="L591" i="2" s="1"/>
  <c r="I592" i="2"/>
  <c r="L592" i="2" s="1"/>
  <c r="I593" i="2"/>
  <c r="L593" i="2" s="1"/>
  <c r="I594" i="2"/>
  <c r="L594" i="2" s="1"/>
  <c r="I595" i="2"/>
  <c r="L595" i="2" s="1"/>
  <c r="I596" i="2"/>
  <c r="L596" i="2" s="1"/>
  <c r="I597" i="2"/>
  <c r="L597" i="2" s="1"/>
  <c r="I598" i="2"/>
  <c r="L598" i="2" s="1"/>
  <c r="I599" i="2"/>
  <c r="L599" i="2" s="1"/>
  <c r="I600" i="2"/>
  <c r="L600" i="2" s="1"/>
  <c r="I601" i="2"/>
  <c r="L601" i="2" s="1"/>
  <c r="I602" i="2"/>
  <c r="L602" i="2" s="1"/>
  <c r="I603" i="2"/>
  <c r="L603" i="2" s="1"/>
  <c r="I604" i="2"/>
  <c r="L604" i="2" s="1"/>
  <c r="I605" i="2"/>
  <c r="L605" i="2" s="1"/>
  <c r="I606" i="2"/>
  <c r="L606" i="2" s="1"/>
  <c r="I607" i="2"/>
  <c r="L607" i="2" s="1"/>
  <c r="I608" i="2"/>
  <c r="L608" i="2" s="1"/>
  <c r="I609" i="2"/>
  <c r="L609" i="2" s="1"/>
  <c r="I610" i="2"/>
  <c r="L610" i="2" s="1"/>
  <c r="I611" i="2"/>
  <c r="L611" i="2" s="1"/>
  <c r="I612" i="2"/>
  <c r="L612" i="2" s="1"/>
  <c r="I613" i="2"/>
  <c r="L613" i="2" s="1"/>
  <c r="I614" i="2"/>
  <c r="L614" i="2" s="1"/>
  <c r="I615" i="2"/>
  <c r="L615" i="2" s="1"/>
  <c r="I616" i="2"/>
  <c r="L616" i="2" s="1"/>
  <c r="I617" i="2"/>
  <c r="L617" i="2" s="1"/>
  <c r="I618" i="2"/>
  <c r="L618" i="2" s="1"/>
  <c r="I619" i="2"/>
  <c r="L619" i="2" s="1"/>
  <c r="I620" i="2"/>
  <c r="L620" i="2" s="1"/>
  <c r="I621" i="2"/>
  <c r="L621" i="2" s="1"/>
  <c r="I622" i="2"/>
  <c r="L622" i="2" s="1"/>
  <c r="I623" i="2"/>
  <c r="L623" i="2" s="1"/>
  <c r="I624" i="2"/>
  <c r="L624" i="2" s="1"/>
  <c r="I625" i="2"/>
  <c r="L625" i="2" s="1"/>
  <c r="I626" i="2"/>
  <c r="L626" i="2" s="1"/>
  <c r="I627" i="2"/>
  <c r="L627" i="2" s="1"/>
  <c r="I628" i="2"/>
  <c r="L628" i="2" s="1"/>
  <c r="I629" i="2"/>
  <c r="L629" i="2" s="1"/>
  <c r="I630" i="2"/>
  <c r="L630" i="2" s="1"/>
  <c r="I631" i="2"/>
  <c r="L631" i="2" s="1"/>
  <c r="I632" i="2"/>
  <c r="L632" i="2" s="1"/>
  <c r="I633" i="2"/>
  <c r="L633" i="2" s="1"/>
  <c r="I634" i="2"/>
  <c r="L634" i="2" s="1"/>
  <c r="I635" i="2"/>
  <c r="L635" i="2" s="1"/>
  <c r="I636" i="2"/>
  <c r="L636" i="2" s="1"/>
  <c r="I637" i="2"/>
  <c r="L637" i="2" s="1"/>
  <c r="I638" i="2"/>
  <c r="L638" i="2" s="1"/>
  <c r="I639" i="2"/>
  <c r="L639" i="2" s="1"/>
  <c r="I640" i="2"/>
  <c r="L640" i="2" s="1"/>
  <c r="I641" i="2"/>
  <c r="L641" i="2" s="1"/>
  <c r="I642" i="2"/>
  <c r="L642" i="2" s="1"/>
  <c r="I643" i="2"/>
  <c r="L643" i="2" s="1"/>
  <c r="I644" i="2"/>
  <c r="L644" i="2" s="1"/>
  <c r="I645" i="2"/>
  <c r="L645" i="2" s="1"/>
  <c r="I646" i="2"/>
  <c r="L646" i="2" s="1"/>
  <c r="I647" i="2"/>
  <c r="L647" i="2" s="1"/>
  <c r="I648" i="2"/>
  <c r="L648" i="2" s="1"/>
  <c r="I649" i="2"/>
  <c r="L649" i="2" s="1"/>
  <c r="I650" i="2"/>
  <c r="L650" i="2" s="1"/>
  <c r="I651" i="2"/>
  <c r="L651" i="2" s="1"/>
  <c r="I652" i="2"/>
  <c r="L652" i="2" s="1"/>
  <c r="I653" i="2"/>
  <c r="L653" i="2" s="1"/>
  <c r="I654" i="2"/>
  <c r="L654" i="2" s="1"/>
  <c r="I655" i="2"/>
  <c r="L655" i="2" s="1"/>
  <c r="I656" i="2"/>
  <c r="L656" i="2" s="1"/>
  <c r="I657" i="2"/>
  <c r="L657" i="2" s="1"/>
  <c r="I658" i="2"/>
  <c r="L658" i="2" s="1"/>
  <c r="I659" i="2"/>
  <c r="L659" i="2" s="1"/>
  <c r="I660" i="2"/>
  <c r="L660" i="2" s="1"/>
  <c r="I661" i="2"/>
  <c r="L661" i="2" s="1"/>
  <c r="I662" i="2"/>
  <c r="L662" i="2" s="1"/>
  <c r="I663" i="2"/>
  <c r="L663" i="2" s="1"/>
  <c r="I664" i="2"/>
  <c r="L664" i="2" s="1"/>
  <c r="I665" i="2"/>
  <c r="L665" i="2" s="1"/>
  <c r="I666" i="2"/>
  <c r="L666" i="2" s="1"/>
  <c r="I667" i="2"/>
  <c r="L667" i="2" s="1"/>
  <c r="I668" i="2"/>
  <c r="L668" i="2" s="1"/>
  <c r="I669" i="2"/>
  <c r="L669" i="2" s="1"/>
  <c r="I670" i="2"/>
  <c r="L670" i="2" s="1"/>
  <c r="I671" i="2"/>
  <c r="L671" i="2" s="1"/>
  <c r="I672" i="2"/>
  <c r="L672" i="2" s="1"/>
  <c r="I673" i="2"/>
  <c r="L673" i="2" s="1"/>
  <c r="I674" i="2"/>
  <c r="L674" i="2" s="1"/>
  <c r="I675" i="2"/>
  <c r="L675" i="2" s="1"/>
  <c r="I676" i="2"/>
  <c r="L676" i="2" s="1"/>
  <c r="I677" i="2"/>
  <c r="L677" i="2" s="1"/>
  <c r="I678" i="2"/>
  <c r="L678" i="2" s="1"/>
  <c r="I679" i="2"/>
  <c r="L679" i="2" s="1"/>
  <c r="I680" i="2"/>
  <c r="L680" i="2" s="1"/>
  <c r="I681" i="2"/>
  <c r="L681" i="2" s="1"/>
  <c r="I682" i="2"/>
  <c r="L682" i="2" s="1"/>
  <c r="I683" i="2"/>
  <c r="L683" i="2" s="1"/>
  <c r="I684" i="2"/>
  <c r="L684" i="2" s="1"/>
  <c r="I685" i="2"/>
  <c r="L685" i="2" s="1"/>
  <c r="I686" i="2"/>
  <c r="L686" i="2" s="1"/>
  <c r="I687" i="2"/>
  <c r="L687" i="2" s="1"/>
  <c r="I688" i="2"/>
  <c r="L688" i="2" s="1"/>
  <c r="I689" i="2"/>
  <c r="L689" i="2" s="1"/>
  <c r="I690" i="2"/>
  <c r="L690" i="2" s="1"/>
  <c r="I691" i="2"/>
  <c r="L691" i="2" s="1"/>
  <c r="I692" i="2"/>
  <c r="L692" i="2" s="1"/>
  <c r="I693" i="2"/>
  <c r="L693" i="2" s="1"/>
  <c r="I694" i="2"/>
  <c r="L694" i="2" s="1"/>
  <c r="I695" i="2"/>
  <c r="L695" i="2" s="1"/>
  <c r="I696" i="2"/>
  <c r="L696" i="2" s="1"/>
  <c r="I697" i="2"/>
  <c r="L697" i="2" s="1"/>
  <c r="I698" i="2"/>
  <c r="L698" i="2" s="1"/>
  <c r="I699" i="2"/>
  <c r="L699" i="2" s="1"/>
  <c r="I700" i="2"/>
  <c r="L700" i="2" s="1"/>
  <c r="I701" i="2"/>
  <c r="L701" i="2" s="1"/>
  <c r="I702" i="2"/>
  <c r="L702" i="2" s="1"/>
  <c r="I703" i="2"/>
  <c r="L703" i="2" s="1"/>
  <c r="I704" i="2"/>
  <c r="L704" i="2" s="1"/>
  <c r="I705" i="2"/>
  <c r="L705" i="2" s="1"/>
  <c r="I706" i="2"/>
  <c r="L706" i="2" s="1"/>
  <c r="I707" i="2"/>
  <c r="L707" i="2" s="1"/>
  <c r="I708" i="2"/>
  <c r="L708" i="2" s="1"/>
  <c r="I709" i="2"/>
  <c r="L709" i="2" s="1"/>
  <c r="I710" i="2"/>
  <c r="L710" i="2" s="1"/>
  <c r="I711" i="2"/>
  <c r="L711" i="2" s="1"/>
  <c r="I712" i="2"/>
  <c r="L712" i="2" s="1"/>
  <c r="I713" i="2"/>
  <c r="L713" i="2" s="1"/>
  <c r="I714" i="2"/>
  <c r="L714" i="2" s="1"/>
  <c r="I715" i="2"/>
  <c r="L715" i="2" s="1"/>
  <c r="I716" i="2"/>
  <c r="L716" i="2" s="1"/>
  <c r="I717" i="2"/>
  <c r="L717" i="2" s="1"/>
  <c r="I718" i="2"/>
  <c r="L718" i="2" s="1"/>
  <c r="I719" i="2"/>
  <c r="L719" i="2" s="1"/>
  <c r="I720" i="2"/>
  <c r="L720" i="2" s="1"/>
  <c r="I721" i="2"/>
  <c r="L721" i="2" s="1"/>
  <c r="I722" i="2"/>
  <c r="L722" i="2" s="1"/>
  <c r="I723" i="2"/>
  <c r="L723" i="2" s="1"/>
  <c r="I724" i="2"/>
  <c r="L724" i="2" s="1"/>
  <c r="I725" i="2"/>
  <c r="L725" i="2" s="1"/>
  <c r="I726" i="2"/>
  <c r="L726" i="2" s="1"/>
  <c r="I727" i="2"/>
  <c r="L727" i="2" s="1"/>
  <c r="I728" i="2"/>
  <c r="L728" i="2" s="1"/>
  <c r="I729" i="2"/>
  <c r="L729" i="2" s="1"/>
  <c r="I730" i="2"/>
  <c r="L730" i="2" s="1"/>
  <c r="I731" i="2"/>
  <c r="L731" i="2" s="1"/>
  <c r="I732" i="2"/>
  <c r="L732" i="2" s="1"/>
  <c r="I733" i="2"/>
  <c r="L733" i="2" s="1"/>
  <c r="I734" i="2"/>
  <c r="L734" i="2" s="1"/>
  <c r="I735" i="2"/>
  <c r="L735" i="2" s="1"/>
  <c r="I736" i="2"/>
  <c r="L736" i="2" s="1"/>
  <c r="I737" i="2"/>
  <c r="L737" i="2" s="1"/>
  <c r="I738" i="2"/>
  <c r="L738" i="2" s="1"/>
  <c r="I739" i="2"/>
  <c r="L739" i="2" s="1"/>
  <c r="I740" i="2"/>
  <c r="L740" i="2" s="1"/>
  <c r="I741" i="2"/>
  <c r="L741" i="2" s="1"/>
  <c r="I742" i="2"/>
  <c r="L742" i="2" s="1"/>
  <c r="I743" i="2"/>
  <c r="L743" i="2" s="1"/>
  <c r="I744" i="2"/>
  <c r="L744" i="2" s="1"/>
  <c r="I745" i="2"/>
  <c r="L745" i="2" s="1"/>
  <c r="I746" i="2"/>
  <c r="L746" i="2" s="1"/>
  <c r="I747" i="2"/>
  <c r="L747" i="2" s="1"/>
  <c r="I748" i="2"/>
  <c r="L748" i="2" s="1"/>
  <c r="I749" i="2"/>
  <c r="L749" i="2" s="1"/>
  <c r="I750" i="2"/>
  <c r="L750" i="2" s="1"/>
  <c r="I751" i="2"/>
  <c r="L751" i="2" s="1"/>
  <c r="I752" i="2"/>
  <c r="L752" i="2" s="1"/>
  <c r="I753" i="2"/>
  <c r="L753" i="2" s="1"/>
  <c r="I754" i="2"/>
  <c r="L754" i="2" s="1"/>
  <c r="I755" i="2"/>
  <c r="L755" i="2" s="1"/>
  <c r="I756" i="2"/>
  <c r="L756" i="2" s="1"/>
  <c r="I757" i="2"/>
  <c r="L757" i="2" s="1"/>
  <c r="I758" i="2"/>
  <c r="L758" i="2" s="1"/>
  <c r="I759" i="2"/>
  <c r="L759" i="2" s="1"/>
  <c r="I760" i="2"/>
  <c r="L760" i="2" s="1"/>
  <c r="I761" i="2"/>
  <c r="L761" i="2" s="1"/>
  <c r="I762" i="2"/>
  <c r="L762" i="2" s="1"/>
  <c r="I763" i="2"/>
  <c r="L763" i="2" s="1"/>
  <c r="I764" i="2"/>
  <c r="L764" i="2" s="1"/>
  <c r="I765" i="2"/>
  <c r="L765" i="2" s="1"/>
  <c r="I766" i="2"/>
  <c r="L766" i="2" s="1"/>
  <c r="I767" i="2"/>
  <c r="L767" i="2" s="1"/>
  <c r="I768" i="2"/>
  <c r="L768" i="2" s="1"/>
  <c r="I769" i="2"/>
  <c r="L769" i="2" s="1"/>
  <c r="I770" i="2"/>
  <c r="L770" i="2" s="1"/>
  <c r="I771" i="2"/>
  <c r="L771" i="2" s="1"/>
  <c r="I772" i="2"/>
  <c r="L772" i="2" s="1"/>
  <c r="I773" i="2"/>
  <c r="L773" i="2" s="1"/>
  <c r="I774" i="2"/>
  <c r="L774" i="2" s="1"/>
  <c r="I775" i="2"/>
  <c r="L775" i="2" s="1"/>
  <c r="I776" i="2"/>
  <c r="L776" i="2" s="1"/>
  <c r="I777" i="2"/>
  <c r="L777" i="2" s="1"/>
  <c r="I778" i="2"/>
  <c r="L778" i="2" s="1"/>
  <c r="I779" i="2"/>
  <c r="L779" i="2" s="1"/>
  <c r="I780" i="2"/>
  <c r="L780" i="2" s="1"/>
  <c r="I781" i="2"/>
  <c r="L781" i="2" s="1"/>
  <c r="I782" i="2"/>
  <c r="L782" i="2" s="1"/>
  <c r="I783" i="2"/>
  <c r="L783" i="2" s="1"/>
  <c r="I784" i="2"/>
  <c r="L784" i="2" s="1"/>
  <c r="I785" i="2"/>
  <c r="L785" i="2" s="1"/>
  <c r="I786" i="2"/>
  <c r="L786" i="2" s="1"/>
  <c r="I787" i="2"/>
  <c r="L787" i="2" s="1"/>
  <c r="I788" i="2"/>
  <c r="L788" i="2" s="1"/>
  <c r="I789" i="2"/>
  <c r="L789" i="2" s="1"/>
  <c r="I790" i="2"/>
  <c r="L790" i="2" s="1"/>
  <c r="I791" i="2"/>
  <c r="L791" i="2" s="1"/>
  <c r="I792" i="2"/>
  <c r="L792" i="2" s="1"/>
  <c r="I793" i="2"/>
  <c r="L793" i="2" s="1"/>
  <c r="I794" i="2"/>
  <c r="L794" i="2" s="1"/>
  <c r="I795" i="2"/>
  <c r="L795" i="2" s="1"/>
  <c r="I796" i="2"/>
  <c r="L796" i="2" s="1"/>
  <c r="I797" i="2"/>
  <c r="L797" i="2" s="1"/>
  <c r="I798" i="2"/>
  <c r="L798" i="2" s="1"/>
  <c r="I799" i="2"/>
  <c r="L799" i="2" s="1"/>
  <c r="I800" i="2"/>
  <c r="L800" i="2" s="1"/>
  <c r="I801" i="2"/>
  <c r="L801" i="2" s="1"/>
  <c r="I802" i="2"/>
  <c r="L802" i="2" s="1"/>
  <c r="I803" i="2"/>
  <c r="L803" i="2" s="1"/>
  <c r="I804" i="2"/>
  <c r="L804" i="2" s="1"/>
  <c r="I805" i="2"/>
  <c r="L805" i="2" s="1"/>
  <c r="I806" i="2"/>
  <c r="L806" i="2" s="1"/>
  <c r="I807" i="2"/>
  <c r="L807" i="2" s="1"/>
  <c r="I808" i="2"/>
  <c r="L808" i="2" s="1"/>
  <c r="I809" i="2"/>
  <c r="L809" i="2" s="1"/>
  <c r="I810" i="2"/>
  <c r="L810" i="2" s="1"/>
  <c r="I811" i="2"/>
  <c r="L811" i="2" s="1"/>
  <c r="I812" i="2"/>
  <c r="L812" i="2" s="1"/>
  <c r="I813" i="2"/>
  <c r="L813" i="2" s="1"/>
  <c r="I814" i="2"/>
  <c r="L814" i="2" s="1"/>
  <c r="I815" i="2"/>
  <c r="L815" i="2" s="1"/>
  <c r="I816" i="2"/>
  <c r="L816" i="2" s="1"/>
  <c r="I817" i="2"/>
  <c r="L817" i="2" s="1"/>
  <c r="I818" i="2"/>
  <c r="L818" i="2" s="1"/>
  <c r="I819" i="2"/>
  <c r="L819" i="2" s="1"/>
  <c r="I820" i="2"/>
  <c r="L820" i="2" s="1"/>
  <c r="I821" i="2"/>
  <c r="L821" i="2" s="1"/>
  <c r="I822" i="2"/>
  <c r="L822" i="2" s="1"/>
  <c r="I823" i="2"/>
  <c r="L823" i="2" s="1"/>
  <c r="I824" i="2"/>
  <c r="L824" i="2" s="1"/>
  <c r="I825" i="2"/>
  <c r="L825" i="2" s="1"/>
  <c r="I826" i="2"/>
  <c r="L826" i="2" s="1"/>
  <c r="I827" i="2"/>
  <c r="L827" i="2" s="1"/>
  <c r="I828" i="2"/>
  <c r="L828" i="2" s="1"/>
  <c r="I829" i="2"/>
  <c r="L829" i="2" s="1"/>
  <c r="I830" i="2"/>
  <c r="L830" i="2" s="1"/>
  <c r="I831" i="2"/>
  <c r="L831" i="2" s="1"/>
  <c r="I832" i="2"/>
  <c r="L832" i="2" s="1"/>
  <c r="I833" i="2"/>
  <c r="L833" i="2" s="1"/>
  <c r="I834" i="2"/>
  <c r="L834" i="2" s="1"/>
  <c r="I835" i="2"/>
  <c r="L835" i="2" s="1"/>
  <c r="I836" i="2"/>
  <c r="L836" i="2" s="1"/>
  <c r="I837" i="2"/>
  <c r="L837" i="2" s="1"/>
  <c r="I838" i="2"/>
  <c r="L838" i="2" s="1"/>
  <c r="I839" i="2"/>
  <c r="L839" i="2" s="1"/>
  <c r="I840" i="2"/>
  <c r="L840" i="2" s="1"/>
  <c r="I841" i="2"/>
  <c r="L841" i="2" s="1"/>
  <c r="I842" i="2"/>
  <c r="L842" i="2" s="1"/>
  <c r="I843" i="2"/>
  <c r="L843" i="2" s="1"/>
  <c r="I844" i="2"/>
  <c r="L844" i="2" s="1"/>
  <c r="I845" i="2"/>
  <c r="L845" i="2" s="1"/>
  <c r="I846" i="2"/>
  <c r="L846" i="2" s="1"/>
  <c r="I847" i="2"/>
  <c r="L847" i="2" s="1"/>
  <c r="I848" i="2"/>
  <c r="L848" i="2" s="1"/>
  <c r="I849" i="2"/>
  <c r="L849" i="2" s="1"/>
  <c r="I850" i="2"/>
  <c r="L850" i="2" s="1"/>
  <c r="I851" i="2"/>
  <c r="L851" i="2" s="1"/>
  <c r="I852" i="2"/>
  <c r="L852" i="2" s="1"/>
  <c r="I853" i="2"/>
  <c r="L853" i="2" s="1"/>
  <c r="I854" i="2"/>
  <c r="L854" i="2" s="1"/>
  <c r="I855" i="2"/>
  <c r="L855" i="2" s="1"/>
  <c r="I856" i="2"/>
  <c r="L856" i="2" s="1"/>
  <c r="I857" i="2"/>
  <c r="L857" i="2" s="1"/>
  <c r="I858" i="2"/>
  <c r="L858" i="2" s="1"/>
  <c r="I859" i="2"/>
  <c r="L859" i="2" s="1"/>
  <c r="I860" i="2"/>
  <c r="L860" i="2" s="1"/>
  <c r="I861" i="2"/>
  <c r="L861" i="2" s="1"/>
  <c r="I862" i="2"/>
  <c r="L862" i="2" s="1"/>
  <c r="I863" i="2"/>
  <c r="L863" i="2" s="1"/>
  <c r="I864" i="2"/>
  <c r="L864" i="2" s="1"/>
  <c r="I865" i="2"/>
  <c r="L865" i="2" s="1"/>
  <c r="I866" i="2"/>
  <c r="L866" i="2" s="1"/>
  <c r="I867" i="2"/>
  <c r="L867" i="2" s="1"/>
  <c r="I868" i="2"/>
  <c r="L868" i="2" s="1"/>
  <c r="I869" i="2"/>
  <c r="L869" i="2" s="1"/>
  <c r="I870" i="2"/>
  <c r="L870" i="2" s="1"/>
  <c r="I871" i="2"/>
  <c r="L871" i="2" s="1"/>
  <c r="I872" i="2"/>
  <c r="L872" i="2" s="1"/>
  <c r="I873" i="2"/>
  <c r="L873" i="2" s="1"/>
  <c r="I874" i="2"/>
  <c r="L874" i="2" s="1"/>
  <c r="I875" i="2"/>
  <c r="L875" i="2" s="1"/>
  <c r="I876" i="2"/>
  <c r="L876" i="2" s="1"/>
  <c r="I877" i="2"/>
  <c r="L877" i="2" s="1"/>
  <c r="I878" i="2"/>
  <c r="L878" i="2" s="1"/>
  <c r="I879" i="2"/>
  <c r="L879" i="2" s="1"/>
  <c r="I880" i="2"/>
  <c r="L880" i="2" s="1"/>
  <c r="I881" i="2"/>
  <c r="L881" i="2" s="1"/>
  <c r="I882" i="2"/>
  <c r="L882" i="2" s="1"/>
  <c r="I883" i="2"/>
  <c r="L883" i="2" s="1"/>
  <c r="I884" i="2"/>
  <c r="L884" i="2" s="1"/>
  <c r="I885" i="2"/>
  <c r="L885" i="2" s="1"/>
  <c r="I886" i="2"/>
  <c r="L886" i="2" s="1"/>
  <c r="I887" i="2"/>
  <c r="L887" i="2" s="1"/>
  <c r="I888" i="2"/>
  <c r="L888" i="2" s="1"/>
  <c r="I889" i="2"/>
  <c r="L889" i="2" s="1"/>
  <c r="I890" i="2"/>
  <c r="L890" i="2" s="1"/>
  <c r="I891" i="2"/>
  <c r="L891" i="2" s="1"/>
  <c r="I892" i="2"/>
  <c r="L892" i="2" s="1"/>
  <c r="I893" i="2"/>
  <c r="L893" i="2" s="1"/>
  <c r="I894" i="2"/>
  <c r="L894" i="2" s="1"/>
  <c r="I895" i="2"/>
  <c r="L895" i="2" s="1"/>
  <c r="I896" i="2"/>
  <c r="L896" i="2" s="1"/>
  <c r="I897" i="2"/>
  <c r="L897" i="2" s="1"/>
  <c r="I898" i="2"/>
  <c r="L898" i="2" s="1"/>
  <c r="I899" i="2"/>
  <c r="L899" i="2" s="1"/>
  <c r="I900" i="2"/>
  <c r="L900" i="2" s="1"/>
  <c r="I901" i="2"/>
  <c r="L901" i="2" s="1"/>
  <c r="I902" i="2"/>
  <c r="L902" i="2" s="1"/>
  <c r="I903" i="2"/>
  <c r="L903" i="2" s="1"/>
  <c r="I904" i="2"/>
  <c r="L904" i="2" s="1"/>
  <c r="I905" i="2"/>
  <c r="L905" i="2" s="1"/>
  <c r="I906" i="2"/>
  <c r="L906" i="2" s="1"/>
  <c r="I907" i="2"/>
  <c r="L907" i="2" s="1"/>
  <c r="I908" i="2"/>
  <c r="L908" i="2" s="1"/>
  <c r="I909" i="2"/>
  <c r="L909" i="2" s="1"/>
  <c r="I910" i="2"/>
  <c r="L910" i="2" s="1"/>
  <c r="I911" i="2"/>
  <c r="L911" i="2" s="1"/>
  <c r="I912" i="2"/>
  <c r="L912" i="2" s="1"/>
  <c r="I913" i="2"/>
  <c r="L913" i="2" s="1"/>
  <c r="I914" i="2"/>
  <c r="L914" i="2" s="1"/>
  <c r="I915" i="2"/>
  <c r="L915" i="2" s="1"/>
  <c r="I916" i="2"/>
  <c r="L916" i="2" s="1"/>
  <c r="I917" i="2"/>
  <c r="L917" i="2" s="1"/>
  <c r="I918" i="2"/>
  <c r="L918" i="2" s="1"/>
  <c r="I919" i="2"/>
  <c r="L919" i="2" s="1"/>
  <c r="I920" i="2"/>
  <c r="L920" i="2" s="1"/>
  <c r="I921" i="2"/>
  <c r="L921" i="2" s="1"/>
  <c r="I922" i="2"/>
  <c r="L922" i="2" s="1"/>
  <c r="I923" i="2"/>
  <c r="L923" i="2" s="1"/>
  <c r="I924" i="2"/>
  <c r="L924" i="2" s="1"/>
  <c r="I925" i="2"/>
  <c r="L925" i="2" s="1"/>
  <c r="I926" i="2"/>
  <c r="L926" i="2" s="1"/>
  <c r="I927" i="2"/>
  <c r="L927" i="2" s="1"/>
  <c r="I928" i="2"/>
  <c r="L928" i="2" s="1"/>
  <c r="I929" i="2"/>
  <c r="L929" i="2" s="1"/>
  <c r="I930" i="2"/>
  <c r="L930" i="2" s="1"/>
  <c r="I931" i="2"/>
  <c r="L931" i="2" s="1"/>
  <c r="I932" i="2"/>
  <c r="L932" i="2" s="1"/>
  <c r="I933" i="2"/>
  <c r="L933" i="2" s="1"/>
  <c r="I934" i="2"/>
  <c r="L934" i="2" s="1"/>
  <c r="I935" i="2"/>
  <c r="L935" i="2" s="1"/>
  <c r="I936" i="2"/>
  <c r="L936" i="2" s="1"/>
  <c r="I937" i="2"/>
  <c r="L937" i="2" s="1"/>
  <c r="I938" i="2"/>
  <c r="L938" i="2" s="1"/>
  <c r="I939" i="2"/>
  <c r="L939" i="2" s="1"/>
  <c r="I940" i="2"/>
  <c r="L940" i="2" s="1"/>
  <c r="I941" i="2"/>
  <c r="L941" i="2" s="1"/>
  <c r="I942" i="2"/>
  <c r="L942" i="2" s="1"/>
  <c r="I943" i="2"/>
  <c r="L943" i="2" s="1"/>
  <c r="I944" i="2"/>
  <c r="L944" i="2" s="1"/>
  <c r="I945" i="2"/>
  <c r="L945" i="2" s="1"/>
  <c r="I946" i="2"/>
  <c r="L946" i="2" s="1"/>
  <c r="I947" i="2"/>
  <c r="L947" i="2" s="1"/>
  <c r="I948" i="2"/>
  <c r="L948" i="2" s="1"/>
  <c r="I949" i="2"/>
  <c r="L949" i="2" s="1"/>
  <c r="I950" i="2"/>
  <c r="L950" i="2" s="1"/>
  <c r="I951" i="2"/>
  <c r="L951" i="2" s="1"/>
  <c r="I952" i="2"/>
  <c r="L952" i="2" s="1"/>
  <c r="I953" i="2"/>
  <c r="L953" i="2" s="1"/>
  <c r="I954" i="2"/>
  <c r="L954" i="2" s="1"/>
  <c r="I955" i="2"/>
  <c r="L955" i="2" s="1"/>
  <c r="I956" i="2"/>
  <c r="L956" i="2" s="1"/>
  <c r="I957" i="2"/>
  <c r="L957" i="2" s="1"/>
  <c r="I958" i="2"/>
  <c r="L958" i="2" s="1"/>
  <c r="I959" i="2"/>
  <c r="L959" i="2" s="1"/>
  <c r="I960" i="2"/>
  <c r="L960" i="2" s="1"/>
  <c r="I961" i="2"/>
  <c r="L961" i="2" s="1"/>
  <c r="I962" i="2"/>
  <c r="L962" i="2" s="1"/>
  <c r="I963" i="2"/>
  <c r="L963" i="2" s="1"/>
  <c r="I964" i="2"/>
  <c r="L964" i="2" s="1"/>
  <c r="I965" i="2"/>
  <c r="L965" i="2" s="1"/>
  <c r="I966" i="2"/>
  <c r="L966" i="2" s="1"/>
  <c r="I967" i="2"/>
  <c r="L967" i="2" s="1"/>
  <c r="I968" i="2"/>
  <c r="L968" i="2" s="1"/>
  <c r="I969" i="2"/>
  <c r="L969" i="2" s="1"/>
  <c r="I970" i="2"/>
  <c r="L970" i="2" s="1"/>
  <c r="I971" i="2"/>
  <c r="L971" i="2" s="1"/>
  <c r="I972" i="2"/>
  <c r="L972" i="2" s="1"/>
  <c r="I973" i="2"/>
  <c r="L973" i="2" s="1"/>
  <c r="I974" i="2"/>
  <c r="L974" i="2" s="1"/>
  <c r="I975" i="2"/>
  <c r="L975" i="2" s="1"/>
  <c r="I976" i="2"/>
  <c r="L976" i="2" s="1"/>
  <c r="I977" i="2"/>
  <c r="L977" i="2" s="1"/>
  <c r="I978" i="2"/>
  <c r="L978" i="2" s="1"/>
  <c r="I979" i="2"/>
  <c r="L979" i="2" s="1"/>
  <c r="I980" i="2"/>
  <c r="L980" i="2" s="1"/>
  <c r="I981" i="2"/>
  <c r="L981" i="2" s="1"/>
  <c r="I982" i="2"/>
  <c r="L982" i="2" s="1"/>
  <c r="I983" i="2"/>
  <c r="L983" i="2" s="1"/>
  <c r="I984" i="2"/>
  <c r="L984" i="2" s="1"/>
  <c r="I985" i="2"/>
  <c r="L985" i="2" s="1"/>
  <c r="I986" i="2"/>
  <c r="L986" i="2" s="1"/>
  <c r="I987" i="2"/>
  <c r="L987" i="2" s="1"/>
  <c r="I988" i="2"/>
  <c r="L988" i="2" s="1"/>
  <c r="I989" i="2"/>
  <c r="L989" i="2" s="1"/>
  <c r="I990" i="2"/>
  <c r="L990" i="2" s="1"/>
  <c r="I991" i="2"/>
  <c r="L991" i="2" s="1"/>
  <c r="I992" i="2"/>
  <c r="L992" i="2" s="1"/>
  <c r="I993" i="2"/>
  <c r="L993" i="2" s="1"/>
  <c r="I994" i="2"/>
  <c r="L994" i="2" s="1"/>
  <c r="I995" i="2"/>
  <c r="L995" i="2" s="1"/>
  <c r="I996" i="2"/>
  <c r="L996" i="2" s="1"/>
  <c r="I997" i="2"/>
  <c r="L997" i="2" s="1"/>
  <c r="I998" i="2"/>
  <c r="L998" i="2" s="1"/>
  <c r="I999" i="2"/>
  <c r="L999" i="2" s="1"/>
  <c r="I1000" i="2"/>
  <c r="L1000" i="2" s="1"/>
  <c r="I1001" i="2"/>
  <c r="L1001" i="2" s="1"/>
  <c r="I1002" i="2"/>
  <c r="L1002" i="2" s="1"/>
  <c r="I1003" i="2"/>
  <c r="L1003" i="2" s="1"/>
  <c r="I1004" i="2"/>
  <c r="L1004" i="2" s="1"/>
  <c r="I1005" i="2"/>
  <c r="L1005" i="2" s="1"/>
  <c r="I1006" i="2"/>
  <c r="L1006" i="2" s="1"/>
  <c r="I1007" i="2"/>
  <c r="L1007" i="2" s="1"/>
  <c r="I1008" i="2"/>
  <c r="L1008" i="2" s="1"/>
  <c r="I1009" i="2"/>
  <c r="L1009" i="2" s="1"/>
  <c r="I1010" i="2"/>
  <c r="L1010" i="2" s="1"/>
  <c r="I1011" i="2"/>
  <c r="L1011" i="2" s="1"/>
  <c r="I1012" i="2"/>
  <c r="L1012" i="2" s="1"/>
  <c r="I1013" i="2"/>
  <c r="L1013" i="2" s="1"/>
  <c r="I1014" i="2"/>
  <c r="L1014" i="2" s="1"/>
  <c r="I1015" i="2"/>
  <c r="L1015" i="2" s="1"/>
  <c r="I1016" i="2"/>
  <c r="L1016" i="2" s="1"/>
  <c r="I1017" i="2"/>
  <c r="L1017" i="2" s="1"/>
  <c r="I1018" i="2"/>
  <c r="L1018" i="2" s="1"/>
  <c r="I1019" i="2"/>
  <c r="L1019" i="2" s="1"/>
  <c r="I1020" i="2"/>
  <c r="L1020" i="2" s="1"/>
  <c r="I1021" i="2"/>
  <c r="L1021" i="2" s="1"/>
  <c r="I1022" i="2"/>
  <c r="L1022" i="2" s="1"/>
  <c r="I1023" i="2"/>
  <c r="L1023" i="2" s="1"/>
  <c r="I1024" i="2"/>
  <c r="L1024" i="2" s="1"/>
  <c r="I1025" i="2"/>
  <c r="L1025" i="2" s="1"/>
  <c r="I1026" i="2"/>
  <c r="L1026" i="2" s="1"/>
  <c r="I1027" i="2"/>
  <c r="L1027" i="2" s="1"/>
  <c r="I1028" i="2"/>
  <c r="L1028" i="2" s="1"/>
  <c r="I1029" i="2"/>
  <c r="L1029" i="2" s="1"/>
  <c r="I1030" i="2"/>
  <c r="L1030" i="2" s="1"/>
  <c r="I1031" i="2"/>
  <c r="L1031" i="2" s="1"/>
  <c r="I1032" i="2"/>
  <c r="L1032" i="2" s="1"/>
  <c r="I1033" i="2"/>
  <c r="L1033" i="2" s="1"/>
  <c r="I1034" i="2"/>
  <c r="L1034" i="2" s="1"/>
  <c r="I1035" i="2"/>
  <c r="L1035" i="2" s="1"/>
  <c r="I1036" i="2"/>
  <c r="L1036" i="2" s="1"/>
  <c r="I1037" i="2"/>
  <c r="L1037" i="2" s="1"/>
  <c r="I1038" i="2"/>
  <c r="L1038" i="2" s="1"/>
  <c r="I1039" i="2"/>
  <c r="L1039" i="2" s="1"/>
  <c r="I1040" i="2"/>
  <c r="L1040" i="2" s="1"/>
  <c r="I1041" i="2"/>
  <c r="L1041" i="2" s="1"/>
  <c r="I1042" i="2"/>
  <c r="L1042" i="2" s="1"/>
  <c r="I1043" i="2"/>
  <c r="L1043" i="2" s="1"/>
  <c r="I1044" i="2"/>
  <c r="L1044" i="2" s="1"/>
  <c r="I1045" i="2"/>
  <c r="L1045" i="2" s="1"/>
  <c r="I1046" i="2"/>
  <c r="L1046" i="2" s="1"/>
  <c r="I1047" i="2"/>
  <c r="L1047" i="2" s="1"/>
  <c r="I1048" i="2"/>
  <c r="L1048" i="2" s="1"/>
  <c r="I1049" i="2"/>
  <c r="L1049" i="2" s="1"/>
  <c r="I1050" i="2"/>
  <c r="L1050" i="2" s="1"/>
  <c r="I1051" i="2"/>
  <c r="L1051" i="2" s="1"/>
  <c r="I1052" i="2"/>
  <c r="L1052" i="2" s="1"/>
  <c r="I1053" i="2"/>
  <c r="L1053" i="2" s="1"/>
  <c r="I1054" i="2"/>
  <c r="L1054" i="2" s="1"/>
  <c r="I1055" i="2"/>
  <c r="L1055" i="2" s="1"/>
  <c r="I1056" i="2"/>
  <c r="L1056" i="2" s="1"/>
  <c r="I1057" i="2"/>
  <c r="L1057" i="2" s="1"/>
  <c r="I1058" i="2"/>
  <c r="L1058" i="2" s="1"/>
  <c r="I1059" i="2"/>
  <c r="L1059" i="2" s="1"/>
  <c r="I1060" i="2"/>
  <c r="L1060" i="2" s="1"/>
  <c r="I1061" i="2"/>
  <c r="L1061" i="2" s="1"/>
  <c r="I1062" i="2"/>
  <c r="L1062" i="2" s="1"/>
  <c r="I1063" i="2"/>
  <c r="L1063" i="2" s="1"/>
  <c r="I1064" i="2"/>
  <c r="L1064" i="2" s="1"/>
  <c r="I1065" i="2"/>
  <c r="L1065" i="2" s="1"/>
  <c r="I1066" i="2"/>
  <c r="L1066" i="2" s="1"/>
  <c r="I1067" i="2"/>
  <c r="L1067" i="2" s="1"/>
  <c r="I1068" i="2"/>
  <c r="L1068" i="2" s="1"/>
  <c r="I1069" i="2"/>
  <c r="L1069" i="2" s="1"/>
  <c r="I1070" i="2"/>
  <c r="L1070" i="2" s="1"/>
  <c r="I1071" i="2"/>
  <c r="L1071" i="2" s="1"/>
  <c r="I1072" i="2"/>
  <c r="L1072" i="2" s="1"/>
  <c r="I1073" i="2"/>
  <c r="L1073" i="2" s="1"/>
  <c r="I1074" i="2"/>
  <c r="L1074" i="2" s="1"/>
  <c r="I1075" i="2"/>
  <c r="L1075" i="2" s="1"/>
  <c r="I1076" i="2"/>
  <c r="L1076" i="2" s="1"/>
  <c r="I1077" i="2"/>
  <c r="L1077" i="2" s="1"/>
  <c r="I1078" i="2"/>
  <c r="L1078" i="2" s="1"/>
  <c r="I1079" i="2"/>
  <c r="L1079" i="2" s="1"/>
  <c r="I1080" i="2"/>
  <c r="L1080" i="2" s="1"/>
  <c r="I1081" i="2"/>
  <c r="L1081" i="2" s="1"/>
  <c r="I1082" i="2"/>
  <c r="L1082" i="2" s="1"/>
  <c r="I1083" i="2"/>
  <c r="L1083" i="2" s="1"/>
  <c r="I1084" i="2"/>
  <c r="L1084" i="2" s="1"/>
  <c r="I1085" i="2"/>
  <c r="L1085" i="2" s="1"/>
  <c r="I1086" i="2"/>
  <c r="L1086" i="2" s="1"/>
  <c r="I1087" i="2"/>
  <c r="L1087" i="2" s="1"/>
  <c r="I1088" i="2"/>
  <c r="L1088" i="2" s="1"/>
  <c r="I1089" i="2"/>
  <c r="L1089" i="2" s="1"/>
  <c r="I1090" i="2"/>
  <c r="L1090" i="2" s="1"/>
  <c r="I1091" i="2"/>
  <c r="L1091" i="2" s="1"/>
  <c r="I1092" i="2"/>
  <c r="L1092" i="2" s="1"/>
  <c r="I1093" i="2"/>
  <c r="L1093" i="2" s="1"/>
  <c r="I1094" i="2"/>
  <c r="L1094" i="2" s="1"/>
  <c r="I1095" i="2"/>
  <c r="L1095" i="2" s="1"/>
  <c r="I1096" i="2"/>
  <c r="L1096" i="2" s="1"/>
  <c r="I1097" i="2"/>
  <c r="L1097" i="2" s="1"/>
  <c r="I1098" i="2"/>
  <c r="L1098" i="2" s="1"/>
  <c r="I1099" i="2"/>
  <c r="L1099" i="2" s="1"/>
  <c r="I1100" i="2"/>
  <c r="L1100" i="2" s="1"/>
  <c r="I1101" i="2"/>
  <c r="L1101" i="2" s="1"/>
  <c r="I1102" i="2"/>
  <c r="L1102" i="2" s="1"/>
  <c r="I1103" i="2"/>
  <c r="L1103" i="2" s="1"/>
  <c r="I1104" i="2"/>
  <c r="L1104" i="2" s="1"/>
  <c r="I1105" i="2"/>
  <c r="L1105" i="2" s="1"/>
  <c r="I1106" i="2"/>
  <c r="L1106" i="2" s="1"/>
  <c r="I1107" i="2"/>
  <c r="L1107" i="2" s="1"/>
  <c r="I1108" i="2"/>
  <c r="L1108" i="2" s="1"/>
  <c r="I1109" i="2"/>
  <c r="L1109" i="2" s="1"/>
  <c r="I1110" i="2"/>
  <c r="L1110" i="2" s="1"/>
  <c r="I1111" i="2"/>
  <c r="L1111" i="2" s="1"/>
  <c r="I1112" i="2"/>
  <c r="L1112" i="2" s="1"/>
  <c r="I1113" i="2"/>
  <c r="L1113" i="2" s="1"/>
  <c r="I1114" i="2"/>
  <c r="L1114" i="2" s="1"/>
  <c r="I1115" i="2"/>
  <c r="L1115" i="2" s="1"/>
  <c r="I1116" i="2"/>
  <c r="L1116" i="2" s="1"/>
  <c r="I1117" i="2"/>
  <c r="L1117" i="2" s="1"/>
  <c r="I1118" i="2"/>
  <c r="L1118" i="2" s="1"/>
  <c r="I1119" i="2"/>
  <c r="L1119" i="2" s="1"/>
  <c r="I1120" i="2"/>
  <c r="L1120" i="2" s="1"/>
  <c r="I1121" i="2"/>
  <c r="L1121" i="2" s="1"/>
  <c r="I1122" i="2"/>
  <c r="L1122" i="2" s="1"/>
  <c r="I1123" i="2"/>
  <c r="L1123" i="2" s="1"/>
  <c r="I1124" i="2"/>
  <c r="L1124" i="2" s="1"/>
  <c r="I1125" i="2"/>
  <c r="L1125" i="2" s="1"/>
  <c r="I1126" i="2"/>
  <c r="L1126" i="2" s="1"/>
  <c r="I1127" i="2"/>
  <c r="L1127" i="2" s="1"/>
  <c r="I1128" i="2"/>
  <c r="L1128" i="2" s="1"/>
  <c r="I1129" i="2"/>
  <c r="L1129" i="2" s="1"/>
  <c r="I1130" i="2"/>
  <c r="L1130" i="2" s="1"/>
  <c r="I1131" i="2"/>
  <c r="L1131" i="2" s="1"/>
  <c r="I1132" i="2"/>
  <c r="L1132" i="2" s="1"/>
  <c r="I1133" i="2"/>
  <c r="L1133" i="2" s="1"/>
  <c r="I1134" i="2"/>
  <c r="L1134" i="2" s="1"/>
  <c r="I1135" i="2"/>
  <c r="L1135" i="2" s="1"/>
  <c r="I1136" i="2"/>
  <c r="L1136" i="2" s="1"/>
  <c r="I1137" i="2"/>
  <c r="L1137" i="2" s="1"/>
  <c r="I1138" i="2"/>
  <c r="L1138" i="2" s="1"/>
  <c r="I1139" i="2"/>
  <c r="L1139" i="2" s="1"/>
  <c r="I1140" i="2"/>
  <c r="L1140" i="2" s="1"/>
  <c r="I1141" i="2"/>
  <c r="L1141" i="2" s="1"/>
  <c r="I1142" i="2"/>
  <c r="L1142" i="2" s="1"/>
  <c r="I1143" i="2"/>
  <c r="L1143" i="2" s="1"/>
  <c r="I1144" i="2"/>
  <c r="L1144" i="2" s="1"/>
  <c r="I1145" i="2"/>
  <c r="L1145" i="2" s="1"/>
  <c r="I1146" i="2"/>
  <c r="L1146" i="2" s="1"/>
  <c r="I1147" i="2"/>
  <c r="L1147" i="2" s="1"/>
  <c r="I1148" i="2"/>
  <c r="L1148" i="2" s="1"/>
  <c r="I1149" i="2"/>
  <c r="L1149" i="2" s="1"/>
  <c r="I1150" i="2"/>
  <c r="L1150" i="2" s="1"/>
  <c r="I1151" i="2"/>
  <c r="L1151" i="2" s="1"/>
  <c r="I1152" i="2"/>
  <c r="L1152" i="2" s="1"/>
  <c r="I1153" i="2"/>
  <c r="L1153" i="2" s="1"/>
  <c r="I1154" i="2"/>
  <c r="L1154" i="2" s="1"/>
  <c r="I1155" i="2"/>
  <c r="L1155" i="2" s="1"/>
  <c r="I1156" i="2"/>
  <c r="L1156" i="2" s="1"/>
  <c r="I1157" i="2"/>
  <c r="L1157" i="2" s="1"/>
  <c r="I1158" i="2"/>
  <c r="L1158" i="2" s="1"/>
  <c r="I1159" i="2"/>
  <c r="L1159" i="2" s="1"/>
  <c r="I1160" i="2"/>
  <c r="L1160" i="2" s="1"/>
  <c r="I1161" i="2"/>
  <c r="L1161" i="2" s="1"/>
  <c r="I1162" i="2"/>
  <c r="L1162" i="2" s="1"/>
  <c r="I1163" i="2"/>
  <c r="L1163" i="2" s="1"/>
  <c r="I1164" i="2"/>
  <c r="L1164" i="2" s="1"/>
  <c r="I1165" i="2"/>
  <c r="L1165" i="2" s="1"/>
  <c r="I1166" i="2"/>
  <c r="L1166" i="2" s="1"/>
  <c r="I1167" i="2"/>
  <c r="L1167" i="2" s="1"/>
  <c r="I1168" i="2"/>
  <c r="L1168" i="2" s="1"/>
  <c r="I1169" i="2"/>
  <c r="L1169" i="2" s="1"/>
  <c r="I1170" i="2"/>
  <c r="L1170" i="2" s="1"/>
  <c r="I1171" i="2"/>
  <c r="L1171" i="2" s="1"/>
  <c r="I1172" i="2"/>
  <c r="L1172" i="2" s="1"/>
  <c r="I1173" i="2"/>
  <c r="L1173" i="2" s="1"/>
  <c r="I1174" i="2"/>
  <c r="L1174" i="2" s="1"/>
  <c r="I1175" i="2"/>
  <c r="L1175" i="2" s="1"/>
  <c r="I1176" i="2"/>
  <c r="L1176" i="2" s="1"/>
  <c r="I1177" i="2"/>
  <c r="L1177" i="2" s="1"/>
  <c r="I1178" i="2"/>
  <c r="L1178" i="2" s="1"/>
  <c r="I1179" i="2"/>
  <c r="L1179" i="2" s="1"/>
  <c r="I1180" i="2"/>
  <c r="L1180" i="2" s="1"/>
  <c r="I1181" i="2"/>
  <c r="L1181" i="2" s="1"/>
  <c r="I1182" i="2"/>
  <c r="L1182" i="2" s="1"/>
  <c r="I1183" i="2"/>
  <c r="L1183" i="2" s="1"/>
  <c r="I1184" i="2"/>
  <c r="L1184" i="2" s="1"/>
  <c r="I1185" i="2"/>
  <c r="L1185" i="2" s="1"/>
  <c r="I1186" i="2"/>
  <c r="L1186" i="2" s="1"/>
  <c r="I1187" i="2"/>
  <c r="L1187" i="2" s="1"/>
  <c r="I1188" i="2"/>
  <c r="L1188" i="2" s="1"/>
  <c r="I1189" i="2"/>
  <c r="L1189" i="2" s="1"/>
  <c r="I1190" i="2"/>
  <c r="L1190" i="2" s="1"/>
  <c r="I1191" i="2"/>
  <c r="L1191" i="2" s="1"/>
  <c r="I1192" i="2"/>
  <c r="L1192" i="2" s="1"/>
  <c r="I1193" i="2"/>
  <c r="L1193" i="2" s="1"/>
  <c r="I1194" i="2"/>
  <c r="L1194" i="2" s="1"/>
  <c r="I1195" i="2"/>
  <c r="L1195" i="2" s="1"/>
  <c r="I1196" i="2"/>
  <c r="L1196" i="2" s="1"/>
  <c r="I1197" i="2"/>
  <c r="L1197" i="2" s="1"/>
  <c r="I1198" i="2"/>
  <c r="L1198" i="2" s="1"/>
  <c r="I1199" i="2"/>
  <c r="L1199" i="2" s="1"/>
  <c r="I1200" i="2"/>
  <c r="L1200" i="2" s="1"/>
  <c r="I1201" i="2"/>
  <c r="L1201" i="2" s="1"/>
  <c r="I1202" i="2"/>
  <c r="L1202" i="2" s="1"/>
  <c r="I1203" i="2"/>
  <c r="L1203" i="2" s="1"/>
  <c r="I1204" i="2"/>
  <c r="L1204" i="2" s="1"/>
  <c r="I1205" i="2"/>
  <c r="L1205" i="2" s="1"/>
  <c r="I1206" i="2"/>
  <c r="L1206" i="2" s="1"/>
  <c r="I1207" i="2"/>
  <c r="L1207" i="2" s="1"/>
  <c r="I1208" i="2"/>
  <c r="L1208" i="2" s="1"/>
  <c r="I1209" i="2"/>
  <c r="L1209" i="2" s="1"/>
  <c r="I1210" i="2"/>
  <c r="L1210" i="2" s="1"/>
  <c r="I1211" i="2"/>
  <c r="L1211" i="2" s="1"/>
  <c r="I1212" i="2"/>
  <c r="L1212" i="2" s="1"/>
  <c r="I1213" i="2"/>
  <c r="L1213" i="2" s="1"/>
  <c r="I1214" i="2"/>
  <c r="L1214" i="2" s="1"/>
  <c r="I1215" i="2"/>
  <c r="L1215" i="2" s="1"/>
  <c r="I1216" i="2"/>
  <c r="L1216" i="2" s="1"/>
  <c r="I1217" i="2"/>
  <c r="L1217" i="2" s="1"/>
  <c r="I1218" i="2"/>
  <c r="L1218" i="2" s="1"/>
  <c r="I1219" i="2"/>
  <c r="L1219" i="2" s="1"/>
  <c r="I1220" i="2"/>
  <c r="L1220" i="2" s="1"/>
  <c r="I1221" i="2"/>
  <c r="L1221" i="2" s="1"/>
  <c r="I1222" i="2"/>
  <c r="L1222" i="2" s="1"/>
  <c r="I1223" i="2"/>
  <c r="L1223" i="2" s="1"/>
  <c r="I1224" i="2"/>
  <c r="L1224" i="2" s="1"/>
  <c r="I1225" i="2"/>
  <c r="L1225" i="2" s="1"/>
  <c r="I1226" i="2"/>
  <c r="L1226" i="2" s="1"/>
  <c r="I1227" i="2"/>
  <c r="L1227" i="2" s="1"/>
  <c r="I1228" i="2"/>
  <c r="L1228" i="2" s="1"/>
  <c r="I1229" i="2"/>
  <c r="L1229" i="2" s="1"/>
  <c r="I1230" i="2"/>
  <c r="L1230" i="2" s="1"/>
  <c r="I1231" i="2"/>
  <c r="L1231" i="2" s="1"/>
  <c r="I1232" i="2"/>
  <c r="L1232" i="2" s="1"/>
  <c r="I1233" i="2"/>
  <c r="L1233" i="2" s="1"/>
  <c r="I1234" i="2"/>
  <c r="L1234" i="2" s="1"/>
  <c r="I1235" i="2"/>
  <c r="L1235" i="2" s="1"/>
  <c r="I1236" i="2"/>
  <c r="L1236" i="2" s="1"/>
  <c r="I1237" i="2"/>
  <c r="L1237" i="2" s="1"/>
  <c r="I1238" i="2"/>
  <c r="L1238" i="2" s="1"/>
  <c r="I1239" i="2"/>
  <c r="L1239" i="2" s="1"/>
  <c r="I1240" i="2"/>
  <c r="L1240" i="2" s="1"/>
  <c r="I1241" i="2"/>
  <c r="L1241" i="2" s="1"/>
  <c r="I1242" i="2"/>
  <c r="L1242" i="2" s="1"/>
  <c r="I1243" i="2"/>
  <c r="L1243" i="2" s="1"/>
  <c r="I1244" i="2"/>
  <c r="L1244" i="2" s="1"/>
  <c r="I1245" i="2"/>
  <c r="L1245" i="2" s="1"/>
  <c r="I1246" i="2"/>
  <c r="L1246" i="2" s="1"/>
  <c r="I1247" i="2"/>
  <c r="L1247" i="2" s="1"/>
  <c r="I1248" i="2"/>
  <c r="L1248" i="2" s="1"/>
  <c r="I1249" i="2"/>
  <c r="L1249" i="2" s="1"/>
  <c r="I1250" i="2"/>
  <c r="L1250" i="2" s="1"/>
  <c r="I1251" i="2"/>
  <c r="L1251" i="2" s="1"/>
  <c r="I1252" i="2"/>
  <c r="L1252" i="2" s="1"/>
  <c r="I1253" i="2"/>
  <c r="L1253" i="2" s="1"/>
  <c r="I1254" i="2"/>
  <c r="L1254" i="2" s="1"/>
  <c r="I1255" i="2"/>
  <c r="L1255" i="2" s="1"/>
  <c r="I1256" i="2"/>
  <c r="L1256" i="2" s="1"/>
  <c r="I1257" i="2"/>
  <c r="L1257" i="2" s="1"/>
  <c r="I1258" i="2"/>
  <c r="L1258" i="2" s="1"/>
  <c r="I1259" i="2"/>
  <c r="L1259" i="2" s="1"/>
  <c r="I1260" i="2"/>
  <c r="L1260" i="2" s="1"/>
  <c r="I1261" i="2"/>
  <c r="L1261" i="2" s="1"/>
  <c r="I1262" i="2"/>
  <c r="L1262" i="2" s="1"/>
  <c r="I1263" i="2"/>
  <c r="L1263" i="2" s="1"/>
  <c r="I1264" i="2"/>
  <c r="L1264" i="2" s="1"/>
  <c r="I1265" i="2"/>
  <c r="L1265" i="2" s="1"/>
  <c r="I1266" i="2"/>
  <c r="L1266" i="2" s="1"/>
  <c r="I1267" i="2"/>
  <c r="L1267" i="2" s="1"/>
  <c r="I1268" i="2"/>
  <c r="L1268" i="2" s="1"/>
  <c r="I1269" i="2"/>
  <c r="L1269" i="2" s="1"/>
  <c r="I1270" i="2"/>
  <c r="L1270" i="2" s="1"/>
  <c r="I1271" i="2"/>
  <c r="L1271" i="2" s="1"/>
  <c r="I1272" i="2"/>
  <c r="L1272" i="2" s="1"/>
  <c r="I1273" i="2"/>
  <c r="L1273" i="2" s="1"/>
  <c r="I1274" i="2"/>
  <c r="L1274" i="2" s="1"/>
  <c r="I1275" i="2"/>
  <c r="L1275" i="2" s="1"/>
  <c r="I1276" i="2"/>
  <c r="L1276" i="2" s="1"/>
  <c r="I1277" i="2"/>
  <c r="L1277" i="2" s="1"/>
  <c r="I1278" i="2"/>
  <c r="L1278" i="2" s="1"/>
  <c r="I1279" i="2"/>
  <c r="L1279" i="2" s="1"/>
  <c r="I1280" i="2"/>
  <c r="L1280" i="2" s="1"/>
  <c r="I1281" i="2"/>
  <c r="L1281" i="2" s="1"/>
  <c r="I1282" i="2"/>
  <c r="L1282" i="2" s="1"/>
  <c r="I1283" i="2"/>
  <c r="L1283" i="2" s="1"/>
  <c r="I1284" i="2"/>
  <c r="L1284" i="2" s="1"/>
  <c r="I1285" i="2"/>
  <c r="L1285" i="2" s="1"/>
  <c r="I1286" i="2"/>
  <c r="L1286" i="2" s="1"/>
  <c r="I1287" i="2"/>
  <c r="L1287" i="2" s="1"/>
  <c r="I1288" i="2"/>
  <c r="L1288" i="2" s="1"/>
  <c r="I1289" i="2"/>
  <c r="L1289" i="2" s="1"/>
  <c r="I1290" i="2"/>
  <c r="L1290" i="2" s="1"/>
  <c r="I1291" i="2"/>
  <c r="L1291" i="2" s="1"/>
  <c r="I1292" i="2"/>
  <c r="L1292" i="2" s="1"/>
  <c r="I1293" i="2"/>
  <c r="L1293" i="2" s="1"/>
  <c r="I1294" i="2"/>
  <c r="L1294" i="2" s="1"/>
  <c r="I1295" i="2"/>
  <c r="L1295" i="2" s="1"/>
  <c r="I1296" i="2"/>
  <c r="L1296" i="2" s="1"/>
  <c r="I1297" i="2"/>
  <c r="L1297" i="2" s="1"/>
  <c r="I1298" i="2"/>
  <c r="L1298" i="2" s="1"/>
  <c r="I1299" i="2"/>
  <c r="L1299" i="2" s="1"/>
  <c r="I1300" i="2"/>
  <c r="L1300" i="2" s="1"/>
  <c r="I1301" i="2"/>
  <c r="L1301" i="2" s="1"/>
  <c r="I1302" i="2"/>
  <c r="L1302" i="2" s="1"/>
  <c r="I1303" i="2"/>
  <c r="L1303" i="2" s="1"/>
  <c r="I1304" i="2"/>
  <c r="L1304" i="2" s="1"/>
  <c r="I1305" i="2"/>
  <c r="L1305" i="2" s="1"/>
  <c r="I1306" i="2"/>
  <c r="L1306" i="2" s="1"/>
  <c r="I1307" i="2"/>
  <c r="L1307" i="2" s="1"/>
  <c r="I1308" i="2"/>
  <c r="L1308" i="2" s="1"/>
  <c r="I1309" i="2"/>
  <c r="L1309" i="2" s="1"/>
  <c r="I1310" i="2"/>
  <c r="L1310" i="2" s="1"/>
  <c r="I1311" i="2"/>
  <c r="L1311" i="2" s="1"/>
  <c r="I1312" i="2"/>
  <c r="L1312" i="2" s="1"/>
  <c r="I1313" i="2"/>
  <c r="L1313" i="2" s="1"/>
  <c r="I1314" i="2"/>
  <c r="L1314" i="2" s="1"/>
  <c r="I1315" i="2"/>
  <c r="L1315" i="2" s="1"/>
  <c r="I1316" i="2"/>
  <c r="L1316" i="2" s="1"/>
  <c r="I1317" i="2"/>
  <c r="L1317" i="2" s="1"/>
  <c r="I1318" i="2"/>
  <c r="L1318" i="2" s="1"/>
  <c r="I1319" i="2"/>
  <c r="L1319" i="2" s="1"/>
  <c r="I1320" i="2"/>
  <c r="L1320" i="2" s="1"/>
  <c r="I1321" i="2"/>
  <c r="L1321" i="2" s="1"/>
  <c r="I1322" i="2"/>
  <c r="L1322" i="2" s="1"/>
  <c r="I1323" i="2"/>
  <c r="L1323" i="2" s="1"/>
  <c r="I1324" i="2"/>
  <c r="L1324" i="2" s="1"/>
  <c r="I1325" i="2"/>
  <c r="L1325" i="2" s="1"/>
  <c r="I1326" i="2"/>
  <c r="L1326" i="2" s="1"/>
  <c r="I1327" i="2"/>
  <c r="L1327" i="2" s="1"/>
  <c r="I1328" i="2"/>
  <c r="L1328" i="2" s="1"/>
  <c r="I1329" i="2"/>
  <c r="L1329" i="2" s="1"/>
  <c r="I1330" i="2"/>
  <c r="L1330" i="2" s="1"/>
  <c r="I1331" i="2"/>
  <c r="L1331" i="2" s="1"/>
  <c r="I1332" i="2"/>
  <c r="L1332" i="2" s="1"/>
  <c r="I1333" i="2"/>
  <c r="L1333" i="2" s="1"/>
  <c r="I1334" i="2"/>
  <c r="L1334" i="2" s="1"/>
  <c r="I1335" i="2"/>
  <c r="L1335" i="2" s="1"/>
  <c r="I1336" i="2"/>
  <c r="L1336" i="2" s="1"/>
  <c r="I1337" i="2"/>
  <c r="L1337" i="2" s="1"/>
  <c r="I1338" i="2"/>
  <c r="L1338" i="2" s="1"/>
  <c r="I1339" i="2"/>
  <c r="L1339" i="2" s="1"/>
  <c r="I1340" i="2"/>
  <c r="L1340" i="2" s="1"/>
  <c r="I1341" i="2"/>
  <c r="L1341" i="2" s="1"/>
  <c r="I1342" i="2"/>
  <c r="L1342" i="2" s="1"/>
  <c r="I1343" i="2"/>
  <c r="L1343" i="2" s="1"/>
  <c r="I1344" i="2"/>
  <c r="L1344" i="2" s="1"/>
  <c r="I1345" i="2"/>
  <c r="L1345" i="2" s="1"/>
  <c r="I1346" i="2"/>
  <c r="L1346" i="2" s="1"/>
  <c r="I1347" i="2"/>
  <c r="L1347" i="2" s="1"/>
  <c r="I1348" i="2"/>
  <c r="L1348" i="2" s="1"/>
  <c r="I1349" i="2"/>
  <c r="L1349" i="2" s="1"/>
  <c r="I1350" i="2"/>
  <c r="L1350" i="2" s="1"/>
  <c r="I1351" i="2"/>
  <c r="L1351" i="2" s="1"/>
  <c r="I1352" i="2"/>
  <c r="L1352" i="2" s="1"/>
  <c r="I1353" i="2"/>
  <c r="L1353" i="2" s="1"/>
  <c r="I1354" i="2"/>
  <c r="L1354" i="2" s="1"/>
  <c r="I1355" i="2"/>
  <c r="L1355" i="2" s="1"/>
  <c r="I1356" i="2"/>
  <c r="L1356" i="2" s="1"/>
  <c r="I1357" i="2"/>
  <c r="L1357" i="2" s="1"/>
  <c r="I1358" i="2"/>
  <c r="L1358" i="2" s="1"/>
  <c r="I1359" i="2"/>
  <c r="L1359" i="2" s="1"/>
  <c r="I1360" i="2"/>
  <c r="L1360" i="2" s="1"/>
  <c r="I1361" i="2"/>
  <c r="L1361" i="2" s="1"/>
  <c r="I1362" i="2"/>
  <c r="L1362" i="2" s="1"/>
  <c r="I1363" i="2"/>
  <c r="L1363" i="2" s="1"/>
  <c r="I1364" i="2"/>
  <c r="L1364" i="2" s="1"/>
  <c r="I1365" i="2"/>
  <c r="L1365" i="2" s="1"/>
  <c r="I1366" i="2"/>
  <c r="L1366" i="2" s="1"/>
  <c r="I1367" i="2"/>
  <c r="L1367" i="2" s="1"/>
  <c r="I1368" i="2"/>
  <c r="L1368" i="2" s="1"/>
  <c r="I1369" i="2"/>
  <c r="L1369" i="2" s="1"/>
  <c r="I1370" i="2"/>
  <c r="L1370" i="2" s="1"/>
  <c r="I1371" i="2"/>
  <c r="L1371" i="2" s="1"/>
  <c r="I1372" i="2"/>
  <c r="L1372" i="2" s="1"/>
  <c r="I1373" i="2"/>
  <c r="L1373" i="2" s="1"/>
  <c r="I1374" i="2"/>
  <c r="L1374" i="2" s="1"/>
  <c r="I1375" i="2"/>
  <c r="L1375" i="2" s="1"/>
  <c r="I1376" i="2"/>
  <c r="L1376" i="2" s="1"/>
  <c r="I1377" i="2"/>
  <c r="L1377" i="2" s="1"/>
  <c r="I1378" i="2"/>
  <c r="L1378" i="2" s="1"/>
  <c r="I1379" i="2"/>
  <c r="L1379" i="2" s="1"/>
  <c r="I1380" i="2"/>
  <c r="L1380" i="2" s="1"/>
  <c r="I1381" i="2"/>
  <c r="L1381" i="2" s="1"/>
  <c r="I1382" i="2"/>
  <c r="L1382" i="2" s="1"/>
  <c r="I1383" i="2"/>
  <c r="L1383" i="2" s="1"/>
  <c r="I1384" i="2"/>
  <c r="L1384" i="2" s="1"/>
  <c r="I1385" i="2"/>
  <c r="L1385" i="2" s="1"/>
  <c r="I1386" i="2"/>
  <c r="L1386" i="2" s="1"/>
  <c r="I1387" i="2"/>
  <c r="L1387" i="2" s="1"/>
  <c r="I1388" i="2"/>
  <c r="L1388" i="2" s="1"/>
  <c r="I1389" i="2"/>
  <c r="L1389" i="2" s="1"/>
  <c r="I1390" i="2"/>
  <c r="L1390" i="2" s="1"/>
  <c r="I1391" i="2"/>
  <c r="L1391" i="2" s="1"/>
  <c r="I1392" i="2"/>
  <c r="L1392" i="2" s="1"/>
  <c r="I1393" i="2"/>
  <c r="L1393" i="2" s="1"/>
  <c r="I1394" i="2"/>
  <c r="L1394" i="2" s="1"/>
  <c r="I1395" i="2"/>
  <c r="L1395" i="2" s="1"/>
  <c r="I1396" i="2"/>
  <c r="L1396" i="2" s="1"/>
  <c r="I1397" i="2"/>
  <c r="L1397" i="2" s="1"/>
  <c r="I1398" i="2"/>
  <c r="L1398" i="2" s="1"/>
  <c r="I1399" i="2"/>
  <c r="L1399" i="2" s="1"/>
  <c r="I1400" i="2"/>
  <c r="L1400" i="2" s="1"/>
  <c r="I1401" i="2"/>
  <c r="L1401" i="2" s="1"/>
  <c r="I1402" i="2"/>
  <c r="L1402" i="2" s="1"/>
  <c r="I1403" i="2"/>
  <c r="L1403" i="2" s="1"/>
  <c r="I1404" i="2"/>
  <c r="L1404" i="2" s="1"/>
  <c r="I1405" i="2"/>
  <c r="L1405" i="2" s="1"/>
  <c r="I1406" i="2"/>
  <c r="L1406" i="2" s="1"/>
  <c r="I1407" i="2"/>
  <c r="L1407" i="2" s="1"/>
  <c r="I1408" i="2"/>
  <c r="L1408" i="2" s="1"/>
  <c r="I1409" i="2"/>
  <c r="L1409" i="2" s="1"/>
  <c r="I1410" i="2"/>
  <c r="L1410" i="2" s="1"/>
  <c r="I1411" i="2"/>
  <c r="L1411" i="2" s="1"/>
  <c r="I1412" i="2"/>
  <c r="L1412" i="2" s="1"/>
  <c r="I1413" i="2"/>
  <c r="L1413" i="2" s="1"/>
  <c r="I1414" i="2"/>
  <c r="L1414" i="2" s="1"/>
  <c r="I1415" i="2"/>
  <c r="L1415" i="2" s="1"/>
  <c r="I1416" i="2"/>
  <c r="L1416" i="2" s="1"/>
  <c r="I1417" i="2"/>
  <c r="L1417" i="2" s="1"/>
  <c r="I1418" i="2"/>
  <c r="L1418" i="2" s="1"/>
  <c r="I1419" i="2"/>
  <c r="L1419" i="2" s="1"/>
  <c r="I1420" i="2"/>
  <c r="L1420" i="2" s="1"/>
  <c r="I1421" i="2"/>
  <c r="L1421" i="2" s="1"/>
  <c r="I1422" i="2"/>
  <c r="L1422" i="2" s="1"/>
  <c r="I1423" i="2"/>
  <c r="L1423" i="2" s="1"/>
  <c r="I1424" i="2"/>
  <c r="L1424" i="2" s="1"/>
  <c r="I1425" i="2"/>
  <c r="L1425" i="2" s="1"/>
  <c r="I1426" i="2"/>
  <c r="L1426" i="2" s="1"/>
  <c r="I1427" i="2"/>
  <c r="L1427" i="2" s="1"/>
  <c r="I1428" i="2"/>
  <c r="L1428" i="2" s="1"/>
  <c r="I1429" i="2"/>
  <c r="L1429" i="2" s="1"/>
  <c r="I1430" i="2"/>
  <c r="L1430" i="2" s="1"/>
  <c r="I1431" i="2"/>
  <c r="L1431" i="2" s="1"/>
  <c r="I1432" i="2"/>
  <c r="L1432" i="2" s="1"/>
  <c r="I1433" i="2"/>
  <c r="L1433" i="2" s="1"/>
  <c r="I1434" i="2"/>
  <c r="L1434" i="2" s="1"/>
  <c r="I1435" i="2"/>
  <c r="L1435" i="2" s="1"/>
  <c r="I1436" i="2"/>
  <c r="L1436" i="2" s="1"/>
  <c r="I1437" i="2"/>
  <c r="L1437" i="2" s="1"/>
  <c r="I1438" i="2"/>
  <c r="L1438" i="2" s="1"/>
  <c r="I1439" i="2"/>
  <c r="L1439" i="2" s="1"/>
  <c r="I1440" i="2"/>
  <c r="L1440" i="2" s="1"/>
  <c r="I1441" i="2"/>
  <c r="L1441" i="2" s="1"/>
  <c r="I1442" i="2"/>
  <c r="L1442" i="2" s="1"/>
  <c r="I1443" i="2"/>
  <c r="L1443" i="2" s="1"/>
  <c r="I1444" i="2"/>
  <c r="L1444" i="2" s="1"/>
  <c r="I1445" i="2"/>
  <c r="L1445" i="2" s="1"/>
  <c r="I1446" i="2"/>
  <c r="L1446" i="2" s="1"/>
  <c r="I1447" i="2"/>
  <c r="L1447" i="2" s="1"/>
  <c r="I1448" i="2"/>
  <c r="L1448" i="2" s="1"/>
  <c r="I1449" i="2"/>
  <c r="L1449" i="2" s="1"/>
  <c r="I1450" i="2"/>
  <c r="L1450" i="2" s="1"/>
  <c r="I1451" i="2"/>
  <c r="L1451" i="2" s="1"/>
  <c r="I1452" i="2"/>
  <c r="L1452" i="2" s="1"/>
  <c r="I1453" i="2"/>
  <c r="L1453" i="2" s="1"/>
  <c r="I1454" i="2"/>
  <c r="L1454" i="2" s="1"/>
  <c r="I1455" i="2"/>
  <c r="L1455" i="2" s="1"/>
  <c r="I1456" i="2"/>
  <c r="L1456" i="2" s="1"/>
  <c r="I1457" i="2"/>
  <c r="L1457" i="2" s="1"/>
  <c r="I1458" i="2"/>
  <c r="L1458" i="2" s="1"/>
  <c r="I1459" i="2"/>
  <c r="L1459" i="2" s="1"/>
  <c r="I1460" i="2"/>
  <c r="L1460" i="2" s="1"/>
  <c r="I1461" i="2"/>
  <c r="L1461" i="2" s="1"/>
  <c r="I1462" i="2"/>
  <c r="L1462" i="2" s="1"/>
  <c r="I1463" i="2"/>
  <c r="L1463" i="2" s="1"/>
  <c r="I1464" i="2"/>
  <c r="L1464" i="2" s="1"/>
  <c r="I1465" i="2"/>
  <c r="L1465" i="2" s="1"/>
  <c r="I1466" i="2"/>
  <c r="L1466" i="2" s="1"/>
  <c r="I1467" i="2"/>
  <c r="L1467" i="2" s="1"/>
  <c r="I1468" i="2"/>
  <c r="L1468" i="2" s="1"/>
  <c r="I1469" i="2"/>
  <c r="L1469" i="2" s="1"/>
  <c r="I1470" i="2"/>
  <c r="L1470" i="2" s="1"/>
  <c r="I1471" i="2"/>
  <c r="L1471" i="2" s="1"/>
  <c r="I1472" i="2"/>
  <c r="L1472" i="2" s="1"/>
  <c r="I1473" i="2"/>
  <c r="L1473" i="2" s="1"/>
  <c r="I1474" i="2"/>
  <c r="L1474" i="2" s="1"/>
  <c r="I1475" i="2"/>
  <c r="L1475" i="2" s="1"/>
  <c r="I1476" i="2"/>
  <c r="L1476" i="2" s="1"/>
  <c r="I1477" i="2"/>
  <c r="L1477" i="2" s="1"/>
  <c r="I1478" i="2"/>
  <c r="L1478" i="2" s="1"/>
  <c r="I1479" i="2"/>
  <c r="L1479" i="2" s="1"/>
  <c r="I1480" i="2"/>
  <c r="L1480" i="2" s="1"/>
  <c r="I1481" i="2"/>
  <c r="L1481" i="2" s="1"/>
  <c r="I1482" i="2"/>
  <c r="L1482" i="2" s="1"/>
  <c r="I1483" i="2"/>
  <c r="L1483" i="2" s="1"/>
  <c r="I1484" i="2"/>
  <c r="L1484" i="2" s="1"/>
  <c r="I1485" i="2"/>
  <c r="L1485" i="2" s="1"/>
  <c r="I1486" i="2"/>
  <c r="L1486" i="2" s="1"/>
  <c r="I1487" i="2"/>
  <c r="L1487" i="2" s="1"/>
  <c r="I1488" i="2"/>
  <c r="L1488" i="2" s="1"/>
  <c r="I1489" i="2"/>
  <c r="L1489" i="2" s="1"/>
  <c r="I1490" i="2"/>
  <c r="L1490" i="2" s="1"/>
  <c r="I1491" i="2"/>
  <c r="L1491" i="2" s="1"/>
  <c r="I1492" i="2"/>
  <c r="L1492" i="2" s="1"/>
  <c r="I1493" i="2"/>
  <c r="L1493" i="2" s="1"/>
  <c r="I1494" i="2"/>
  <c r="L1494" i="2" s="1"/>
  <c r="I1495" i="2"/>
  <c r="L1495" i="2" s="1"/>
  <c r="I1496" i="2"/>
  <c r="L1496" i="2" s="1"/>
  <c r="I1497" i="2"/>
  <c r="L1497" i="2" s="1"/>
  <c r="I1498" i="2"/>
  <c r="L1498" i="2" s="1"/>
  <c r="I1499" i="2"/>
  <c r="L1499" i="2" s="1"/>
  <c r="I1500" i="2"/>
  <c r="L1500" i="2" s="1"/>
  <c r="I1501" i="2"/>
  <c r="L1501" i="2" s="1"/>
  <c r="I1502" i="2"/>
  <c r="L1502" i="2" s="1"/>
  <c r="I1503" i="2"/>
  <c r="L1503" i="2" s="1"/>
  <c r="I1504" i="2"/>
  <c r="L1504" i="2" s="1"/>
  <c r="I1505" i="2"/>
  <c r="L1505" i="2" s="1"/>
  <c r="I1506" i="2"/>
  <c r="L1506" i="2" s="1"/>
  <c r="I1507" i="2"/>
  <c r="L1507" i="2" s="1"/>
  <c r="I1508" i="2"/>
  <c r="L1508" i="2" s="1"/>
  <c r="I1509" i="2"/>
  <c r="L1509" i="2" s="1"/>
  <c r="I1510" i="2"/>
  <c r="L1510" i="2" s="1"/>
  <c r="I1511" i="2"/>
  <c r="L1511" i="2" s="1"/>
  <c r="I1512" i="2"/>
  <c r="L1512" i="2" s="1"/>
  <c r="I1513" i="2"/>
  <c r="L1513" i="2" s="1"/>
  <c r="I1514" i="2"/>
  <c r="L1514" i="2" s="1"/>
  <c r="I1515" i="2"/>
  <c r="L1515" i="2" s="1"/>
  <c r="I1516" i="2"/>
  <c r="L1516" i="2" s="1"/>
  <c r="I1517" i="2"/>
  <c r="L1517" i="2" s="1"/>
  <c r="I1518" i="2"/>
  <c r="L1518" i="2" s="1"/>
  <c r="I1519" i="2"/>
  <c r="L1519" i="2" s="1"/>
  <c r="I1520" i="2"/>
  <c r="L1520" i="2" s="1"/>
  <c r="I1521" i="2"/>
  <c r="L1521" i="2" s="1"/>
  <c r="I1522" i="2"/>
  <c r="L1522" i="2" s="1"/>
  <c r="I1523" i="2"/>
  <c r="L1523" i="2" s="1"/>
  <c r="I1524" i="2"/>
  <c r="L1524" i="2" s="1"/>
  <c r="I1525" i="2"/>
  <c r="L1525" i="2" s="1"/>
  <c r="I1526" i="2"/>
  <c r="L1526" i="2" s="1"/>
  <c r="I1527" i="2"/>
  <c r="L1527" i="2" s="1"/>
  <c r="I1528" i="2"/>
  <c r="L1528" i="2" s="1"/>
  <c r="I1529" i="2"/>
  <c r="L1529" i="2" s="1"/>
  <c r="I1530" i="2"/>
  <c r="L1530" i="2" s="1"/>
  <c r="I1531" i="2"/>
  <c r="L1531" i="2" s="1"/>
  <c r="I1532" i="2"/>
  <c r="L1532" i="2" s="1"/>
  <c r="I1533" i="2"/>
  <c r="L1533" i="2" s="1"/>
  <c r="I1534" i="2"/>
  <c r="L1534" i="2" s="1"/>
  <c r="I1535" i="2"/>
  <c r="L1535" i="2" s="1"/>
  <c r="I1536" i="2"/>
  <c r="L1536" i="2" s="1"/>
  <c r="I1537" i="2"/>
  <c r="L1537" i="2" s="1"/>
  <c r="I1538" i="2"/>
  <c r="L1538" i="2" s="1"/>
  <c r="I1539" i="2"/>
  <c r="L1539" i="2" s="1"/>
  <c r="I1540" i="2"/>
  <c r="L1540" i="2" s="1"/>
  <c r="I1541" i="2"/>
  <c r="L1541" i="2" s="1"/>
  <c r="I1542" i="2"/>
  <c r="L1542" i="2" s="1"/>
  <c r="I1543" i="2"/>
  <c r="L1543" i="2" s="1"/>
  <c r="I1544" i="2"/>
  <c r="L1544" i="2" s="1"/>
  <c r="I1545" i="2"/>
  <c r="L1545" i="2" s="1"/>
  <c r="I1546" i="2"/>
  <c r="L1546" i="2" s="1"/>
  <c r="I1547" i="2"/>
  <c r="L1547" i="2" s="1"/>
  <c r="I1548" i="2"/>
  <c r="L1548" i="2" s="1"/>
  <c r="I1549" i="2"/>
  <c r="L1549" i="2" s="1"/>
  <c r="I1550" i="2"/>
  <c r="L1550" i="2" s="1"/>
  <c r="I1551" i="2"/>
  <c r="L1551" i="2" s="1"/>
  <c r="I1552" i="2"/>
  <c r="L1552" i="2" s="1"/>
  <c r="I1553" i="2"/>
  <c r="L1553" i="2" s="1"/>
  <c r="I1554" i="2"/>
  <c r="L1554" i="2" s="1"/>
  <c r="I1555" i="2"/>
  <c r="L1555" i="2" s="1"/>
  <c r="I1556" i="2"/>
  <c r="L1556" i="2" s="1"/>
  <c r="I1557" i="2"/>
  <c r="L1557" i="2" s="1"/>
  <c r="I1558" i="2"/>
  <c r="L1558" i="2" s="1"/>
  <c r="I1559" i="2"/>
  <c r="L1559" i="2" s="1"/>
  <c r="I1560" i="2"/>
  <c r="L1560" i="2" s="1"/>
  <c r="I1561" i="2"/>
  <c r="L1561" i="2" s="1"/>
  <c r="I1562" i="2"/>
  <c r="L1562" i="2" s="1"/>
  <c r="I1563" i="2"/>
  <c r="L1563" i="2" s="1"/>
  <c r="I1564" i="2"/>
  <c r="L1564" i="2" s="1"/>
  <c r="I1565" i="2"/>
  <c r="L1565" i="2" s="1"/>
  <c r="I1566" i="2"/>
  <c r="L1566" i="2" s="1"/>
  <c r="I1567" i="2"/>
  <c r="L1567" i="2" s="1"/>
  <c r="I1568" i="2"/>
  <c r="L1568" i="2" s="1"/>
  <c r="I1569" i="2"/>
  <c r="L1569" i="2" s="1"/>
  <c r="I1570" i="2"/>
  <c r="L1570" i="2" s="1"/>
  <c r="I1571" i="2"/>
  <c r="L1571" i="2" s="1"/>
  <c r="I1572" i="2"/>
  <c r="L1572" i="2" s="1"/>
  <c r="I1573" i="2"/>
  <c r="L1573" i="2" s="1"/>
  <c r="I1574" i="2"/>
  <c r="L1574" i="2" s="1"/>
  <c r="I1575" i="2"/>
  <c r="L1575" i="2" s="1"/>
  <c r="I1576" i="2"/>
  <c r="L1576" i="2" s="1"/>
  <c r="I1577" i="2"/>
  <c r="L1577" i="2" s="1"/>
  <c r="I1578" i="2"/>
  <c r="L1578" i="2" s="1"/>
  <c r="I1579" i="2"/>
  <c r="L1579" i="2" s="1"/>
  <c r="I1580" i="2"/>
  <c r="L1580" i="2" s="1"/>
  <c r="I1581" i="2"/>
  <c r="L1581" i="2" s="1"/>
  <c r="I1582" i="2"/>
  <c r="L1582" i="2" s="1"/>
  <c r="I1583" i="2"/>
  <c r="L1583" i="2" s="1"/>
  <c r="I1584" i="2"/>
  <c r="L1584" i="2" s="1"/>
  <c r="I1585" i="2"/>
  <c r="L1585" i="2" s="1"/>
  <c r="I1586" i="2"/>
  <c r="L1586" i="2" s="1"/>
  <c r="I1587" i="2"/>
  <c r="L1587" i="2" s="1"/>
  <c r="I1588" i="2"/>
  <c r="L1588" i="2" s="1"/>
  <c r="I1589" i="2"/>
  <c r="L1589" i="2" s="1"/>
  <c r="I1590" i="2"/>
  <c r="L1590" i="2" s="1"/>
  <c r="I1591" i="2"/>
  <c r="L1591" i="2" s="1"/>
  <c r="I1592" i="2"/>
  <c r="L1592" i="2" s="1"/>
  <c r="I1593" i="2"/>
  <c r="L1593" i="2" s="1"/>
  <c r="I1594" i="2"/>
  <c r="L1594" i="2" s="1"/>
  <c r="I1595" i="2"/>
  <c r="L1595" i="2" s="1"/>
  <c r="I1596" i="2"/>
  <c r="L1596" i="2" s="1"/>
  <c r="I1597" i="2"/>
  <c r="L1597" i="2" s="1"/>
  <c r="I1598" i="2"/>
  <c r="L1598" i="2" s="1"/>
  <c r="I1599" i="2"/>
  <c r="L1599" i="2" s="1"/>
  <c r="I1600" i="2"/>
  <c r="L1600" i="2" s="1"/>
  <c r="I1601" i="2"/>
  <c r="L1601" i="2" s="1"/>
  <c r="I1602" i="2"/>
  <c r="L1602" i="2" s="1"/>
  <c r="I1603" i="2"/>
  <c r="L1603" i="2" s="1"/>
  <c r="I1604" i="2"/>
  <c r="L1604" i="2" s="1"/>
  <c r="I1605" i="2"/>
  <c r="L1605" i="2" s="1"/>
  <c r="I1606" i="2"/>
  <c r="L1606" i="2" s="1"/>
  <c r="I1607" i="2"/>
  <c r="L1607" i="2" s="1"/>
  <c r="I1608" i="2"/>
  <c r="L1608" i="2" s="1"/>
  <c r="I1609" i="2"/>
  <c r="L1609" i="2" s="1"/>
  <c r="I1610" i="2"/>
  <c r="L1610" i="2" s="1"/>
  <c r="I1611" i="2"/>
  <c r="L1611" i="2" s="1"/>
  <c r="I1612" i="2"/>
  <c r="L1612" i="2" s="1"/>
  <c r="I1613" i="2"/>
  <c r="L1613" i="2" s="1"/>
  <c r="I1614" i="2"/>
  <c r="L1614" i="2" s="1"/>
  <c r="I1615" i="2"/>
  <c r="L1615" i="2" s="1"/>
  <c r="I1616" i="2"/>
  <c r="L1616" i="2" s="1"/>
  <c r="I1617" i="2"/>
  <c r="L1617" i="2" s="1"/>
  <c r="I1618" i="2"/>
  <c r="L1618" i="2" s="1"/>
  <c r="I1619" i="2"/>
  <c r="L1619" i="2" s="1"/>
  <c r="I1620" i="2"/>
  <c r="L1620" i="2" s="1"/>
  <c r="I1621" i="2"/>
  <c r="L1621" i="2" s="1"/>
  <c r="I1622" i="2"/>
  <c r="L1622" i="2" s="1"/>
  <c r="I1623" i="2"/>
  <c r="L1623" i="2" s="1"/>
  <c r="I1624" i="2"/>
  <c r="L1624" i="2" s="1"/>
  <c r="I1625" i="2"/>
  <c r="L1625" i="2" s="1"/>
  <c r="I1626" i="2"/>
  <c r="L1626" i="2" s="1"/>
  <c r="I1627" i="2"/>
  <c r="L1627" i="2" s="1"/>
  <c r="I1628" i="2"/>
  <c r="L1628" i="2" s="1"/>
  <c r="I1629" i="2"/>
  <c r="L1629" i="2" s="1"/>
  <c r="I1630" i="2"/>
  <c r="L1630" i="2" s="1"/>
  <c r="I1631" i="2"/>
  <c r="L1631" i="2" s="1"/>
  <c r="I1632" i="2"/>
  <c r="L1632" i="2" s="1"/>
  <c r="I1633" i="2"/>
  <c r="L1633" i="2" s="1"/>
  <c r="I1634" i="2"/>
  <c r="L1634" i="2" s="1"/>
  <c r="I1635" i="2"/>
  <c r="L1635" i="2" s="1"/>
  <c r="I1636" i="2"/>
  <c r="L1636" i="2" s="1"/>
  <c r="I1637" i="2"/>
  <c r="L1637" i="2" s="1"/>
  <c r="I1638" i="2"/>
  <c r="L1638" i="2" s="1"/>
  <c r="I1639" i="2"/>
  <c r="L1639" i="2" s="1"/>
  <c r="I1640" i="2"/>
  <c r="L1640" i="2" s="1"/>
  <c r="I1641" i="2"/>
  <c r="L1641" i="2" s="1"/>
  <c r="I1642" i="2"/>
  <c r="L1642" i="2" s="1"/>
  <c r="I1643" i="2"/>
  <c r="L1643" i="2" s="1"/>
  <c r="I1644" i="2"/>
  <c r="L1644" i="2" s="1"/>
  <c r="I1645" i="2"/>
  <c r="L1645" i="2" s="1"/>
  <c r="I1646" i="2"/>
  <c r="L1646" i="2" s="1"/>
  <c r="I1647" i="2"/>
  <c r="L1647" i="2" s="1"/>
  <c r="I1648" i="2"/>
  <c r="L1648" i="2" s="1"/>
  <c r="I1649" i="2"/>
  <c r="L1649" i="2" s="1"/>
  <c r="I1650" i="2"/>
  <c r="L1650" i="2" s="1"/>
  <c r="I1651" i="2"/>
  <c r="L1651" i="2" s="1"/>
  <c r="I1652" i="2"/>
  <c r="L1652" i="2" s="1"/>
  <c r="I1653" i="2"/>
  <c r="L1653" i="2" s="1"/>
  <c r="I1654" i="2"/>
  <c r="L1654" i="2" s="1"/>
  <c r="I1655" i="2"/>
  <c r="L1655" i="2" s="1"/>
  <c r="I1656" i="2"/>
  <c r="L1656" i="2" s="1"/>
  <c r="I1657" i="2"/>
  <c r="L1657" i="2" s="1"/>
  <c r="I1658" i="2"/>
  <c r="L1658" i="2" s="1"/>
  <c r="I1659" i="2"/>
  <c r="L1659" i="2" s="1"/>
  <c r="I1660" i="2"/>
  <c r="L1660" i="2" s="1"/>
  <c r="I1661" i="2"/>
  <c r="L1661" i="2" s="1"/>
  <c r="I1662" i="2"/>
  <c r="L1662" i="2" s="1"/>
  <c r="I1663" i="2"/>
  <c r="L1663" i="2" s="1"/>
  <c r="I1664" i="2"/>
  <c r="L1664" i="2" s="1"/>
  <c r="I1665" i="2"/>
  <c r="L1665" i="2" s="1"/>
  <c r="I1666" i="2"/>
  <c r="L1666" i="2" s="1"/>
  <c r="I1667" i="2"/>
  <c r="L1667" i="2" s="1"/>
  <c r="I1668" i="2"/>
  <c r="L1668" i="2" s="1"/>
  <c r="I1669" i="2"/>
  <c r="L1669" i="2" s="1"/>
  <c r="I1670" i="2"/>
  <c r="L1670" i="2" s="1"/>
  <c r="I1671" i="2"/>
  <c r="L1671" i="2" s="1"/>
  <c r="I1672" i="2"/>
  <c r="L1672" i="2" s="1"/>
  <c r="I1673" i="2"/>
  <c r="L1673" i="2" s="1"/>
  <c r="I1674" i="2"/>
  <c r="L1674" i="2" s="1"/>
  <c r="I1675" i="2"/>
  <c r="L1675" i="2" s="1"/>
  <c r="I1676" i="2"/>
  <c r="L1676" i="2" s="1"/>
  <c r="I1677" i="2"/>
  <c r="L1677" i="2" s="1"/>
  <c r="I1678" i="2"/>
  <c r="L1678" i="2" s="1"/>
  <c r="I1679" i="2"/>
  <c r="L1679" i="2" s="1"/>
  <c r="I1680" i="2"/>
  <c r="L1680" i="2" s="1"/>
  <c r="I1681" i="2"/>
  <c r="L1681" i="2" s="1"/>
  <c r="I1682" i="2"/>
  <c r="L1682" i="2" s="1"/>
  <c r="I1683" i="2"/>
  <c r="L1683" i="2" s="1"/>
  <c r="I1684" i="2"/>
  <c r="L1684" i="2" s="1"/>
  <c r="I1685" i="2"/>
  <c r="L1685" i="2" s="1"/>
  <c r="I1686" i="2"/>
  <c r="L1686" i="2" s="1"/>
  <c r="I1687" i="2"/>
  <c r="L1687" i="2" s="1"/>
  <c r="I1688" i="2"/>
  <c r="L1688" i="2" s="1"/>
  <c r="I1689" i="2"/>
  <c r="L1689" i="2" s="1"/>
  <c r="I1690" i="2"/>
  <c r="L1690" i="2" s="1"/>
  <c r="I1691" i="2"/>
  <c r="L1691" i="2" s="1"/>
  <c r="I1692" i="2"/>
  <c r="L1692" i="2" s="1"/>
  <c r="I1693" i="2"/>
  <c r="L1693" i="2" s="1"/>
  <c r="I1694" i="2"/>
  <c r="L1694" i="2" s="1"/>
  <c r="I1695" i="2"/>
  <c r="L1695" i="2" s="1"/>
  <c r="I1696" i="2"/>
  <c r="L1696" i="2" s="1"/>
  <c r="I1697" i="2"/>
  <c r="L1697" i="2" s="1"/>
  <c r="I1698" i="2"/>
  <c r="L1698" i="2" s="1"/>
  <c r="I1699" i="2"/>
  <c r="L1699" i="2" s="1"/>
  <c r="I1700" i="2"/>
  <c r="L1700" i="2" s="1"/>
  <c r="I1701" i="2"/>
  <c r="L1701" i="2" s="1"/>
  <c r="I1702" i="2"/>
  <c r="L1702" i="2" s="1"/>
  <c r="I1703" i="2"/>
  <c r="L1703" i="2" s="1"/>
  <c r="I1704" i="2"/>
  <c r="L1704" i="2" s="1"/>
  <c r="I1705" i="2"/>
  <c r="L1705" i="2" s="1"/>
  <c r="I1706" i="2"/>
  <c r="L1706" i="2" s="1"/>
  <c r="I1707" i="2"/>
  <c r="L1707" i="2" s="1"/>
  <c r="I1708" i="2"/>
  <c r="L1708" i="2" s="1"/>
  <c r="I1709" i="2"/>
  <c r="L1709" i="2" s="1"/>
  <c r="I1710" i="2"/>
  <c r="L1710" i="2" s="1"/>
  <c r="I1711" i="2"/>
  <c r="L1711" i="2" s="1"/>
  <c r="I1712" i="2"/>
  <c r="L1712" i="2" s="1"/>
  <c r="I1713" i="2"/>
  <c r="L1713" i="2" s="1"/>
  <c r="I1714" i="2"/>
  <c r="L1714" i="2" s="1"/>
  <c r="I1715" i="2"/>
  <c r="L1715" i="2" s="1"/>
  <c r="I1716" i="2"/>
  <c r="L1716" i="2" s="1"/>
  <c r="I1717" i="2"/>
  <c r="L1717" i="2" s="1"/>
  <c r="I1718" i="2"/>
  <c r="L1718" i="2" s="1"/>
  <c r="I1719" i="2"/>
  <c r="L1719" i="2" s="1"/>
  <c r="I1720" i="2"/>
  <c r="L1720" i="2" s="1"/>
  <c r="I1721" i="2"/>
  <c r="L1721" i="2" s="1"/>
  <c r="I1722" i="2"/>
  <c r="L1722" i="2" s="1"/>
  <c r="I1723" i="2"/>
  <c r="L1723" i="2" s="1"/>
  <c r="I1724" i="2"/>
  <c r="L1724" i="2" s="1"/>
  <c r="I1725" i="2"/>
  <c r="L1725" i="2" s="1"/>
  <c r="I1726" i="2"/>
  <c r="L1726" i="2" s="1"/>
  <c r="I1727" i="2"/>
  <c r="L1727" i="2" s="1"/>
  <c r="I1728" i="2"/>
  <c r="L1728" i="2" s="1"/>
  <c r="I1729" i="2"/>
  <c r="L1729" i="2" s="1"/>
  <c r="I1730" i="2"/>
  <c r="L1730" i="2" s="1"/>
  <c r="I1731" i="2"/>
  <c r="L1731" i="2" s="1"/>
  <c r="I1732" i="2"/>
  <c r="L1732" i="2" s="1"/>
  <c r="I1733" i="2"/>
  <c r="L1733" i="2" s="1"/>
  <c r="I1734" i="2"/>
  <c r="L1734" i="2" s="1"/>
  <c r="I1735" i="2"/>
  <c r="L1735" i="2" s="1"/>
  <c r="I1736" i="2"/>
  <c r="L1736" i="2" s="1"/>
  <c r="I1737" i="2"/>
  <c r="L1737" i="2" s="1"/>
  <c r="I1738" i="2"/>
  <c r="L1738" i="2" s="1"/>
  <c r="I1739" i="2"/>
  <c r="L1739" i="2" s="1"/>
  <c r="I1740" i="2"/>
  <c r="L1740" i="2" s="1"/>
  <c r="I1741" i="2"/>
  <c r="L1741" i="2" s="1"/>
  <c r="I1742" i="2"/>
  <c r="L1742" i="2" s="1"/>
  <c r="I1743" i="2"/>
  <c r="L1743" i="2" s="1"/>
  <c r="I1744" i="2"/>
  <c r="L1744" i="2" s="1"/>
  <c r="I1745" i="2"/>
  <c r="L1745" i="2" s="1"/>
  <c r="I1746" i="2"/>
  <c r="L1746" i="2" s="1"/>
  <c r="I1747" i="2"/>
  <c r="L1747" i="2" s="1"/>
  <c r="I1748" i="2"/>
  <c r="L1748" i="2" s="1"/>
  <c r="I1749" i="2"/>
  <c r="L1749" i="2" s="1"/>
  <c r="I1750" i="2"/>
  <c r="L1750" i="2" s="1"/>
  <c r="I1751" i="2"/>
  <c r="L1751" i="2" s="1"/>
  <c r="I1752" i="2"/>
  <c r="L1752" i="2" s="1"/>
  <c r="I1753" i="2"/>
  <c r="L1753" i="2" s="1"/>
  <c r="I1754" i="2"/>
  <c r="L1754" i="2" s="1"/>
  <c r="I1755" i="2"/>
  <c r="L1755" i="2" s="1"/>
  <c r="I1756" i="2"/>
  <c r="L1756" i="2" s="1"/>
  <c r="I1757" i="2"/>
  <c r="L1757" i="2" s="1"/>
  <c r="I1758" i="2"/>
  <c r="L1758" i="2" s="1"/>
  <c r="I1759" i="2"/>
  <c r="L1759" i="2" s="1"/>
  <c r="I1760" i="2"/>
  <c r="L1760" i="2" s="1"/>
  <c r="I1761" i="2"/>
  <c r="L1761" i="2" s="1"/>
  <c r="I1762" i="2"/>
  <c r="L1762" i="2" s="1"/>
  <c r="I1763" i="2"/>
  <c r="L1763" i="2" s="1"/>
  <c r="I1764" i="2"/>
  <c r="L1764" i="2" s="1"/>
  <c r="I1765" i="2"/>
  <c r="L1765" i="2" s="1"/>
  <c r="I1766" i="2"/>
  <c r="L1766" i="2" s="1"/>
  <c r="I1767" i="2"/>
  <c r="L1767" i="2" s="1"/>
  <c r="I1768" i="2"/>
  <c r="L1768" i="2" s="1"/>
  <c r="I1769" i="2"/>
  <c r="L1769" i="2" s="1"/>
  <c r="I1770" i="2"/>
  <c r="L1770" i="2" s="1"/>
  <c r="I1771" i="2"/>
  <c r="L1771" i="2" s="1"/>
  <c r="I1772" i="2"/>
  <c r="L1772" i="2" s="1"/>
  <c r="I1773" i="2"/>
  <c r="L1773" i="2" s="1"/>
  <c r="I1774" i="2"/>
  <c r="L1774" i="2" s="1"/>
  <c r="I1775" i="2"/>
  <c r="L1775" i="2" s="1"/>
  <c r="I1776" i="2"/>
  <c r="L1776" i="2" s="1"/>
  <c r="I1777" i="2"/>
  <c r="L1777" i="2" s="1"/>
  <c r="I1778" i="2"/>
  <c r="L1778" i="2" s="1"/>
  <c r="I1779" i="2"/>
  <c r="L1779" i="2" s="1"/>
  <c r="I1780" i="2"/>
  <c r="L1780" i="2" s="1"/>
  <c r="I1781" i="2"/>
  <c r="L1781" i="2" s="1"/>
  <c r="I1782" i="2"/>
  <c r="L1782" i="2" s="1"/>
  <c r="I1783" i="2"/>
  <c r="L1783" i="2" s="1"/>
  <c r="I1784" i="2"/>
  <c r="L1784" i="2" s="1"/>
  <c r="I1785" i="2"/>
  <c r="L1785" i="2" s="1"/>
  <c r="I1786" i="2"/>
  <c r="L1786" i="2" s="1"/>
  <c r="I1787" i="2"/>
  <c r="L1787" i="2" s="1"/>
  <c r="I1788" i="2"/>
  <c r="L1788" i="2" s="1"/>
  <c r="I1789" i="2"/>
  <c r="L1789" i="2" s="1"/>
  <c r="I1790" i="2"/>
  <c r="L1790" i="2" s="1"/>
  <c r="I1791" i="2"/>
  <c r="L1791" i="2" s="1"/>
  <c r="I1792" i="2"/>
  <c r="L1792" i="2" s="1"/>
  <c r="I1793" i="2"/>
  <c r="L1793" i="2" s="1"/>
  <c r="I1794" i="2"/>
  <c r="L1794" i="2" s="1"/>
  <c r="I1795" i="2"/>
  <c r="L1795" i="2" s="1"/>
  <c r="I1796" i="2"/>
  <c r="L1796" i="2" s="1"/>
  <c r="I1797" i="2"/>
  <c r="L1797" i="2" s="1"/>
  <c r="I1798" i="2"/>
  <c r="L1798" i="2" s="1"/>
  <c r="I1799" i="2"/>
  <c r="L1799" i="2" s="1"/>
  <c r="I1800" i="2"/>
  <c r="L1800" i="2" s="1"/>
  <c r="I1801" i="2"/>
  <c r="L1801" i="2" s="1"/>
  <c r="I1802" i="2"/>
  <c r="L1802" i="2" s="1"/>
  <c r="I1803" i="2"/>
  <c r="L1803" i="2" s="1"/>
  <c r="I1804" i="2"/>
  <c r="L1804" i="2" s="1"/>
  <c r="I1805" i="2"/>
  <c r="L1805" i="2" s="1"/>
  <c r="I1806" i="2"/>
  <c r="L1806" i="2" s="1"/>
  <c r="I1807" i="2"/>
  <c r="L1807" i="2" s="1"/>
  <c r="I1808" i="2"/>
  <c r="L1808" i="2" s="1"/>
  <c r="I1809" i="2"/>
  <c r="L1809" i="2" s="1"/>
  <c r="I1810" i="2"/>
  <c r="L1810" i="2" s="1"/>
  <c r="I1811" i="2"/>
  <c r="L1811" i="2" s="1"/>
  <c r="I1812" i="2"/>
  <c r="L1812" i="2" s="1"/>
  <c r="I1813" i="2"/>
  <c r="L1813" i="2" s="1"/>
  <c r="I1814" i="2"/>
  <c r="L1814" i="2" s="1"/>
  <c r="I1815" i="2"/>
  <c r="L1815" i="2" s="1"/>
  <c r="I1816" i="2"/>
  <c r="L1816" i="2" s="1"/>
  <c r="I1817" i="2"/>
  <c r="L1817" i="2" s="1"/>
  <c r="I1818" i="2"/>
  <c r="L1818" i="2" s="1"/>
  <c r="I1819" i="2"/>
  <c r="L1819" i="2" s="1"/>
  <c r="I1820" i="2"/>
  <c r="L1820" i="2" s="1"/>
  <c r="I1821" i="2"/>
  <c r="L1821" i="2" s="1"/>
  <c r="I1822" i="2"/>
  <c r="L1822" i="2" s="1"/>
  <c r="I1823" i="2"/>
  <c r="L1823" i="2" s="1"/>
  <c r="I1824" i="2"/>
  <c r="L1824" i="2" s="1"/>
  <c r="I1825" i="2"/>
  <c r="L1825" i="2" s="1"/>
  <c r="I1826" i="2"/>
  <c r="L1826" i="2" s="1"/>
  <c r="I1827" i="2"/>
  <c r="L1827" i="2" s="1"/>
  <c r="I1828" i="2"/>
  <c r="L1828" i="2" s="1"/>
  <c r="I1829" i="2"/>
  <c r="L1829" i="2" s="1"/>
  <c r="I1830" i="2"/>
  <c r="L1830" i="2" s="1"/>
  <c r="I1831" i="2"/>
  <c r="L1831" i="2" s="1"/>
  <c r="I1832" i="2"/>
  <c r="L1832" i="2" s="1"/>
  <c r="I1833" i="2"/>
  <c r="L1833" i="2" s="1"/>
  <c r="I1834" i="2"/>
  <c r="L1834" i="2" s="1"/>
  <c r="I1835" i="2"/>
  <c r="L1835" i="2" s="1"/>
  <c r="I1836" i="2"/>
  <c r="L1836" i="2" s="1"/>
  <c r="I1837" i="2"/>
  <c r="L1837" i="2" s="1"/>
  <c r="I1838" i="2"/>
  <c r="L1838" i="2" s="1"/>
  <c r="I1839" i="2"/>
  <c r="L1839" i="2" s="1"/>
  <c r="I1840" i="2"/>
  <c r="L1840" i="2" s="1"/>
  <c r="I1841" i="2"/>
  <c r="L1841" i="2" s="1"/>
  <c r="I1842" i="2"/>
  <c r="L1842" i="2" s="1"/>
  <c r="I1843" i="2"/>
  <c r="L1843" i="2" s="1"/>
  <c r="I1844" i="2"/>
  <c r="L1844" i="2" s="1"/>
  <c r="I1845" i="2"/>
  <c r="L1845" i="2" s="1"/>
  <c r="I1846" i="2"/>
  <c r="L1846" i="2" s="1"/>
  <c r="I1847" i="2"/>
  <c r="L1847" i="2" s="1"/>
  <c r="I1848" i="2"/>
  <c r="L1848" i="2" s="1"/>
  <c r="I1849" i="2"/>
  <c r="L1849" i="2" s="1"/>
  <c r="I1850" i="2"/>
  <c r="L1850" i="2" s="1"/>
  <c r="I1851" i="2"/>
  <c r="L1851" i="2" s="1"/>
  <c r="I1852" i="2"/>
  <c r="L1852" i="2" s="1"/>
  <c r="I1853" i="2"/>
  <c r="L1853" i="2" s="1"/>
  <c r="I1854" i="2"/>
  <c r="L1854" i="2" s="1"/>
  <c r="I1855" i="2"/>
  <c r="L1855" i="2" s="1"/>
  <c r="I1856" i="2"/>
  <c r="L1856" i="2" s="1"/>
  <c r="I1857" i="2"/>
  <c r="L1857" i="2" s="1"/>
  <c r="I1858" i="2"/>
  <c r="L1858" i="2" s="1"/>
  <c r="I1859" i="2"/>
  <c r="L1859" i="2" s="1"/>
  <c r="I1860" i="2"/>
  <c r="L1860" i="2" s="1"/>
  <c r="I1861" i="2"/>
  <c r="L1861" i="2" s="1"/>
  <c r="I1862" i="2"/>
  <c r="L1862" i="2" s="1"/>
  <c r="I1863" i="2"/>
  <c r="L1863" i="2" s="1"/>
  <c r="I1864" i="2"/>
  <c r="L1864" i="2" s="1"/>
  <c r="I1865" i="2"/>
  <c r="L1865" i="2" s="1"/>
  <c r="I1866" i="2"/>
  <c r="L1866" i="2" s="1"/>
  <c r="I1867" i="2"/>
  <c r="L1867" i="2" s="1"/>
  <c r="I1868" i="2"/>
  <c r="L1868" i="2" s="1"/>
  <c r="I1869" i="2"/>
  <c r="L1869" i="2" s="1"/>
  <c r="I1870" i="2"/>
  <c r="L1870" i="2" s="1"/>
  <c r="I1871" i="2"/>
  <c r="L1871" i="2" s="1"/>
  <c r="I1872" i="2"/>
  <c r="L1872" i="2" s="1"/>
  <c r="I1873" i="2"/>
  <c r="L1873" i="2" s="1"/>
  <c r="I1874" i="2"/>
  <c r="L1874" i="2" s="1"/>
  <c r="I1875" i="2"/>
  <c r="L1875" i="2" s="1"/>
  <c r="I1876" i="2"/>
  <c r="L1876" i="2" s="1"/>
  <c r="I1877" i="2"/>
  <c r="L1877" i="2" s="1"/>
  <c r="I1878" i="2"/>
  <c r="L1878" i="2" s="1"/>
  <c r="I1879" i="2"/>
  <c r="L1879" i="2" s="1"/>
  <c r="I1880" i="2"/>
  <c r="L1880" i="2" s="1"/>
  <c r="I1881" i="2"/>
  <c r="L1881" i="2" s="1"/>
  <c r="I1882" i="2"/>
  <c r="L1882" i="2" s="1"/>
  <c r="I1883" i="2"/>
  <c r="L1883" i="2" s="1"/>
  <c r="I1884" i="2"/>
  <c r="L1884" i="2" s="1"/>
  <c r="I1885" i="2"/>
  <c r="L1885" i="2" s="1"/>
  <c r="I1886" i="2"/>
  <c r="L1886" i="2" s="1"/>
  <c r="I1887" i="2"/>
  <c r="L1887" i="2" s="1"/>
  <c r="I1888" i="2"/>
  <c r="L1888" i="2" s="1"/>
  <c r="I1889" i="2"/>
  <c r="L1889" i="2" s="1"/>
  <c r="I1890" i="2"/>
  <c r="L1890" i="2" s="1"/>
  <c r="I1891" i="2"/>
  <c r="L1891" i="2" s="1"/>
  <c r="I1892" i="2"/>
  <c r="L1892" i="2" s="1"/>
  <c r="I1893" i="2"/>
  <c r="L1893" i="2" s="1"/>
  <c r="I1894" i="2"/>
  <c r="L1894" i="2" s="1"/>
  <c r="I1895" i="2"/>
  <c r="L1895" i="2" s="1"/>
  <c r="I1896" i="2"/>
  <c r="L1896" i="2" s="1"/>
  <c r="I1897" i="2"/>
  <c r="L1897" i="2" s="1"/>
  <c r="I1898" i="2"/>
  <c r="L1898" i="2" s="1"/>
  <c r="I1899" i="2"/>
  <c r="L1899" i="2" s="1"/>
  <c r="I1900" i="2"/>
  <c r="L1900" i="2" s="1"/>
  <c r="I1901" i="2"/>
  <c r="L1901" i="2" s="1"/>
  <c r="I1902" i="2"/>
  <c r="L1902" i="2" s="1"/>
  <c r="I1903" i="2"/>
  <c r="L1903" i="2" s="1"/>
  <c r="I1904" i="2"/>
  <c r="L1904" i="2" s="1"/>
  <c r="I1905" i="2"/>
  <c r="L1905" i="2" s="1"/>
  <c r="I1906" i="2"/>
  <c r="L1906" i="2" s="1"/>
  <c r="I1907" i="2"/>
  <c r="L1907" i="2" s="1"/>
  <c r="I1908" i="2"/>
  <c r="L1908" i="2" s="1"/>
  <c r="I1909" i="2"/>
  <c r="L1909" i="2" s="1"/>
  <c r="I1910" i="2"/>
  <c r="L1910" i="2" s="1"/>
  <c r="I1911" i="2"/>
  <c r="L1911" i="2" s="1"/>
  <c r="I1912" i="2"/>
  <c r="L1912" i="2" s="1"/>
  <c r="I1913" i="2"/>
  <c r="L1913" i="2" s="1"/>
  <c r="I1914" i="2"/>
  <c r="L1914" i="2" s="1"/>
  <c r="I1915" i="2"/>
  <c r="L1915" i="2" s="1"/>
  <c r="I1916" i="2"/>
  <c r="L1916" i="2" s="1"/>
  <c r="I1917" i="2"/>
  <c r="L1917" i="2" s="1"/>
  <c r="I1918" i="2"/>
  <c r="L1918" i="2" s="1"/>
  <c r="I1919" i="2"/>
  <c r="L1919" i="2" s="1"/>
  <c r="I1920" i="2"/>
  <c r="L1920" i="2" s="1"/>
  <c r="I1921" i="2"/>
  <c r="L1921" i="2" s="1"/>
  <c r="I1922" i="2"/>
  <c r="L1922" i="2" s="1"/>
  <c r="I1923" i="2"/>
  <c r="L1923" i="2" s="1"/>
  <c r="I1924" i="2"/>
  <c r="L1924" i="2" s="1"/>
  <c r="I1925" i="2"/>
  <c r="L1925" i="2" s="1"/>
  <c r="I1926" i="2"/>
  <c r="L1926" i="2" s="1"/>
  <c r="I1927" i="2"/>
  <c r="L1927" i="2" s="1"/>
  <c r="I1928" i="2"/>
  <c r="L1928" i="2" s="1"/>
  <c r="I1929" i="2"/>
  <c r="L1929" i="2" s="1"/>
  <c r="I1930" i="2"/>
  <c r="L1930" i="2" s="1"/>
  <c r="I1931" i="2"/>
  <c r="L1931" i="2" s="1"/>
  <c r="I1932" i="2"/>
  <c r="L1932" i="2" s="1"/>
  <c r="I1933" i="2"/>
  <c r="L1933" i="2" s="1"/>
  <c r="I1934" i="2"/>
  <c r="L1934" i="2" s="1"/>
  <c r="I1935" i="2"/>
  <c r="L1935" i="2" s="1"/>
  <c r="I1936" i="2"/>
  <c r="L1936" i="2" s="1"/>
  <c r="I1937" i="2"/>
  <c r="L1937" i="2" s="1"/>
  <c r="I1938" i="2"/>
  <c r="L1938" i="2" s="1"/>
  <c r="I1939" i="2"/>
  <c r="L1939" i="2" s="1"/>
  <c r="I1940" i="2"/>
  <c r="L1940" i="2" s="1"/>
  <c r="I1941" i="2"/>
  <c r="L1941" i="2" s="1"/>
  <c r="I1942" i="2"/>
  <c r="L1942" i="2" s="1"/>
  <c r="I1943" i="2"/>
  <c r="L1943" i="2" s="1"/>
  <c r="I1944" i="2"/>
  <c r="L1944" i="2" s="1"/>
  <c r="I1945" i="2"/>
  <c r="L1945" i="2" s="1"/>
  <c r="I1946" i="2"/>
  <c r="L1946" i="2" s="1"/>
  <c r="I1947" i="2"/>
  <c r="L1947" i="2" s="1"/>
  <c r="I1948" i="2"/>
  <c r="L1948" i="2" s="1"/>
  <c r="I1949" i="2"/>
  <c r="L1949" i="2" s="1"/>
  <c r="I1950" i="2"/>
  <c r="L1950" i="2" s="1"/>
  <c r="I1951" i="2"/>
  <c r="L1951" i="2" s="1"/>
  <c r="I1952" i="2"/>
  <c r="L1952" i="2" s="1"/>
  <c r="I1953" i="2"/>
  <c r="L1953" i="2" s="1"/>
  <c r="I1954" i="2"/>
  <c r="L1954" i="2" s="1"/>
  <c r="I1955" i="2"/>
  <c r="L1955" i="2" s="1"/>
  <c r="I1956" i="2"/>
  <c r="L1956" i="2" s="1"/>
  <c r="I1957" i="2"/>
  <c r="L1957" i="2" s="1"/>
  <c r="I1958" i="2"/>
  <c r="L1958" i="2" s="1"/>
  <c r="I1959" i="2"/>
  <c r="L1959" i="2" s="1"/>
  <c r="I1960" i="2"/>
  <c r="L1960" i="2" s="1"/>
  <c r="I1961" i="2"/>
  <c r="L1961" i="2" s="1"/>
  <c r="I1962" i="2"/>
  <c r="L1962" i="2" s="1"/>
  <c r="I1963" i="2"/>
  <c r="L1963" i="2" s="1"/>
  <c r="I1964" i="2"/>
  <c r="L1964" i="2" s="1"/>
  <c r="I1965" i="2"/>
  <c r="L1965" i="2" s="1"/>
  <c r="I1966" i="2"/>
  <c r="L1966" i="2" s="1"/>
  <c r="I1967" i="2"/>
  <c r="L1967" i="2" s="1"/>
  <c r="I1968" i="2"/>
  <c r="L1968" i="2" s="1"/>
  <c r="I1969" i="2"/>
  <c r="L1969" i="2" s="1"/>
  <c r="I1970" i="2"/>
  <c r="L1970" i="2" s="1"/>
  <c r="I1971" i="2"/>
  <c r="L1971" i="2" s="1"/>
  <c r="I1972" i="2"/>
  <c r="L1972" i="2" s="1"/>
  <c r="I1973" i="2"/>
  <c r="L1973" i="2" s="1"/>
  <c r="I1974" i="2"/>
  <c r="L1974" i="2" s="1"/>
  <c r="I1975" i="2"/>
  <c r="L1975" i="2" s="1"/>
  <c r="I1976" i="2"/>
  <c r="L1976" i="2" s="1"/>
  <c r="I1977" i="2"/>
  <c r="L1977" i="2" s="1"/>
  <c r="I1978" i="2"/>
  <c r="L1978" i="2" s="1"/>
  <c r="I1979" i="2"/>
  <c r="L1979" i="2" s="1"/>
  <c r="I1980" i="2"/>
  <c r="L1980" i="2" s="1"/>
  <c r="I1981" i="2"/>
  <c r="L1981" i="2" s="1"/>
  <c r="I1982" i="2"/>
  <c r="L1982" i="2" s="1"/>
  <c r="I1983" i="2"/>
  <c r="L1983" i="2" s="1"/>
  <c r="I1984" i="2"/>
  <c r="L1984" i="2" s="1"/>
  <c r="I1985" i="2"/>
  <c r="L1985" i="2" s="1"/>
  <c r="I1986" i="2"/>
  <c r="L1986" i="2" s="1"/>
  <c r="I1987" i="2"/>
  <c r="L1987" i="2" s="1"/>
  <c r="I1988" i="2"/>
  <c r="L1988" i="2" s="1"/>
  <c r="I1989" i="2"/>
  <c r="L1989" i="2" s="1"/>
  <c r="I1990" i="2"/>
  <c r="L1990" i="2" s="1"/>
  <c r="I1991" i="2"/>
  <c r="L1991" i="2" s="1"/>
  <c r="I1992" i="2"/>
  <c r="L1992" i="2" s="1"/>
  <c r="I1993" i="2"/>
  <c r="L1993" i="2" s="1"/>
  <c r="I1994" i="2"/>
  <c r="L1994" i="2" s="1"/>
  <c r="I1995" i="2"/>
  <c r="L1995" i="2" s="1"/>
  <c r="I1996" i="2"/>
  <c r="L1996" i="2" s="1"/>
  <c r="I1997" i="2"/>
  <c r="L1997" i="2" s="1"/>
  <c r="I1998" i="2"/>
  <c r="L1998" i="2" s="1"/>
  <c r="I1999" i="2"/>
  <c r="L1999" i="2" s="1"/>
  <c r="I2000" i="2"/>
  <c r="L2000" i="2" s="1"/>
  <c r="I2001" i="2"/>
  <c r="L2001" i="2" s="1"/>
  <c r="I2002" i="2"/>
  <c r="L2002" i="2" s="1"/>
  <c r="I2003" i="2"/>
  <c r="L2003" i="2" s="1"/>
  <c r="I2004" i="2"/>
  <c r="L2004" i="2" s="1"/>
  <c r="I2005" i="2"/>
  <c r="L2005" i="2" s="1"/>
  <c r="I2006" i="2"/>
  <c r="L2006" i="2" s="1"/>
  <c r="I2007" i="2"/>
  <c r="L2007" i="2" s="1"/>
  <c r="I2008" i="2"/>
  <c r="L2008" i="2" s="1"/>
  <c r="I2009" i="2"/>
  <c r="L2009" i="2" s="1"/>
  <c r="I2010" i="2"/>
  <c r="L2010" i="2" s="1"/>
  <c r="I2011" i="2"/>
  <c r="L2011" i="2" s="1"/>
  <c r="I2012" i="2"/>
  <c r="L2012" i="2" s="1"/>
  <c r="I2013" i="2"/>
  <c r="L2013" i="2" s="1"/>
  <c r="I2014" i="2"/>
  <c r="L2014" i="2" s="1"/>
  <c r="I2015" i="2"/>
  <c r="L2015" i="2" s="1"/>
  <c r="I2016" i="2"/>
  <c r="L2016" i="2" s="1"/>
  <c r="I2017" i="2"/>
  <c r="L2017" i="2" s="1"/>
  <c r="I2018" i="2"/>
  <c r="L2018" i="2" s="1"/>
  <c r="I2019" i="2"/>
  <c r="L2019" i="2" s="1"/>
  <c r="I2020" i="2"/>
  <c r="L2020" i="2" s="1"/>
  <c r="I2021" i="2"/>
  <c r="L2021" i="2" s="1"/>
  <c r="I2022" i="2"/>
  <c r="L2022" i="2" s="1"/>
  <c r="I2023" i="2"/>
  <c r="L2023" i="2" s="1"/>
  <c r="I2024" i="2"/>
  <c r="L2024" i="2" s="1"/>
  <c r="I2025" i="2"/>
  <c r="L2025" i="2" s="1"/>
  <c r="I2026" i="2"/>
  <c r="L2026" i="2" s="1"/>
  <c r="I2027" i="2"/>
  <c r="L2027" i="2" s="1"/>
  <c r="I2028" i="2"/>
  <c r="L2028" i="2" s="1"/>
  <c r="I2029" i="2"/>
  <c r="L2029" i="2" s="1"/>
  <c r="I2030" i="2"/>
  <c r="L2030" i="2" s="1"/>
  <c r="I2031" i="2"/>
  <c r="L2031" i="2" s="1"/>
  <c r="I2032" i="2"/>
  <c r="L2032" i="2" s="1"/>
  <c r="I2033" i="2"/>
  <c r="L2033" i="2" s="1"/>
  <c r="I2034" i="2"/>
  <c r="L2034" i="2" s="1"/>
  <c r="I2035" i="2"/>
  <c r="L2035" i="2" s="1"/>
  <c r="I2036" i="2"/>
  <c r="L2036" i="2" s="1"/>
  <c r="I2037" i="2"/>
  <c r="L2037" i="2" s="1"/>
  <c r="I2038" i="2"/>
  <c r="L2038" i="2" s="1"/>
  <c r="I2039" i="2"/>
  <c r="L2039" i="2" s="1"/>
  <c r="I2040" i="2"/>
  <c r="L2040" i="2" s="1"/>
  <c r="I2041" i="2"/>
  <c r="L2041" i="2" s="1"/>
  <c r="I2042" i="2"/>
  <c r="L2042" i="2" s="1"/>
  <c r="I2043" i="2"/>
  <c r="L2043" i="2" s="1"/>
  <c r="I2044" i="2"/>
  <c r="L2044" i="2" s="1"/>
  <c r="I2045" i="2"/>
  <c r="L2045" i="2" s="1"/>
  <c r="I2046" i="2"/>
  <c r="L2046" i="2" s="1"/>
  <c r="I2047" i="2"/>
  <c r="L2047" i="2" s="1"/>
  <c r="I2048" i="2"/>
  <c r="L2048" i="2" s="1"/>
  <c r="I2049" i="2"/>
  <c r="L2049" i="2" s="1"/>
  <c r="I2050" i="2"/>
  <c r="L2050" i="2" s="1"/>
  <c r="I2051" i="2"/>
  <c r="L2051" i="2" s="1"/>
  <c r="I2052" i="2"/>
  <c r="L2052" i="2" s="1"/>
  <c r="I2053" i="2"/>
  <c r="L2053" i="2" s="1"/>
  <c r="I2054" i="2"/>
  <c r="L2054" i="2" s="1"/>
  <c r="I2055" i="2"/>
  <c r="L2055" i="2" s="1"/>
  <c r="I2056" i="2"/>
  <c r="L2056" i="2" s="1"/>
  <c r="I2057" i="2"/>
  <c r="L2057" i="2" s="1"/>
  <c r="I2058" i="2"/>
  <c r="L2058" i="2" s="1"/>
  <c r="I2059" i="2"/>
  <c r="L2059" i="2" s="1"/>
  <c r="I2060" i="2"/>
  <c r="L2060" i="2" s="1"/>
  <c r="I2061" i="2"/>
  <c r="L2061" i="2" s="1"/>
  <c r="I2062" i="2"/>
  <c r="L2062" i="2" s="1"/>
  <c r="I2063" i="2"/>
  <c r="L2063" i="2" s="1"/>
  <c r="I2064" i="2"/>
  <c r="L2064" i="2" s="1"/>
  <c r="I2065" i="2"/>
  <c r="L2065" i="2" s="1"/>
  <c r="I2066" i="2"/>
  <c r="L2066" i="2" s="1"/>
  <c r="I2067" i="2"/>
  <c r="L2067" i="2" s="1"/>
  <c r="I2068" i="2"/>
  <c r="L2068" i="2" s="1"/>
  <c r="I2069" i="2"/>
  <c r="L2069" i="2" s="1"/>
  <c r="I2070" i="2"/>
  <c r="L2070" i="2" s="1"/>
  <c r="I2071" i="2"/>
  <c r="L2071" i="2" s="1"/>
  <c r="I2072" i="2"/>
  <c r="L2072" i="2" s="1"/>
  <c r="I2073" i="2"/>
  <c r="L2073" i="2" s="1"/>
  <c r="I2074" i="2"/>
  <c r="L2074" i="2" s="1"/>
  <c r="I2075" i="2"/>
  <c r="L2075" i="2" s="1"/>
  <c r="I2076" i="2"/>
  <c r="L2076" i="2" s="1"/>
  <c r="I2077" i="2"/>
  <c r="L2077" i="2" s="1"/>
  <c r="I2078" i="2"/>
  <c r="L2078" i="2" s="1"/>
  <c r="I2079" i="2"/>
  <c r="L2079" i="2" s="1"/>
  <c r="I2080" i="2"/>
  <c r="L2080" i="2" s="1"/>
  <c r="I2081" i="2"/>
  <c r="L2081" i="2" s="1"/>
  <c r="I2082" i="2"/>
  <c r="L2082" i="2" s="1"/>
  <c r="I2083" i="2"/>
  <c r="L2083" i="2" s="1"/>
  <c r="I2084" i="2"/>
  <c r="L2084" i="2" s="1"/>
  <c r="I2085" i="2"/>
  <c r="L2085" i="2" s="1"/>
  <c r="I2086" i="2"/>
  <c r="L2086" i="2" s="1"/>
  <c r="I2087" i="2"/>
  <c r="L2087" i="2" s="1"/>
  <c r="I2088" i="2"/>
  <c r="L2088" i="2" s="1"/>
  <c r="I2089" i="2"/>
  <c r="L2089" i="2" s="1"/>
  <c r="I2090" i="2"/>
  <c r="L2090" i="2" s="1"/>
  <c r="I2091" i="2"/>
  <c r="L2091" i="2" s="1"/>
  <c r="I2092" i="2"/>
  <c r="L2092" i="2" s="1"/>
  <c r="I2093" i="2"/>
  <c r="L2093" i="2" s="1"/>
  <c r="I2094" i="2"/>
  <c r="L2094" i="2" s="1"/>
  <c r="I2095" i="2"/>
  <c r="L2095" i="2" s="1"/>
  <c r="I2096" i="2"/>
  <c r="L2096" i="2" s="1"/>
  <c r="I2097" i="2"/>
  <c r="L2097" i="2" s="1"/>
  <c r="I2098" i="2"/>
  <c r="L2098" i="2" s="1"/>
  <c r="I2099" i="2"/>
  <c r="L2099" i="2" s="1"/>
  <c r="I2100" i="2"/>
  <c r="L2100" i="2" s="1"/>
  <c r="I2101" i="2"/>
  <c r="L2101" i="2" s="1"/>
  <c r="I2102" i="2"/>
  <c r="L2102" i="2" s="1"/>
  <c r="I2103" i="2"/>
  <c r="L2103" i="2" s="1"/>
  <c r="I2104" i="2"/>
  <c r="L2104" i="2" s="1"/>
  <c r="I2105" i="2"/>
  <c r="L2105" i="2" s="1"/>
  <c r="I2106" i="2"/>
  <c r="L2106" i="2" s="1"/>
  <c r="I2107" i="2"/>
  <c r="L2107" i="2" s="1"/>
  <c r="I2108" i="2"/>
  <c r="L2108" i="2" s="1"/>
  <c r="I2109" i="2"/>
  <c r="L2109" i="2" s="1"/>
  <c r="I2110" i="2"/>
  <c r="L2110" i="2" s="1"/>
  <c r="I2111" i="2"/>
  <c r="L2111" i="2" s="1"/>
  <c r="I2112" i="2"/>
  <c r="L2112" i="2" s="1"/>
  <c r="I2113" i="2"/>
  <c r="L2113" i="2" s="1"/>
  <c r="I2114" i="2"/>
  <c r="L2114" i="2" s="1"/>
  <c r="I2115" i="2"/>
  <c r="L2115" i="2" s="1"/>
  <c r="I2116" i="2"/>
  <c r="L2116" i="2" s="1"/>
  <c r="I2117" i="2"/>
  <c r="L2117" i="2" s="1"/>
  <c r="I2118" i="2"/>
  <c r="L2118" i="2" s="1"/>
  <c r="I2119" i="2"/>
  <c r="L2119" i="2" s="1"/>
  <c r="I2120" i="2"/>
  <c r="L2120" i="2" s="1"/>
  <c r="I2121" i="2"/>
  <c r="L2121" i="2" s="1"/>
  <c r="I2122" i="2"/>
  <c r="L2122" i="2" s="1"/>
  <c r="I2123" i="2"/>
  <c r="L2123" i="2" s="1"/>
  <c r="I2124" i="2"/>
  <c r="L2124" i="2" s="1"/>
  <c r="I2125" i="2"/>
  <c r="L2125" i="2" s="1"/>
  <c r="I2126" i="2"/>
  <c r="L2126" i="2" s="1"/>
  <c r="I2127" i="2"/>
  <c r="L2127" i="2" s="1"/>
  <c r="I2128" i="2"/>
  <c r="L2128" i="2" s="1"/>
  <c r="I2129" i="2"/>
  <c r="L2129" i="2" s="1"/>
  <c r="I2130" i="2"/>
  <c r="L2130" i="2" s="1"/>
  <c r="I2131" i="2"/>
  <c r="L2131" i="2" s="1"/>
  <c r="I2132" i="2"/>
  <c r="L2132" i="2" s="1"/>
  <c r="I2133" i="2"/>
  <c r="L2133" i="2" s="1"/>
  <c r="I2134" i="2"/>
  <c r="L2134" i="2" s="1"/>
  <c r="I2135" i="2"/>
  <c r="L2135" i="2" s="1"/>
  <c r="I2136" i="2"/>
  <c r="L2136" i="2" s="1"/>
  <c r="I2137" i="2"/>
  <c r="L2137" i="2" s="1"/>
  <c r="I2138" i="2"/>
  <c r="L2138" i="2" s="1"/>
  <c r="I2139" i="2"/>
  <c r="L2139" i="2" s="1"/>
  <c r="I2140" i="2"/>
  <c r="L2140" i="2" s="1"/>
  <c r="I2141" i="2"/>
  <c r="L2141" i="2" s="1"/>
  <c r="I2142" i="2"/>
  <c r="L2142" i="2" s="1"/>
  <c r="I2143" i="2"/>
  <c r="L2143" i="2" s="1"/>
  <c r="I2144" i="2"/>
  <c r="L2144" i="2" s="1"/>
  <c r="I2145" i="2"/>
  <c r="L2145" i="2" s="1"/>
  <c r="I2146" i="2"/>
  <c r="L2146" i="2" s="1"/>
  <c r="I2147" i="2"/>
  <c r="L2147" i="2" s="1"/>
  <c r="I2148" i="2"/>
  <c r="L2148" i="2" s="1"/>
  <c r="I2149" i="2"/>
  <c r="L2149" i="2" s="1"/>
  <c r="I2150" i="2"/>
  <c r="L2150" i="2" s="1"/>
  <c r="I2151" i="2"/>
  <c r="L2151" i="2" s="1"/>
  <c r="I2152" i="2"/>
  <c r="L2152" i="2" s="1"/>
  <c r="I2153" i="2"/>
  <c r="L2153" i="2" s="1"/>
  <c r="I2154" i="2"/>
  <c r="L2154" i="2" s="1"/>
  <c r="I2155" i="2"/>
  <c r="L2155" i="2" s="1"/>
  <c r="I2156" i="2"/>
  <c r="L2156" i="2" s="1"/>
  <c r="I2157" i="2"/>
  <c r="L2157" i="2" s="1"/>
  <c r="I2158" i="2"/>
  <c r="L2158" i="2" s="1"/>
  <c r="I2159" i="2"/>
  <c r="L2159" i="2" s="1"/>
  <c r="I2160" i="2"/>
  <c r="L2160" i="2" s="1"/>
  <c r="I2161" i="2"/>
  <c r="L2161" i="2" s="1"/>
  <c r="I2162" i="2"/>
  <c r="L2162" i="2" s="1"/>
  <c r="I2163" i="2"/>
  <c r="L2163" i="2" s="1"/>
  <c r="I2164" i="2"/>
  <c r="L2164" i="2" s="1"/>
  <c r="I2165" i="2"/>
  <c r="L2165" i="2" s="1"/>
  <c r="I2166" i="2"/>
  <c r="L2166" i="2" s="1"/>
  <c r="I2167" i="2"/>
  <c r="L2167" i="2" s="1"/>
  <c r="I2168" i="2"/>
  <c r="L2168" i="2" s="1"/>
  <c r="I2169" i="2"/>
  <c r="L2169" i="2" s="1"/>
  <c r="I2170" i="2"/>
  <c r="L2170" i="2" s="1"/>
  <c r="I2171" i="2"/>
  <c r="L2171" i="2" s="1"/>
  <c r="I2172" i="2"/>
  <c r="L2172" i="2" s="1"/>
  <c r="I2173" i="2"/>
  <c r="L2173" i="2" s="1"/>
  <c r="I2174" i="2"/>
  <c r="L2174" i="2" s="1"/>
  <c r="I2175" i="2"/>
  <c r="L2175" i="2" s="1"/>
  <c r="I2176" i="2"/>
  <c r="L2176" i="2" s="1"/>
  <c r="I2177" i="2"/>
  <c r="L2177" i="2" s="1"/>
  <c r="I2178" i="2"/>
  <c r="L2178" i="2" s="1"/>
  <c r="I2179" i="2"/>
  <c r="L2179" i="2" s="1"/>
  <c r="I2180" i="2"/>
  <c r="L2180" i="2" s="1"/>
  <c r="I2181" i="2"/>
  <c r="L2181" i="2" s="1"/>
  <c r="I2182" i="2"/>
  <c r="L2182" i="2" s="1"/>
  <c r="I2183" i="2"/>
  <c r="L2183" i="2" s="1"/>
  <c r="I2184" i="2"/>
  <c r="L2184" i="2" s="1"/>
  <c r="I2185" i="2"/>
  <c r="L2185" i="2" s="1"/>
  <c r="I2186" i="2"/>
  <c r="L2186" i="2" s="1"/>
  <c r="I2187" i="2"/>
  <c r="L2187" i="2" s="1"/>
  <c r="I2188" i="2"/>
  <c r="L2188" i="2" s="1"/>
  <c r="I2189" i="2"/>
  <c r="L2189" i="2" s="1"/>
  <c r="I2190" i="2"/>
  <c r="L2190" i="2" s="1"/>
  <c r="I2191" i="2"/>
  <c r="L2191" i="2" s="1"/>
  <c r="I2192" i="2"/>
  <c r="L2192" i="2" s="1"/>
  <c r="I2193" i="2"/>
  <c r="L2193" i="2" s="1"/>
  <c r="I2194" i="2"/>
  <c r="L2194" i="2" s="1"/>
  <c r="I2195" i="2"/>
  <c r="L2195" i="2" s="1"/>
  <c r="I2196" i="2"/>
  <c r="L2196" i="2" s="1"/>
  <c r="I2197" i="2"/>
  <c r="L2197" i="2" s="1"/>
  <c r="I2198" i="2"/>
  <c r="L2198" i="2" s="1"/>
  <c r="I2199" i="2"/>
  <c r="L2199" i="2" s="1"/>
  <c r="I2200" i="2"/>
  <c r="L2200" i="2" s="1"/>
  <c r="I2201" i="2"/>
  <c r="L2201" i="2" s="1"/>
  <c r="I2202" i="2"/>
  <c r="L2202" i="2" s="1"/>
  <c r="I2203" i="2"/>
  <c r="L2203" i="2" s="1"/>
  <c r="I2204" i="2"/>
  <c r="L2204" i="2" s="1"/>
  <c r="I2205" i="2"/>
  <c r="L2205" i="2" s="1"/>
  <c r="I2206" i="2"/>
  <c r="L2206" i="2" s="1"/>
  <c r="I2207" i="2"/>
  <c r="L2207" i="2" s="1"/>
  <c r="I2208" i="2"/>
  <c r="L2208" i="2" s="1"/>
  <c r="I2209" i="2"/>
  <c r="L2209" i="2" s="1"/>
  <c r="I2210" i="2"/>
  <c r="L2210" i="2" s="1"/>
  <c r="I2211" i="2"/>
  <c r="L2211" i="2" s="1"/>
  <c r="I2212" i="2"/>
  <c r="L2212" i="2" s="1"/>
  <c r="I2213" i="2"/>
  <c r="L2213" i="2" s="1"/>
  <c r="I2214" i="2"/>
  <c r="L2214" i="2" s="1"/>
  <c r="I2215" i="2"/>
  <c r="L2215" i="2" s="1"/>
  <c r="I2216" i="2"/>
  <c r="L2216" i="2" s="1"/>
  <c r="I2217" i="2"/>
  <c r="L2217" i="2" s="1"/>
  <c r="I2218" i="2"/>
  <c r="L2218" i="2" s="1"/>
  <c r="I2219" i="2"/>
  <c r="L2219" i="2" s="1"/>
  <c r="I2220" i="2"/>
  <c r="L2220" i="2" s="1"/>
  <c r="I2221" i="2"/>
  <c r="L2221" i="2" s="1"/>
  <c r="I2222" i="2"/>
  <c r="L2222" i="2" s="1"/>
  <c r="I2223" i="2"/>
  <c r="L2223" i="2" s="1"/>
  <c r="I2224" i="2"/>
  <c r="L2224" i="2" s="1"/>
  <c r="I2225" i="2"/>
  <c r="L2225" i="2" s="1"/>
  <c r="I2226" i="2"/>
  <c r="L2226" i="2" s="1"/>
  <c r="I2227" i="2"/>
  <c r="L2227" i="2" s="1"/>
  <c r="I2228" i="2"/>
  <c r="L2228" i="2" s="1"/>
  <c r="I2229" i="2"/>
  <c r="L2229" i="2" s="1"/>
  <c r="I2230" i="2"/>
  <c r="L2230" i="2" s="1"/>
  <c r="I2231" i="2"/>
  <c r="L2231" i="2" s="1"/>
  <c r="I2232" i="2"/>
  <c r="L2232" i="2" s="1"/>
  <c r="I2233" i="2"/>
  <c r="L2233" i="2" s="1"/>
  <c r="I2234" i="2"/>
  <c r="L2234" i="2" s="1"/>
  <c r="I2235" i="2"/>
  <c r="L2235" i="2" s="1"/>
  <c r="I2236" i="2"/>
  <c r="L2236" i="2" s="1"/>
  <c r="I2237" i="2"/>
  <c r="L2237" i="2" s="1"/>
  <c r="I2238" i="2"/>
  <c r="L2238" i="2" s="1"/>
  <c r="I2239" i="2"/>
  <c r="L2239" i="2" s="1"/>
  <c r="I2240" i="2"/>
  <c r="L2240" i="2" s="1"/>
  <c r="I2241" i="2"/>
  <c r="L2241" i="2" s="1"/>
  <c r="I2242" i="2"/>
  <c r="L2242" i="2" s="1"/>
  <c r="I2243" i="2"/>
  <c r="L2243" i="2" s="1"/>
  <c r="I2244" i="2"/>
  <c r="L2244" i="2" s="1"/>
  <c r="I2245" i="2"/>
  <c r="L2245" i="2" s="1"/>
  <c r="I2246" i="2"/>
  <c r="L2246" i="2" s="1"/>
  <c r="I2247" i="2"/>
  <c r="L2247" i="2" s="1"/>
  <c r="I2248" i="2"/>
  <c r="L2248" i="2" s="1"/>
  <c r="I2249" i="2"/>
  <c r="L2249" i="2" s="1"/>
  <c r="I2250" i="2"/>
  <c r="L2250" i="2" s="1"/>
  <c r="I2251" i="2"/>
  <c r="L2251" i="2" s="1"/>
  <c r="I2252" i="2"/>
  <c r="L2252" i="2" s="1"/>
  <c r="I2253" i="2"/>
  <c r="L2253" i="2" s="1"/>
  <c r="I2254" i="2"/>
  <c r="L2254" i="2" s="1"/>
  <c r="I2255" i="2"/>
  <c r="L2255" i="2" s="1"/>
  <c r="I2256" i="2"/>
  <c r="L2256" i="2" s="1"/>
  <c r="I2257" i="2"/>
  <c r="L2257" i="2" s="1"/>
  <c r="I2258" i="2"/>
  <c r="L2258" i="2" s="1"/>
  <c r="I2259" i="2"/>
  <c r="L2259" i="2" s="1"/>
  <c r="I2260" i="2"/>
  <c r="L2260" i="2" s="1"/>
  <c r="I2261" i="2"/>
  <c r="L2261" i="2" s="1"/>
  <c r="I2262" i="2"/>
  <c r="L2262" i="2" s="1"/>
  <c r="I2263" i="2"/>
  <c r="L2263" i="2" s="1"/>
  <c r="I2264" i="2"/>
  <c r="L2264" i="2" s="1"/>
  <c r="I2265" i="2"/>
  <c r="L2265" i="2" s="1"/>
  <c r="I2266" i="2"/>
  <c r="L2266" i="2" s="1"/>
  <c r="I2267" i="2"/>
  <c r="L2267" i="2" s="1"/>
  <c r="I2268" i="2"/>
  <c r="L2268" i="2" s="1"/>
  <c r="I2269" i="2"/>
  <c r="L2269" i="2" s="1"/>
  <c r="I2270" i="2"/>
  <c r="L2270" i="2" s="1"/>
  <c r="I2271" i="2"/>
  <c r="L2271" i="2" s="1"/>
  <c r="I2272" i="2"/>
  <c r="L2272" i="2" s="1"/>
  <c r="I2273" i="2"/>
  <c r="L2273" i="2" s="1"/>
  <c r="I2274" i="2"/>
  <c r="L2274" i="2" s="1"/>
  <c r="I2275" i="2"/>
  <c r="L2275" i="2" s="1"/>
  <c r="I2276" i="2"/>
  <c r="L2276" i="2" s="1"/>
  <c r="I2277" i="2"/>
  <c r="L2277" i="2" s="1"/>
  <c r="I2278" i="2"/>
  <c r="L2278" i="2" s="1"/>
  <c r="I2279" i="2"/>
  <c r="L2279" i="2" s="1"/>
  <c r="I2280" i="2"/>
  <c r="L2280" i="2" s="1"/>
  <c r="I2281" i="2"/>
  <c r="L2281" i="2" s="1"/>
  <c r="I2282" i="2"/>
  <c r="L2282" i="2" s="1"/>
  <c r="I2283" i="2"/>
  <c r="L2283" i="2" s="1"/>
  <c r="I2284" i="2"/>
  <c r="L2284" i="2" s="1"/>
  <c r="I2285" i="2"/>
  <c r="L2285" i="2" s="1"/>
  <c r="I2286" i="2"/>
  <c r="L2286" i="2" s="1"/>
  <c r="I2287" i="2"/>
  <c r="L2287" i="2" s="1"/>
  <c r="I2288" i="2"/>
  <c r="L2288" i="2" s="1"/>
  <c r="I2289" i="2"/>
  <c r="L2289" i="2" s="1"/>
  <c r="I2290" i="2"/>
  <c r="L2290" i="2" s="1"/>
  <c r="I2291" i="2"/>
  <c r="L2291" i="2" s="1"/>
  <c r="I2292" i="2"/>
  <c r="L2292" i="2" s="1"/>
  <c r="I2293" i="2"/>
  <c r="L2293" i="2" s="1"/>
  <c r="I2294" i="2"/>
  <c r="L2294" i="2" s="1"/>
  <c r="I2295" i="2"/>
  <c r="L2295" i="2" s="1"/>
  <c r="I2296" i="2"/>
  <c r="L2296" i="2" s="1"/>
  <c r="I2297" i="2"/>
  <c r="L2297" i="2" s="1"/>
  <c r="I2298" i="2"/>
  <c r="L2298" i="2" s="1"/>
  <c r="I2299" i="2"/>
  <c r="L2299" i="2" s="1"/>
  <c r="I2300" i="2"/>
  <c r="L2300" i="2" s="1"/>
  <c r="I2301" i="2"/>
  <c r="L2301" i="2" s="1"/>
  <c r="I2302" i="2"/>
  <c r="L2302" i="2" s="1"/>
  <c r="I2303" i="2"/>
  <c r="L2303" i="2" s="1"/>
  <c r="I2304" i="2"/>
  <c r="L2304" i="2" s="1"/>
  <c r="I2305" i="2"/>
  <c r="L2305" i="2" s="1"/>
  <c r="I2306" i="2"/>
  <c r="L2306" i="2" s="1"/>
  <c r="I2307" i="2"/>
  <c r="L2307" i="2" s="1"/>
  <c r="I2308" i="2"/>
  <c r="L2308" i="2" s="1"/>
  <c r="I2309" i="2"/>
  <c r="L2309" i="2" s="1"/>
  <c r="I2310" i="2"/>
  <c r="L2310" i="2" s="1"/>
  <c r="I2311" i="2"/>
  <c r="L2311" i="2" s="1"/>
  <c r="I2312" i="2"/>
  <c r="L2312" i="2" s="1"/>
  <c r="I2313" i="2"/>
  <c r="L2313" i="2" s="1"/>
  <c r="I2314" i="2"/>
  <c r="L2314" i="2" s="1"/>
  <c r="I2315" i="2"/>
  <c r="L2315" i="2" s="1"/>
  <c r="I2316" i="2"/>
  <c r="L2316" i="2" s="1"/>
  <c r="I2317" i="2"/>
  <c r="L2317" i="2" s="1"/>
  <c r="I2318" i="2"/>
  <c r="L2318" i="2" s="1"/>
  <c r="I2319" i="2"/>
  <c r="L2319" i="2" s="1"/>
  <c r="I2320" i="2"/>
  <c r="L2320" i="2" s="1"/>
  <c r="I2321" i="2"/>
  <c r="L2321" i="2" s="1"/>
  <c r="I2322" i="2"/>
  <c r="L2322" i="2" s="1"/>
  <c r="I2323" i="2"/>
  <c r="L2323" i="2" s="1"/>
  <c r="I2324" i="2"/>
  <c r="L2324" i="2" s="1"/>
  <c r="I2325" i="2"/>
  <c r="L2325" i="2" s="1"/>
  <c r="I2326" i="2"/>
  <c r="L2326" i="2" s="1"/>
  <c r="I2327" i="2"/>
  <c r="L2327" i="2" s="1"/>
  <c r="I2328" i="2"/>
  <c r="L2328" i="2" s="1"/>
  <c r="I2329" i="2"/>
  <c r="L2329" i="2" s="1"/>
  <c r="I2330" i="2"/>
  <c r="L2330" i="2" s="1"/>
  <c r="I2331" i="2"/>
  <c r="L2331" i="2" s="1"/>
  <c r="I2332" i="2"/>
  <c r="L2332" i="2" s="1"/>
  <c r="I2333" i="2"/>
  <c r="L2333" i="2" s="1"/>
  <c r="I2334" i="2"/>
  <c r="L2334" i="2" s="1"/>
  <c r="I2335" i="2"/>
  <c r="L2335" i="2" s="1"/>
  <c r="I2336" i="2"/>
  <c r="L2336" i="2" s="1"/>
  <c r="I2337" i="2"/>
  <c r="L2337" i="2" s="1"/>
  <c r="I2338" i="2"/>
  <c r="L2338" i="2" s="1"/>
  <c r="I2339" i="2"/>
  <c r="L2339" i="2" s="1"/>
  <c r="I2340" i="2"/>
  <c r="L2340" i="2" s="1"/>
  <c r="I2341" i="2"/>
  <c r="L2341" i="2" s="1"/>
  <c r="I2342" i="2"/>
  <c r="L2342" i="2" s="1"/>
  <c r="I2343" i="2"/>
  <c r="L2343" i="2" s="1"/>
  <c r="I2344" i="2"/>
  <c r="L2344" i="2" s="1"/>
  <c r="I2345" i="2"/>
  <c r="L2345" i="2" s="1"/>
  <c r="I2346" i="2"/>
  <c r="L2346" i="2" s="1"/>
  <c r="I2347" i="2"/>
  <c r="L2347" i="2" s="1"/>
  <c r="I2348" i="2"/>
  <c r="L2348" i="2" s="1"/>
  <c r="I2349" i="2"/>
  <c r="L2349" i="2" s="1"/>
  <c r="I2350" i="2"/>
  <c r="L2350" i="2" s="1"/>
  <c r="I2351" i="2"/>
  <c r="L2351" i="2" s="1"/>
  <c r="I2352" i="2"/>
  <c r="L2352" i="2" s="1"/>
  <c r="I2353" i="2"/>
  <c r="L2353" i="2" s="1"/>
  <c r="I2354" i="2"/>
  <c r="L2354" i="2" s="1"/>
  <c r="I2355" i="2"/>
  <c r="L2355" i="2" s="1"/>
  <c r="I2356" i="2"/>
  <c r="L2356" i="2" s="1"/>
  <c r="I2357" i="2"/>
  <c r="L2357" i="2" s="1"/>
  <c r="I2358" i="2"/>
  <c r="L2358" i="2" s="1"/>
  <c r="I2359" i="2"/>
  <c r="L2359" i="2" s="1"/>
  <c r="I2360" i="2"/>
  <c r="L2360" i="2" s="1"/>
  <c r="I2361" i="2"/>
  <c r="L2361" i="2" s="1"/>
  <c r="I2362" i="2"/>
  <c r="L2362" i="2" s="1"/>
  <c r="I2363" i="2"/>
  <c r="L2363" i="2" s="1"/>
  <c r="I2364" i="2"/>
  <c r="L2364" i="2" s="1"/>
  <c r="I2365" i="2"/>
  <c r="L2365" i="2" s="1"/>
  <c r="I2366" i="2"/>
  <c r="L2366" i="2" s="1"/>
  <c r="I2367" i="2"/>
  <c r="L2367" i="2" s="1"/>
  <c r="I2368" i="2"/>
  <c r="L2368" i="2" s="1"/>
  <c r="I2369" i="2"/>
  <c r="L2369" i="2" s="1"/>
  <c r="I2370" i="2"/>
  <c r="L2370" i="2" s="1"/>
  <c r="I2371" i="2"/>
  <c r="L2371" i="2" s="1"/>
  <c r="I2372" i="2"/>
  <c r="L2372" i="2" s="1"/>
  <c r="I2373" i="2"/>
  <c r="L2373" i="2" s="1"/>
  <c r="I2374" i="2"/>
  <c r="L2374" i="2" s="1"/>
  <c r="I2375" i="2"/>
  <c r="L2375" i="2" s="1"/>
  <c r="I2376" i="2"/>
  <c r="L2376" i="2" s="1"/>
  <c r="I2377" i="2"/>
  <c r="L2377" i="2" s="1"/>
  <c r="I2378" i="2"/>
  <c r="L2378" i="2" s="1"/>
  <c r="I2379" i="2"/>
  <c r="L2379" i="2" s="1"/>
  <c r="I2380" i="2"/>
  <c r="L2380" i="2" s="1"/>
  <c r="I2381" i="2"/>
  <c r="L2381" i="2" s="1"/>
  <c r="I2382" i="2"/>
  <c r="L2382" i="2" s="1"/>
  <c r="I2383" i="2"/>
  <c r="L2383" i="2" s="1"/>
  <c r="I2384" i="2"/>
  <c r="L2384" i="2" s="1"/>
  <c r="I2385" i="2"/>
  <c r="L2385" i="2" s="1"/>
  <c r="I2386" i="2"/>
  <c r="L2386" i="2" s="1"/>
  <c r="I2387" i="2"/>
  <c r="L2387" i="2" s="1"/>
  <c r="I2388" i="2"/>
  <c r="L2388" i="2" s="1"/>
  <c r="I2389" i="2"/>
  <c r="L2389" i="2" s="1"/>
  <c r="I2390" i="2"/>
  <c r="L2390" i="2" s="1"/>
  <c r="I2391" i="2"/>
  <c r="L2391" i="2" s="1"/>
  <c r="I2392" i="2"/>
  <c r="L2392" i="2" s="1"/>
  <c r="I2393" i="2"/>
  <c r="L2393" i="2" s="1"/>
  <c r="I2394" i="2"/>
  <c r="L2394" i="2" s="1"/>
  <c r="I2395" i="2"/>
  <c r="L2395" i="2" s="1"/>
  <c r="I2396" i="2"/>
  <c r="L2396" i="2" s="1"/>
  <c r="I2397" i="2"/>
  <c r="L2397" i="2" s="1"/>
  <c r="I2398" i="2"/>
  <c r="L2398" i="2" s="1"/>
  <c r="I2399" i="2"/>
  <c r="L2399" i="2" s="1"/>
  <c r="I2400" i="2"/>
  <c r="L2400" i="2" s="1"/>
  <c r="I2401" i="2"/>
  <c r="L2401" i="2" s="1"/>
  <c r="I2402" i="2"/>
  <c r="L2402" i="2" s="1"/>
  <c r="I2403" i="2"/>
  <c r="L2403" i="2" s="1"/>
  <c r="I2404" i="2"/>
  <c r="L2404" i="2" s="1"/>
  <c r="I2405" i="2"/>
  <c r="L2405" i="2" s="1"/>
  <c r="I2406" i="2"/>
  <c r="L2406" i="2" s="1"/>
  <c r="I2407" i="2"/>
  <c r="L2407" i="2" s="1"/>
  <c r="I2408" i="2"/>
  <c r="L2408" i="2" s="1"/>
  <c r="I2409" i="2"/>
  <c r="L2409" i="2" s="1"/>
  <c r="I2410" i="2"/>
  <c r="L2410" i="2" s="1"/>
  <c r="I2411" i="2"/>
  <c r="L2411" i="2" s="1"/>
  <c r="I2412" i="2"/>
  <c r="L2412" i="2" s="1"/>
  <c r="I2413" i="2"/>
  <c r="L2413" i="2" s="1"/>
  <c r="I2414" i="2"/>
  <c r="L2414" i="2" s="1"/>
  <c r="I2415" i="2"/>
  <c r="L2415" i="2" s="1"/>
  <c r="I2416" i="2"/>
  <c r="L2416" i="2" s="1"/>
  <c r="I2417" i="2"/>
  <c r="L2417" i="2" s="1"/>
  <c r="I2418" i="2"/>
  <c r="L2418" i="2" s="1"/>
  <c r="I2419" i="2"/>
  <c r="L2419" i="2" s="1"/>
  <c r="I2420" i="2"/>
  <c r="L2420" i="2" s="1"/>
  <c r="I2421" i="2"/>
  <c r="L2421" i="2" s="1"/>
  <c r="I2422" i="2"/>
  <c r="L2422" i="2" s="1"/>
  <c r="I2423" i="2"/>
  <c r="L2423" i="2" s="1"/>
  <c r="I2424" i="2"/>
  <c r="L2424" i="2" s="1"/>
  <c r="I2425" i="2"/>
  <c r="L2425" i="2" s="1"/>
  <c r="I2426" i="2"/>
  <c r="L2426" i="2" s="1"/>
  <c r="I2427" i="2"/>
  <c r="L2427" i="2" s="1"/>
  <c r="I2428" i="2"/>
  <c r="L2428" i="2" s="1"/>
  <c r="I2429" i="2"/>
  <c r="L2429" i="2" s="1"/>
  <c r="I2430" i="2"/>
  <c r="L2430" i="2" s="1"/>
  <c r="I2431" i="2"/>
  <c r="L2431" i="2" s="1"/>
  <c r="I2432" i="2"/>
  <c r="L2432" i="2" s="1"/>
  <c r="I2433" i="2"/>
  <c r="L2433" i="2" s="1"/>
  <c r="I2434" i="2"/>
  <c r="L2434" i="2" s="1"/>
  <c r="I2435" i="2"/>
  <c r="L2435" i="2" s="1"/>
  <c r="I2436" i="2"/>
  <c r="L2436" i="2" s="1"/>
  <c r="I2437" i="2"/>
  <c r="L2437" i="2" s="1"/>
  <c r="I2438" i="2"/>
  <c r="L2438" i="2" s="1"/>
  <c r="I2439" i="2"/>
  <c r="L2439" i="2" s="1"/>
  <c r="I2440" i="2"/>
  <c r="L2440" i="2" s="1"/>
  <c r="I2441" i="2"/>
  <c r="L2441" i="2" s="1"/>
  <c r="I2442" i="2"/>
  <c r="L2442" i="2" s="1"/>
  <c r="I2443" i="2"/>
  <c r="L2443" i="2" s="1"/>
  <c r="I2444" i="2"/>
  <c r="L2444" i="2" s="1"/>
  <c r="I2445" i="2"/>
  <c r="L2445" i="2" s="1"/>
  <c r="I2446" i="2"/>
  <c r="L2446" i="2" s="1"/>
  <c r="I2447" i="2"/>
  <c r="L2447" i="2" s="1"/>
  <c r="I2448" i="2"/>
  <c r="L2448" i="2" s="1"/>
  <c r="I2449" i="2"/>
  <c r="L2449" i="2" s="1"/>
  <c r="I2450" i="2"/>
  <c r="L2450" i="2" s="1"/>
  <c r="I2451" i="2"/>
  <c r="L2451" i="2" s="1"/>
  <c r="I2452" i="2"/>
  <c r="L2452" i="2" s="1"/>
  <c r="I2453" i="2"/>
  <c r="L2453" i="2" s="1"/>
  <c r="I2454" i="2"/>
  <c r="L2454" i="2" s="1"/>
  <c r="I2455" i="2"/>
  <c r="L2455" i="2" s="1"/>
  <c r="I2456" i="2"/>
  <c r="L2456" i="2" s="1"/>
  <c r="I2457" i="2"/>
  <c r="L2457" i="2" s="1"/>
  <c r="I2458" i="2"/>
  <c r="L2458" i="2" s="1"/>
  <c r="I2459" i="2"/>
  <c r="L2459" i="2" s="1"/>
  <c r="I2460" i="2"/>
  <c r="L2460" i="2" s="1"/>
  <c r="I2461" i="2"/>
  <c r="L2461" i="2" s="1"/>
  <c r="I2462" i="2"/>
  <c r="L2462" i="2" s="1"/>
  <c r="I2463" i="2"/>
  <c r="L2463" i="2" s="1"/>
  <c r="I2464" i="2"/>
  <c r="L2464" i="2" s="1"/>
  <c r="I2465" i="2"/>
  <c r="L2465" i="2" s="1"/>
  <c r="I2466" i="2"/>
  <c r="L2466" i="2" s="1"/>
  <c r="I2467" i="2"/>
  <c r="L2467" i="2" s="1"/>
  <c r="I2468" i="2"/>
  <c r="L2468" i="2" s="1"/>
  <c r="I2469" i="2"/>
  <c r="L2469" i="2" s="1"/>
  <c r="I2470" i="2"/>
  <c r="L2470" i="2" s="1"/>
  <c r="I2471" i="2"/>
  <c r="L2471" i="2" s="1"/>
  <c r="I2472" i="2"/>
  <c r="L2472" i="2" s="1"/>
  <c r="I2473" i="2"/>
  <c r="L2473" i="2" s="1"/>
  <c r="I2474" i="2"/>
  <c r="L2474" i="2" s="1"/>
  <c r="I2475" i="2"/>
  <c r="L2475" i="2" s="1"/>
  <c r="I2476" i="2"/>
  <c r="L2476" i="2" s="1"/>
  <c r="I2477" i="2"/>
  <c r="L2477" i="2" s="1"/>
  <c r="I2478" i="2"/>
  <c r="L2478" i="2" s="1"/>
  <c r="I2479" i="2"/>
  <c r="L2479" i="2" s="1"/>
  <c r="I2480" i="2"/>
  <c r="L2480" i="2" s="1"/>
  <c r="I2481" i="2"/>
  <c r="L2481" i="2" s="1"/>
  <c r="I2482" i="2"/>
  <c r="L2482" i="2" s="1"/>
  <c r="I2483" i="2"/>
  <c r="L2483" i="2" s="1"/>
  <c r="I2484" i="2"/>
  <c r="L2484" i="2" s="1"/>
  <c r="I2485" i="2"/>
  <c r="L2485" i="2" s="1"/>
  <c r="I2486" i="2"/>
  <c r="L2486" i="2" s="1"/>
  <c r="I2487" i="2"/>
  <c r="L2487" i="2" s="1"/>
  <c r="I2488" i="2"/>
  <c r="L2488" i="2" s="1"/>
  <c r="I2489" i="2"/>
  <c r="L2489" i="2" s="1"/>
  <c r="I2490" i="2"/>
  <c r="L2490" i="2" s="1"/>
  <c r="I2491" i="2"/>
  <c r="L2491" i="2" s="1"/>
  <c r="I2492" i="2"/>
  <c r="L2492" i="2" s="1"/>
  <c r="I2493" i="2"/>
  <c r="L2493" i="2" s="1"/>
  <c r="I2494" i="2"/>
  <c r="L2494" i="2" s="1"/>
  <c r="I2495" i="2"/>
  <c r="L2495" i="2" s="1"/>
  <c r="I2496" i="2"/>
  <c r="L2496" i="2" s="1"/>
  <c r="I2497" i="2"/>
  <c r="L2497" i="2" s="1"/>
  <c r="I2498" i="2"/>
  <c r="L2498" i="2" s="1"/>
  <c r="I2499" i="2"/>
  <c r="L2499" i="2" s="1"/>
  <c r="I2500" i="2"/>
  <c r="L2500" i="2" s="1"/>
  <c r="I2501" i="2"/>
  <c r="L2501" i="2" s="1"/>
  <c r="I2502" i="2"/>
  <c r="L2502" i="2" s="1"/>
  <c r="I2503" i="2"/>
  <c r="L2503" i="2" s="1"/>
  <c r="I2504" i="2"/>
  <c r="L2504" i="2" s="1"/>
  <c r="I2505" i="2"/>
  <c r="L2505" i="2" s="1"/>
  <c r="I2506" i="2"/>
  <c r="L2506" i="2" s="1"/>
  <c r="I2507" i="2"/>
  <c r="L2507" i="2" s="1"/>
  <c r="I2508" i="2"/>
  <c r="L2508" i="2" s="1"/>
  <c r="I2509" i="2"/>
  <c r="L2509" i="2" s="1"/>
  <c r="I2510" i="2"/>
  <c r="L2510" i="2" s="1"/>
  <c r="I2511" i="2"/>
  <c r="L2511" i="2" s="1"/>
  <c r="I2512" i="2"/>
  <c r="L2512" i="2" s="1"/>
  <c r="I2513" i="2"/>
  <c r="L2513" i="2" s="1"/>
  <c r="I2514" i="2"/>
  <c r="L2514" i="2" s="1"/>
  <c r="I2515" i="2"/>
  <c r="L2515" i="2" s="1"/>
  <c r="I2516" i="2"/>
  <c r="L2516" i="2" s="1"/>
  <c r="I2517" i="2"/>
  <c r="L2517" i="2" s="1"/>
  <c r="I2518" i="2"/>
  <c r="L2518" i="2" s="1"/>
  <c r="I2519" i="2"/>
  <c r="L2519" i="2" s="1"/>
  <c r="I2520" i="2"/>
  <c r="L2520" i="2" s="1"/>
  <c r="I2521" i="2"/>
  <c r="L2521" i="2" s="1"/>
  <c r="I2522" i="2"/>
  <c r="L2522" i="2" s="1"/>
  <c r="I2523" i="2"/>
  <c r="L2523" i="2" s="1"/>
  <c r="I2524" i="2"/>
  <c r="L2524" i="2" s="1"/>
  <c r="I2525" i="2"/>
  <c r="L2525" i="2" s="1"/>
  <c r="I2526" i="2"/>
  <c r="L2526" i="2" s="1"/>
  <c r="I2527" i="2"/>
  <c r="L2527" i="2" s="1"/>
  <c r="I2528" i="2"/>
  <c r="L2528" i="2" s="1"/>
  <c r="I2529" i="2"/>
  <c r="L2529" i="2" s="1"/>
  <c r="I2530" i="2"/>
  <c r="L2530" i="2" s="1"/>
  <c r="I2531" i="2"/>
  <c r="L2531" i="2" s="1"/>
  <c r="I2532" i="2"/>
  <c r="L2532" i="2" s="1"/>
  <c r="I2533" i="2"/>
  <c r="L2533" i="2" s="1"/>
  <c r="I2534" i="2"/>
  <c r="L2534" i="2" s="1"/>
  <c r="I2535" i="2"/>
  <c r="L2535" i="2" s="1"/>
  <c r="I2536" i="2"/>
  <c r="L2536" i="2" s="1"/>
  <c r="I2537" i="2"/>
  <c r="L2537" i="2" s="1"/>
  <c r="I2538" i="2"/>
  <c r="L2538" i="2" s="1"/>
  <c r="I2539" i="2"/>
  <c r="L2539" i="2" s="1"/>
  <c r="I2540" i="2"/>
  <c r="L2540" i="2" s="1"/>
  <c r="I2541" i="2"/>
  <c r="L2541" i="2" s="1"/>
  <c r="I2542" i="2"/>
  <c r="L2542" i="2" s="1"/>
  <c r="I2543" i="2"/>
  <c r="L2543" i="2" s="1"/>
  <c r="I2544" i="2"/>
  <c r="L2544" i="2" s="1"/>
  <c r="I2545" i="2"/>
  <c r="L2545" i="2" s="1"/>
  <c r="I2546" i="2"/>
  <c r="L2546" i="2" s="1"/>
  <c r="I2547" i="2"/>
  <c r="L2547" i="2" s="1"/>
  <c r="I2548" i="2"/>
  <c r="L2548" i="2" s="1"/>
  <c r="I2549" i="2"/>
  <c r="L2549" i="2" s="1"/>
  <c r="I2550" i="2"/>
  <c r="L2550" i="2" s="1"/>
  <c r="I2551" i="2"/>
  <c r="L2551" i="2" s="1"/>
  <c r="I2552" i="2"/>
  <c r="L2552" i="2" s="1"/>
  <c r="I2553" i="2"/>
  <c r="L2553" i="2" s="1"/>
  <c r="I2554" i="2"/>
  <c r="L2554" i="2" s="1"/>
  <c r="I2555" i="2"/>
  <c r="L2555" i="2" s="1"/>
  <c r="I2556" i="2"/>
  <c r="L2556" i="2" s="1"/>
  <c r="I2557" i="2"/>
  <c r="L2557" i="2" s="1"/>
  <c r="I2558" i="2"/>
  <c r="L2558" i="2" s="1"/>
  <c r="I2559" i="2"/>
  <c r="L2559" i="2" s="1"/>
  <c r="I2560" i="2"/>
  <c r="L2560" i="2" s="1"/>
  <c r="I2561" i="2"/>
  <c r="L2561" i="2" s="1"/>
  <c r="I2562" i="2"/>
  <c r="L2562" i="2" s="1"/>
  <c r="I2563" i="2"/>
  <c r="L2563" i="2" s="1"/>
  <c r="I2564" i="2"/>
  <c r="L2564" i="2" s="1"/>
  <c r="I2565" i="2"/>
  <c r="L2565" i="2" s="1"/>
  <c r="I2566" i="2"/>
  <c r="L2566" i="2" s="1"/>
  <c r="I2567" i="2"/>
  <c r="L2567" i="2" s="1"/>
  <c r="I2568" i="2"/>
  <c r="L2568" i="2" s="1"/>
  <c r="I2569" i="2"/>
  <c r="L2569" i="2" s="1"/>
  <c r="I2570" i="2"/>
  <c r="L2570" i="2" s="1"/>
  <c r="I2571" i="2"/>
  <c r="L2571" i="2" s="1"/>
  <c r="I2572" i="2"/>
  <c r="L2572" i="2" s="1"/>
  <c r="I2573" i="2"/>
  <c r="L2573" i="2" s="1"/>
  <c r="I2574" i="2"/>
  <c r="L2574" i="2" s="1"/>
  <c r="I2575" i="2"/>
  <c r="L2575" i="2" s="1"/>
  <c r="I2576" i="2"/>
  <c r="L2576" i="2" s="1"/>
  <c r="I2577" i="2"/>
  <c r="L2577" i="2" s="1"/>
  <c r="I2578" i="2"/>
  <c r="L2578" i="2" s="1"/>
  <c r="I2579" i="2"/>
  <c r="L2579" i="2" s="1"/>
  <c r="I2580" i="2"/>
  <c r="L2580" i="2" s="1"/>
  <c r="I2581" i="2"/>
  <c r="L2581" i="2" s="1"/>
  <c r="I2582" i="2"/>
  <c r="L2582" i="2" s="1"/>
  <c r="I2583" i="2"/>
  <c r="L2583" i="2" s="1"/>
  <c r="I2584" i="2"/>
  <c r="L2584" i="2" s="1"/>
  <c r="I2585" i="2"/>
  <c r="L2585" i="2" s="1"/>
  <c r="I2586" i="2"/>
  <c r="L2586" i="2" s="1"/>
  <c r="I2587" i="2"/>
  <c r="L2587" i="2" s="1"/>
  <c r="I2588" i="2"/>
  <c r="L2588" i="2" s="1"/>
  <c r="I2589" i="2"/>
  <c r="L2589" i="2" s="1"/>
  <c r="I2590" i="2"/>
  <c r="L2590" i="2" s="1"/>
  <c r="I2591" i="2"/>
  <c r="L2591" i="2" s="1"/>
  <c r="I2592" i="2"/>
  <c r="L2592" i="2" s="1"/>
  <c r="I2593" i="2"/>
  <c r="L2593" i="2" s="1"/>
  <c r="I2594" i="2"/>
  <c r="L2594" i="2" s="1"/>
  <c r="I2595" i="2"/>
  <c r="L2595" i="2" s="1"/>
  <c r="I2596" i="2"/>
  <c r="L2596" i="2" s="1"/>
  <c r="I2597" i="2"/>
  <c r="L2597" i="2" s="1"/>
  <c r="I2598" i="2"/>
  <c r="L2598" i="2" s="1"/>
  <c r="I2599" i="2"/>
  <c r="L2599" i="2" s="1"/>
  <c r="I2600" i="2"/>
  <c r="L2600" i="2" s="1"/>
  <c r="I2601" i="2"/>
  <c r="L2601" i="2" s="1"/>
  <c r="I2602" i="2"/>
  <c r="L2602" i="2" s="1"/>
  <c r="I2603" i="2"/>
  <c r="L2603" i="2" s="1"/>
  <c r="I2604" i="2"/>
  <c r="L2604" i="2" s="1"/>
  <c r="I2605" i="2"/>
  <c r="L2605" i="2" s="1"/>
  <c r="I2606" i="2"/>
  <c r="L2606" i="2" s="1"/>
  <c r="I2607" i="2"/>
  <c r="L2607" i="2" s="1"/>
  <c r="I2608" i="2"/>
  <c r="L2608" i="2" s="1"/>
  <c r="I2609" i="2"/>
  <c r="L2609" i="2" s="1"/>
  <c r="I2610" i="2"/>
  <c r="L2610" i="2" s="1"/>
  <c r="I2611" i="2"/>
  <c r="L2611" i="2" s="1"/>
  <c r="I2612" i="2"/>
  <c r="L2612" i="2" s="1"/>
  <c r="I2613" i="2"/>
  <c r="L2613" i="2" s="1"/>
  <c r="I2614" i="2"/>
  <c r="L2614" i="2" s="1"/>
  <c r="I2615" i="2"/>
  <c r="L2615" i="2" s="1"/>
  <c r="I2616" i="2"/>
  <c r="L2616" i="2" s="1"/>
  <c r="I2617" i="2"/>
  <c r="L2617" i="2" s="1"/>
  <c r="I2618" i="2"/>
  <c r="L2618" i="2" s="1"/>
  <c r="I2619" i="2"/>
  <c r="L2619" i="2" s="1"/>
  <c r="I2620" i="2"/>
  <c r="L2620" i="2" s="1"/>
  <c r="I2621" i="2"/>
  <c r="L2621" i="2" s="1"/>
  <c r="I2622" i="2"/>
  <c r="L2622" i="2" s="1"/>
  <c r="I2623" i="2"/>
  <c r="L2623" i="2" s="1"/>
  <c r="I2624" i="2"/>
  <c r="L2624" i="2" s="1"/>
  <c r="I2625" i="2"/>
  <c r="L2625" i="2" s="1"/>
  <c r="I2626" i="2"/>
  <c r="L2626" i="2" s="1"/>
  <c r="I2627" i="2"/>
  <c r="L2627" i="2" s="1"/>
  <c r="I2628" i="2"/>
  <c r="L2628" i="2" s="1"/>
  <c r="I2629" i="2"/>
  <c r="L2629" i="2" s="1"/>
  <c r="I2630" i="2"/>
  <c r="L2630" i="2" s="1"/>
  <c r="I2631" i="2"/>
  <c r="L2631" i="2" s="1"/>
  <c r="I2632" i="2"/>
  <c r="L2632" i="2" s="1"/>
  <c r="I2633" i="2"/>
  <c r="L2633" i="2" s="1"/>
  <c r="I2634" i="2"/>
  <c r="L2634" i="2" s="1"/>
  <c r="I2635" i="2"/>
  <c r="L2635" i="2" s="1"/>
  <c r="I2636" i="2"/>
  <c r="L2636" i="2" s="1"/>
  <c r="I2637" i="2"/>
  <c r="L2637" i="2" s="1"/>
  <c r="I2638" i="2"/>
  <c r="L2638" i="2" s="1"/>
  <c r="I2639" i="2"/>
  <c r="L2639" i="2" s="1"/>
  <c r="I2640" i="2"/>
  <c r="L2640" i="2" s="1"/>
  <c r="I2641" i="2"/>
  <c r="L2641" i="2" s="1"/>
  <c r="I2642" i="2"/>
  <c r="L2642" i="2" s="1"/>
  <c r="I2643" i="2"/>
  <c r="L2643" i="2" s="1"/>
  <c r="I2644" i="2"/>
  <c r="L2644" i="2" s="1"/>
  <c r="I2645" i="2"/>
  <c r="L2645" i="2" s="1"/>
  <c r="I2646" i="2"/>
  <c r="L2646" i="2" s="1"/>
  <c r="I2647" i="2"/>
  <c r="L2647" i="2" s="1"/>
  <c r="I2648" i="2"/>
  <c r="L2648" i="2" s="1"/>
  <c r="I2649" i="2"/>
  <c r="L2649" i="2" s="1"/>
  <c r="I2650" i="2"/>
  <c r="L2650" i="2" s="1"/>
  <c r="I2651" i="2"/>
  <c r="L2651" i="2" s="1"/>
  <c r="I2652" i="2"/>
  <c r="L2652" i="2" s="1"/>
  <c r="I2653" i="2"/>
  <c r="L2653" i="2" s="1"/>
  <c r="I2654" i="2"/>
  <c r="L2654" i="2" s="1"/>
  <c r="I2655" i="2"/>
  <c r="L2655" i="2" s="1"/>
  <c r="I2656" i="2"/>
  <c r="L2656" i="2" s="1"/>
  <c r="I2657" i="2"/>
  <c r="L2657" i="2" s="1"/>
  <c r="I2658" i="2"/>
  <c r="L2658" i="2" s="1"/>
  <c r="I2659" i="2"/>
  <c r="L2659" i="2" s="1"/>
  <c r="I2660" i="2"/>
  <c r="L2660" i="2" s="1"/>
  <c r="I2661" i="2"/>
  <c r="L2661" i="2" s="1"/>
  <c r="I2662" i="2"/>
  <c r="L2662" i="2" s="1"/>
  <c r="I2663" i="2"/>
  <c r="L2663" i="2" s="1"/>
  <c r="I2664" i="2"/>
  <c r="L2664" i="2" s="1"/>
  <c r="I2665" i="2"/>
  <c r="L2665" i="2" s="1"/>
  <c r="I2666" i="2"/>
  <c r="L2666" i="2" s="1"/>
  <c r="I2667" i="2"/>
  <c r="L2667" i="2" s="1"/>
  <c r="I2668" i="2"/>
  <c r="L2668" i="2" s="1"/>
  <c r="I2669" i="2"/>
  <c r="L2669" i="2" s="1"/>
  <c r="I2670" i="2"/>
  <c r="L2670" i="2" s="1"/>
  <c r="I2671" i="2"/>
  <c r="L2671" i="2" s="1"/>
  <c r="I2672" i="2"/>
  <c r="L2672" i="2" s="1"/>
  <c r="I2673" i="2"/>
  <c r="L2673" i="2" s="1"/>
  <c r="I2674" i="2"/>
  <c r="L2674" i="2" s="1"/>
  <c r="I2675" i="2"/>
  <c r="L2675" i="2" s="1"/>
  <c r="I2676" i="2"/>
  <c r="L2676" i="2" s="1"/>
  <c r="I2677" i="2"/>
  <c r="L2677" i="2" s="1"/>
  <c r="I2678" i="2"/>
  <c r="L2678" i="2" s="1"/>
  <c r="I2679" i="2"/>
  <c r="L2679" i="2" s="1"/>
  <c r="I2680" i="2"/>
  <c r="L2680" i="2" s="1"/>
  <c r="I2681" i="2"/>
  <c r="L2681" i="2" s="1"/>
  <c r="I2682" i="2"/>
  <c r="L2682" i="2" s="1"/>
  <c r="I2683" i="2"/>
  <c r="L2683" i="2" s="1"/>
  <c r="I2684" i="2"/>
  <c r="L2684" i="2" s="1"/>
  <c r="I2685" i="2"/>
  <c r="L2685" i="2" s="1"/>
  <c r="I2686" i="2"/>
  <c r="L2686" i="2" s="1"/>
  <c r="I2687" i="2"/>
  <c r="L2687" i="2" s="1"/>
  <c r="I2688" i="2"/>
  <c r="L2688" i="2" s="1"/>
  <c r="I2689" i="2"/>
  <c r="L2689" i="2" s="1"/>
  <c r="I2690" i="2"/>
  <c r="L2690" i="2" s="1"/>
  <c r="I2691" i="2"/>
  <c r="L2691" i="2" s="1"/>
  <c r="I2692" i="2"/>
  <c r="L2692" i="2" s="1"/>
  <c r="I2693" i="2"/>
  <c r="L2693" i="2" s="1"/>
  <c r="I2694" i="2"/>
  <c r="L2694" i="2" s="1"/>
  <c r="I2695" i="2"/>
  <c r="L2695" i="2" s="1"/>
  <c r="I2696" i="2"/>
  <c r="L2696" i="2" s="1"/>
  <c r="I2697" i="2"/>
  <c r="L2697" i="2" s="1"/>
  <c r="I2698" i="2"/>
  <c r="L2698" i="2" s="1"/>
  <c r="I2699" i="2"/>
  <c r="L2699" i="2" s="1"/>
  <c r="I2700" i="2"/>
  <c r="L2700" i="2" s="1"/>
  <c r="I2701" i="2"/>
  <c r="L2701" i="2" s="1"/>
  <c r="I2702" i="2"/>
  <c r="L2702" i="2" s="1"/>
  <c r="I2703" i="2"/>
  <c r="L2703" i="2" s="1"/>
  <c r="I2704" i="2"/>
  <c r="L2704" i="2" s="1"/>
  <c r="I2705" i="2"/>
  <c r="L2705" i="2" s="1"/>
  <c r="I2706" i="2"/>
  <c r="L2706" i="2" s="1"/>
  <c r="I2707" i="2"/>
  <c r="L2707" i="2" s="1"/>
  <c r="I2708" i="2"/>
  <c r="L2708" i="2" s="1"/>
  <c r="I2709" i="2"/>
  <c r="L2709" i="2" s="1"/>
  <c r="I2710" i="2"/>
  <c r="L2710" i="2" s="1"/>
  <c r="I2711" i="2"/>
  <c r="L2711" i="2" s="1"/>
  <c r="I2712" i="2"/>
  <c r="L2712" i="2" s="1"/>
  <c r="I2713" i="2"/>
  <c r="L2713" i="2" s="1"/>
  <c r="I2714" i="2"/>
  <c r="L2714" i="2" s="1"/>
  <c r="I2715" i="2"/>
  <c r="L2715" i="2" s="1"/>
  <c r="I2716" i="2"/>
  <c r="L2716" i="2" s="1"/>
  <c r="I2717" i="2"/>
  <c r="L2717" i="2" s="1"/>
  <c r="I2718" i="2"/>
  <c r="L2718" i="2" s="1"/>
  <c r="I2719" i="2"/>
  <c r="L2719" i="2" s="1"/>
  <c r="I2720" i="2"/>
  <c r="L2720" i="2" s="1"/>
  <c r="I2721" i="2"/>
  <c r="L2721" i="2" s="1"/>
  <c r="I2722" i="2"/>
  <c r="L2722" i="2" s="1"/>
  <c r="I2723" i="2"/>
  <c r="L2723" i="2" s="1"/>
  <c r="I2724" i="2"/>
  <c r="L2724" i="2" s="1"/>
  <c r="I2725" i="2"/>
  <c r="L2725" i="2" s="1"/>
  <c r="I2726" i="2"/>
  <c r="L2726" i="2" s="1"/>
  <c r="I2727" i="2"/>
  <c r="L2727" i="2" s="1"/>
  <c r="I2728" i="2"/>
  <c r="L2728" i="2" s="1"/>
  <c r="I2729" i="2"/>
  <c r="L2729" i="2" s="1"/>
  <c r="I2730" i="2"/>
  <c r="L2730" i="2" s="1"/>
  <c r="I2731" i="2"/>
  <c r="L2731" i="2" s="1"/>
  <c r="I2732" i="2"/>
  <c r="L2732" i="2" s="1"/>
  <c r="I2733" i="2"/>
  <c r="L2733" i="2" s="1"/>
  <c r="I2734" i="2"/>
  <c r="L2734" i="2" s="1"/>
  <c r="I2735" i="2"/>
  <c r="L2735" i="2" s="1"/>
  <c r="I2736" i="2"/>
  <c r="L2736" i="2" s="1"/>
  <c r="I2737" i="2"/>
  <c r="L2737" i="2" s="1"/>
  <c r="I2738" i="2"/>
  <c r="L2738" i="2" s="1"/>
  <c r="I2739" i="2"/>
  <c r="L2739" i="2" s="1"/>
  <c r="I2740" i="2"/>
  <c r="L2740" i="2" s="1"/>
  <c r="I2741" i="2"/>
  <c r="L2741" i="2" s="1"/>
  <c r="I2742" i="2"/>
  <c r="L2742" i="2" s="1"/>
  <c r="I2743" i="2"/>
  <c r="L2743" i="2" s="1"/>
  <c r="I2744" i="2"/>
  <c r="L2744" i="2" s="1"/>
  <c r="I2745" i="2"/>
  <c r="L2745" i="2" s="1"/>
  <c r="I2746" i="2"/>
  <c r="L2746" i="2" s="1"/>
  <c r="I2747" i="2"/>
  <c r="L2747" i="2" s="1"/>
  <c r="I2748" i="2"/>
  <c r="L2748" i="2" s="1"/>
  <c r="I2749" i="2"/>
  <c r="L2749" i="2" s="1"/>
  <c r="I2750" i="2"/>
  <c r="L2750" i="2" s="1"/>
  <c r="I2751" i="2"/>
  <c r="L2751" i="2" s="1"/>
  <c r="I2752" i="2"/>
  <c r="L2752" i="2" s="1"/>
  <c r="I2753" i="2"/>
  <c r="L2753" i="2" s="1"/>
  <c r="I2754" i="2"/>
  <c r="L2754" i="2" s="1"/>
  <c r="I2755" i="2"/>
  <c r="L2755" i="2" s="1"/>
  <c r="I2756" i="2"/>
  <c r="L2756" i="2" s="1"/>
  <c r="I2757" i="2"/>
  <c r="L2757" i="2" s="1"/>
  <c r="I2758" i="2"/>
  <c r="L2758" i="2" s="1"/>
  <c r="I2759" i="2"/>
  <c r="L2759" i="2" s="1"/>
  <c r="I2760" i="2"/>
  <c r="L2760" i="2" s="1"/>
  <c r="I2761" i="2"/>
  <c r="L2761" i="2" s="1"/>
  <c r="I2762" i="2"/>
  <c r="L2762" i="2" s="1"/>
  <c r="I2763" i="2"/>
  <c r="L2763" i="2" s="1"/>
  <c r="I2764" i="2"/>
  <c r="L2764" i="2" s="1"/>
  <c r="I2765" i="2"/>
  <c r="L2765" i="2" s="1"/>
  <c r="I2766" i="2"/>
  <c r="L2766" i="2" s="1"/>
  <c r="I2767" i="2"/>
  <c r="L2767" i="2" s="1"/>
  <c r="I2768" i="2"/>
  <c r="L2768" i="2" s="1"/>
  <c r="I2769" i="2"/>
  <c r="L2769" i="2" s="1"/>
  <c r="I2770" i="2"/>
  <c r="L2770" i="2" s="1"/>
  <c r="I2771" i="2"/>
  <c r="L2771" i="2" s="1"/>
  <c r="I2772" i="2"/>
  <c r="L2772" i="2" s="1"/>
  <c r="I2773" i="2"/>
  <c r="L2773" i="2" s="1"/>
  <c r="I2774" i="2"/>
  <c r="L2774" i="2" s="1"/>
  <c r="I2775" i="2"/>
  <c r="L2775" i="2" s="1"/>
  <c r="I2776" i="2"/>
  <c r="L2776" i="2" s="1"/>
  <c r="I2777" i="2"/>
  <c r="L2777" i="2" s="1"/>
  <c r="I2778" i="2"/>
  <c r="L2778" i="2" s="1"/>
  <c r="I2779" i="2"/>
  <c r="L2779" i="2" s="1"/>
  <c r="I2780" i="2"/>
  <c r="L2780" i="2" s="1"/>
  <c r="I2781" i="2"/>
  <c r="L2781" i="2" s="1"/>
  <c r="I2782" i="2"/>
  <c r="L2782" i="2" s="1"/>
  <c r="I2783" i="2"/>
  <c r="L2783" i="2" s="1"/>
  <c r="I2784" i="2"/>
  <c r="L2784" i="2" s="1"/>
  <c r="I2785" i="2"/>
  <c r="L2785" i="2" s="1"/>
  <c r="I2786" i="2"/>
  <c r="L2786" i="2" s="1"/>
  <c r="I2787" i="2"/>
  <c r="L2787" i="2" s="1"/>
  <c r="I2788" i="2"/>
  <c r="L2788" i="2" s="1"/>
  <c r="I2789" i="2"/>
  <c r="L2789" i="2" s="1"/>
  <c r="I2790" i="2"/>
  <c r="L2790" i="2" s="1"/>
  <c r="I2791" i="2"/>
  <c r="L2791" i="2" s="1"/>
  <c r="I2792" i="2"/>
  <c r="L2792" i="2" s="1"/>
  <c r="I2793" i="2"/>
  <c r="L2793" i="2" s="1"/>
  <c r="I2794" i="2"/>
  <c r="L2794" i="2" s="1"/>
  <c r="I2795" i="2"/>
  <c r="L2795" i="2" s="1"/>
  <c r="I2796" i="2"/>
  <c r="L2796" i="2" s="1"/>
  <c r="I2797" i="2"/>
  <c r="L2797" i="2" s="1"/>
  <c r="I2798" i="2"/>
  <c r="L2798" i="2" s="1"/>
  <c r="I2799" i="2"/>
  <c r="L2799" i="2" s="1"/>
  <c r="I2800" i="2"/>
  <c r="L2800" i="2" s="1"/>
  <c r="I2801" i="2"/>
  <c r="L2801" i="2" s="1"/>
  <c r="I2802" i="2"/>
  <c r="L2802" i="2" s="1"/>
  <c r="I2803" i="2"/>
  <c r="L2803" i="2" s="1"/>
  <c r="I2804" i="2"/>
  <c r="L2804" i="2" s="1"/>
  <c r="I2805" i="2"/>
  <c r="L2805" i="2" s="1"/>
  <c r="I2806" i="2"/>
  <c r="L2806" i="2" s="1"/>
  <c r="I2807" i="2"/>
  <c r="L2807" i="2" s="1"/>
  <c r="I2808" i="2"/>
  <c r="L2808" i="2" s="1"/>
  <c r="I2809" i="2"/>
  <c r="L2809" i="2" s="1"/>
  <c r="I2810" i="2"/>
  <c r="L2810" i="2" s="1"/>
  <c r="I2811" i="2"/>
  <c r="L2811" i="2" s="1"/>
  <c r="I2812" i="2"/>
  <c r="L2812" i="2" s="1"/>
  <c r="I2813" i="2"/>
  <c r="L2813" i="2" s="1"/>
  <c r="I2814" i="2"/>
  <c r="L2814" i="2" s="1"/>
  <c r="I2815" i="2"/>
  <c r="L2815" i="2" s="1"/>
  <c r="I2816" i="2"/>
  <c r="L2816" i="2" s="1"/>
  <c r="I2817" i="2"/>
  <c r="L2817" i="2" s="1"/>
  <c r="I2818" i="2"/>
  <c r="L2818" i="2" s="1"/>
  <c r="I2819" i="2"/>
  <c r="L2819" i="2" s="1"/>
  <c r="I2820" i="2"/>
  <c r="L2820" i="2" s="1"/>
  <c r="I2821" i="2"/>
  <c r="L2821" i="2" s="1"/>
  <c r="I2822" i="2"/>
  <c r="L2822" i="2" s="1"/>
  <c r="I2823" i="2"/>
  <c r="L2823" i="2" s="1"/>
  <c r="I2824" i="2"/>
  <c r="L2824" i="2" s="1"/>
  <c r="I2825" i="2"/>
  <c r="L2825" i="2" s="1"/>
  <c r="I2826" i="2"/>
  <c r="L2826" i="2" s="1"/>
  <c r="I2827" i="2"/>
  <c r="L2827" i="2" s="1"/>
  <c r="I2828" i="2"/>
  <c r="L2828" i="2" s="1"/>
  <c r="I2829" i="2"/>
  <c r="L2829" i="2" s="1"/>
  <c r="I2830" i="2"/>
  <c r="L2830" i="2" s="1"/>
  <c r="I2831" i="2"/>
  <c r="L2831" i="2" s="1"/>
  <c r="I2832" i="2"/>
  <c r="L2832" i="2" s="1"/>
  <c r="I2833" i="2"/>
  <c r="L2833" i="2" s="1"/>
  <c r="I2834" i="2"/>
  <c r="L2834" i="2" s="1"/>
  <c r="I2835" i="2"/>
  <c r="L2835" i="2" s="1"/>
  <c r="I2836" i="2"/>
  <c r="L2836" i="2" s="1"/>
  <c r="I2837" i="2"/>
  <c r="L2837" i="2" s="1"/>
  <c r="I2838" i="2"/>
  <c r="L2838" i="2" s="1"/>
  <c r="I2839" i="2"/>
  <c r="L2839" i="2" s="1"/>
  <c r="I2840" i="2"/>
  <c r="L2840" i="2" s="1"/>
  <c r="I2841" i="2"/>
  <c r="L2841" i="2" s="1"/>
  <c r="I2842" i="2"/>
  <c r="L2842" i="2" s="1"/>
  <c r="I2843" i="2"/>
  <c r="L2843" i="2" s="1"/>
  <c r="I2844" i="2"/>
  <c r="L2844" i="2" s="1"/>
  <c r="I2845" i="2"/>
  <c r="L2845" i="2" s="1"/>
  <c r="I2846" i="2"/>
  <c r="L2846" i="2" s="1"/>
  <c r="I2847" i="2"/>
  <c r="L2847" i="2" s="1"/>
  <c r="I2848" i="2"/>
  <c r="L2848" i="2" s="1"/>
  <c r="I2849" i="2"/>
  <c r="L2849" i="2" s="1"/>
  <c r="I2850" i="2"/>
  <c r="L2850" i="2" s="1"/>
  <c r="I2851" i="2"/>
  <c r="L2851" i="2" s="1"/>
  <c r="I2852" i="2"/>
  <c r="L2852" i="2" s="1"/>
  <c r="I2853" i="2"/>
  <c r="L2853" i="2" s="1"/>
  <c r="I2854" i="2"/>
  <c r="L2854" i="2" s="1"/>
  <c r="I2855" i="2"/>
  <c r="L2855" i="2" s="1"/>
  <c r="I2856" i="2"/>
  <c r="L2856" i="2" s="1"/>
  <c r="I2857" i="2"/>
  <c r="L2857" i="2" s="1"/>
  <c r="I2858" i="2"/>
  <c r="L2858" i="2" s="1"/>
  <c r="I2859" i="2"/>
  <c r="L2859" i="2" s="1"/>
  <c r="I2860" i="2"/>
  <c r="L2860" i="2" s="1"/>
  <c r="I2861" i="2"/>
  <c r="L2861" i="2" s="1"/>
  <c r="I2862" i="2"/>
  <c r="L2862" i="2" s="1"/>
  <c r="I2863" i="2"/>
  <c r="L2863" i="2" s="1"/>
  <c r="I2864" i="2"/>
  <c r="L2864" i="2" s="1"/>
  <c r="I2865" i="2"/>
  <c r="L2865" i="2" s="1"/>
  <c r="I2866" i="2"/>
  <c r="L2866" i="2" s="1"/>
  <c r="I2867" i="2"/>
  <c r="L2867" i="2" s="1"/>
  <c r="I2868" i="2"/>
  <c r="L2868" i="2" s="1"/>
  <c r="I2869" i="2"/>
  <c r="L2869" i="2" s="1"/>
  <c r="I2870" i="2"/>
  <c r="L2870" i="2" s="1"/>
  <c r="I2871" i="2"/>
  <c r="L2871" i="2" s="1"/>
  <c r="I2872" i="2"/>
  <c r="L2872" i="2" s="1"/>
  <c r="I2873" i="2"/>
  <c r="L2873" i="2" s="1"/>
  <c r="I2874" i="2"/>
  <c r="L2874" i="2" s="1"/>
  <c r="I2875" i="2"/>
  <c r="L2875" i="2" s="1"/>
  <c r="I2876" i="2"/>
  <c r="L2876" i="2" s="1"/>
  <c r="I2877" i="2"/>
  <c r="L2877" i="2" s="1"/>
  <c r="I2878" i="2"/>
  <c r="L2878" i="2" s="1"/>
  <c r="I2879" i="2"/>
  <c r="L2879" i="2" s="1"/>
  <c r="I2880" i="2"/>
  <c r="L2880" i="2" s="1"/>
  <c r="I2881" i="2"/>
  <c r="L2881" i="2" s="1"/>
  <c r="I2882" i="2"/>
  <c r="L2882" i="2" s="1"/>
  <c r="I2883" i="2"/>
  <c r="L2883" i="2" s="1"/>
  <c r="I2884" i="2"/>
  <c r="L2884" i="2" s="1"/>
  <c r="I2885" i="2"/>
  <c r="L2885" i="2" s="1"/>
  <c r="I2886" i="2"/>
  <c r="L2886" i="2" s="1"/>
  <c r="I2887" i="2"/>
  <c r="L2887" i="2" s="1"/>
  <c r="I2888" i="2"/>
  <c r="L2888" i="2" s="1"/>
  <c r="I2889" i="2"/>
  <c r="L2889" i="2" s="1"/>
  <c r="I2890" i="2"/>
  <c r="L2890" i="2" s="1"/>
  <c r="I2891" i="2"/>
  <c r="L2891" i="2" s="1"/>
  <c r="I2892" i="2"/>
  <c r="L2892" i="2" s="1"/>
  <c r="I2893" i="2"/>
  <c r="L2893" i="2" s="1"/>
  <c r="I2894" i="2"/>
  <c r="L2894" i="2" s="1"/>
  <c r="I2895" i="2"/>
  <c r="L2895" i="2" s="1"/>
  <c r="I2896" i="2"/>
  <c r="L2896" i="2" s="1"/>
  <c r="I2897" i="2"/>
  <c r="L2897" i="2" s="1"/>
  <c r="I2898" i="2"/>
  <c r="L2898" i="2" s="1"/>
  <c r="I2899" i="2"/>
  <c r="L2899" i="2" s="1"/>
  <c r="I2900" i="2"/>
  <c r="L2900" i="2" s="1"/>
  <c r="I2901" i="2"/>
  <c r="L2901" i="2" s="1"/>
  <c r="I2902" i="2"/>
  <c r="L2902" i="2" s="1"/>
  <c r="I2903" i="2"/>
  <c r="L2903" i="2" s="1"/>
  <c r="I2904" i="2"/>
  <c r="L2904" i="2" s="1"/>
  <c r="I2905" i="2"/>
  <c r="L2905" i="2" s="1"/>
  <c r="I2906" i="2"/>
  <c r="L2906" i="2" s="1"/>
  <c r="I2907" i="2"/>
  <c r="L2907" i="2" s="1"/>
  <c r="I2908" i="2"/>
  <c r="L2908" i="2" s="1"/>
  <c r="I2909" i="2"/>
  <c r="L2909" i="2" s="1"/>
  <c r="I2910" i="2"/>
  <c r="L2910" i="2" s="1"/>
  <c r="I2911" i="2"/>
  <c r="L2911" i="2" s="1"/>
  <c r="I2912" i="2"/>
  <c r="L2912" i="2" s="1"/>
  <c r="I2913" i="2"/>
  <c r="L2913" i="2" s="1"/>
  <c r="I2914" i="2"/>
  <c r="L2914" i="2" s="1"/>
  <c r="I2915" i="2"/>
  <c r="L2915" i="2" s="1"/>
  <c r="I2916" i="2"/>
  <c r="L2916" i="2" s="1"/>
  <c r="I2917" i="2"/>
  <c r="L2917" i="2" s="1"/>
  <c r="I2918" i="2"/>
  <c r="L2918" i="2" s="1"/>
  <c r="I2919" i="2"/>
  <c r="L2919" i="2" s="1"/>
  <c r="I2920" i="2"/>
  <c r="L2920" i="2" s="1"/>
  <c r="I2921" i="2"/>
  <c r="L2921" i="2" s="1"/>
  <c r="I2922" i="2"/>
  <c r="L2922" i="2" s="1"/>
  <c r="I2923" i="2"/>
  <c r="L2923" i="2" s="1"/>
  <c r="I2924" i="2"/>
  <c r="L2924" i="2" s="1"/>
  <c r="I2925" i="2"/>
  <c r="L2925" i="2" s="1"/>
  <c r="I2926" i="2"/>
  <c r="L2926" i="2" s="1"/>
  <c r="I2927" i="2"/>
  <c r="L2927" i="2" s="1"/>
  <c r="I2928" i="2"/>
  <c r="L2928" i="2" s="1"/>
  <c r="I2929" i="2"/>
  <c r="L2929" i="2" s="1"/>
  <c r="I2930" i="2"/>
  <c r="L2930" i="2" s="1"/>
  <c r="I2931" i="2"/>
  <c r="L2931" i="2" s="1"/>
  <c r="I2932" i="2"/>
  <c r="L2932" i="2" s="1"/>
  <c r="I2933" i="2"/>
  <c r="L2933" i="2" s="1"/>
  <c r="I2934" i="2"/>
  <c r="L2934" i="2" s="1"/>
  <c r="I2935" i="2"/>
  <c r="L2935" i="2" s="1"/>
  <c r="I2936" i="2"/>
  <c r="L2936" i="2" s="1"/>
  <c r="I2937" i="2"/>
  <c r="L2937" i="2" s="1"/>
  <c r="I2938" i="2"/>
  <c r="L2938" i="2" s="1"/>
  <c r="I2939" i="2"/>
  <c r="L2939" i="2" s="1"/>
  <c r="I2940" i="2"/>
  <c r="L2940" i="2" s="1"/>
  <c r="I2941" i="2"/>
  <c r="L2941" i="2" s="1"/>
  <c r="I2942" i="2"/>
  <c r="L2942" i="2" s="1"/>
  <c r="I2943" i="2"/>
  <c r="L2943" i="2" s="1"/>
  <c r="I2944" i="2"/>
  <c r="L2944" i="2" s="1"/>
  <c r="I2945" i="2"/>
  <c r="L2945" i="2" s="1"/>
  <c r="I2946" i="2"/>
  <c r="L2946" i="2" s="1"/>
  <c r="I2947" i="2"/>
  <c r="L2947" i="2" s="1"/>
  <c r="I2948" i="2"/>
  <c r="L2948" i="2" s="1"/>
  <c r="I2949" i="2"/>
  <c r="L2949" i="2" s="1"/>
  <c r="I2950" i="2"/>
  <c r="L2950" i="2" s="1"/>
  <c r="I2951" i="2"/>
  <c r="L2951" i="2" s="1"/>
  <c r="I2952" i="2"/>
  <c r="L2952" i="2" s="1"/>
  <c r="I2953" i="2"/>
  <c r="L2953" i="2" s="1"/>
  <c r="I2954" i="2"/>
  <c r="L2954" i="2" s="1"/>
  <c r="I2955" i="2"/>
  <c r="L2955" i="2" s="1"/>
  <c r="I2956" i="2"/>
  <c r="L2956" i="2" s="1"/>
  <c r="I2957" i="2"/>
  <c r="L2957" i="2" s="1"/>
  <c r="I2958" i="2"/>
  <c r="L2958" i="2" s="1"/>
  <c r="I2959" i="2"/>
  <c r="L2959" i="2" s="1"/>
  <c r="I2960" i="2"/>
  <c r="L2960" i="2" s="1"/>
  <c r="I2961" i="2"/>
  <c r="L2961" i="2" s="1"/>
  <c r="I2962" i="2"/>
  <c r="L2962" i="2" s="1"/>
  <c r="I2963" i="2"/>
  <c r="L2963" i="2" s="1"/>
  <c r="I2964" i="2"/>
  <c r="L2964" i="2" s="1"/>
  <c r="I2965" i="2"/>
  <c r="L2965" i="2" s="1"/>
  <c r="I2966" i="2"/>
  <c r="L2966" i="2" s="1"/>
  <c r="I2967" i="2"/>
  <c r="L2967" i="2" s="1"/>
  <c r="I2968" i="2"/>
  <c r="L2968" i="2" s="1"/>
  <c r="I2969" i="2"/>
  <c r="L2969" i="2" s="1"/>
  <c r="I2970" i="2"/>
  <c r="L2970" i="2" s="1"/>
  <c r="I2971" i="2"/>
  <c r="L2971" i="2" s="1"/>
  <c r="I2972" i="2"/>
  <c r="L2972" i="2" s="1"/>
  <c r="I2973" i="2"/>
  <c r="L2973" i="2" s="1"/>
  <c r="I2974" i="2"/>
  <c r="L2974" i="2" s="1"/>
  <c r="I2975" i="2"/>
  <c r="L2975" i="2" s="1"/>
  <c r="I2976" i="2"/>
  <c r="L2976" i="2" s="1"/>
  <c r="I2977" i="2"/>
  <c r="L2977" i="2" s="1"/>
  <c r="I2978" i="2"/>
  <c r="L2978" i="2" s="1"/>
  <c r="I2979" i="2"/>
  <c r="L2979" i="2" s="1"/>
  <c r="I2980" i="2"/>
  <c r="L2980" i="2" s="1"/>
  <c r="I2981" i="2"/>
  <c r="L2981" i="2" s="1"/>
  <c r="I2982" i="2"/>
  <c r="L2982" i="2" s="1"/>
  <c r="I2983" i="2"/>
  <c r="L2983" i="2" s="1"/>
  <c r="I2984" i="2"/>
  <c r="L2984" i="2" s="1"/>
  <c r="I2985" i="2"/>
  <c r="L2985" i="2" s="1"/>
  <c r="I2986" i="2"/>
  <c r="L2986" i="2" s="1"/>
  <c r="I2987" i="2"/>
  <c r="L2987" i="2" s="1"/>
  <c r="I2988" i="2"/>
  <c r="L2988" i="2" s="1"/>
  <c r="I2989" i="2"/>
  <c r="L2989" i="2" s="1"/>
  <c r="I2990" i="2"/>
  <c r="L2990" i="2" s="1"/>
  <c r="I2991" i="2"/>
  <c r="L2991" i="2" s="1"/>
  <c r="I2992" i="2"/>
  <c r="L2992" i="2" s="1"/>
  <c r="I2993" i="2"/>
  <c r="L2993" i="2" s="1"/>
  <c r="I2994" i="2"/>
  <c r="L2994" i="2" s="1"/>
  <c r="I2995" i="2"/>
  <c r="L2995" i="2" s="1"/>
  <c r="I2996" i="2"/>
  <c r="L2996" i="2" s="1"/>
  <c r="I2997" i="2"/>
  <c r="L2997" i="2" s="1"/>
  <c r="I2998" i="2"/>
  <c r="L2998" i="2" s="1"/>
  <c r="I2999" i="2"/>
  <c r="L2999" i="2" s="1"/>
  <c r="I3000" i="2"/>
  <c r="L3000" i="2" s="1"/>
  <c r="I3001" i="2"/>
  <c r="L3001" i="2" s="1"/>
  <c r="I3002" i="2"/>
  <c r="L3002" i="2" s="1"/>
  <c r="I3003" i="2"/>
  <c r="L3003" i="2" s="1"/>
  <c r="I3004" i="2"/>
  <c r="L3004" i="2" s="1"/>
  <c r="I3005" i="2"/>
  <c r="L3005" i="2" s="1"/>
  <c r="I3006" i="2"/>
  <c r="L3006" i="2" s="1"/>
  <c r="I3007" i="2"/>
  <c r="L3007" i="2" s="1"/>
  <c r="I3008" i="2"/>
  <c r="L3008" i="2" s="1"/>
  <c r="I3009" i="2"/>
  <c r="L3009" i="2" s="1"/>
  <c r="I3010" i="2"/>
  <c r="L3010" i="2" s="1"/>
  <c r="I3011" i="2"/>
  <c r="L3011" i="2" s="1"/>
  <c r="I3012" i="2"/>
  <c r="L3012" i="2" s="1"/>
  <c r="I3013" i="2"/>
  <c r="L3013" i="2" s="1"/>
  <c r="I3014" i="2"/>
  <c r="L3014" i="2" s="1"/>
  <c r="I3015" i="2"/>
  <c r="L3015" i="2" s="1"/>
  <c r="I3016" i="2"/>
  <c r="L3016" i="2" s="1"/>
  <c r="I3017" i="2"/>
  <c r="L3017" i="2" s="1"/>
  <c r="I3018" i="2"/>
  <c r="L3018" i="2" s="1"/>
  <c r="I3019" i="2"/>
  <c r="L3019" i="2" s="1"/>
  <c r="I3020" i="2"/>
  <c r="L3020" i="2" s="1"/>
  <c r="I3021" i="2"/>
  <c r="L3021" i="2" s="1"/>
  <c r="I3022" i="2"/>
  <c r="L3022" i="2" s="1"/>
  <c r="I3023" i="2"/>
  <c r="L3023" i="2" s="1"/>
  <c r="I3024" i="2"/>
  <c r="L3024" i="2" s="1"/>
  <c r="I3025" i="2"/>
  <c r="L3025" i="2" s="1"/>
  <c r="I3026" i="2"/>
  <c r="L3026" i="2" s="1"/>
  <c r="I3027" i="2"/>
  <c r="L3027" i="2" s="1"/>
  <c r="I3028" i="2"/>
  <c r="L3028" i="2" s="1"/>
  <c r="I3029" i="2"/>
  <c r="L3029" i="2" s="1"/>
  <c r="I3030" i="2"/>
  <c r="L3030" i="2" s="1"/>
  <c r="I3031" i="2"/>
  <c r="L3031" i="2" s="1"/>
  <c r="I3032" i="2"/>
  <c r="L3032" i="2" s="1"/>
  <c r="I3033" i="2"/>
  <c r="L3033" i="2" s="1"/>
  <c r="I3034" i="2"/>
  <c r="L3034" i="2" s="1"/>
  <c r="I3035" i="2"/>
  <c r="L3035" i="2" s="1"/>
  <c r="I3036" i="2"/>
  <c r="L3036" i="2" s="1"/>
  <c r="I3037" i="2"/>
  <c r="L3037" i="2" s="1"/>
  <c r="I3038" i="2"/>
  <c r="L3038" i="2" s="1"/>
  <c r="I3039" i="2"/>
  <c r="L3039" i="2" s="1"/>
  <c r="I3040" i="2"/>
  <c r="L3040" i="2" s="1"/>
  <c r="I3041" i="2"/>
  <c r="L3041" i="2" s="1"/>
  <c r="I3042" i="2"/>
  <c r="L3042" i="2" s="1"/>
  <c r="I3043" i="2"/>
  <c r="L3043" i="2" s="1"/>
  <c r="I3044" i="2"/>
  <c r="L3044" i="2" s="1"/>
  <c r="I3045" i="2"/>
  <c r="L3045" i="2" s="1"/>
  <c r="I3046" i="2"/>
  <c r="L3046" i="2" s="1"/>
  <c r="I3047" i="2"/>
  <c r="L3047" i="2" s="1"/>
  <c r="I3048" i="2"/>
  <c r="L3048" i="2" s="1"/>
  <c r="I3049" i="2"/>
  <c r="L3049" i="2" s="1"/>
  <c r="I3050" i="2"/>
  <c r="L3050" i="2" s="1"/>
  <c r="I3051" i="2"/>
  <c r="L3051" i="2" s="1"/>
  <c r="I3052" i="2"/>
  <c r="L3052" i="2" s="1"/>
  <c r="I3053" i="2"/>
  <c r="L3053" i="2" s="1"/>
  <c r="I3054" i="2"/>
  <c r="L3054" i="2" s="1"/>
  <c r="I3055" i="2"/>
  <c r="L3055" i="2" s="1"/>
  <c r="I3056" i="2"/>
  <c r="L3056" i="2" s="1"/>
  <c r="I3057" i="2"/>
  <c r="L3057" i="2" s="1"/>
  <c r="I3058" i="2"/>
  <c r="L3058" i="2" s="1"/>
  <c r="I3059" i="2"/>
  <c r="L3059" i="2" s="1"/>
  <c r="I3060" i="2"/>
  <c r="L3060" i="2" s="1"/>
  <c r="I3061" i="2"/>
  <c r="L3061" i="2" s="1"/>
  <c r="I3062" i="2"/>
  <c r="L3062" i="2" s="1"/>
  <c r="I3063" i="2"/>
  <c r="L3063" i="2" s="1"/>
  <c r="I3064" i="2"/>
  <c r="L3064" i="2" s="1"/>
  <c r="I3065" i="2"/>
  <c r="L3065" i="2" s="1"/>
  <c r="I3066" i="2"/>
  <c r="L3066" i="2" s="1"/>
  <c r="I3067" i="2"/>
  <c r="L3067" i="2" s="1"/>
  <c r="I3068" i="2"/>
  <c r="L3068" i="2" s="1"/>
  <c r="I3069" i="2"/>
  <c r="L3069" i="2" s="1"/>
  <c r="I3070" i="2"/>
  <c r="L3070" i="2" s="1"/>
  <c r="I3071" i="2"/>
  <c r="L3071" i="2" s="1"/>
  <c r="I3072" i="2"/>
  <c r="L3072" i="2" s="1"/>
  <c r="I3073" i="2"/>
  <c r="L3073" i="2" s="1"/>
  <c r="I3074" i="2"/>
  <c r="L3074" i="2" s="1"/>
  <c r="I3075" i="2"/>
  <c r="L3075" i="2" s="1"/>
  <c r="I3076" i="2"/>
  <c r="L3076" i="2" s="1"/>
  <c r="I3077" i="2"/>
  <c r="L3077" i="2" s="1"/>
  <c r="I3078" i="2"/>
  <c r="L3078" i="2" s="1"/>
  <c r="I3079" i="2"/>
  <c r="L3079" i="2" s="1"/>
  <c r="I3080" i="2"/>
  <c r="L3080" i="2" s="1"/>
  <c r="I3081" i="2"/>
  <c r="L3081" i="2" s="1"/>
  <c r="I3082" i="2"/>
  <c r="L3082" i="2" s="1"/>
  <c r="I3083" i="2"/>
  <c r="L3083" i="2" s="1"/>
  <c r="I3084" i="2"/>
  <c r="L3084" i="2" s="1"/>
  <c r="I3085" i="2"/>
  <c r="L3085" i="2" s="1"/>
  <c r="I3086" i="2"/>
  <c r="L3086" i="2" s="1"/>
  <c r="I3087" i="2"/>
  <c r="L3087" i="2" s="1"/>
  <c r="I3088" i="2"/>
  <c r="L3088" i="2" s="1"/>
  <c r="I3089" i="2"/>
  <c r="L3089" i="2" s="1"/>
  <c r="I3090" i="2"/>
  <c r="L3090" i="2" s="1"/>
  <c r="I3091" i="2"/>
  <c r="L3091" i="2" s="1"/>
  <c r="I3092" i="2"/>
  <c r="L3092" i="2" s="1"/>
  <c r="I3093" i="2"/>
  <c r="L3093" i="2" s="1"/>
  <c r="I3094" i="2"/>
  <c r="L3094" i="2" s="1"/>
  <c r="I3095" i="2"/>
  <c r="L3095" i="2" s="1"/>
  <c r="I3096" i="2"/>
  <c r="L3096" i="2" s="1"/>
  <c r="I3097" i="2"/>
  <c r="L3097" i="2" s="1"/>
  <c r="I3098" i="2"/>
  <c r="L3098" i="2" s="1"/>
  <c r="I3099" i="2"/>
  <c r="L3099" i="2" s="1"/>
  <c r="I3100" i="2"/>
  <c r="L3100" i="2" s="1"/>
  <c r="I3101" i="2"/>
  <c r="L3101" i="2" s="1"/>
  <c r="I3102" i="2"/>
  <c r="L3102" i="2" s="1"/>
  <c r="I3103" i="2"/>
  <c r="L3103" i="2" s="1"/>
  <c r="I3104" i="2"/>
  <c r="L3104" i="2" s="1"/>
  <c r="I3105" i="2"/>
  <c r="L3105" i="2" s="1"/>
  <c r="I3106" i="2"/>
  <c r="L3106" i="2" s="1"/>
  <c r="I3107" i="2"/>
  <c r="L3107" i="2" s="1"/>
  <c r="I3108" i="2"/>
  <c r="L3108" i="2" s="1"/>
  <c r="I3109" i="2"/>
  <c r="L3109" i="2" s="1"/>
  <c r="I3110" i="2"/>
  <c r="L3110" i="2" s="1"/>
  <c r="I3111" i="2"/>
  <c r="L3111" i="2" s="1"/>
  <c r="I3112" i="2"/>
  <c r="L3112" i="2" s="1"/>
  <c r="I3113" i="2"/>
  <c r="L3113" i="2" s="1"/>
  <c r="I3114" i="2"/>
  <c r="L3114" i="2" s="1"/>
  <c r="I3115" i="2"/>
  <c r="L3115" i="2" s="1"/>
  <c r="I3116" i="2"/>
  <c r="L3116" i="2" s="1"/>
  <c r="I3117" i="2"/>
  <c r="L3117" i="2" s="1"/>
  <c r="I3118" i="2"/>
  <c r="L3118" i="2" s="1"/>
  <c r="I3119" i="2"/>
  <c r="L3119" i="2" s="1"/>
  <c r="I3120" i="2"/>
  <c r="L3120" i="2" s="1"/>
  <c r="I3121" i="2"/>
  <c r="L3121" i="2" s="1"/>
  <c r="I3122" i="2"/>
  <c r="L3122" i="2" s="1"/>
  <c r="I3123" i="2"/>
  <c r="L3123" i="2" s="1"/>
  <c r="I3124" i="2"/>
  <c r="L3124" i="2" s="1"/>
  <c r="I3125" i="2"/>
  <c r="L3125" i="2" s="1"/>
  <c r="I3126" i="2"/>
  <c r="L3126" i="2" s="1"/>
  <c r="I3127" i="2"/>
  <c r="L3127" i="2" s="1"/>
  <c r="I3128" i="2"/>
  <c r="L3128" i="2" s="1"/>
  <c r="I3129" i="2"/>
  <c r="L3129" i="2" s="1"/>
  <c r="I3130" i="2"/>
  <c r="L3130" i="2" s="1"/>
  <c r="I3131" i="2"/>
  <c r="L3131" i="2" s="1"/>
  <c r="I3132" i="2"/>
  <c r="L3132" i="2" s="1"/>
  <c r="I3133" i="2"/>
  <c r="L3133" i="2" s="1"/>
  <c r="I3134" i="2"/>
  <c r="L3134" i="2" s="1"/>
  <c r="I3135" i="2"/>
  <c r="L3135" i="2" s="1"/>
  <c r="I3136" i="2"/>
  <c r="L3136" i="2" s="1"/>
  <c r="I3137" i="2"/>
  <c r="L3137" i="2" s="1"/>
  <c r="I3138" i="2"/>
  <c r="L3138" i="2" s="1"/>
  <c r="I3139" i="2"/>
  <c r="L3139" i="2" s="1"/>
  <c r="I3140" i="2"/>
  <c r="L3140" i="2" s="1"/>
  <c r="I3141" i="2"/>
  <c r="L3141" i="2" s="1"/>
  <c r="I3142" i="2"/>
  <c r="L3142" i="2" s="1"/>
  <c r="I3143" i="2"/>
  <c r="L3143" i="2" s="1"/>
  <c r="I3144" i="2"/>
  <c r="L3144" i="2" s="1"/>
  <c r="I3145" i="2"/>
  <c r="L3145" i="2" s="1"/>
  <c r="I3146" i="2"/>
  <c r="L3146" i="2" s="1"/>
  <c r="I3147" i="2"/>
  <c r="L3147" i="2" s="1"/>
  <c r="I3148" i="2"/>
  <c r="L3148" i="2" s="1"/>
  <c r="I3149" i="2"/>
  <c r="L3149" i="2" s="1"/>
  <c r="I3150" i="2"/>
  <c r="L3150" i="2" s="1"/>
  <c r="I3151" i="2"/>
  <c r="L3151" i="2" s="1"/>
  <c r="I3152" i="2"/>
  <c r="L3152" i="2" s="1"/>
  <c r="I3153" i="2"/>
  <c r="L3153" i="2" s="1"/>
  <c r="I3154" i="2"/>
  <c r="L3154" i="2" s="1"/>
  <c r="I3155" i="2"/>
  <c r="L3155" i="2" s="1"/>
  <c r="I3156" i="2"/>
  <c r="L3156" i="2" s="1"/>
  <c r="I3157" i="2"/>
  <c r="L3157" i="2" s="1"/>
  <c r="I3158" i="2"/>
  <c r="L3158" i="2" s="1"/>
  <c r="I3159" i="2"/>
  <c r="L3159" i="2" s="1"/>
  <c r="I3160" i="2"/>
  <c r="L3160" i="2" s="1"/>
  <c r="I3161" i="2"/>
  <c r="L3161" i="2" s="1"/>
  <c r="I3162" i="2"/>
  <c r="L3162" i="2" s="1"/>
  <c r="I3163" i="2"/>
  <c r="L3163" i="2" s="1"/>
  <c r="I3164" i="2"/>
  <c r="L3164" i="2" s="1"/>
  <c r="I3165" i="2"/>
  <c r="L3165" i="2" s="1"/>
  <c r="I3166" i="2"/>
  <c r="L3166" i="2" s="1"/>
  <c r="I3167" i="2"/>
  <c r="L3167" i="2" s="1"/>
  <c r="I3168" i="2"/>
  <c r="L3168" i="2" s="1"/>
  <c r="I3169" i="2"/>
  <c r="L3169" i="2" s="1"/>
  <c r="I3170" i="2"/>
  <c r="L3170" i="2" s="1"/>
  <c r="I3171" i="2"/>
  <c r="L3171" i="2" s="1"/>
  <c r="I3172" i="2"/>
  <c r="L3172" i="2" s="1"/>
  <c r="I3173" i="2"/>
  <c r="L3173" i="2" s="1"/>
  <c r="I3174" i="2"/>
  <c r="L3174" i="2" s="1"/>
  <c r="I3175" i="2"/>
  <c r="L3175" i="2" s="1"/>
  <c r="I3176" i="2"/>
  <c r="L3176" i="2" s="1"/>
  <c r="I3177" i="2"/>
  <c r="L3177" i="2" s="1"/>
  <c r="I3178" i="2"/>
  <c r="L3178" i="2" s="1"/>
  <c r="I3179" i="2"/>
  <c r="L3179" i="2" s="1"/>
  <c r="I3180" i="2"/>
  <c r="L3180" i="2" s="1"/>
  <c r="I3181" i="2"/>
  <c r="L3181" i="2" s="1"/>
  <c r="I3182" i="2"/>
  <c r="L3182" i="2" s="1"/>
  <c r="I3183" i="2"/>
  <c r="L3183" i="2" s="1"/>
  <c r="I3184" i="2"/>
  <c r="L3184" i="2" s="1"/>
  <c r="I3185" i="2"/>
  <c r="L3185" i="2" s="1"/>
  <c r="I3186" i="2"/>
  <c r="L3186" i="2" s="1"/>
  <c r="I3187" i="2"/>
  <c r="L3187" i="2" s="1"/>
  <c r="I3188" i="2"/>
  <c r="L3188" i="2" s="1"/>
  <c r="I3189" i="2"/>
  <c r="L3189" i="2" s="1"/>
  <c r="I3190" i="2"/>
  <c r="L3190" i="2" s="1"/>
  <c r="I3191" i="2"/>
  <c r="L3191" i="2" s="1"/>
  <c r="I3192" i="2"/>
  <c r="L3192" i="2" s="1"/>
  <c r="I3193" i="2"/>
  <c r="L3193" i="2" s="1"/>
  <c r="I3194" i="2"/>
  <c r="L3194" i="2" s="1"/>
  <c r="I3195" i="2"/>
  <c r="L3195" i="2" s="1"/>
  <c r="I3196" i="2"/>
  <c r="L3196" i="2" s="1"/>
  <c r="I3197" i="2"/>
  <c r="L3197" i="2" s="1"/>
  <c r="I3198" i="2"/>
  <c r="L3198" i="2" s="1"/>
  <c r="I3199" i="2"/>
  <c r="L3199" i="2" s="1"/>
  <c r="I3200" i="2"/>
  <c r="L3200" i="2" s="1"/>
  <c r="I3201" i="2"/>
  <c r="L3201" i="2" s="1"/>
  <c r="I3202" i="2"/>
  <c r="L3202" i="2" s="1"/>
  <c r="I3203" i="2"/>
  <c r="L3203" i="2" s="1"/>
  <c r="I3204" i="2"/>
  <c r="L3204" i="2" s="1"/>
  <c r="I3205" i="2"/>
  <c r="L3205" i="2" s="1"/>
  <c r="I3206" i="2"/>
  <c r="L3206" i="2" s="1"/>
  <c r="I3207" i="2"/>
  <c r="L3207" i="2" s="1"/>
  <c r="I3208" i="2"/>
  <c r="L3208" i="2" s="1"/>
  <c r="I3209" i="2"/>
  <c r="L3209" i="2" s="1"/>
  <c r="I3210" i="2"/>
  <c r="L3210" i="2" s="1"/>
  <c r="I3211" i="2"/>
  <c r="L3211" i="2" s="1"/>
  <c r="I3212" i="2"/>
  <c r="L3212" i="2" s="1"/>
  <c r="I3213" i="2"/>
  <c r="L3213" i="2" s="1"/>
  <c r="I3214" i="2"/>
  <c r="L3214" i="2" s="1"/>
  <c r="I3215" i="2"/>
  <c r="L3215" i="2" s="1"/>
  <c r="I3216" i="2"/>
  <c r="L3216" i="2" s="1"/>
  <c r="I3217" i="2"/>
  <c r="L3217" i="2" s="1"/>
  <c r="I3218" i="2"/>
  <c r="L3218" i="2" s="1"/>
  <c r="I3219" i="2"/>
  <c r="L3219" i="2" s="1"/>
  <c r="I3220" i="2"/>
  <c r="L3220" i="2" s="1"/>
  <c r="I3221" i="2"/>
  <c r="L3221" i="2" s="1"/>
  <c r="I3222" i="2"/>
  <c r="L3222" i="2" s="1"/>
  <c r="I3223" i="2"/>
  <c r="L3223" i="2" s="1"/>
  <c r="I3224" i="2"/>
  <c r="L3224" i="2" s="1"/>
  <c r="I3225" i="2"/>
  <c r="L3225" i="2" s="1"/>
  <c r="I3226" i="2"/>
  <c r="L3226" i="2" s="1"/>
  <c r="I3227" i="2"/>
  <c r="L3227" i="2" s="1"/>
  <c r="I3228" i="2"/>
  <c r="L3228" i="2" s="1"/>
  <c r="I3229" i="2"/>
  <c r="L3229" i="2" s="1"/>
  <c r="I3230" i="2"/>
  <c r="L3230" i="2" s="1"/>
  <c r="I3231" i="2"/>
  <c r="L3231" i="2" s="1"/>
  <c r="I3232" i="2"/>
  <c r="L3232" i="2" s="1"/>
  <c r="I3233" i="2"/>
  <c r="L3233" i="2" s="1"/>
  <c r="I3234" i="2"/>
  <c r="L3234" i="2" s="1"/>
  <c r="I3235" i="2"/>
  <c r="L3235" i="2" s="1"/>
  <c r="I3236" i="2"/>
  <c r="L3236" i="2" s="1"/>
  <c r="I3237" i="2"/>
  <c r="L3237" i="2" s="1"/>
  <c r="I3238" i="2"/>
  <c r="L3238" i="2" s="1"/>
  <c r="I3239" i="2"/>
  <c r="L3239" i="2" s="1"/>
  <c r="I3240" i="2"/>
  <c r="L3240" i="2" s="1"/>
  <c r="I3241" i="2"/>
  <c r="L3241" i="2" s="1"/>
  <c r="I3242" i="2"/>
  <c r="L3242" i="2" s="1"/>
  <c r="I3243" i="2"/>
  <c r="L3243" i="2" s="1"/>
  <c r="I3244" i="2"/>
  <c r="L3244" i="2" s="1"/>
  <c r="I3245" i="2"/>
  <c r="L3245" i="2" s="1"/>
  <c r="I3246" i="2"/>
  <c r="L3246" i="2" s="1"/>
  <c r="I3247" i="2"/>
  <c r="L3247" i="2" s="1"/>
  <c r="I3248" i="2"/>
  <c r="L3248" i="2" s="1"/>
  <c r="I3249" i="2"/>
  <c r="L3249" i="2" s="1"/>
  <c r="I3250" i="2"/>
  <c r="L3250" i="2" s="1"/>
  <c r="I3251" i="2"/>
  <c r="L3251" i="2" s="1"/>
  <c r="I3252" i="2"/>
  <c r="L3252" i="2" s="1"/>
  <c r="I3253" i="2"/>
  <c r="L3253" i="2" s="1"/>
  <c r="I3254" i="2"/>
  <c r="L3254" i="2" s="1"/>
  <c r="I3255" i="2"/>
  <c r="L3255" i="2" s="1"/>
  <c r="I3256" i="2"/>
  <c r="L3256" i="2" s="1"/>
  <c r="I3257" i="2"/>
  <c r="L3257" i="2" s="1"/>
  <c r="I3258" i="2"/>
  <c r="L3258" i="2" s="1"/>
  <c r="I3259" i="2"/>
  <c r="L3259" i="2" s="1"/>
  <c r="I3260" i="2"/>
  <c r="L3260" i="2" s="1"/>
  <c r="I3261" i="2"/>
  <c r="L3261" i="2" s="1"/>
  <c r="I3262" i="2"/>
  <c r="L3262" i="2" s="1"/>
  <c r="I3263" i="2"/>
  <c r="L3263" i="2" s="1"/>
  <c r="I3264" i="2"/>
  <c r="L3264" i="2" s="1"/>
  <c r="I3265" i="2"/>
  <c r="L3265" i="2" s="1"/>
  <c r="I3266" i="2"/>
  <c r="L3266" i="2" s="1"/>
  <c r="I3267" i="2"/>
  <c r="L3267" i="2" s="1"/>
  <c r="I3268" i="2"/>
  <c r="L3268" i="2" s="1"/>
  <c r="I3269" i="2"/>
  <c r="L3269" i="2" s="1"/>
  <c r="I3270" i="2"/>
  <c r="L3270" i="2" s="1"/>
  <c r="I3271" i="2"/>
  <c r="L3271" i="2" s="1"/>
  <c r="I3272" i="2"/>
  <c r="L3272" i="2" s="1"/>
  <c r="I3273" i="2"/>
  <c r="L3273" i="2" s="1"/>
  <c r="I3274" i="2"/>
  <c r="L3274" i="2" s="1"/>
  <c r="I3275" i="2"/>
  <c r="L3275" i="2" s="1"/>
  <c r="I3276" i="2"/>
  <c r="L3276" i="2" s="1"/>
  <c r="I3277" i="2"/>
  <c r="L3277" i="2" s="1"/>
  <c r="I3278" i="2"/>
  <c r="L3278" i="2" s="1"/>
  <c r="I3279" i="2"/>
  <c r="L3279" i="2" s="1"/>
  <c r="I3280" i="2"/>
  <c r="L3280" i="2" s="1"/>
  <c r="I3281" i="2"/>
  <c r="L3281" i="2" s="1"/>
  <c r="I3282" i="2"/>
  <c r="L3282" i="2" s="1"/>
  <c r="I3283" i="2"/>
  <c r="L3283" i="2" s="1"/>
  <c r="I3284" i="2"/>
  <c r="L3284" i="2" s="1"/>
  <c r="I3285" i="2"/>
  <c r="L3285" i="2" s="1"/>
  <c r="I3286" i="2"/>
  <c r="L3286" i="2" s="1"/>
  <c r="I3287" i="2"/>
  <c r="L3287" i="2" s="1"/>
  <c r="I3288" i="2"/>
  <c r="L3288" i="2" s="1"/>
  <c r="I3289" i="2"/>
  <c r="L3289" i="2" s="1"/>
  <c r="I3290" i="2"/>
  <c r="L3290" i="2" s="1"/>
  <c r="I3291" i="2"/>
  <c r="L3291" i="2" s="1"/>
  <c r="I3292" i="2"/>
  <c r="L3292" i="2" s="1"/>
  <c r="I3293" i="2"/>
  <c r="L3293" i="2" s="1"/>
  <c r="I3294" i="2"/>
  <c r="L3294" i="2" s="1"/>
  <c r="I3295" i="2"/>
  <c r="L3295" i="2" s="1"/>
  <c r="I3296" i="2"/>
  <c r="L3296" i="2" s="1"/>
  <c r="I3297" i="2"/>
  <c r="L3297" i="2" s="1"/>
  <c r="I3298" i="2"/>
  <c r="L3298" i="2" s="1"/>
  <c r="I3299" i="2"/>
  <c r="L3299" i="2" s="1"/>
  <c r="I3300" i="2"/>
  <c r="L3300" i="2" s="1"/>
  <c r="I3301" i="2"/>
  <c r="L3301" i="2" s="1"/>
  <c r="I3302" i="2"/>
  <c r="L3302" i="2" s="1"/>
  <c r="I3303" i="2"/>
  <c r="L3303" i="2" s="1"/>
  <c r="I3304" i="2"/>
  <c r="L3304" i="2" s="1"/>
  <c r="I3305" i="2"/>
  <c r="L3305" i="2" s="1"/>
  <c r="I3306" i="2"/>
  <c r="L3306" i="2" s="1"/>
  <c r="I3307" i="2"/>
  <c r="L3307" i="2" s="1"/>
  <c r="I3308" i="2"/>
  <c r="L3308" i="2" s="1"/>
  <c r="I3309" i="2"/>
  <c r="L3309" i="2" s="1"/>
  <c r="I3310" i="2"/>
  <c r="L3310" i="2" s="1"/>
  <c r="I3311" i="2"/>
  <c r="L3311" i="2" s="1"/>
  <c r="I3312" i="2"/>
  <c r="L3312" i="2" s="1"/>
  <c r="I3313" i="2"/>
  <c r="L3313" i="2" s="1"/>
  <c r="I3314" i="2"/>
  <c r="L3314" i="2" s="1"/>
  <c r="I3315" i="2"/>
  <c r="L3315" i="2" s="1"/>
  <c r="I3316" i="2"/>
  <c r="L3316" i="2" s="1"/>
  <c r="I3317" i="2"/>
  <c r="L3317" i="2" s="1"/>
  <c r="I3318" i="2"/>
  <c r="L3318" i="2" s="1"/>
  <c r="I3319" i="2"/>
  <c r="L3319" i="2" s="1"/>
  <c r="I3320" i="2"/>
  <c r="L3320" i="2" s="1"/>
  <c r="I3321" i="2"/>
  <c r="L3321" i="2" s="1"/>
  <c r="I3322" i="2"/>
  <c r="L3322" i="2" s="1"/>
  <c r="I3323" i="2"/>
  <c r="L3323" i="2" s="1"/>
  <c r="I3324" i="2"/>
  <c r="L3324" i="2" s="1"/>
  <c r="I3325" i="2"/>
  <c r="L3325" i="2" s="1"/>
  <c r="I3326" i="2"/>
  <c r="L3326" i="2" s="1"/>
  <c r="I3327" i="2"/>
  <c r="L3327" i="2" s="1"/>
  <c r="I3328" i="2"/>
  <c r="L3328" i="2" s="1"/>
  <c r="I3329" i="2"/>
  <c r="L3329" i="2" s="1"/>
  <c r="I3330" i="2"/>
  <c r="L3330" i="2" s="1"/>
  <c r="I3331" i="2"/>
  <c r="L3331" i="2" s="1"/>
  <c r="I3332" i="2"/>
  <c r="L3332" i="2" s="1"/>
  <c r="I3333" i="2"/>
  <c r="L3333" i="2" s="1"/>
  <c r="I3334" i="2"/>
  <c r="L3334" i="2" s="1"/>
  <c r="I3335" i="2"/>
  <c r="L3335" i="2" s="1"/>
  <c r="I3336" i="2"/>
  <c r="L3336" i="2" s="1"/>
  <c r="I3337" i="2"/>
  <c r="L3337" i="2" s="1"/>
  <c r="I3338" i="2"/>
  <c r="L3338" i="2" s="1"/>
  <c r="I3339" i="2"/>
  <c r="L3339" i="2" s="1"/>
  <c r="I3340" i="2"/>
  <c r="L3340" i="2" s="1"/>
  <c r="I3341" i="2"/>
  <c r="L3341" i="2" s="1"/>
  <c r="I3342" i="2"/>
  <c r="L3342" i="2" s="1"/>
  <c r="I3343" i="2"/>
  <c r="L3343" i="2" s="1"/>
  <c r="I3344" i="2"/>
  <c r="L3344" i="2" s="1"/>
  <c r="I3345" i="2"/>
  <c r="L3345" i="2" s="1"/>
  <c r="I3346" i="2"/>
  <c r="L3346" i="2" s="1"/>
  <c r="I3347" i="2"/>
  <c r="L3347" i="2" s="1"/>
  <c r="I3348" i="2"/>
  <c r="L3348" i="2" s="1"/>
  <c r="I3349" i="2"/>
  <c r="L3349" i="2" s="1"/>
  <c r="I3350" i="2"/>
  <c r="L3350" i="2" s="1"/>
  <c r="I3351" i="2"/>
  <c r="L3351" i="2" s="1"/>
  <c r="I3352" i="2"/>
  <c r="L3352" i="2" s="1"/>
  <c r="I3353" i="2"/>
  <c r="L3353" i="2" s="1"/>
  <c r="I3354" i="2"/>
  <c r="L3354" i="2" s="1"/>
  <c r="I3355" i="2"/>
  <c r="L3355" i="2" s="1"/>
  <c r="I3356" i="2"/>
  <c r="L3356" i="2" s="1"/>
  <c r="I3357" i="2"/>
  <c r="L3357" i="2" s="1"/>
  <c r="I3358" i="2"/>
  <c r="L3358" i="2" s="1"/>
  <c r="I3359" i="2"/>
  <c r="L3359" i="2" s="1"/>
  <c r="I3360" i="2"/>
  <c r="L3360" i="2" s="1"/>
  <c r="I3361" i="2"/>
  <c r="L3361" i="2" s="1"/>
  <c r="I3362" i="2"/>
  <c r="L3362" i="2" s="1"/>
  <c r="I3363" i="2"/>
  <c r="L3363" i="2" s="1"/>
  <c r="I3364" i="2"/>
  <c r="L3364" i="2" s="1"/>
  <c r="I3365" i="2"/>
  <c r="L3365" i="2" s="1"/>
  <c r="I3366" i="2"/>
  <c r="L3366" i="2" s="1"/>
  <c r="I3367" i="2"/>
  <c r="L3367" i="2" s="1"/>
  <c r="I3368" i="2"/>
  <c r="L3368" i="2" s="1"/>
  <c r="I3369" i="2"/>
  <c r="L3369" i="2" s="1"/>
  <c r="I3370" i="2"/>
  <c r="L3370" i="2" s="1"/>
  <c r="I3371" i="2"/>
  <c r="L3371" i="2" s="1"/>
  <c r="I3372" i="2"/>
  <c r="L3372" i="2" s="1"/>
  <c r="I3373" i="2"/>
  <c r="L3373" i="2" s="1"/>
  <c r="I3374" i="2"/>
  <c r="L3374" i="2" s="1"/>
  <c r="I3375" i="2"/>
  <c r="L3375" i="2" s="1"/>
  <c r="I3376" i="2"/>
  <c r="L3376" i="2" s="1"/>
  <c r="I3377" i="2"/>
  <c r="L3377" i="2" s="1"/>
  <c r="I3378" i="2"/>
  <c r="L3378" i="2" s="1"/>
  <c r="I3379" i="2"/>
  <c r="L3379" i="2" s="1"/>
  <c r="I3380" i="2"/>
  <c r="L3380" i="2" s="1"/>
  <c r="I3381" i="2"/>
  <c r="L3381" i="2" s="1"/>
  <c r="I3382" i="2"/>
  <c r="L3382" i="2" s="1"/>
  <c r="I3383" i="2"/>
  <c r="L3383" i="2" s="1"/>
  <c r="I3384" i="2"/>
  <c r="L3384" i="2" s="1"/>
  <c r="I3385" i="2"/>
  <c r="L3385" i="2" s="1"/>
  <c r="I3386" i="2"/>
  <c r="L3386" i="2" s="1"/>
  <c r="I3387" i="2"/>
  <c r="L3387" i="2" s="1"/>
  <c r="I3388" i="2"/>
  <c r="L3388" i="2" s="1"/>
  <c r="I3389" i="2"/>
  <c r="L3389" i="2" s="1"/>
  <c r="I3390" i="2"/>
  <c r="L3390" i="2" s="1"/>
  <c r="I3391" i="2"/>
  <c r="L3391" i="2" s="1"/>
  <c r="I3392" i="2"/>
  <c r="L3392" i="2" s="1"/>
  <c r="I3393" i="2"/>
  <c r="L3393" i="2" s="1"/>
  <c r="I3394" i="2"/>
  <c r="L3394" i="2" s="1"/>
  <c r="I3395" i="2"/>
  <c r="L3395" i="2" s="1"/>
  <c r="I3396" i="2"/>
  <c r="L3396" i="2" s="1"/>
  <c r="I3397" i="2"/>
  <c r="L3397" i="2" s="1"/>
  <c r="I3398" i="2"/>
  <c r="L3398" i="2" s="1"/>
  <c r="I3399" i="2"/>
  <c r="L3399" i="2" s="1"/>
  <c r="I3400" i="2"/>
  <c r="L3400" i="2" s="1"/>
  <c r="I3401" i="2"/>
  <c r="L3401" i="2" s="1"/>
  <c r="I3402" i="2"/>
  <c r="L3402" i="2" s="1"/>
  <c r="I3403" i="2"/>
  <c r="L3403" i="2" s="1"/>
  <c r="I3404" i="2"/>
  <c r="L3404" i="2" s="1"/>
  <c r="I3405" i="2"/>
  <c r="L3405" i="2" s="1"/>
  <c r="I3406" i="2"/>
  <c r="L3406" i="2" s="1"/>
  <c r="I3407" i="2"/>
  <c r="L3407" i="2" s="1"/>
  <c r="I3408" i="2"/>
  <c r="L3408" i="2" s="1"/>
  <c r="I3409" i="2"/>
  <c r="L3409" i="2" s="1"/>
  <c r="I3410" i="2"/>
  <c r="L3410" i="2" s="1"/>
  <c r="I3411" i="2"/>
  <c r="L3411" i="2" s="1"/>
  <c r="I3412" i="2"/>
  <c r="L3412" i="2" s="1"/>
  <c r="I3413" i="2"/>
  <c r="L3413" i="2" s="1"/>
  <c r="I3414" i="2"/>
  <c r="L3414" i="2" s="1"/>
  <c r="I3415" i="2"/>
  <c r="L3415" i="2" s="1"/>
  <c r="I3416" i="2"/>
  <c r="L3416" i="2" s="1"/>
  <c r="I3417" i="2"/>
  <c r="L3417" i="2" s="1"/>
  <c r="I3418" i="2"/>
  <c r="L3418" i="2" s="1"/>
  <c r="I3419" i="2"/>
  <c r="L3419" i="2" s="1"/>
  <c r="I3420" i="2"/>
  <c r="L3420" i="2" s="1"/>
  <c r="I3421" i="2"/>
  <c r="L3421" i="2" s="1"/>
  <c r="I3422" i="2"/>
  <c r="L3422" i="2" s="1"/>
  <c r="I3423" i="2"/>
  <c r="L3423" i="2" s="1"/>
  <c r="I3424" i="2"/>
  <c r="L3424" i="2" s="1"/>
  <c r="I3425" i="2"/>
  <c r="L3425" i="2" s="1"/>
  <c r="I3426" i="2"/>
  <c r="L3426" i="2" s="1"/>
  <c r="I3427" i="2"/>
  <c r="L3427" i="2" s="1"/>
  <c r="I3428" i="2"/>
  <c r="L3428" i="2" s="1"/>
  <c r="I3429" i="2"/>
  <c r="L3429" i="2" s="1"/>
  <c r="I3430" i="2"/>
  <c r="L3430" i="2" s="1"/>
  <c r="I3431" i="2"/>
  <c r="L3431" i="2" s="1"/>
  <c r="I3432" i="2"/>
  <c r="L3432" i="2" s="1"/>
  <c r="I3433" i="2"/>
  <c r="L3433" i="2" s="1"/>
  <c r="I3434" i="2"/>
  <c r="L3434" i="2" s="1"/>
  <c r="I3435" i="2"/>
  <c r="L3435" i="2" s="1"/>
  <c r="I3436" i="2"/>
  <c r="L3436" i="2" s="1"/>
  <c r="I3437" i="2"/>
  <c r="L3437" i="2" s="1"/>
  <c r="I3438" i="2"/>
  <c r="L3438" i="2" s="1"/>
  <c r="I3439" i="2"/>
  <c r="L3439" i="2" s="1"/>
  <c r="I3440" i="2"/>
  <c r="L3440" i="2" s="1"/>
  <c r="I3441" i="2"/>
  <c r="L3441" i="2" s="1"/>
  <c r="I3442" i="2"/>
  <c r="L3442" i="2" s="1"/>
  <c r="I3443" i="2"/>
  <c r="L3443" i="2" s="1"/>
  <c r="I3444" i="2"/>
  <c r="L3444" i="2" s="1"/>
  <c r="I3445" i="2"/>
  <c r="L3445" i="2" s="1"/>
  <c r="I3446" i="2"/>
  <c r="L3446" i="2" s="1"/>
  <c r="I3447" i="2"/>
  <c r="L3447" i="2" s="1"/>
  <c r="I3448" i="2"/>
  <c r="L3448" i="2" s="1"/>
  <c r="I3449" i="2"/>
  <c r="L3449" i="2" s="1"/>
  <c r="I3450" i="2"/>
  <c r="L3450" i="2" s="1"/>
  <c r="I3451" i="2"/>
  <c r="L3451" i="2" s="1"/>
  <c r="I3452" i="2"/>
  <c r="L3452" i="2" s="1"/>
  <c r="I3453" i="2"/>
  <c r="L3453" i="2" s="1"/>
  <c r="I3454" i="2"/>
  <c r="L3454" i="2" s="1"/>
  <c r="I3455" i="2"/>
  <c r="L3455" i="2" s="1"/>
  <c r="I3456" i="2"/>
  <c r="L3456" i="2" s="1"/>
  <c r="I3457" i="2"/>
  <c r="L3457" i="2" s="1"/>
  <c r="I3458" i="2"/>
  <c r="L3458" i="2" s="1"/>
  <c r="I3459" i="2"/>
  <c r="L3459" i="2" s="1"/>
  <c r="I3460" i="2"/>
  <c r="L3460" i="2" s="1"/>
  <c r="I3461" i="2"/>
  <c r="L3461" i="2" s="1"/>
  <c r="I3462" i="2"/>
  <c r="L3462" i="2" s="1"/>
  <c r="I3463" i="2"/>
  <c r="L3463" i="2" s="1"/>
  <c r="I3464" i="2"/>
  <c r="L3464" i="2" s="1"/>
  <c r="I3465" i="2"/>
  <c r="L3465" i="2" s="1"/>
  <c r="I3466" i="2"/>
  <c r="L3466" i="2" s="1"/>
  <c r="I3467" i="2"/>
  <c r="L3467" i="2" s="1"/>
  <c r="I3468" i="2"/>
  <c r="L3468" i="2" s="1"/>
  <c r="I3469" i="2"/>
  <c r="L3469" i="2" s="1"/>
  <c r="I3470" i="2"/>
  <c r="L3470" i="2" s="1"/>
  <c r="I3471" i="2"/>
  <c r="L3471" i="2" s="1"/>
  <c r="I3472" i="2"/>
  <c r="L3472" i="2" s="1"/>
  <c r="I3473" i="2"/>
  <c r="L3473" i="2" s="1"/>
  <c r="I3474" i="2"/>
  <c r="L3474" i="2" s="1"/>
  <c r="I3475" i="2"/>
  <c r="L3475" i="2" s="1"/>
  <c r="I3476" i="2"/>
  <c r="L3476" i="2" s="1"/>
  <c r="I3477" i="2"/>
  <c r="L3477" i="2" s="1"/>
  <c r="I3478" i="2"/>
  <c r="L3478" i="2" s="1"/>
  <c r="I3479" i="2"/>
  <c r="L3479" i="2" s="1"/>
  <c r="I3480" i="2"/>
  <c r="L3480" i="2" s="1"/>
  <c r="I3481" i="2"/>
  <c r="L3481" i="2" s="1"/>
  <c r="I3482" i="2"/>
  <c r="L3482" i="2" s="1"/>
  <c r="I3483" i="2"/>
  <c r="L3483" i="2" s="1"/>
  <c r="I3484" i="2"/>
  <c r="L3484" i="2" s="1"/>
  <c r="I3485" i="2"/>
  <c r="L3485" i="2" s="1"/>
  <c r="I3486" i="2"/>
  <c r="L3486" i="2" s="1"/>
  <c r="I3487" i="2"/>
  <c r="L3487" i="2" s="1"/>
  <c r="I3488" i="2"/>
  <c r="L3488" i="2" s="1"/>
  <c r="I3489" i="2"/>
  <c r="L3489" i="2" s="1"/>
  <c r="I3490" i="2"/>
  <c r="L3490" i="2" s="1"/>
  <c r="I3491" i="2"/>
  <c r="L3491" i="2" s="1"/>
  <c r="I3492" i="2"/>
  <c r="L3492" i="2" s="1"/>
  <c r="I3493" i="2"/>
  <c r="L3493" i="2" s="1"/>
  <c r="I3494" i="2"/>
  <c r="L3494" i="2" s="1"/>
  <c r="I3495" i="2"/>
  <c r="L3495" i="2" s="1"/>
  <c r="I3496" i="2"/>
  <c r="L3496" i="2" s="1"/>
  <c r="I3497" i="2"/>
  <c r="L3497" i="2" s="1"/>
  <c r="I3498" i="2"/>
  <c r="L3498" i="2" s="1"/>
  <c r="I3499" i="2"/>
  <c r="L3499" i="2" s="1"/>
  <c r="I3500" i="2"/>
  <c r="L3500" i="2" s="1"/>
  <c r="I3501" i="2"/>
  <c r="L3501" i="2" s="1"/>
  <c r="I3502" i="2"/>
  <c r="L3502" i="2" s="1"/>
  <c r="I3503" i="2"/>
  <c r="L3503" i="2" s="1"/>
  <c r="I3504" i="2"/>
  <c r="L3504" i="2" s="1"/>
  <c r="I3505" i="2"/>
  <c r="L3505" i="2" s="1"/>
  <c r="I3506" i="2"/>
  <c r="L3506" i="2" s="1"/>
  <c r="I3507" i="2"/>
  <c r="L3507" i="2" s="1"/>
  <c r="I3508" i="2"/>
  <c r="L3508" i="2" s="1"/>
  <c r="I3509" i="2"/>
  <c r="L3509" i="2" s="1"/>
  <c r="I3510" i="2"/>
  <c r="L3510" i="2" s="1"/>
  <c r="I3511" i="2"/>
  <c r="L3511" i="2" s="1"/>
  <c r="I3512" i="2"/>
  <c r="L3512" i="2" s="1"/>
  <c r="I3513" i="2"/>
  <c r="L3513" i="2" s="1"/>
  <c r="I3514" i="2"/>
  <c r="L3514" i="2" s="1"/>
  <c r="I3515" i="2"/>
  <c r="L3515" i="2" s="1"/>
  <c r="I3516" i="2"/>
  <c r="L3516" i="2" s="1"/>
  <c r="I3517" i="2"/>
  <c r="L3517" i="2" s="1"/>
  <c r="I3518" i="2"/>
  <c r="L3518" i="2" s="1"/>
  <c r="I3519" i="2"/>
  <c r="L3519" i="2" s="1"/>
  <c r="I3520" i="2"/>
  <c r="L3520" i="2" s="1"/>
  <c r="I3521" i="2"/>
  <c r="L3521" i="2" s="1"/>
  <c r="I3522" i="2"/>
  <c r="L3522" i="2" s="1"/>
  <c r="I3523" i="2"/>
  <c r="L3523" i="2" s="1"/>
  <c r="I3524" i="2"/>
  <c r="L3524" i="2" s="1"/>
  <c r="I3525" i="2"/>
  <c r="L3525" i="2" s="1"/>
  <c r="I3526" i="2"/>
  <c r="L3526" i="2" s="1"/>
  <c r="I3527" i="2"/>
  <c r="L3527" i="2" s="1"/>
  <c r="I3528" i="2"/>
  <c r="L3528" i="2" s="1"/>
  <c r="I3529" i="2"/>
  <c r="L3529" i="2" s="1"/>
  <c r="I3530" i="2"/>
  <c r="L3530" i="2" s="1"/>
  <c r="I3531" i="2"/>
  <c r="L3531" i="2" s="1"/>
  <c r="I3532" i="2"/>
  <c r="L3532" i="2" s="1"/>
  <c r="I3533" i="2"/>
  <c r="L3533" i="2" s="1"/>
  <c r="I3534" i="2"/>
  <c r="L3534" i="2" s="1"/>
  <c r="I3535" i="2"/>
  <c r="L3535" i="2" s="1"/>
  <c r="I3536" i="2"/>
  <c r="L3536" i="2" s="1"/>
  <c r="I3537" i="2"/>
  <c r="L3537" i="2" s="1"/>
  <c r="I3538" i="2"/>
  <c r="L3538" i="2" s="1"/>
  <c r="I3539" i="2"/>
  <c r="L3539" i="2" s="1"/>
  <c r="I3540" i="2"/>
  <c r="L3540" i="2" s="1"/>
  <c r="I3541" i="2"/>
  <c r="L3541" i="2" s="1"/>
  <c r="I3542" i="2"/>
  <c r="L3542" i="2" s="1"/>
  <c r="I3543" i="2"/>
  <c r="L3543" i="2" s="1"/>
  <c r="I3544" i="2"/>
  <c r="L3544" i="2" s="1"/>
  <c r="I3545" i="2"/>
  <c r="L3545" i="2" s="1"/>
  <c r="I3546" i="2"/>
  <c r="L3546" i="2" s="1"/>
  <c r="I3547" i="2"/>
  <c r="L3547" i="2" s="1"/>
  <c r="I3548" i="2"/>
  <c r="L3548" i="2" s="1"/>
  <c r="I3549" i="2"/>
  <c r="L3549" i="2" s="1"/>
  <c r="I3550" i="2"/>
  <c r="L3550" i="2" s="1"/>
  <c r="I3551" i="2"/>
  <c r="L3551" i="2" s="1"/>
  <c r="I3552" i="2"/>
  <c r="L3552" i="2" s="1"/>
  <c r="I3553" i="2"/>
  <c r="L3553" i="2" s="1"/>
  <c r="I3554" i="2"/>
  <c r="L3554" i="2" s="1"/>
  <c r="I3555" i="2"/>
  <c r="L3555" i="2" s="1"/>
  <c r="I3556" i="2"/>
  <c r="L3556" i="2" s="1"/>
  <c r="I3557" i="2"/>
  <c r="L3557" i="2" s="1"/>
  <c r="I3558" i="2"/>
  <c r="L3558" i="2" s="1"/>
  <c r="I3559" i="2"/>
  <c r="L3559" i="2" s="1"/>
  <c r="I3560" i="2"/>
  <c r="L3560" i="2" s="1"/>
  <c r="I3561" i="2"/>
  <c r="L3561" i="2" s="1"/>
  <c r="I3562" i="2"/>
  <c r="L3562" i="2" s="1"/>
  <c r="I3563" i="2"/>
  <c r="L3563" i="2" s="1"/>
  <c r="I3564" i="2"/>
  <c r="L3564" i="2" s="1"/>
  <c r="I3565" i="2"/>
  <c r="L3565" i="2" s="1"/>
  <c r="I3566" i="2"/>
  <c r="L3566" i="2" s="1"/>
  <c r="I3567" i="2"/>
  <c r="L3567" i="2" s="1"/>
  <c r="I3568" i="2"/>
  <c r="L3568" i="2" s="1"/>
  <c r="I3569" i="2"/>
  <c r="L3569" i="2" s="1"/>
  <c r="I3570" i="2"/>
  <c r="L3570" i="2" s="1"/>
  <c r="I3571" i="2"/>
  <c r="L3571" i="2" s="1"/>
  <c r="I3572" i="2"/>
  <c r="L3572" i="2" s="1"/>
  <c r="I3573" i="2"/>
  <c r="L3573" i="2" s="1"/>
  <c r="I3574" i="2"/>
  <c r="L3574" i="2" s="1"/>
  <c r="I3575" i="2"/>
  <c r="L3575" i="2" s="1"/>
  <c r="I3576" i="2"/>
  <c r="L3576" i="2" s="1"/>
  <c r="I3577" i="2"/>
  <c r="L3577" i="2" s="1"/>
  <c r="I3578" i="2"/>
  <c r="L3578" i="2" s="1"/>
  <c r="I3579" i="2"/>
  <c r="L3579" i="2" s="1"/>
  <c r="I3580" i="2"/>
  <c r="L3580" i="2" s="1"/>
  <c r="I3581" i="2"/>
  <c r="L3581" i="2" s="1"/>
  <c r="I3582" i="2"/>
  <c r="L3582" i="2" s="1"/>
  <c r="I3583" i="2"/>
  <c r="L3583" i="2" s="1"/>
  <c r="I3584" i="2"/>
  <c r="L3584" i="2" s="1"/>
  <c r="I3585" i="2"/>
  <c r="L3585" i="2" s="1"/>
  <c r="I3586" i="2"/>
  <c r="L3586" i="2" s="1"/>
  <c r="I3587" i="2"/>
  <c r="L3587" i="2" s="1"/>
  <c r="I3588" i="2"/>
  <c r="L3588" i="2" s="1"/>
  <c r="I3589" i="2"/>
  <c r="L3589" i="2" s="1"/>
  <c r="I3590" i="2"/>
  <c r="L3590" i="2" s="1"/>
  <c r="I3591" i="2"/>
  <c r="L3591" i="2" s="1"/>
  <c r="I3592" i="2"/>
  <c r="L3592" i="2" s="1"/>
  <c r="I3593" i="2"/>
  <c r="L3593" i="2" s="1"/>
  <c r="I3594" i="2"/>
  <c r="L3594" i="2" s="1"/>
  <c r="I3595" i="2"/>
  <c r="L3595" i="2" s="1"/>
  <c r="I3596" i="2"/>
  <c r="L3596" i="2" s="1"/>
  <c r="I3597" i="2"/>
  <c r="L3597" i="2" s="1"/>
  <c r="I3598" i="2"/>
  <c r="L3598" i="2" s="1"/>
  <c r="I3599" i="2"/>
  <c r="L3599" i="2" s="1"/>
  <c r="I3600" i="2"/>
  <c r="L3600" i="2" s="1"/>
  <c r="I3601" i="2"/>
  <c r="L3601" i="2" s="1"/>
  <c r="I3602" i="2"/>
  <c r="L3602" i="2" s="1"/>
  <c r="I3603" i="2"/>
  <c r="L3603" i="2" s="1"/>
  <c r="I3604" i="2"/>
  <c r="L3604" i="2" s="1"/>
  <c r="I3605" i="2"/>
  <c r="L3605" i="2" s="1"/>
  <c r="I3606" i="2"/>
  <c r="L3606" i="2" s="1"/>
  <c r="I3607" i="2"/>
  <c r="L3607" i="2" s="1"/>
  <c r="I3608" i="2"/>
  <c r="L3608" i="2" s="1"/>
  <c r="I3609" i="2"/>
  <c r="L3609" i="2" s="1"/>
  <c r="I3610" i="2"/>
  <c r="L3610" i="2" s="1"/>
  <c r="I3611" i="2"/>
  <c r="L3611" i="2" s="1"/>
  <c r="I3612" i="2"/>
  <c r="L3612" i="2" s="1"/>
  <c r="I3613" i="2"/>
  <c r="L3613" i="2" s="1"/>
  <c r="I3614" i="2"/>
  <c r="L3614" i="2" s="1"/>
  <c r="I3615" i="2"/>
  <c r="L3615" i="2" s="1"/>
  <c r="I3616" i="2"/>
  <c r="L3616" i="2" s="1"/>
  <c r="I3617" i="2"/>
  <c r="L3617" i="2" s="1"/>
  <c r="I3618" i="2"/>
  <c r="L3618" i="2" s="1"/>
  <c r="I3619" i="2"/>
  <c r="L3619" i="2" s="1"/>
  <c r="I3620" i="2"/>
  <c r="L3620" i="2" s="1"/>
  <c r="I3621" i="2"/>
  <c r="L3621" i="2" s="1"/>
  <c r="I3622" i="2"/>
  <c r="L3622" i="2" s="1"/>
  <c r="I3623" i="2"/>
  <c r="L3623" i="2" s="1"/>
  <c r="I3624" i="2"/>
  <c r="L3624" i="2" s="1"/>
  <c r="I3625" i="2"/>
  <c r="L3625" i="2" s="1"/>
  <c r="I3626" i="2"/>
  <c r="L3626" i="2" s="1"/>
  <c r="I3627" i="2"/>
  <c r="L3627" i="2" s="1"/>
  <c r="I3628" i="2"/>
  <c r="L3628" i="2" s="1"/>
  <c r="I3629" i="2"/>
  <c r="L3629" i="2" s="1"/>
  <c r="I3630" i="2"/>
  <c r="L3630" i="2" s="1"/>
  <c r="I3631" i="2"/>
  <c r="L3631" i="2" s="1"/>
  <c r="I3632" i="2"/>
  <c r="L3632" i="2" s="1"/>
  <c r="I3633" i="2"/>
  <c r="L3633" i="2" s="1"/>
  <c r="I3634" i="2"/>
  <c r="L3634" i="2" s="1"/>
  <c r="I3635" i="2"/>
  <c r="L3635" i="2" s="1"/>
  <c r="I3636" i="2"/>
  <c r="L3636" i="2" s="1"/>
  <c r="I3637" i="2"/>
  <c r="L3637" i="2" s="1"/>
  <c r="I3638" i="2"/>
  <c r="L3638" i="2" s="1"/>
  <c r="I3639" i="2"/>
  <c r="L3639" i="2" s="1"/>
  <c r="I3640" i="2"/>
  <c r="L3640" i="2" s="1"/>
  <c r="I3641" i="2"/>
  <c r="L3641" i="2" s="1"/>
  <c r="I3642" i="2"/>
  <c r="L3642" i="2" s="1"/>
  <c r="I3643" i="2"/>
  <c r="L3643" i="2" s="1"/>
  <c r="I3644" i="2"/>
  <c r="L3644" i="2" s="1"/>
  <c r="I3645" i="2"/>
  <c r="L3645" i="2" s="1"/>
  <c r="I3646" i="2"/>
  <c r="L3646" i="2" s="1"/>
  <c r="I3647" i="2"/>
  <c r="L3647" i="2" s="1"/>
  <c r="I3648" i="2"/>
  <c r="L3648" i="2" s="1"/>
  <c r="I3649" i="2"/>
  <c r="L3649" i="2" s="1"/>
  <c r="I3650" i="2"/>
  <c r="L3650" i="2" s="1"/>
  <c r="I3651" i="2"/>
  <c r="L3651" i="2" s="1"/>
  <c r="I3652" i="2"/>
  <c r="L3652" i="2" s="1"/>
  <c r="I3653" i="2"/>
  <c r="L3653" i="2" s="1"/>
  <c r="I3654" i="2"/>
  <c r="L3654" i="2" s="1"/>
  <c r="I3655" i="2"/>
  <c r="L3655" i="2" s="1"/>
  <c r="I3656" i="2"/>
  <c r="L3656" i="2" s="1"/>
  <c r="I3657" i="2"/>
  <c r="L3657" i="2" s="1"/>
  <c r="I3658" i="2"/>
  <c r="L3658" i="2" s="1"/>
  <c r="I3659" i="2"/>
  <c r="L3659" i="2" s="1"/>
  <c r="I3660" i="2"/>
  <c r="L3660" i="2" s="1"/>
  <c r="I3661" i="2"/>
  <c r="L3661" i="2" s="1"/>
  <c r="I3662" i="2"/>
  <c r="L3662" i="2" s="1"/>
  <c r="I3663" i="2"/>
  <c r="L3663" i="2" s="1"/>
  <c r="I3664" i="2"/>
  <c r="L3664" i="2" s="1"/>
  <c r="I3665" i="2"/>
  <c r="L3665" i="2" s="1"/>
  <c r="I3666" i="2"/>
  <c r="L3666" i="2" s="1"/>
  <c r="I3667" i="2"/>
  <c r="L3667" i="2" s="1"/>
  <c r="I3668" i="2"/>
  <c r="L3668" i="2" s="1"/>
  <c r="I3669" i="2"/>
  <c r="L3669" i="2" s="1"/>
  <c r="I3670" i="2"/>
  <c r="L3670" i="2" s="1"/>
  <c r="I3671" i="2"/>
  <c r="L3671" i="2" s="1"/>
  <c r="I3672" i="2"/>
  <c r="L3672" i="2" s="1"/>
  <c r="I3673" i="2"/>
  <c r="L3673" i="2" s="1"/>
  <c r="I3674" i="2"/>
  <c r="L3674" i="2" s="1"/>
  <c r="I3675" i="2"/>
  <c r="L3675" i="2" s="1"/>
  <c r="I3676" i="2"/>
  <c r="L3676" i="2" s="1"/>
  <c r="I3677" i="2"/>
  <c r="L3677" i="2" s="1"/>
  <c r="I3678" i="2"/>
  <c r="L3678" i="2" s="1"/>
  <c r="I3679" i="2"/>
  <c r="L3679" i="2" s="1"/>
  <c r="I3680" i="2"/>
  <c r="L3680" i="2" s="1"/>
  <c r="I3681" i="2"/>
  <c r="L3681" i="2" s="1"/>
  <c r="I3682" i="2"/>
  <c r="L3682" i="2" s="1"/>
  <c r="I3683" i="2"/>
  <c r="L3683" i="2" s="1"/>
  <c r="I3684" i="2"/>
  <c r="L3684" i="2" s="1"/>
  <c r="I3685" i="2"/>
  <c r="L3685" i="2" s="1"/>
  <c r="I3686" i="2"/>
  <c r="L3686" i="2" s="1"/>
  <c r="I3687" i="2"/>
  <c r="L3687" i="2" s="1"/>
  <c r="I3688" i="2"/>
  <c r="L3688" i="2" s="1"/>
  <c r="I3689" i="2"/>
  <c r="L3689" i="2" s="1"/>
  <c r="I3690" i="2"/>
  <c r="L3690" i="2" s="1"/>
  <c r="I3691" i="2"/>
  <c r="L3691" i="2" s="1"/>
  <c r="I3692" i="2"/>
  <c r="L3692" i="2" s="1"/>
  <c r="I3693" i="2"/>
  <c r="L3693" i="2" s="1"/>
  <c r="I3694" i="2"/>
  <c r="L3694" i="2" s="1"/>
  <c r="I3695" i="2"/>
  <c r="L3695" i="2" s="1"/>
  <c r="I3696" i="2"/>
  <c r="L3696" i="2" s="1"/>
  <c r="I3697" i="2"/>
  <c r="L3697" i="2" s="1"/>
  <c r="I3698" i="2"/>
  <c r="L3698" i="2" s="1"/>
  <c r="I3699" i="2"/>
  <c r="L3699" i="2" s="1"/>
  <c r="I3700" i="2"/>
  <c r="L3700" i="2" s="1"/>
  <c r="I3701" i="2"/>
  <c r="L3701" i="2" s="1"/>
  <c r="I3702" i="2"/>
  <c r="L3702" i="2" s="1"/>
  <c r="I3703" i="2"/>
  <c r="L3703" i="2" s="1"/>
  <c r="I3704" i="2"/>
  <c r="L3704" i="2" s="1"/>
  <c r="I3705" i="2"/>
  <c r="L3705" i="2" s="1"/>
  <c r="I3706" i="2"/>
  <c r="L3706" i="2" s="1"/>
  <c r="I3707" i="2"/>
  <c r="L3707" i="2" s="1"/>
  <c r="I3708" i="2"/>
  <c r="L3708" i="2" s="1"/>
  <c r="I3709" i="2"/>
  <c r="L3709" i="2" s="1"/>
  <c r="I3710" i="2"/>
  <c r="L3710" i="2" s="1"/>
  <c r="I3711" i="2"/>
  <c r="L3711" i="2" s="1"/>
  <c r="I3712" i="2"/>
  <c r="L3712" i="2" s="1"/>
  <c r="I3713" i="2"/>
  <c r="L3713" i="2" s="1"/>
  <c r="I3714" i="2"/>
  <c r="L3714" i="2" s="1"/>
  <c r="I3715" i="2"/>
  <c r="L3715" i="2" s="1"/>
  <c r="I3716" i="2"/>
  <c r="L3716" i="2" s="1"/>
  <c r="I3717" i="2"/>
  <c r="L3717" i="2" s="1"/>
  <c r="I3718" i="2"/>
  <c r="L3718" i="2" s="1"/>
  <c r="I3719" i="2"/>
  <c r="L3719" i="2" s="1"/>
  <c r="I3720" i="2"/>
  <c r="L3720" i="2" s="1"/>
  <c r="I3721" i="2"/>
  <c r="L3721" i="2" s="1"/>
  <c r="I3722" i="2"/>
  <c r="L3722" i="2" s="1"/>
  <c r="I3723" i="2"/>
  <c r="L3723" i="2" s="1"/>
  <c r="I3724" i="2"/>
  <c r="L3724" i="2" s="1"/>
  <c r="I3725" i="2"/>
  <c r="L3725" i="2" s="1"/>
  <c r="I3726" i="2"/>
  <c r="L3726" i="2" s="1"/>
  <c r="I3727" i="2"/>
  <c r="L3727" i="2" s="1"/>
  <c r="I3728" i="2"/>
  <c r="L3728" i="2" s="1"/>
  <c r="I3729" i="2"/>
  <c r="L3729" i="2" s="1"/>
  <c r="I3730" i="2"/>
  <c r="L3730" i="2" s="1"/>
  <c r="I3731" i="2"/>
  <c r="L3731" i="2" s="1"/>
  <c r="I3732" i="2"/>
  <c r="L3732" i="2" s="1"/>
  <c r="I3733" i="2"/>
  <c r="L3733" i="2" s="1"/>
  <c r="I3734" i="2"/>
  <c r="L3734" i="2" s="1"/>
  <c r="I3735" i="2"/>
  <c r="L3735" i="2" s="1"/>
  <c r="I3736" i="2"/>
  <c r="L3736" i="2" s="1"/>
  <c r="I3737" i="2"/>
  <c r="L3737" i="2" s="1"/>
  <c r="I3738" i="2"/>
  <c r="L3738" i="2" s="1"/>
  <c r="I3739" i="2"/>
  <c r="L3739" i="2" s="1"/>
  <c r="I3740" i="2"/>
  <c r="L3740" i="2" s="1"/>
  <c r="I3741" i="2"/>
  <c r="L3741" i="2" s="1"/>
  <c r="I3742" i="2"/>
  <c r="L3742" i="2" s="1"/>
  <c r="I3743" i="2"/>
  <c r="L3743" i="2" s="1"/>
  <c r="I3744" i="2"/>
  <c r="L3744" i="2" s="1"/>
  <c r="I3745" i="2"/>
  <c r="L3745" i="2" s="1"/>
  <c r="I3746" i="2"/>
  <c r="L3746" i="2" s="1"/>
  <c r="I3747" i="2"/>
  <c r="L3747" i="2" s="1"/>
  <c r="I3748" i="2"/>
  <c r="L3748" i="2" s="1"/>
  <c r="I3749" i="2"/>
  <c r="L3749" i="2" s="1"/>
  <c r="I3750" i="2"/>
  <c r="L3750" i="2" s="1"/>
  <c r="I3751" i="2"/>
  <c r="L3751" i="2" s="1"/>
  <c r="I3752" i="2"/>
  <c r="L3752" i="2" s="1"/>
  <c r="I3753" i="2"/>
  <c r="L3753" i="2" s="1"/>
  <c r="I3754" i="2"/>
  <c r="L3754" i="2" s="1"/>
  <c r="I3755" i="2"/>
  <c r="L3755" i="2" s="1"/>
  <c r="I3756" i="2"/>
  <c r="L3756" i="2" s="1"/>
  <c r="I3757" i="2"/>
  <c r="L3757" i="2" s="1"/>
  <c r="I3758" i="2"/>
  <c r="L3758" i="2" s="1"/>
  <c r="I3759" i="2"/>
  <c r="L3759" i="2" s="1"/>
  <c r="I3760" i="2"/>
  <c r="L3760" i="2" s="1"/>
  <c r="I3761" i="2"/>
  <c r="L3761" i="2" s="1"/>
  <c r="I3762" i="2"/>
  <c r="L3762" i="2" s="1"/>
  <c r="I3763" i="2"/>
  <c r="L3763" i="2" s="1"/>
  <c r="I3764" i="2"/>
  <c r="L3764" i="2" s="1"/>
  <c r="I3765" i="2"/>
  <c r="L3765" i="2" s="1"/>
  <c r="I3766" i="2"/>
  <c r="L3766" i="2" s="1"/>
  <c r="I3767" i="2"/>
  <c r="L3767" i="2" s="1"/>
  <c r="I3768" i="2"/>
  <c r="L3768" i="2" s="1"/>
  <c r="I3769" i="2"/>
  <c r="L3769" i="2" s="1"/>
  <c r="I3770" i="2"/>
  <c r="L3770" i="2" s="1"/>
  <c r="I3771" i="2"/>
  <c r="L3771" i="2" s="1"/>
  <c r="I3772" i="2"/>
  <c r="L3772" i="2" s="1"/>
  <c r="I3773" i="2"/>
  <c r="L3773" i="2" s="1"/>
  <c r="I3774" i="2"/>
  <c r="L3774" i="2" s="1"/>
  <c r="I3775" i="2"/>
  <c r="L3775" i="2" s="1"/>
  <c r="I3776" i="2"/>
  <c r="L3776" i="2" s="1"/>
  <c r="I3777" i="2"/>
  <c r="L3777" i="2" s="1"/>
  <c r="I3778" i="2"/>
  <c r="L3778" i="2" s="1"/>
  <c r="I3779" i="2"/>
  <c r="L3779" i="2" s="1"/>
  <c r="I3780" i="2"/>
  <c r="L3780" i="2" s="1"/>
  <c r="I3781" i="2"/>
  <c r="L3781" i="2" s="1"/>
  <c r="I3782" i="2"/>
  <c r="L3782" i="2" s="1"/>
  <c r="I3783" i="2"/>
  <c r="L3783" i="2" s="1"/>
  <c r="I3784" i="2"/>
  <c r="L3784" i="2" s="1"/>
  <c r="I3785" i="2"/>
  <c r="L3785" i="2" s="1"/>
  <c r="I3786" i="2"/>
  <c r="L3786" i="2" s="1"/>
  <c r="I3787" i="2"/>
  <c r="L3787" i="2" s="1"/>
  <c r="A11" i="7" a="1"/>
  <c r="A11" i="7"/>
  <c r="C11" i="7"/>
  <c r="B123" i="7"/>
  <c r="B122" i="7"/>
  <c r="B121" i="7"/>
  <c r="B120" i="7"/>
  <c r="B119" i="7"/>
  <c r="B118" i="7"/>
  <c r="B117" i="7"/>
  <c r="B116" i="7"/>
  <c r="B115" i="7"/>
  <c r="B114" i="7"/>
  <c r="B113" i="7"/>
  <c r="B112" i="7"/>
  <c r="B111" i="7"/>
  <c r="B110" i="7"/>
  <c r="B109" i="7"/>
  <c r="B108" i="7"/>
  <c r="B107" i="7"/>
  <c r="B106" i="7"/>
  <c r="B105" i="7"/>
  <c r="B104" i="7"/>
  <c r="B103" i="7"/>
  <c r="B102" i="7"/>
  <c r="B101" i="7"/>
  <c r="B100" i="7"/>
  <c r="B99" i="7"/>
  <c r="B98" i="7"/>
  <c r="B97" i="7"/>
  <c r="B96" i="7"/>
  <c r="B95" i="7"/>
  <c r="B94" i="7"/>
  <c r="B93" i="7"/>
  <c r="B92" i="7"/>
  <c r="B91" i="7"/>
  <c r="B90" i="7"/>
  <c r="B89" i="7"/>
  <c r="B88" i="7"/>
  <c r="B87" i="7"/>
  <c r="B86" i="7"/>
  <c r="B85" i="7"/>
  <c r="B84" i="7"/>
  <c r="B83" i="7"/>
  <c r="B82" i="7"/>
  <c r="B81" i="7"/>
  <c r="B80" i="7"/>
  <c r="B79" i="7"/>
  <c r="B78" i="7"/>
  <c r="B77" i="7"/>
  <c r="B76" i="7"/>
  <c r="B75" i="7"/>
  <c r="B74" i="7"/>
  <c r="B73" i="7"/>
  <c r="B72" i="7"/>
  <c r="B71" i="7"/>
  <c r="B70" i="7"/>
  <c r="B69" i="7"/>
  <c r="B68" i="7"/>
  <c r="B67" i="7"/>
  <c r="B66" i="7"/>
  <c r="B65" i="7"/>
  <c r="B64" i="7"/>
  <c r="B63" i="7"/>
  <c r="B62" i="7"/>
  <c r="B61" i="7"/>
  <c r="B60" i="7"/>
  <c r="B59" i="7"/>
  <c r="B58" i="7"/>
  <c r="B57" i="7"/>
  <c r="B56" i="7"/>
  <c r="B55" i="7"/>
  <c r="B54" i="7"/>
  <c r="B53" i="7"/>
  <c r="B52" i="7"/>
  <c r="B51" i="7"/>
  <c r="B50" i="7"/>
  <c r="B49" i="7"/>
  <c r="B48" i="7"/>
  <c r="B47" i="7"/>
  <c r="B46" i="7"/>
  <c r="B45" i="7"/>
  <c r="B44" i="7"/>
  <c r="B43" i="7"/>
  <c r="B42" i="7"/>
  <c r="B41" i="7"/>
  <c r="B40" i="7"/>
  <c r="B39" i="7"/>
  <c r="B38" i="7"/>
  <c r="B37" i="7"/>
  <c r="B36" i="7"/>
  <c r="B35" i="7"/>
  <c r="B34" i="7"/>
  <c r="B33" i="7"/>
  <c r="B32" i="7"/>
  <c r="B31" i="7"/>
  <c r="B30" i="7"/>
  <c r="B29" i="7"/>
  <c r="B28" i="7"/>
  <c r="B27" i="7"/>
  <c r="B26" i="7"/>
  <c r="B25" i="7"/>
  <c r="B24" i="7"/>
  <c r="B23" i="7"/>
  <c r="B22" i="7"/>
  <c r="B21" i="7"/>
  <c r="B20" i="7"/>
  <c r="B19" i="7"/>
  <c r="B18" i="7"/>
  <c r="B17" i="7"/>
  <c r="B16" i="7"/>
  <c r="B15" i="7"/>
  <c r="B14" i="7"/>
  <c r="B13" i="7"/>
  <c r="B12" i="7"/>
  <c r="B11" i="7"/>
  <c r="E12" i="4"/>
  <c r="E11" i="4" a="1"/>
  <c r="E11" i="4"/>
  <c r="E10" i="4" a="1"/>
  <c r="E10" i="4"/>
  <c r="E9" i="4" a="1"/>
  <c r="E9" i="4"/>
  <c r="E8" i="4" a="1"/>
  <c r="E8" i="4"/>
  <c r="D12" i="4"/>
  <c r="D11" i="4" a="1"/>
  <c r="D11" i="4"/>
  <c r="D10" i="4" a="1"/>
  <c r="D10" i="4"/>
  <c r="D9" i="4" a="1"/>
  <c r="D9" i="4"/>
  <c r="D8" i="4" a="1"/>
  <c r="D8" i="4"/>
  <c r="C12" i="4"/>
  <c r="C11" i="4"/>
  <c r="C10" i="4"/>
  <c r="C9" i="4"/>
  <c r="C8" i="4"/>
  <c r="B12" i="4"/>
  <c r="B11" i="4"/>
  <c r="B10" i="4"/>
  <c r="B9" i="4"/>
  <c r="B8" i="4"/>
  <c r="A9" i="6" a="1"/>
  <c r="A9" i="6"/>
  <c r="A8" i="3" a="1"/>
  <c r="A8" i="3"/>
  <c r="D30" i="3" a="1"/>
  <c r="D30" i="3" s="1"/>
  <c r="D29" i="3" a="1"/>
  <c r="D29" i="3" s="1"/>
  <c r="D28" i="3" a="1"/>
  <c r="D28" i="3" s="1"/>
  <c r="D27" i="3" a="1"/>
  <c r="D27" i="3" s="1"/>
  <c r="D26" i="3" a="1"/>
  <c r="D26" i="3" s="1"/>
  <c r="D25" i="3" a="1"/>
  <c r="D25" i="3" s="1"/>
  <c r="D24" i="3" a="1"/>
  <c r="D24" i="3" s="1"/>
  <c r="D23" i="3" a="1"/>
  <c r="D23" i="3" s="1"/>
  <c r="D22" i="3" a="1"/>
  <c r="D22" i="3" s="1"/>
  <c r="D21" i="3" a="1"/>
  <c r="D21" i="3" s="1"/>
  <c r="D20" i="3" a="1"/>
  <c r="D20" i="3" s="1"/>
  <c r="D19" i="3" a="1"/>
  <c r="D19" i="3" s="1"/>
  <c r="D18" i="3" a="1"/>
  <c r="D18" i="3" s="1"/>
  <c r="D17" i="3" a="1"/>
  <c r="D17" i="3" s="1"/>
  <c r="D16" i="3" a="1"/>
  <c r="D16" i="3" s="1"/>
  <c r="D15" i="3" a="1"/>
  <c r="D15" i="3" s="1"/>
  <c r="D14" i="3" a="1"/>
  <c r="D14" i="3" s="1"/>
  <c r="D13" i="3" a="1"/>
  <c r="D13" i="3" s="1"/>
  <c r="D12" i="3" a="1"/>
  <c r="D12" i="3" s="1"/>
  <c r="D11" i="3" a="1"/>
  <c r="D11" i="3" s="1"/>
  <c r="D10" i="3" a="1"/>
  <c r="D10" i="3" s="1"/>
  <c r="D9" i="3" a="1"/>
  <c r="D9" i="3" s="1"/>
  <c r="D8" i="3" a="1"/>
  <c r="D8" i="3" s="1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F8" i="3" l="1" a="1"/>
  <c r="F8" i="3" s="1"/>
  <c r="K8" i="3" a="1"/>
  <c r="K8" i="3" s="1"/>
  <c r="J8" i="3" a="1"/>
  <c r="J8" i="3" s="1"/>
  <c r="C8" i="3"/>
  <c r="K30" i="3" a="1"/>
  <c r="K30" i="3" s="1"/>
  <c r="J30" i="3" a="1"/>
  <c r="J30" i="3" s="1"/>
  <c r="K29" i="3" a="1"/>
  <c r="K29" i="3" s="1"/>
  <c r="J29" i="3" a="1"/>
  <c r="J29" i="3" s="1"/>
  <c r="K28" i="3" a="1"/>
  <c r="K28" i="3" s="1"/>
  <c r="J28" i="3" a="1"/>
  <c r="J28" i="3" s="1"/>
  <c r="K27" i="3" a="1"/>
  <c r="K27" i="3" s="1"/>
  <c r="J27" i="3" a="1"/>
  <c r="J27" i="3" s="1"/>
  <c r="K26" i="3" a="1"/>
  <c r="K26" i="3" s="1"/>
  <c r="J26" i="3" a="1"/>
  <c r="J26" i="3" s="1"/>
  <c r="K25" i="3" a="1"/>
  <c r="K25" i="3" s="1"/>
  <c r="J25" i="3" a="1"/>
  <c r="J25" i="3" s="1"/>
  <c r="K24" i="3" a="1"/>
  <c r="K24" i="3" s="1"/>
  <c r="J24" i="3" a="1"/>
  <c r="J24" i="3" s="1"/>
  <c r="K23" i="3" a="1"/>
  <c r="K23" i="3" s="1"/>
  <c r="J23" i="3" a="1"/>
  <c r="J23" i="3" s="1"/>
  <c r="K22" i="3" a="1"/>
  <c r="K22" i="3" s="1"/>
  <c r="J22" i="3" a="1"/>
  <c r="J22" i="3" s="1"/>
  <c r="K21" i="3" a="1"/>
  <c r="K21" i="3" s="1"/>
  <c r="J21" i="3" a="1"/>
  <c r="J21" i="3" s="1"/>
  <c r="K20" i="3" a="1"/>
  <c r="K20" i="3" s="1"/>
  <c r="J20" i="3" a="1"/>
  <c r="J20" i="3" s="1"/>
  <c r="K19" i="3" a="1"/>
  <c r="K19" i="3" s="1"/>
  <c r="J19" i="3" a="1"/>
  <c r="J19" i="3" s="1"/>
  <c r="K18" i="3" a="1"/>
  <c r="K18" i="3" s="1"/>
  <c r="J18" i="3" a="1"/>
  <c r="J18" i="3" s="1"/>
  <c r="K17" i="3" a="1"/>
  <c r="K17" i="3" s="1"/>
  <c r="J17" i="3" a="1"/>
  <c r="J17" i="3" s="1"/>
  <c r="K16" i="3" a="1"/>
  <c r="K16" i="3" s="1"/>
  <c r="J16" i="3" a="1"/>
  <c r="J16" i="3" s="1"/>
  <c r="K15" i="3" a="1"/>
  <c r="K15" i="3" s="1"/>
  <c r="J15" i="3" a="1"/>
  <c r="J15" i="3" s="1"/>
  <c r="K14" i="3" a="1"/>
  <c r="K14" i="3" s="1"/>
  <c r="J14" i="3" a="1"/>
  <c r="J14" i="3" s="1"/>
  <c r="K13" i="3" a="1"/>
  <c r="K13" i="3" s="1"/>
  <c r="J13" i="3" a="1"/>
  <c r="J13" i="3" s="1"/>
  <c r="K12" i="3" a="1"/>
  <c r="K12" i="3" s="1"/>
  <c r="J12" i="3" a="1"/>
  <c r="J12" i="3" s="1"/>
  <c r="K11" i="3" a="1"/>
  <c r="K11" i="3" s="1"/>
  <c r="J11" i="3" a="1"/>
  <c r="J11" i="3" s="1"/>
  <c r="K10" i="3" a="1"/>
  <c r="K10" i="3" s="1"/>
  <c r="J10" i="3" a="1"/>
  <c r="J10" i="3" s="1"/>
  <c r="K9" i="3" a="1"/>
  <c r="K9" i="3" s="1"/>
  <c r="J9" i="3" a="1"/>
  <c r="J9" i="3" s="1"/>
  <c r="B13" i="8" a="1"/>
  <c r="B13" i="8" s="1"/>
  <c r="A13" i="8" a="1"/>
  <c r="A13" i="8" s="1"/>
  <c r="B8" i="8" a="1"/>
  <c r="B8" i="8" s="1"/>
  <c r="C1761" i="7"/>
  <c r="C1760" i="7"/>
  <c r="C1759" i="7"/>
  <c r="C1758" i="7"/>
  <c r="C1757" i="7"/>
  <c r="C1756" i="7"/>
  <c r="C1755" i="7"/>
  <c r="C1754" i="7"/>
  <c r="C1753" i="7"/>
  <c r="C1752" i="7"/>
  <c r="C1751" i="7"/>
  <c r="C1750" i="7"/>
  <c r="C1749" i="7"/>
  <c r="C1748" i="7"/>
  <c r="C1747" i="7"/>
  <c r="C1746" i="7"/>
  <c r="C1745" i="7"/>
  <c r="C1744" i="7"/>
  <c r="C1743" i="7"/>
  <c r="C1742" i="7"/>
  <c r="C1741" i="7"/>
  <c r="C1740" i="7"/>
  <c r="C1739" i="7"/>
  <c r="C1738" i="7"/>
  <c r="C1737" i="7"/>
  <c r="C1736" i="7"/>
  <c r="C1735" i="7"/>
  <c r="C1734" i="7"/>
  <c r="C1733" i="7"/>
  <c r="C1732" i="7"/>
  <c r="C1731" i="7"/>
  <c r="C1730" i="7"/>
  <c r="C1729" i="7"/>
  <c r="C1728" i="7"/>
  <c r="C1727" i="7"/>
  <c r="C1726" i="7"/>
  <c r="C1725" i="7"/>
  <c r="C1724" i="7"/>
  <c r="C1723" i="7"/>
  <c r="C1722" i="7"/>
  <c r="C1721" i="7"/>
  <c r="C1720" i="7"/>
  <c r="C1719" i="7"/>
  <c r="C1718" i="7"/>
  <c r="C1717" i="7"/>
  <c r="C1716" i="7"/>
  <c r="C1715" i="7"/>
  <c r="C1714" i="7"/>
  <c r="C1713" i="7"/>
  <c r="C1712" i="7"/>
  <c r="C1711" i="7"/>
  <c r="C1710" i="7"/>
  <c r="C1709" i="7"/>
  <c r="C1708" i="7"/>
  <c r="C1707" i="7"/>
  <c r="C1706" i="7"/>
  <c r="C1705" i="7"/>
  <c r="C1704" i="7"/>
  <c r="C1703" i="7"/>
  <c r="C1702" i="7"/>
  <c r="C1701" i="7"/>
  <c r="C1700" i="7"/>
  <c r="C1699" i="7"/>
  <c r="C1698" i="7"/>
  <c r="C1697" i="7"/>
  <c r="C1696" i="7"/>
  <c r="C1695" i="7"/>
  <c r="C1694" i="7"/>
  <c r="C1693" i="7"/>
  <c r="C1692" i="7"/>
  <c r="C1691" i="7"/>
  <c r="C1690" i="7"/>
  <c r="C1689" i="7"/>
  <c r="C1688" i="7"/>
  <c r="C1687" i="7"/>
  <c r="C1686" i="7"/>
  <c r="C1685" i="7"/>
  <c r="C1684" i="7"/>
  <c r="C1683" i="7"/>
  <c r="C1682" i="7"/>
  <c r="C1681" i="7"/>
  <c r="C1680" i="7"/>
  <c r="C1679" i="7"/>
  <c r="C1678" i="7"/>
  <c r="C1677" i="7"/>
  <c r="C1676" i="7"/>
  <c r="C1675" i="7"/>
  <c r="C1674" i="7"/>
  <c r="C1673" i="7"/>
  <c r="C1672" i="7"/>
  <c r="C1671" i="7"/>
  <c r="C1670" i="7"/>
  <c r="C1669" i="7"/>
  <c r="C1668" i="7"/>
  <c r="C1667" i="7"/>
  <c r="C1666" i="7"/>
  <c r="C1665" i="7"/>
  <c r="C1664" i="7"/>
  <c r="C1663" i="7"/>
  <c r="C1662" i="7"/>
  <c r="C1661" i="7"/>
  <c r="C1660" i="7"/>
  <c r="C1659" i="7"/>
  <c r="C1658" i="7"/>
  <c r="C1657" i="7"/>
  <c r="C1656" i="7"/>
  <c r="C1655" i="7"/>
  <c r="C1654" i="7"/>
  <c r="C1653" i="7"/>
  <c r="C1652" i="7"/>
  <c r="C1651" i="7"/>
  <c r="C1650" i="7"/>
  <c r="C1649" i="7"/>
  <c r="C1648" i="7"/>
  <c r="C1647" i="7"/>
  <c r="C1646" i="7"/>
  <c r="C1645" i="7"/>
  <c r="C1644" i="7"/>
  <c r="C1643" i="7"/>
  <c r="C1642" i="7"/>
  <c r="C1641" i="7"/>
  <c r="C1640" i="7"/>
  <c r="C1639" i="7"/>
  <c r="C1638" i="7"/>
  <c r="C1637" i="7"/>
  <c r="C1636" i="7"/>
  <c r="C1635" i="7"/>
  <c r="C1634" i="7"/>
  <c r="C1633" i="7"/>
  <c r="C1632" i="7"/>
  <c r="C1631" i="7"/>
  <c r="C1630" i="7"/>
  <c r="C1629" i="7"/>
  <c r="C1628" i="7"/>
  <c r="C1627" i="7"/>
  <c r="C1626" i="7"/>
  <c r="C1625" i="7"/>
  <c r="C1624" i="7"/>
  <c r="C1623" i="7"/>
  <c r="C1622" i="7"/>
  <c r="C1621" i="7"/>
  <c r="C1620" i="7"/>
  <c r="C1619" i="7"/>
  <c r="C1618" i="7"/>
  <c r="C1617" i="7"/>
  <c r="C1616" i="7"/>
  <c r="C1615" i="7"/>
  <c r="C1614" i="7"/>
  <c r="C1613" i="7"/>
  <c r="C1612" i="7"/>
  <c r="C1611" i="7"/>
  <c r="C1610" i="7"/>
  <c r="C1609" i="7"/>
  <c r="C1608" i="7"/>
  <c r="C1607" i="7"/>
  <c r="C1606" i="7"/>
  <c r="C1605" i="7"/>
  <c r="C1604" i="7"/>
  <c r="C1603" i="7"/>
  <c r="C1602" i="7"/>
  <c r="C1601" i="7"/>
  <c r="C1600" i="7"/>
  <c r="C1599" i="7"/>
  <c r="C1598" i="7"/>
  <c r="C1597" i="7"/>
  <c r="C1596" i="7"/>
  <c r="C1595" i="7"/>
  <c r="C1594" i="7"/>
  <c r="C1593" i="7"/>
  <c r="C1592" i="7"/>
  <c r="C1591" i="7"/>
  <c r="C1590" i="7"/>
  <c r="C1589" i="7"/>
  <c r="C1588" i="7"/>
  <c r="C1587" i="7"/>
  <c r="C1586" i="7"/>
  <c r="C1585" i="7"/>
  <c r="C1584" i="7"/>
  <c r="C1583" i="7"/>
  <c r="C1582" i="7"/>
  <c r="C1581" i="7"/>
  <c r="C1580" i="7"/>
  <c r="C1579" i="7"/>
  <c r="C1578" i="7"/>
  <c r="C1577" i="7"/>
  <c r="C1576" i="7"/>
  <c r="C1575" i="7"/>
  <c r="C1574" i="7"/>
  <c r="C1573" i="7"/>
  <c r="C1572" i="7"/>
  <c r="C1571" i="7"/>
  <c r="C1570" i="7"/>
  <c r="C1569" i="7"/>
  <c r="C1568" i="7"/>
  <c r="C1567" i="7"/>
  <c r="C1566" i="7"/>
  <c r="C1565" i="7"/>
  <c r="C1564" i="7"/>
  <c r="C1563" i="7"/>
  <c r="C1562" i="7"/>
  <c r="C1561" i="7"/>
  <c r="C1560" i="7"/>
  <c r="C1559" i="7"/>
  <c r="C1558" i="7"/>
  <c r="C1557" i="7"/>
  <c r="C1556" i="7"/>
  <c r="C1555" i="7"/>
  <c r="C1554" i="7"/>
  <c r="C1553" i="7"/>
  <c r="C1552" i="7"/>
  <c r="C1551" i="7"/>
  <c r="C1550" i="7"/>
  <c r="C1549" i="7"/>
  <c r="C1548" i="7"/>
  <c r="C1547" i="7"/>
  <c r="C1546" i="7"/>
  <c r="C1545" i="7"/>
  <c r="C1544" i="7"/>
  <c r="C1543" i="7"/>
  <c r="C1542" i="7"/>
  <c r="C1541" i="7"/>
  <c r="C1540" i="7"/>
  <c r="C1539" i="7"/>
  <c r="C1538" i="7"/>
  <c r="C1537" i="7"/>
  <c r="C1536" i="7"/>
  <c r="C1535" i="7"/>
  <c r="C1534" i="7"/>
  <c r="C1533" i="7"/>
  <c r="C1532" i="7"/>
  <c r="C1531" i="7"/>
  <c r="C1530" i="7"/>
  <c r="C1529" i="7"/>
  <c r="C1528" i="7"/>
  <c r="C1527" i="7"/>
  <c r="C1526" i="7"/>
  <c r="C1525" i="7"/>
  <c r="C1524" i="7"/>
  <c r="C1523" i="7"/>
  <c r="C1522" i="7"/>
  <c r="C1521" i="7"/>
  <c r="C1520" i="7"/>
  <c r="C1519" i="7"/>
  <c r="C1518" i="7"/>
  <c r="C1517" i="7"/>
  <c r="C1516" i="7"/>
  <c r="C1515" i="7"/>
  <c r="C1514" i="7"/>
  <c r="C1513" i="7"/>
  <c r="C1512" i="7"/>
  <c r="C1511" i="7"/>
  <c r="C1510" i="7"/>
  <c r="C1509" i="7"/>
  <c r="C1508" i="7"/>
  <c r="C1507" i="7"/>
  <c r="C1506" i="7"/>
  <c r="C1505" i="7"/>
  <c r="C1504" i="7"/>
  <c r="C1503" i="7"/>
  <c r="C1502" i="7"/>
  <c r="C1501" i="7"/>
  <c r="C1500" i="7"/>
  <c r="C1499" i="7"/>
  <c r="C1498" i="7"/>
  <c r="C1497" i="7"/>
  <c r="C1496" i="7"/>
  <c r="C1495" i="7"/>
  <c r="C1494" i="7"/>
  <c r="C1493" i="7"/>
  <c r="C1492" i="7"/>
  <c r="C1491" i="7"/>
  <c r="C1490" i="7"/>
  <c r="C1489" i="7"/>
  <c r="C1488" i="7"/>
  <c r="C1487" i="7"/>
  <c r="C1486" i="7"/>
  <c r="C1485" i="7"/>
  <c r="C1484" i="7"/>
  <c r="C1483" i="7"/>
  <c r="C1482" i="7"/>
  <c r="C1481" i="7"/>
  <c r="C1480" i="7"/>
  <c r="C1479" i="7"/>
  <c r="C1478" i="7"/>
  <c r="C1477" i="7"/>
  <c r="C1476" i="7"/>
  <c r="C1475" i="7"/>
  <c r="C1474" i="7"/>
  <c r="C1473" i="7"/>
  <c r="C1472" i="7"/>
  <c r="C1471" i="7"/>
  <c r="C1470" i="7"/>
  <c r="C1469" i="7"/>
  <c r="C1468" i="7"/>
  <c r="C1467" i="7"/>
  <c r="C1466" i="7"/>
  <c r="C1465" i="7"/>
  <c r="C1464" i="7"/>
  <c r="C1463" i="7"/>
  <c r="C1462" i="7"/>
  <c r="C1461" i="7"/>
  <c r="C1460" i="7"/>
  <c r="C1459" i="7"/>
  <c r="C1458" i="7"/>
  <c r="C1457" i="7"/>
  <c r="C1456" i="7"/>
  <c r="C1455" i="7"/>
  <c r="C1454" i="7"/>
  <c r="C1453" i="7"/>
  <c r="C1452" i="7"/>
  <c r="C1451" i="7"/>
  <c r="C1450" i="7"/>
  <c r="C1449" i="7"/>
  <c r="C1448" i="7"/>
  <c r="C1447" i="7"/>
  <c r="C1446" i="7"/>
  <c r="C1445" i="7"/>
  <c r="C1444" i="7"/>
  <c r="C1443" i="7"/>
  <c r="C1442" i="7"/>
  <c r="C1441" i="7"/>
  <c r="C1440" i="7"/>
  <c r="C1439" i="7"/>
  <c r="C1438" i="7"/>
  <c r="C1437" i="7"/>
  <c r="C1436" i="7"/>
  <c r="C1435" i="7"/>
  <c r="C1434" i="7"/>
  <c r="C1433" i="7"/>
  <c r="C1432" i="7"/>
  <c r="C1431" i="7"/>
  <c r="C1430" i="7"/>
  <c r="C1429" i="7"/>
  <c r="C1428" i="7"/>
  <c r="C1427" i="7"/>
  <c r="C1426" i="7"/>
  <c r="C1425" i="7"/>
  <c r="C1424" i="7"/>
  <c r="C1423" i="7"/>
  <c r="C1422" i="7"/>
  <c r="C1421" i="7"/>
  <c r="C1420" i="7"/>
  <c r="C1419" i="7"/>
  <c r="C1418" i="7"/>
  <c r="C1417" i="7"/>
  <c r="C1416" i="7"/>
  <c r="C1415" i="7"/>
  <c r="C1414" i="7"/>
  <c r="C1413" i="7"/>
  <c r="C1412" i="7"/>
  <c r="C1411" i="7"/>
  <c r="C1410" i="7"/>
  <c r="C1409" i="7"/>
  <c r="C1408" i="7"/>
  <c r="C1407" i="7"/>
  <c r="C1406" i="7"/>
  <c r="C1405" i="7"/>
  <c r="C1404" i="7"/>
  <c r="C1403" i="7"/>
  <c r="C1402" i="7"/>
  <c r="C1401" i="7"/>
  <c r="C1400" i="7"/>
  <c r="C1399" i="7"/>
  <c r="C1398" i="7"/>
  <c r="C1397" i="7"/>
  <c r="C1396" i="7"/>
  <c r="C1395" i="7"/>
  <c r="C1394" i="7"/>
  <c r="C1393" i="7"/>
  <c r="C1392" i="7"/>
  <c r="C1391" i="7"/>
  <c r="C1390" i="7"/>
  <c r="C1389" i="7"/>
  <c r="C1388" i="7"/>
  <c r="C1387" i="7"/>
  <c r="C1386" i="7"/>
  <c r="C1385" i="7"/>
  <c r="C1384" i="7"/>
  <c r="C1383" i="7"/>
  <c r="C1382" i="7"/>
  <c r="C1381" i="7"/>
  <c r="C1380" i="7"/>
  <c r="C1379" i="7"/>
  <c r="C1378" i="7"/>
  <c r="C1377" i="7"/>
  <c r="C1376" i="7"/>
  <c r="C1375" i="7"/>
  <c r="C1374" i="7"/>
  <c r="C1373" i="7"/>
  <c r="C1372" i="7"/>
  <c r="C1371" i="7"/>
  <c r="C1370" i="7"/>
  <c r="C1369" i="7"/>
  <c r="C1368" i="7"/>
  <c r="C1367" i="7"/>
  <c r="C1366" i="7"/>
  <c r="C1365" i="7"/>
  <c r="C1364" i="7"/>
  <c r="C1363" i="7"/>
  <c r="C1362" i="7"/>
  <c r="C1361" i="7"/>
  <c r="C1360" i="7"/>
  <c r="C1359" i="7"/>
  <c r="C1358" i="7"/>
  <c r="C1357" i="7"/>
  <c r="C1356" i="7"/>
  <c r="C1355" i="7"/>
  <c r="C1354" i="7"/>
  <c r="C1353" i="7"/>
  <c r="C1352" i="7"/>
  <c r="C1351" i="7"/>
  <c r="C1350" i="7"/>
  <c r="C1349" i="7"/>
  <c r="C1348" i="7"/>
  <c r="C1347" i="7"/>
  <c r="C1346" i="7"/>
  <c r="C1345" i="7"/>
  <c r="C1344" i="7"/>
  <c r="C1343" i="7"/>
  <c r="C1342" i="7"/>
  <c r="C1341" i="7"/>
  <c r="C1340" i="7"/>
  <c r="C1339" i="7"/>
  <c r="C1338" i="7"/>
  <c r="C1337" i="7"/>
  <c r="C1336" i="7"/>
  <c r="C1335" i="7"/>
  <c r="C1334" i="7"/>
  <c r="C1333" i="7"/>
  <c r="C1332" i="7"/>
  <c r="C1331" i="7"/>
  <c r="C1330" i="7"/>
  <c r="C1329" i="7"/>
  <c r="C1328" i="7"/>
  <c r="C1327" i="7"/>
  <c r="C1326" i="7"/>
  <c r="C1325" i="7"/>
  <c r="C1324" i="7"/>
  <c r="C1323" i="7"/>
  <c r="C1322" i="7"/>
  <c r="C1321" i="7"/>
  <c r="C1320" i="7"/>
  <c r="C1319" i="7"/>
  <c r="C1318" i="7"/>
  <c r="C1317" i="7"/>
  <c r="C1316" i="7"/>
  <c r="C1315" i="7"/>
  <c r="C1314" i="7"/>
  <c r="C1313" i="7"/>
  <c r="C1312" i="7"/>
  <c r="C1311" i="7"/>
  <c r="C1310" i="7"/>
  <c r="C1309" i="7"/>
  <c r="C1308" i="7"/>
  <c r="C1307" i="7"/>
  <c r="C1306" i="7"/>
  <c r="C1305" i="7"/>
  <c r="C1304" i="7"/>
  <c r="C1303" i="7"/>
  <c r="C1302" i="7"/>
  <c r="C1301" i="7"/>
  <c r="C1300" i="7"/>
  <c r="C1299" i="7"/>
  <c r="C1298" i="7"/>
  <c r="C1297" i="7"/>
  <c r="C1296" i="7"/>
  <c r="C1295" i="7"/>
  <c r="C1294" i="7"/>
  <c r="C1293" i="7"/>
  <c r="C1292" i="7"/>
  <c r="C1291" i="7"/>
  <c r="C1290" i="7"/>
  <c r="C1289" i="7"/>
  <c r="C1288" i="7"/>
  <c r="C1287" i="7"/>
  <c r="C1286" i="7"/>
  <c r="C1285" i="7"/>
  <c r="C1284" i="7"/>
  <c r="C1283" i="7"/>
  <c r="C1282" i="7"/>
  <c r="C1281" i="7"/>
  <c r="C1280" i="7"/>
  <c r="C1279" i="7"/>
  <c r="C1278" i="7"/>
  <c r="C1277" i="7"/>
  <c r="C1276" i="7"/>
  <c r="C1275" i="7"/>
  <c r="C1274" i="7"/>
  <c r="C1273" i="7"/>
  <c r="C1272" i="7"/>
  <c r="C1271" i="7"/>
  <c r="C1270" i="7"/>
  <c r="C1269" i="7"/>
  <c r="C1268" i="7"/>
  <c r="C1267" i="7"/>
  <c r="C1266" i="7"/>
  <c r="C1265" i="7"/>
  <c r="C1264" i="7"/>
  <c r="C1263" i="7"/>
  <c r="C1262" i="7"/>
  <c r="C1261" i="7"/>
  <c r="C1260" i="7"/>
  <c r="C1259" i="7"/>
  <c r="C1258" i="7"/>
  <c r="C1257" i="7"/>
  <c r="C1256" i="7"/>
  <c r="C1255" i="7"/>
  <c r="C1254" i="7"/>
  <c r="C1253" i="7"/>
  <c r="C1252" i="7"/>
  <c r="C1251" i="7"/>
  <c r="C1250" i="7"/>
  <c r="C1249" i="7"/>
  <c r="C1248" i="7"/>
  <c r="C1247" i="7"/>
  <c r="C1246" i="7"/>
  <c r="C1245" i="7"/>
  <c r="C1244" i="7"/>
  <c r="C1243" i="7"/>
  <c r="C1242" i="7"/>
  <c r="C1241" i="7"/>
  <c r="C1240" i="7"/>
  <c r="C1239" i="7"/>
  <c r="C1238" i="7"/>
  <c r="C1237" i="7"/>
  <c r="C1236" i="7"/>
  <c r="C1235" i="7"/>
  <c r="C1234" i="7"/>
  <c r="C1233" i="7"/>
  <c r="C1232" i="7"/>
  <c r="C1231" i="7"/>
  <c r="C1230" i="7"/>
  <c r="C1229" i="7"/>
  <c r="C1228" i="7"/>
  <c r="C1227" i="7"/>
  <c r="C1226" i="7"/>
  <c r="C1225" i="7"/>
  <c r="C1224" i="7"/>
  <c r="C1223" i="7"/>
  <c r="C1222" i="7"/>
  <c r="C1221" i="7"/>
  <c r="C1220" i="7"/>
  <c r="C1219" i="7"/>
  <c r="C1218" i="7"/>
  <c r="C1217" i="7"/>
  <c r="C1216" i="7"/>
  <c r="C1215" i="7"/>
  <c r="C1214" i="7"/>
  <c r="C1213" i="7"/>
  <c r="C1212" i="7"/>
  <c r="C1211" i="7"/>
  <c r="C1210" i="7"/>
  <c r="C1209" i="7"/>
  <c r="C1208" i="7"/>
  <c r="C1207" i="7"/>
  <c r="C1206" i="7"/>
  <c r="C1205" i="7"/>
  <c r="C1204" i="7"/>
  <c r="C1203" i="7"/>
  <c r="C1202" i="7"/>
  <c r="C1201" i="7"/>
  <c r="C1200" i="7"/>
  <c r="C1199" i="7"/>
  <c r="C1198" i="7"/>
  <c r="C1197" i="7"/>
  <c r="C1196" i="7"/>
  <c r="C1195" i="7"/>
  <c r="C1194" i="7"/>
  <c r="C1193" i="7"/>
  <c r="C1192" i="7"/>
  <c r="C1191" i="7"/>
  <c r="C1190" i="7"/>
  <c r="C1189" i="7"/>
  <c r="C1188" i="7"/>
  <c r="C1187" i="7"/>
  <c r="C1186" i="7"/>
  <c r="C1185" i="7"/>
  <c r="C1184" i="7"/>
  <c r="C1183" i="7"/>
  <c r="C1182" i="7"/>
  <c r="C1181" i="7"/>
  <c r="C1180" i="7"/>
  <c r="C1179" i="7"/>
  <c r="C1178" i="7"/>
  <c r="C1177" i="7"/>
  <c r="C1176" i="7"/>
  <c r="C1175" i="7"/>
  <c r="C1174" i="7"/>
  <c r="C1173" i="7"/>
  <c r="C1172" i="7"/>
  <c r="C1171" i="7"/>
  <c r="C1170" i="7"/>
  <c r="C1169" i="7"/>
  <c r="C1168" i="7"/>
  <c r="C1167" i="7"/>
  <c r="C1166" i="7"/>
  <c r="C1165" i="7"/>
  <c r="C1164" i="7"/>
  <c r="C1163" i="7"/>
  <c r="C1162" i="7"/>
  <c r="C1161" i="7"/>
  <c r="C1160" i="7"/>
  <c r="C1159" i="7"/>
  <c r="C1158" i="7"/>
  <c r="C1157" i="7"/>
  <c r="C1156" i="7"/>
  <c r="C1155" i="7"/>
  <c r="C1154" i="7"/>
  <c r="C1153" i="7"/>
  <c r="C1152" i="7"/>
  <c r="C1151" i="7"/>
  <c r="C1150" i="7"/>
  <c r="C1149" i="7"/>
  <c r="C1148" i="7"/>
  <c r="C1147" i="7"/>
  <c r="C1146" i="7"/>
  <c r="C1145" i="7"/>
  <c r="C1144" i="7"/>
  <c r="C1143" i="7"/>
  <c r="C1142" i="7"/>
  <c r="C1141" i="7"/>
  <c r="C1140" i="7"/>
  <c r="C1139" i="7"/>
  <c r="C1138" i="7"/>
  <c r="C1137" i="7"/>
  <c r="C1136" i="7"/>
  <c r="C1135" i="7"/>
  <c r="C1134" i="7"/>
  <c r="C1133" i="7"/>
  <c r="C1132" i="7"/>
  <c r="C1131" i="7"/>
  <c r="C1130" i="7"/>
  <c r="C1129" i="7"/>
  <c r="C1128" i="7"/>
  <c r="C1127" i="7"/>
  <c r="C1126" i="7"/>
  <c r="C1125" i="7"/>
  <c r="C1124" i="7"/>
  <c r="C1123" i="7"/>
  <c r="C1122" i="7"/>
  <c r="C1121" i="7"/>
  <c r="C1120" i="7"/>
  <c r="C1119" i="7"/>
  <c r="C1118" i="7"/>
  <c r="C1117" i="7"/>
  <c r="C1116" i="7"/>
  <c r="C1115" i="7"/>
  <c r="C1114" i="7"/>
  <c r="C1113" i="7"/>
  <c r="C1112" i="7"/>
  <c r="C1111" i="7"/>
  <c r="C1110" i="7"/>
  <c r="C1109" i="7"/>
  <c r="C1108" i="7"/>
  <c r="C1107" i="7"/>
  <c r="C1106" i="7"/>
  <c r="C1105" i="7"/>
  <c r="C1104" i="7"/>
  <c r="C1103" i="7"/>
  <c r="C1102" i="7"/>
  <c r="C1101" i="7"/>
  <c r="C1100" i="7"/>
  <c r="C1099" i="7"/>
  <c r="C1098" i="7"/>
  <c r="C1097" i="7"/>
  <c r="C1096" i="7"/>
  <c r="C1095" i="7"/>
  <c r="C1094" i="7"/>
  <c r="C1093" i="7"/>
  <c r="C1092" i="7"/>
  <c r="C1091" i="7"/>
  <c r="C1090" i="7"/>
  <c r="C1089" i="7"/>
  <c r="C1088" i="7"/>
  <c r="C1087" i="7"/>
  <c r="C1086" i="7"/>
  <c r="C1085" i="7"/>
  <c r="C1084" i="7"/>
  <c r="C1083" i="7"/>
  <c r="C1082" i="7"/>
  <c r="C1081" i="7"/>
  <c r="C1080" i="7"/>
  <c r="C1079" i="7"/>
  <c r="C1078" i="7"/>
  <c r="C1077" i="7"/>
  <c r="C1076" i="7"/>
  <c r="C1075" i="7"/>
  <c r="C1074" i="7"/>
  <c r="C1073" i="7"/>
  <c r="C1072" i="7"/>
  <c r="C1071" i="7"/>
  <c r="C1070" i="7"/>
  <c r="C1069" i="7"/>
  <c r="C1068" i="7"/>
  <c r="C1067" i="7"/>
  <c r="C1066" i="7"/>
  <c r="C1065" i="7"/>
  <c r="C1064" i="7"/>
  <c r="C1063" i="7"/>
  <c r="C1062" i="7"/>
  <c r="C1061" i="7"/>
  <c r="C1060" i="7"/>
  <c r="C1059" i="7"/>
  <c r="C1058" i="7"/>
  <c r="C1057" i="7"/>
  <c r="C1056" i="7"/>
  <c r="C1055" i="7"/>
  <c r="C1054" i="7"/>
  <c r="C1053" i="7"/>
  <c r="C1052" i="7"/>
  <c r="C1051" i="7"/>
  <c r="C1050" i="7"/>
  <c r="C1049" i="7"/>
  <c r="C1048" i="7"/>
  <c r="C1047" i="7"/>
  <c r="C1046" i="7"/>
  <c r="C1045" i="7"/>
  <c r="C1044" i="7"/>
  <c r="C1043" i="7"/>
  <c r="C1042" i="7"/>
  <c r="C1041" i="7"/>
  <c r="C1040" i="7"/>
  <c r="C1039" i="7"/>
  <c r="C1038" i="7"/>
  <c r="C1037" i="7"/>
  <c r="C1036" i="7"/>
  <c r="C1035" i="7"/>
  <c r="C1034" i="7"/>
  <c r="C1033" i="7"/>
  <c r="C1032" i="7"/>
  <c r="C1031" i="7"/>
  <c r="C1030" i="7"/>
  <c r="C1029" i="7"/>
  <c r="C1028" i="7"/>
  <c r="C1027" i="7"/>
  <c r="C1026" i="7"/>
  <c r="C1025" i="7"/>
  <c r="C1024" i="7"/>
  <c r="C1023" i="7"/>
  <c r="C1022" i="7"/>
  <c r="C1021" i="7"/>
  <c r="C1020" i="7"/>
  <c r="C1019" i="7"/>
  <c r="C1018" i="7"/>
  <c r="C1017" i="7"/>
  <c r="C1016" i="7"/>
  <c r="C1015" i="7"/>
  <c r="C1014" i="7"/>
  <c r="C1013" i="7"/>
  <c r="C1012" i="7"/>
  <c r="C1011" i="7"/>
  <c r="C1010" i="7"/>
  <c r="C1009" i="7"/>
  <c r="C1008" i="7"/>
  <c r="C1007" i="7"/>
  <c r="C1006" i="7"/>
  <c r="C1005" i="7"/>
  <c r="C1004" i="7"/>
  <c r="C1003" i="7"/>
  <c r="C1002" i="7"/>
  <c r="C1001" i="7"/>
  <c r="C1000" i="7"/>
  <c r="C999" i="7"/>
  <c r="C998" i="7"/>
  <c r="C997" i="7"/>
  <c r="C996" i="7"/>
  <c r="C995" i="7"/>
  <c r="C994" i="7"/>
  <c r="C993" i="7"/>
  <c r="C992" i="7"/>
  <c r="C991" i="7"/>
  <c r="C990" i="7"/>
  <c r="C989" i="7"/>
  <c r="C988" i="7"/>
  <c r="C987" i="7"/>
  <c r="C986" i="7"/>
  <c r="C985" i="7"/>
  <c r="C984" i="7"/>
  <c r="C983" i="7"/>
  <c r="C982" i="7"/>
  <c r="C981" i="7"/>
  <c r="C980" i="7"/>
  <c r="C979" i="7"/>
  <c r="C978" i="7"/>
  <c r="C977" i="7"/>
  <c r="C976" i="7"/>
  <c r="C975" i="7"/>
  <c r="C974" i="7"/>
  <c r="C973" i="7"/>
  <c r="C972" i="7"/>
  <c r="C971" i="7"/>
  <c r="C970" i="7"/>
  <c r="C969" i="7"/>
  <c r="C968" i="7"/>
  <c r="C967" i="7"/>
  <c r="C966" i="7"/>
  <c r="C965" i="7"/>
  <c r="C964" i="7"/>
  <c r="C963" i="7"/>
  <c r="C962" i="7"/>
  <c r="C961" i="7"/>
  <c r="C960" i="7"/>
  <c r="C959" i="7"/>
  <c r="C958" i="7"/>
  <c r="C957" i="7"/>
  <c r="C956" i="7"/>
  <c r="C955" i="7"/>
  <c r="C954" i="7"/>
  <c r="C953" i="7"/>
  <c r="C952" i="7"/>
  <c r="C951" i="7"/>
  <c r="C950" i="7"/>
  <c r="C949" i="7"/>
  <c r="C948" i="7"/>
  <c r="C947" i="7"/>
  <c r="C946" i="7"/>
  <c r="C945" i="7"/>
  <c r="C944" i="7"/>
  <c r="C943" i="7"/>
  <c r="C942" i="7"/>
  <c r="C941" i="7"/>
  <c r="C940" i="7"/>
  <c r="C939" i="7"/>
  <c r="C938" i="7"/>
  <c r="C937" i="7"/>
  <c r="C936" i="7"/>
  <c r="C935" i="7"/>
  <c r="C934" i="7"/>
  <c r="C933" i="7"/>
  <c r="C932" i="7"/>
  <c r="C931" i="7"/>
  <c r="C930" i="7"/>
  <c r="C929" i="7"/>
  <c r="C928" i="7"/>
  <c r="C927" i="7"/>
  <c r="C926" i="7"/>
  <c r="C925" i="7"/>
  <c r="C924" i="7"/>
  <c r="C923" i="7"/>
  <c r="C922" i="7"/>
  <c r="C921" i="7"/>
  <c r="C920" i="7"/>
  <c r="C919" i="7"/>
  <c r="C918" i="7"/>
  <c r="C917" i="7"/>
  <c r="C916" i="7"/>
  <c r="C915" i="7"/>
  <c r="C914" i="7"/>
  <c r="C913" i="7"/>
  <c r="C912" i="7"/>
  <c r="C911" i="7"/>
  <c r="C910" i="7"/>
  <c r="C909" i="7"/>
  <c r="C908" i="7"/>
  <c r="C907" i="7"/>
  <c r="C906" i="7"/>
  <c r="C905" i="7"/>
  <c r="C904" i="7"/>
  <c r="C903" i="7"/>
  <c r="C902" i="7"/>
  <c r="C901" i="7"/>
  <c r="C900" i="7"/>
  <c r="C899" i="7"/>
  <c r="C898" i="7"/>
  <c r="C897" i="7"/>
  <c r="C896" i="7"/>
  <c r="C895" i="7"/>
  <c r="C894" i="7"/>
  <c r="C893" i="7"/>
  <c r="C892" i="7"/>
  <c r="C891" i="7"/>
  <c r="C890" i="7"/>
  <c r="C889" i="7"/>
  <c r="C888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C859" i="7"/>
  <c r="C858" i="7"/>
  <c r="C857" i="7"/>
  <c r="C856" i="7"/>
  <c r="C855" i="7"/>
  <c r="C854" i="7"/>
  <c r="C853" i="7"/>
  <c r="C852" i="7"/>
  <c r="C851" i="7"/>
  <c r="C850" i="7"/>
  <c r="C849" i="7"/>
  <c r="C848" i="7"/>
  <c r="C847" i="7"/>
  <c r="C846" i="7"/>
  <c r="C845" i="7"/>
  <c r="C844" i="7"/>
  <c r="C843" i="7"/>
  <c r="C842" i="7"/>
  <c r="C841" i="7"/>
  <c r="C840" i="7"/>
  <c r="C839" i="7"/>
  <c r="C838" i="7"/>
  <c r="C837" i="7"/>
  <c r="C836" i="7"/>
  <c r="C835" i="7"/>
  <c r="C834" i="7"/>
  <c r="C833" i="7"/>
  <c r="C832" i="7"/>
  <c r="C831" i="7"/>
  <c r="C830" i="7"/>
  <c r="C829" i="7"/>
  <c r="C828" i="7"/>
  <c r="C827" i="7"/>
  <c r="C826" i="7"/>
  <c r="C825" i="7"/>
  <c r="C824" i="7"/>
  <c r="C823" i="7"/>
  <c r="C822" i="7"/>
  <c r="C821" i="7"/>
  <c r="C820" i="7"/>
  <c r="C819" i="7"/>
  <c r="C818" i="7"/>
  <c r="C817" i="7"/>
  <c r="C816" i="7"/>
  <c r="C815" i="7"/>
  <c r="C814" i="7"/>
  <c r="C813" i="7"/>
  <c r="C812" i="7"/>
  <c r="C811" i="7"/>
  <c r="C810" i="7"/>
  <c r="C809" i="7"/>
  <c r="C808" i="7"/>
  <c r="C807" i="7"/>
  <c r="C806" i="7"/>
  <c r="C805" i="7"/>
  <c r="C804" i="7"/>
  <c r="C803" i="7"/>
  <c r="C802" i="7"/>
  <c r="C801" i="7"/>
  <c r="C800" i="7"/>
  <c r="C799" i="7"/>
  <c r="C798" i="7"/>
  <c r="C797" i="7"/>
  <c r="C796" i="7"/>
  <c r="C795" i="7"/>
  <c r="C794" i="7"/>
  <c r="C793" i="7"/>
  <c r="C792" i="7"/>
  <c r="C791" i="7"/>
  <c r="C790" i="7"/>
  <c r="C789" i="7"/>
  <c r="C788" i="7"/>
  <c r="C787" i="7"/>
  <c r="C786" i="7"/>
  <c r="C785" i="7"/>
  <c r="C784" i="7"/>
  <c r="C783" i="7"/>
  <c r="C782" i="7"/>
  <c r="C781" i="7"/>
  <c r="C780" i="7"/>
  <c r="C779" i="7"/>
  <c r="C778" i="7"/>
  <c r="C777" i="7"/>
  <c r="C776" i="7"/>
  <c r="C775" i="7"/>
  <c r="C774" i="7"/>
  <c r="C773" i="7"/>
  <c r="C772" i="7"/>
  <c r="C771" i="7"/>
  <c r="C770" i="7"/>
  <c r="C769" i="7"/>
  <c r="C768" i="7"/>
  <c r="C767" i="7"/>
  <c r="C766" i="7"/>
  <c r="C765" i="7"/>
  <c r="C764" i="7"/>
  <c r="C763" i="7"/>
  <c r="C762" i="7"/>
  <c r="C761" i="7"/>
  <c r="C760" i="7"/>
  <c r="C759" i="7"/>
  <c r="C758" i="7"/>
  <c r="C757" i="7"/>
  <c r="C756" i="7"/>
  <c r="C755" i="7"/>
  <c r="C754" i="7"/>
  <c r="C753" i="7"/>
  <c r="C752" i="7"/>
  <c r="C751" i="7"/>
  <c r="C750" i="7"/>
  <c r="C749" i="7"/>
  <c r="C748" i="7"/>
  <c r="C747" i="7"/>
  <c r="C746" i="7"/>
  <c r="C745" i="7"/>
  <c r="C744" i="7"/>
  <c r="C743" i="7"/>
  <c r="C742" i="7"/>
  <c r="C741" i="7"/>
  <c r="C740" i="7"/>
  <c r="C739" i="7"/>
  <c r="C738" i="7"/>
  <c r="C737" i="7"/>
  <c r="C736" i="7"/>
  <c r="C735" i="7"/>
  <c r="C734" i="7"/>
  <c r="C733" i="7"/>
  <c r="C732" i="7"/>
  <c r="C731" i="7"/>
  <c r="C730" i="7"/>
  <c r="C729" i="7"/>
  <c r="C728" i="7"/>
  <c r="C727" i="7"/>
  <c r="C726" i="7"/>
  <c r="C725" i="7"/>
  <c r="C724" i="7"/>
  <c r="C723" i="7"/>
  <c r="C722" i="7"/>
  <c r="C721" i="7"/>
  <c r="C720" i="7"/>
  <c r="C719" i="7"/>
  <c r="C718" i="7"/>
  <c r="C717" i="7"/>
  <c r="C716" i="7"/>
  <c r="C715" i="7"/>
  <c r="C714" i="7"/>
  <c r="C713" i="7"/>
  <c r="C712" i="7"/>
  <c r="C711" i="7"/>
  <c r="C710" i="7"/>
  <c r="C709" i="7"/>
  <c r="C708" i="7"/>
  <c r="C707" i="7"/>
  <c r="C706" i="7"/>
  <c r="C705" i="7"/>
  <c r="C704" i="7"/>
  <c r="C703" i="7"/>
  <c r="C702" i="7"/>
  <c r="C701" i="7"/>
  <c r="C700" i="7"/>
  <c r="C699" i="7"/>
  <c r="C698" i="7"/>
  <c r="C697" i="7"/>
  <c r="C696" i="7"/>
  <c r="C695" i="7"/>
  <c r="C694" i="7"/>
  <c r="C693" i="7"/>
  <c r="C692" i="7"/>
  <c r="C691" i="7"/>
  <c r="C690" i="7"/>
  <c r="C689" i="7"/>
  <c r="C688" i="7"/>
  <c r="C687" i="7"/>
  <c r="C686" i="7"/>
  <c r="C685" i="7"/>
  <c r="C684" i="7"/>
  <c r="C683" i="7"/>
  <c r="C682" i="7"/>
  <c r="C681" i="7"/>
  <c r="C680" i="7"/>
  <c r="C679" i="7"/>
  <c r="C678" i="7"/>
  <c r="C677" i="7"/>
  <c r="C676" i="7"/>
  <c r="C675" i="7"/>
  <c r="C674" i="7"/>
  <c r="C673" i="7"/>
  <c r="C672" i="7"/>
  <c r="C671" i="7"/>
  <c r="C670" i="7"/>
  <c r="C669" i="7"/>
  <c r="C668" i="7"/>
  <c r="C667" i="7"/>
  <c r="C666" i="7"/>
  <c r="C665" i="7"/>
  <c r="C664" i="7"/>
  <c r="C663" i="7"/>
  <c r="C662" i="7"/>
  <c r="C661" i="7"/>
  <c r="C660" i="7"/>
  <c r="C659" i="7"/>
  <c r="C658" i="7"/>
  <c r="C657" i="7"/>
  <c r="C656" i="7"/>
  <c r="C655" i="7"/>
  <c r="C654" i="7"/>
  <c r="C653" i="7"/>
  <c r="C652" i="7"/>
  <c r="C651" i="7"/>
  <c r="C650" i="7"/>
  <c r="C649" i="7"/>
  <c r="C648" i="7"/>
  <c r="C647" i="7"/>
  <c r="C646" i="7"/>
  <c r="C645" i="7"/>
  <c r="C644" i="7"/>
  <c r="C643" i="7"/>
  <c r="C642" i="7"/>
  <c r="C641" i="7"/>
  <c r="C640" i="7"/>
  <c r="C639" i="7"/>
  <c r="C638" i="7"/>
  <c r="C637" i="7"/>
  <c r="C636" i="7"/>
  <c r="C635" i="7"/>
  <c r="C634" i="7"/>
  <c r="C633" i="7"/>
  <c r="C632" i="7"/>
  <c r="C631" i="7"/>
  <c r="C630" i="7"/>
  <c r="C629" i="7"/>
  <c r="C628" i="7"/>
  <c r="C627" i="7"/>
  <c r="C626" i="7"/>
  <c r="C625" i="7"/>
  <c r="C624" i="7"/>
  <c r="C623" i="7"/>
  <c r="C622" i="7"/>
  <c r="C621" i="7"/>
  <c r="C620" i="7"/>
  <c r="C619" i="7"/>
  <c r="C618" i="7"/>
  <c r="C617" i="7"/>
  <c r="C616" i="7"/>
  <c r="C615" i="7"/>
  <c r="C614" i="7"/>
  <c r="C613" i="7"/>
  <c r="C612" i="7"/>
  <c r="C611" i="7"/>
  <c r="C610" i="7"/>
  <c r="C609" i="7"/>
  <c r="C608" i="7"/>
  <c r="C607" i="7"/>
  <c r="C606" i="7"/>
  <c r="C605" i="7"/>
  <c r="C604" i="7"/>
  <c r="C603" i="7"/>
  <c r="C602" i="7"/>
  <c r="C601" i="7"/>
  <c r="C600" i="7"/>
  <c r="C599" i="7"/>
  <c r="C598" i="7"/>
  <c r="C597" i="7"/>
  <c r="C596" i="7"/>
  <c r="C595" i="7"/>
  <c r="C594" i="7"/>
  <c r="C593" i="7"/>
  <c r="C592" i="7"/>
  <c r="C591" i="7"/>
  <c r="C590" i="7"/>
  <c r="C589" i="7"/>
  <c r="C588" i="7"/>
  <c r="C587" i="7"/>
  <c r="C586" i="7"/>
  <c r="C585" i="7"/>
  <c r="C584" i="7"/>
  <c r="C583" i="7"/>
  <c r="C582" i="7"/>
  <c r="C581" i="7"/>
  <c r="C580" i="7"/>
  <c r="C579" i="7"/>
  <c r="C578" i="7"/>
  <c r="C577" i="7"/>
  <c r="C576" i="7"/>
  <c r="C575" i="7"/>
  <c r="C574" i="7"/>
  <c r="C573" i="7"/>
  <c r="C572" i="7"/>
  <c r="C571" i="7"/>
  <c r="C570" i="7"/>
  <c r="C569" i="7"/>
  <c r="C568" i="7"/>
  <c r="C567" i="7"/>
  <c r="C566" i="7"/>
  <c r="C565" i="7"/>
  <c r="C564" i="7"/>
  <c r="C563" i="7"/>
  <c r="C562" i="7"/>
  <c r="C561" i="7"/>
  <c r="C560" i="7"/>
  <c r="C559" i="7"/>
  <c r="C558" i="7"/>
  <c r="C557" i="7"/>
  <c r="C556" i="7"/>
  <c r="C555" i="7"/>
  <c r="C554" i="7"/>
  <c r="C553" i="7"/>
  <c r="C552" i="7"/>
  <c r="C551" i="7"/>
  <c r="C550" i="7"/>
  <c r="C549" i="7"/>
  <c r="C548" i="7"/>
  <c r="C547" i="7"/>
  <c r="C546" i="7"/>
  <c r="C545" i="7"/>
  <c r="C544" i="7"/>
  <c r="C543" i="7"/>
  <c r="C542" i="7"/>
  <c r="C541" i="7"/>
  <c r="C540" i="7"/>
  <c r="C539" i="7"/>
  <c r="C538" i="7"/>
  <c r="C537" i="7"/>
  <c r="C536" i="7"/>
  <c r="C535" i="7"/>
  <c r="C534" i="7"/>
  <c r="C533" i="7"/>
  <c r="C532" i="7"/>
  <c r="C531" i="7"/>
  <c r="C530" i="7"/>
  <c r="C529" i="7"/>
  <c r="C528" i="7"/>
  <c r="C527" i="7"/>
  <c r="C526" i="7"/>
  <c r="C525" i="7"/>
  <c r="C524" i="7"/>
  <c r="C523" i="7"/>
  <c r="C522" i="7"/>
  <c r="C521" i="7"/>
  <c r="C520" i="7"/>
  <c r="C519" i="7"/>
  <c r="C518" i="7"/>
  <c r="C517" i="7"/>
  <c r="C516" i="7"/>
  <c r="C515" i="7"/>
  <c r="C514" i="7"/>
  <c r="C513" i="7"/>
  <c r="C512" i="7"/>
  <c r="C511" i="7"/>
  <c r="C510" i="7"/>
  <c r="C509" i="7"/>
  <c r="C508" i="7"/>
  <c r="C507" i="7"/>
  <c r="C506" i="7"/>
  <c r="C505" i="7"/>
  <c r="C504" i="7"/>
  <c r="C503" i="7"/>
  <c r="C502" i="7"/>
  <c r="C501" i="7"/>
  <c r="C500" i="7"/>
  <c r="C499" i="7"/>
  <c r="C498" i="7"/>
  <c r="C497" i="7"/>
  <c r="C496" i="7"/>
  <c r="C495" i="7"/>
  <c r="C494" i="7"/>
  <c r="C493" i="7"/>
  <c r="C492" i="7"/>
  <c r="C491" i="7"/>
  <c r="C490" i="7"/>
  <c r="C489" i="7"/>
  <c r="C488" i="7"/>
  <c r="C487" i="7"/>
  <c r="C486" i="7"/>
  <c r="C485" i="7"/>
  <c r="C484" i="7"/>
  <c r="C483" i="7"/>
  <c r="C482" i="7"/>
  <c r="C481" i="7"/>
  <c r="C480" i="7"/>
  <c r="C479" i="7"/>
  <c r="C478" i="7"/>
  <c r="C477" i="7"/>
  <c r="C476" i="7"/>
  <c r="C475" i="7"/>
  <c r="C474" i="7"/>
  <c r="C473" i="7"/>
  <c r="C472" i="7"/>
  <c r="C471" i="7"/>
  <c r="C470" i="7"/>
  <c r="C469" i="7"/>
  <c r="C468" i="7"/>
  <c r="C467" i="7"/>
  <c r="C466" i="7"/>
  <c r="C465" i="7"/>
  <c r="C464" i="7"/>
  <c r="C463" i="7"/>
  <c r="C462" i="7"/>
  <c r="C461" i="7"/>
  <c r="C460" i="7"/>
  <c r="C459" i="7"/>
  <c r="C458" i="7"/>
  <c r="C457" i="7"/>
  <c r="C456" i="7"/>
  <c r="C455" i="7"/>
  <c r="C454" i="7"/>
  <c r="C453" i="7"/>
  <c r="C452" i="7"/>
  <c r="C451" i="7"/>
  <c r="C450" i="7"/>
  <c r="C449" i="7"/>
  <c r="C448" i="7"/>
  <c r="C447" i="7"/>
  <c r="C446" i="7"/>
  <c r="C445" i="7"/>
  <c r="C444" i="7"/>
  <c r="C443" i="7"/>
  <c r="C442" i="7"/>
  <c r="C441" i="7"/>
  <c r="C440" i="7"/>
  <c r="C439" i="7"/>
  <c r="C438" i="7"/>
  <c r="C437" i="7"/>
  <c r="C436" i="7"/>
  <c r="C435" i="7"/>
  <c r="C434" i="7"/>
  <c r="C433" i="7"/>
  <c r="C432" i="7"/>
  <c r="C431" i="7"/>
  <c r="C430" i="7"/>
  <c r="C429" i="7"/>
  <c r="C428" i="7"/>
  <c r="C427" i="7"/>
  <c r="C426" i="7"/>
  <c r="C425" i="7"/>
  <c r="C424" i="7"/>
  <c r="C423" i="7"/>
  <c r="C422" i="7"/>
  <c r="C421" i="7"/>
  <c r="C420" i="7"/>
  <c r="C419" i="7"/>
  <c r="C418" i="7"/>
  <c r="C417" i="7"/>
  <c r="C416" i="7"/>
  <c r="C415" i="7"/>
  <c r="C414" i="7"/>
  <c r="C413" i="7"/>
  <c r="C412" i="7"/>
  <c r="C411" i="7"/>
  <c r="C410" i="7"/>
  <c r="C409" i="7"/>
  <c r="C408" i="7"/>
  <c r="C407" i="7"/>
  <c r="C406" i="7"/>
  <c r="C405" i="7"/>
  <c r="C404" i="7"/>
  <c r="C403" i="7"/>
  <c r="C402" i="7"/>
  <c r="C401" i="7"/>
  <c r="C400" i="7"/>
  <c r="C399" i="7"/>
  <c r="C398" i="7"/>
  <c r="C397" i="7"/>
  <c r="C396" i="7"/>
  <c r="C395" i="7"/>
  <c r="C394" i="7"/>
  <c r="C393" i="7"/>
  <c r="C392" i="7"/>
  <c r="C391" i="7"/>
  <c r="C390" i="7"/>
  <c r="C389" i="7"/>
  <c r="C388" i="7"/>
  <c r="C387" i="7"/>
  <c r="C386" i="7"/>
  <c r="C385" i="7"/>
  <c r="C384" i="7"/>
  <c r="C383" i="7"/>
  <c r="C382" i="7"/>
  <c r="C381" i="7"/>
  <c r="C380" i="7"/>
  <c r="C379" i="7"/>
  <c r="C378" i="7"/>
  <c r="C377" i="7"/>
  <c r="C376" i="7"/>
  <c r="C375" i="7"/>
  <c r="C374" i="7"/>
  <c r="C373" i="7"/>
  <c r="C372" i="7"/>
  <c r="C371" i="7"/>
  <c r="C370" i="7"/>
  <c r="C369" i="7"/>
  <c r="C368" i="7"/>
  <c r="C367" i="7"/>
  <c r="C366" i="7"/>
  <c r="C365" i="7"/>
  <c r="C364" i="7"/>
  <c r="C363" i="7"/>
  <c r="C362" i="7"/>
  <c r="C361" i="7"/>
  <c r="C360" i="7"/>
  <c r="C359" i="7"/>
  <c r="C358" i="7"/>
  <c r="C357" i="7"/>
  <c r="C356" i="7"/>
  <c r="C355" i="7"/>
  <c r="C354" i="7"/>
  <c r="C353" i="7"/>
  <c r="C352" i="7"/>
  <c r="C351" i="7"/>
  <c r="C350" i="7"/>
  <c r="C349" i="7"/>
  <c r="C348" i="7"/>
  <c r="C347" i="7"/>
  <c r="C346" i="7"/>
  <c r="C345" i="7"/>
  <c r="C344" i="7"/>
  <c r="C343" i="7"/>
  <c r="C342" i="7"/>
  <c r="C341" i="7"/>
  <c r="C340" i="7"/>
  <c r="C339" i="7"/>
  <c r="C338" i="7"/>
  <c r="C337" i="7"/>
  <c r="C336" i="7"/>
  <c r="C335" i="7"/>
  <c r="C334" i="7"/>
  <c r="C333" i="7"/>
  <c r="C332" i="7"/>
  <c r="C331" i="7"/>
  <c r="C330" i="7"/>
  <c r="C329" i="7"/>
  <c r="C328" i="7"/>
  <c r="C327" i="7"/>
  <c r="C326" i="7"/>
  <c r="C325" i="7"/>
  <c r="C324" i="7"/>
  <c r="C323" i="7"/>
  <c r="C322" i="7"/>
  <c r="C321" i="7"/>
  <c r="C320" i="7"/>
  <c r="C319" i="7"/>
  <c r="C318" i="7"/>
  <c r="C317" i="7"/>
  <c r="C316" i="7"/>
  <c r="C315" i="7"/>
  <c r="C314" i="7"/>
  <c r="C313" i="7"/>
  <c r="C312" i="7"/>
  <c r="C311" i="7"/>
  <c r="C310" i="7"/>
  <c r="C309" i="7"/>
  <c r="C308" i="7"/>
  <c r="C307" i="7"/>
  <c r="C306" i="7"/>
  <c r="C305" i="7"/>
  <c r="C304" i="7"/>
  <c r="C303" i="7"/>
  <c r="C302" i="7"/>
  <c r="C301" i="7"/>
  <c r="C300" i="7"/>
  <c r="C299" i="7"/>
  <c r="C298" i="7"/>
  <c r="C297" i="7"/>
  <c r="C296" i="7"/>
  <c r="C295" i="7"/>
  <c r="C294" i="7"/>
  <c r="C293" i="7"/>
  <c r="C292" i="7"/>
  <c r="C291" i="7"/>
  <c r="C290" i="7"/>
  <c r="C289" i="7"/>
  <c r="C288" i="7"/>
  <c r="C287" i="7"/>
  <c r="C286" i="7"/>
  <c r="C285" i="7"/>
  <c r="C284" i="7"/>
  <c r="C283" i="7"/>
  <c r="C282" i="7"/>
  <c r="C281" i="7"/>
  <c r="C280" i="7"/>
  <c r="C279" i="7"/>
  <c r="C278" i="7"/>
  <c r="C277" i="7"/>
  <c r="C276" i="7"/>
  <c r="C275" i="7"/>
  <c r="C274" i="7"/>
  <c r="C273" i="7"/>
  <c r="C272" i="7"/>
  <c r="C271" i="7"/>
  <c r="C270" i="7"/>
  <c r="C269" i="7"/>
  <c r="C268" i="7"/>
  <c r="C267" i="7"/>
  <c r="C266" i="7"/>
  <c r="C265" i="7"/>
  <c r="C264" i="7"/>
  <c r="C263" i="7"/>
  <c r="C262" i="7"/>
  <c r="C261" i="7"/>
  <c r="C260" i="7"/>
  <c r="C259" i="7"/>
  <c r="C258" i="7"/>
  <c r="C257" i="7"/>
  <c r="C256" i="7"/>
  <c r="C255" i="7"/>
  <c r="C254" i="7"/>
  <c r="C253" i="7"/>
  <c r="C252" i="7"/>
  <c r="C251" i="7"/>
  <c r="C250" i="7"/>
  <c r="C249" i="7"/>
  <c r="C248" i="7"/>
  <c r="C247" i="7"/>
  <c r="C246" i="7"/>
  <c r="C245" i="7"/>
  <c r="C244" i="7"/>
  <c r="C243" i="7"/>
  <c r="C242" i="7"/>
  <c r="C241" i="7"/>
  <c r="C240" i="7"/>
  <c r="C239" i="7"/>
  <c r="C238" i="7"/>
  <c r="C237" i="7"/>
  <c r="C236" i="7"/>
  <c r="C235" i="7"/>
  <c r="C234" i="7"/>
  <c r="C233" i="7"/>
  <c r="C232" i="7"/>
  <c r="C231" i="7"/>
  <c r="C230" i="7"/>
  <c r="C229" i="7"/>
  <c r="C228" i="7"/>
  <c r="C227" i="7"/>
  <c r="C226" i="7"/>
  <c r="C225" i="7"/>
  <c r="C224" i="7"/>
  <c r="C223" i="7"/>
  <c r="C222" i="7"/>
  <c r="C221" i="7"/>
  <c r="C220" i="7"/>
  <c r="C219" i="7"/>
  <c r="C218" i="7"/>
  <c r="C217" i="7"/>
  <c r="C216" i="7"/>
  <c r="C215" i="7"/>
  <c r="C214" i="7"/>
  <c r="C213" i="7"/>
  <c r="C212" i="7"/>
  <c r="C211" i="7"/>
  <c r="C210" i="7"/>
  <c r="C209" i="7"/>
  <c r="C208" i="7"/>
  <c r="C207" i="7"/>
  <c r="C206" i="7"/>
  <c r="C205" i="7"/>
  <c r="C204" i="7"/>
  <c r="C203" i="7"/>
  <c r="C202" i="7"/>
  <c r="C201" i="7"/>
  <c r="C200" i="7"/>
  <c r="C199" i="7"/>
  <c r="C198" i="7"/>
  <c r="C197" i="7"/>
  <c r="C196" i="7"/>
  <c r="C195" i="7"/>
  <c r="C194" i="7"/>
  <c r="C193" i="7"/>
  <c r="C192" i="7"/>
  <c r="C191" i="7"/>
  <c r="C190" i="7"/>
  <c r="C189" i="7"/>
  <c r="C188" i="7"/>
  <c r="C187" i="7"/>
  <c r="C186" i="7"/>
  <c r="C185" i="7"/>
  <c r="C184" i="7"/>
  <c r="C183" i="7"/>
  <c r="C182" i="7"/>
  <c r="C181" i="7"/>
  <c r="C180" i="7"/>
  <c r="C179" i="7"/>
  <c r="C178" i="7"/>
  <c r="C177" i="7"/>
  <c r="C176" i="7"/>
  <c r="C175" i="7"/>
  <c r="C174" i="7"/>
  <c r="C173" i="7"/>
  <c r="C172" i="7"/>
  <c r="C171" i="7"/>
  <c r="C170" i="7"/>
  <c r="C169" i="7"/>
  <c r="C168" i="7"/>
  <c r="C167" i="7"/>
  <c r="C166" i="7"/>
  <c r="C165" i="7"/>
  <c r="C164" i="7"/>
  <c r="C163" i="7"/>
  <c r="C162" i="7"/>
  <c r="C161" i="7"/>
  <c r="C160" i="7"/>
  <c r="C159" i="7"/>
  <c r="C158" i="7"/>
  <c r="C157" i="7"/>
  <c r="C156" i="7"/>
  <c r="C155" i="7"/>
  <c r="C154" i="7"/>
  <c r="C153" i="7"/>
  <c r="C152" i="7"/>
  <c r="C151" i="7"/>
  <c r="C150" i="7"/>
  <c r="C149" i="7"/>
  <c r="C148" i="7"/>
  <c r="C147" i="7"/>
  <c r="C146" i="7"/>
  <c r="C145" i="7"/>
  <c r="C144" i="7"/>
  <c r="C143" i="7"/>
  <c r="C142" i="7"/>
  <c r="C141" i="7"/>
  <c r="C140" i="7"/>
  <c r="C139" i="7"/>
  <c r="C138" i="7"/>
  <c r="C137" i="7"/>
  <c r="C136" i="7"/>
  <c r="C135" i="7"/>
  <c r="C134" i="7"/>
  <c r="C133" i="7"/>
  <c r="C132" i="7"/>
  <c r="C131" i="7"/>
  <c r="C130" i="7"/>
  <c r="C129" i="7"/>
  <c r="C128" i="7"/>
  <c r="C127" i="7"/>
  <c r="C126" i="7"/>
  <c r="C125" i="7"/>
  <c r="C124" i="7"/>
  <c r="C123" i="7"/>
  <c r="C122" i="7"/>
  <c r="C121" i="7"/>
  <c r="C120" i="7"/>
  <c r="C119" i="7"/>
  <c r="C118" i="7"/>
  <c r="C117" i="7"/>
  <c r="C116" i="7"/>
  <c r="C115" i="7"/>
  <c r="C114" i="7"/>
  <c r="C113" i="7"/>
  <c r="C112" i="7"/>
  <c r="C111" i="7"/>
  <c r="C110" i="7"/>
  <c r="C109" i="7"/>
  <c r="C108" i="7"/>
  <c r="C107" i="7"/>
  <c r="C106" i="7"/>
  <c r="C105" i="7"/>
  <c r="C104" i="7"/>
  <c r="C103" i="7"/>
  <c r="C102" i="7"/>
  <c r="C101" i="7"/>
  <c r="C100" i="7"/>
  <c r="C99" i="7"/>
  <c r="C98" i="7"/>
  <c r="C97" i="7"/>
  <c r="C96" i="7"/>
  <c r="C95" i="7"/>
  <c r="C94" i="7"/>
  <c r="C93" i="7"/>
  <c r="C92" i="7"/>
  <c r="C91" i="7"/>
  <c r="C90" i="7"/>
  <c r="C89" i="7"/>
  <c r="C88" i="7"/>
  <c r="C87" i="7"/>
  <c r="C86" i="7"/>
  <c r="C85" i="7"/>
  <c r="C84" i="7"/>
  <c r="C83" i="7"/>
  <c r="C82" i="7"/>
  <c r="C81" i="7"/>
  <c r="C80" i="7"/>
  <c r="C79" i="7"/>
  <c r="C78" i="7"/>
  <c r="C77" i="7"/>
  <c r="C76" i="7"/>
  <c r="C75" i="7"/>
  <c r="C74" i="7"/>
  <c r="C73" i="7"/>
  <c r="C72" i="7"/>
  <c r="C71" i="7"/>
  <c r="C70" i="7"/>
  <c r="C69" i="7"/>
  <c r="C68" i="7"/>
  <c r="C67" i="7"/>
  <c r="C66" i="7"/>
  <c r="C65" i="7"/>
  <c r="C64" i="7"/>
  <c r="C63" i="7"/>
  <c r="C62" i="7"/>
  <c r="C61" i="7"/>
  <c r="C60" i="7"/>
  <c r="C59" i="7"/>
  <c r="C58" i="7"/>
  <c r="C57" i="7"/>
  <c r="C56" i="7"/>
  <c r="C55" i="7"/>
  <c r="C54" i="7"/>
  <c r="C53" i="7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F30" i="3" a="1"/>
  <c r="F30" i="3" s="1"/>
  <c r="F29" i="3" a="1"/>
  <c r="F29" i="3" s="1"/>
  <c r="F28" i="3" a="1"/>
  <c r="F28" i="3" s="1"/>
  <c r="F27" i="3" a="1"/>
  <c r="F27" i="3" s="1"/>
  <c r="F26" i="3" a="1"/>
  <c r="F26" i="3" s="1"/>
  <c r="F25" i="3" a="1"/>
  <c r="F25" i="3" s="1"/>
  <c r="F24" i="3" a="1"/>
  <c r="F24" i="3" s="1"/>
  <c r="F23" i="3" a="1"/>
  <c r="F23" i="3" s="1"/>
  <c r="F22" i="3" a="1"/>
  <c r="F22" i="3" s="1"/>
  <c r="F21" i="3" a="1"/>
  <c r="F21" i="3" s="1"/>
  <c r="F20" i="3" a="1"/>
  <c r="F20" i="3" s="1"/>
  <c r="F19" i="3" a="1"/>
  <c r="F19" i="3" s="1"/>
  <c r="F18" i="3" a="1"/>
  <c r="F18" i="3" s="1"/>
  <c r="F17" i="3" a="1"/>
  <c r="F17" i="3" s="1"/>
  <c r="F16" i="3" a="1"/>
  <c r="F16" i="3" s="1"/>
  <c r="F15" i="3" a="1"/>
  <c r="F15" i="3" s="1"/>
  <c r="F14" i="3" a="1"/>
  <c r="F14" i="3" s="1"/>
  <c r="F13" i="3" a="1"/>
  <c r="F13" i="3" s="1"/>
  <c r="F12" i="3" a="1"/>
  <c r="F12" i="3" s="1"/>
  <c r="F11" i="3" a="1"/>
  <c r="F11" i="3" s="1"/>
  <c r="F10" i="3" a="1"/>
  <c r="F10" i="3" s="1"/>
  <c r="F9" i="3" a="1"/>
  <c r="F9" i="3" s="1"/>
  <c r="I9" i="6"/>
  <c r="H9" i="6"/>
  <c r="G9" i="6" a="1"/>
  <c r="G9" i="6" s="1"/>
  <c r="F9" i="6" a="1"/>
  <c r="F9" i="6" s="1"/>
  <c r="E9" i="6" a="1"/>
  <c r="E9" i="6" s="1"/>
  <c r="D9" i="6" a="1"/>
  <c r="D9" i="6" s="1"/>
  <c r="C9" i="6"/>
  <c r="B9" i="6"/>
  <c r="I46" i="6"/>
  <c r="H46" i="6"/>
  <c r="G46" i="6" a="1"/>
  <c r="G46" i="6" s="1"/>
  <c r="I45" i="6"/>
  <c r="H45" i="6"/>
  <c r="G45" i="6" a="1"/>
  <c r="G45" i="6" s="1"/>
  <c r="I44" i="6"/>
  <c r="H44" i="6"/>
  <c r="G44" i="6" a="1"/>
  <c r="G44" i="6" s="1"/>
  <c r="I43" i="6"/>
  <c r="H43" i="6"/>
  <c r="G43" i="6" a="1"/>
  <c r="G43" i="6" s="1"/>
  <c r="I42" i="6"/>
  <c r="H42" i="6"/>
  <c r="G42" i="6" a="1"/>
  <c r="G42" i="6" s="1"/>
  <c r="I41" i="6"/>
  <c r="H41" i="6"/>
  <c r="G41" i="6" a="1"/>
  <c r="G41" i="6" s="1"/>
  <c r="I40" i="6"/>
  <c r="H40" i="6"/>
  <c r="G40" i="6" a="1"/>
  <c r="G40" i="6" s="1"/>
  <c r="I39" i="6"/>
  <c r="H39" i="6"/>
  <c r="G39" i="6" a="1"/>
  <c r="G39" i="6" s="1"/>
  <c r="I38" i="6"/>
  <c r="H38" i="6"/>
  <c r="G38" i="6" a="1"/>
  <c r="G38" i="6" s="1"/>
  <c r="I37" i="6"/>
  <c r="H37" i="6"/>
  <c r="G37" i="6" a="1"/>
  <c r="G37" i="6" s="1"/>
  <c r="I36" i="6"/>
  <c r="H36" i="6"/>
  <c r="G36" i="6" a="1"/>
  <c r="G36" i="6" s="1"/>
  <c r="I35" i="6"/>
  <c r="H35" i="6"/>
  <c r="G35" i="6" a="1"/>
  <c r="G35" i="6" s="1"/>
  <c r="I34" i="6"/>
  <c r="H34" i="6"/>
  <c r="G34" i="6" a="1"/>
  <c r="G34" i="6" s="1"/>
  <c r="I33" i="6"/>
  <c r="H33" i="6"/>
  <c r="G33" i="6" a="1"/>
  <c r="G33" i="6" s="1"/>
  <c r="I32" i="6"/>
  <c r="H32" i="6"/>
  <c r="G32" i="6" a="1"/>
  <c r="G32" i="6" s="1"/>
  <c r="I31" i="6"/>
  <c r="H31" i="6"/>
  <c r="G31" i="6" a="1"/>
  <c r="G31" i="6" s="1"/>
  <c r="I30" i="6"/>
  <c r="H30" i="6"/>
  <c r="G30" i="6" a="1"/>
  <c r="G30" i="6" s="1"/>
  <c r="I29" i="6"/>
  <c r="H29" i="6"/>
  <c r="G29" i="6" a="1"/>
  <c r="G29" i="6" s="1"/>
  <c r="I28" i="6"/>
  <c r="H28" i="6"/>
  <c r="G28" i="6" a="1"/>
  <c r="G28" i="6" s="1"/>
  <c r="I27" i="6"/>
  <c r="H27" i="6"/>
  <c r="G27" i="6" a="1"/>
  <c r="G27" i="6" s="1"/>
  <c r="I26" i="6"/>
  <c r="H26" i="6"/>
  <c r="G26" i="6" a="1"/>
  <c r="G26" i="6" s="1"/>
  <c r="I25" i="6"/>
  <c r="H25" i="6"/>
  <c r="G25" i="6" a="1"/>
  <c r="G25" i="6" s="1"/>
  <c r="I24" i="6"/>
  <c r="H24" i="6"/>
  <c r="G24" i="6" a="1"/>
  <c r="G24" i="6" s="1"/>
  <c r="I23" i="6"/>
  <c r="H23" i="6"/>
  <c r="G23" i="6" a="1"/>
  <c r="G23" i="6" s="1"/>
  <c r="I22" i="6"/>
  <c r="H22" i="6"/>
  <c r="G22" i="6" a="1"/>
  <c r="G22" i="6" s="1"/>
  <c r="I21" i="6"/>
  <c r="H21" i="6"/>
  <c r="G21" i="6" a="1"/>
  <c r="G21" i="6" s="1"/>
  <c r="I20" i="6"/>
  <c r="H20" i="6"/>
  <c r="G20" i="6" a="1"/>
  <c r="G20" i="6" s="1"/>
  <c r="I19" i="6"/>
  <c r="H19" i="6"/>
  <c r="G19" i="6" a="1"/>
  <c r="G19" i="6" s="1"/>
  <c r="I18" i="6"/>
  <c r="H18" i="6"/>
  <c r="G18" i="6" a="1"/>
  <c r="G18" i="6" s="1"/>
  <c r="I17" i="6"/>
  <c r="H17" i="6"/>
  <c r="G17" i="6" a="1"/>
  <c r="G17" i="6" s="1"/>
  <c r="I16" i="6"/>
  <c r="H16" i="6"/>
  <c r="G16" i="6" a="1"/>
  <c r="G16" i="6" s="1"/>
  <c r="I15" i="6"/>
  <c r="H15" i="6"/>
  <c r="G15" i="6" a="1"/>
  <c r="G15" i="6" s="1"/>
  <c r="I14" i="6"/>
  <c r="H14" i="6"/>
  <c r="G14" i="6" a="1"/>
  <c r="G14" i="6" s="1"/>
  <c r="I13" i="6"/>
  <c r="H13" i="6"/>
  <c r="G13" i="6" a="1"/>
  <c r="G13" i="6" s="1"/>
  <c r="I12" i="6"/>
  <c r="H12" i="6"/>
  <c r="G12" i="6" a="1"/>
  <c r="G12" i="6" s="1"/>
  <c r="I11" i="6"/>
  <c r="H11" i="6"/>
  <c r="G11" i="6" a="1"/>
  <c r="G11" i="6" s="1"/>
  <c r="I10" i="6"/>
  <c r="H10" i="6"/>
  <c r="G10" i="6" a="1"/>
  <c r="G10" i="6" s="1"/>
  <c r="F46" i="6" a="1"/>
  <c r="F46" i="6" s="1"/>
  <c r="F45" i="6" a="1"/>
  <c r="F45" i="6" s="1"/>
  <c r="F44" i="6" a="1"/>
  <c r="F44" i="6" s="1"/>
  <c r="F43" i="6" a="1"/>
  <c r="F43" i="6" s="1"/>
  <c r="F42" i="6" a="1"/>
  <c r="F42" i="6" s="1"/>
  <c r="F41" i="6" a="1"/>
  <c r="F41" i="6" s="1"/>
  <c r="F40" i="6" a="1"/>
  <c r="F40" i="6" s="1"/>
  <c r="F39" i="6" a="1"/>
  <c r="F39" i="6" s="1"/>
  <c r="F38" i="6" a="1"/>
  <c r="F38" i="6" s="1"/>
  <c r="F37" i="6" a="1"/>
  <c r="F37" i="6" s="1"/>
  <c r="F36" i="6" a="1"/>
  <c r="F36" i="6" s="1"/>
  <c r="F35" i="6" a="1"/>
  <c r="F35" i="6" s="1"/>
  <c r="F34" i="6" a="1"/>
  <c r="F34" i="6" s="1"/>
  <c r="F33" i="6" a="1"/>
  <c r="F33" i="6" s="1"/>
  <c r="F32" i="6" a="1"/>
  <c r="F32" i="6" s="1"/>
  <c r="F31" i="6" a="1"/>
  <c r="F31" i="6" s="1"/>
  <c r="F30" i="6" a="1"/>
  <c r="F30" i="6" s="1"/>
  <c r="F29" i="6" a="1"/>
  <c r="F29" i="6" s="1"/>
  <c r="F28" i="6" a="1"/>
  <c r="F28" i="6" s="1"/>
  <c r="F27" i="6" a="1"/>
  <c r="F27" i="6" s="1"/>
  <c r="F26" i="6" a="1"/>
  <c r="F26" i="6" s="1"/>
  <c r="F25" i="6" a="1"/>
  <c r="F25" i="6" s="1"/>
  <c r="F24" i="6" a="1"/>
  <c r="F24" i="6" s="1"/>
  <c r="F23" i="6" a="1"/>
  <c r="F23" i="6" s="1"/>
  <c r="F22" i="6" a="1"/>
  <c r="F22" i="6" s="1"/>
  <c r="F21" i="6" a="1"/>
  <c r="F21" i="6" s="1"/>
  <c r="F20" i="6" a="1"/>
  <c r="F20" i="6" s="1"/>
  <c r="F19" i="6" a="1"/>
  <c r="F19" i="6" s="1"/>
  <c r="F18" i="6" a="1"/>
  <c r="F18" i="6" s="1"/>
  <c r="F17" i="6" a="1"/>
  <c r="F17" i="6" s="1"/>
  <c r="F16" i="6" a="1"/>
  <c r="F16" i="6" s="1"/>
  <c r="F15" i="6" a="1"/>
  <c r="F15" i="6" s="1"/>
  <c r="F14" i="6" a="1"/>
  <c r="F14" i="6" s="1"/>
  <c r="F13" i="6" a="1"/>
  <c r="F13" i="6" s="1"/>
  <c r="F12" i="6" a="1"/>
  <c r="F12" i="6" s="1"/>
  <c r="F11" i="6" a="1"/>
  <c r="F11" i="6" s="1"/>
  <c r="F10" i="6" a="1"/>
  <c r="F10" i="6" s="1"/>
  <c r="E46" i="6" a="1"/>
  <c r="E46" i="6" s="1"/>
  <c r="E45" i="6" a="1"/>
  <c r="E45" i="6" s="1"/>
  <c r="E44" i="6" a="1"/>
  <c r="E44" i="6" s="1"/>
  <c r="E43" i="6" a="1"/>
  <c r="E43" i="6" s="1"/>
  <c r="E42" i="6" a="1"/>
  <c r="E42" i="6" s="1"/>
  <c r="E41" i="6" a="1"/>
  <c r="E41" i="6" s="1"/>
  <c r="E40" i="6" a="1"/>
  <c r="E40" i="6" s="1"/>
  <c r="E39" i="6" a="1"/>
  <c r="E39" i="6" s="1"/>
  <c r="E38" i="6" a="1"/>
  <c r="E38" i="6" s="1"/>
  <c r="E37" i="6" a="1"/>
  <c r="E37" i="6" s="1"/>
  <c r="E36" i="6" a="1"/>
  <c r="E36" i="6" s="1"/>
  <c r="E35" i="6" a="1"/>
  <c r="E35" i="6" s="1"/>
  <c r="E34" i="6" a="1"/>
  <c r="E34" i="6" s="1"/>
  <c r="E33" i="6" a="1"/>
  <c r="E33" i="6" s="1"/>
  <c r="E32" i="6" a="1"/>
  <c r="E32" i="6" s="1"/>
  <c r="E31" i="6" a="1"/>
  <c r="E31" i="6" s="1"/>
  <c r="E30" i="6" a="1"/>
  <c r="E30" i="6" s="1"/>
  <c r="E29" i="6" a="1"/>
  <c r="E29" i="6" s="1"/>
  <c r="E28" i="6" a="1"/>
  <c r="E28" i="6" s="1"/>
  <c r="E27" i="6" a="1"/>
  <c r="E27" i="6" s="1"/>
  <c r="E26" i="6" a="1"/>
  <c r="E26" i="6" s="1"/>
  <c r="E25" i="6" a="1"/>
  <c r="E25" i="6" s="1"/>
  <c r="E24" i="6" a="1"/>
  <c r="E24" i="6" s="1"/>
  <c r="E23" i="6" a="1"/>
  <c r="E23" i="6" s="1"/>
  <c r="E22" i="6" a="1"/>
  <c r="E22" i="6" s="1"/>
  <c r="E21" i="6" a="1"/>
  <c r="E21" i="6" s="1"/>
  <c r="E20" i="6" a="1"/>
  <c r="E20" i="6" s="1"/>
  <c r="E19" i="6" a="1"/>
  <c r="E19" i="6" s="1"/>
  <c r="E18" i="6" a="1"/>
  <c r="E18" i="6" s="1"/>
  <c r="E17" i="6" a="1"/>
  <c r="E17" i="6" s="1"/>
  <c r="E16" i="6" a="1"/>
  <c r="E16" i="6" s="1"/>
  <c r="E15" i="6" a="1"/>
  <c r="E15" i="6" s="1"/>
  <c r="E14" i="6" a="1"/>
  <c r="E14" i="6" s="1"/>
  <c r="E13" i="6" a="1"/>
  <c r="E13" i="6" s="1"/>
  <c r="E12" i="6" a="1"/>
  <c r="E12" i="6" s="1"/>
  <c r="E11" i="6" a="1"/>
  <c r="E11" i="6" s="1"/>
  <c r="E10" i="6" a="1"/>
  <c r="E10" i="6" s="1"/>
  <c r="D46" i="6" a="1"/>
  <c r="D46" i="6" s="1"/>
  <c r="D45" i="6" a="1"/>
  <c r="D45" i="6" s="1"/>
  <c r="D44" i="6" a="1"/>
  <c r="D44" i="6" s="1"/>
  <c r="D43" i="6" a="1"/>
  <c r="D43" i="6" s="1"/>
  <c r="D42" i="6" a="1"/>
  <c r="D42" i="6" s="1"/>
  <c r="D41" i="6" a="1"/>
  <c r="D41" i="6" s="1"/>
  <c r="D40" i="6" a="1"/>
  <c r="D40" i="6" s="1"/>
  <c r="D39" i="6" a="1"/>
  <c r="D39" i="6" s="1"/>
  <c r="D38" i="6" a="1"/>
  <c r="D38" i="6" s="1"/>
  <c r="D37" i="6" a="1"/>
  <c r="D37" i="6" s="1"/>
  <c r="D36" i="6" a="1"/>
  <c r="D36" i="6" s="1"/>
  <c r="D35" i="6" a="1"/>
  <c r="D35" i="6" s="1"/>
  <c r="D34" i="6" a="1"/>
  <c r="D34" i="6" s="1"/>
  <c r="D33" i="6" a="1"/>
  <c r="D33" i="6" s="1"/>
  <c r="D32" i="6" a="1"/>
  <c r="D32" i="6" s="1"/>
  <c r="D31" i="6" a="1"/>
  <c r="D31" i="6" s="1"/>
  <c r="D30" i="6" a="1"/>
  <c r="D30" i="6" s="1"/>
  <c r="D29" i="6" a="1"/>
  <c r="D29" i="6" s="1"/>
  <c r="D28" i="6" a="1"/>
  <c r="D28" i="6" s="1"/>
  <c r="D27" i="6" a="1"/>
  <c r="D27" i="6" s="1"/>
  <c r="D26" i="6" a="1"/>
  <c r="D26" i="6" s="1"/>
  <c r="D25" i="6" a="1"/>
  <c r="D25" i="6" s="1"/>
  <c r="D24" i="6" a="1"/>
  <c r="D24" i="6" s="1"/>
  <c r="D23" i="6" a="1"/>
  <c r="D23" i="6" s="1"/>
  <c r="D22" i="6" a="1"/>
  <c r="D22" i="6" s="1"/>
  <c r="D21" i="6" a="1"/>
  <c r="D21" i="6" s="1"/>
  <c r="D20" i="6" a="1"/>
  <c r="D20" i="6" s="1"/>
  <c r="D19" i="6" a="1"/>
  <c r="D19" i="6" s="1"/>
  <c r="D18" i="6" a="1"/>
  <c r="D18" i="6" s="1"/>
  <c r="D17" i="6" a="1"/>
  <c r="D17" i="6" s="1"/>
  <c r="D16" i="6" a="1"/>
  <c r="D16" i="6" s="1"/>
  <c r="D15" i="6" a="1"/>
  <c r="D15" i="6" s="1"/>
  <c r="D14" i="6" a="1"/>
  <c r="D14" i="6" s="1"/>
  <c r="D13" i="6" a="1"/>
  <c r="D13" i="6" s="1"/>
  <c r="D12" i="6" a="1"/>
  <c r="D12" i="6" s="1"/>
  <c r="D11" i="6" a="1"/>
  <c r="D11" i="6" s="1"/>
  <c r="D10" i="6" a="1"/>
  <c r="D10" i="6" s="1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1761" i="7"/>
  <c r="B1760" i="7"/>
  <c r="B1759" i="7"/>
  <c r="B1758" i="7"/>
  <c r="B1757" i="7"/>
  <c r="B1756" i="7"/>
  <c r="B1755" i="7"/>
  <c r="B1754" i="7"/>
  <c r="B1753" i="7"/>
  <c r="B1752" i="7"/>
  <c r="B1751" i="7"/>
  <c r="B1750" i="7"/>
  <c r="B1749" i="7"/>
  <c r="B1748" i="7"/>
  <c r="B1747" i="7"/>
  <c r="B1746" i="7"/>
  <c r="B1745" i="7"/>
  <c r="B1744" i="7"/>
  <c r="B1743" i="7"/>
  <c r="B1742" i="7"/>
  <c r="B1741" i="7"/>
  <c r="B1740" i="7"/>
  <c r="B1739" i="7"/>
  <c r="B1738" i="7"/>
  <c r="B1737" i="7"/>
  <c r="B1736" i="7"/>
  <c r="B1735" i="7"/>
  <c r="B1734" i="7"/>
  <c r="B1733" i="7"/>
  <c r="B1732" i="7"/>
  <c r="B1731" i="7"/>
  <c r="B1730" i="7"/>
  <c r="B1729" i="7"/>
  <c r="B1728" i="7"/>
  <c r="B1727" i="7"/>
  <c r="B1726" i="7"/>
  <c r="B1725" i="7"/>
  <c r="B1724" i="7"/>
  <c r="B1723" i="7"/>
  <c r="B1722" i="7"/>
  <c r="B1721" i="7"/>
  <c r="B1720" i="7"/>
  <c r="B1719" i="7"/>
  <c r="B1718" i="7"/>
  <c r="B1717" i="7"/>
  <c r="B1716" i="7"/>
  <c r="B1715" i="7"/>
  <c r="B1714" i="7"/>
  <c r="B1713" i="7"/>
  <c r="B1712" i="7"/>
  <c r="B1711" i="7"/>
  <c r="B1710" i="7"/>
  <c r="B1709" i="7"/>
  <c r="B1708" i="7"/>
  <c r="B1707" i="7"/>
  <c r="B1706" i="7"/>
  <c r="B1705" i="7"/>
  <c r="B1704" i="7"/>
  <c r="B1703" i="7"/>
  <c r="B1702" i="7"/>
  <c r="B1701" i="7"/>
  <c r="B1700" i="7"/>
  <c r="B1699" i="7"/>
  <c r="B1698" i="7"/>
  <c r="B1697" i="7"/>
  <c r="B1696" i="7"/>
  <c r="B1695" i="7"/>
  <c r="B1694" i="7"/>
  <c r="B1693" i="7"/>
  <c r="B1692" i="7"/>
  <c r="B1691" i="7"/>
  <c r="B1690" i="7"/>
  <c r="B1689" i="7"/>
  <c r="B1688" i="7"/>
  <c r="B1687" i="7"/>
  <c r="B1686" i="7"/>
  <c r="B1685" i="7"/>
  <c r="B1684" i="7"/>
  <c r="B1683" i="7"/>
  <c r="B1682" i="7"/>
  <c r="B1681" i="7"/>
  <c r="B1680" i="7"/>
  <c r="B1679" i="7"/>
  <c r="B1678" i="7"/>
  <c r="B1677" i="7"/>
  <c r="B1676" i="7"/>
  <c r="B1675" i="7"/>
  <c r="B1674" i="7"/>
  <c r="B1673" i="7"/>
  <c r="B1672" i="7"/>
  <c r="B1671" i="7"/>
  <c r="B1670" i="7"/>
  <c r="B1669" i="7"/>
  <c r="B1668" i="7"/>
  <c r="B1667" i="7"/>
  <c r="B1666" i="7"/>
  <c r="B1665" i="7"/>
  <c r="B1664" i="7"/>
  <c r="B1663" i="7"/>
  <c r="B1662" i="7"/>
  <c r="B1661" i="7"/>
  <c r="B1660" i="7"/>
  <c r="B1659" i="7"/>
  <c r="B1658" i="7"/>
  <c r="B1657" i="7"/>
  <c r="B1656" i="7"/>
  <c r="B1655" i="7"/>
  <c r="B1654" i="7"/>
  <c r="B1653" i="7"/>
  <c r="B1652" i="7"/>
  <c r="B1651" i="7"/>
  <c r="B1650" i="7"/>
  <c r="B1649" i="7"/>
  <c r="B1648" i="7"/>
  <c r="B1647" i="7"/>
  <c r="B1646" i="7"/>
  <c r="B1645" i="7"/>
  <c r="B1644" i="7"/>
  <c r="B1643" i="7"/>
  <c r="B1642" i="7"/>
  <c r="B1641" i="7"/>
  <c r="B1640" i="7"/>
  <c r="B1639" i="7"/>
  <c r="B1638" i="7"/>
  <c r="B1637" i="7"/>
  <c r="B1636" i="7"/>
  <c r="B1635" i="7"/>
  <c r="B1634" i="7"/>
  <c r="B1633" i="7"/>
  <c r="B1632" i="7"/>
  <c r="B1631" i="7"/>
  <c r="B1630" i="7"/>
  <c r="B1629" i="7"/>
  <c r="B1628" i="7"/>
  <c r="B1627" i="7"/>
  <c r="B1626" i="7"/>
  <c r="B1625" i="7"/>
  <c r="B1624" i="7"/>
  <c r="B1623" i="7"/>
  <c r="B1622" i="7"/>
  <c r="B1621" i="7"/>
  <c r="B1620" i="7"/>
  <c r="B1619" i="7"/>
  <c r="B1618" i="7"/>
  <c r="B1617" i="7"/>
  <c r="B1616" i="7"/>
  <c r="B1615" i="7"/>
  <c r="B1614" i="7"/>
  <c r="B1613" i="7"/>
  <c r="B1612" i="7"/>
  <c r="B1611" i="7"/>
  <c r="B1610" i="7"/>
  <c r="B1609" i="7"/>
  <c r="B1608" i="7"/>
  <c r="B1607" i="7"/>
  <c r="B1606" i="7"/>
  <c r="B1605" i="7"/>
  <c r="B1604" i="7"/>
  <c r="B1603" i="7"/>
  <c r="B1602" i="7"/>
  <c r="B1601" i="7"/>
  <c r="B1600" i="7"/>
  <c r="B1599" i="7"/>
  <c r="B1598" i="7"/>
  <c r="B1597" i="7"/>
  <c r="B1596" i="7"/>
  <c r="B1595" i="7"/>
  <c r="B1594" i="7"/>
  <c r="B1593" i="7"/>
  <c r="B1592" i="7"/>
  <c r="B1591" i="7"/>
  <c r="B1590" i="7"/>
  <c r="B1589" i="7"/>
  <c r="B1588" i="7"/>
  <c r="B1587" i="7"/>
  <c r="B1586" i="7"/>
  <c r="B1585" i="7"/>
  <c r="B1584" i="7"/>
  <c r="B1583" i="7"/>
  <c r="B1582" i="7"/>
  <c r="B1581" i="7"/>
  <c r="B1580" i="7"/>
  <c r="B1579" i="7"/>
  <c r="B1578" i="7"/>
  <c r="B1577" i="7"/>
  <c r="B1576" i="7"/>
  <c r="B1575" i="7"/>
  <c r="B1574" i="7"/>
  <c r="B1573" i="7"/>
  <c r="B1572" i="7"/>
  <c r="B1571" i="7"/>
  <c r="B1570" i="7"/>
  <c r="B1569" i="7"/>
  <c r="B1568" i="7"/>
  <c r="B1567" i="7"/>
  <c r="B1566" i="7"/>
  <c r="B1565" i="7"/>
  <c r="B1564" i="7"/>
  <c r="B1563" i="7"/>
  <c r="B1562" i="7"/>
  <c r="B1561" i="7"/>
  <c r="B1560" i="7"/>
  <c r="B1559" i="7"/>
  <c r="B1558" i="7"/>
  <c r="B1557" i="7"/>
  <c r="B1556" i="7"/>
  <c r="B1555" i="7"/>
  <c r="B1554" i="7"/>
  <c r="B1553" i="7"/>
  <c r="B1552" i="7"/>
  <c r="B1551" i="7"/>
  <c r="B1550" i="7"/>
  <c r="B1549" i="7"/>
  <c r="B1548" i="7"/>
  <c r="B1547" i="7"/>
  <c r="B1546" i="7"/>
  <c r="B1545" i="7"/>
  <c r="B1544" i="7"/>
  <c r="B1543" i="7"/>
  <c r="B1542" i="7"/>
  <c r="B1541" i="7"/>
  <c r="B1540" i="7"/>
  <c r="B1539" i="7"/>
  <c r="B1538" i="7"/>
  <c r="B1537" i="7"/>
  <c r="B1536" i="7"/>
  <c r="B1535" i="7"/>
  <c r="B1534" i="7"/>
  <c r="B1533" i="7"/>
  <c r="B1532" i="7"/>
  <c r="B1531" i="7"/>
  <c r="B1530" i="7"/>
  <c r="B1529" i="7"/>
  <c r="B1528" i="7"/>
  <c r="B1527" i="7"/>
  <c r="B1526" i="7"/>
  <c r="B1525" i="7"/>
  <c r="B1524" i="7"/>
  <c r="B1523" i="7"/>
  <c r="B1522" i="7"/>
  <c r="B1521" i="7"/>
  <c r="B1520" i="7"/>
  <c r="B1519" i="7"/>
  <c r="B1518" i="7"/>
  <c r="B1517" i="7"/>
  <c r="B1516" i="7"/>
  <c r="B1515" i="7"/>
  <c r="B1514" i="7"/>
  <c r="B1513" i="7"/>
  <c r="B1512" i="7"/>
  <c r="B1511" i="7"/>
  <c r="B1510" i="7"/>
  <c r="B1509" i="7"/>
  <c r="B1508" i="7"/>
  <c r="B1507" i="7"/>
  <c r="B1506" i="7"/>
  <c r="B1505" i="7"/>
  <c r="B1504" i="7"/>
  <c r="B1503" i="7"/>
  <c r="B1502" i="7"/>
  <c r="B1501" i="7"/>
  <c r="B1500" i="7"/>
  <c r="B1499" i="7"/>
  <c r="B1498" i="7"/>
  <c r="B1497" i="7"/>
  <c r="B1496" i="7"/>
  <c r="B1495" i="7"/>
  <c r="B1494" i="7"/>
  <c r="B1493" i="7"/>
  <c r="B1492" i="7"/>
  <c r="B1491" i="7"/>
  <c r="B1490" i="7"/>
  <c r="B1489" i="7"/>
  <c r="B1488" i="7"/>
  <c r="B1487" i="7"/>
  <c r="B1486" i="7"/>
  <c r="B1485" i="7"/>
  <c r="B1484" i="7"/>
  <c r="B1483" i="7"/>
  <c r="B1482" i="7"/>
  <c r="B1481" i="7"/>
  <c r="B1480" i="7"/>
  <c r="B1479" i="7"/>
  <c r="B1478" i="7"/>
  <c r="B1477" i="7"/>
  <c r="B1476" i="7"/>
  <c r="B1475" i="7"/>
  <c r="B1474" i="7"/>
  <c r="B1473" i="7"/>
  <c r="B1472" i="7"/>
  <c r="B1471" i="7"/>
  <c r="B1470" i="7"/>
  <c r="B1469" i="7"/>
  <c r="B1468" i="7"/>
  <c r="B1467" i="7"/>
  <c r="B1466" i="7"/>
  <c r="B1465" i="7"/>
  <c r="B1464" i="7"/>
  <c r="B1463" i="7"/>
  <c r="B1462" i="7"/>
  <c r="B1461" i="7"/>
  <c r="B1460" i="7"/>
  <c r="B1459" i="7"/>
  <c r="B1458" i="7"/>
  <c r="B1457" i="7"/>
  <c r="B1456" i="7"/>
  <c r="B1455" i="7"/>
  <c r="B1454" i="7"/>
  <c r="B1453" i="7"/>
  <c r="B1452" i="7"/>
  <c r="B1451" i="7"/>
  <c r="B1450" i="7"/>
  <c r="B1449" i="7"/>
  <c r="B1448" i="7"/>
  <c r="B1447" i="7"/>
  <c r="B1446" i="7"/>
  <c r="B1445" i="7"/>
  <c r="B1444" i="7"/>
  <c r="B1443" i="7"/>
  <c r="B1442" i="7"/>
  <c r="B1441" i="7"/>
  <c r="B1440" i="7"/>
  <c r="B1439" i="7"/>
  <c r="B1438" i="7"/>
  <c r="B1437" i="7"/>
  <c r="B1436" i="7"/>
  <c r="B1435" i="7"/>
  <c r="B1434" i="7"/>
  <c r="B1433" i="7"/>
  <c r="B1432" i="7"/>
  <c r="B1431" i="7"/>
  <c r="B1430" i="7"/>
  <c r="B1429" i="7"/>
  <c r="B1428" i="7"/>
  <c r="B1427" i="7"/>
  <c r="B1426" i="7"/>
  <c r="B1425" i="7"/>
  <c r="B1424" i="7"/>
  <c r="B1423" i="7"/>
  <c r="B1422" i="7"/>
  <c r="B1421" i="7"/>
  <c r="B1420" i="7"/>
  <c r="B1419" i="7"/>
  <c r="B1418" i="7"/>
  <c r="B1417" i="7"/>
  <c r="B1416" i="7"/>
  <c r="B1415" i="7"/>
  <c r="B1414" i="7"/>
  <c r="B1413" i="7"/>
  <c r="B1412" i="7"/>
  <c r="B1411" i="7"/>
  <c r="B1410" i="7"/>
  <c r="B1409" i="7"/>
  <c r="B1408" i="7"/>
  <c r="B1407" i="7"/>
  <c r="B1406" i="7"/>
  <c r="B1405" i="7"/>
  <c r="B1404" i="7"/>
  <c r="B1403" i="7"/>
  <c r="B1402" i="7"/>
  <c r="B1401" i="7"/>
  <c r="B1400" i="7"/>
  <c r="B1399" i="7"/>
  <c r="B1398" i="7"/>
  <c r="B1397" i="7"/>
  <c r="B1396" i="7"/>
  <c r="B1395" i="7"/>
  <c r="B1394" i="7"/>
  <c r="B1393" i="7"/>
  <c r="B1392" i="7"/>
  <c r="B1391" i="7"/>
  <c r="B1390" i="7"/>
  <c r="B1389" i="7"/>
  <c r="B1388" i="7"/>
  <c r="B1387" i="7"/>
  <c r="B1386" i="7"/>
  <c r="B1385" i="7"/>
  <c r="B1384" i="7"/>
  <c r="B1383" i="7"/>
  <c r="B1382" i="7"/>
  <c r="B1381" i="7"/>
  <c r="B1380" i="7"/>
  <c r="B1379" i="7"/>
  <c r="B1378" i="7"/>
  <c r="B1377" i="7"/>
  <c r="B1376" i="7"/>
  <c r="B1375" i="7"/>
  <c r="B1374" i="7"/>
  <c r="B1373" i="7"/>
  <c r="B1372" i="7"/>
  <c r="B1371" i="7"/>
  <c r="B1370" i="7"/>
  <c r="B1369" i="7"/>
  <c r="B1368" i="7"/>
  <c r="B1367" i="7"/>
  <c r="B1366" i="7"/>
  <c r="B1365" i="7"/>
  <c r="B1364" i="7"/>
  <c r="B1363" i="7"/>
  <c r="B1362" i="7"/>
  <c r="B1361" i="7"/>
  <c r="B1360" i="7"/>
  <c r="B1359" i="7"/>
  <c r="B1358" i="7"/>
  <c r="B1357" i="7"/>
  <c r="B1356" i="7"/>
  <c r="B1355" i="7"/>
  <c r="B1354" i="7"/>
  <c r="B1353" i="7"/>
  <c r="B1352" i="7"/>
  <c r="B1351" i="7"/>
  <c r="B1350" i="7"/>
  <c r="B1349" i="7"/>
  <c r="B1348" i="7"/>
  <c r="B1347" i="7"/>
  <c r="B1346" i="7"/>
  <c r="B1345" i="7"/>
  <c r="B1344" i="7"/>
  <c r="B1343" i="7"/>
  <c r="B1342" i="7"/>
  <c r="B1341" i="7"/>
  <c r="B1340" i="7"/>
  <c r="B1339" i="7"/>
  <c r="B1338" i="7"/>
  <c r="B1337" i="7"/>
  <c r="B1336" i="7"/>
  <c r="B1335" i="7"/>
  <c r="B1334" i="7"/>
  <c r="B1333" i="7"/>
  <c r="B1332" i="7"/>
  <c r="B1331" i="7"/>
  <c r="B1330" i="7"/>
  <c r="B1329" i="7"/>
  <c r="B1328" i="7"/>
  <c r="B1327" i="7"/>
  <c r="B1326" i="7"/>
  <c r="B1325" i="7"/>
  <c r="B1324" i="7"/>
  <c r="B1323" i="7"/>
  <c r="B1322" i="7"/>
  <c r="B1321" i="7"/>
  <c r="B1320" i="7"/>
  <c r="B1319" i="7"/>
  <c r="B1318" i="7"/>
  <c r="B1317" i="7"/>
  <c r="B1316" i="7"/>
  <c r="B1315" i="7"/>
  <c r="B1314" i="7"/>
  <c r="B1313" i="7"/>
  <c r="B1312" i="7"/>
  <c r="B1311" i="7"/>
  <c r="B1310" i="7"/>
  <c r="B1309" i="7"/>
  <c r="B1308" i="7"/>
  <c r="B1307" i="7"/>
  <c r="B1306" i="7"/>
  <c r="B1305" i="7"/>
  <c r="B1304" i="7"/>
  <c r="B1303" i="7"/>
  <c r="B1302" i="7"/>
  <c r="B1301" i="7"/>
  <c r="B1300" i="7"/>
  <c r="B1299" i="7"/>
  <c r="B1298" i="7"/>
  <c r="B1297" i="7"/>
  <c r="B1296" i="7"/>
  <c r="B1295" i="7"/>
  <c r="B1294" i="7"/>
  <c r="B1293" i="7"/>
  <c r="B1292" i="7"/>
  <c r="B1291" i="7"/>
  <c r="B1290" i="7"/>
  <c r="B1289" i="7"/>
  <c r="B1288" i="7"/>
  <c r="B1287" i="7"/>
  <c r="B1286" i="7"/>
  <c r="B1285" i="7"/>
  <c r="B1284" i="7"/>
  <c r="B1283" i="7"/>
  <c r="B1282" i="7"/>
  <c r="B1281" i="7"/>
  <c r="B1280" i="7"/>
  <c r="B1279" i="7"/>
  <c r="B1278" i="7"/>
  <c r="B1277" i="7"/>
  <c r="B1276" i="7"/>
  <c r="B1275" i="7"/>
  <c r="B1274" i="7"/>
  <c r="B1273" i="7"/>
  <c r="B1272" i="7"/>
  <c r="B1271" i="7"/>
  <c r="B1270" i="7"/>
  <c r="B1269" i="7"/>
  <c r="B1268" i="7"/>
  <c r="B1267" i="7"/>
  <c r="B1266" i="7"/>
  <c r="B1265" i="7"/>
  <c r="B1264" i="7"/>
  <c r="B1263" i="7"/>
  <c r="B1262" i="7"/>
  <c r="B1261" i="7"/>
  <c r="B1260" i="7"/>
  <c r="B1259" i="7"/>
  <c r="B1258" i="7"/>
  <c r="B1257" i="7"/>
  <c r="B1256" i="7"/>
  <c r="B1255" i="7"/>
  <c r="B1254" i="7"/>
  <c r="B1253" i="7"/>
  <c r="B1252" i="7"/>
  <c r="B1251" i="7"/>
  <c r="B1250" i="7"/>
  <c r="B1249" i="7"/>
  <c r="B1248" i="7"/>
  <c r="B1247" i="7"/>
  <c r="B1246" i="7"/>
  <c r="B1245" i="7"/>
  <c r="B1244" i="7"/>
  <c r="B1243" i="7"/>
  <c r="B1242" i="7"/>
  <c r="B1241" i="7"/>
  <c r="B1240" i="7"/>
  <c r="B1239" i="7"/>
  <c r="B1238" i="7"/>
  <c r="B1237" i="7"/>
  <c r="B1236" i="7"/>
  <c r="B1235" i="7"/>
  <c r="B1234" i="7"/>
  <c r="B1233" i="7"/>
  <c r="B1232" i="7"/>
  <c r="B1231" i="7"/>
  <c r="B1230" i="7"/>
  <c r="B1229" i="7"/>
  <c r="B1228" i="7"/>
  <c r="B1227" i="7"/>
  <c r="B1226" i="7"/>
  <c r="B1225" i="7"/>
  <c r="B1224" i="7"/>
  <c r="B1223" i="7"/>
  <c r="B1222" i="7"/>
  <c r="B1221" i="7"/>
  <c r="B1220" i="7"/>
  <c r="B1219" i="7"/>
  <c r="B1218" i="7"/>
  <c r="B1217" i="7"/>
  <c r="B1216" i="7"/>
  <c r="B1215" i="7"/>
  <c r="B1214" i="7"/>
  <c r="B1213" i="7"/>
  <c r="B1212" i="7"/>
  <c r="B1211" i="7"/>
  <c r="B1210" i="7"/>
  <c r="B1209" i="7"/>
  <c r="B1208" i="7"/>
  <c r="B1207" i="7"/>
  <c r="B1206" i="7"/>
  <c r="B1205" i="7"/>
  <c r="B1204" i="7"/>
  <c r="B1203" i="7"/>
  <c r="B1202" i="7"/>
  <c r="B1201" i="7"/>
  <c r="B1200" i="7"/>
  <c r="B1199" i="7"/>
  <c r="B1198" i="7"/>
  <c r="B1197" i="7"/>
  <c r="B1196" i="7"/>
  <c r="B1195" i="7"/>
  <c r="B1194" i="7"/>
  <c r="B1193" i="7"/>
  <c r="B1192" i="7"/>
  <c r="B1191" i="7"/>
  <c r="B1190" i="7"/>
  <c r="B1189" i="7"/>
  <c r="B1188" i="7"/>
  <c r="B1187" i="7"/>
  <c r="B1186" i="7"/>
  <c r="B1185" i="7"/>
  <c r="B1184" i="7"/>
  <c r="B1183" i="7"/>
  <c r="B1182" i="7"/>
  <c r="B1181" i="7"/>
  <c r="B1180" i="7"/>
  <c r="B1179" i="7"/>
  <c r="B1178" i="7"/>
  <c r="B1177" i="7"/>
  <c r="B1176" i="7"/>
  <c r="B1175" i="7"/>
  <c r="B1174" i="7"/>
  <c r="B1173" i="7"/>
  <c r="B1172" i="7"/>
  <c r="B1171" i="7"/>
  <c r="B1170" i="7"/>
  <c r="B1169" i="7"/>
  <c r="B1168" i="7"/>
  <c r="B1167" i="7"/>
  <c r="B1166" i="7"/>
  <c r="B1165" i="7"/>
  <c r="B1164" i="7"/>
  <c r="B1163" i="7"/>
  <c r="B1162" i="7"/>
  <c r="B1161" i="7"/>
  <c r="B1160" i="7"/>
  <c r="B1159" i="7"/>
  <c r="B1158" i="7"/>
  <c r="B1157" i="7"/>
  <c r="B1156" i="7"/>
  <c r="B1155" i="7"/>
  <c r="B1154" i="7"/>
  <c r="B1153" i="7"/>
  <c r="B1152" i="7"/>
  <c r="B1151" i="7"/>
  <c r="B1150" i="7"/>
  <c r="B1149" i="7"/>
  <c r="B1148" i="7"/>
  <c r="B1147" i="7"/>
  <c r="B1146" i="7"/>
  <c r="B1145" i="7"/>
  <c r="B1144" i="7"/>
  <c r="B1143" i="7"/>
  <c r="B1142" i="7"/>
  <c r="B1141" i="7"/>
  <c r="B1140" i="7"/>
  <c r="B1139" i="7"/>
  <c r="B1138" i="7"/>
  <c r="B1137" i="7"/>
  <c r="B1136" i="7"/>
  <c r="B1135" i="7"/>
  <c r="B1134" i="7"/>
  <c r="B1133" i="7"/>
  <c r="B1132" i="7"/>
  <c r="B1131" i="7"/>
  <c r="B1130" i="7"/>
  <c r="B1129" i="7"/>
  <c r="B1128" i="7"/>
  <c r="B1127" i="7"/>
  <c r="B1126" i="7"/>
  <c r="B1125" i="7"/>
  <c r="B1124" i="7"/>
  <c r="B1123" i="7"/>
  <c r="B1122" i="7"/>
  <c r="B1121" i="7"/>
  <c r="B1120" i="7"/>
  <c r="B1119" i="7"/>
  <c r="B1118" i="7"/>
  <c r="B1117" i="7"/>
  <c r="B1116" i="7"/>
  <c r="B1115" i="7"/>
  <c r="B1114" i="7"/>
  <c r="B1113" i="7"/>
  <c r="B1112" i="7"/>
  <c r="B1111" i="7"/>
  <c r="B1110" i="7"/>
  <c r="B1109" i="7"/>
  <c r="B1108" i="7"/>
  <c r="B1107" i="7"/>
  <c r="B1106" i="7"/>
  <c r="B1105" i="7"/>
  <c r="B1104" i="7"/>
  <c r="B1103" i="7"/>
  <c r="B1102" i="7"/>
  <c r="B1101" i="7"/>
  <c r="B1100" i="7"/>
  <c r="B1099" i="7"/>
  <c r="B1098" i="7"/>
  <c r="B1097" i="7"/>
  <c r="B1096" i="7"/>
  <c r="B1095" i="7"/>
  <c r="B1094" i="7"/>
  <c r="B1093" i="7"/>
  <c r="B1092" i="7"/>
  <c r="B1091" i="7"/>
  <c r="B1090" i="7"/>
  <c r="B1089" i="7"/>
  <c r="B1088" i="7"/>
  <c r="B1087" i="7"/>
  <c r="B1086" i="7"/>
  <c r="B1085" i="7"/>
  <c r="B1084" i="7"/>
  <c r="B1083" i="7"/>
  <c r="B1082" i="7"/>
  <c r="B1081" i="7"/>
  <c r="B1080" i="7"/>
  <c r="B1079" i="7"/>
  <c r="B1078" i="7"/>
  <c r="B1077" i="7"/>
  <c r="B1076" i="7"/>
  <c r="B1075" i="7"/>
  <c r="B1074" i="7"/>
  <c r="B1073" i="7"/>
  <c r="B1072" i="7"/>
  <c r="B1071" i="7"/>
  <c r="B1070" i="7"/>
  <c r="B1069" i="7"/>
  <c r="B1068" i="7"/>
  <c r="B1067" i="7"/>
  <c r="B1066" i="7"/>
  <c r="B1065" i="7"/>
  <c r="B1064" i="7"/>
  <c r="B1063" i="7"/>
  <c r="B1062" i="7"/>
  <c r="B1061" i="7"/>
  <c r="B1060" i="7"/>
  <c r="B1059" i="7"/>
  <c r="B1058" i="7"/>
  <c r="B1057" i="7"/>
  <c r="B1056" i="7"/>
  <c r="B1055" i="7"/>
  <c r="B1054" i="7"/>
  <c r="B1053" i="7"/>
  <c r="B1052" i="7"/>
  <c r="B1051" i="7"/>
  <c r="B1050" i="7"/>
  <c r="B1049" i="7"/>
  <c r="B1048" i="7"/>
  <c r="B1047" i="7"/>
  <c r="B1046" i="7"/>
  <c r="B1045" i="7"/>
  <c r="B1044" i="7"/>
  <c r="B1043" i="7"/>
  <c r="B1042" i="7"/>
  <c r="B1041" i="7"/>
  <c r="B1040" i="7"/>
  <c r="B1039" i="7"/>
  <c r="B1038" i="7"/>
  <c r="B1037" i="7"/>
  <c r="B1036" i="7"/>
  <c r="B1035" i="7"/>
  <c r="B1034" i="7"/>
  <c r="B1033" i="7"/>
  <c r="B1032" i="7"/>
  <c r="B1031" i="7"/>
  <c r="B1030" i="7"/>
  <c r="B1029" i="7"/>
  <c r="B1028" i="7"/>
  <c r="B1027" i="7"/>
  <c r="B1026" i="7"/>
  <c r="B1025" i="7"/>
  <c r="B1024" i="7"/>
  <c r="B1023" i="7"/>
  <c r="B1022" i="7"/>
  <c r="B1021" i="7"/>
  <c r="B1020" i="7"/>
  <c r="B1019" i="7"/>
  <c r="B1018" i="7"/>
  <c r="B1017" i="7"/>
  <c r="B1016" i="7"/>
  <c r="B1015" i="7"/>
  <c r="B1014" i="7"/>
  <c r="B1013" i="7"/>
  <c r="B1012" i="7"/>
  <c r="B1011" i="7"/>
  <c r="B1010" i="7"/>
  <c r="B1009" i="7"/>
  <c r="B1008" i="7"/>
  <c r="B1007" i="7"/>
  <c r="B1006" i="7"/>
  <c r="B1005" i="7"/>
  <c r="B1004" i="7"/>
  <c r="B1003" i="7"/>
  <c r="B1002" i="7"/>
  <c r="B1001" i="7"/>
  <c r="B1000" i="7"/>
  <c r="B999" i="7"/>
  <c r="B998" i="7"/>
  <c r="B997" i="7"/>
  <c r="B996" i="7"/>
  <c r="B995" i="7"/>
  <c r="B994" i="7"/>
  <c r="B993" i="7"/>
  <c r="B992" i="7"/>
  <c r="B991" i="7"/>
  <c r="B990" i="7"/>
  <c r="B989" i="7"/>
  <c r="B988" i="7"/>
  <c r="B987" i="7"/>
  <c r="B986" i="7"/>
  <c r="B985" i="7"/>
  <c r="B984" i="7"/>
  <c r="B983" i="7"/>
  <c r="B982" i="7"/>
  <c r="B981" i="7"/>
  <c r="B980" i="7"/>
  <c r="B979" i="7"/>
  <c r="B978" i="7"/>
  <c r="B977" i="7"/>
  <c r="B976" i="7"/>
  <c r="B975" i="7"/>
  <c r="B974" i="7"/>
  <c r="B973" i="7"/>
  <c r="B972" i="7"/>
  <c r="B971" i="7"/>
  <c r="B970" i="7"/>
  <c r="B969" i="7"/>
  <c r="B968" i="7"/>
  <c r="B967" i="7"/>
  <c r="B966" i="7"/>
  <c r="B965" i="7"/>
  <c r="B964" i="7"/>
  <c r="B963" i="7"/>
  <c r="B962" i="7"/>
  <c r="B961" i="7"/>
  <c r="B960" i="7"/>
  <c r="B959" i="7"/>
  <c r="B958" i="7"/>
  <c r="B957" i="7"/>
  <c r="B956" i="7"/>
  <c r="B955" i="7"/>
  <c r="B954" i="7"/>
  <c r="B953" i="7"/>
  <c r="B952" i="7"/>
  <c r="B951" i="7"/>
  <c r="B950" i="7"/>
  <c r="B949" i="7"/>
  <c r="B948" i="7"/>
  <c r="B947" i="7"/>
  <c r="B946" i="7"/>
  <c r="B945" i="7"/>
  <c r="B944" i="7"/>
  <c r="B943" i="7"/>
  <c r="B942" i="7"/>
  <c r="B941" i="7"/>
  <c r="B940" i="7"/>
  <c r="B939" i="7"/>
  <c r="B938" i="7"/>
  <c r="B937" i="7"/>
  <c r="B936" i="7"/>
  <c r="B935" i="7"/>
  <c r="B934" i="7"/>
  <c r="B933" i="7"/>
  <c r="B932" i="7"/>
  <c r="B931" i="7"/>
  <c r="B930" i="7"/>
  <c r="B929" i="7"/>
  <c r="B928" i="7"/>
  <c r="B927" i="7"/>
  <c r="B926" i="7"/>
  <c r="B925" i="7"/>
  <c r="B924" i="7"/>
  <c r="B923" i="7"/>
  <c r="B922" i="7"/>
  <c r="B921" i="7"/>
  <c r="B920" i="7"/>
  <c r="B919" i="7"/>
  <c r="B918" i="7"/>
  <c r="B917" i="7"/>
  <c r="B916" i="7"/>
  <c r="B915" i="7"/>
  <c r="B914" i="7"/>
  <c r="B913" i="7"/>
  <c r="B912" i="7"/>
  <c r="B911" i="7"/>
  <c r="B910" i="7"/>
  <c r="B909" i="7"/>
  <c r="B908" i="7"/>
  <c r="B907" i="7"/>
  <c r="B906" i="7"/>
  <c r="B905" i="7"/>
  <c r="B904" i="7"/>
  <c r="B903" i="7"/>
  <c r="B902" i="7"/>
  <c r="B901" i="7"/>
  <c r="B900" i="7"/>
  <c r="B899" i="7"/>
  <c r="B898" i="7"/>
  <c r="B897" i="7"/>
  <c r="B896" i="7"/>
  <c r="B895" i="7"/>
  <c r="B894" i="7"/>
  <c r="B893" i="7"/>
  <c r="B892" i="7"/>
  <c r="B891" i="7"/>
  <c r="B890" i="7"/>
  <c r="B889" i="7"/>
  <c r="B888" i="7"/>
  <c r="B887" i="7"/>
  <c r="B886" i="7"/>
  <c r="B885" i="7"/>
  <c r="B884" i="7"/>
  <c r="B883" i="7"/>
  <c r="B882" i="7"/>
  <c r="B881" i="7"/>
  <c r="B880" i="7"/>
  <c r="B879" i="7"/>
  <c r="B878" i="7"/>
  <c r="B877" i="7"/>
  <c r="B876" i="7"/>
  <c r="B875" i="7"/>
  <c r="B874" i="7"/>
  <c r="B873" i="7"/>
  <c r="B872" i="7"/>
  <c r="B871" i="7"/>
  <c r="B870" i="7"/>
  <c r="B869" i="7"/>
  <c r="B868" i="7"/>
  <c r="B867" i="7"/>
  <c r="B866" i="7"/>
  <c r="B865" i="7"/>
  <c r="B864" i="7"/>
  <c r="B863" i="7"/>
  <c r="B862" i="7"/>
  <c r="B861" i="7"/>
  <c r="B860" i="7"/>
  <c r="B859" i="7"/>
  <c r="B858" i="7"/>
  <c r="B857" i="7"/>
  <c r="B856" i="7"/>
  <c r="B855" i="7"/>
  <c r="B854" i="7"/>
  <c r="B853" i="7"/>
  <c r="B852" i="7"/>
  <c r="B851" i="7"/>
  <c r="B850" i="7"/>
  <c r="B849" i="7"/>
  <c r="B848" i="7"/>
  <c r="B847" i="7"/>
  <c r="B846" i="7"/>
  <c r="B845" i="7"/>
  <c r="B844" i="7"/>
  <c r="B843" i="7"/>
  <c r="B842" i="7"/>
  <c r="B841" i="7"/>
  <c r="B840" i="7"/>
  <c r="B839" i="7"/>
  <c r="B838" i="7"/>
  <c r="B837" i="7"/>
  <c r="B836" i="7"/>
  <c r="B835" i="7"/>
  <c r="B834" i="7"/>
  <c r="B833" i="7"/>
  <c r="B832" i="7"/>
  <c r="B831" i="7"/>
  <c r="B830" i="7"/>
  <c r="B829" i="7"/>
  <c r="B828" i="7"/>
  <c r="B827" i="7"/>
  <c r="B826" i="7"/>
  <c r="B825" i="7"/>
  <c r="B824" i="7"/>
  <c r="B823" i="7"/>
  <c r="B822" i="7"/>
  <c r="B821" i="7"/>
  <c r="B820" i="7"/>
  <c r="B819" i="7"/>
  <c r="B818" i="7"/>
  <c r="B817" i="7"/>
  <c r="B816" i="7"/>
  <c r="B815" i="7"/>
  <c r="B814" i="7"/>
  <c r="B813" i="7"/>
  <c r="B812" i="7"/>
  <c r="B811" i="7"/>
  <c r="B810" i="7"/>
  <c r="B809" i="7"/>
  <c r="B808" i="7"/>
  <c r="B807" i="7"/>
  <c r="B806" i="7"/>
  <c r="B805" i="7"/>
  <c r="B804" i="7"/>
  <c r="B803" i="7"/>
  <c r="B802" i="7"/>
  <c r="B801" i="7"/>
  <c r="B800" i="7"/>
  <c r="B799" i="7"/>
  <c r="B798" i="7"/>
  <c r="B797" i="7"/>
  <c r="B796" i="7"/>
  <c r="B795" i="7"/>
  <c r="B794" i="7"/>
  <c r="B793" i="7"/>
  <c r="B792" i="7"/>
  <c r="B791" i="7"/>
  <c r="B790" i="7"/>
  <c r="B789" i="7"/>
  <c r="B788" i="7"/>
  <c r="B787" i="7"/>
  <c r="B786" i="7"/>
  <c r="B785" i="7"/>
  <c r="B784" i="7"/>
  <c r="B783" i="7"/>
  <c r="B782" i="7"/>
  <c r="B781" i="7"/>
  <c r="B780" i="7"/>
  <c r="B779" i="7"/>
  <c r="B778" i="7"/>
  <c r="B777" i="7"/>
  <c r="B776" i="7"/>
  <c r="B775" i="7"/>
  <c r="B774" i="7"/>
  <c r="B773" i="7"/>
  <c r="B772" i="7"/>
  <c r="B771" i="7"/>
  <c r="B770" i="7"/>
  <c r="B769" i="7"/>
  <c r="B768" i="7"/>
  <c r="B767" i="7"/>
  <c r="B766" i="7"/>
  <c r="B765" i="7"/>
  <c r="B764" i="7"/>
  <c r="B763" i="7"/>
  <c r="B762" i="7"/>
  <c r="B761" i="7"/>
  <c r="B760" i="7"/>
  <c r="B759" i="7"/>
  <c r="B758" i="7"/>
  <c r="B757" i="7"/>
  <c r="B756" i="7"/>
  <c r="B755" i="7"/>
  <c r="B754" i="7"/>
  <c r="B753" i="7"/>
  <c r="B752" i="7"/>
  <c r="B751" i="7"/>
  <c r="B750" i="7"/>
  <c r="B749" i="7"/>
  <c r="B748" i="7"/>
  <c r="B747" i="7"/>
  <c r="B746" i="7"/>
  <c r="B745" i="7"/>
  <c r="B744" i="7"/>
  <c r="B743" i="7"/>
  <c r="B742" i="7"/>
  <c r="B741" i="7"/>
  <c r="B740" i="7"/>
  <c r="B739" i="7"/>
  <c r="B738" i="7"/>
  <c r="B737" i="7"/>
  <c r="B736" i="7"/>
  <c r="B735" i="7"/>
  <c r="B734" i="7"/>
  <c r="B733" i="7"/>
  <c r="B732" i="7"/>
  <c r="B731" i="7"/>
  <c r="B730" i="7"/>
  <c r="B729" i="7"/>
  <c r="B728" i="7"/>
  <c r="B727" i="7"/>
  <c r="B726" i="7"/>
  <c r="B725" i="7"/>
  <c r="B724" i="7"/>
  <c r="B723" i="7"/>
  <c r="B722" i="7"/>
  <c r="B721" i="7"/>
  <c r="B720" i="7"/>
  <c r="B719" i="7"/>
  <c r="B718" i="7"/>
  <c r="B717" i="7"/>
  <c r="B716" i="7"/>
  <c r="B715" i="7"/>
  <c r="B714" i="7"/>
  <c r="B713" i="7"/>
  <c r="B712" i="7"/>
  <c r="B711" i="7"/>
  <c r="B710" i="7"/>
  <c r="B709" i="7"/>
  <c r="B708" i="7"/>
  <c r="B707" i="7"/>
  <c r="B706" i="7"/>
  <c r="B705" i="7"/>
  <c r="B704" i="7"/>
  <c r="B703" i="7"/>
  <c r="B702" i="7"/>
  <c r="B701" i="7"/>
  <c r="B700" i="7"/>
  <c r="B699" i="7"/>
  <c r="B698" i="7"/>
  <c r="B697" i="7"/>
  <c r="B696" i="7"/>
  <c r="B695" i="7"/>
  <c r="B694" i="7"/>
  <c r="B693" i="7"/>
  <c r="B692" i="7"/>
  <c r="B691" i="7"/>
  <c r="B690" i="7"/>
  <c r="B689" i="7"/>
  <c r="B688" i="7"/>
  <c r="B687" i="7"/>
  <c r="B686" i="7"/>
  <c r="B685" i="7"/>
  <c r="B684" i="7"/>
  <c r="B683" i="7"/>
  <c r="B682" i="7"/>
  <c r="B681" i="7"/>
  <c r="B680" i="7"/>
  <c r="B679" i="7"/>
  <c r="B678" i="7"/>
  <c r="B677" i="7"/>
  <c r="B676" i="7"/>
  <c r="B675" i="7"/>
  <c r="B674" i="7"/>
  <c r="B673" i="7"/>
  <c r="B672" i="7"/>
  <c r="B671" i="7"/>
  <c r="B670" i="7"/>
  <c r="B669" i="7"/>
  <c r="B668" i="7"/>
  <c r="B667" i="7"/>
  <c r="B666" i="7"/>
  <c r="B665" i="7"/>
  <c r="B664" i="7"/>
  <c r="B663" i="7"/>
  <c r="B662" i="7"/>
  <c r="B661" i="7"/>
  <c r="B660" i="7"/>
  <c r="B659" i="7"/>
  <c r="B658" i="7"/>
  <c r="B657" i="7"/>
  <c r="B656" i="7"/>
  <c r="B655" i="7"/>
  <c r="B654" i="7"/>
  <c r="B653" i="7"/>
  <c r="B652" i="7"/>
  <c r="B651" i="7"/>
  <c r="B650" i="7"/>
  <c r="B649" i="7"/>
  <c r="B648" i="7"/>
  <c r="B647" i="7"/>
  <c r="B646" i="7"/>
  <c r="B645" i="7"/>
  <c r="B644" i="7"/>
  <c r="B643" i="7"/>
  <c r="B642" i="7"/>
  <c r="B641" i="7"/>
  <c r="B640" i="7"/>
  <c r="B639" i="7"/>
  <c r="B638" i="7"/>
  <c r="B637" i="7"/>
  <c r="B636" i="7"/>
  <c r="B635" i="7"/>
  <c r="B634" i="7"/>
  <c r="B633" i="7"/>
  <c r="B632" i="7"/>
  <c r="B631" i="7"/>
  <c r="B630" i="7"/>
  <c r="B629" i="7"/>
  <c r="B628" i="7"/>
  <c r="B627" i="7"/>
  <c r="B626" i="7"/>
  <c r="B625" i="7"/>
  <c r="B624" i="7"/>
  <c r="B623" i="7"/>
  <c r="B622" i="7"/>
  <c r="B621" i="7"/>
  <c r="B620" i="7"/>
  <c r="B619" i="7"/>
  <c r="B618" i="7"/>
  <c r="B617" i="7"/>
  <c r="B616" i="7"/>
  <c r="B615" i="7"/>
  <c r="B614" i="7"/>
  <c r="B613" i="7"/>
  <c r="B612" i="7"/>
  <c r="B611" i="7"/>
  <c r="B610" i="7"/>
  <c r="B609" i="7"/>
  <c r="B608" i="7"/>
  <c r="B607" i="7"/>
  <c r="B606" i="7"/>
  <c r="B605" i="7"/>
  <c r="B604" i="7"/>
  <c r="B603" i="7"/>
  <c r="B602" i="7"/>
  <c r="B601" i="7"/>
  <c r="B600" i="7"/>
  <c r="B599" i="7"/>
  <c r="B598" i="7"/>
  <c r="B597" i="7"/>
  <c r="B596" i="7"/>
  <c r="B595" i="7"/>
  <c r="B594" i="7"/>
  <c r="B593" i="7"/>
  <c r="B592" i="7"/>
  <c r="B591" i="7"/>
  <c r="B590" i="7"/>
  <c r="B589" i="7"/>
  <c r="B588" i="7"/>
  <c r="B587" i="7"/>
  <c r="B586" i="7"/>
  <c r="B585" i="7"/>
  <c r="B584" i="7"/>
  <c r="B583" i="7"/>
  <c r="B582" i="7"/>
  <c r="B581" i="7"/>
  <c r="B580" i="7"/>
  <c r="B579" i="7"/>
  <c r="B578" i="7"/>
  <c r="B577" i="7"/>
  <c r="B576" i="7"/>
  <c r="B575" i="7"/>
  <c r="B574" i="7"/>
  <c r="B573" i="7"/>
  <c r="B572" i="7"/>
  <c r="B571" i="7"/>
  <c r="B570" i="7"/>
  <c r="B569" i="7"/>
  <c r="B568" i="7"/>
  <c r="B567" i="7"/>
  <c r="B566" i="7"/>
  <c r="B565" i="7"/>
  <c r="B564" i="7"/>
  <c r="B563" i="7"/>
  <c r="B562" i="7"/>
  <c r="B561" i="7"/>
  <c r="B560" i="7"/>
  <c r="B559" i="7"/>
  <c r="B558" i="7"/>
  <c r="B557" i="7"/>
  <c r="B556" i="7"/>
  <c r="B555" i="7"/>
  <c r="B554" i="7"/>
  <c r="B553" i="7"/>
  <c r="B552" i="7"/>
  <c r="B551" i="7"/>
  <c r="B550" i="7"/>
  <c r="B549" i="7"/>
  <c r="B548" i="7"/>
  <c r="B547" i="7"/>
  <c r="B546" i="7"/>
  <c r="B545" i="7"/>
  <c r="B544" i="7"/>
  <c r="B543" i="7"/>
  <c r="B542" i="7"/>
  <c r="B541" i="7"/>
  <c r="B540" i="7"/>
  <c r="B539" i="7"/>
  <c r="B538" i="7"/>
  <c r="B537" i="7"/>
  <c r="B536" i="7"/>
  <c r="B535" i="7"/>
  <c r="B534" i="7"/>
  <c r="B533" i="7"/>
  <c r="B532" i="7"/>
  <c r="B531" i="7"/>
  <c r="B530" i="7"/>
  <c r="B529" i="7"/>
  <c r="B528" i="7"/>
  <c r="B527" i="7"/>
  <c r="B526" i="7"/>
  <c r="B525" i="7"/>
  <c r="B524" i="7"/>
  <c r="B523" i="7"/>
  <c r="B522" i="7"/>
  <c r="B521" i="7"/>
  <c r="B520" i="7"/>
  <c r="B519" i="7"/>
  <c r="B518" i="7"/>
  <c r="B517" i="7"/>
  <c r="B516" i="7"/>
  <c r="B515" i="7"/>
  <c r="B514" i="7"/>
  <c r="B513" i="7"/>
  <c r="B512" i="7"/>
  <c r="B511" i="7"/>
  <c r="B510" i="7"/>
  <c r="B509" i="7"/>
  <c r="B508" i="7"/>
  <c r="B507" i="7"/>
  <c r="B506" i="7"/>
  <c r="B505" i="7"/>
  <c r="B504" i="7"/>
  <c r="B503" i="7"/>
  <c r="B502" i="7"/>
  <c r="B501" i="7"/>
  <c r="B500" i="7"/>
  <c r="B499" i="7"/>
  <c r="B498" i="7"/>
  <c r="B497" i="7"/>
  <c r="B496" i="7"/>
  <c r="B495" i="7"/>
  <c r="B494" i="7"/>
  <c r="B493" i="7"/>
  <c r="B492" i="7"/>
  <c r="B491" i="7"/>
  <c r="B490" i="7"/>
  <c r="B489" i="7"/>
  <c r="B488" i="7"/>
  <c r="B487" i="7"/>
  <c r="B486" i="7"/>
  <c r="B485" i="7"/>
  <c r="B484" i="7"/>
  <c r="B483" i="7"/>
  <c r="B482" i="7"/>
  <c r="B481" i="7"/>
  <c r="B480" i="7"/>
  <c r="B479" i="7"/>
  <c r="B478" i="7"/>
  <c r="B477" i="7"/>
  <c r="B476" i="7"/>
  <c r="B475" i="7"/>
  <c r="B474" i="7"/>
  <c r="B473" i="7"/>
  <c r="B472" i="7"/>
  <c r="B471" i="7"/>
  <c r="B470" i="7"/>
  <c r="B469" i="7"/>
  <c r="B468" i="7"/>
  <c r="B467" i="7"/>
  <c r="B466" i="7"/>
  <c r="B465" i="7"/>
  <c r="B464" i="7"/>
  <c r="B463" i="7"/>
  <c r="B462" i="7"/>
  <c r="B461" i="7"/>
  <c r="B460" i="7"/>
  <c r="B459" i="7"/>
  <c r="B458" i="7"/>
  <c r="B457" i="7"/>
  <c r="B456" i="7"/>
  <c r="B455" i="7"/>
  <c r="B454" i="7"/>
  <c r="B453" i="7"/>
  <c r="B452" i="7"/>
  <c r="B451" i="7"/>
  <c r="B450" i="7"/>
  <c r="B449" i="7"/>
  <c r="B448" i="7"/>
  <c r="B447" i="7"/>
  <c r="B446" i="7"/>
  <c r="B445" i="7"/>
  <c r="B444" i="7"/>
  <c r="B443" i="7"/>
  <c r="B442" i="7"/>
  <c r="B441" i="7"/>
  <c r="B440" i="7"/>
  <c r="B439" i="7"/>
  <c r="B438" i="7"/>
  <c r="B437" i="7"/>
  <c r="B436" i="7"/>
  <c r="B435" i="7"/>
  <c r="B434" i="7"/>
  <c r="B433" i="7"/>
  <c r="B432" i="7"/>
  <c r="B431" i="7"/>
  <c r="B430" i="7"/>
  <c r="B429" i="7"/>
  <c r="B428" i="7"/>
  <c r="B427" i="7"/>
  <c r="B426" i="7"/>
  <c r="B425" i="7"/>
  <c r="B424" i="7"/>
  <c r="B423" i="7"/>
  <c r="B422" i="7"/>
  <c r="B421" i="7"/>
  <c r="B420" i="7"/>
  <c r="B419" i="7"/>
  <c r="B418" i="7"/>
  <c r="B417" i="7"/>
  <c r="B416" i="7"/>
  <c r="B415" i="7"/>
  <c r="B414" i="7"/>
  <c r="B413" i="7"/>
  <c r="B412" i="7"/>
  <c r="B411" i="7"/>
  <c r="B410" i="7"/>
  <c r="B409" i="7"/>
  <c r="B408" i="7"/>
  <c r="B407" i="7"/>
  <c r="B406" i="7"/>
  <c r="B405" i="7"/>
  <c r="B404" i="7"/>
  <c r="B403" i="7"/>
  <c r="B402" i="7"/>
  <c r="B401" i="7"/>
  <c r="B400" i="7"/>
  <c r="B399" i="7"/>
  <c r="B398" i="7"/>
  <c r="B397" i="7"/>
  <c r="B396" i="7"/>
  <c r="B395" i="7"/>
  <c r="B394" i="7"/>
  <c r="B393" i="7"/>
  <c r="B392" i="7"/>
  <c r="B391" i="7"/>
  <c r="B390" i="7"/>
  <c r="B389" i="7"/>
  <c r="B388" i="7"/>
  <c r="B387" i="7"/>
  <c r="B386" i="7"/>
  <c r="B385" i="7"/>
  <c r="B384" i="7"/>
  <c r="B383" i="7"/>
  <c r="B382" i="7"/>
  <c r="B381" i="7"/>
  <c r="B380" i="7"/>
  <c r="B379" i="7"/>
  <c r="B378" i="7"/>
  <c r="B377" i="7"/>
  <c r="B376" i="7"/>
  <c r="B375" i="7"/>
  <c r="B374" i="7"/>
  <c r="B373" i="7"/>
  <c r="B372" i="7"/>
  <c r="B371" i="7"/>
  <c r="B370" i="7"/>
  <c r="B369" i="7"/>
  <c r="B368" i="7"/>
  <c r="B367" i="7"/>
  <c r="B366" i="7"/>
  <c r="B365" i="7"/>
  <c r="B364" i="7"/>
  <c r="B363" i="7"/>
  <c r="B362" i="7"/>
  <c r="B361" i="7"/>
  <c r="B360" i="7"/>
  <c r="B359" i="7"/>
  <c r="B358" i="7"/>
  <c r="B357" i="7"/>
  <c r="B356" i="7"/>
  <c r="B355" i="7"/>
  <c r="B354" i="7"/>
  <c r="B353" i="7"/>
  <c r="B352" i="7"/>
  <c r="B351" i="7"/>
  <c r="B350" i="7"/>
  <c r="B349" i="7"/>
  <c r="B348" i="7"/>
  <c r="B347" i="7"/>
  <c r="B346" i="7"/>
  <c r="B345" i="7"/>
  <c r="B344" i="7"/>
  <c r="B343" i="7"/>
  <c r="B342" i="7"/>
  <c r="B341" i="7"/>
  <c r="B340" i="7"/>
  <c r="B339" i="7"/>
  <c r="B338" i="7"/>
  <c r="B337" i="7"/>
  <c r="B336" i="7"/>
  <c r="B335" i="7"/>
  <c r="B334" i="7"/>
  <c r="B333" i="7"/>
  <c r="B332" i="7"/>
  <c r="B331" i="7"/>
  <c r="B330" i="7"/>
  <c r="B329" i="7"/>
  <c r="B328" i="7"/>
  <c r="B327" i="7"/>
  <c r="B326" i="7"/>
  <c r="B325" i="7"/>
  <c r="B324" i="7"/>
  <c r="B323" i="7"/>
  <c r="B322" i="7"/>
  <c r="B321" i="7"/>
  <c r="B320" i="7"/>
  <c r="B319" i="7"/>
  <c r="B318" i="7"/>
  <c r="B317" i="7"/>
  <c r="B316" i="7"/>
  <c r="B315" i="7"/>
  <c r="B314" i="7"/>
  <c r="B313" i="7"/>
  <c r="B312" i="7"/>
  <c r="B311" i="7"/>
  <c r="B310" i="7"/>
  <c r="B309" i="7"/>
  <c r="B308" i="7"/>
  <c r="B307" i="7"/>
  <c r="B306" i="7"/>
  <c r="B305" i="7"/>
  <c r="B304" i="7"/>
  <c r="B303" i="7"/>
  <c r="B302" i="7"/>
  <c r="B301" i="7"/>
  <c r="B300" i="7"/>
  <c r="B299" i="7"/>
  <c r="B298" i="7"/>
  <c r="B297" i="7"/>
  <c r="B296" i="7"/>
  <c r="B295" i="7"/>
  <c r="B294" i="7"/>
  <c r="B293" i="7"/>
  <c r="B292" i="7"/>
  <c r="B291" i="7"/>
  <c r="B290" i="7"/>
  <c r="B289" i="7"/>
  <c r="B288" i="7"/>
  <c r="B287" i="7"/>
  <c r="B286" i="7"/>
  <c r="B285" i="7"/>
  <c r="B284" i="7"/>
  <c r="B283" i="7"/>
  <c r="B282" i="7"/>
  <c r="B281" i="7"/>
  <c r="B280" i="7"/>
  <c r="B279" i="7"/>
  <c r="B278" i="7"/>
  <c r="B277" i="7"/>
  <c r="B276" i="7"/>
  <c r="B275" i="7"/>
  <c r="B274" i="7"/>
  <c r="B273" i="7"/>
  <c r="B272" i="7"/>
  <c r="B271" i="7"/>
  <c r="B270" i="7"/>
  <c r="B269" i="7"/>
  <c r="B268" i="7"/>
  <c r="B267" i="7"/>
  <c r="B266" i="7"/>
  <c r="B265" i="7"/>
  <c r="B264" i="7"/>
  <c r="B263" i="7"/>
  <c r="B262" i="7"/>
  <c r="B261" i="7"/>
  <c r="B260" i="7"/>
  <c r="B259" i="7"/>
  <c r="B258" i="7"/>
  <c r="B257" i="7"/>
  <c r="B256" i="7"/>
  <c r="B255" i="7"/>
  <c r="B254" i="7"/>
  <c r="B253" i="7"/>
  <c r="B252" i="7"/>
  <c r="B251" i="7"/>
  <c r="B250" i="7"/>
  <c r="B249" i="7"/>
  <c r="B248" i="7"/>
  <c r="B247" i="7"/>
  <c r="B246" i="7"/>
  <c r="B245" i="7"/>
  <c r="B244" i="7"/>
  <c r="B243" i="7"/>
  <c r="B242" i="7"/>
  <c r="B241" i="7"/>
  <c r="B240" i="7"/>
  <c r="B239" i="7"/>
  <c r="B238" i="7"/>
  <c r="B237" i="7"/>
  <c r="B236" i="7"/>
  <c r="B235" i="7"/>
  <c r="B234" i="7"/>
  <c r="B233" i="7"/>
  <c r="B232" i="7"/>
  <c r="B231" i="7"/>
  <c r="B230" i="7"/>
  <c r="B229" i="7"/>
  <c r="B228" i="7"/>
  <c r="B227" i="7"/>
  <c r="B226" i="7"/>
  <c r="B225" i="7"/>
  <c r="B224" i="7"/>
  <c r="B223" i="7"/>
  <c r="B222" i="7"/>
  <c r="B221" i="7"/>
  <c r="B220" i="7"/>
  <c r="B219" i="7"/>
  <c r="B218" i="7"/>
  <c r="B217" i="7"/>
  <c r="B216" i="7"/>
  <c r="B215" i="7"/>
  <c r="B214" i="7"/>
  <c r="B213" i="7"/>
  <c r="B212" i="7"/>
  <c r="B211" i="7"/>
  <c r="B210" i="7"/>
  <c r="B209" i="7"/>
  <c r="B208" i="7"/>
  <c r="B207" i="7"/>
  <c r="B206" i="7"/>
  <c r="B205" i="7"/>
  <c r="B204" i="7"/>
  <c r="B203" i="7"/>
  <c r="B202" i="7"/>
  <c r="B201" i="7"/>
  <c r="B200" i="7"/>
  <c r="B199" i="7"/>
  <c r="B198" i="7"/>
  <c r="B197" i="7"/>
  <c r="B196" i="7"/>
  <c r="B195" i="7"/>
  <c r="B194" i="7"/>
  <c r="B193" i="7"/>
  <c r="B192" i="7"/>
  <c r="B191" i="7"/>
  <c r="B190" i="7"/>
  <c r="B189" i="7"/>
  <c r="B188" i="7"/>
  <c r="B187" i="7"/>
  <c r="B186" i="7"/>
  <c r="B185" i="7"/>
  <c r="B184" i="7"/>
  <c r="B183" i="7"/>
  <c r="B182" i="7"/>
  <c r="B181" i="7"/>
  <c r="B180" i="7"/>
  <c r="B179" i="7"/>
  <c r="B178" i="7"/>
  <c r="B177" i="7"/>
  <c r="B176" i="7"/>
  <c r="B175" i="7"/>
  <c r="B174" i="7"/>
  <c r="B173" i="7"/>
  <c r="B172" i="7"/>
  <c r="B171" i="7"/>
  <c r="B170" i="7"/>
  <c r="B169" i="7"/>
  <c r="B168" i="7"/>
  <c r="B167" i="7"/>
  <c r="B166" i="7"/>
  <c r="B165" i="7"/>
  <c r="B164" i="7"/>
  <c r="B163" i="7"/>
  <c r="B162" i="7"/>
  <c r="B161" i="7"/>
  <c r="B160" i="7"/>
  <c r="B159" i="7"/>
  <c r="B158" i="7"/>
  <c r="B157" i="7"/>
  <c r="B156" i="7"/>
  <c r="B155" i="7"/>
  <c r="B154" i="7"/>
  <c r="B153" i="7"/>
  <c r="B152" i="7"/>
  <c r="B151" i="7"/>
  <c r="B150" i="7"/>
  <c r="B149" i="7"/>
  <c r="B148" i="7"/>
  <c r="B147" i="7"/>
  <c r="B146" i="7"/>
  <c r="B145" i="7"/>
  <c r="B144" i="7"/>
  <c r="B143" i="7"/>
  <c r="B142" i="7"/>
  <c r="B141" i="7"/>
  <c r="B140" i="7"/>
  <c r="B139" i="7"/>
  <c r="B138" i="7"/>
  <c r="B137" i="7"/>
  <c r="B136" i="7"/>
  <c r="B135" i="7"/>
  <c r="B134" i="7"/>
  <c r="B133" i="7"/>
  <c r="B132" i="7"/>
  <c r="B131" i="7"/>
  <c r="B130" i="7"/>
  <c r="B129" i="7"/>
  <c r="B128" i="7"/>
  <c r="B127" i="7"/>
  <c r="B126" i="7"/>
  <c r="B125" i="7"/>
  <c r="B124" i="7"/>
  <c r="I8" i="3" a="1"/>
  <c r="I8" i="3" s="1"/>
  <c r="H8" i="3" a="1"/>
  <c r="H8" i="3" s="1"/>
  <c r="G8" i="3" a="1"/>
  <c r="G8" i="3" s="1"/>
  <c r="E8" i="3" a="1"/>
  <c r="E8" i="3" s="1"/>
  <c r="I30" i="3" a="1"/>
  <c r="I30" i="3" s="1"/>
  <c r="H30" i="3" a="1"/>
  <c r="H30" i="3" s="1"/>
  <c r="I29" i="3" a="1"/>
  <c r="I29" i="3" s="1"/>
  <c r="H29" i="3" a="1"/>
  <c r="H29" i="3" s="1"/>
  <c r="I28" i="3" a="1"/>
  <c r="I28" i="3" s="1"/>
  <c r="H28" i="3" a="1"/>
  <c r="H28" i="3" s="1"/>
  <c r="I27" i="3" a="1"/>
  <c r="I27" i="3" s="1"/>
  <c r="H27" i="3" a="1"/>
  <c r="H27" i="3" s="1"/>
  <c r="I26" i="3" a="1"/>
  <c r="I26" i="3" s="1"/>
  <c r="H26" i="3" a="1"/>
  <c r="H26" i="3" s="1"/>
  <c r="I25" i="3" a="1"/>
  <c r="I25" i="3" s="1"/>
  <c r="H25" i="3" a="1"/>
  <c r="H25" i="3" s="1"/>
  <c r="I24" i="3" a="1"/>
  <c r="I24" i="3" s="1"/>
  <c r="H24" i="3" a="1"/>
  <c r="H24" i="3" s="1"/>
  <c r="I23" i="3" a="1"/>
  <c r="I23" i="3" s="1"/>
  <c r="H23" i="3" a="1"/>
  <c r="H23" i="3" s="1"/>
  <c r="I22" i="3" a="1"/>
  <c r="I22" i="3" s="1"/>
  <c r="H22" i="3" a="1"/>
  <c r="H22" i="3" s="1"/>
  <c r="I21" i="3" a="1"/>
  <c r="I21" i="3" s="1"/>
  <c r="H21" i="3" a="1"/>
  <c r="H21" i="3" s="1"/>
  <c r="I20" i="3" a="1"/>
  <c r="I20" i="3" s="1"/>
  <c r="H20" i="3" a="1"/>
  <c r="H20" i="3" s="1"/>
  <c r="I19" i="3" a="1"/>
  <c r="I19" i="3" s="1"/>
  <c r="H19" i="3" a="1"/>
  <c r="H19" i="3" s="1"/>
  <c r="I18" i="3" a="1"/>
  <c r="I18" i="3" s="1"/>
  <c r="H18" i="3" a="1"/>
  <c r="H18" i="3" s="1"/>
  <c r="I17" i="3" a="1"/>
  <c r="I17" i="3" s="1"/>
  <c r="H17" i="3" a="1"/>
  <c r="H17" i="3" s="1"/>
  <c r="I16" i="3" a="1"/>
  <c r="I16" i="3" s="1"/>
  <c r="H16" i="3" a="1"/>
  <c r="H16" i="3" s="1"/>
  <c r="I15" i="3" a="1"/>
  <c r="I15" i="3" s="1"/>
  <c r="H15" i="3" a="1"/>
  <c r="H15" i="3" s="1"/>
  <c r="I14" i="3" a="1"/>
  <c r="I14" i="3" s="1"/>
  <c r="H14" i="3" a="1"/>
  <c r="H14" i="3" s="1"/>
  <c r="I13" i="3" a="1"/>
  <c r="I13" i="3" s="1"/>
  <c r="H13" i="3" a="1"/>
  <c r="H13" i="3" s="1"/>
  <c r="I12" i="3" a="1"/>
  <c r="I12" i="3" s="1"/>
  <c r="H12" i="3" a="1"/>
  <c r="H12" i="3" s="1"/>
  <c r="I11" i="3" a="1"/>
  <c r="I11" i="3" s="1"/>
  <c r="H11" i="3" a="1"/>
  <c r="H11" i="3" s="1"/>
  <c r="I10" i="3" a="1"/>
  <c r="I10" i="3" s="1"/>
  <c r="H10" i="3" a="1"/>
  <c r="H10" i="3" s="1"/>
  <c r="I9" i="3" a="1"/>
  <c r="I9" i="3" s="1"/>
  <c r="H9" i="3" a="1"/>
  <c r="H9" i="3" s="1"/>
  <c r="G30" i="3" a="1"/>
  <c r="G30" i="3" s="1"/>
  <c r="G29" i="3" a="1"/>
  <c r="G29" i="3" s="1"/>
  <c r="G28" i="3" a="1"/>
  <c r="G28" i="3" s="1"/>
  <c r="G27" i="3" a="1"/>
  <c r="G27" i="3" s="1"/>
  <c r="G26" i="3" a="1"/>
  <c r="G26" i="3" s="1"/>
  <c r="G25" i="3" a="1"/>
  <c r="G25" i="3" s="1"/>
  <c r="G24" i="3" a="1"/>
  <c r="G24" i="3" s="1"/>
  <c r="G23" i="3" a="1"/>
  <c r="G23" i="3" s="1"/>
  <c r="G22" i="3" a="1"/>
  <c r="G22" i="3" s="1"/>
  <c r="G21" i="3" a="1"/>
  <c r="G21" i="3" s="1"/>
  <c r="G20" i="3" a="1"/>
  <c r="G20" i="3" s="1"/>
  <c r="G19" i="3" a="1"/>
  <c r="G19" i="3" s="1"/>
  <c r="G18" i="3" a="1"/>
  <c r="G18" i="3" s="1"/>
  <c r="G17" i="3" a="1"/>
  <c r="G17" i="3" s="1"/>
  <c r="G16" i="3" a="1"/>
  <c r="G16" i="3" s="1"/>
  <c r="G15" i="3" a="1"/>
  <c r="G15" i="3" s="1"/>
  <c r="G14" i="3" a="1"/>
  <c r="G14" i="3" s="1"/>
  <c r="G13" i="3" a="1"/>
  <c r="G13" i="3" s="1"/>
  <c r="G12" i="3" a="1"/>
  <c r="G12" i="3" s="1"/>
  <c r="G11" i="3" a="1"/>
  <c r="G11" i="3" s="1"/>
  <c r="G10" i="3" a="1"/>
  <c r="G10" i="3" s="1"/>
  <c r="G9" i="3" a="1"/>
  <c r="G9" i="3" s="1"/>
  <c r="E30" i="3" a="1"/>
  <c r="E30" i="3" s="1"/>
  <c r="E29" i="3" a="1"/>
  <c r="E29" i="3" s="1"/>
  <c r="E28" i="3" a="1"/>
  <c r="E28" i="3" s="1"/>
  <c r="E27" i="3" a="1"/>
  <c r="E27" i="3" s="1"/>
  <c r="E26" i="3" a="1"/>
  <c r="E26" i="3" s="1"/>
  <c r="E25" i="3" a="1"/>
  <c r="E25" i="3" s="1"/>
  <c r="E24" i="3" a="1"/>
  <c r="E24" i="3" s="1"/>
  <c r="E23" i="3" a="1"/>
  <c r="E23" i="3" s="1"/>
  <c r="E22" i="3" a="1"/>
  <c r="E22" i="3" s="1"/>
  <c r="E21" i="3" a="1"/>
  <c r="E21" i="3" s="1"/>
  <c r="E20" i="3" a="1"/>
  <c r="E20" i="3" s="1"/>
  <c r="E19" i="3" a="1"/>
  <c r="E19" i="3" s="1"/>
  <c r="E18" i="3" a="1"/>
  <c r="E18" i="3" s="1"/>
  <c r="E17" i="3" a="1"/>
  <c r="E17" i="3" s="1"/>
  <c r="E16" i="3" a="1"/>
  <c r="E16" i="3" s="1"/>
  <c r="E15" i="3" a="1"/>
  <c r="E15" i="3" s="1"/>
  <c r="E14" i="3" a="1"/>
  <c r="E14" i="3" s="1"/>
  <c r="E13" i="3" a="1"/>
  <c r="E13" i="3" s="1"/>
  <c r="E12" i="3" a="1"/>
  <c r="E12" i="3" s="1"/>
  <c r="E11" i="3" a="1"/>
  <c r="E11" i="3" s="1"/>
  <c r="E10" i="3" a="1"/>
  <c r="E10" i="3" s="1"/>
  <c r="E9" i="3" a="1"/>
  <c r="E9" i="3" s="1"/>
  <c r="B30" i="3"/>
  <c r="B29" i="3"/>
  <c r="B28" i="3"/>
  <c r="B27" i="3"/>
  <c r="B26" i="3"/>
  <c r="B25" i="3"/>
  <c r="B24" i="3"/>
  <c r="B23" i="3"/>
  <c r="B22" i="3"/>
  <c r="B21" i="3"/>
  <c r="B20" i="3"/>
  <c r="B19" i="3"/>
  <c r="B18" i="3"/>
  <c r="B17" i="3"/>
  <c r="B16" i="3"/>
  <c r="B15" i="3"/>
  <c r="B14" i="3"/>
  <c r="B13" i="3"/>
  <c r="B12" i="3"/>
  <c r="B11" i="3"/>
  <c r="B10" i="3"/>
  <c r="B9" i="3"/>
  <c r="E11" i="7" l="1" a="1"/>
  <c r="M123" i="7" s="1" a="1"/>
  <c r="M123" i="7" s="1"/>
  <c r="L66" i="7" a="1"/>
  <c r="L66" i="7" s="1"/>
  <c r="M58" i="7" a="1"/>
  <c r="M58" i="7" s="1"/>
  <c r="L54" i="7" a="1"/>
  <c r="L54" i="7" s="1"/>
  <c r="M52" i="7" a="1"/>
  <c r="M52" i="7" s="1"/>
  <c r="L51" i="7" a="1"/>
  <c r="L51" i="7" s="1"/>
  <c r="M49" i="7" a="1"/>
  <c r="M49" i="7" s="1"/>
  <c r="L48" i="7" a="1"/>
  <c r="L48" i="7" s="1"/>
  <c r="M46" i="7" a="1"/>
  <c r="M46" i="7" s="1"/>
  <c r="L45" i="7" a="1"/>
  <c r="L45" i="7" s="1"/>
  <c r="M43" i="7" a="1"/>
  <c r="M43" i="7" s="1"/>
  <c r="L42" i="7" a="1"/>
  <c r="L42" i="7" s="1"/>
  <c r="M40" i="7" a="1"/>
  <c r="M40" i="7" s="1"/>
  <c r="L39" i="7" a="1"/>
  <c r="L39" i="7" s="1"/>
  <c r="M37" i="7" a="1"/>
  <c r="M37" i="7" s="1"/>
  <c r="L36" i="7" a="1"/>
  <c r="L36" i="7" s="1"/>
  <c r="M34" i="7" a="1"/>
  <c r="M34" i="7" s="1"/>
  <c r="L33" i="7" a="1"/>
  <c r="L33" i="7" s="1"/>
  <c r="M31" i="7" a="1"/>
  <c r="M31" i="7" s="1"/>
  <c r="L30" i="7" a="1"/>
  <c r="L30" i="7" s="1"/>
  <c r="M28" i="7" a="1"/>
  <c r="M28" i="7" s="1"/>
  <c r="L27" i="7" a="1"/>
  <c r="L27" i="7" s="1"/>
  <c r="M25" i="7" a="1"/>
  <c r="M25" i="7" s="1"/>
  <c r="L24" i="7" a="1"/>
  <c r="L24" i="7" s="1"/>
  <c r="M22" i="7" a="1"/>
  <c r="M22" i="7" s="1"/>
  <c r="L21" i="7" a="1"/>
  <c r="L21" i="7" s="1"/>
  <c r="M19" i="7" a="1"/>
  <c r="M19" i="7" s="1"/>
  <c r="L18" i="7" a="1"/>
  <c r="L18" i="7" s="1"/>
  <c r="M16" i="7" a="1"/>
  <c r="M16" i="7" s="1"/>
  <c r="L15" i="7" a="1"/>
  <c r="L15" i="7" s="1"/>
  <c r="M13" i="7" a="1"/>
  <c r="M13" i="7" s="1"/>
  <c r="L12" i="7" a="1"/>
  <c r="L12" i="7" s="1"/>
  <c r="K121" i="7" a="1"/>
  <c r="K121" i="7" s="1"/>
  <c r="K118" i="7" a="1"/>
  <c r="K118" i="7" s="1"/>
  <c r="K115" i="7" a="1"/>
  <c r="K115" i="7" s="1"/>
  <c r="K112" i="7" a="1"/>
  <c r="K112" i="7" s="1"/>
  <c r="K109" i="7" a="1"/>
  <c r="K109" i="7" s="1"/>
  <c r="K106" i="7" a="1"/>
  <c r="K106" i="7" s="1"/>
  <c r="K103" i="7" a="1"/>
  <c r="K103" i="7" s="1"/>
  <c r="K100" i="7" a="1"/>
  <c r="K100" i="7" s="1"/>
  <c r="K97" i="7" a="1"/>
  <c r="K97" i="7" s="1"/>
  <c r="K96" i="7" a="1"/>
  <c r="K96" i="7" s="1"/>
  <c r="K94" i="7" a="1"/>
  <c r="K94" i="7" s="1"/>
  <c r="K93" i="7" a="1"/>
  <c r="K93" i="7" s="1"/>
  <c r="K91" i="7" a="1"/>
  <c r="K91" i="7" s="1"/>
  <c r="K90" i="7" a="1"/>
  <c r="K90" i="7" s="1"/>
  <c r="K88" i="7" a="1"/>
  <c r="K88" i="7" s="1"/>
  <c r="K87" i="7" a="1"/>
  <c r="K87" i="7" s="1"/>
  <c r="K85" i="7" a="1"/>
  <c r="K85" i="7" s="1"/>
  <c r="K84" i="7" a="1"/>
  <c r="K84" i="7" s="1"/>
  <c r="K82" i="7" a="1"/>
  <c r="K82" i="7" s="1"/>
  <c r="K81" i="7" a="1"/>
  <c r="K81" i="7" s="1"/>
  <c r="K79" i="7" a="1"/>
  <c r="K79" i="7" s="1"/>
  <c r="K78" i="7" a="1"/>
  <c r="K78" i="7" s="1"/>
  <c r="K76" i="7" a="1"/>
  <c r="K76" i="7" s="1"/>
  <c r="K75" i="7" a="1"/>
  <c r="K75" i="7" s="1"/>
  <c r="K73" i="7" a="1"/>
  <c r="K73" i="7" s="1"/>
  <c r="K72" i="7" a="1"/>
  <c r="K72" i="7" s="1"/>
  <c r="K70" i="7" a="1"/>
  <c r="K70" i="7" s="1"/>
  <c r="K69" i="7" a="1"/>
  <c r="K69" i="7" s="1"/>
  <c r="K67" i="7" a="1"/>
  <c r="K67" i="7" s="1"/>
  <c r="K66" i="7" a="1"/>
  <c r="K66" i="7" s="1"/>
  <c r="K64" i="7" a="1"/>
  <c r="K64" i="7" s="1"/>
  <c r="K63" i="7" a="1"/>
  <c r="K63" i="7" s="1"/>
  <c r="K61" i="7" a="1"/>
  <c r="K61" i="7" s="1"/>
  <c r="K60" i="7" a="1"/>
  <c r="K60" i="7" s="1"/>
  <c r="K58" i="7" a="1"/>
  <c r="K58" i="7" s="1"/>
  <c r="K57" i="7" a="1"/>
  <c r="K57" i="7" s="1"/>
  <c r="K56" i="7" a="1"/>
  <c r="K56" i="7" s="1"/>
  <c r="K55" i="7" a="1"/>
  <c r="K55" i="7" s="1"/>
  <c r="K54" i="7" a="1"/>
  <c r="K54" i="7" s="1"/>
  <c r="K53" i="7" a="1"/>
  <c r="K53" i="7" s="1"/>
  <c r="K52" i="7" a="1"/>
  <c r="K52" i="7" s="1"/>
  <c r="K51" i="7" a="1"/>
  <c r="K51" i="7" s="1"/>
  <c r="K50" i="7" a="1"/>
  <c r="K50" i="7" s="1"/>
  <c r="K49" i="7" a="1"/>
  <c r="K49" i="7" s="1"/>
  <c r="K48" i="7" a="1"/>
  <c r="K48" i="7" s="1"/>
  <c r="K47" i="7" a="1"/>
  <c r="K47" i="7" s="1"/>
  <c r="K46" i="7" a="1"/>
  <c r="K46" i="7" s="1"/>
  <c r="K45" i="7" a="1"/>
  <c r="K45" i="7" s="1"/>
  <c r="K44" i="7" a="1"/>
  <c r="K44" i="7" s="1"/>
  <c r="K43" i="7" a="1"/>
  <c r="K43" i="7" s="1"/>
  <c r="K42" i="7" a="1"/>
  <c r="K42" i="7" s="1"/>
  <c r="K41" i="7" a="1"/>
  <c r="K41" i="7" s="1"/>
  <c r="K40" i="7" a="1"/>
  <c r="K40" i="7" s="1"/>
  <c r="K39" i="7" a="1"/>
  <c r="K39" i="7" s="1"/>
  <c r="K38" i="7" a="1"/>
  <c r="K38" i="7" s="1"/>
  <c r="K37" i="7" a="1"/>
  <c r="K37" i="7" s="1"/>
  <c r="K36" i="7" a="1"/>
  <c r="K36" i="7" s="1"/>
  <c r="K35" i="7" a="1"/>
  <c r="K35" i="7" s="1"/>
  <c r="K34" i="7" a="1"/>
  <c r="K34" i="7" s="1"/>
  <c r="K33" i="7" a="1"/>
  <c r="K33" i="7" s="1"/>
  <c r="K32" i="7" a="1"/>
  <c r="K32" i="7" s="1"/>
  <c r="K31" i="7" a="1"/>
  <c r="K31" i="7" s="1"/>
  <c r="K30" i="7" a="1"/>
  <c r="K30" i="7" s="1"/>
  <c r="K29" i="7" a="1"/>
  <c r="K29" i="7" s="1"/>
  <c r="K28" i="7" a="1"/>
  <c r="K28" i="7" s="1"/>
  <c r="K27" i="7" a="1"/>
  <c r="K27" i="7" s="1"/>
  <c r="K26" i="7" a="1"/>
  <c r="K26" i="7" s="1"/>
  <c r="K25" i="7" a="1"/>
  <c r="K25" i="7" s="1"/>
  <c r="K24" i="7" a="1"/>
  <c r="K24" i="7" s="1"/>
  <c r="K23" i="7" a="1"/>
  <c r="K23" i="7" s="1"/>
  <c r="K22" i="7" a="1"/>
  <c r="K22" i="7" s="1"/>
  <c r="K21" i="7" a="1"/>
  <c r="K21" i="7" s="1"/>
  <c r="K20" i="7" a="1"/>
  <c r="K20" i="7" s="1"/>
  <c r="K19" i="7" a="1"/>
  <c r="K19" i="7" s="1"/>
  <c r="K18" i="7" a="1"/>
  <c r="K18" i="7" s="1"/>
  <c r="K17" i="7" a="1"/>
  <c r="K17" i="7" s="1"/>
  <c r="K16" i="7" a="1"/>
  <c r="K16" i="7" s="1"/>
  <c r="K15" i="7" a="1"/>
  <c r="K15" i="7" s="1"/>
  <c r="K14" i="7" a="1"/>
  <c r="K14" i="7" s="1"/>
  <c r="K13" i="7" a="1"/>
  <c r="K13" i="7" s="1"/>
  <c r="K12" i="7" a="1"/>
  <c r="K12" i="7" s="1"/>
  <c r="J123" i="7" a="1"/>
  <c r="J123" i="7" s="1"/>
  <c r="J122" i="7" a="1"/>
  <c r="J122" i="7" s="1"/>
  <c r="J121" i="7" a="1"/>
  <c r="J121" i="7" s="1"/>
  <c r="J120" i="7" a="1"/>
  <c r="J120" i="7" s="1"/>
  <c r="J119" i="7" a="1"/>
  <c r="J119" i="7" s="1"/>
  <c r="J118" i="7" a="1"/>
  <c r="J118" i="7" s="1"/>
  <c r="J117" i="7" a="1"/>
  <c r="J117" i="7" s="1"/>
  <c r="J116" i="7" a="1"/>
  <c r="J116" i="7" s="1"/>
  <c r="J115" i="7" a="1"/>
  <c r="J115" i="7" s="1"/>
  <c r="J114" i="7" a="1"/>
  <c r="J114" i="7" s="1"/>
  <c r="J113" i="7" a="1"/>
  <c r="J113" i="7" s="1"/>
  <c r="J112" i="7" a="1"/>
  <c r="J112" i="7" s="1"/>
  <c r="J111" i="7" a="1"/>
  <c r="J111" i="7" s="1"/>
  <c r="J110" i="7" a="1"/>
  <c r="J110" i="7" s="1"/>
  <c r="J109" i="7" a="1"/>
  <c r="J109" i="7" s="1"/>
  <c r="J108" i="7" a="1"/>
  <c r="J108" i="7" s="1"/>
  <c r="J107" i="7" a="1"/>
  <c r="J107" i="7" s="1"/>
  <c r="J106" i="7" a="1"/>
  <c r="J106" i="7" s="1"/>
  <c r="J105" i="7" a="1"/>
  <c r="J105" i="7" s="1"/>
  <c r="J104" i="7" a="1"/>
  <c r="J104" i="7" s="1"/>
  <c r="J103" i="7" a="1"/>
  <c r="J103" i="7" s="1"/>
  <c r="J102" i="7" a="1"/>
  <c r="J102" i="7" s="1"/>
  <c r="J101" i="7" a="1"/>
  <c r="J101" i="7" s="1"/>
  <c r="J100" i="7" a="1"/>
  <c r="J100" i="7" s="1"/>
  <c r="J99" i="7" a="1"/>
  <c r="J99" i="7" s="1"/>
  <c r="J98" i="7" a="1"/>
  <c r="J98" i="7" s="1"/>
  <c r="J97" i="7" a="1"/>
  <c r="J97" i="7" s="1"/>
  <c r="J96" i="7" a="1"/>
  <c r="J96" i="7" s="1"/>
  <c r="J95" i="7" a="1"/>
  <c r="J95" i="7" s="1"/>
  <c r="J94" i="7" a="1"/>
  <c r="J94" i="7" s="1"/>
  <c r="J93" i="7" a="1"/>
  <c r="J93" i="7" s="1"/>
  <c r="J92" i="7" a="1"/>
  <c r="J92" i="7" s="1"/>
  <c r="J91" i="7" a="1"/>
  <c r="J91" i="7" s="1"/>
  <c r="J90" i="7" a="1"/>
  <c r="J90" i="7" s="1"/>
  <c r="J89" i="7" a="1"/>
  <c r="J89" i="7" s="1"/>
  <c r="J88" i="7" a="1"/>
  <c r="J88" i="7" s="1"/>
  <c r="J87" i="7" a="1"/>
  <c r="J87" i="7" s="1"/>
  <c r="J86" i="7" a="1"/>
  <c r="J86" i="7" s="1"/>
  <c r="J85" i="7" a="1"/>
  <c r="J85" i="7" s="1"/>
  <c r="J84" i="7" a="1"/>
  <c r="J84" i="7" s="1"/>
  <c r="J83" i="7" a="1"/>
  <c r="J83" i="7" s="1"/>
  <c r="J82" i="7" a="1"/>
  <c r="J82" i="7" s="1"/>
  <c r="J81" i="7" a="1"/>
  <c r="J81" i="7" s="1"/>
  <c r="J80" i="7" a="1"/>
  <c r="J80" i="7" s="1"/>
  <c r="J79" i="7" a="1"/>
  <c r="J79" i="7" s="1"/>
  <c r="J78" i="7" a="1"/>
  <c r="J78" i="7" s="1"/>
  <c r="J77" i="7" a="1"/>
  <c r="J77" i="7" s="1"/>
  <c r="J76" i="7" a="1"/>
  <c r="J76" i="7" s="1"/>
  <c r="J75" i="7" a="1"/>
  <c r="J75" i="7" s="1"/>
  <c r="J74" i="7" a="1"/>
  <c r="J74" i="7" s="1"/>
  <c r="J73" i="7" a="1"/>
  <c r="J73" i="7" s="1"/>
  <c r="J72" i="7" a="1"/>
  <c r="J72" i="7" s="1"/>
  <c r="J71" i="7" a="1"/>
  <c r="J71" i="7" s="1"/>
  <c r="J70" i="7" a="1"/>
  <c r="J70" i="7" s="1"/>
  <c r="J69" i="7" a="1"/>
  <c r="J69" i="7" s="1"/>
  <c r="J68" i="7" a="1"/>
  <c r="J68" i="7" s="1"/>
  <c r="J67" i="7" a="1"/>
  <c r="J67" i="7" s="1"/>
  <c r="J66" i="7" a="1"/>
  <c r="J66" i="7" s="1"/>
  <c r="J65" i="7" a="1"/>
  <c r="J65" i="7" s="1"/>
  <c r="J64" i="7" a="1"/>
  <c r="J64" i="7" s="1"/>
  <c r="J63" i="7" a="1"/>
  <c r="J63" i="7" s="1"/>
  <c r="J62" i="7" a="1"/>
  <c r="J62" i="7" s="1"/>
  <c r="J61" i="7" a="1"/>
  <c r="J61" i="7" s="1"/>
  <c r="J60" i="7" a="1"/>
  <c r="J60" i="7" s="1"/>
  <c r="J59" i="7" a="1"/>
  <c r="J59" i="7" s="1"/>
  <c r="J58" i="7" a="1"/>
  <c r="J58" i="7" s="1"/>
  <c r="J57" i="7" a="1"/>
  <c r="J57" i="7" s="1"/>
  <c r="J56" i="7" a="1"/>
  <c r="J56" i="7" s="1"/>
  <c r="J55" i="7" a="1"/>
  <c r="J55" i="7" s="1"/>
  <c r="J54" i="7" a="1"/>
  <c r="J54" i="7" s="1"/>
  <c r="J53" i="7" a="1"/>
  <c r="J53" i="7" s="1"/>
  <c r="J52" i="7" a="1"/>
  <c r="J52" i="7" s="1"/>
  <c r="J51" i="7" a="1"/>
  <c r="J51" i="7" s="1"/>
  <c r="J50" i="7" a="1"/>
  <c r="J50" i="7" s="1"/>
  <c r="J49" i="7" a="1"/>
  <c r="J49" i="7" s="1"/>
  <c r="J48" i="7" a="1"/>
  <c r="J48" i="7" s="1"/>
  <c r="J47" i="7" a="1"/>
  <c r="J47" i="7" s="1"/>
  <c r="J46" i="7" a="1"/>
  <c r="J46" i="7" s="1"/>
  <c r="J45" i="7" a="1"/>
  <c r="J45" i="7" s="1"/>
  <c r="J44" i="7" a="1"/>
  <c r="J44" i="7" s="1"/>
  <c r="J43" i="7" a="1"/>
  <c r="J43" i="7" s="1"/>
  <c r="J42" i="7" a="1"/>
  <c r="J42" i="7" s="1"/>
  <c r="J41" i="7" a="1"/>
  <c r="J41" i="7" s="1"/>
  <c r="J40" i="7" a="1"/>
  <c r="J40" i="7" s="1"/>
  <c r="J39" i="7" a="1"/>
  <c r="J39" i="7" s="1"/>
  <c r="J38" i="7" a="1"/>
  <c r="J38" i="7" s="1"/>
  <c r="J37" i="7" a="1"/>
  <c r="J37" i="7" s="1"/>
  <c r="J36" i="7" a="1"/>
  <c r="J36" i="7" s="1"/>
  <c r="J35" i="7" a="1"/>
  <c r="J35" i="7" s="1"/>
  <c r="J34" i="7" a="1"/>
  <c r="J34" i="7" s="1"/>
  <c r="J33" i="7" a="1"/>
  <c r="J33" i="7" s="1"/>
  <c r="J32" i="7" a="1"/>
  <c r="J32" i="7" s="1"/>
  <c r="J31" i="7" a="1"/>
  <c r="J31" i="7" s="1"/>
  <c r="J30" i="7" a="1"/>
  <c r="J30" i="7" s="1"/>
  <c r="J29" i="7" a="1"/>
  <c r="J29" i="7" s="1"/>
  <c r="J28" i="7" a="1"/>
  <c r="J28" i="7" s="1"/>
  <c r="J27" i="7" a="1"/>
  <c r="J27" i="7" s="1"/>
  <c r="J26" i="7" a="1"/>
  <c r="J26" i="7" s="1"/>
  <c r="J25" i="7" a="1"/>
  <c r="J25" i="7" s="1"/>
  <c r="J24" i="7" a="1"/>
  <c r="J24" i="7" s="1"/>
  <c r="J23" i="7" a="1"/>
  <c r="J23" i="7" s="1"/>
  <c r="J22" i="7" a="1"/>
  <c r="J22" i="7" s="1"/>
  <c r="J21" i="7" a="1"/>
  <c r="J21" i="7" s="1"/>
  <c r="J20" i="7" a="1"/>
  <c r="J20" i="7" s="1"/>
  <c r="J19" i="7" a="1"/>
  <c r="J19" i="7" s="1"/>
  <c r="J18" i="7" a="1"/>
  <c r="J18" i="7" s="1"/>
  <c r="J17" i="7" a="1"/>
  <c r="J17" i="7" s="1"/>
  <c r="J16" i="7" a="1"/>
  <c r="J16" i="7" s="1"/>
  <c r="J15" i="7" a="1"/>
  <c r="J15" i="7" s="1"/>
  <c r="J14" i="7" a="1"/>
  <c r="J14" i="7" s="1"/>
  <c r="J13" i="7" a="1"/>
  <c r="J13" i="7" s="1"/>
  <c r="J12" i="7" a="1"/>
  <c r="J12" i="7" s="1"/>
  <c r="I123" i="7" a="1"/>
  <c r="I123" i="7" s="1"/>
  <c r="I122" i="7" a="1"/>
  <c r="I122" i="7" s="1"/>
  <c r="I121" i="7" a="1"/>
  <c r="I121" i="7" s="1"/>
  <c r="I120" i="7" a="1"/>
  <c r="I120" i="7" s="1"/>
  <c r="I119" i="7" a="1"/>
  <c r="I119" i="7" s="1"/>
  <c r="I118" i="7" a="1"/>
  <c r="I118" i="7" s="1"/>
  <c r="I117" i="7" a="1"/>
  <c r="I117" i="7" s="1"/>
  <c r="I116" i="7" a="1"/>
  <c r="I116" i="7" s="1"/>
  <c r="I115" i="7" a="1"/>
  <c r="I115" i="7" s="1"/>
  <c r="I114" i="7" a="1"/>
  <c r="I114" i="7" s="1"/>
  <c r="I113" i="7" a="1"/>
  <c r="I113" i="7" s="1"/>
  <c r="I112" i="7" a="1"/>
  <c r="I112" i="7" s="1"/>
  <c r="I111" i="7" a="1"/>
  <c r="I111" i="7" s="1"/>
  <c r="I110" i="7" a="1"/>
  <c r="I110" i="7" s="1"/>
  <c r="I109" i="7" a="1"/>
  <c r="I109" i="7" s="1"/>
  <c r="I108" i="7" a="1"/>
  <c r="I108" i="7" s="1"/>
  <c r="I107" i="7" a="1"/>
  <c r="I107" i="7" s="1"/>
  <c r="I106" i="7" a="1"/>
  <c r="I106" i="7" s="1"/>
  <c r="I105" i="7" a="1"/>
  <c r="I105" i="7" s="1"/>
  <c r="I104" i="7" a="1"/>
  <c r="I104" i="7" s="1"/>
  <c r="I103" i="7" a="1"/>
  <c r="I103" i="7" s="1"/>
  <c r="I102" i="7" a="1"/>
  <c r="I102" i="7" s="1"/>
  <c r="I101" i="7" a="1"/>
  <c r="I101" i="7" s="1"/>
  <c r="I100" i="7" a="1"/>
  <c r="I100" i="7" s="1"/>
  <c r="I99" i="7" a="1"/>
  <c r="I99" i="7" s="1"/>
  <c r="I98" i="7" a="1"/>
  <c r="I98" i="7" s="1"/>
  <c r="I97" i="7" a="1"/>
  <c r="I97" i="7" s="1"/>
  <c r="I96" i="7" a="1"/>
  <c r="I96" i="7" s="1"/>
  <c r="I95" i="7" a="1"/>
  <c r="I95" i="7" s="1"/>
  <c r="I94" i="7" a="1"/>
  <c r="I94" i="7" s="1"/>
  <c r="I93" i="7" a="1"/>
  <c r="I93" i="7" s="1"/>
  <c r="I92" i="7" a="1"/>
  <c r="I92" i="7" s="1"/>
  <c r="I91" i="7" a="1"/>
  <c r="I91" i="7" s="1"/>
  <c r="I90" i="7" a="1"/>
  <c r="I90" i="7" s="1"/>
  <c r="I89" i="7" a="1"/>
  <c r="I89" i="7" s="1"/>
  <c r="I88" i="7" a="1"/>
  <c r="I88" i="7" s="1"/>
  <c r="I87" i="7" a="1"/>
  <c r="I87" i="7" s="1"/>
  <c r="I86" i="7" a="1"/>
  <c r="I86" i="7" s="1"/>
  <c r="I85" i="7" a="1"/>
  <c r="I85" i="7" s="1"/>
  <c r="I84" i="7" a="1"/>
  <c r="I84" i="7" s="1"/>
  <c r="I83" i="7" a="1"/>
  <c r="I83" i="7" s="1"/>
  <c r="I82" i="7" a="1"/>
  <c r="I82" i="7" s="1"/>
  <c r="I81" i="7" a="1"/>
  <c r="I81" i="7" s="1"/>
  <c r="I80" i="7" a="1"/>
  <c r="I80" i="7" s="1"/>
  <c r="I79" i="7" a="1"/>
  <c r="I79" i="7" s="1"/>
  <c r="I78" i="7" a="1"/>
  <c r="I78" i="7" s="1"/>
  <c r="I77" i="7" a="1"/>
  <c r="I77" i="7" s="1"/>
  <c r="I76" i="7" a="1"/>
  <c r="I76" i="7" s="1"/>
  <c r="I75" i="7" a="1"/>
  <c r="I75" i="7" s="1"/>
  <c r="I74" i="7" a="1"/>
  <c r="I74" i="7" s="1"/>
  <c r="I73" i="7" a="1"/>
  <c r="I73" i="7" s="1"/>
  <c r="I72" i="7" a="1"/>
  <c r="I72" i="7" s="1"/>
  <c r="I71" i="7" a="1"/>
  <c r="I71" i="7" s="1"/>
  <c r="I70" i="7" a="1"/>
  <c r="I70" i="7" s="1"/>
  <c r="I69" i="7" a="1"/>
  <c r="I69" i="7" s="1"/>
  <c r="I68" i="7" a="1"/>
  <c r="I68" i="7" s="1"/>
  <c r="I67" i="7" a="1"/>
  <c r="I67" i="7" s="1"/>
  <c r="I66" i="7" a="1"/>
  <c r="I66" i="7" s="1"/>
  <c r="I65" i="7" a="1"/>
  <c r="I65" i="7" s="1"/>
  <c r="I64" i="7" a="1"/>
  <c r="I64" i="7" s="1"/>
  <c r="I63" i="7" a="1"/>
  <c r="I63" i="7" s="1"/>
  <c r="I62" i="7" a="1"/>
  <c r="I62" i="7" s="1"/>
  <c r="I61" i="7" a="1"/>
  <c r="I61" i="7" s="1"/>
  <c r="I60" i="7" a="1"/>
  <c r="I60" i="7" s="1"/>
  <c r="I59" i="7" a="1"/>
  <c r="I59" i="7" s="1"/>
  <c r="I58" i="7" a="1"/>
  <c r="I58" i="7" s="1"/>
  <c r="I57" i="7" a="1"/>
  <c r="I57" i="7" s="1"/>
  <c r="I56" i="7" a="1"/>
  <c r="I56" i="7" s="1"/>
  <c r="I55" i="7" a="1"/>
  <c r="I55" i="7" s="1"/>
  <c r="I54" i="7" a="1"/>
  <c r="I54" i="7" s="1"/>
  <c r="I53" i="7" a="1"/>
  <c r="I53" i="7" s="1"/>
  <c r="I52" i="7" a="1"/>
  <c r="I52" i="7" s="1"/>
  <c r="I51" i="7" a="1"/>
  <c r="I51" i="7" s="1"/>
  <c r="I50" i="7" a="1"/>
  <c r="I50" i="7" s="1"/>
  <c r="I49" i="7" a="1"/>
  <c r="I49" i="7" s="1"/>
  <c r="I48" i="7" a="1"/>
  <c r="I48" i="7" s="1"/>
  <c r="I47" i="7" a="1"/>
  <c r="I47" i="7" s="1"/>
  <c r="I46" i="7" a="1"/>
  <c r="I46" i="7" s="1"/>
  <c r="I45" i="7" a="1"/>
  <c r="I45" i="7" s="1"/>
  <c r="I44" i="7" a="1"/>
  <c r="I44" i="7" s="1"/>
  <c r="I43" i="7" a="1"/>
  <c r="I43" i="7" s="1"/>
  <c r="I42" i="7" a="1"/>
  <c r="I42" i="7" s="1"/>
  <c r="I41" i="7" a="1"/>
  <c r="I41" i="7" s="1"/>
  <c r="I40" i="7" a="1"/>
  <c r="I40" i="7" s="1"/>
  <c r="I39" i="7" a="1"/>
  <c r="I39" i="7" s="1"/>
  <c r="I38" i="7" a="1"/>
  <c r="I38" i="7" s="1"/>
  <c r="I37" i="7" a="1"/>
  <c r="I37" i="7" s="1"/>
  <c r="I36" i="7" a="1"/>
  <c r="I36" i="7" s="1"/>
  <c r="I35" i="7" a="1"/>
  <c r="I35" i="7" s="1"/>
  <c r="I34" i="7" a="1"/>
  <c r="I34" i="7" s="1"/>
  <c r="I33" i="7" a="1"/>
  <c r="I33" i="7" s="1"/>
  <c r="I32" i="7" a="1"/>
  <c r="I32" i="7" s="1"/>
  <c r="I31" i="7" a="1"/>
  <c r="I31" i="7" s="1"/>
  <c r="I30" i="7" a="1"/>
  <c r="I30" i="7" s="1"/>
  <c r="I29" i="7" a="1"/>
  <c r="I29" i="7" s="1"/>
  <c r="I28" i="7" a="1"/>
  <c r="I28" i="7" s="1"/>
  <c r="I27" i="7" a="1"/>
  <c r="I27" i="7" s="1"/>
  <c r="I26" i="7" a="1"/>
  <c r="I26" i="7" s="1"/>
  <c r="I25" i="7" a="1"/>
  <c r="I25" i="7" s="1"/>
  <c r="I24" i="7" a="1"/>
  <c r="I24" i="7" s="1"/>
  <c r="I23" i="7" a="1"/>
  <c r="I23" i="7" s="1"/>
  <c r="I22" i="7" a="1"/>
  <c r="I22" i="7" s="1"/>
  <c r="I21" i="7" a="1"/>
  <c r="I21" i="7" s="1"/>
  <c r="I20" i="7" a="1"/>
  <c r="I20" i="7" s="1"/>
  <c r="I19" i="7" a="1"/>
  <c r="I19" i="7" s="1"/>
  <c r="I18" i="7" a="1"/>
  <c r="I18" i="7" s="1"/>
  <c r="I17" i="7" a="1"/>
  <c r="I17" i="7" s="1"/>
  <c r="I16" i="7" a="1"/>
  <c r="I16" i="7" s="1"/>
  <c r="I15" i="7" a="1"/>
  <c r="I15" i="7" s="1"/>
  <c r="I14" i="7" a="1"/>
  <c r="I14" i="7" s="1"/>
  <c r="I13" i="7" a="1"/>
  <c r="I13" i="7" s="1"/>
  <c r="I12" i="7" a="1"/>
  <c r="I12" i="7" s="1"/>
  <c r="F7" i="7"/>
  <c r="H123" i="7" a="1"/>
  <c r="H123" i="7" s="1"/>
  <c r="H122" i="7" a="1"/>
  <c r="H122" i="7" s="1"/>
  <c r="H121" i="7" a="1"/>
  <c r="H121" i="7" s="1"/>
  <c r="H120" i="7" a="1"/>
  <c r="H120" i="7" s="1"/>
  <c r="H119" i="7" a="1"/>
  <c r="H119" i="7" s="1"/>
  <c r="H118" i="7" a="1"/>
  <c r="H118" i="7" s="1"/>
  <c r="H117" i="7" a="1"/>
  <c r="H117" i="7" s="1"/>
  <c r="H116" i="7" a="1"/>
  <c r="H116" i="7" s="1"/>
  <c r="H115" i="7" a="1"/>
  <c r="H115" i="7" s="1"/>
  <c r="H114" i="7" a="1"/>
  <c r="H114" i="7" s="1"/>
  <c r="H113" i="7" a="1"/>
  <c r="H113" i="7" s="1"/>
  <c r="H112" i="7" a="1"/>
  <c r="H112" i="7" s="1"/>
  <c r="H111" i="7" a="1"/>
  <c r="H111" i="7" s="1"/>
  <c r="H110" i="7" a="1"/>
  <c r="H110" i="7" s="1"/>
  <c r="H109" i="7" a="1"/>
  <c r="H109" i="7" s="1"/>
  <c r="H108" i="7" a="1"/>
  <c r="H108" i="7" s="1"/>
  <c r="H107" i="7" a="1"/>
  <c r="H107" i="7" s="1"/>
  <c r="H106" i="7" a="1"/>
  <c r="H106" i="7" s="1"/>
  <c r="H105" i="7" a="1"/>
  <c r="H105" i="7" s="1"/>
  <c r="H104" i="7" a="1"/>
  <c r="H104" i="7" s="1"/>
  <c r="H103" i="7" a="1"/>
  <c r="H103" i="7" s="1"/>
  <c r="H102" i="7" a="1"/>
  <c r="H102" i="7" s="1"/>
  <c r="H101" i="7" a="1"/>
  <c r="H101" i="7" s="1"/>
  <c r="H100" i="7" a="1"/>
  <c r="H100" i="7" s="1"/>
  <c r="H99" i="7" a="1"/>
  <c r="H99" i="7" s="1"/>
  <c r="H98" i="7" a="1"/>
  <c r="H98" i="7" s="1"/>
  <c r="H97" i="7" a="1"/>
  <c r="H97" i="7" s="1"/>
  <c r="H96" i="7" a="1"/>
  <c r="H96" i="7" s="1"/>
  <c r="H95" i="7" a="1"/>
  <c r="H95" i="7" s="1"/>
  <c r="H94" i="7" a="1"/>
  <c r="H94" i="7" s="1"/>
  <c r="H93" i="7" a="1"/>
  <c r="H93" i="7" s="1"/>
  <c r="H92" i="7" a="1"/>
  <c r="H92" i="7" s="1"/>
  <c r="H91" i="7" a="1"/>
  <c r="H91" i="7" s="1"/>
  <c r="H90" i="7" a="1"/>
  <c r="H90" i="7" s="1"/>
  <c r="H89" i="7" a="1"/>
  <c r="H89" i="7" s="1"/>
  <c r="H88" i="7" a="1"/>
  <c r="H88" i="7" s="1"/>
  <c r="H87" i="7" a="1"/>
  <c r="H87" i="7" s="1"/>
  <c r="H86" i="7" a="1"/>
  <c r="H86" i="7" s="1"/>
  <c r="H85" i="7" a="1"/>
  <c r="H85" i="7" s="1"/>
  <c r="H84" i="7" a="1"/>
  <c r="H84" i="7" s="1"/>
  <c r="H83" i="7" a="1"/>
  <c r="H83" i="7" s="1"/>
  <c r="H82" i="7" a="1"/>
  <c r="H82" i="7" s="1"/>
  <c r="H81" i="7" a="1"/>
  <c r="H81" i="7" s="1"/>
  <c r="H80" i="7" a="1"/>
  <c r="H80" i="7" s="1"/>
  <c r="H79" i="7" a="1"/>
  <c r="H79" i="7" s="1"/>
  <c r="H78" i="7" a="1"/>
  <c r="H78" i="7" s="1"/>
  <c r="H77" i="7" a="1"/>
  <c r="H77" i="7" s="1"/>
  <c r="H76" i="7" a="1"/>
  <c r="H76" i="7" s="1"/>
  <c r="H75" i="7" a="1"/>
  <c r="H75" i="7" s="1"/>
  <c r="H74" i="7" a="1"/>
  <c r="H74" i="7" s="1"/>
  <c r="H73" i="7" a="1"/>
  <c r="H73" i="7" s="1"/>
  <c r="H72" i="7" a="1"/>
  <c r="H72" i="7" s="1"/>
  <c r="H71" i="7" a="1"/>
  <c r="H71" i="7" s="1"/>
  <c r="H70" i="7" a="1"/>
  <c r="H70" i="7" s="1"/>
  <c r="H69" i="7" a="1"/>
  <c r="H69" i="7" s="1"/>
  <c r="H68" i="7" a="1"/>
  <c r="H68" i="7" s="1"/>
  <c r="H67" i="7" a="1"/>
  <c r="H67" i="7" s="1"/>
  <c r="H66" i="7" a="1"/>
  <c r="H66" i="7" s="1"/>
  <c r="H65" i="7" a="1"/>
  <c r="H65" i="7" s="1"/>
  <c r="H64" i="7" a="1"/>
  <c r="H64" i="7" s="1"/>
  <c r="H63" i="7" a="1"/>
  <c r="H63" i="7" s="1"/>
  <c r="H62" i="7" a="1"/>
  <c r="H62" i="7" s="1"/>
  <c r="H61" i="7" a="1"/>
  <c r="H61" i="7" s="1"/>
  <c r="H60" i="7" a="1"/>
  <c r="H60" i="7" s="1"/>
  <c r="H59" i="7" a="1"/>
  <c r="H59" i="7" s="1"/>
  <c r="H58" i="7" a="1"/>
  <c r="H58" i="7" s="1"/>
  <c r="H57" i="7" a="1"/>
  <c r="H57" i="7" s="1"/>
  <c r="H56" i="7" a="1"/>
  <c r="H56" i="7" s="1"/>
  <c r="H55" i="7" a="1"/>
  <c r="H55" i="7" s="1"/>
  <c r="H54" i="7" a="1"/>
  <c r="H54" i="7" s="1"/>
  <c r="H53" i="7" a="1"/>
  <c r="H53" i="7" s="1"/>
  <c r="H52" i="7" a="1"/>
  <c r="H52" i="7" s="1"/>
  <c r="H51" i="7" a="1"/>
  <c r="H51" i="7" s="1"/>
  <c r="H50" i="7" a="1"/>
  <c r="H50" i="7" s="1"/>
  <c r="H49" i="7" a="1"/>
  <c r="H49" i="7" s="1"/>
  <c r="H48" i="7" a="1"/>
  <c r="H48" i="7" s="1"/>
  <c r="H47" i="7" a="1"/>
  <c r="H47" i="7" s="1"/>
  <c r="H46" i="7" a="1"/>
  <c r="H46" i="7" s="1"/>
  <c r="H45" i="7" a="1"/>
  <c r="H45" i="7" s="1"/>
  <c r="H44" i="7" a="1"/>
  <c r="H44" i="7" s="1"/>
  <c r="H43" i="7" a="1"/>
  <c r="H43" i="7" s="1"/>
  <c r="H42" i="7" a="1"/>
  <c r="H42" i="7" s="1"/>
  <c r="H41" i="7" a="1"/>
  <c r="H41" i="7" s="1"/>
  <c r="H40" i="7" a="1"/>
  <c r="H40" i="7" s="1"/>
  <c r="H39" i="7" a="1"/>
  <c r="H39" i="7" s="1"/>
  <c r="H38" i="7" a="1"/>
  <c r="H38" i="7" s="1"/>
  <c r="H37" i="7" a="1"/>
  <c r="H37" i="7" s="1"/>
  <c r="H36" i="7" a="1"/>
  <c r="H36" i="7" s="1"/>
  <c r="H35" i="7" a="1"/>
  <c r="H35" i="7" s="1"/>
  <c r="H34" i="7" a="1"/>
  <c r="H34" i="7" s="1"/>
  <c r="H33" i="7" a="1"/>
  <c r="H33" i="7" s="1"/>
  <c r="H32" i="7" a="1"/>
  <c r="H32" i="7" s="1"/>
  <c r="H31" i="7" a="1"/>
  <c r="H31" i="7" s="1"/>
  <c r="H30" i="7" a="1"/>
  <c r="H30" i="7" s="1"/>
  <c r="H29" i="7" a="1"/>
  <c r="H29" i="7" s="1"/>
  <c r="H28" i="7" a="1"/>
  <c r="H28" i="7" s="1"/>
  <c r="H27" i="7" a="1"/>
  <c r="H27" i="7" s="1"/>
  <c r="H26" i="7" a="1"/>
  <c r="H26" i="7" s="1"/>
  <c r="H25" i="7" a="1"/>
  <c r="H25" i="7" s="1"/>
  <c r="H24" i="7" a="1"/>
  <c r="H24" i="7" s="1"/>
  <c r="H23" i="7" a="1"/>
  <c r="H23" i="7" s="1"/>
  <c r="H22" i="7" a="1"/>
  <c r="H22" i="7" s="1"/>
  <c r="H21" i="7" a="1"/>
  <c r="H21" i="7" s="1"/>
  <c r="H20" i="7" a="1"/>
  <c r="H20" i="7" s="1"/>
  <c r="H19" i="7" a="1"/>
  <c r="H19" i="7" s="1"/>
  <c r="H18" i="7" a="1"/>
  <c r="H18" i="7" s="1"/>
  <c r="H17" i="7" a="1"/>
  <c r="H17" i="7" s="1"/>
  <c r="H16" i="7" a="1"/>
  <c r="H16" i="7" s="1"/>
  <c r="H15" i="7" a="1"/>
  <c r="H15" i="7" s="1"/>
  <c r="H14" i="7" a="1"/>
  <c r="H14" i="7" s="1"/>
  <c r="H13" i="7" a="1"/>
  <c r="H13" i="7" s="1"/>
  <c r="H12" i="7" a="1"/>
  <c r="H12" i="7" s="1"/>
  <c r="N123" i="7"/>
  <c r="N122" i="7"/>
  <c r="N121" i="7"/>
  <c r="N120" i="7"/>
  <c r="N119" i="7"/>
  <c r="N118" i="7"/>
  <c r="N117" i="7"/>
  <c r="N116" i="7"/>
  <c r="N115" i="7"/>
  <c r="N114" i="7"/>
  <c r="N113" i="7"/>
  <c r="N112" i="7"/>
  <c r="N111" i="7"/>
  <c r="N110" i="7"/>
  <c r="N109" i="7"/>
  <c r="N108" i="7"/>
  <c r="N107" i="7"/>
  <c r="N106" i="7"/>
  <c r="N105" i="7"/>
  <c r="N104" i="7"/>
  <c r="N103" i="7"/>
  <c r="N102" i="7"/>
  <c r="N101" i="7"/>
  <c r="N100" i="7"/>
  <c r="N99" i="7"/>
  <c r="N98" i="7"/>
  <c r="N97" i="7"/>
  <c r="N96" i="7"/>
  <c r="N95" i="7"/>
  <c r="N94" i="7"/>
  <c r="N93" i="7"/>
  <c r="N92" i="7"/>
  <c r="N91" i="7"/>
  <c r="N90" i="7"/>
  <c r="N89" i="7"/>
  <c r="N88" i="7"/>
  <c r="N87" i="7"/>
  <c r="N86" i="7"/>
  <c r="N85" i="7"/>
  <c r="N84" i="7"/>
  <c r="N83" i="7"/>
  <c r="N82" i="7"/>
  <c r="N81" i="7"/>
  <c r="N80" i="7"/>
  <c r="N79" i="7"/>
  <c r="N78" i="7"/>
  <c r="N77" i="7"/>
  <c r="N76" i="7"/>
  <c r="N75" i="7"/>
  <c r="N74" i="7"/>
  <c r="N73" i="7"/>
  <c r="N72" i="7"/>
  <c r="N71" i="7"/>
  <c r="N70" i="7"/>
  <c r="N69" i="7"/>
  <c r="N68" i="7"/>
  <c r="N67" i="7"/>
  <c r="N66" i="7"/>
  <c r="N65" i="7"/>
  <c r="N64" i="7"/>
  <c r="N63" i="7"/>
  <c r="N62" i="7"/>
  <c r="N61" i="7"/>
  <c r="N60" i="7"/>
  <c r="N59" i="7"/>
  <c r="N58" i="7"/>
  <c r="N57" i="7"/>
  <c r="N56" i="7"/>
  <c r="N55" i="7"/>
  <c r="N54" i="7"/>
  <c r="N53" i="7"/>
  <c r="N52" i="7"/>
  <c r="N51" i="7"/>
  <c r="N50" i="7"/>
  <c r="N49" i="7"/>
  <c r="N48" i="7"/>
  <c r="N47" i="7"/>
  <c r="N46" i="7"/>
  <c r="N45" i="7"/>
  <c r="N44" i="7"/>
  <c r="N43" i="7"/>
  <c r="N42" i="7"/>
  <c r="N41" i="7"/>
  <c r="N40" i="7"/>
  <c r="N39" i="7"/>
  <c r="N38" i="7"/>
  <c r="N37" i="7"/>
  <c r="N36" i="7"/>
  <c r="N35" i="7"/>
  <c r="N34" i="7"/>
  <c r="N33" i="7"/>
  <c r="N32" i="7"/>
  <c r="N31" i="7"/>
  <c r="N30" i="7"/>
  <c r="N29" i="7"/>
  <c r="N28" i="7"/>
  <c r="N27" i="7"/>
  <c r="N26" i="7"/>
  <c r="N25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E11" i="7"/>
  <c r="N11" i="7"/>
  <c r="M55" i="7" l="1" a="1"/>
  <c r="M55" i="7" s="1"/>
  <c r="M61" i="7" a="1"/>
  <c r="M61" i="7" s="1"/>
  <c r="M67" i="7" a="1"/>
  <c r="M67" i="7" s="1"/>
  <c r="L57" i="7" a="1"/>
  <c r="L57" i="7" s="1"/>
  <c r="L63" i="7" a="1"/>
  <c r="L63" i="7" s="1"/>
  <c r="L72" i="7" a="1"/>
  <c r="L72" i="7" s="1"/>
  <c r="L60" i="7" a="1"/>
  <c r="L60" i="7" s="1"/>
  <c r="M64" i="7" a="1"/>
  <c r="M64" i="7" s="1"/>
  <c r="L69" i="7" a="1"/>
  <c r="L69" i="7" s="1"/>
  <c r="M73" i="7" a="1"/>
  <c r="M73" i="7" s="1"/>
  <c r="M70" i="7" a="1"/>
  <c r="M70" i="7" s="1"/>
  <c r="L78" i="7" a="1"/>
  <c r="L78" i="7" s="1"/>
  <c r="M82" i="7" a="1"/>
  <c r="M82" i="7" s="1"/>
  <c r="L75" i="7" a="1"/>
  <c r="L75" i="7" s="1"/>
  <c r="M79" i="7" a="1"/>
  <c r="M79" i="7" s="1"/>
  <c r="L84" i="7" a="1"/>
  <c r="L84" i="7" s="1"/>
  <c r="M76" i="7" a="1"/>
  <c r="M76" i="7" s="1"/>
  <c r="L81" i="7" a="1"/>
  <c r="L81" i="7" s="1"/>
  <c r="M85" i="7" a="1"/>
  <c r="M85" i="7" s="1"/>
  <c r="K59" i="7" a="1"/>
  <c r="K59" i="7" s="1"/>
  <c r="K62" i="7" a="1"/>
  <c r="K62" i="7" s="1"/>
  <c r="K65" i="7" a="1"/>
  <c r="K65" i="7" s="1"/>
  <c r="K68" i="7" a="1"/>
  <c r="K68" i="7" s="1"/>
  <c r="K71" i="7" a="1"/>
  <c r="K71" i="7" s="1"/>
  <c r="K74" i="7" a="1"/>
  <c r="K74" i="7" s="1"/>
  <c r="K77" i="7" a="1"/>
  <c r="K77" i="7" s="1"/>
  <c r="K80" i="7" a="1"/>
  <c r="K80" i="7" s="1"/>
  <c r="K83" i="7" a="1"/>
  <c r="K83" i="7" s="1"/>
  <c r="K86" i="7" a="1"/>
  <c r="K86" i="7" s="1"/>
  <c r="K89" i="7" a="1"/>
  <c r="K89" i="7" s="1"/>
  <c r="K92" i="7" a="1"/>
  <c r="K92" i="7" s="1"/>
  <c r="K95" i="7" a="1"/>
  <c r="K95" i="7" s="1"/>
  <c r="K98" i="7" a="1"/>
  <c r="K98" i="7" s="1"/>
  <c r="K101" i="7" a="1"/>
  <c r="K101" i="7" s="1"/>
  <c r="K104" i="7" a="1"/>
  <c r="K104" i="7" s="1"/>
  <c r="K107" i="7" a="1"/>
  <c r="K107" i="7" s="1"/>
  <c r="K110" i="7" a="1"/>
  <c r="K110" i="7" s="1"/>
  <c r="K113" i="7" a="1"/>
  <c r="K113" i="7" s="1"/>
  <c r="K116" i="7" a="1"/>
  <c r="K116" i="7" s="1"/>
  <c r="K119" i="7" a="1"/>
  <c r="K119" i="7" s="1"/>
  <c r="K122" i="7" a="1"/>
  <c r="K122" i="7" s="1"/>
  <c r="M12" i="7" a="1"/>
  <c r="M12" i="7" s="1"/>
  <c r="L14" i="7" a="1"/>
  <c r="L14" i="7" s="1"/>
  <c r="M15" i="7" a="1"/>
  <c r="M15" i="7" s="1"/>
  <c r="L17" i="7" a="1"/>
  <c r="L17" i="7" s="1"/>
  <c r="M18" i="7" a="1"/>
  <c r="M18" i="7" s="1"/>
  <c r="L20" i="7" a="1"/>
  <c r="L20" i="7" s="1"/>
  <c r="M21" i="7" a="1"/>
  <c r="M21" i="7" s="1"/>
  <c r="L23" i="7" a="1"/>
  <c r="L23" i="7" s="1"/>
  <c r="M24" i="7" a="1"/>
  <c r="M24" i="7" s="1"/>
  <c r="L26" i="7" a="1"/>
  <c r="L26" i="7" s="1"/>
  <c r="M27" i="7" a="1"/>
  <c r="M27" i="7" s="1"/>
  <c r="L29" i="7" a="1"/>
  <c r="L29" i="7" s="1"/>
  <c r="M30" i="7" a="1"/>
  <c r="M30" i="7" s="1"/>
  <c r="L32" i="7" a="1"/>
  <c r="L32" i="7" s="1"/>
  <c r="M33" i="7" a="1"/>
  <c r="M33" i="7" s="1"/>
  <c r="L35" i="7" a="1"/>
  <c r="L35" i="7" s="1"/>
  <c r="M36" i="7" a="1"/>
  <c r="M36" i="7" s="1"/>
  <c r="L38" i="7" a="1"/>
  <c r="L38" i="7" s="1"/>
  <c r="M39" i="7" a="1"/>
  <c r="M39" i="7" s="1"/>
  <c r="L41" i="7" a="1"/>
  <c r="L41" i="7" s="1"/>
  <c r="M42" i="7" a="1"/>
  <c r="M42" i="7" s="1"/>
  <c r="L44" i="7" a="1"/>
  <c r="L44" i="7" s="1"/>
  <c r="M45" i="7" a="1"/>
  <c r="M45" i="7" s="1"/>
  <c r="L47" i="7" a="1"/>
  <c r="L47" i="7" s="1"/>
  <c r="M48" i="7" a="1"/>
  <c r="M48" i="7" s="1"/>
  <c r="L50" i="7" a="1"/>
  <c r="L50" i="7" s="1"/>
  <c r="M51" i="7" a="1"/>
  <c r="M51" i="7" s="1"/>
  <c r="L53" i="7" a="1"/>
  <c r="L53" i="7" s="1"/>
  <c r="M54" i="7" a="1"/>
  <c r="M54" i="7" s="1"/>
  <c r="L56" i="7" a="1"/>
  <c r="L56" i="7" s="1"/>
  <c r="M57" i="7" a="1"/>
  <c r="M57" i="7" s="1"/>
  <c r="L59" i="7" a="1"/>
  <c r="L59" i="7" s="1"/>
  <c r="M60" i="7" a="1"/>
  <c r="M60" i="7" s="1"/>
  <c r="L62" i="7" a="1"/>
  <c r="L62" i="7" s="1"/>
  <c r="M63" i="7" a="1"/>
  <c r="M63" i="7" s="1"/>
  <c r="L65" i="7" a="1"/>
  <c r="L65" i="7" s="1"/>
  <c r="M66" i="7" a="1"/>
  <c r="M66" i="7" s="1"/>
  <c r="L68" i="7" a="1"/>
  <c r="L68" i="7" s="1"/>
  <c r="M69" i="7" a="1"/>
  <c r="M69" i="7" s="1"/>
  <c r="L71" i="7" a="1"/>
  <c r="L71" i="7" s="1"/>
  <c r="M72" i="7" a="1"/>
  <c r="M72" i="7" s="1"/>
  <c r="L74" i="7" a="1"/>
  <c r="L74" i="7" s="1"/>
  <c r="M75" i="7" a="1"/>
  <c r="M75" i="7" s="1"/>
  <c r="L77" i="7" a="1"/>
  <c r="L77" i="7" s="1"/>
  <c r="M78" i="7" a="1"/>
  <c r="M78" i="7" s="1"/>
  <c r="L80" i="7" a="1"/>
  <c r="L80" i="7" s="1"/>
  <c r="M81" i="7" a="1"/>
  <c r="M81" i="7" s="1"/>
  <c r="L83" i="7" a="1"/>
  <c r="L83" i="7" s="1"/>
  <c r="M84" i="7" a="1"/>
  <c r="M84" i="7" s="1"/>
  <c r="L86" i="7" a="1"/>
  <c r="L86" i="7" s="1"/>
  <c r="K99" i="7" a="1"/>
  <c r="K99" i="7" s="1"/>
  <c r="K102" i="7" a="1"/>
  <c r="K102" i="7" s="1"/>
  <c r="K105" i="7" a="1"/>
  <c r="K105" i="7" s="1"/>
  <c r="K108" i="7" a="1"/>
  <c r="K108" i="7" s="1"/>
  <c r="K111" i="7" a="1"/>
  <c r="K111" i="7" s="1"/>
  <c r="K114" i="7" a="1"/>
  <c r="K114" i="7" s="1"/>
  <c r="K117" i="7" a="1"/>
  <c r="K117" i="7" s="1"/>
  <c r="K120" i="7" a="1"/>
  <c r="K120" i="7" s="1"/>
  <c r="K123" i="7" a="1"/>
  <c r="K123" i="7" s="1"/>
  <c r="L13" i="7" a="1"/>
  <c r="L13" i="7" s="1"/>
  <c r="M14" i="7" a="1"/>
  <c r="M14" i="7" s="1"/>
  <c r="L16" i="7" a="1"/>
  <c r="L16" i="7" s="1"/>
  <c r="M17" i="7" a="1"/>
  <c r="M17" i="7" s="1"/>
  <c r="L19" i="7" a="1"/>
  <c r="L19" i="7" s="1"/>
  <c r="M20" i="7" a="1"/>
  <c r="M20" i="7" s="1"/>
  <c r="L22" i="7" a="1"/>
  <c r="L22" i="7" s="1"/>
  <c r="M23" i="7" a="1"/>
  <c r="M23" i="7" s="1"/>
  <c r="L25" i="7" a="1"/>
  <c r="L25" i="7" s="1"/>
  <c r="M26" i="7" a="1"/>
  <c r="M26" i="7" s="1"/>
  <c r="L28" i="7" a="1"/>
  <c r="L28" i="7" s="1"/>
  <c r="M29" i="7" a="1"/>
  <c r="M29" i="7" s="1"/>
  <c r="L31" i="7" a="1"/>
  <c r="L31" i="7" s="1"/>
  <c r="M32" i="7" a="1"/>
  <c r="M32" i="7" s="1"/>
  <c r="L34" i="7" a="1"/>
  <c r="L34" i="7" s="1"/>
  <c r="M35" i="7" a="1"/>
  <c r="M35" i="7" s="1"/>
  <c r="L37" i="7" a="1"/>
  <c r="L37" i="7" s="1"/>
  <c r="M38" i="7" a="1"/>
  <c r="M38" i="7" s="1"/>
  <c r="L40" i="7" a="1"/>
  <c r="L40" i="7" s="1"/>
  <c r="M41" i="7" a="1"/>
  <c r="M41" i="7" s="1"/>
  <c r="L43" i="7" a="1"/>
  <c r="L43" i="7" s="1"/>
  <c r="M44" i="7" a="1"/>
  <c r="M44" i="7" s="1"/>
  <c r="L46" i="7" a="1"/>
  <c r="L46" i="7" s="1"/>
  <c r="M47" i="7" a="1"/>
  <c r="M47" i="7" s="1"/>
  <c r="L49" i="7" a="1"/>
  <c r="L49" i="7" s="1"/>
  <c r="M50" i="7" a="1"/>
  <c r="M50" i="7" s="1"/>
  <c r="L52" i="7" a="1"/>
  <c r="L52" i="7" s="1"/>
  <c r="M53" i="7" a="1"/>
  <c r="M53" i="7" s="1"/>
  <c r="L55" i="7" a="1"/>
  <c r="L55" i="7" s="1"/>
  <c r="M56" i="7" a="1"/>
  <c r="M56" i="7" s="1"/>
  <c r="L58" i="7" a="1"/>
  <c r="L58" i="7" s="1"/>
  <c r="M59" i="7" a="1"/>
  <c r="M59" i="7" s="1"/>
  <c r="L61" i="7" a="1"/>
  <c r="L61" i="7" s="1"/>
  <c r="M62" i="7" a="1"/>
  <c r="M62" i="7" s="1"/>
  <c r="L64" i="7" a="1"/>
  <c r="L64" i="7" s="1"/>
  <c r="M65" i="7" a="1"/>
  <c r="M65" i="7" s="1"/>
  <c r="L67" i="7" a="1"/>
  <c r="L67" i="7" s="1"/>
  <c r="M68" i="7" a="1"/>
  <c r="M68" i="7" s="1"/>
  <c r="L70" i="7" a="1"/>
  <c r="L70" i="7" s="1"/>
  <c r="M71" i="7" a="1"/>
  <c r="M71" i="7" s="1"/>
  <c r="L73" i="7" a="1"/>
  <c r="L73" i="7" s="1"/>
  <c r="M74" i="7" a="1"/>
  <c r="M74" i="7" s="1"/>
  <c r="L76" i="7" a="1"/>
  <c r="L76" i="7" s="1"/>
  <c r="M77" i="7" a="1"/>
  <c r="M77" i="7" s="1"/>
  <c r="L79" i="7" a="1"/>
  <c r="L79" i="7" s="1"/>
  <c r="M80" i="7" a="1"/>
  <c r="M80" i="7" s="1"/>
  <c r="L82" i="7" a="1"/>
  <c r="L82" i="7" s="1"/>
  <c r="M83" i="7" a="1"/>
  <c r="M83" i="7" s="1"/>
  <c r="L85" i="7" a="1"/>
  <c r="L85" i="7" s="1"/>
  <c r="M87" i="7" a="1"/>
  <c r="M87" i="7" s="1"/>
  <c r="M86" i="7" a="1"/>
  <c r="M86" i="7" s="1"/>
  <c r="L89" i="7" a="1"/>
  <c r="L89" i="7" s="1"/>
  <c r="L87" i="7" a="1"/>
  <c r="L87" i="7" s="1"/>
  <c r="M90" i="7" a="1"/>
  <c r="M90" i="7" s="1"/>
  <c r="L88" i="7" a="1"/>
  <c r="L88" i="7" s="1"/>
  <c r="M89" i="7" a="1"/>
  <c r="M89" i="7" s="1"/>
  <c r="L91" i="7" a="1"/>
  <c r="L91" i="7" s="1"/>
  <c r="M88" i="7" a="1"/>
  <c r="M88" i="7" s="1"/>
  <c r="L90" i="7" a="1"/>
  <c r="L90" i="7" s="1"/>
  <c r="M92" i="7" a="1"/>
  <c r="M92" i="7" s="1"/>
  <c r="M91" i="7" a="1"/>
  <c r="M91" i="7" s="1"/>
  <c r="L93" i="7" a="1"/>
  <c r="L93" i="7" s="1"/>
  <c r="L92" i="7" a="1"/>
  <c r="L92" i="7" s="1"/>
  <c r="M94" i="7" a="1"/>
  <c r="M94" i="7" s="1"/>
  <c r="M93" i="7" a="1"/>
  <c r="M93" i="7" s="1"/>
  <c r="L95" i="7" a="1"/>
  <c r="L95" i="7" s="1"/>
  <c r="L94" i="7" a="1"/>
  <c r="L94" i="7" s="1"/>
  <c r="M96" i="7" a="1"/>
  <c r="M96" i="7" s="1"/>
  <c r="M95" i="7" a="1"/>
  <c r="M95" i="7" s="1"/>
  <c r="L97" i="7" a="1"/>
  <c r="L97" i="7" s="1"/>
  <c r="L96" i="7" a="1"/>
  <c r="L96" i="7" s="1"/>
  <c r="L98" i="7" a="1"/>
  <c r="L98" i="7" s="1"/>
  <c r="M98" i="7" a="1"/>
  <c r="M98" i="7" s="1"/>
  <c r="M97" i="7" a="1"/>
  <c r="M97" i="7" s="1"/>
  <c r="L100" i="7" a="1"/>
  <c r="L100" i="7" s="1"/>
  <c r="M100" i="7" a="1"/>
  <c r="M100" i="7" s="1"/>
  <c r="L99" i="7" a="1"/>
  <c r="L99" i="7" s="1"/>
  <c r="L103" i="7" a="1"/>
  <c r="L103" i="7" s="1"/>
  <c r="M101" i="7" a="1"/>
  <c r="M101" i="7" s="1"/>
  <c r="M103" i="7" a="1"/>
  <c r="M103" i="7" s="1"/>
  <c r="L102" i="7" a="1"/>
  <c r="L102" i="7" s="1"/>
  <c r="M105" i="7" a="1"/>
  <c r="M105" i="7" s="1"/>
  <c r="M99" i="7" a="1"/>
  <c r="M99" i="7" s="1"/>
  <c r="L101" i="7" a="1"/>
  <c r="L101" i="7" s="1"/>
  <c r="M102" i="7" a="1"/>
  <c r="M102" i="7" s="1"/>
  <c r="L104" i="7" a="1"/>
  <c r="L104" i="7" s="1"/>
  <c r="L107" i="7" a="1"/>
  <c r="L107" i="7" s="1"/>
  <c r="M104" i="7" a="1"/>
  <c r="M104" i="7" s="1"/>
  <c r="M111" i="7" a="1"/>
  <c r="M111" i="7" s="1"/>
  <c r="L106" i="7" a="1"/>
  <c r="L106" i="7" s="1"/>
  <c r="M108" i="7" a="1"/>
  <c r="M108" i="7" s="1"/>
  <c r="L113" i="7" a="1"/>
  <c r="L113" i="7" s="1"/>
  <c r="L105" i="7" a="1"/>
  <c r="L105" i="7" s="1"/>
  <c r="M106" i="7" a="1"/>
  <c r="M106" i="7" s="1"/>
  <c r="L110" i="7" a="1"/>
  <c r="L110" i="7" s="1"/>
  <c r="M114" i="7" a="1"/>
  <c r="M114" i="7" s="1"/>
  <c r="M107" i="7" a="1"/>
  <c r="M107" i="7" s="1"/>
  <c r="L109" i="7" a="1"/>
  <c r="L109" i="7" s="1"/>
  <c r="M110" i="7" a="1"/>
  <c r="M110" i="7" s="1"/>
  <c r="L112" i="7" a="1"/>
  <c r="L112" i="7" s="1"/>
  <c r="M113" i="7" a="1"/>
  <c r="M113" i="7" s="1"/>
  <c r="L115" i="7" a="1"/>
  <c r="L115" i="7" s="1"/>
  <c r="L108" i="7" a="1"/>
  <c r="L108" i="7" s="1"/>
  <c r="M109" i="7" a="1"/>
  <c r="M109" i="7" s="1"/>
  <c r="L111" i="7" a="1"/>
  <c r="L111" i="7" s="1"/>
  <c r="M112" i="7" a="1"/>
  <c r="M112" i="7" s="1"/>
  <c r="L114" i="7" a="1"/>
  <c r="L114" i="7" s="1"/>
  <c r="M116" i="7" a="1"/>
  <c r="M116" i="7" s="1"/>
  <c r="M115" i="7" a="1"/>
  <c r="M115" i="7" s="1"/>
  <c r="L117" i="7" a="1"/>
  <c r="L117" i="7" s="1"/>
  <c r="L116" i="7" a="1"/>
  <c r="L116" i="7" s="1"/>
  <c r="L118" i="7" a="1"/>
  <c r="L118" i="7" s="1"/>
  <c r="M117" i="7" a="1"/>
  <c r="M117" i="7" s="1"/>
  <c r="M119" i="7" a="1"/>
  <c r="M119" i="7" s="1"/>
  <c r="M118" i="7" a="1"/>
  <c r="M118" i="7" s="1"/>
  <c r="L120" i="7" a="1"/>
  <c r="L120" i="7" s="1"/>
  <c r="L119" i="7" a="1"/>
  <c r="L119" i="7" s="1"/>
  <c r="M121" i="7" a="1"/>
  <c r="M121" i="7" s="1"/>
  <c r="M120" i="7" a="1"/>
  <c r="M120" i="7" s="1"/>
  <c r="M122" i="7" a="1"/>
  <c r="M122" i="7" s="1"/>
  <c r="L121" i="7" a="1"/>
  <c r="L121" i="7" s="1"/>
  <c r="L123" i="7" a="1"/>
  <c r="L123" i="7" s="1"/>
  <c r="L122" i="7" a="1"/>
  <c r="L122" i="7" s="1"/>
  <c r="M11" i="7" a="1"/>
  <c r="M11" i="7" s="1"/>
  <c r="L11" i="7" a="1"/>
  <c r="L11" i="7" s="1"/>
  <c r="K11" i="7" a="1"/>
  <c r="K11" i="7" s="1"/>
  <c r="J11" i="7" a="1"/>
  <c r="J11" i="7" s="1"/>
  <c r="I11" i="7" a="1"/>
  <c r="I11" i="7" s="1"/>
  <c r="H11" i="7" a="1"/>
  <c r="H11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MDB_Movies_Original - Copy" type="6" refreshedVersion="4" background="1" saveData="1">
    <textPr codePage="65001" sourceFile="C:\Users\stanp\OneDrive\Trainity\Assignments\05 IMDB Movie Analysis\IMDB_Movies_Original - Copy.csv" comma="1">
      <textFields count="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<sst xmlns="http://schemas.openxmlformats.org/spreadsheetml/2006/main" count="120569" uniqueCount="24242">
  <si>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</si>
  <si>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</si>
  <si>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</si>
  <si>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</si>
  <si>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</si>
  <si>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</si>
  <si>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</si>
  <si>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</si>
  <si>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</si>
  <si>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</si>
  <si>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</si>
  <si>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</si>
  <si>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</si>
  <si>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</si>
  <si>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</si>
  <si>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</si>
  <si>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</si>
  <si>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</si>
  <si>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</si>
  <si>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</si>
  <si>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</si>
  <si>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</si>
  <si>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</si>
  <si>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</si>
  <si>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</si>
  <si>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</si>
  <si>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</si>
  <si>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</si>
  <si>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</si>
  <si>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</si>
  <si>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</si>
  <si>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</si>
  <si>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</si>
  <si>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</si>
  <si>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</si>
  <si>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</si>
  <si>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</si>
  <si>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</si>
  <si>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</si>
  <si>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</si>
  <si>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</si>
  <si>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</si>
  <si>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</si>
  <si>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</si>
  <si>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</si>
  <si>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</si>
  <si>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</si>
  <si>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</si>
  <si>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</si>
  <si>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</si>
  <si>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</si>
  <si>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</si>
  <si>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</si>
  <si>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</si>
  <si>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</si>
  <si>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</si>
  <si>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</si>
  <si>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</si>
  <si>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</si>
  <si>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</si>
  <si>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</si>
  <si>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</si>
  <si>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</si>
  <si>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</si>
  <si>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</si>
  <si>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</si>
  <si>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</si>
  <si>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</si>
  <si>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</si>
  <si>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</si>
  <si>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</si>
  <si>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</si>
  <si>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</si>
  <si>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</si>
  <si>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</si>
  <si>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</si>
  <si>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</si>
  <si>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</si>
  <si>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</si>
  <si>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</si>
  <si>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</si>
  <si>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</si>
  <si>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</si>
  <si>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</si>
  <si>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</si>
  <si>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</si>
  <si>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</si>
  <si>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</si>
  <si>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</si>
  <si>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</si>
  <si>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</si>
  <si>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</si>
  <si>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</si>
  <si>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</si>
  <si>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</si>
  <si>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</si>
  <si>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</si>
  <si>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</si>
  <si>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</si>
  <si>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</si>
  <si>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</si>
  <si>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</si>
  <si>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</si>
  <si>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</si>
  <si>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</si>
  <si>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</si>
  <si>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</si>
  <si>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</si>
  <si>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</si>
  <si>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</si>
  <si>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</si>
  <si>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</si>
  <si>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</si>
  <si>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</si>
  <si>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</si>
  <si>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</si>
  <si>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</si>
  <si>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</si>
  <si>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</si>
  <si>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</si>
  <si>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</si>
  <si>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</si>
  <si>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</si>
  <si>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</si>
  <si>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</si>
  <si>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</si>
  <si>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</si>
  <si>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</si>
  <si>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</si>
  <si>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</si>
  <si>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</si>
  <si>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t>http://www.imdb.com/title/tt0830515/?ref_=fn_tt_tt_1</t>
  </si>
  <si>
    <t>Pirates of the Caribbean: Dead Man's Chest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</si>
  <si>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</si>
  <si>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</si>
  <si>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</si>
  <si>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</si>
  <si>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 </t>
  </si>
  <si>
    <t>Tom Wilkinson</t>
  </si>
  <si>
    <t>horse|outlaw|texas|texas ranger|train</t>
  </si>
  <si>
    <t>http://www.imdb.com/title/tt1210819/?ref_=fn_tt_tt_1</t>
  </si>
  <si>
    <t>Christopher Meloni</t>
  </si>
  <si>
    <t>Man of Steel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</si>
  <si>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</si>
  <si>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</si>
  <si>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</si>
  <si>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</si>
  <si>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</si>
  <si>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</si>
  <si>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</si>
  <si>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</si>
  <si>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</si>
  <si>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</si>
  <si>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t>http://www.imdb.com/title/tt0499448/?ref_=fn_tt_tt_1</t>
  </si>
  <si>
    <t>The Avengers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</si>
  <si>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</si>
  <si>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</si>
  <si>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</si>
  <si>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</si>
  <si>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</si>
  <si>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</si>
  <si>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</si>
  <si>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</si>
  <si>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</si>
  <si>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</si>
  <si>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</si>
  <si>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</si>
  <si>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</si>
  <si>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</si>
  <si>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</si>
  <si>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</si>
  <si>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</si>
  <si>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</si>
  <si>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</si>
  <si>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</si>
  <si>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</si>
  <si>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</si>
  <si>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</si>
  <si>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</si>
  <si>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</si>
  <si>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</si>
  <si>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</si>
  <si>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</si>
  <si>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</si>
  <si>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</si>
  <si>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</si>
  <si>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</si>
  <si>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</si>
  <si>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</si>
  <si>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</si>
  <si>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</si>
  <si>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</si>
  <si>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</si>
  <si>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</si>
  <si>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t>http://www.imdb.com/title/tt0955308/?ref_=fn_tt_tt_1</t>
  </si>
  <si>
    <t>The Hobbit: The Desolation of Smaug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</si>
  <si>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</si>
  <si>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</si>
  <si>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</si>
  <si>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</si>
  <si>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</si>
  <si>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</si>
  <si>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</si>
  <si>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</si>
  <si>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</si>
  <si>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</si>
  <si>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</si>
  <si>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</si>
  <si>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</si>
  <si>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</si>
  <si>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</si>
  <si>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</si>
  <si>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</si>
  <si>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</si>
  <si>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</si>
  <si>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</si>
  <si>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 </t>
  </si>
  <si>
    <t>Gloria Stuart</t>
  </si>
  <si>
    <t>artist|love|ship|titanic|wet</t>
  </si>
  <si>
    <t>http://www.imdb.com/title/tt0120338/?ref_=fn_tt_tt_1</t>
  </si>
  <si>
    <t>Anthony Russo</t>
  </si>
  <si>
    <t>Captain America: Civil War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</si>
  <si>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</si>
  <si>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</si>
  <si>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</si>
  <si>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</si>
  <si>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</si>
  <si>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</si>
  <si>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</si>
  <si>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</si>
  <si>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</si>
  <si>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</si>
  <si>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</si>
  <si>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</si>
  <si>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</si>
  <si>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</si>
  <si>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</si>
  <si>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</si>
  <si>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</si>
  <si>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</si>
  <si>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</si>
  <si>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</si>
  <si>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 </t>
  </si>
  <si>
    <t>brawl|childhood home|computer cracker|intelligence agency|terrorist cell</t>
  </si>
  <si>
    <t>http://www.imdb.com/title/tt1074638/?ref_=fn_tt_tt_1</t>
  </si>
  <si>
    <t>Action|Adventure|Fantasy|Romance</t>
  </si>
  <si>
    <t>Spider-Man 2 </t>
  </si>
  <si>
    <t>death|doctor|scientist|super villain|tentacle</t>
  </si>
  <si>
    <t>http://www.imdb.com/title/tt0316654/?ref_=fn_tt_tt_1</t>
  </si>
  <si>
    <t>Shane Black</t>
  </si>
  <si>
    <t>Jon Favreau</t>
  </si>
  <si>
    <t>Iron Man 3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</si>
  <si>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</si>
  <si>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</si>
  <si>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</si>
  <si>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</si>
  <si>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</si>
  <si>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</si>
  <si>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</si>
  <si>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</si>
  <si>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</si>
  <si>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</si>
  <si>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</si>
  <si>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</si>
  <si>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</si>
  <si>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</si>
  <si>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</si>
  <si>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</si>
  <si>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</si>
  <si>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</si>
  <si>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</si>
  <si>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</si>
  <si>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</si>
  <si>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</si>
  <si>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</si>
  <si>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</si>
  <si>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</si>
  <si>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</si>
  <si>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</si>
  <si>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</si>
  <si>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</si>
  <si>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</si>
  <si>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</si>
  <si>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</si>
  <si>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</si>
  <si>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</si>
  <si>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</si>
  <si>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</si>
  <si>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</si>
  <si>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</si>
  <si>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</si>
  <si>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</si>
  <si>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 </t>
  </si>
  <si>
    <t>circus|magic|magician|oz|witch</t>
  </si>
  <si>
    <t>http://www.imdb.com/title/tt1623205/?ref_=fn_tt_tt_1</t>
  </si>
  <si>
    <t>The Amazing Spider-Man 2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</si>
  <si>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</si>
  <si>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</si>
  <si>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</si>
  <si>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</si>
  <si>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</si>
  <si>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</si>
  <si>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</si>
  <si>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</si>
  <si>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</si>
  <si>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</si>
  <si>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</si>
  <si>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</si>
  <si>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</si>
  <si>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</si>
  <si>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</si>
  <si>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</si>
  <si>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</si>
  <si>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</si>
  <si>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</si>
  <si>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</si>
  <si>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</si>
  <si>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</si>
  <si>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</si>
  <si>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</si>
  <si>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</si>
  <si>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</si>
  <si>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</si>
  <si>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 </t>
  </si>
  <si>
    <t>Don Rickles</t>
  </si>
  <si>
    <t>college|day care|escape|teddy bear|toy</t>
  </si>
  <si>
    <t>http://www.imdb.com/title/tt0435761/?ref_=fn_tt_tt_1</t>
  </si>
  <si>
    <t>McG</t>
  </si>
  <si>
    <t>Terminator Salvation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</si>
  <si>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</si>
  <si>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</si>
  <si>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</si>
  <si>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</si>
  <si>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</si>
  <si>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</si>
  <si>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</si>
  <si>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</si>
  <si>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</si>
  <si>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</si>
  <si>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</si>
  <si>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</si>
  <si>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</si>
  <si>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</si>
  <si>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</si>
  <si>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</si>
  <si>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</si>
  <si>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</si>
  <si>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</si>
  <si>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</si>
  <si>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</si>
  <si>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</si>
  <si>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</si>
  <si>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</si>
  <si>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</si>
  <si>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</si>
  <si>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</si>
  <si>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</si>
  <si>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</si>
  <si>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</si>
  <si>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</si>
  <si>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</si>
  <si>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</si>
  <si>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</si>
  <si>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</si>
  <si>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</si>
  <si>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</si>
  <si>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</si>
  <si>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</si>
  <si>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</si>
  <si>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</si>
  <si>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</si>
  <si>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</si>
  <si>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</si>
  <si>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</si>
  <si>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</si>
  <si>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</si>
  <si>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</si>
  <si>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</si>
  <si>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</si>
  <si>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</si>
  <si>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</si>
  <si>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</si>
  <si>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</si>
  <si>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</si>
  <si>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</si>
  <si>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</si>
  <si>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</si>
  <si>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</si>
  <si>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</si>
  <si>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</si>
  <si>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</si>
  <si>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</si>
  <si>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</si>
  <si>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</si>
  <si>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</si>
  <si>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</si>
  <si>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</si>
  <si>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</si>
  <si>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</si>
  <si>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 </t>
  </si>
  <si>
    <t>apatosaurus|asteroid|dinosaur|fear|river</t>
  </si>
  <si>
    <t>http://www.imdb.com/title/tt1979388/?ref_=fn_tt_tt_1</t>
  </si>
  <si>
    <t>Mark Andrews</t>
  </si>
  <si>
    <t>Kelly Macdonald</t>
  </si>
  <si>
    <t>Brave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</si>
  <si>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</si>
  <si>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</si>
  <si>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</si>
  <si>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</si>
  <si>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</si>
  <si>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</si>
  <si>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</si>
  <si>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</si>
  <si>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</si>
  <si>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</si>
  <si>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</si>
  <si>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</si>
  <si>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WALL·E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</si>
  <si>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</si>
  <si>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</si>
  <si>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</si>
  <si>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</si>
  <si>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</si>
  <si>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</si>
  <si>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 </t>
  </si>
  <si>
    <t>Noémie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</si>
  <si>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</si>
  <si>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</si>
  <si>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</si>
  <si>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</si>
  <si>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</si>
  <si>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</si>
  <si>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</si>
  <si>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</si>
  <si>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</si>
  <si>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</si>
  <si>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</si>
  <si>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</si>
  <si>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</si>
  <si>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</si>
  <si>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</si>
  <si>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</si>
  <si>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</si>
  <si>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</si>
  <si>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</si>
  <si>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</si>
  <si>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</si>
  <si>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</si>
  <si>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t>http://www.imdb.com/title/tt1617661/?ref_=fn_tt_tt_1</t>
  </si>
  <si>
    <t>The Legend of Tarzan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</si>
  <si>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</si>
  <si>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</si>
  <si>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</si>
  <si>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</si>
  <si>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 </t>
  </si>
  <si>
    <t>Shane Rangi</t>
  </si>
  <si>
    <t>hide and seek|lion|magic|professor|snow</t>
  </si>
  <si>
    <t>http://www.imdb.com/title/tt0363771/?ref_=fn_tt_tt_1</t>
  </si>
  <si>
    <t>Michael Fassbender</t>
  </si>
  <si>
    <t>X-Men: Apocalypse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</si>
  <si>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</si>
  <si>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</si>
  <si>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</si>
  <si>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</si>
  <si>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</si>
  <si>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</si>
  <si>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</si>
  <si>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</si>
  <si>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</si>
  <si>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</si>
  <si>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</si>
  <si>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</si>
  <si>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</si>
  <si>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</si>
  <si>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</si>
  <si>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</si>
  <si>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</si>
  <si>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</si>
  <si>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</si>
  <si>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</si>
  <si>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</si>
  <si>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</si>
  <si>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</si>
  <si>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t>http://www.imdb.com/title/tt0892782/?ref_=fn_tt_tt_1</t>
  </si>
  <si>
    <t>Iron Man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</si>
  <si>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</si>
  <si>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</si>
  <si>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</si>
  <si>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</si>
  <si>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Chloë Grace Moretz</t>
  </si>
  <si>
    <t>Hugo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</si>
  <si>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</si>
  <si>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</si>
  <si>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</si>
  <si>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</si>
  <si>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</si>
  <si>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</si>
  <si>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</si>
  <si>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</si>
  <si>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</si>
  <si>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</si>
  <si>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</si>
  <si>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</si>
  <si>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</si>
  <si>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</si>
  <si>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</si>
  <si>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</si>
  <si>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</si>
  <si>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</si>
  <si>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</si>
  <si>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</si>
  <si>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</si>
  <si>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</si>
  <si>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</si>
  <si>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</si>
  <si>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</si>
  <si>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</si>
  <si>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</si>
  <si>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</si>
  <si>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</si>
  <si>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</si>
  <si>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</si>
  <si>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</si>
  <si>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</si>
  <si>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</si>
  <si>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</si>
  <si>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</si>
  <si>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</si>
  <si>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</si>
  <si>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</si>
  <si>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</si>
  <si>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</si>
  <si>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</si>
  <si>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</si>
  <si>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</si>
  <si>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</si>
  <si>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</si>
  <si>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</si>
  <si>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</si>
  <si>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</si>
  <si>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</si>
  <si>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</si>
  <si>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</si>
  <si>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</si>
  <si>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</si>
  <si>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</si>
  <si>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</si>
  <si>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</si>
  <si>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</si>
  <si>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 </t>
  </si>
  <si>
    <t>Garry Shandling</t>
  </si>
  <si>
    <t>fire|jungle|remake|tiger|wolf</t>
  </si>
  <si>
    <t>http://www.imdb.com/title/tt3040964/?ref_=fn_tt_tt_1</t>
  </si>
  <si>
    <t>Iron Man 2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</si>
  <si>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</si>
  <si>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</si>
  <si>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</si>
  <si>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</si>
  <si>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</si>
  <si>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</si>
  <si>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</si>
  <si>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</si>
  <si>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</si>
  <si>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</si>
  <si>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</si>
  <si>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</si>
  <si>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</si>
  <si>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</si>
  <si>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</si>
  <si>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</si>
  <si>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</si>
  <si>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</si>
  <si>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</si>
  <si>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</si>
  <si>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</si>
  <si>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t>http://www.imdb.com/title/tt2103281/?ref_=fn_tt_tt_1</t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</si>
  <si>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</si>
  <si>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</si>
  <si>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</si>
  <si>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</si>
  <si>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</si>
  <si>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</si>
  <si>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</si>
  <si>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</si>
  <si>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</si>
  <si>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</si>
  <si>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</si>
  <si>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</si>
  <si>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</si>
  <si>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 </t>
  </si>
  <si>
    <t>Jin Akanishi</t>
  </si>
  <si>
    <t>box office flop|ronin|samurai|shogun|tournament</t>
  </si>
  <si>
    <t>http://www.imdb.com/title/tt1335975/?ref_=fn_tt_tt_1</t>
  </si>
  <si>
    <t>Captain America: The Winter Soldier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</si>
  <si>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</si>
  <si>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</si>
  <si>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</si>
  <si>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</si>
  <si>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</si>
  <si>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</si>
  <si>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</si>
  <si>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</si>
  <si>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</si>
  <si>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</si>
  <si>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</si>
  <si>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</si>
  <si>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</si>
  <si>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</si>
  <si>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</si>
  <si>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</si>
  <si>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</si>
  <si>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</si>
  <si>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</si>
  <si>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</si>
  <si>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</si>
  <si>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</si>
  <si>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</si>
  <si>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</si>
  <si>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</si>
  <si>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</si>
  <si>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</si>
  <si>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</si>
  <si>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</si>
  <si>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</si>
  <si>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</si>
  <si>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</si>
  <si>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</si>
  <si>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</si>
  <si>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</si>
  <si>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</si>
  <si>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</si>
  <si>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</si>
  <si>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</si>
  <si>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</si>
  <si>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</si>
  <si>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</si>
  <si>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</si>
  <si>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</si>
  <si>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</si>
  <si>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</si>
  <si>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</si>
  <si>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</si>
  <si>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</si>
  <si>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</si>
  <si>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</si>
  <si>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</si>
  <si>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</si>
  <si>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</si>
  <si>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</si>
  <si>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</si>
  <si>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</si>
  <si>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</si>
  <si>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</si>
  <si>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</si>
  <si>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</si>
  <si>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</si>
  <si>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</si>
  <si>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</si>
  <si>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</si>
  <si>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</si>
  <si>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</si>
  <si>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</si>
  <si>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</si>
  <si>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</si>
  <si>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t>http://www.imdb.com/title/tt0816692/?ref_=fn_tt_tt_1</t>
  </si>
  <si>
    <t>Inception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</si>
  <si>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</si>
  <si>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</si>
  <si>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</si>
  <si>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</si>
  <si>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</si>
  <si>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</si>
  <si>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</si>
  <si>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</si>
  <si>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</si>
  <si>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</si>
  <si>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</si>
  <si>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</si>
  <si>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 </t>
  </si>
  <si>
    <t>dragon|dwarf|hobbit|orc|wizard</t>
  </si>
  <si>
    <t>http://www.imdb.com/title/tt0903624/?ref_=fn_tt_tt_1</t>
  </si>
  <si>
    <t>The Fast and the Furious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</si>
  <si>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</si>
  <si>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</si>
  <si>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</si>
  <si>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</si>
  <si>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</si>
  <si>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</si>
  <si>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</si>
  <si>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</si>
  <si>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</si>
  <si>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</si>
  <si>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</si>
  <si>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</si>
  <si>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</si>
  <si>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</si>
  <si>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</si>
  <si>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</si>
  <si>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</si>
  <si>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</si>
  <si>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</si>
  <si>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</si>
  <si>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</si>
  <si>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</si>
  <si>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</si>
  <si>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</si>
  <si>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</si>
  <si>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</si>
  <si>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</si>
  <si>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</si>
  <si>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</si>
  <si>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</si>
  <si>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</si>
  <si>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</si>
  <si>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</si>
  <si>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</si>
  <si>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</si>
  <si>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</si>
  <si>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</si>
  <si>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</si>
  <si>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</si>
  <si>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</si>
  <si>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</si>
  <si>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</si>
  <si>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</si>
  <si>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</si>
  <si>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</si>
  <si>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</si>
  <si>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</si>
  <si>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</si>
  <si>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</si>
  <si>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</si>
  <si>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</si>
  <si>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</si>
  <si>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</si>
  <si>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</si>
  <si>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</si>
  <si>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</si>
  <si>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</si>
  <si>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</si>
  <si>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</si>
  <si>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</si>
  <si>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</si>
  <si>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</si>
  <si>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</si>
  <si>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</si>
  <si>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</si>
  <si>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</si>
  <si>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</si>
  <si>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</si>
  <si>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</si>
  <si>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</si>
  <si>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</si>
  <si>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</si>
  <si>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</si>
  <si>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</si>
  <si>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</si>
  <si>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</si>
  <si>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</si>
  <si>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</si>
  <si>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</si>
  <si>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</si>
  <si>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</si>
  <si>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</si>
  <si>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</si>
  <si>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</si>
  <si>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</si>
  <si>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</si>
  <si>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</si>
  <si>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 </t>
  </si>
  <si>
    <t>Fiona Shaw</t>
  </si>
  <si>
    <t>battle|magic|school|teacher|wizard</t>
  </si>
  <si>
    <t>http://www.imdb.com/title/tt0373889/?ref_=fn_tt_tt_1</t>
  </si>
  <si>
    <t>Harry Potter and the Goblet of Fire </t>
  </si>
  <si>
    <t>fire|goblet|magic|tournament|wizard</t>
  </si>
  <si>
    <t>http://www.imdb.com/title/tt0330373/?ref_=fn_tt_tt_1</t>
  </si>
  <si>
    <t>Charlize Theron</t>
  </si>
  <si>
    <t>Action|Drama</t>
  </si>
  <si>
    <t>Hancock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</si>
  <si>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</si>
  <si>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</si>
  <si>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</si>
  <si>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</si>
  <si>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</si>
  <si>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</si>
  <si>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</si>
  <si>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</si>
  <si>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</si>
  <si>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</si>
  <si>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</si>
  <si>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</si>
  <si>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</si>
  <si>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</si>
  <si>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</si>
  <si>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 </t>
  </si>
  <si>
    <t>Brian Dennehy</t>
  </si>
  <si>
    <t>chef|food|french|rat|restaurant</t>
  </si>
  <si>
    <t>http://www.imdb.com/title/tt0382932/?ref_=fn_tt_tt_1</t>
  </si>
  <si>
    <t>Batman Begins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</si>
  <si>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</si>
  <si>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</si>
  <si>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</si>
  <si>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</si>
  <si>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</si>
  <si>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</si>
  <si>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</si>
  <si>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</si>
  <si>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</si>
  <si>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</si>
  <si>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</si>
  <si>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</si>
  <si>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</si>
  <si>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</si>
  <si>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</si>
  <si>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</si>
  <si>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</si>
  <si>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</si>
  <si>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</si>
  <si>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</si>
  <si>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</si>
  <si>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</si>
  <si>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</si>
  <si>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</si>
  <si>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</si>
  <si>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</si>
  <si>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</si>
  <si>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</si>
  <si>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</si>
  <si>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</si>
  <si>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</si>
  <si>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</si>
  <si>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</si>
  <si>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</si>
  <si>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</si>
  <si>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</si>
  <si>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</si>
  <si>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</si>
  <si>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</si>
  <si>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</si>
  <si>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</si>
  <si>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</si>
  <si>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</si>
  <si>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 </t>
  </si>
  <si>
    <t>arrest|portal|thor|warrior|weapon</t>
  </si>
  <si>
    <t>http://www.imdb.com/title/tt1981115/?ref_=fn_tt_tt_1</t>
  </si>
  <si>
    <t>George Miller</t>
  </si>
  <si>
    <t>Mad Max: Fury Road </t>
  </si>
  <si>
    <t>Zoë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</si>
  <si>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</si>
  <si>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</si>
  <si>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</si>
  <si>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</si>
  <si>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</si>
  <si>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</si>
  <si>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</si>
  <si>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</si>
  <si>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</si>
  <si>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</si>
  <si>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</si>
  <si>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</si>
  <si>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</si>
  <si>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</si>
  <si>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</si>
  <si>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</si>
  <si>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</si>
  <si>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</si>
  <si>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</si>
  <si>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</si>
  <si>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</si>
  <si>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</si>
  <si>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</si>
  <si>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</si>
  <si>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</si>
  <si>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</si>
  <si>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</si>
  <si>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</si>
  <si>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</si>
  <si>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Ramírez</t>
  </si>
  <si>
    <t>Wrath of the Titans </t>
  </si>
  <si>
    <t>Lily James</t>
  </si>
  <si>
    <t>ares|hades|titan|underworld|zeus</t>
  </si>
  <si>
    <t>http://www.imdb.com/title/tt1646987/?ref_=fn_tt_tt_1</t>
  </si>
  <si>
    <t>Comedy|Fantasy|Horror</t>
  </si>
  <si>
    <t>Dark Shadows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</si>
  <si>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</si>
  <si>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</si>
  <si>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</si>
  <si>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</si>
  <si>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</si>
  <si>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</si>
  <si>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</si>
  <si>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</si>
  <si>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</si>
  <si>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</si>
  <si>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</si>
  <si>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</si>
  <si>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</si>
  <si>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</si>
  <si>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</si>
  <si>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</si>
  <si>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</si>
  <si>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</si>
  <si>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</si>
  <si>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</si>
  <si>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</si>
  <si>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</si>
  <si>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</si>
  <si>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</si>
  <si>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</si>
  <si>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</si>
  <si>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</si>
  <si>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</si>
  <si>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</si>
  <si>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</si>
  <si>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</si>
  <si>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</si>
  <si>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</si>
  <si>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</si>
  <si>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t>http://www.imdb.com/title/tt0938283/?ref_=fn_tt_tt_1</t>
  </si>
  <si>
    <t>Mission: Impossible III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</si>
  <si>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</si>
  <si>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</si>
  <si>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</si>
  <si>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</si>
  <si>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</si>
  <si>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</si>
  <si>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</si>
  <si>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</si>
  <si>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</si>
  <si>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</si>
  <si>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</si>
  <si>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</si>
  <si>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</si>
  <si>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</si>
  <si>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t>http://www.imdb.com/title/tt1305591/?ref_=fn_tt_tt_1</t>
  </si>
  <si>
    <t>David Bowers</t>
  </si>
  <si>
    <t>Flushed Away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</si>
  <si>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</si>
  <si>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</si>
  <si>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</si>
  <si>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</si>
  <si>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</si>
  <si>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</si>
  <si>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</si>
  <si>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</si>
  <si>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</si>
  <si>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</si>
  <si>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</si>
  <si>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</si>
  <si>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</si>
  <si>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</si>
  <si>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</si>
  <si>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t>http://www.imdb.com/title/tt0864835/?ref_=fn_tt_tt_1</t>
  </si>
  <si>
    <t>Adventure</t>
  </si>
  <si>
    <t>Troy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</si>
  <si>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</si>
  <si>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</si>
  <si>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</si>
  <si>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</si>
  <si>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</si>
  <si>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</si>
  <si>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</si>
  <si>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</si>
  <si>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</si>
  <si>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</si>
  <si>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</si>
  <si>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</si>
  <si>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</si>
  <si>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</si>
  <si>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</si>
  <si>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</si>
  <si>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</si>
  <si>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</si>
  <si>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</si>
  <si>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</si>
  <si>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</si>
  <si>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t>http://www.imdb.com/title/tt1289401/?ref_=fn_tt_tt_1</t>
  </si>
  <si>
    <t>Bruce Willis</t>
  </si>
  <si>
    <t>Armageddon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</si>
  <si>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</si>
  <si>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</si>
  <si>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</si>
  <si>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</si>
  <si>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</si>
  <si>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 </t>
  </si>
  <si>
    <t>alien|lingerie|lingerie model|m.i.b.|pug</t>
  </si>
  <si>
    <t>http://www.imdb.com/title/tt0120912/?ref_=fn_tt_tt_1</t>
  </si>
  <si>
    <t>Action|Adventure|Animation|Fantasy</t>
  </si>
  <si>
    <t>Beowulf </t>
  </si>
  <si>
    <t>Sebastian Roché</t>
  </si>
  <si>
    <t>creature|demon|king|reward|warrior</t>
  </si>
  <si>
    <t>http://www.imdb.com/title/tt0442933/?ref_=fn_tt_tt_1</t>
  </si>
  <si>
    <t>Alessandro Carloni</t>
  </si>
  <si>
    <t>Kung Fu Panda 3 </t>
  </si>
  <si>
    <t>Wayne Knight</t>
  </si>
  <si>
    <t>china|kung fu|panda|pig|village</t>
  </si>
  <si>
    <t>http://www.imdb.com/title/tt2267968/?ref_=fn_tt_tt_1</t>
  </si>
  <si>
    <t>Mission: Impossible - Ghost Protocol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</si>
  <si>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</si>
  <si>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</si>
  <si>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</si>
  <si>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</si>
  <si>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</si>
  <si>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</si>
  <si>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</si>
  <si>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</si>
  <si>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</si>
  <si>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</si>
  <si>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</si>
  <si>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</si>
  <si>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</si>
  <si>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</si>
  <si>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</si>
  <si>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</si>
  <si>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</si>
  <si>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</si>
  <si>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</si>
  <si>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</si>
  <si>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</si>
  <si>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</si>
  <si>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</si>
  <si>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t>http://www.imdb.com/title/tt0325710/?ref_=fn_tt_tt_1</t>
  </si>
  <si>
    <t>María Valverde</t>
  </si>
  <si>
    <t>Action|Adventure|Drama</t>
  </si>
  <si>
    <t>Exodus: Gods and Kings </t>
  </si>
  <si>
    <t>Ben Mendelsohn</t>
  </si>
  <si>
    <t>egypt|exodus|moses|pharaoh|plague</t>
  </si>
  <si>
    <t>http://www.imdb.com/title/tt1528100/?ref_=fn_tt_tt_1</t>
  </si>
  <si>
    <t>Leonard Nimoy</t>
  </si>
  <si>
    <t>Star Trek </t>
  </si>
  <si>
    <t>box office hit|future|lifted by the throat|star trek|vulcan</t>
  </si>
  <si>
    <t>http://www.imdb.com/title/tt0796366/?ref_=fn_tt_tt_1</t>
  </si>
  <si>
    <t>Spider-Man </t>
  </si>
  <si>
    <t>evil|goblin|spider|spider man|superhero</t>
  </si>
  <si>
    <t>http://www.imdb.com/title/tt0145487/?ref_=fn_tt_tt_1</t>
  </si>
  <si>
    <t>Action|Adventure|Animation|Comedy|Family|Fantasy</t>
  </si>
  <si>
    <t>How to Train Your Dragon 2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</si>
  <si>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</si>
  <si>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</si>
  <si>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</si>
  <si>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</si>
  <si>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</si>
  <si>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</si>
  <si>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</si>
  <si>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</si>
  <si>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</si>
  <si>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</si>
  <si>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</si>
  <si>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</si>
  <si>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</si>
  <si>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</si>
  <si>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</si>
  <si>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</si>
  <si>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</si>
  <si>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</si>
  <si>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</si>
  <si>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</si>
  <si>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</si>
  <si>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</si>
  <si>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</si>
  <si>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</si>
  <si>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</si>
  <si>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</si>
  <si>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</si>
  <si>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</si>
  <si>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</si>
  <si>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</si>
  <si>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</si>
  <si>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</si>
  <si>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</si>
  <si>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</si>
  <si>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</si>
  <si>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</si>
  <si>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</si>
  <si>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</si>
  <si>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</si>
  <si>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</si>
  <si>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</si>
  <si>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</si>
  <si>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</si>
  <si>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</si>
  <si>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</si>
  <si>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</si>
  <si>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</si>
  <si>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</si>
  <si>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</si>
  <si>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</si>
  <si>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t>http://www.imdb.com/title/tt0173840/?ref_=fn_tt_tt_1</t>
  </si>
  <si>
    <t>Captain America: The First Avenger </t>
  </si>
  <si>
    <t>arctic|captain america|scientist|tesseract|war bond</t>
  </si>
  <si>
    <t>http://www.imdb.com/title/tt0458339/?ref_=fn_tt_tt_1</t>
  </si>
  <si>
    <t>Maria Grazia Cucinotta</t>
  </si>
  <si>
    <t>The World Is Not Enough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</si>
  <si>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</si>
  <si>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</si>
  <si>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</si>
  <si>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</si>
  <si>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</si>
  <si>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</si>
  <si>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</si>
  <si>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</si>
  <si>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</si>
  <si>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</si>
  <si>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</si>
  <si>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</si>
  <si>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</si>
  <si>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</si>
  <si>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</si>
  <si>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</si>
  <si>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</si>
  <si>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</si>
  <si>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 </t>
  </si>
  <si>
    <t>3d|antarctica|krill|penguin|sequel</t>
  </si>
  <si>
    <t>http://www.imdb.com/title/tt1402488/?ref_=fn_tt_tt_1</t>
  </si>
  <si>
    <t>Louis Leterrier</t>
  </si>
  <si>
    <t>Peter Mensah</t>
  </si>
  <si>
    <t>The Incredible Hulk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</si>
  <si>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</si>
  <si>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</si>
  <si>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</si>
  <si>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</si>
  <si>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</si>
  <si>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</si>
  <si>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</si>
  <si>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</si>
  <si>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</si>
  <si>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</si>
  <si>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</si>
  <si>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</si>
  <si>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</si>
  <si>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</si>
  <si>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</si>
  <si>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t>http://www.imdb.com/title/tt3691740/?ref_=fn_tt_tt_1</t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</si>
  <si>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</si>
  <si>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</si>
  <si>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</si>
  <si>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</si>
  <si>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</si>
  <si>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</si>
  <si>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</si>
  <si>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</si>
  <si>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</si>
  <si>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</si>
  <si>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</si>
  <si>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</si>
  <si>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</si>
  <si>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</si>
  <si>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</si>
  <si>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</si>
  <si>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</si>
  <si>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</si>
  <si>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</si>
  <si>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</si>
  <si>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</si>
  <si>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</si>
  <si>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</si>
  <si>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</si>
  <si>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</si>
  <si>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 </t>
  </si>
  <si>
    <t>action hero|cia|dark past|flashback|memory</t>
  </si>
  <si>
    <t>http://www.imdb.com/title/tt0440963/?ref_=fn_tt_tt_1</t>
  </si>
  <si>
    <t>Mark Osborne</t>
  </si>
  <si>
    <t>Kung Fu Panda </t>
  </si>
  <si>
    <t>kung fu|kung fu master|master|panda|snow leopard</t>
  </si>
  <si>
    <t>http://www.imdb.com/title/tt0441773/?ref_=fn_tt_tt_1</t>
  </si>
  <si>
    <t>Peyton Reed</t>
  </si>
  <si>
    <t>Ant-Man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</si>
  <si>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</si>
  <si>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</si>
  <si>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</si>
  <si>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</si>
  <si>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</si>
  <si>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</si>
  <si>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</si>
  <si>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</si>
  <si>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</si>
  <si>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</si>
  <si>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</si>
  <si>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</si>
  <si>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</si>
  <si>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</si>
  <si>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</si>
  <si>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</si>
  <si>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</si>
  <si>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 </t>
  </si>
  <si>
    <t>Rick Gonzalez</t>
  </si>
  <si>
    <t>alien|fight|storm|survival|tripod</t>
  </si>
  <si>
    <t>http://www.imdb.com/title/tt0407304/?ref_=fn_tt_tt_1</t>
  </si>
  <si>
    <t>Henry Rollins</t>
  </si>
  <si>
    <t>Bad Boys II </t>
  </si>
  <si>
    <t>Jordi Mollà</t>
  </si>
  <si>
    <t>cuba|dea|drugs|money|undercover</t>
  </si>
  <si>
    <t>http://www.imdb.com/title/tt0172156/?ref_=fn_tt_tt_1</t>
  </si>
  <si>
    <t>Constance Marie</t>
  </si>
  <si>
    <t>Puss in Boots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</si>
  <si>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</si>
  <si>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</si>
  <si>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</si>
  <si>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</si>
  <si>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</si>
  <si>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</si>
  <si>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</si>
  <si>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</si>
  <si>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</si>
  <si>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</si>
  <si>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</si>
  <si>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</si>
  <si>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</si>
  <si>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</si>
  <si>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</si>
  <si>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</si>
  <si>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</si>
  <si>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</si>
  <si>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</si>
  <si>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</si>
  <si>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</si>
  <si>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t>http://www.imdb.com/title/tt0983193/?ref_=fn_tt_tt_1</t>
  </si>
  <si>
    <t>Alfonso Cuarón</t>
  </si>
  <si>
    <t>Harry Potter and the Prisoner of Azkaban </t>
  </si>
  <si>
    <t>magic|muggle|serial killer|traitor|wizard</t>
  </si>
  <si>
    <t>http://www.imdb.com/title/tt0304141/?ref_=fn_tt_tt_1</t>
  </si>
  <si>
    <t>Adventure|Drama|Romance|War</t>
  </si>
  <si>
    <t>Australia </t>
  </si>
  <si>
    <t>Eddie Baroo</t>
  </si>
  <si>
    <t>australia|cattle|darwin|drover|japanese</t>
  </si>
  <si>
    <t>http://www.imdb.com/title/tt0455824/?ref_=fn_tt_tt_1</t>
  </si>
  <si>
    <t>After Earth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</si>
  <si>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</si>
  <si>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</si>
  <si>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</si>
  <si>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</si>
  <si>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</si>
  <si>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</si>
  <si>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</si>
  <si>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</si>
  <si>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</si>
  <si>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</si>
  <si>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</si>
  <si>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</si>
  <si>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</si>
  <si>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 </t>
  </si>
  <si>
    <t>Ralph Ineson</t>
  </si>
  <si>
    <t>http://www.imdb.com/title/tt1680310/?ref_=fn_tt_tt_1</t>
  </si>
  <si>
    <t>Night at the Museum: Secret of the Tomb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</si>
  <si>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</si>
  <si>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</si>
  <si>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</si>
  <si>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</si>
  <si>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</si>
  <si>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</si>
  <si>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</si>
  <si>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</si>
  <si>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</si>
  <si>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</si>
  <si>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</si>
  <si>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</si>
  <si>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</si>
  <si>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</si>
  <si>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</si>
  <si>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 </t>
  </si>
  <si>
    <t>Stephanie Szostak</t>
  </si>
  <si>
    <t>drug dealer|gold|partner|police|undead</t>
  </si>
  <si>
    <t>http://www.imdb.com/title/tt0790736/?ref_=fn_tt_tt_1</t>
  </si>
  <si>
    <t>Pirates of the Caribbean: The Curse of the Black Pearl </t>
  </si>
  <si>
    <t>caribbean|curse|governor|pirate|undead</t>
  </si>
  <si>
    <t>http://www.imdb.com/title/tt0325980/?ref_=fn_tt_tt_1</t>
  </si>
  <si>
    <t>Fantasy</t>
  </si>
  <si>
    <t>Harry Potter and the Deathly Hallows: Part I </t>
  </si>
  <si>
    <t>Alfred Enoch</t>
  </si>
  <si>
    <t>http://www.imdb.com/title/tt1571403/?ref_=fn_tt_tt_1</t>
  </si>
  <si>
    <t>The Hunger Games: Mockingjay - Part 1 </t>
  </si>
  <si>
    <t>based on young adult novel|manipulation|rebellion|symbol|uprising</t>
  </si>
  <si>
    <t>http://www.imdb.com/title/tt1951265/?ref_=fn_tt_tt_1</t>
  </si>
  <si>
    <t>Seth Gabel</t>
  </si>
  <si>
    <t>The Da Vinci Code </t>
  </si>
  <si>
    <t>Jürgen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</si>
  <si>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</si>
  <si>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</si>
  <si>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</si>
  <si>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</si>
  <si>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</si>
  <si>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</si>
  <si>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 </t>
  </si>
  <si>
    <t>Jeffrey Garcia</t>
  </si>
  <si>
    <t>amazon|bird|father in law|jungle|no opening credits</t>
  </si>
  <si>
    <t>http://www.imdb.com/title/tt2357291/?ref_=fn_tt_tt_1</t>
  </si>
  <si>
    <t>Bruce Davison</t>
  </si>
  <si>
    <t>X-Men 2 </t>
  </si>
  <si>
    <t>Aaron Stanford</t>
  </si>
  <si>
    <t>mutant|prison|professor|school|x men</t>
  </si>
  <si>
    <t>http://www.imdb.com/title/tt0290334/?ref_=fn_tt_tt_1</t>
  </si>
  <si>
    <t>Fast Five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</si>
  <si>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</si>
  <si>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</si>
  <si>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</si>
  <si>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</si>
  <si>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</si>
  <si>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</si>
  <si>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</si>
  <si>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t>http://www.imdb.com/title/tt1515091/?ref_=fn_tt_tt_1</t>
  </si>
  <si>
    <t>Clash of the Titans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</si>
  <si>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</si>
  <si>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</si>
  <si>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</si>
  <si>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</si>
  <si>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</si>
  <si>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</si>
  <si>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</si>
  <si>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</si>
  <si>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</si>
  <si>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</si>
  <si>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</si>
  <si>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</si>
  <si>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</si>
  <si>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</si>
  <si>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</si>
  <si>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</si>
  <si>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</si>
  <si>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</si>
  <si>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</si>
  <si>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</si>
  <si>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</si>
  <si>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</si>
  <si>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</si>
  <si>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</si>
  <si>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</si>
  <si>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</si>
  <si>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</si>
  <si>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</si>
  <si>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</si>
  <si>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</si>
  <si>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</si>
  <si>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</si>
  <si>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</si>
  <si>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</si>
  <si>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</si>
  <si>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t>http://www.imdb.com/title/tt0170016/?ref_=fn_tt_tt_1</t>
  </si>
  <si>
    <t>The Day After Tomorrow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</si>
  <si>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</si>
  <si>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</si>
  <si>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</si>
  <si>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</si>
  <si>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 </t>
  </si>
  <si>
    <t>cure|mission|terrorist|thief|virus</t>
  </si>
  <si>
    <t>http://www.imdb.com/title/tt0120755/?ref_=fn_tt_tt_1</t>
  </si>
  <si>
    <t>Mary Elizabeth Mastrantonio</t>
  </si>
  <si>
    <t>Karen Allen</t>
  </si>
  <si>
    <t>The Perfect Storm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</si>
  <si>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</si>
  <si>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</si>
  <si>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</si>
  <si>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</si>
  <si>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</si>
  <si>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</si>
  <si>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</si>
  <si>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</si>
  <si>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</si>
  <si>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</si>
  <si>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</si>
  <si>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</si>
  <si>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</si>
  <si>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</si>
  <si>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</si>
  <si>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</si>
  <si>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</si>
  <si>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</si>
  <si>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</si>
  <si>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</si>
  <si>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t>http://www.imdb.com/title/tt0259324/?ref_=fn_tt_tt_1</t>
  </si>
  <si>
    <t>Riz Ahmed</t>
  </si>
  <si>
    <t>Jason Bourne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</si>
  <si>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</si>
  <si>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</si>
  <si>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</si>
  <si>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</si>
  <si>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</si>
  <si>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</si>
  <si>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</si>
  <si>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</si>
  <si>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</si>
  <si>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</si>
  <si>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 </t>
  </si>
  <si>
    <t>cave painting|medical scanner|planet|pregnant with an alien fetus|suspended animation</t>
  </si>
  <si>
    <t>http://www.imdb.com/title/tt1446714/?ref_=fn_tt_tt_1</t>
  </si>
  <si>
    <t>Nathan Lane</t>
  </si>
  <si>
    <t>Stuart Little 2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</si>
  <si>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</si>
  <si>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</si>
  <si>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</si>
  <si>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</si>
  <si>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</si>
  <si>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 </t>
  </si>
  <si>
    <t>christ figure|class differences|messiah|saviour|social commentary</t>
  </si>
  <si>
    <t>http://www.imdb.com/title/tt1535108/?ref_=fn_tt_tt_1</t>
  </si>
  <si>
    <t>David Twohy</t>
  </si>
  <si>
    <t>The Chronicles of Riddick </t>
  </si>
  <si>
    <t>Christina Cox</t>
  </si>
  <si>
    <t>bounty hunter|escape|necromonger|planet|warrior</t>
  </si>
  <si>
    <t>http://www.imdb.com/title/tt0296572/?ref_=fn_tt_tt_1</t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</si>
  <si>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</si>
  <si>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</si>
  <si>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</si>
  <si>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</si>
  <si>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</si>
  <si>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</si>
  <si>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</si>
  <si>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</si>
  <si>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</si>
  <si>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</si>
  <si>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</si>
  <si>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</si>
  <si>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</si>
  <si>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</si>
  <si>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</si>
  <si>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</si>
  <si>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</si>
  <si>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</si>
  <si>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</si>
  <si>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</si>
  <si>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</si>
  <si>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</si>
  <si>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</si>
  <si>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</si>
  <si>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</si>
  <si>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 </t>
  </si>
  <si>
    <t>chase|fbi|garage|spy|surveillance</t>
  </si>
  <si>
    <t>http://www.imdb.com/title/tt1013743/?ref_=fn_tt_tt_1</t>
  </si>
  <si>
    <t>Action|Adventure|Mystery|Sci-Fi</t>
  </si>
  <si>
    <t>Oblivion </t>
  </si>
  <si>
    <t>Zoë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</si>
  <si>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</si>
  <si>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</si>
  <si>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</si>
  <si>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</si>
  <si>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</si>
  <si>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</si>
  <si>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</si>
  <si>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 </t>
  </si>
  <si>
    <t>martial arts|murdered before giving protagonist information|part computer animation|prequel|prequel to cult film</t>
  </si>
  <si>
    <t>http://www.imdb.com/title/tt0121765/?ref_=fn_tt_tt_1</t>
  </si>
  <si>
    <t>Monsters, Inc. </t>
  </si>
  <si>
    <t>James Coburn</t>
  </si>
  <si>
    <t>friend|little girl|monster|rival|scream</t>
  </si>
  <si>
    <t>http://www.imdb.com/title/tt0198781/?ref_=fn_tt_tt_1</t>
  </si>
  <si>
    <t>Tao Okamoto</t>
  </si>
  <si>
    <t>The Wolverine </t>
  </si>
  <si>
    <t>Rila Fukushima</t>
  </si>
  <si>
    <t>healing power|marvel comics|mecha|regeneration|self healing</t>
  </si>
  <si>
    <t>http://www.imdb.com/title/tt1430132/?ref_=fn_tt_tt_1</t>
  </si>
  <si>
    <t>Star Wars: Episode I - The Phantom Menace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</si>
  <si>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</si>
  <si>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</si>
  <si>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</si>
  <si>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</si>
  <si>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 </t>
  </si>
  <si>
    <t>cave|caveman|journey|strict father|survival</t>
  </si>
  <si>
    <t>http://www.imdb.com/title/tt0481499/?ref_=fn_tt_tt_1</t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</si>
  <si>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</si>
  <si>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</si>
  <si>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</si>
  <si>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</si>
  <si>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</si>
  <si>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</si>
  <si>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</si>
  <si>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</si>
  <si>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</si>
  <si>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</si>
  <si>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</si>
  <si>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</si>
  <si>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</si>
  <si>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</si>
  <si>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</si>
  <si>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</si>
  <si>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</si>
  <si>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</si>
  <si>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</si>
  <si>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</si>
  <si>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</si>
  <si>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</si>
  <si>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</si>
  <si>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</si>
  <si>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</si>
  <si>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</si>
  <si>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</si>
  <si>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</si>
  <si>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</si>
  <si>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</si>
  <si>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</si>
  <si>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</si>
  <si>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</si>
  <si>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</si>
  <si>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Renée Smith</t>
  </si>
  <si>
    <t>Dante's Peak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</si>
  <si>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</si>
  <si>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</si>
  <si>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</si>
  <si>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</si>
  <si>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</si>
  <si>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</si>
  <si>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</si>
  <si>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</si>
  <si>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</si>
  <si>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</si>
  <si>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</si>
  <si>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</si>
  <si>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</si>
  <si>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</si>
  <si>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</si>
  <si>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 </t>
  </si>
  <si>
    <t>chaos|museum|museum of natural history|night watchman|watchman</t>
  </si>
  <si>
    <t>http://www.imdb.com/title/tt0477347/?ref_=fn_tt_tt_1</t>
  </si>
  <si>
    <t>Brad Peyton</t>
  </si>
  <si>
    <t>San Andreas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</si>
  <si>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</si>
  <si>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</si>
  <si>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</si>
  <si>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</si>
  <si>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</si>
  <si>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</si>
  <si>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</si>
  <si>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</si>
  <si>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</si>
  <si>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</si>
  <si>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</si>
  <si>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</si>
  <si>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</si>
  <si>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</si>
  <si>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</si>
  <si>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</si>
  <si>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</si>
  <si>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</si>
  <si>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</si>
  <si>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</si>
  <si>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</si>
  <si>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 </t>
  </si>
  <si>
    <t>Stephanie March</t>
  </si>
  <si>
    <t>assassin|marriage|secret agent|suburb|target</t>
  </si>
  <si>
    <t>http://www.imdb.com/title/tt0356910/?ref_=fn_tt_tt_1</t>
  </si>
  <si>
    <t>Theo James</t>
  </si>
  <si>
    <t>Insurgent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</si>
  <si>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</si>
  <si>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</si>
  <si>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</si>
  <si>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</si>
  <si>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</si>
  <si>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</si>
  <si>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</si>
  <si>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</si>
  <si>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</si>
  <si>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</si>
  <si>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</si>
  <si>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</si>
  <si>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</si>
  <si>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</si>
  <si>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</si>
  <si>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</si>
  <si>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</si>
  <si>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</si>
  <si>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</si>
  <si>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</si>
  <si>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</si>
  <si>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</si>
  <si>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</si>
  <si>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</si>
  <si>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</si>
  <si>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</si>
  <si>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</si>
  <si>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</si>
  <si>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</si>
  <si>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</si>
  <si>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</si>
  <si>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</si>
  <si>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</si>
  <si>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</si>
  <si>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</si>
  <si>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</si>
  <si>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</si>
  <si>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</si>
  <si>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</si>
  <si>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</si>
  <si>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</si>
  <si>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</si>
  <si>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</si>
  <si>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</si>
  <si>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</si>
  <si>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</si>
  <si>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</si>
  <si>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</si>
  <si>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</si>
  <si>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</si>
  <si>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</si>
  <si>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</si>
  <si>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</si>
  <si>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</si>
  <si>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</si>
  <si>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</si>
  <si>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</si>
  <si>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</si>
  <si>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</si>
  <si>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</si>
  <si>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</si>
  <si>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</si>
  <si>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</si>
  <si>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</si>
  <si>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</si>
  <si>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</si>
  <si>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</si>
  <si>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</si>
  <si>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</si>
  <si>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</si>
  <si>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</si>
  <si>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</si>
  <si>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</si>
  <si>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</si>
  <si>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</si>
  <si>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</si>
  <si>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</si>
  <si>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</si>
  <si>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</si>
  <si>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 </t>
  </si>
  <si>
    <t>Cyril Raffaelli</t>
  </si>
  <si>
    <t>fbi|hacker|independence day|police|terrorist</t>
  </si>
  <si>
    <t>http://www.imdb.com/title/tt0337978/?ref_=fn_tt_tt_1</t>
  </si>
  <si>
    <t>The Lord of the Rings: The Fellowship of the Ring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</si>
  <si>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</si>
  <si>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</si>
  <si>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</si>
  <si>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</si>
  <si>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</si>
  <si>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 </t>
  </si>
  <si>
    <t>Cécile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</si>
  <si>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</si>
  <si>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</si>
  <si>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</si>
  <si>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</si>
  <si>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</si>
  <si>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</si>
  <si>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</si>
  <si>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</si>
  <si>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</si>
  <si>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</si>
  <si>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</si>
  <si>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</si>
  <si>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</si>
  <si>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</si>
  <si>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 </t>
  </si>
  <si>
    <t>Chi McBride</t>
  </si>
  <si>
    <t>humanoid robot|man versus machine|prosthetic limb|robot as pathos|robot vs. robot</t>
  </si>
  <si>
    <t>http://www.imdb.com/title/tt0343818/?ref_=fn_tt_tt_1</t>
  </si>
  <si>
    <t>Kingdom of Heaven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</si>
  <si>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</si>
  <si>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</si>
  <si>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</si>
  <si>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</si>
  <si>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</si>
  <si>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</si>
  <si>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</si>
  <si>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</si>
  <si>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</si>
  <si>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</si>
  <si>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</si>
  <si>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</si>
  <si>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</si>
  <si>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</si>
  <si>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t>http://www.imdb.com/title/tt0780521/?ref_=fn_tt_tt_1</t>
  </si>
  <si>
    <t>Donald Glover</t>
  </si>
  <si>
    <t>The Martian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</si>
  <si>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</si>
  <si>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</si>
  <si>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</si>
  <si>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</si>
  <si>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</si>
  <si>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</si>
  <si>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             </t>
  </si>
  <si>
    <t>http://www.imdb.com/title/tt1869849/?ref_=fn_tt_tt_1</t>
  </si>
  <si>
    <t>Action|Adventure|Romance|Sci-Fi|Thriller</t>
  </si>
  <si>
    <t>The Island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</si>
  <si>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</si>
  <si>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</si>
  <si>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</si>
  <si>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</si>
  <si>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</si>
  <si>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</si>
  <si>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</si>
  <si>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</si>
  <si>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</si>
  <si>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</si>
  <si>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</si>
  <si>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</si>
  <si>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</si>
  <si>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</si>
  <si>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</si>
  <si>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</si>
  <si>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</si>
  <si>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 </t>
  </si>
  <si>
    <t>Oliver Reed</t>
  </si>
  <si>
    <t>battlefield|blood|combat|gladiator|roman empire</t>
  </si>
  <si>
    <t>http://www.imdb.com/title/tt0172495/?ref_=fn_tt_tt_1</t>
  </si>
  <si>
    <t>Frank Grillo</t>
  </si>
  <si>
    <t>Minority Report </t>
  </si>
  <si>
    <t>Jessica Capshaw</t>
  </si>
  <si>
    <t>future|murder|neo noir|washington d.c.|year 2054</t>
  </si>
  <si>
    <t>http://www.imdb.com/title/tt0181689/?ref_=fn_tt_tt_1</t>
  </si>
  <si>
    <t>Harry Potter and the Chamber of Secrets </t>
  </si>
  <si>
    <t>bildungsroman|flying broom|invisibility cloak|monster|wizardry</t>
  </si>
  <si>
    <t>http://www.imdb.com/title/tt0295297/?ref_=fn_tt_tt_1</t>
  </si>
  <si>
    <t>Tobias Menzies</t>
  </si>
  <si>
    <t>Casino Royale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</si>
  <si>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</si>
  <si>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</si>
  <si>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</si>
  <si>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</si>
  <si>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</si>
  <si>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</si>
  <si>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</si>
  <si>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</si>
  <si>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</si>
  <si>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</si>
  <si>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</si>
  <si>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</si>
  <si>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</si>
  <si>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</si>
  <si>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</si>
  <si>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</si>
  <si>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</si>
  <si>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</si>
  <si>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</si>
  <si>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</si>
  <si>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</si>
  <si>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</si>
  <si>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</si>
  <si>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</si>
  <si>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</si>
  <si>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</si>
  <si>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</si>
  <si>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</si>
  <si>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</si>
  <si>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</si>
  <si>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</si>
  <si>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</si>
  <si>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</si>
  <si>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</si>
  <si>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</si>
  <si>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</si>
  <si>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</si>
  <si>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</si>
  <si>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</si>
  <si>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</si>
  <si>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</si>
  <si>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</si>
  <si>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</si>
  <si>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</si>
  <si>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</si>
  <si>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</si>
  <si>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</si>
  <si>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</si>
  <si>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</si>
  <si>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</si>
  <si>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</si>
  <si>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</si>
  <si>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</si>
  <si>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</si>
  <si>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</si>
  <si>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</si>
  <si>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</si>
  <si>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</si>
  <si>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</si>
  <si>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</si>
  <si>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</si>
  <si>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</si>
  <si>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</si>
  <si>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</si>
  <si>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</si>
  <si>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</si>
  <si>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</si>
  <si>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</si>
  <si>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</si>
  <si>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</si>
  <si>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</si>
  <si>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</si>
  <si>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</si>
  <si>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</si>
  <si>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</si>
  <si>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</si>
  <si>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</si>
  <si>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</si>
  <si>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</si>
  <si>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</si>
  <si>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</si>
  <si>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</si>
  <si>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</si>
  <si>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</si>
  <si>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</si>
  <si>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</si>
  <si>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</si>
  <si>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</si>
  <si>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</si>
  <si>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</si>
  <si>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</si>
  <si>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</si>
  <si>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</si>
  <si>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</si>
  <si>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</si>
  <si>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</si>
  <si>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</si>
  <si>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</si>
  <si>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</si>
  <si>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</si>
  <si>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</si>
  <si>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</si>
  <si>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</si>
  <si>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</si>
  <si>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</si>
  <si>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</si>
  <si>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</si>
  <si>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</si>
  <si>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</si>
  <si>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</si>
  <si>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</si>
  <si>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</si>
  <si>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</si>
  <si>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</si>
  <si>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</si>
  <si>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</si>
  <si>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</si>
  <si>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</si>
  <si>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</si>
  <si>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</si>
  <si>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</si>
  <si>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</si>
  <si>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</si>
  <si>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</si>
  <si>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 </t>
  </si>
  <si>
    <t>based on true story|fellatio|female rear nudity|sex in an airplane|stockbroker</t>
  </si>
  <si>
    <t>http://www.imdb.com/title/tt0993846/?ref_=fn_tt_tt_1</t>
  </si>
  <si>
    <t>Rene Auberjonois</t>
  </si>
  <si>
    <t>Batman Forever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</si>
  <si>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</si>
  <si>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</si>
  <si>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</si>
  <si>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</si>
  <si>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</si>
  <si>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</si>
  <si>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</si>
  <si>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</si>
  <si>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</si>
  <si>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</si>
  <si>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</si>
  <si>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</si>
  <si>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</si>
  <si>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</si>
  <si>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</si>
  <si>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</si>
  <si>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</si>
  <si>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</si>
  <si>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</si>
  <si>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</si>
  <si>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</si>
  <si>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</si>
  <si>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</si>
  <si>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</si>
  <si>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</si>
  <si>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</si>
  <si>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</si>
  <si>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t>http://www.imdb.com/title/tt0327554/?ref_=fn_tt_tt_1</t>
  </si>
  <si>
    <t>Hercules </t>
  </si>
  <si>
    <t>Ingrid Bolsø Berdal</t>
  </si>
  <si>
    <t>army|greek mythology|hercules|king|mercenary</t>
  </si>
  <si>
    <t>http://www.imdb.com/title/tt1267297/?ref_=fn_tt_tt_1</t>
  </si>
  <si>
    <t>Treasure Planet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</si>
  <si>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</si>
  <si>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</si>
  <si>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</si>
  <si>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</si>
  <si>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</si>
  <si>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</si>
  <si>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</si>
  <si>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</si>
  <si>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</si>
  <si>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</si>
  <si>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</si>
  <si>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</si>
  <si>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</si>
  <si>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</si>
  <si>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</si>
  <si>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</si>
  <si>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</si>
  <si>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</si>
  <si>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</si>
  <si>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</si>
  <si>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</si>
  <si>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</si>
  <si>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</si>
  <si>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</si>
  <si>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</si>
  <si>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</si>
  <si>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</si>
  <si>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</si>
  <si>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</si>
  <si>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</si>
  <si>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</si>
  <si>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</si>
  <si>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</si>
  <si>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</si>
  <si>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</si>
  <si>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</si>
  <si>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</si>
  <si>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</si>
  <si>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</si>
  <si>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</si>
  <si>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</si>
  <si>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</si>
  <si>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</si>
  <si>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</si>
  <si>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</si>
  <si>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</si>
  <si>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</si>
  <si>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</si>
  <si>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</si>
  <si>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</si>
  <si>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</si>
  <si>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</si>
  <si>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</si>
  <si>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</si>
  <si>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</si>
  <si>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</si>
  <si>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</si>
  <si>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</si>
  <si>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</si>
  <si>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</si>
  <si>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</si>
  <si>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 </t>
  </si>
  <si>
    <t>Patricia Velasquez</t>
  </si>
  <si>
    <t>ancient egypt|bracelet|king|scorpion|son</t>
  </si>
  <si>
    <t>http://www.imdb.com/title/tt0209163/?ref_=fn_tt_tt_1</t>
  </si>
  <si>
    <t>Crime|Drama</t>
  </si>
  <si>
    <t>Gangs of New York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</si>
  <si>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</si>
  <si>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</si>
  <si>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</si>
  <si>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</si>
  <si>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</si>
  <si>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</si>
  <si>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</si>
  <si>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</si>
  <si>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</si>
  <si>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</si>
  <si>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</si>
  <si>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</si>
  <si>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</si>
  <si>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</si>
  <si>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</si>
  <si>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</si>
  <si>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</si>
  <si>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</si>
  <si>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</si>
  <si>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</si>
  <si>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</si>
  <si>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</si>
  <si>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</si>
  <si>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t>http://www.imdb.com/title/tt0327162/?ref_=fn_tt_tt_1</t>
  </si>
  <si>
    <t>Drama|History|War</t>
  </si>
  <si>
    <t>Black Hawk Down </t>
  </si>
  <si>
    <t>army|helicopter|somali|somalia|warlord</t>
  </si>
  <si>
    <t>http://www.imdb.com/title/tt0265086/?ref_=fn_tt_tt_1</t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</si>
  <si>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</si>
  <si>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</si>
  <si>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</si>
  <si>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</si>
  <si>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</si>
  <si>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</si>
  <si>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</si>
  <si>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</si>
  <si>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</si>
  <si>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</si>
  <si>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</si>
  <si>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</si>
  <si>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</si>
  <si>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</si>
  <si>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</si>
  <si>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</si>
  <si>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</si>
  <si>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</si>
  <si>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</si>
  <si>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</si>
  <si>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</si>
  <si>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</si>
  <si>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</si>
  <si>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</si>
  <si>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</si>
  <si>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t>http://www.imdb.com/title/tt0138749/?ref_=fn_tt_tt_1</t>
  </si>
  <si>
    <t>Ice Age: Continental Drift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</si>
  <si>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</si>
  <si>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</si>
  <si>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</si>
  <si>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</si>
  <si>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</si>
  <si>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</si>
  <si>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</si>
  <si>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</si>
  <si>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</si>
  <si>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</si>
  <si>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</si>
  <si>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 </t>
  </si>
  <si>
    <t>1970s|afterlife|heaven|pedophile|rape</t>
  </si>
  <si>
    <t>http://www.imdb.com/title/tt0380510/?ref_=fn_tt_tt_1</t>
  </si>
  <si>
    <t>Alexander Gould</t>
  </si>
  <si>
    <t>Finding Nemo </t>
  </si>
  <si>
    <t>great barrier reef|protective father|separation from family|shark|short term memory loss</t>
  </si>
  <si>
    <t>http://www.imdb.com/title/tt0266543/?ref_=fn_tt_tt_1</t>
  </si>
  <si>
    <t>The Lord of the Rings: The Return of the King </t>
  </si>
  <si>
    <t>Bernard Hill</t>
  </si>
  <si>
    <t>battle|epic|king|orc|ring</t>
  </si>
  <si>
    <t>http://www.imdb.com/title/tt0167260/?ref_=fn_tt_tt_1</t>
  </si>
  <si>
    <t>The Lord of the Rings: The Two Towers </t>
  </si>
  <si>
    <t>epic|evil wizard|middle earth|ring|wizard</t>
  </si>
  <si>
    <t>http://www.imdb.com/title/tt0167261/?ref_=fn_tt_tt_1</t>
  </si>
  <si>
    <t>Sergey Bodrov</t>
  </si>
  <si>
    <t>Seventh Son </t>
  </si>
  <si>
    <t>Olivia Williams</t>
  </si>
  <si>
    <t>apprentice|demon|exorcism|master apprentice relationship|witch</t>
  </si>
  <si>
    <t>http://www.imdb.com/title/tt1121096/?ref_=fn_tt_tt_1</t>
  </si>
  <si>
    <t>Lara Croft: Tomb Raider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</si>
  <si>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</si>
  <si>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</si>
  <si>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</si>
  <si>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</si>
  <si>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</si>
  <si>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</si>
  <si>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</si>
  <si>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</si>
  <si>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</si>
  <si>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</si>
  <si>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</si>
  <si>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</si>
  <si>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</si>
  <si>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</si>
  <si>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</si>
  <si>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</si>
  <si>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</si>
  <si>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</si>
  <si>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</si>
  <si>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</si>
  <si>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</si>
  <si>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</si>
  <si>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</si>
  <si>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</si>
  <si>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</si>
  <si>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</si>
  <si>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</si>
  <si>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</si>
  <si>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</si>
  <si>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</si>
  <si>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</si>
  <si>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</si>
  <si>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</si>
  <si>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</si>
  <si>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</si>
  <si>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</si>
  <si>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</si>
  <si>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</si>
  <si>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</si>
  <si>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</si>
  <si>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</si>
  <si>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</si>
  <si>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</si>
  <si>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</si>
  <si>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</si>
  <si>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 </t>
  </si>
  <si>
    <t>Matthew Modine</t>
  </si>
  <si>
    <t>latin|pirate|pirate ship|treasure|treasure map</t>
  </si>
  <si>
    <t>http://www.imdb.com/title/tt0112760/?ref_=fn_tt_tt_1</t>
  </si>
  <si>
    <t>Percy Jackson &amp; the Olympians: The Lightning Thief </t>
  </si>
  <si>
    <t>greek|lightning|lightning bolt|poseidon|teenager</t>
  </si>
  <si>
    <t>http://www.imdb.com/title/tt0814255/?ref_=fn_tt_tt_1</t>
  </si>
  <si>
    <t>Adventure|Comedy|Family|Mystery|Sci-Fi</t>
  </si>
  <si>
    <t>Men in Black </t>
  </si>
  <si>
    <t>Linda Fiorentino</t>
  </si>
  <si>
    <t>alien|box office hit|flying saucer|laser gun|wisecrack humor</t>
  </si>
  <si>
    <t>http://www.imdb.com/title/tt0119654/?ref_=fn_tt_tt_1</t>
  </si>
  <si>
    <t>Toy Story 2 </t>
  </si>
  <si>
    <t>collector|dog|friend|rescue|toy</t>
  </si>
  <si>
    <t>http://www.imdb.com/title/tt0120363/?ref_=fn_tt_tt_1</t>
  </si>
  <si>
    <t>Unstoppable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</si>
  <si>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</si>
  <si>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</si>
  <si>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</si>
  <si>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</si>
  <si>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Melançon</t>
  </si>
  <si>
    <t>Rush Hour 2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</si>
  <si>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</si>
  <si>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</si>
  <si>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</si>
  <si>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</si>
  <si>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</si>
  <si>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</si>
  <si>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</si>
  <si>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</si>
  <si>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</si>
  <si>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</si>
  <si>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</si>
  <si>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</si>
  <si>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</si>
  <si>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</si>
  <si>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</si>
  <si>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</si>
  <si>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</si>
  <si>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</si>
  <si>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</si>
  <si>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</si>
  <si>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</si>
  <si>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</si>
  <si>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</si>
  <si>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</si>
  <si>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</si>
  <si>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</si>
  <si>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</si>
  <si>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</si>
  <si>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</si>
  <si>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</si>
  <si>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</si>
  <si>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</si>
  <si>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</si>
  <si>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</si>
  <si>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</si>
  <si>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</si>
  <si>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</si>
  <si>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</si>
  <si>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</si>
  <si>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</si>
  <si>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</si>
  <si>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</si>
  <si>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</si>
  <si>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</si>
  <si>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</si>
  <si>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</si>
  <si>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</si>
  <si>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</si>
  <si>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</si>
  <si>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</si>
  <si>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</si>
  <si>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</si>
  <si>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</si>
  <si>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</si>
  <si>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</si>
  <si>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</si>
  <si>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</si>
  <si>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</si>
  <si>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 </t>
  </si>
  <si>
    <t>Kevin Chamberlin</t>
  </si>
  <si>
    <t>bomb|detective|new york city|police|terrorist</t>
  </si>
  <si>
    <t>http://www.imdb.com/title/tt0112864/?ref_=fn_tt_tt_1</t>
  </si>
  <si>
    <t>Sherlock Holmes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</si>
  <si>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</si>
  <si>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</si>
  <si>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</si>
  <si>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</si>
  <si>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</si>
  <si>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 </t>
  </si>
  <si>
    <t>http://www.imdb.com/title/tt2638144/?ref_=fn_tt_tt_1</t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</si>
  <si>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</si>
  <si>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</si>
  <si>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</si>
  <si>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</si>
  <si>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</si>
  <si>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</si>
  <si>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</si>
  <si>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</si>
  <si>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</si>
  <si>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</si>
  <si>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</si>
  <si>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</si>
  <si>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</si>
  <si>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</si>
  <si>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</si>
  <si>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</si>
  <si>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</si>
  <si>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</si>
  <si>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</si>
  <si>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</si>
  <si>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</si>
  <si>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</si>
  <si>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</si>
  <si>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</si>
  <si>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</si>
  <si>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</si>
  <si>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 </t>
  </si>
  <si>
    <t>alien|arcade game|chase|driving in reverse|video gamer</t>
  </si>
  <si>
    <t>http://www.imdb.com/title/tt2120120/?ref_=fn_tt_tt_1</t>
  </si>
  <si>
    <t>Haley Joel Osment</t>
  </si>
  <si>
    <t>A.I. Artificial Intelligence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</si>
  <si>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</si>
  <si>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</si>
  <si>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</si>
  <si>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</si>
  <si>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</si>
  <si>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</si>
  <si>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</si>
  <si>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</si>
  <si>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</si>
  <si>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</si>
  <si>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</si>
  <si>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</si>
  <si>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</si>
  <si>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</si>
  <si>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</si>
  <si>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</si>
  <si>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</si>
  <si>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</si>
  <si>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</si>
  <si>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</si>
  <si>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</si>
  <si>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</si>
  <si>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</si>
  <si>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</si>
  <si>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</si>
  <si>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</si>
  <si>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</si>
  <si>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</si>
  <si>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</si>
  <si>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</si>
  <si>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</si>
  <si>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</si>
  <si>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</si>
  <si>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 </t>
  </si>
  <si>
    <t>golden fleece|half brother|magical tree|sea|tree</t>
  </si>
  <si>
    <t>http://www.imdb.com/title/tt1854564/?ref_=fn_tt_tt_1</t>
  </si>
  <si>
    <t>Lara Croft Tomb Raider: The Cradle of Life </t>
  </si>
  <si>
    <t>duology|female hero|female lead|orb|pandora's box</t>
  </si>
  <si>
    <t>http://www.imdb.com/title/tt0325703/?ref_=fn_tt_tt_1</t>
  </si>
  <si>
    <t>Action|Adventure|Comedy|Crime|Mystery|Thriller</t>
  </si>
  <si>
    <t>Now You See Me 2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</si>
  <si>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</si>
  <si>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</si>
  <si>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</si>
  <si>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</si>
  <si>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</si>
  <si>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 </t>
  </si>
  <si>
    <t>Velibor Topic</t>
  </si>
  <si>
    <t>cold fusion|disguise|energy|fusion|the saint</t>
  </si>
  <si>
    <t>http://www.imdb.com/title/tt0120053/?ref_=fn_tt_tt_1</t>
  </si>
  <si>
    <t>Stephen Dillane</t>
  </si>
  <si>
    <t>Spy Game </t>
  </si>
  <si>
    <t>Catherine McCormack</t>
  </si>
  <si>
    <t>china|cia|cold war|friendship|retirement</t>
  </si>
  <si>
    <t>http://www.imdb.com/title/tt0266987/?ref_=fn_tt_tt_1</t>
  </si>
  <si>
    <t>Brian De Palma</t>
  </si>
  <si>
    <t>Mission to Mars </t>
  </si>
  <si>
    <t>Kim Delaney</t>
  </si>
  <si>
    <t>astronaut|mars|mars the planet|outer space|zero gravity</t>
  </si>
  <si>
    <t>http://www.imdb.com/title/tt0183523/?ref_=fn_tt_tt_1</t>
  </si>
  <si>
    <t>Wanda Sykes</t>
  </si>
  <si>
    <t>Rio </t>
  </si>
  <si>
    <t>Will.i.am</t>
  </si>
  <si>
    <t>bird|brazilian|cockatoo|macaw|minnesota</t>
  </si>
  <si>
    <t>http://www.imdb.com/title/tt1436562/?ref_=fn_tt_tt_1</t>
  </si>
  <si>
    <t>Comedy|Drama|Sci-Fi</t>
  </si>
  <si>
    <t>Bicentennial Man </t>
  </si>
  <si>
    <t>23rd century|android|artificial intelligence|dual role|robot</t>
  </si>
  <si>
    <t>http://www.imdb.com/title/tt0182789/?ref_=fn_tt_tt_1</t>
  </si>
  <si>
    <t>Mick Jackson</t>
  </si>
  <si>
    <t>Anne Heche</t>
  </si>
  <si>
    <t>Volcano </t>
  </si>
  <si>
    <t>Gaby Hoffmann</t>
  </si>
  <si>
    <t>earthquake|fire|lava|rescue|volcano</t>
  </si>
  <si>
    <t>http://www.imdb.com/title/tt0120461/?ref_=fn_tt_tt_1</t>
  </si>
  <si>
    <t>Alan J. Pakula</t>
  </si>
  <si>
    <t>The Devil's Own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</si>
  <si>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</si>
  <si>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</si>
  <si>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</si>
  <si>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</si>
  <si>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</si>
  <si>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</si>
  <si>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</si>
  <si>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</si>
  <si>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</si>
  <si>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</si>
  <si>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</si>
  <si>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</si>
  <si>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</si>
  <si>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</si>
  <si>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</si>
  <si>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</si>
  <si>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</si>
  <si>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</si>
  <si>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</si>
  <si>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</si>
  <si>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</si>
  <si>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</si>
  <si>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</si>
  <si>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</si>
  <si>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</si>
  <si>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</si>
  <si>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</si>
  <si>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</si>
  <si>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</si>
  <si>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</si>
  <si>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</si>
  <si>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 </t>
  </si>
  <si>
    <t>horse|horse racing|jockey|limp|seabiscuit</t>
  </si>
  <si>
    <t>http://www.imdb.com/title/tt0329575/?ref_=fn_tt_tt_1</t>
  </si>
  <si>
    <t>Alan Ruck</t>
  </si>
  <si>
    <t>Twister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</si>
  <si>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</si>
  <si>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</si>
  <si>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</si>
  <si>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</si>
  <si>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</si>
  <si>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</si>
  <si>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</si>
  <si>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</si>
  <si>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</si>
  <si>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</si>
  <si>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 </t>
  </si>
  <si>
    <t>Elizabeth Daily</t>
  </si>
  <si>
    <t>dance|emperor penguin|friend|penguin|song</t>
  </si>
  <si>
    <t>http://www.imdb.com/title/tt0366548/?ref_=fn_tt_tt_1</t>
  </si>
  <si>
    <t>Joan Allen</t>
  </si>
  <si>
    <t>The Bourne Supremacy </t>
  </si>
  <si>
    <t>Oksana Akinshina</t>
  </si>
  <si>
    <t>assassin|car chase|cia|hidden truth|one against many</t>
  </si>
  <si>
    <t>http://www.imdb.com/title/tt0372183/?ref_=fn_tt_tt_1</t>
  </si>
  <si>
    <t>Air Force One </t>
  </si>
  <si>
    <t>Dean Stockwell</t>
  </si>
  <si>
    <t>ex soldier|hijacker|hostage|president|terrorist</t>
  </si>
  <si>
    <t>http://www.imdb.com/title/tt0118571/?ref_=fn_tt_tt_1</t>
  </si>
  <si>
    <t>Ocean's Eleven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</si>
  <si>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</si>
  <si>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</si>
  <si>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</si>
  <si>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</si>
  <si>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 </t>
  </si>
  <si>
    <t>box office flop|cardinal richelieu|critically bashed|duel|musketeer</t>
  </si>
  <si>
    <t>http://www.imdb.com/title/tt1509767/?ref_=fn_tt_tt_1</t>
  </si>
  <si>
    <t>Genndy Tartakovsky</t>
  </si>
  <si>
    <t>Hotel Transylvania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</si>
  <si>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</si>
  <si>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</si>
  <si>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</si>
  <si>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</si>
  <si>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</si>
  <si>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</si>
  <si>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</si>
  <si>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</si>
  <si>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</si>
  <si>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</si>
  <si>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</si>
  <si>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</si>
  <si>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</si>
  <si>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</si>
  <si>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</si>
  <si>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</si>
  <si>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</si>
  <si>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</si>
  <si>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 </t>
  </si>
  <si>
    <t>cia|cia agent|consulate|on the run|safe house</t>
  </si>
  <si>
    <t>http://www.imdb.com/title/tt1599348/?ref_=fn_tt_tt_1</t>
  </si>
  <si>
    <t>Adventure|Comedy|Family</t>
  </si>
  <si>
    <t>102 Dalmatians </t>
  </si>
  <si>
    <t>Jim Carter</t>
  </si>
  <si>
    <t>dog|parole|parole officer|prison|puppy</t>
  </si>
  <si>
    <t>http://www.imdb.com/title/tt0211181/?ref_=fn_tt_tt_1</t>
  </si>
  <si>
    <t>Gabourey Sidibe</t>
  </si>
  <si>
    <t>Tower Heist </t>
  </si>
  <si>
    <t>apartment|fbi|fraud|heist|manager</t>
  </si>
  <si>
    <t>http://www.imdb.com/title/tt0471042/?ref_=fn_tt_tt_1</t>
  </si>
  <si>
    <t>Nancy Meyers</t>
  </si>
  <si>
    <t>The Holiday </t>
  </si>
  <si>
    <t>Sarah Parish</t>
  </si>
  <si>
    <t>book|composer|house|love|self esteem</t>
  </si>
  <si>
    <t>http://www.imdb.com/title/tt0457939/?ref_=fn_tt_tt_1</t>
  </si>
  <si>
    <t>Enemy of the State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</si>
  <si>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</si>
  <si>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</si>
  <si>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</si>
  <si>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</si>
  <si>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</si>
  <si>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 </t>
  </si>
  <si>
    <t>Zoe Kazan</t>
  </si>
  <si>
    <t>affair|divorce|graduation|vomiting|watching television</t>
  </si>
  <si>
    <t>http://www.imdb.com/title/tt1230414/?ref_=fn_tt_tt_1</t>
  </si>
  <si>
    <t>Al Pacino</t>
  </si>
  <si>
    <t>Ocean's Thirteen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</si>
  <si>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</si>
  <si>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</si>
  <si>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</si>
  <si>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</si>
  <si>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 </t>
  </si>
  <si>
    <t>Jane Krakowski</t>
  </si>
  <si>
    <t>bear|deer|forest|grizzly bear|hunter</t>
  </si>
  <si>
    <t>http://www.imdb.com/title/tt0400717/?ref_=fn_tt_tt_1</t>
  </si>
  <si>
    <t>Neil Burger</t>
  </si>
  <si>
    <t>Divergent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</si>
  <si>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</si>
  <si>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</si>
  <si>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</si>
  <si>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</si>
  <si>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</si>
  <si>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</si>
  <si>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</si>
  <si>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</si>
  <si>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t>http://www.imdb.com/title/tt0215750/?ref_=fn_tt_tt_1</t>
  </si>
  <si>
    <t>The Rundown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</si>
  <si>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</si>
  <si>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</si>
  <si>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</si>
  <si>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</si>
  <si>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</si>
  <si>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 </t>
  </si>
  <si>
    <t>action hero|hero|magic|ticket|video store</t>
  </si>
  <si>
    <t>http://www.imdb.com/title/tt0107362/?ref_=fn_tt_tt_1</t>
  </si>
  <si>
    <t>Li Gong</t>
  </si>
  <si>
    <t>Memoirs of a Geisha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</si>
  <si>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</si>
  <si>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</si>
  <si>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</si>
  <si>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</si>
  <si>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</si>
  <si>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</si>
  <si>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</si>
  <si>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</si>
  <si>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</si>
  <si>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</si>
  <si>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</si>
  <si>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 </t>
  </si>
  <si>
    <t>Michael Palin</t>
  </si>
  <si>
    <t>christmas|christmas eve|elf|high tech|resentment</t>
  </si>
  <si>
    <t>http://www.imdb.com/title/tt1430607/?ref_=fn_tt_tt_1</t>
  </si>
  <si>
    <t>Martin Brest</t>
  </si>
  <si>
    <t>Meet Joe Black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</si>
  <si>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</si>
  <si>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</si>
  <si>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</si>
  <si>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</si>
  <si>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</si>
  <si>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</si>
  <si>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</si>
  <si>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</si>
  <si>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</si>
  <si>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</si>
  <si>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</si>
  <si>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</si>
  <si>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</si>
  <si>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</si>
  <si>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</si>
  <si>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</si>
  <si>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</si>
  <si>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</si>
  <si>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</si>
  <si>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</si>
  <si>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</si>
  <si>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</si>
  <si>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</si>
  <si>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</si>
  <si>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</si>
  <si>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</si>
  <si>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</si>
  <si>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</si>
  <si>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</si>
  <si>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t>http://www.imdb.com/title/tt0446029/?ref_=fn_tt_tt_1</t>
  </si>
  <si>
    <t>Jon Amiel</t>
  </si>
  <si>
    <t>Tchéky Karyo</t>
  </si>
  <si>
    <t>The Core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</si>
  <si>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</si>
  <si>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</si>
  <si>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</si>
  <si>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</si>
  <si>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</si>
  <si>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</si>
  <si>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</si>
  <si>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</si>
  <si>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</si>
  <si>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</si>
  <si>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</si>
  <si>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</si>
  <si>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</si>
  <si>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</si>
  <si>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</si>
  <si>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</si>
  <si>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</si>
  <si>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</si>
  <si>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</si>
  <si>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</si>
  <si>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</si>
  <si>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</si>
  <si>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</si>
  <si>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</si>
  <si>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</si>
  <si>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</si>
  <si>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</si>
  <si>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</si>
  <si>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</si>
  <si>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</si>
  <si>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</si>
  <si>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</si>
  <si>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</si>
  <si>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</si>
  <si>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</si>
  <si>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</si>
  <si>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</si>
  <si>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</si>
  <si>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</si>
  <si>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 </t>
  </si>
  <si>
    <t>Katt Williams</t>
  </si>
  <si>
    <t>cartoon on tv|cat|dog|kitty|special agent</t>
  </si>
  <si>
    <t>http://www.imdb.com/title/tt1287468/?ref_=fn_tt_tt_1</t>
  </si>
  <si>
    <t>Jumper </t>
  </si>
  <si>
    <t>Tom Hulce</t>
  </si>
  <si>
    <t>bank|based on novel|ice|teleportation|vault</t>
  </si>
  <si>
    <t>http://www.imdb.com/title/tt0489099/?ref_=fn_tt_tt_1</t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</si>
  <si>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</si>
  <si>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</si>
  <si>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</si>
  <si>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</si>
  <si>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</si>
  <si>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</si>
  <si>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</si>
  <si>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</si>
  <si>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</si>
  <si>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</si>
  <si>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</si>
  <si>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</si>
  <si>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</si>
  <si>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 </t>
  </si>
  <si>
    <t>clone|cloning|future|laser gun|murder</t>
  </si>
  <si>
    <t>http://www.imdb.com/title/tt0216216/?ref_=fn_tt_tt_1</t>
  </si>
  <si>
    <t>Comedy|Drama</t>
  </si>
  <si>
    <t>Bruce Almighty </t>
  </si>
  <si>
    <t>answer to prayer|breast expansion|pleading with god|supernatural power|walking on water</t>
  </si>
  <si>
    <t>http://www.imdb.com/title/tt0315327/?ref_=fn_tt_tt_1</t>
  </si>
  <si>
    <t>The Expendables </t>
  </si>
  <si>
    <t>action hero|assassination attempt|explosion|machine gun|rescue mission</t>
  </si>
  <si>
    <t>http://www.imdb.com/title/tt1320253/?ref_=fn_tt_tt_1</t>
  </si>
  <si>
    <t>Mission: Impossible </t>
  </si>
  <si>
    <t>Vanessa Redgrave</t>
  </si>
  <si>
    <t>disguise|mission|spy|stealing|traitor</t>
  </si>
  <si>
    <t>http://www.imdb.com/title/tt0117060/?ref_=fn_tt_tt_1</t>
  </si>
  <si>
    <t>The Hunger Games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</si>
  <si>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</si>
  <si>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</si>
  <si>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</si>
  <si>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</si>
  <si>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</si>
  <si>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 </t>
  </si>
  <si>
    <t>Mike Tyson</t>
  </si>
  <si>
    <t>hotel|male frontal nudity|pubic hair|thailand|wedding</t>
  </si>
  <si>
    <t>http://www.imdb.com/title/tt1411697/?ref_=fn_tt_tt_1</t>
  </si>
  <si>
    <t>Batman Returns </t>
  </si>
  <si>
    <t>Andrew Bryniarski</t>
  </si>
  <si>
    <t>box office hit|dc comics|gotham|mayor|penguin</t>
  </si>
  <si>
    <t>http://www.imdb.com/title/tt0103776/?ref_=fn_tt_tt_1</t>
  </si>
  <si>
    <t>Over the Hedge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</si>
  <si>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</si>
  <si>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</si>
  <si>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</si>
  <si>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</si>
  <si>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</si>
  <si>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</si>
  <si>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</si>
  <si>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t>http://www.imdb.com/title/tt0275847/?ref_=fn_tt_tt_1</t>
  </si>
  <si>
    <t>Gary Winick</t>
  </si>
  <si>
    <t>Charlotte's Web </t>
  </si>
  <si>
    <t>barn|pig|piglet|spider|uncle</t>
  </si>
  <si>
    <t>http://www.imdb.com/title/tt0413895/?ref_=fn_tt_tt_1</t>
  </si>
  <si>
    <t>Mimi Leder</t>
  </si>
  <si>
    <t>Action|Drama|Romance|Sci-Fi|Thriller</t>
  </si>
  <si>
    <t>Deep Impact </t>
  </si>
  <si>
    <t>astronomer|comet|mission|president|secretary</t>
  </si>
  <si>
    <t>http://www.imdb.com/title/tt0120647/?ref_=fn_tt_tt_1</t>
  </si>
  <si>
    <t>RED 2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</si>
  <si>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</si>
  <si>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</si>
  <si>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</si>
  <si>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</si>
  <si>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</si>
  <si>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 </t>
  </si>
  <si>
    <t>Dalip Singh</t>
  </si>
  <si>
    <t>coach|convict|football|prison|warden</t>
  </si>
  <si>
    <t>http://www.imdb.com/title/tt0398165/?ref_=fn_tt_tt_1</t>
  </si>
  <si>
    <t>Alvin and the Chipmunks: Chipwrecked </t>
  </si>
  <si>
    <t>Lauren Gottlieb</t>
  </si>
  <si>
    <t>chipmunk|cruise ship|football ball|overboard|tennis ball</t>
  </si>
  <si>
    <t>http://www.imdb.com/title/tt1615918/?ref_=fn_tt_tt_1</t>
  </si>
  <si>
    <t>Grown Ups 2 </t>
  </si>
  <si>
    <t>belching|number in title|party|reference to nicki minaj|sneezing</t>
  </si>
  <si>
    <t>http://www.imdb.com/title/tt2191701/?ref_=fn_tt_tt_1</t>
  </si>
  <si>
    <t>Get Smart </t>
  </si>
  <si>
    <t>airplane|misunderstanding|obese woman|overweight woman|spy</t>
  </si>
  <si>
    <t>http://www.imdb.com/title/tt0425061/?ref_=fn_tt_tt_1</t>
  </si>
  <si>
    <t>Something's Gotta Give </t>
  </si>
  <si>
    <t>Paul Michael Glaser</t>
  </si>
  <si>
    <t>beach|dating|doctor|heart attack|weekend</t>
  </si>
  <si>
    <t>http://www.imdb.com/title/tt0337741/?ref_=fn_tt_tt_1</t>
  </si>
  <si>
    <t>Joseph Sikora</t>
  </si>
  <si>
    <t>Shutter Island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</si>
  <si>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</si>
  <si>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</si>
  <si>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</si>
  <si>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</si>
  <si>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 </t>
  </si>
  <si>
    <t>Katy Mixon</t>
  </si>
  <si>
    <t>airport|christmas|news broadcast|tv broadcast|tv news</t>
  </si>
  <si>
    <t>http://www.imdb.com/title/tt0369436/?ref_=fn_tt_tt_1</t>
  </si>
  <si>
    <t>Drew Carey</t>
  </si>
  <si>
    <t>Robots </t>
  </si>
  <si>
    <t>Paula Abdul</t>
  </si>
  <si>
    <t>actor voicing multiple characters|box office hit|coffee|plate|robot</t>
  </si>
  <si>
    <t>http://www.imdb.com/title/tt0358082/?ref_=fn_tt_tt_1</t>
  </si>
  <si>
    <t>Face/Off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</si>
  <si>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</si>
  <si>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</si>
  <si>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</si>
  <si>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</si>
  <si>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</si>
  <si>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</si>
  <si>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</si>
  <si>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</si>
  <si>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</si>
  <si>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</si>
  <si>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 </t>
  </si>
  <si>
    <t>Liam Aiken</t>
  </si>
  <si>
    <t>1930s|blood|gun|on the run|revenge</t>
  </si>
  <si>
    <t>http://www.imdb.com/title/tt0257044/?ref_=fn_tt_tt_1</t>
  </si>
  <si>
    <t>Bailee Madison</t>
  </si>
  <si>
    <t>Just Go with It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</si>
  <si>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</si>
  <si>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</si>
  <si>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</si>
  <si>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</si>
  <si>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</si>
  <si>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</si>
  <si>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</si>
  <si>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</si>
  <si>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</si>
  <si>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</si>
  <si>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</si>
  <si>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</si>
  <si>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</si>
  <si>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</si>
  <si>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</si>
  <si>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</si>
  <si>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</si>
  <si>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</si>
  <si>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</si>
  <si>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</si>
  <si>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</si>
  <si>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</si>
  <si>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</si>
  <si>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 </t>
  </si>
  <si>
    <t>civil war|mountain|soldier|well|wounded soldier</t>
  </si>
  <si>
    <t>http://www.imdb.com/title/tt0159365/?ref_=fn_tt_tt_1</t>
  </si>
  <si>
    <t>Albert Hughes</t>
  </si>
  <si>
    <t>The Book of Eli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</si>
  <si>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</si>
  <si>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</si>
  <si>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</si>
  <si>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</si>
  <si>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</si>
  <si>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</si>
  <si>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</si>
  <si>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</si>
  <si>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</si>
  <si>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</si>
  <si>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</si>
  <si>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</si>
  <si>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</si>
  <si>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</si>
  <si>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</si>
  <si>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</si>
  <si>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</si>
  <si>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</si>
  <si>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</si>
  <si>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</si>
  <si>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</si>
  <si>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</si>
  <si>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</si>
  <si>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</si>
  <si>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</si>
  <si>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</si>
  <si>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</si>
  <si>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</si>
  <si>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</si>
  <si>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</si>
  <si>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</si>
  <si>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</si>
  <si>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</si>
  <si>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</si>
  <si>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</si>
  <si>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</si>
  <si>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 </t>
  </si>
  <si>
    <t>Michael Potts</t>
  </si>
  <si>
    <t>conspiracy|fbi|mk ultra|newsletter|taxi</t>
  </si>
  <si>
    <t>http://www.imdb.com/title/tt0118883/?ref_=fn_tt_tt_1</t>
  </si>
  <si>
    <t>Fury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</si>
  <si>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</si>
  <si>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</si>
  <si>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</si>
  <si>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</si>
  <si>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</si>
  <si>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 </t>
  </si>
  <si>
    <t>airplane|island|pilot|storm|thunderstorm</t>
  </si>
  <si>
    <t>http://www.imdb.com/title/tt0120828/?ref_=fn_tt_tt_1</t>
  </si>
  <si>
    <t>Eric Brevig</t>
  </si>
  <si>
    <t>Tom Cavanagh</t>
  </si>
  <si>
    <t>Yogi Bear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</si>
  <si>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</si>
  <si>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</si>
  <si>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</si>
  <si>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</si>
  <si>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</si>
  <si>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</si>
  <si>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</si>
  <si>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</si>
  <si>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</si>
  <si>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</si>
  <si>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</si>
  <si>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</si>
  <si>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</si>
  <si>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</si>
  <si>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</si>
  <si>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</si>
  <si>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</si>
  <si>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</si>
  <si>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</si>
  <si>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</si>
  <si>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</si>
  <si>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</si>
  <si>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</si>
  <si>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</si>
  <si>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</si>
  <si>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</si>
  <si>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</si>
  <si>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</si>
  <si>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</si>
  <si>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Déjà Vu </t>
  </si>
  <si>
    <t>Michael Brandon</t>
  </si>
  <si>
    <t>american|love|pin|ruby|stranger</t>
  </si>
  <si>
    <t>http://www.imdb.com/title/tt0119033/?ref_=fn_tt_tt_1</t>
  </si>
  <si>
    <t>Hotel Transylvania 2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</si>
  <si>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</si>
  <si>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</si>
  <si>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</si>
  <si>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</si>
  <si>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</si>
  <si>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</si>
  <si>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</si>
  <si>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</si>
  <si>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</si>
  <si>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</si>
  <si>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</si>
  <si>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</si>
  <si>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</si>
  <si>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</si>
  <si>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 </t>
  </si>
  <si>
    <t>Russi Taylor</t>
  </si>
  <si>
    <t>abstract|ark|disney|fairy tale|piano</t>
  </si>
  <si>
    <t>http://www.imdb.com/title/tt0120910/?ref_=fn_tt_tt_1</t>
  </si>
  <si>
    <t>Alan Young</t>
  </si>
  <si>
    <t>The Time Machine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</si>
  <si>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</si>
  <si>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</si>
  <si>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</si>
  <si>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</si>
  <si>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</si>
  <si>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 </t>
  </si>
  <si>
    <t>David Paymer</t>
  </si>
  <si>
    <t>animal|california|gorilla|hunter|poacher</t>
  </si>
  <si>
    <t>http://www.imdb.com/title/tt0120751/?ref_=fn_tt_tt_1</t>
  </si>
  <si>
    <t>Swordfish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</si>
  <si>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</si>
  <si>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</si>
  <si>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</si>
  <si>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</si>
  <si>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</si>
  <si>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</si>
  <si>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</si>
  <si>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</si>
  <si>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</si>
  <si>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</si>
  <si>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</si>
  <si>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</si>
  <si>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</si>
  <si>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</si>
  <si>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</si>
  <si>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</si>
  <si>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</si>
  <si>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</si>
  <si>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</si>
  <si>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</si>
  <si>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</si>
  <si>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</si>
  <si>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</si>
  <si>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 </t>
  </si>
  <si>
    <t>creature|curse|exorcism|girl|village</t>
  </si>
  <si>
    <t>http://www.imdb.com/title/tt0355295/?ref_=fn_tt_tt_1</t>
  </si>
  <si>
    <t>Mars Attacks!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</si>
  <si>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</si>
  <si>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</si>
  <si>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</si>
  <si>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</si>
  <si>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</si>
  <si>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</si>
  <si>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</si>
  <si>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</si>
  <si>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</si>
  <si>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t>http://www.imdb.com/title/tt4291590/?ref_=fn_tt_tt_1</t>
  </si>
  <si>
    <t>Harold Perrineau</t>
  </si>
  <si>
    <t>The Edge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</si>
  <si>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</si>
  <si>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</si>
  <si>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</si>
  <si>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</si>
  <si>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</si>
  <si>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</si>
  <si>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</si>
  <si>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</si>
  <si>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</si>
  <si>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</si>
  <si>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</si>
  <si>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 </t>
  </si>
  <si>
    <t>Bruce Thomas</t>
  </si>
  <si>
    <t>blockade|crisis|cuba|missile|president</t>
  </si>
  <si>
    <t>http://www.imdb.com/title/tt0146309/?ref_=fn_tt_tt_1</t>
  </si>
  <si>
    <t>Viggo Mortensen</t>
  </si>
  <si>
    <t>Daylight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</si>
  <si>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</si>
  <si>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</si>
  <si>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</si>
  <si>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</si>
  <si>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</si>
  <si>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</si>
  <si>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</si>
  <si>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</si>
  <si>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</si>
  <si>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</si>
  <si>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</si>
  <si>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</si>
  <si>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</si>
  <si>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</si>
  <si>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</si>
  <si>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</si>
  <si>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</si>
  <si>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</si>
  <si>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</si>
  <si>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</si>
  <si>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</si>
  <si>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</si>
  <si>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</si>
  <si>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</si>
  <si>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</si>
  <si>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</si>
  <si>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</si>
  <si>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</si>
  <si>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</si>
  <si>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t>http://www.imdb.com/title/tt0875034/?ref_=fn_tt_tt_1</t>
  </si>
  <si>
    <t>Timeline </t>
  </si>
  <si>
    <t>castle|france|professor|student|time machine</t>
  </si>
  <si>
    <t>http://www.imdb.com/title/tt0300556/?ref_=fn_tt_tt_1</t>
  </si>
  <si>
    <t>Kevin Costner</t>
  </si>
  <si>
    <t>Brian Anthony Wilson</t>
  </si>
  <si>
    <t>The Postman </t>
  </si>
  <si>
    <t>Larenz Tate</t>
  </si>
  <si>
    <t>drifter|escape|hope|postman|usa</t>
  </si>
  <si>
    <t>http://www.imdb.com/title/tt0119925/?ref_=fn_tt_tt_1</t>
  </si>
  <si>
    <t>Adam Goldberg</t>
  </si>
  <si>
    <t>Babe: Pig in the City </t>
  </si>
  <si>
    <t>Glenne Headly</t>
  </si>
  <si>
    <t>animal|farm|farmer|hotel|pig</t>
  </si>
  <si>
    <t>http://www.imdb.com/title/tt0120595/?ref_=fn_tt_tt_1</t>
  </si>
  <si>
    <t>Joseph Gilgun</t>
  </si>
  <si>
    <t>The Last Witch Hunter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</si>
  <si>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</si>
  <si>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</si>
  <si>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</si>
  <si>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</si>
  <si>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</si>
  <si>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</si>
  <si>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</si>
  <si>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</si>
  <si>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</si>
  <si>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</si>
  <si>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</si>
  <si>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</si>
  <si>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</si>
  <si>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</si>
  <si>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</si>
  <si>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</si>
  <si>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</si>
  <si>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</si>
  <si>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</si>
  <si>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</si>
  <si>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</si>
  <si>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</si>
  <si>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t>http://www.imdb.com/title/tt0765128/?ref_=fn_tt_tt_1</t>
  </si>
  <si>
    <t>A Sound of Thunder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</si>
  <si>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</si>
  <si>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</si>
  <si>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</si>
  <si>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</si>
  <si>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</si>
  <si>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</si>
  <si>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</si>
  <si>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</si>
  <si>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</si>
  <si>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t>http://www.imdb.com/title/tt1921064/?ref_=fn_tt_tt_1</t>
  </si>
  <si>
    <t>Andrés Couturier</t>
  </si>
  <si>
    <t>David Hoffman</t>
  </si>
  <si>
    <t>Animation|Family</t>
  </si>
  <si>
    <t>Sariann Monaco</t>
  </si>
  <si>
    <t>Top Cat Begins </t>
  </si>
  <si>
    <t>Ben Diskin</t>
  </si>
  <si>
    <t>http://www.imdb.com/title/tt4057916/?ref_=fn_tt_tt_1</t>
  </si>
  <si>
    <t>Mexico</t>
  </si>
  <si>
    <t>Austin Pendleton</t>
  </si>
  <si>
    <t>A Beautiful Mind </t>
  </si>
  <si>
    <t>conspiracy|cryptography|mathematician|mental illness|nobel prize</t>
  </si>
  <si>
    <t>http://www.imdb.com/title/tt0268978/?ref_=fn_tt_tt_1</t>
  </si>
  <si>
    <t>Adventure|Animation|Drama|Family|Musical</t>
  </si>
  <si>
    <t>The Lion King </t>
  </si>
  <si>
    <t>Niketa Calame</t>
  </si>
  <si>
    <t>king|prince|scar|uncle|unnecessary guilt</t>
  </si>
  <si>
    <t>http://www.imdb.com/title/tt0110357/?ref_=fn_tt_tt_1</t>
  </si>
  <si>
    <t>Journey 2: The Mysterious Island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</si>
  <si>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</si>
  <si>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</si>
  <si>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</si>
  <si>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</si>
  <si>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 </t>
  </si>
  <si>
    <t>Melissa Sturm</t>
  </si>
  <si>
    <t>food|inventor|island|orangutan|scientist</t>
  </si>
  <si>
    <t>http://www.imdb.com/title/tt1985966/?ref_=fn_tt_tt_1</t>
  </si>
  <si>
    <t>Red Dragon </t>
  </si>
  <si>
    <t>Emily Watson</t>
  </si>
  <si>
    <t>criminal profile|fbi agent|madman|tabloid reporter|tragic villain</t>
  </si>
  <si>
    <t>http://www.imdb.com/title/tt0289765/?ref_=fn_tt_tt_1</t>
  </si>
  <si>
    <t>Hidalgo </t>
  </si>
  <si>
    <t>arab|cowboy|horse|race|sheik</t>
  </si>
  <si>
    <t>http://www.imdb.com/title/tt0317648/?ref_=fn_tt_tt_1</t>
  </si>
  <si>
    <t>Jack and Jill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</si>
  <si>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</si>
  <si>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</si>
  <si>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</si>
  <si>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</si>
  <si>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</si>
  <si>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</si>
  <si>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</si>
  <si>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</si>
  <si>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</si>
  <si>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</si>
  <si>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</si>
  <si>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</si>
  <si>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</si>
  <si>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</si>
  <si>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</si>
  <si>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</si>
  <si>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</si>
  <si>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</si>
  <si>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</si>
  <si>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</si>
  <si>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</si>
  <si>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</si>
  <si>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</si>
  <si>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</si>
  <si>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</si>
  <si>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</si>
  <si>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</si>
  <si>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</si>
  <si>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</si>
  <si>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</si>
  <si>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</si>
  <si>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</si>
  <si>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</si>
  <si>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</si>
  <si>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</si>
  <si>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</si>
  <si>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</si>
  <si>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</si>
  <si>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 </t>
  </si>
  <si>
    <t>dating|minion|overprotective father|undercover spy|woman agent</t>
  </si>
  <si>
    <t>http://www.imdb.com/title/tt1690953/?ref_=fn_tt_tt_1</t>
  </si>
  <si>
    <t>Independence Day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</si>
  <si>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</si>
  <si>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</si>
  <si>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</si>
  <si>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</si>
  <si>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</si>
  <si>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</si>
  <si>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</si>
  <si>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</si>
  <si>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t>http://www.imdb.com/title/tt0119567/?ref_=fn_tt_tt_1</t>
  </si>
  <si>
    <t>Madagascar </t>
  </si>
  <si>
    <t>escape|jungle|lemur|madagascar|zoo</t>
  </si>
  <si>
    <t>http://www.imdb.com/title/tt0351283/?ref_=fn_tt_tt_1</t>
  </si>
  <si>
    <t>Danny Huston</t>
  </si>
  <si>
    <t>Children of Men </t>
  </si>
  <si>
    <t>Rita Davies</t>
  </si>
  <si>
    <t>chaos|england|long take|survival|violence</t>
  </si>
  <si>
    <t>http://www.imdb.com/title/tt0206634/?ref_=fn_tt_tt_1</t>
  </si>
  <si>
    <t>Tyler Mane</t>
  </si>
  <si>
    <t>X-Men </t>
  </si>
  <si>
    <t>first part|mutant|professor|superhero|superhero team</t>
  </si>
  <si>
    <t>http://www.imdb.com/title/tt0120903/?ref_=fn_tt_tt_1</t>
  </si>
  <si>
    <t>Action|Crime|Fantasy|Thriller</t>
  </si>
  <si>
    <t>Wanted </t>
  </si>
  <si>
    <t>assassin|bobble head doll|femme fatale|rejuvenation|strong female lead</t>
  </si>
  <si>
    <t>http://www.imdb.com/title/tt0493464/?ref_=fn_tt_tt_1</t>
  </si>
  <si>
    <t>Michael Biehn</t>
  </si>
  <si>
    <t>The Rock </t>
  </si>
  <si>
    <t>Bokeem Woodbine</t>
  </si>
  <si>
    <t>alcatraz|fbi|general|hostage|rocket</t>
  </si>
  <si>
    <t>http://www.imdb.com/title/tt0117500/?ref_=fn_tt_tt_1</t>
  </si>
  <si>
    <t>Ray Romano</t>
  </si>
  <si>
    <t>Ice Age: The Meltdown </t>
  </si>
  <si>
    <t>Jay Leno</t>
  </si>
  <si>
    <t>flood|mammoth|no opening credits|squirrel|valley</t>
  </si>
  <si>
    <t>http://www.imdb.com/title/tt0438097/?ref_=fn_tt_tt_1</t>
  </si>
  <si>
    <t>Peter Dante</t>
  </si>
  <si>
    <t>50 First Dates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</si>
  <si>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</si>
  <si>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</si>
  <si>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</si>
  <si>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</si>
  <si>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</si>
  <si>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</si>
  <si>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</si>
  <si>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</si>
  <si>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</si>
  <si>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</si>
  <si>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</si>
  <si>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</si>
  <si>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</si>
  <si>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</si>
  <si>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</si>
  <si>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</si>
  <si>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</si>
  <si>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</si>
  <si>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 </t>
  </si>
  <si>
    <t>actor playing multiple roles|claw|gadget|inspector|police</t>
  </si>
  <si>
    <t>http://www.imdb.com/title/tt0141369/?ref_=fn_tt_tt_1</t>
  </si>
  <si>
    <t>Now You See Me </t>
  </si>
  <si>
    <t>Michael Kelly</t>
  </si>
  <si>
    <t>bank|fbi|heist|interpol|magician</t>
  </si>
  <si>
    <t>http://www.imdb.com/title/tt1670345/?ref_=fn_tt_tt_1</t>
  </si>
  <si>
    <t>Grown Ups </t>
  </si>
  <si>
    <t>basketball|coach|daughter|high school|high school basketball</t>
  </si>
  <si>
    <t>http://www.imdb.com/title/tt1375670/?ref_=fn_tt_tt_1</t>
  </si>
  <si>
    <t>The Terminal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</si>
  <si>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</si>
  <si>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</si>
  <si>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</si>
  <si>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</si>
  <si>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</si>
  <si>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</si>
  <si>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</si>
  <si>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</si>
  <si>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</si>
  <si>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</si>
  <si>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</si>
  <si>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</si>
  <si>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</si>
  <si>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</si>
  <si>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</si>
  <si>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</si>
  <si>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</si>
  <si>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</si>
  <si>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</si>
  <si>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</si>
  <si>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</si>
  <si>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</si>
  <si>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</si>
  <si>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t>http://www.imdb.com/title/tt0472062/?ref_=fn_tt_tt_1</t>
  </si>
  <si>
    <t>Shark Tale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</si>
  <si>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</si>
  <si>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</si>
  <si>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</si>
  <si>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</si>
  <si>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</si>
  <si>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</si>
  <si>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</si>
  <si>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</si>
  <si>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</si>
  <si>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</si>
  <si>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</si>
  <si>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</si>
  <si>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</si>
  <si>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</si>
  <si>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</si>
  <si>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</si>
  <si>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</si>
  <si>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</si>
  <si>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 </t>
  </si>
  <si>
    <t>concert|mobster|russian|sequel|widow</t>
  </si>
  <si>
    <t>http://www.imdb.com/title/tt0377471/?ref_=fn_tt_tt_1</t>
  </si>
  <si>
    <t>Moritz Bleibtreu</t>
  </si>
  <si>
    <t>Munich </t>
  </si>
  <si>
    <t>arab|black september|israel|jew|munich olympics</t>
  </si>
  <si>
    <t>http://www.imdb.com/title/tt0408306/?ref_=fn_tt_tt_1</t>
  </si>
  <si>
    <t>Antoine Fuqua</t>
  </si>
  <si>
    <t>Tears of the Sun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</si>
  <si>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</si>
  <si>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</si>
  <si>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</si>
  <si>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</si>
  <si>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</si>
  <si>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 </t>
  </si>
  <si>
    <t>hired killer|marriage|neighbor|on the run|store clerk</t>
  </si>
  <si>
    <t>http://www.imdb.com/title/tt1103153/?ref_=fn_tt_tt_1</t>
  </si>
  <si>
    <t>The Man from U.N.C.L.E.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</si>
  <si>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</si>
  <si>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</si>
  <si>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</si>
  <si>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</si>
  <si>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</si>
  <si>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</si>
  <si>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</si>
  <si>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</si>
  <si>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</si>
  <si>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</si>
  <si>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 </t>
  </si>
  <si>
    <t>babysitter|halloween|house|neighbor|suburb</t>
  </si>
  <si>
    <t>http://www.imdb.com/title/tt0385880/?ref_=fn_tt_tt_1</t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</si>
  <si>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</si>
  <si>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</si>
  <si>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</si>
  <si>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</si>
  <si>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</si>
  <si>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</si>
  <si>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</si>
  <si>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</si>
  <si>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</si>
  <si>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</si>
  <si>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</si>
  <si>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</si>
  <si>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</si>
  <si>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</si>
  <si>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</si>
  <si>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</si>
  <si>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</si>
  <si>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</si>
  <si>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</si>
  <si>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</si>
  <si>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</si>
  <si>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</si>
  <si>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</si>
  <si>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</si>
  <si>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</si>
  <si>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</si>
  <si>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</si>
  <si>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</si>
  <si>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</si>
  <si>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</si>
  <si>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</si>
  <si>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</si>
  <si>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</si>
  <si>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</si>
  <si>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 </t>
  </si>
  <si>
    <t>alien|captain|escape|pilot|scientist</t>
  </si>
  <si>
    <t>http://www.imdb.com/title/tt0120913/?ref_=fn_tt_tt_1</t>
  </si>
  <si>
    <t>Ron Shelton</t>
  </si>
  <si>
    <t>Hollywood Homicide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</si>
  <si>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</si>
  <si>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</si>
  <si>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</si>
  <si>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</si>
  <si>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</si>
  <si>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</si>
  <si>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</si>
  <si>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</si>
  <si>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</si>
  <si>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</si>
  <si>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</si>
  <si>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</si>
  <si>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</si>
  <si>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</si>
  <si>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</si>
  <si>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</si>
  <si>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</si>
  <si>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</si>
  <si>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</si>
  <si>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</si>
  <si>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</si>
  <si>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t>http://www.imdb.com/title/tt0166276/?ref_=fn_tt_tt_1</t>
  </si>
  <si>
    <t>Flight of the Phoenix </t>
  </si>
  <si>
    <t>captain|desert|rescue|stranded|survivor</t>
  </si>
  <si>
    <t>http://www.imdb.com/title/tt0377062/?ref_=fn_tt_tt_1</t>
  </si>
  <si>
    <t>Unbreakable </t>
  </si>
  <si>
    <t>child with gun|comic book|invulnerability|superhero|train crash</t>
  </si>
  <si>
    <t>http://www.imdb.com/title/tt0217869/?ref_=fn_tt_tt_1</t>
  </si>
  <si>
    <t>Kyle Balda</t>
  </si>
  <si>
    <t>Minions </t>
  </si>
  <si>
    <t>antarctica|minion|queen|super villain|villain</t>
  </si>
  <si>
    <t>http://www.imdb.com/title/tt2293640/?ref_=fn_tt_tt_1</t>
  </si>
  <si>
    <t>Sucker Punch </t>
  </si>
  <si>
    <t>alternate reality|escape|girl gang|prostitution|samurai</t>
  </si>
  <si>
    <t>http://www.imdb.com/title/tt0978764/?ref_=fn_tt_tt_1</t>
  </si>
  <si>
    <t>Mike Starr</t>
  </si>
  <si>
    <t>Snake Eyes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</si>
  <si>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</si>
  <si>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</si>
  <si>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</si>
  <si>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</si>
  <si>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</si>
  <si>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</si>
  <si>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</si>
  <si>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</si>
  <si>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</si>
  <si>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</si>
  <si>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</si>
  <si>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</si>
  <si>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</si>
  <si>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</si>
  <si>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</si>
  <si>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</si>
  <si>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 </t>
  </si>
  <si>
    <t>Alexis Dziena</t>
  </si>
  <si>
    <t>debt|rapper|treasure|treasure hunter|yacht</t>
  </si>
  <si>
    <t>http://www.imdb.com/title/tt0770752/?ref_=fn_tt_tt_1</t>
  </si>
  <si>
    <t>Judd Apatow</t>
  </si>
  <si>
    <t>Funny People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</si>
  <si>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</si>
  <si>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</si>
  <si>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</si>
  <si>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</si>
  <si>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</si>
  <si>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</si>
  <si>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</si>
  <si>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</si>
  <si>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</si>
  <si>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 </t>
  </si>
  <si>
    <t>Gary Cole</t>
  </si>
  <si>
    <t>car racing|french|friend|nascar|racing</t>
  </si>
  <si>
    <t>http://www.imdb.com/title/tt0415306/?ref_=fn_tt_tt_1</t>
  </si>
  <si>
    <t>Steve Carr</t>
  </si>
  <si>
    <t>Raven-Symoné</t>
  </si>
  <si>
    <t>Dr. Dolittle 2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</si>
  <si>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</si>
  <si>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</si>
  <si>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</si>
  <si>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</si>
  <si>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</si>
  <si>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</si>
  <si>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</si>
  <si>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</si>
  <si>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</si>
  <si>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</si>
  <si>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t>http://www.imdb.com/title/tt0112573/?ref_=fn_tt_tt_1</t>
  </si>
  <si>
    <t>Brian Geraghty</t>
  </si>
  <si>
    <t>Jarhead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</si>
  <si>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</si>
  <si>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</si>
  <si>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</si>
  <si>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</si>
  <si>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</si>
  <si>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</si>
  <si>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</si>
  <si>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</si>
  <si>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</si>
  <si>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</si>
  <si>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</si>
  <si>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</si>
  <si>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 </t>
  </si>
  <si>
    <t>Jeffrey DeMunn</t>
  </si>
  <si>
    <t>amnesia|california|communist|small town|writer</t>
  </si>
  <si>
    <t>http://www.imdb.com/title/tt0268995/?ref_=fn_tt_tt_1</t>
  </si>
  <si>
    <t>Action|Drama|Sport</t>
  </si>
  <si>
    <t>Driven </t>
  </si>
  <si>
    <t>Cristián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</si>
  <si>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</si>
  <si>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</si>
  <si>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</si>
  <si>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</si>
  <si>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</si>
  <si>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</si>
  <si>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</si>
  <si>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</si>
  <si>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</si>
  <si>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</si>
  <si>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 </t>
  </si>
  <si>
    <t>creature|pact|plot twist|village|woods</t>
  </si>
  <si>
    <t>http://www.imdb.com/title/tt0368447/?ref_=fn_tt_tt_1</t>
  </si>
  <si>
    <t>Betty Thomas</t>
  </si>
  <si>
    <t>Doctor Dolittle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</si>
  <si>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</si>
  <si>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</si>
  <si>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</si>
  <si>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</si>
  <si>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</si>
  <si>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</si>
  <si>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</si>
  <si>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</si>
  <si>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</si>
  <si>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</si>
  <si>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</si>
  <si>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 </t>
  </si>
  <si>
    <t>Conrad Vernon</t>
  </si>
  <si>
    <t>drag queen|physical appearance|princess|queen|sequel</t>
  </si>
  <si>
    <t>http://www.imdb.com/title/tt0298148/?ref_=fn_tt_tt_1</t>
  </si>
  <si>
    <t>Cheech Marin</t>
  </si>
  <si>
    <t>Cars </t>
  </si>
  <si>
    <t>George Carlin</t>
  </si>
  <si>
    <t>car|desert|route 66|tow truck|truck</t>
  </si>
  <si>
    <t>http://www.imdb.com/title/tt0317219/?ref_=fn_tt_tt_1</t>
  </si>
  <si>
    <t>Garry Marshall</t>
  </si>
  <si>
    <t>Runaway Bride </t>
  </si>
  <si>
    <t>Hector Elizondo</t>
  </si>
  <si>
    <t>bride|columnist|journalist|maryland|wedding</t>
  </si>
  <si>
    <t>http://www.imdb.com/title/tt0163187/?ref_=fn_tt_tt_1</t>
  </si>
  <si>
    <t>Eve</t>
  </si>
  <si>
    <t>xXx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</si>
  <si>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</si>
  <si>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</si>
  <si>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</si>
  <si>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</si>
  <si>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</si>
  <si>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</si>
  <si>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 </t>
  </si>
  <si>
    <t>book|magic|pirate|plankton|time machine</t>
  </si>
  <si>
    <t>http://www.imdb.com/title/tt2279373/?ref_=fn_tt_tt_1</t>
  </si>
  <si>
    <t>Ransom </t>
  </si>
  <si>
    <t>bounty|fbi|millionaire|money|ransom</t>
  </si>
  <si>
    <t>http://www.imdb.com/title/tt0117438/?ref_=fn_tt_tt_1</t>
  </si>
  <si>
    <t>Adventure|Drama|War</t>
  </si>
  <si>
    <t>Inglourious Basterds </t>
  </si>
  <si>
    <t>france|german|nazis|revenge|scalping</t>
  </si>
  <si>
    <t>http://www.imdb.com/title/tt0361748/?ref_=fn_tt_tt_1</t>
  </si>
  <si>
    <t>Hook </t>
  </si>
  <si>
    <t>1990s|caught in a net|children|duel|hero</t>
  </si>
  <si>
    <t>http://www.imdb.com/title/tt0102057/?ref_=fn_tt_tt_1</t>
  </si>
  <si>
    <t>John Amos</t>
  </si>
  <si>
    <t>Die Hard 2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</si>
  <si>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</si>
  <si>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</si>
  <si>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</si>
  <si>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</si>
  <si>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</si>
  <si>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</si>
  <si>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</si>
  <si>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</si>
  <si>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</si>
  <si>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</si>
  <si>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</si>
  <si>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</si>
  <si>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</si>
  <si>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</si>
  <si>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</si>
  <si>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</si>
  <si>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</si>
  <si>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</si>
  <si>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 </t>
  </si>
  <si>
    <t>death|dream|love|lynchian|reality</t>
  </si>
  <si>
    <t>http://www.imdb.com/title/tt0259711/?ref_=fn_tt_tt_1</t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</si>
  <si>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</si>
  <si>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</si>
  <si>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</si>
  <si>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</si>
  <si>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</si>
  <si>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t>http://www.imdb.com/title/tt0452637/?ref_=fn_tt_tt_1</t>
  </si>
  <si>
    <t>AVP: Alien vs. Predator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</si>
  <si>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</si>
  <si>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</si>
  <si>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</si>
  <si>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</si>
  <si>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</si>
  <si>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 </t>
  </si>
  <si>
    <t>adidas|chipmunk|hospital|school|waste container</t>
  </si>
  <si>
    <t>http://www.imdb.com/title/tt1231580/?ref_=fn_tt_tt_1</t>
  </si>
  <si>
    <t>Randall Wallace</t>
  </si>
  <si>
    <t>We Were Soldiers </t>
  </si>
  <si>
    <t>Chris Klein</t>
  </si>
  <si>
    <t>air cavalry|battle|major|soldier|vietnamese</t>
  </si>
  <si>
    <t>http://www.imdb.com/title/tt0277434/?ref_=fn_tt_tt_1</t>
  </si>
  <si>
    <t>Olympus Has Fallen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</si>
  <si>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</si>
  <si>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</si>
  <si>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</si>
  <si>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</si>
  <si>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</si>
  <si>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 </t>
  </si>
  <si>
    <t>Michael Dorn</t>
  </si>
  <si>
    <t>alien|captain|commander|conspiracy|planet</t>
  </si>
  <si>
    <t>http://www.imdb.com/title/tt0120844/?ref_=fn_tt_tt_1</t>
  </si>
  <si>
    <t>Battle Los Angeles </t>
  </si>
  <si>
    <t>alien|extraterrestrial|invasion|marine|mission</t>
  </si>
  <si>
    <t>http://www.imdb.com/title/tt1217613/?ref_=fn_tt_tt_1</t>
  </si>
  <si>
    <t>Alison Lohman</t>
  </si>
  <si>
    <t>Big Fish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</si>
  <si>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</si>
  <si>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</si>
  <si>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</si>
  <si>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</si>
  <si>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</si>
  <si>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</si>
  <si>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</si>
  <si>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</si>
  <si>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</si>
  <si>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</si>
  <si>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</si>
  <si>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 </t>
  </si>
  <si>
    <t>barbed wire|british|cavalry|horse|world war one</t>
  </si>
  <si>
    <t>http://www.imdb.com/title/tt1568911/?ref_=fn_tt_tt_1</t>
  </si>
  <si>
    <t>George Clooney</t>
  </si>
  <si>
    <t>The Monuments Men </t>
  </si>
  <si>
    <t>art|art expert|nazi stolen art|soldier|world war two</t>
  </si>
  <si>
    <t>http://www.imdb.com/title/tt2177771/?ref_=fn_tt_tt_1</t>
  </si>
  <si>
    <t>Todd Graff</t>
  </si>
  <si>
    <t>The Abyss </t>
  </si>
  <si>
    <t>alien|estranged couple|ocean|submarine|underwater</t>
  </si>
  <si>
    <t>http://www.imdb.com/title/tt0096754/?ref_=fn_tt_tt_1</t>
  </si>
  <si>
    <t>Drama</t>
  </si>
  <si>
    <t>Wall Street: Money Never Sleeps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</si>
  <si>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</si>
  <si>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</si>
  <si>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</si>
  <si>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</si>
  <si>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</si>
  <si>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</si>
  <si>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</si>
  <si>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</si>
  <si>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</si>
  <si>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t>http://www.imdb.com/title/tt0829150/?ref_=fn_tt_tt_1</t>
  </si>
  <si>
    <t>The Siege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</si>
  <si>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</si>
  <si>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</si>
  <si>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</si>
  <si>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</si>
  <si>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</si>
  <si>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</si>
  <si>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</si>
  <si>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</si>
  <si>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</si>
  <si>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 </t>
  </si>
  <si>
    <t>Victor Wong</t>
  </si>
  <si>
    <t>austria|dalai lama|himalaya|mountain|tibet</t>
  </si>
  <si>
    <t>http://www.imdb.com/title/tt0120102/?ref_=fn_tt_tt_1</t>
  </si>
  <si>
    <t>The Dilemma </t>
  </si>
  <si>
    <t>Chelcie Ross</t>
  </si>
  <si>
    <t>best friend|friend|investigation|secret|two word title</t>
  </si>
  <si>
    <t>http://www.imdb.com/title/tt1578275/?ref_=fn_tt_tt_1</t>
  </si>
  <si>
    <t>Brooke Smith</t>
  </si>
  <si>
    <t>Bad Company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</si>
  <si>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</si>
  <si>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</si>
  <si>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</si>
  <si>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</si>
  <si>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</si>
  <si>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</si>
  <si>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</si>
  <si>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</si>
  <si>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</si>
  <si>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</si>
  <si>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</si>
  <si>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 </t>
  </si>
  <si>
    <t>Tate Taylor</t>
  </si>
  <si>
    <t>boxer|espionage|spy|stealth|top secret</t>
  </si>
  <si>
    <t>http://www.imdb.com/title/tt0297181/?ref_=fn_tt_tt_1</t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</si>
  <si>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</si>
  <si>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</si>
  <si>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</si>
  <si>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</si>
  <si>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</si>
  <si>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</si>
  <si>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</si>
  <si>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</si>
  <si>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</si>
  <si>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</si>
  <si>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</si>
  <si>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</si>
  <si>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</si>
  <si>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t>http://www.imdb.com/title/tt1336608/?ref_=fn_tt_tt_1</t>
  </si>
  <si>
    <t>Gregory Hoblit</t>
  </si>
  <si>
    <t>Hart's War </t>
  </si>
  <si>
    <t>Rory Cochrane</t>
  </si>
  <si>
    <t>colonel|honor|lieutenant|pilot|racism</t>
  </si>
  <si>
    <t>http://www.imdb.com/title/tt0251114/?ref_=fn_tt_tt_1</t>
  </si>
  <si>
    <t>Gary McKendry</t>
  </si>
  <si>
    <t>Killer Elite </t>
  </si>
  <si>
    <t>australia|death|mentor|revenge|secret society</t>
  </si>
  <si>
    <t>http://www.imdb.com/title/tt1448755/?ref_=fn_tt_tt_1</t>
  </si>
  <si>
    <t>Action|Sci-Fi|Sport</t>
  </si>
  <si>
    <t>Rollerball </t>
  </si>
  <si>
    <t>ball|blood|skating|song|year 2005</t>
  </si>
  <si>
    <t>http://www.imdb.com/title/tt0246894/?ref_=fn_tt_tt_1</t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</si>
  <si>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</si>
  <si>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</si>
  <si>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</si>
  <si>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</si>
  <si>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</si>
  <si>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</si>
  <si>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</si>
  <si>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</si>
  <si>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</si>
  <si>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</si>
  <si>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</si>
  <si>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</si>
  <si>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</si>
  <si>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</si>
  <si>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</si>
  <si>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</si>
  <si>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</si>
  <si>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</si>
  <si>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</si>
  <si>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</si>
  <si>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</si>
  <si>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</si>
  <si>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t>http://www.imdb.com/title/tt0884726/?ref_=fn_tt_tt_1</t>
  </si>
  <si>
    <t>Archie Kao</t>
  </si>
  <si>
    <t>Blackhat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</si>
  <si>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</si>
  <si>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</si>
  <si>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</si>
  <si>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</si>
  <si>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</si>
  <si>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</si>
  <si>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</si>
  <si>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</si>
  <si>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</si>
  <si>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</si>
  <si>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</si>
  <si>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 </t>
  </si>
  <si>
    <t>Neil Maskell</t>
  </si>
  <si>
    <t>drugs|murder|psychiatrist|scotland yard|sex</t>
  </si>
  <si>
    <t>http://www.imdb.com/title/tt0430912/?ref_=fn_tt_tt_1</t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</si>
  <si>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</si>
  <si>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</si>
  <si>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</si>
  <si>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</si>
  <si>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</si>
  <si>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</si>
  <si>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</si>
  <si>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</si>
  <si>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</si>
  <si>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</si>
  <si>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</si>
  <si>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</si>
  <si>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</si>
  <si>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</si>
  <si>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</si>
  <si>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</si>
  <si>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</si>
  <si>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</si>
  <si>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</si>
  <si>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 </t>
  </si>
  <si>
    <t>friendship|graduation|revenge|vampire|werewolf</t>
  </si>
  <si>
    <t>http://www.imdb.com/title/tt1325004/?ref_=fn_tt_tt_1</t>
  </si>
  <si>
    <t>The Score </t>
  </si>
  <si>
    <t>Gary Farmer</t>
  </si>
  <si>
    <t>partner|running|scepter|surveillance|thief</t>
  </si>
  <si>
    <t>http://www.imdb.com/title/tt0227445/?ref_=fn_tt_tt_1</t>
  </si>
  <si>
    <t>Despicable Me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</si>
  <si>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</si>
  <si>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</si>
  <si>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</si>
  <si>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</si>
  <si>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</si>
  <si>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</si>
  <si>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</si>
  <si>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</si>
  <si>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</si>
  <si>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t>http://www.imdb.com/title/tt0113845/?ref_=fn_tt_tt_1</t>
  </si>
  <si>
    <t>Ted 2 </t>
  </si>
  <si>
    <t>baby|f word|fight|lawyer|marriage</t>
  </si>
  <si>
    <t>http://www.imdb.com/title/tt2637276/?ref_=fn_tt_tt_1</t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</si>
  <si>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</si>
  <si>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</si>
  <si>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</si>
  <si>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</si>
  <si>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</si>
  <si>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</si>
  <si>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</si>
  <si>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</si>
  <si>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</si>
  <si>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</si>
  <si>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 </t>
  </si>
  <si>
    <t>bowling|rajah|sphinx|spleen|superhero</t>
  </si>
  <si>
    <t>http://www.imdb.com/title/tt0132347/?ref_=fn_tt_tt_1</t>
  </si>
  <si>
    <t>Jenna Fischer</t>
  </si>
  <si>
    <t>Hall Pass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</si>
  <si>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</si>
  <si>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</si>
  <si>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</si>
  <si>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</si>
  <si>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</si>
  <si>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</si>
  <si>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</si>
  <si>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</si>
  <si>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</si>
  <si>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</si>
  <si>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</si>
  <si>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</si>
  <si>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</si>
  <si>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</si>
  <si>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</si>
  <si>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 </t>
  </si>
  <si>
    <t>Michael Gaston</t>
  </si>
  <si>
    <t>cia|jordan|middle east|spy|terrorist</t>
  </si>
  <si>
    <t>http://www.imdb.com/title/tt0758774/?ref_=fn_tt_tt_1</t>
  </si>
  <si>
    <t>Dinner for Schmucks </t>
  </si>
  <si>
    <t>dinner|diorama|idiot|irs|mouse</t>
  </si>
  <si>
    <t>http://www.imdb.com/title/tt0427152/?ref_=fn_tt_tt_1</t>
  </si>
  <si>
    <t>Abraham Lincoln: Vampire Hunter </t>
  </si>
  <si>
    <t>chopping down a tree|hanging upside down|shopkeeper|vampire|vampire hunter</t>
  </si>
  <si>
    <t>http://www.imdb.com/title/tt1611224/?ref_=fn_tt_tt_1</t>
  </si>
  <si>
    <t>Kevin McNally</t>
  </si>
  <si>
    <t>Entrapment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</si>
  <si>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</si>
  <si>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</si>
  <si>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</si>
  <si>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</si>
  <si>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</si>
  <si>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</si>
  <si>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</si>
  <si>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</si>
  <si>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</si>
  <si>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</si>
  <si>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 </t>
  </si>
  <si>
    <t>agent|alien|bomb|fbi|government</t>
  </si>
  <si>
    <t>http://www.imdb.com/title/tt0120902/?ref_=fn_tt_tt_1</t>
  </si>
  <si>
    <t>Doug Lefler</t>
  </si>
  <si>
    <t>Action|Adventure|Fantasy|War</t>
  </si>
  <si>
    <t>The Last Legion </t>
  </si>
  <si>
    <t>Owen Teale</t>
  </si>
  <si>
    <t>5th century|boy|capri|roman legion|soldier</t>
  </si>
  <si>
    <t>http://www.imdb.com/title/tt0462396/?ref_=fn_tt_tt_1</t>
  </si>
  <si>
    <t>Saving Private Ryan </t>
  </si>
  <si>
    <t>army|invasion|killed in action|normandy|soldier</t>
  </si>
  <si>
    <t>http://www.imdb.com/title/tt0120815/?ref_=fn_tt_tt_1</t>
  </si>
  <si>
    <t>Scott Waugh</t>
  </si>
  <si>
    <t>Need for Speed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</si>
  <si>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</si>
  <si>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</si>
  <si>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</si>
  <si>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</si>
  <si>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 </t>
  </si>
  <si>
    <t>advertising|battle of the sexes|ex husband ex wife relationship|pantyhose|telepathy</t>
  </si>
  <si>
    <t>http://www.imdb.com/title/tt0207201/?ref_=fn_tt_tt_1</t>
  </si>
  <si>
    <t>Ice Age </t>
  </si>
  <si>
    <t>baby|ice|ice age|sleeping|sloth</t>
  </si>
  <si>
    <t>http://www.imdb.com/title/tt0268380/?ref_=fn_tt_tt_1</t>
  </si>
  <si>
    <t>Lawrence Kasdan</t>
  </si>
  <si>
    <t>Dreamcatcher </t>
  </si>
  <si>
    <t>Reece Thompson</t>
  </si>
  <si>
    <t>alien|friend|maine|military|woods</t>
  </si>
  <si>
    <t>http://www.imdb.com/title/tt0285531/?ref_=fn_tt_tt_1</t>
  </si>
  <si>
    <t>Lincoln </t>
  </si>
  <si>
    <t>cultural conflict|politics|president|slavery|u.s. president</t>
  </si>
  <si>
    <t>http://www.imdb.com/title/tt0443272/?ref_=fn_tt_tt_1</t>
  </si>
  <si>
    <t>Marcus Chong</t>
  </si>
  <si>
    <t>The Matrix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</si>
  <si>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</si>
  <si>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</si>
  <si>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</si>
  <si>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</si>
  <si>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</si>
  <si>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</si>
  <si>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</si>
  <si>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</si>
  <si>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</si>
  <si>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</si>
  <si>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</si>
  <si>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 </t>
  </si>
  <si>
    <t>Eric Lloyd</t>
  </si>
  <si>
    <t>christmas|magic|santa claus|son|toy</t>
  </si>
  <si>
    <t>http://www.imdb.com/title/tt0304669/?ref_=fn_tt_tt_1</t>
  </si>
  <si>
    <t>Tom Hooper</t>
  </si>
  <si>
    <t>Les Misérables </t>
  </si>
  <si>
    <t>barricade|innkeeper|parole|rebellion|student</t>
  </si>
  <si>
    <t>http://www.imdb.com/title/tt1707386/?ref_=fn_tt_tt_1</t>
  </si>
  <si>
    <t>Nora Ephron</t>
  </si>
  <si>
    <t>Jean Stapleton</t>
  </si>
  <si>
    <t>You've Got Mail </t>
  </si>
  <si>
    <t>bookstore|competing businesses|instant messaging|new york city|shop owner</t>
  </si>
  <si>
    <t>http://www.imdb.com/title/tt0128853/?ref_=fn_tt_tt_1</t>
  </si>
  <si>
    <t>Step Brothers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</si>
  <si>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</si>
  <si>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</si>
  <si>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</si>
  <si>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</si>
  <si>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</si>
  <si>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</si>
  <si>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</si>
  <si>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</si>
  <si>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t>http://www.imdb.com/title/tt0120746/?ref_=fn_tt_tt_1</t>
  </si>
  <si>
    <t>Due Date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</si>
  <si>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</si>
  <si>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</si>
  <si>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</si>
  <si>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</si>
  <si>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</si>
  <si>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</si>
  <si>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</si>
  <si>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</si>
  <si>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</si>
  <si>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</si>
  <si>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</si>
  <si>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</si>
  <si>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 </t>
  </si>
  <si>
    <t>William Devane</t>
  </si>
  <si>
    <t>nasa|old age|satellite|space|space shuttle</t>
  </si>
  <si>
    <t>http://www.imdb.com/title/tt0186566/?ref_=fn_tt_tt_1</t>
  </si>
  <si>
    <t>Leon</t>
  </si>
  <si>
    <t>Cliffhanger </t>
  </si>
  <si>
    <t>Janine Turner</t>
  </si>
  <si>
    <t>money|mountain|rocky mountains|snow|suitcase</t>
  </si>
  <si>
    <t>http://www.imdb.com/title/tt0106582/?ref_=fn_tt_tt_1</t>
  </si>
  <si>
    <t>Samantha Mathis</t>
  </si>
  <si>
    <t>Broken Arrow </t>
  </si>
  <si>
    <t>captain|desert|major|park ranger|utah</t>
  </si>
  <si>
    <t>http://www.imdb.com/title/tt0115759/?ref_=fn_tt_tt_1</t>
  </si>
  <si>
    <t>Lily Tomlin</t>
  </si>
  <si>
    <t>The Kid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</si>
  <si>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</si>
  <si>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</si>
  <si>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</si>
  <si>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</si>
  <si>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 </t>
  </si>
  <si>
    <t>based on true story|police|rescue|rubble|trapped</t>
  </si>
  <si>
    <t>http://www.imdb.com/title/tt0469641/?ref_=fn_tt_tt_1</t>
  </si>
  <si>
    <t>Mona Lisa Smile </t>
  </si>
  <si>
    <t>Marian Seldes</t>
  </si>
  <si>
    <t>art|college|school|student|wellesley college</t>
  </si>
  <si>
    <t>http://www.imdb.com/title/tt0304415/?ref_=fn_tt_tt_1</t>
  </si>
  <si>
    <t>Larry Charles</t>
  </si>
  <si>
    <t>The Dictator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</si>
  <si>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</si>
  <si>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</si>
  <si>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</si>
  <si>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</si>
  <si>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</si>
  <si>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 </t>
  </si>
  <si>
    <t>doctor|orgy|party|pianist|sexual fantasy</t>
  </si>
  <si>
    <t>http://www.imdb.com/title/tt0120663/?ref_=fn_tt_tt_1</t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</si>
  <si>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</si>
  <si>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</si>
  <si>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</si>
  <si>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</si>
  <si>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</si>
  <si>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</si>
  <si>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</si>
  <si>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</si>
  <si>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 </t>
  </si>
  <si>
    <t>Gerald McRaney</t>
  </si>
  <si>
    <t>con artist|con man|deception|rivalry|seduction</t>
  </si>
  <si>
    <t>http://www.imdb.com/title/tt2381941/?ref_=fn_tt_tt_1</t>
  </si>
  <si>
    <t>Abigail Spencer</t>
  </si>
  <si>
    <t>This Means War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</si>
  <si>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</si>
  <si>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</si>
  <si>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</si>
  <si>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</si>
  <si>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</si>
  <si>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</si>
  <si>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</si>
  <si>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</si>
  <si>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t>http://www.imdb.com/title/tt0359013/?ref_=fn_tt_tt_1</t>
  </si>
  <si>
    <t>Jennifer Grey</t>
  </si>
  <si>
    <t>Lea Thompson</t>
  </si>
  <si>
    <t>Red Dawn </t>
  </si>
  <si>
    <t>guerrilla|high school|invasion|soviet|wolverine</t>
  </si>
  <si>
    <t>http://www.imdb.com/title/tt0087985/?ref_=fn_tt_tt_1</t>
  </si>
  <si>
    <t>Adrian Lester</t>
  </si>
  <si>
    <t>Maura Tierney</t>
  </si>
  <si>
    <t>Primary Colors </t>
  </si>
  <si>
    <t>Paul Guilfoyle</t>
  </si>
  <si>
    <t>campaigning|candidate|election|governor|president</t>
  </si>
  <si>
    <t>http://www.imdb.com/title/tt0119942/?ref_=fn_tt_tt_1</t>
  </si>
  <si>
    <t>Resident Evil: Retribution </t>
  </si>
  <si>
    <t>corporation|fight|rescue|umbrella|zombie</t>
  </si>
  <si>
    <t>http://www.imdb.com/title/tt1855325/?ref_=fn_tt_tt_1</t>
  </si>
  <si>
    <t>Death Race </t>
  </si>
  <si>
    <t>armored car|car|murder|prison|warden</t>
  </si>
  <si>
    <t>http://www.imdb.com/title/tt0452608/?ref_=fn_tt_tt_1</t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</si>
  <si>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</si>
  <si>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</si>
  <si>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</si>
  <si>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</si>
  <si>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</si>
  <si>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</si>
  <si>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</si>
  <si>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</si>
  <si>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 </t>
  </si>
  <si>
    <t>Michael Kitchen</t>
  </si>
  <si>
    <t>jungle|pipeline|prisoner|ransom|south america</t>
  </si>
  <si>
    <t>http://www.imdb.com/title/tt0228750/?ref_=fn_tt_tt_1</t>
  </si>
  <si>
    <t>Zathura: A Space Adventure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</si>
  <si>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</si>
  <si>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</si>
  <si>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</si>
  <si>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</si>
  <si>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</si>
  <si>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</si>
  <si>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</si>
  <si>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</si>
  <si>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</si>
  <si>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</si>
  <si>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 </t>
  </si>
  <si>
    <t>coach|football|football team|marshall university|university</t>
  </si>
  <si>
    <t>http://www.imdb.com/title/tt0758794/?ref_=fn_tt_tt_1</t>
  </si>
  <si>
    <t xml:space="preserve">The Missing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</si>
  <si>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</si>
  <si>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</si>
  <si>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</si>
  <si>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</si>
  <si>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 </t>
  </si>
  <si>
    <t>blackmail|burglar|critically bashed|leonardo da vinci|prison</t>
  </si>
  <si>
    <t>http://www.imdb.com/title/tt0102070/?ref_=fn_tt_tt_1</t>
  </si>
  <si>
    <t>Michael Moore</t>
  </si>
  <si>
    <t>Lucky Numbers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</si>
  <si>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</si>
  <si>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</si>
  <si>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</si>
  <si>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</si>
  <si>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</si>
  <si>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</si>
  <si>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</si>
  <si>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</si>
  <si>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</si>
  <si>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</si>
  <si>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</si>
  <si>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</si>
  <si>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</si>
  <si>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</si>
  <si>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</si>
  <si>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t>http://www.imdb.com/title/tt0380599/?ref_=fn_tt_tt_1</t>
  </si>
  <si>
    <t>Elektra </t>
  </si>
  <si>
    <t>assassin|battle|heroine|martial arts|spin off</t>
  </si>
  <si>
    <t>http://www.imdb.com/title/tt0357277/?ref_=fn_tt_tt_1</t>
  </si>
  <si>
    <t>Frank Miller</t>
  </si>
  <si>
    <t>Sin City: A Dame to Kill For </t>
  </si>
  <si>
    <t>box office flop|female frontal nudity|female rear nudity|jackpot|rescue</t>
  </si>
  <si>
    <t>http://www.imdb.com/title/tt0458481/?ref_=fn_tt_tt_1</t>
  </si>
  <si>
    <t>Drama|Mystery|Romance</t>
  </si>
  <si>
    <t>Random Hearts </t>
  </si>
  <si>
    <t>Bill Cobbs</t>
  </si>
  <si>
    <t>death|plane crash|police|police sergeant|politician</t>
  </si>
  <si>
    <t>http://www.imdb.com/title/tt0156934/?ref_=fn_tt_tt_1</t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</si>
  <si>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</si>
  <si>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</si>
  <si>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</si>
  <si>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</si>
  <si>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</si>
  <si>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</si>
  <si>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</si>
  <si>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</si>
  <si>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</si>
  <si>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</si>
  <si>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</si>
  <si>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</si>
  <si>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</si>
  <si>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</si>
  <si>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</si>
  <si>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 </t>
  </si>
  <si>
    <t>Robert Wagner</t>
  </si>
  <si>
    <t>fem bot|prison|seductive fembot|spy|time travel</t>
  </si>
  <si>
    <t>http://www.imdb.com/title/tt0295178/?ref_=fn_tt_tt_1</t>
  </si>
  <si>
    <t>Astro Boy </t>
  </si>
  <si>
    <t>Dee Bradley Baker</t>
  </si>
  <si>
    <t>betrayal|futuristic|gladiator|robot|scientist</t>
  </si>
  <si>
    <t>http://www.imdb.com/title/tt0375568/?ref_=fn_tt_tt_1</t>
  </si>
  <si>
    <t>Hong Kong</t>
  </si>
  <si>
    <t>Jurassic Park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</si>
  <si>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</si>
  <si>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</si>
  <si>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</si>
  <si>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</si>
  <si>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</si>
  <si>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</si>
  <si>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</si>
  <si>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</si>
  <si>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</si>
  <si>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</si>
  <si>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</si>
  <si>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</si>
  <si>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</si>
  <si>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</si>
  <si>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</si>
  <si>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</si>
  <si>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</si>
  <si>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</si>
  <si>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</si>
  <si>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</si>
  <si>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</si>
  <si>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 </t>
  </si>
  <si>
    <t>John Witherspoon</t>
  </si>
  <si>
    <t>diamond|infant|parody|spoof|sports violence</t>
  </si>
  <si>
    <t>http://www.imdb.com/title/tt0430304/?ref_=fn_tt_tt_1</t>
  </si>
  <si>
    <t>Action|War</t>
  </si>
  <si>
    <t>U-571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</si>
  <si>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</si>
  <si>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</si>
  <si>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</si>
  <si>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</si>
  <si>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</si>
  <si>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</si>
  <si>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</si>
  <si>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</si>
  <si>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</si>
  <si>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</si>
  <si>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</si>
  <si>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</si>
  <si>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</si>
  <si>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</si>
  <si>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</si>
  <si>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</si>
  <si>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</si>
  <si>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</si>
  <si>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</si>
  <si>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</si>
  <si>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</si>
  <si>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</si>
  <si>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</si>
  <si>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</si>
  <si>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</si>
  <si>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</si>
  <si>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 </t>
  </si>
  <si>
    <t>competition|fight|ice|jock strap|nintendo game boy advance</t>
  </si>
  <si>
    <t>http://www.imdb.com/title/tt0445934/?ref_=fn_tt_tt_1</t>
  </si>
  <si>
    <t>Tim Hill</t>
  </si>
  <si>
    <t>Elizabeth Perkins</t>
  </si>
  <si>
    <t>Hop </t>
  </si>
  <si>
    <t>Chelsea Handler</t>
  </si>
  <si>
    <t>drummer|easter|easter bunny|piaggio vespa gtv 250|slacker</t>
  </si>
  <si>
    <t>http://www.imdb.com/title/tt1411704/?ref_=fn_tt_tt_1</t>
  </si>
  <si>
    <t>300 </t>
  </si>
  <si>
    <t>Vincent Regan</t>
  </si>
  <si>
    <t>battle|epic|greece|spartan|warrior</t>
  </si>
  <si>
    <t>http://www.imdb.com/title/tt0416449/?ref_=fn_tt_tt_1</t>
  </si>
  <si>
    <t>Meet the Fockers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</si>
  <si>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</si>
  <si>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</si>
  <si>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</si>
  <si>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</si>
  <si>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</si>
  <si>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</si>
  <si>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</si>
  <si>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</si>
  <si>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</si>
  <si>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</si>
  <si>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</si>
  <si>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</si>
  <si>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</si>
  <si>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</si>
  <si>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</si>
  <si>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</si>
  <si>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 </t>
  </si>
  <si>
    <t>Drew Sidora</t>
  </si>
  <si>
    <t>biker gang|friend|motorcycle|new mexico|road trip</t>
  </si>
  <si>
    <t>http://www.imdb.com/title/tt0486946/?ref_=fn_tt_tt_1</t>
  </si>
  <si>
    <t>Chicken Little </t>
  </si>
  <si>
    <t>alien invasion|chicken|fish|friend|panic</t>
  </si>
  <si>
    <t>http://www.imdb.com/title/tt0371606/?ref_=fn_tt_tt_1</t>
  </si>
  <si>
    <t>Patrick Fugit</t>
  </si>
  <si>
    <t>Gone Girl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</si>
  <si>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</si>
  <si>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</si>
  <si>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</si>
  <si>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</si>
  <si>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 </t>
  </si>
  <si>
    <t>Nicky Naudé</t>
  </si>
  <si>
    <t>amnesia|assassin|money|political thriller|three word title</t>
  </si>
  <si>
    <t>http://www.imdb.com/title/tt0258463/?ref_=fn_tt_tt_1</t>
  </si>
  <si>
    <t>GoldenEye </t>
  </si>
  <si>
    <t>agent|cossack|official james bond series|russia|russian</t>
  </si>
  <si>
    <t>http://www.imdb.com/title/tt0113189/?ref_=fn_tt_tt_1</t>
  </si>
  <si>
    <t>Timothy Hutton</t>
  </si>
  <si>
    <t>The General's Daughter </t>
  </si>
  <si>
    <t>Clarence Williams III</t>
  </si>
  <si>
    <t>army cid|cover up|military|murder|woman in military</t>
  </si>
  <si>
    <t>http://www.imdb.com/title/tt0144214/?ref_=fn_tt_tt_1</t>
  </si>
  <si>
    <t>The Truman Show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</si>
  <si>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</si>
  <si>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</si>
  <si>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</si>
  <si>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</si>
  <si>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</si>
  <si>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</si>
  <si>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</si>
  <si>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</si>
  <si>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</si>
  <si>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</si>
  <si>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</si>
  <si>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</si>
  <si>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</si>
  <si>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</si>
  <si>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</si>
  <si>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</si>
  <si>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</si>
  <si>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</si>
  <si>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</si>
  <si>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</si>
  <si>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 </t>
  </si>
  <si>
    <t>Miriam Margolyes</t>
  </si>
  <si>
    <t>cartoon on tv|cat|dog|scientist|secret agent</t>
  </si>
  <si>
    <t>http://www.imdb.com/title/tt0239395/?ref_=fn_tt_tt_1</t>
  </si>
  <si>
    <t>The Italian Job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</si>
  <si>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</si>
  <si>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</si>
  <si>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</si>
  <si>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</si>
  <si>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</si>
  <si>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 </t>
  </si>
  <si>
    <t>developer|divorce|lawyer|love|new york city</t>
  </si>
  <si>
    <t>http://www.imdb.com/title/tt0313737/?ref_=fn_tt_tt_1</t>
  </si>
  <si>
    <t>Woody Allen</t>
  </si>
  <si>
    <t>Antz </t>
  </si>
  <si>
    <t>Anne Bancroft</t>
  </si>
  <si>
    <t>ant|friend|princess|soldier|worker</t>
  </si>
  <si>
    <t>http://www.imdb.com/title/tt0120587/?ref_=fn_tt_tt_1</t>
  </si>
  <si>
    <t>Peter Billingsley</t>
  </si>
  <si>
    <t>Couples Retreat </t>
  </si>
  <si>
    <t>Tasha Smith</t>
  </si>
  <si>
    <t>couple|island|marriage|tropical|voyeurism</t>
  </si>
  <si>
    <t>http://www.imdb.com/title/tt1078940/?ref_=fn_tt_tt_1</t>
  </si>
  <si>
    <t>Days of Thunder </t>
  </si>
  <si>
    <t>driver|hot shot|racing|stock car driver|team</t>
  </si>
  <si>
    <t>http://www.imdb.com/title/tt0099371/?ref_=fn_tt_tt_1</t>
  </si>
  <si>
    <t>Tom Welling</t>
  </si>
  <si>
    <t>Cheaper by the Dozen 2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</si>
  <si>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</si>
  <si>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</si>
  <si>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</si>
  <si>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</si>
  <si>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</si>
  <si>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 </t>
  </si>
  <si>
    <t>Rosa Salazar</t>
  </si>
  <si>
    <t>desert|disease|escape|resistance|virus</t>
  </si>
  <si>
    <t>http://www.imdb.com/title/tt4046784/?ref_=fn_tt_tt_1</t>
  </si>
  <si>
    <t>Ryan Murphy</t>
  </si>
  <si>
    <t>Eat Pray Love </t>
  </si>
  <si>
    <t>divorce|emotional balance|female protagonist|indonesia|inner peace</t>
  </si>
  <si>
    <t>http://www.imdb.com/title/tt0879870/?ref_=fn_tt_tt_1</t>
  </si>
  <si>
    <t>The Family Man </t>
  </si>
  <si>
    <t>bowling|christmas|parallel universe|salesman|unfaithfulness</t>
  </si>
  <si>
    <t>http://www.imdb.com/title/tt0218967/?ref_=fn_tt_tt_1</t>
  </si>
  <si>
    <t>RED </t>
  </si>
  <si>
    <t>Jaqueline Fleming</t>
  </si>
  <si>
    <t>cia|female assassin|interrogation|office cubicle|spy</t>
  </si>
  <si>
    <t>http://www.imdb.com/title/tt1245526/?ref_=fn_tt_tt_1</t>
  </si>
  <si>
    <t>Any Given Sunday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</si>
  <si>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</si>
  <si>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</si>
  <si>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</si>
  <si>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</si>
  <si>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 </t>
  </si>
  <si>
    <t>Jessalyn Gilsig</t>
  </si>
  <si>
    <t>grace|groom|horse|montana|western u.s.</t>
  </si>
  <si>
    <t>http://www.imdb.com/title/tt0119314/?ref_=fn_tt_tt_1</t>
  </si>
  <si>
    <t>Collateral </t>
  </si>
  <si>
    <t>city by night|contract killer|driving at night|los angeles california|taxi</t>
  </si>
  <si>
    <t>http://www.imdb.com/title/tt0369339/?ref_=fn_tt_tt_1</t>
  </si>
  <si>
    <t>The Scorpion King </t>
  </si>
  <si>
    <t>desert|king|showdown|sorceress|warrior</t>
  </si>
  <si>
    <t>http://www.imdb.com/title/tt0277296/?ref_=fn_tt_tt_1</t>
  </si>
  <si>
    <t>Jay Russell</t>
  </si>
  <si>
    <t>Billy Burke</t>
  </si>
  <si>
    <t>Ladder 49 </t>
  </si>
  <si>
    <t>Jacinda Barrett</t>
  </si>
  <si>
    <t>death of husband|fire|firefighter|funeral|main character dies</t>
  </si>
  <si>
    <t>http://www.imdb.com/title/tt0349710/?ref_=fn_tt_tt_1</t>
  </si>
  <si>
    <t>Jack Reacher </t>
  </si>
  <si>
    <t>coma|mysterious villain|police chase|shooting range|sniper</t>
  </si>
  <si>
    <t>http://www.imdb.com/title/tt0790724/?ref_=fn_tt_tt_1</t>
  </si>
  <si>
    <t>Deep Blue Sea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</si>
  <si>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</si>
  <si>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</si>
  <si>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</si>
  <si>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</si>
  <si>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</si>
  <si>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</si>
  <si>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</si>
  <si>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</si>
  <si>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</si>
  <si>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</si>
  <si>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</si>
  <si>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</si>
  <si>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</si>
  <si>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</si>
  <si>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</si>
  <si>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</si>
  <si>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</si>
  <si>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</si>
  <si>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</si>
  <si>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</si>
  <si>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</si>
  <si>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</si>
  <si>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</si>
  <si>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</si>
  <si>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</si>
  <si>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 </t>
  </si>
  <si>
    <t>John Hodgman</t>
  </si>
  <si>
    <t>dream|new home|parallel worlds|scissors|secret door</t>
  </si>
  <si>
    <t>http://www.imdb.com/title/tt0327597/?ref_=fn_tt_tt_1</t>
  </si>
  <si>
    <t>The Happening </t>
  </si>
  <si>
    <t>Kristen Connolly</t>
  </si>
  <si>
    <t>bee|nature|park|school|teacher</t>
  </si>
  <si>
    <t>http://www.imdb.com/title/tt0949731/?ref_=fn_tt_tt_1</t>
  </si>
  <si>
    <t>Man on Fire </t>
  </si>
  <si>
    <t>bodyguard|journalist|kidnapping|mexico|police corruption</t>
  </si>
  <si>
    <t>http://www.imdb.com/title/tt0328107/?ref_=fn_tt_tt_1</t>
  </si>
  <si>
    <t>Brian Robbins</t>
  </si>
  <si>
    <t>The Shaggy Dog </t>
  </si>
  <si>
    <t>animal as human|dog movie|elevator|human becoming an animal|sheepdog</t>
  </si>
  <si>
    <t>http://www.imdb.com/title/tt0393735/?ref_=fn_tt_tt_1</t>
  </si>
  <si>
    <t>Starsky &amp; Hutch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</si>
  <si>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</si>
  <si>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</si>
  <si>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</si>
  <si>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</si>
  <si>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</si>
  <si>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</si>
  <si>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</si>
  <si>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</si>
  <si>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</si>
  <si>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</si>
  <si>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</si>
  <si>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 </t>
  </si>
  <si>
    <t>assassin|demon|hero|nazi|superhero</t>
  </si>
  <si>
    <t>http://www.imdb.com/title/tt0167190/?ref_=fn_tt_tt_1</t>
  </si>
  <si>
    <t>Steven Zaillian</t>
  </si>
  <si>
    <t>A Civil Action </t>
  </si>
  <si>
    <t>1980s|law firm|lawsuit|lawyer|toxic waste</t>
  </si>
  <si>
    <t>http://www.imdb.com/title/tt0120633/?ref_=fn_tt_tt_1</t>
  </si>
  <si>
    <t>Chris Butler</t>
  </si>
  <si>
    <t>ParaNorman </t>
  </si>
  <si>
    <t>Elaine Stritch</t>
  </si>
  <si>
    <t>curse|ghost|outcast|witch|zombie</t>
  </si>
  <si>
    <t>http://www.imdb.com/title/tt1623288/?ref_=fn_tt_tt_1</t>
  </si>
  <si>
    <t>The Jackal </t>
  </si>
  <si>
    <t>Sophie Okonedo</t>
  </si>
  <si>
    <t>assassin|fbi|ira|jackal|russian</t>
  </si>
  <si>
    <t>http://www.imdb.com/title/tt0119395/?ref_=fn_tt_tt_1</t>
  </si>
  <si>
    <t>Paycheck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</si>
  <si>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</si>
  <si>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</si>
  <si>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</si>
  <si>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</si>
  <si>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 </t>
  </si>
  <si>
    <t>journalism|news anchor|newscast|newscaster|tv journalism</t>
  </si>
  <si>
    <t>http://www.imdb.com/title/tt0118055/?ref_=fn_tt_tt_1</t>
  </si>
  <si>
    <t>Sam Fell</t>
  </si>
  <si>
    <t>The Tale of Despereaux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</si>
  <si>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</si>
  <si>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</si>
  <si>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</si>
  <si>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</si>
  <si>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</si>
  <si>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</si>
  <si>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</si>
  <si>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</si>
  <si>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</si>
  <si>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</si>
  <si>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</si>
  <si>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</si>
  <si>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</si>
  <si>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</si>
  <si>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</si>
  <si>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</si>
  <si>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</si>
  <si>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</si>
  <si>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</si>
  <si>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</si>
  <si>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</si>
  <si>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</si>
  <si>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</si>
  <si>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</si>
  <si>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</si>
  <si>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</si>
  <si>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</si>
  <si>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 </t>
  </si>
  <si>
    <t>based on real person|female inventor|mop|sales pitch|woman holding a shotgun</t>
  </si>
  <si>
    <t>http://www.imdb.com/title/tt2446980/?ref_=fn_tt_tt_1</t>
  </si>
  <si>
    <t>Babak Najafi</t>
  </si>
  <si>
    <t>London Has Fallen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</si>
  <si>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</si>
  <si>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</si>
  <si>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</si>
  <si>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</si>
  <si>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</si>
  <si>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</si>
  <si>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 </t>
  </si>
  <si>
    <t>alien|blood|breeding|clone|scientist</t>
  </si>
  <si>
    <t>http://www.imdb.com/title/tt0118583/?ref_=fn_tt_tt_1</t>
  </si>
  <si>
    <t>Ned Beatty</t>
  </si>
  <si>
    <t>Tate Donovan</t>
  </si>
  <si>
    <t>Shooter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</si>
  <si>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</si>
  <si>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</si>
  <si>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</si>
  <si>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</si>
  <si>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</si>
  <si>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</si>
  <si>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</si>
  <si>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</si>
  <si>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</si>
  <si>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</si>
  <si>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</si>
  <si>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 </t>
  </si>
  <si>
    <t>curse|death|island|love|magic</t>
  </si>
  <si>
    <t>http://www.imdb.com/title/tt0120791/?ref_=fn_tt_tt_1</t>
  </si>
  <si>
    <t>The Lego Movie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</si>
  <si>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</si>
  <si>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</si>
  <si>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</si>
  <si>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</si>
  <si>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</si>
  <si>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 </t>
  </si>
  <si>
    <t>Treat Williams</t>
  </si>
  <si>
    <t>bodyguard|fbi|fbi agent|female protagonist|undercover</t>
  </si>
  <si>
    <t>http://www.imdb.com/title/tt0385307/?ref_=fn_tt_tt_1</t>
  </si>
  <si>
    <t>Reign of Fire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</si>
  <si>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</si>
  <si>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</si>
  <si>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</si>
  <si>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</si>
  <si>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</si>
  <si>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</si>
  <si>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</si>
  <si>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</si>
  <si>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</si>
  <si>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</si>
  <si>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 </t>
  </si>
  <si>
    <t>Xander Berkeley</t>
  </si>
  <si>
    <t>abraham|hunter|princess|sodom|tribe</t>
  </si>
  <si>
    <t>http://www.imdb.com/title/tt1045778/?ref_=fn_tt_tt_1</t>
  </si>
  <si>
    <t>Biography|Drama|History|Sport</t>
  </si>
  <si>
    <t>Invictus </t>
  </si>
  <si>
    <t>Leleti Khumalo</t>
  </si>
  <si>
    <t>apartheid|nation|nelson mandela|president|rugby</t>
  </si>
  <si>
    <t>http://www.imdb.com/title/tt1057500/?ref_=fn_tt_tt_1</t>
  </si>
  <si>
    <t>Kevin Macdonald</t>
  </si>
  <si>
    <t>State of Play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</si>
  <si>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</si>
  <si>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</si>
  <si>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</si>
  <si>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</si>
  <si>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</si>
  <si>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</si>
  <si>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</si>
  <si>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</si>
  <si>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</si>
  <si>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</si>
  <si>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</si>
  <si>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</si>
  <si>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</si>
  <si>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</si>
  <si>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</si>
  <si>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</si>
  <si>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</si>
  <si>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</si>
  <si>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</si>
  <si>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</si>
  <si>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</si>
  <si>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</si>
  <si>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 </t>
  </si>
  <si>
    <t>alien|alien planet|astronaut|planet|teenager</t>
  </si>
  <si>
    <t>http://www.imdb.com/title/tt0762125/?ref_=fn_tt_tt_1</t>
  </si>
  <si>
    <t>Stuart Baird</t>
  </si>
  <si>
    <t>Star Trek: Nemesis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</si>
  <si>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</si>
  <si>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</si>
  <si>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</si>
  <si>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</si>
  <si>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</si>
  <si>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</si>
  <si>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</si>
  <si>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</si>
  <si>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</si>
  <si>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</si>
  <si>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</si>
  <si>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 </t>
  </si>
  <si>
    <t>aging|baseball|baseball scout|north carolina|pitcher</t>
  </si>
  <si>
    <t>http://www.imdb.com/title/tt2083383/?ref_=fn_tt_tt_1</t>
  </si>
  <si>
    <t>Bojana Novakovic</t>
  </si>
  <si>
    <t>Edge of Darkness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</si>
  <si>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</si>
  <si>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</si>
  <si>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</si>
  <si>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</si>
  <si>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</si>
  <si>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</si>
  <si>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</si>
  <si>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</si>
  <si>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t>http://www.imdb.com/title/tt0120004/?ref_=fn_tt_tt_1</t>
  </si>
  <si>
    <t>Cathy Moriarty</t>
  </si>
  <si>
    <t>Analyze That </t>
  </si>
  <si>
    <t>Joe Viterelli</t>
  </si>
  <si>
    <t>blonde|mafia|mental illness|prison|second part</t>
  </si>
  <si>
    <t>http://www.imdb.com/title/tt0289848/?ref_=fn_tt_tt_1</t>
  </si>
  <si>
    <t>Righteous Kill </t>
  </si>
  <si>
    <t>blood splatter|execution|new york city|nypd|serial killer</t>
  </si>
  <si>
    <t>http://www.imdb.com/title/tt1034331/?ref_=fn_tt_tt_1</t>
  </si>
  <si>
    <t>Harold Becker</t>
  </si>
  <si>
    <t>Mercury Rising </t>
  </si>
  <si>
    <t>Carrie Preston</t>
  </si>
  <si>
    <t>autistic child|boy|child in danger|fbi|nsa</t>
  </si>
  <si>
    <t>http://www.imdb.com/title/tt0120749/?ref_=fn_tt_tt_1</t>
  </si>
  <si>
    <t>Biography|Drama|Music</t>
  </si>
  <si>
    <t>The Soloist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</si>
  <si>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</si>
  <si>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</si>
  <si>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</si>
  <si>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 </t>
  </si>
  <si>
    <t>caddy|game|golf|golf course|golfer</t>
  </si>
  <si>
    <t>http://www.imdb.com/title/tt0146984/?ref_=fn_tt_tt_1</t>
  </si>
  <si>
    <t>Adventure|Comedy|Drama|Music</t>
  </si>
  <si>
    <t>Almost Famous </t>
  </si>
  <si>
    <t>band|magazine|rolling stone magazine|smoking marijuana|tour</t>
  </si>
  <si>
    <t>http://www.imdb.com/title/tt0181875/?ref_=fn_tt_tt_1</t>
  </si>
  <si>
    <t>Garfield 2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</si>
  <si>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</si>
  <si>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</si>
  <si>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</si>
  <si>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</si>
  <si>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</si>
  <si>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</si>
  <si>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</si>
  <si>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</si>
  <si>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</si>
  <si>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</si>
  <si>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</si>
  <si>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</si>
  <si>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</si>
  <si>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</si>
  <si>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</si>
  <si>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</si>
  <si>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</si>
  <si>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</si>
  <si>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</si>
  <si>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</si>
  <si>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</si>
  <si>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</si>
  <si>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t>http://www.imdb.com/title/tt0165982/?ref_=fn_tt_tt_1</t>
  </si>
  <si>
    <t>Horror|Sci-Fi|Thriller</t>
  </si>
  <si>
    <t>Event Horizon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</si>
  <si>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</si>
  <si>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</si>
  <si>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</si>
  <si>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</si>
  <si>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 </t>
  </si>
  <si>
    <t>death|doctor|grave|patient|venezuela</t>
  </si>
  <si>
    <t>http://www.imdb.com/title/tt0259288/?ref_=fn_tt_tt_1</t>
  </si>
  <si>
    <t>Mia Kirshner</t>
  </si>
  <si>
    <t>The Black Dahlia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</si>
  <si>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</si>
  <si>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</si>
  <si>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</si>
  <si>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</si>
  <si>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 </t>
  </si>
  <si>
    <t>Philip Winchester</t>
  </si>
  <si>
    <t>american|france|military|pilot|training</t>
  </si>
  <si>
    <t>http://www.imdb.com/title/tt0454824/?ref_=fn_tt_tt_1</t>
  </si>
  <si>
    <t>Rod Lurie</t>
  </si>
  <si>
    <t>The Last Castle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</si>
  <si>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</si>
  <si>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</si>
  <si>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</si>
  <si>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</si>
  <si>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</si>
  <si>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</si>
  <si>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</si>
  <si>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</si>
  <si>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</si>
  <si>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</si>
  <si>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</si>
  <si>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</si>
  <si>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</si>
  <si>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</si>
  <si>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</si>
  <si>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</si>
  <si>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</si>
  <si>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</si>
  <si>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</si>
  <si>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</si>
  <si>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</si>
  <si>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</si>
  <si>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</si>
  <si>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</si>
  <si>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</si>
  <si>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</si>
  <si>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</si>
  <si>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</si>
  <si>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</si>
  <si>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</si>
  <si>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</si>
  <si>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</si>
  <si>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</si>
  <si>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</si>
  <si>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</si>
  <si>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t>http://www.imdb.com/title/tt0382628/?ref_=fn_tt_tt_1</t>
  </si>
  <si>
    <t>Edtv </t>
  </si>
  <si>
    <t>female removes her clothes|one word title|producer|television|video store</t>
  </si>
  <si>
    <t>http://www.imdb.com/title/tt0131369/?ref_=fn_tt_tt_1</t>
  </si>
  <si>
    <t>Iain Softley</t>
  </si>
  <si>
    <t>Inkheart </t>
  </si>
  <si>
    <t>Jamie Foreman</t>
  </si>
  <si>
    <t>book|escape|girl|overalls|villain</t>
  </si>
  <si>
    <t>http://www.imdb.com/title/tt0494238/?ref_=fn_tt_tt_1</t>
  </si>
  <si>
    <t>The Spirit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</si>
  <si>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</si>
  <si>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</si>
  <si>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</si>
  <si>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</si>
  <si>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</si>
  <si>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</si>
  <si>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</si>
  <si>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</si>
  <si>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</si>
  <si>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</si>
  <si>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</si>
  <si>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</si>
  <si>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 </t>
  </si>
  <si>
    <t>Tania Saulnier</t>
  </si>
  <si>
    <t>farmer|king|krug|rescue|wizard</t>
  </si>
  <si>
    <t>http://www.imdb.com/title/tt0460780/?ref_=fn_tt_tt_1</t>
  </si>
  <si>
    <t>Beyond Borders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</si>
  <si>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</si>
  <si>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</si>
  <si>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</si>
  <si>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</si>
  <si>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</si>
  <si>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</si>
  <si>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</si>
  <si>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</si>
  <si>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</si>
  <si>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</si>
  <si>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</si>
  <si>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</si>
  <si>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</si>
  <si>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</si>
  <si>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</si>
  <si>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</si>
  <si>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</si>
  <si>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</si>
  <si>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</si>
  <si>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</si>
  <si>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</si>
  <si>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</si>
  <si>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</si>
  <si>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</si>
  <si>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</si>
  <si>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</si>
  <si>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</si>
  <si>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</si>
  <si>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</si>
  <si>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</si>
  <si>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</si>
  <si>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</si>
  <si>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</si>
  <si>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</si>
  <si>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</si>
  <si>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</si>
  <si>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</si>
  <si>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</si>
  <si>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</si>
  <si>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</si>
  <si>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</si>
  <si>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</si>
  <si>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</si>
  <si>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</si>
  <si>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</si>
  <si>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</si>
  <si>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t>http://www.imdb.com/title/tt0115341/?ref_=fn_tt_tt_1</t>
  </si>
  <si>
    <t>Just Like Heaven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</si>
  <si>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</si>
  <si>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</si>
  <si>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</si>
  <si>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</si>
  <si>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</si>
  <si>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</si>
  <si>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</si>
  <si>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</si>
  <si>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</si>
  <si>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</si>
  <si>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</si>
  <si>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</si>
  <si>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</si>
  <si>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</si>
  <si>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</si>
  <si>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</si>
  <si>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</si>
  <si>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</si>
  <si>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</si>
  <si>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</si>
  <si>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</si>
  <si>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t>http://www.imdb.com/title/tt0379865/?ref_=fn_tt_tt_1</t>
  </si>
  <si>
    <t>Comedy|Western</t>
  </si>
  <si>
    <t>The Ridiculous 6 </t>
  </si>
  <si>
    <t>apache|bank robbery|baseball|half brothers|white raised as indian</t>
  </si>
  <si>
    <t>http://www.imdb.com/title/tt2479478/?ref_=fn_tt_tt_1</t>
  </si>
  <si>
    <t>Kim Shaw</t>
  </si>
  <si>
    <t>Did You Hear About the Morgans? </t>
  </si>
  <si>
    <t>Kevin Brown</t>
  </si>
  <si>
    <t>fbi|murder|witness|witness protection|wyoming</t>
  </si>
  <si>
    <t>http://www.imdb.com/title/tt1314228/?ref_=fn_tt_tt_1</t>
  </si>
  <si>
    <t>Jessica Szohr</t>
  </si>
  <si>
    <t>The Internship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</si>
  <si>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</si>
  <si>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</si>
  <si>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</si>
  <si>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</si>
  <si>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</si>
  <si>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</si>
  <si>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</si>
  <si>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</si>
  <si>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</si>
  <si>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 </t>
  </si>
  <si>
    <t>Tristan Mack Wilds</t>
  </si>
  <si>
    <t>african american|battle|italy|tuskegee airmen|world war two</t>
  </si>
  <si>
    <t>http://www.imdb.com/title/tt0485985/?ref_=fn_tt_tt_1</t>
  </si>
  <si>
    <t xml:space="preserve">Sex and the City             </t>
  </si>
  <si>
    <t>Cynthia Nixon</t>
  </si>
  <si>
    <t>casual sex|friendship|friendship between women|gay|singles</t>
  </si>
  <si>
    <t>http://www.imdb.com/title/tt0159206/?ref_=fn_tt_tt_1</t>
  </si>
  <si>
    <t>The Devil's Advocate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</si>
  <si>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</si>
  <si>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</si>
  <si>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</si>
  <si>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</si>
  <si>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</si>
  <si>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</si>
  <si>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</si>
  <si>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</si>
  <si>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</si>
  <si>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</si>
  <si>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</si>
  <si>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</si>
  <si>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</si>
  <si>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</si>
  <si>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</si>
  <si>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</si>
  <si>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</si>
  <si>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</si>
  <si>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</si>
  <si>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</si>
  <si>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</si>
  <si>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</si>
  <si>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</si>
  <si>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</si>
  <si>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</si>
  <si>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</si>
  <si>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</si>
  <si>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</si>
  <si>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</si>
  <si>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</si>
  <si>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</si>
  <si>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</si>
  <si>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</si>
  <si>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</si>
  <si>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</si>
  <si>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</si>
  <si>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</si>
  <si>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</si>
  <si>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</si>
  <si>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</si>
  <si>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</si>
  <si>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</si>
  <si>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</si>
  <si>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</si>
  <si>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</si>
  <si>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</si>
  <si>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</si>
  <si>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</si>
  <si>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 </t>
  </si>
  <si>
    <t>Sam Anderson</t>
  </si>
  <si>
    <t>amputee|love|vietnam|vietnam war|war hero</t>
  </si>
  <si>
    <t>http://www.imdb.com/title/tt0109830/?ref_=fn_tt_tt_1</t>
  </si>
  <si>
    <t>Beth Riesgraf</t>
  </si>
  <si>
    <t>Alvin and the Chipmunks </t>
  </si>
  <si>
    <t>Matthew Gray Gubler</t>
  </si>
  <si>
    <t>based on cartoon|chipmunk|concert|fart joke|talking animal</t>
  </si>
  <si>
    <t>http://www.imdb.com/title/tt0952640/?ref_=fn_tt_tt_1</t>
  </si>
  <si>
    <t>Meet the Parents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</si>
  <si>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</si>
  <si>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</si>
  <si>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</si>
  <si>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</si>
  <si>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</si>
  <si>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</si>
  <si>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</si>
  <si>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</si>
  <si>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</si>
  <si>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</si>
  <si>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 </t>
  </si>
  <si>
    <t>1970s|clark kent|planet|superhero|year 1978</t>
  </si>
  <si>
    <t>http://www.imdb.com/title/tt0078346/?ref_=fn_tt_tt_1</t>
  </si>
  <si>
    <t>The Nutty Professor </t>
  </si>
  <si>
    <t>face slap|formula|overweight|professor|teacher</t>
  </si>
  <si>
    <t>http://www.imdb.com/title/tt0117218/?ref_=fn_tt_tt_1</t>
  </si>
  <si>
    <t>Hitch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</si>
  <si>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</si>
  <si>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</si>
  <si>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</si>
  <si>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</si>
  <si>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</si>
  <si>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</si>
  <si>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</si>
  <si>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</si>
  <si>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</si>
  <si>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</si>
  <si>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</si>
  <si>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 </t>
  </si>
  <si>
    <t>bachelor party|blow job|breasts|friend|wedding</t>
  </si>
  <si>
    <t>http://www.imdb.com/title/tt0328828/?ref_=fn_tt_tt_1</t>
  </si>
  <si>
    <t>Chris Mulkey</t>
  </si>
  <si>
    <t>Captain Phillips </t>
  </si>
  <si>
    <t>Michael Chernus</t>
  </si>
  <si>
    <t>hijacking|hostage|leader|ship|somalia</t>
  </si>
  <si>
    <t>http://www.imdb.com/title/tt1535109/?ref_=fn_tt_tt_1</t>
  </si>
  <si>
    <t>Date Night </t>
  </si>
  <si>
    <t>city|new york city|night|reservation|restaurant</t>
  </si>
  <si>
    <t>http://www.imdb.com/title/tt1279935/?ref_=fn_tt_tt_1</t>
  </si>
  <si>
    <t>Fred Rogers</t>
  </si>
  <si>
    <t>Casper </t>
  </si>
  <si>
    <t>casper|friendly ghost|ghost|maine|mansion</t>
  </si>
  <si>
    <t>http://www.imdb.com/title/tt0112642/?ref_=fn_tt_tt_1</t>
  </si>
  <si>
    <t>The Equalizer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</si>
  <si>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</si>
  <si>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</si>
  <si>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</si>
  <si>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</si>
  <si>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 </t>
  </si>
  <si>
    <t>Natasha Richardson</t>
  </si>
  <si>
    <t>hotel|maid|new york city|place name in title|the bronx</t>
  </si>
  <si>
    <t>http://www.imdb.com/title/tt0252076/?ref_=fn_tt_tt_1</t>
  </si>
  <si>
    <t>Crimson Tide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</si>
  <si>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</si>
  <si>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</si>
  <si>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</si>
  <si>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</si>
  <si>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</si>
  <si>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 </t>
  </si>
  <si>
    <t>James Karen</t>
  </si>
  <si>
    <t>bus|intern|internship|salesman|stockbroker</t>
  </si>
  <si>
    <t>http://www.imdb.com/title/tt0454921/?ref_=fn_tt_tt_1</t>
  </si>
  <si>
    <t>Erika Christensen</t>
  </si>
  <si>
    <t>Flightplan </t>
  </si>
  <si>
    <t>Haley Ramm</t>
  </si>
  <si>
    <t>captain|flight|flight attendant|plane|search</t>
  </si>
  <si>
    <t>http://www.imdb.com/title/tt0408790/?ref_=fn_tt_tt_1</t>
  </si>
  <si>
    <t>Dylan Baker</t>
  </si>
  <si>
    <t>Disclosure </t>
  </si>
  <si>
    <t>computer|marriage|non statutory female on male rape|promotion|sexual harassment</t>
  </si>
  <si>
    <t>http://www.imdb.com/title/tt0109635/?ref_=fn_tt_tt_1</t>
  </si>
  <si>
    <t>City of Angels </t>
  </si>
  <si>
    <t>angel|doctor|fall|heart surgeon|hospital</t>
  </si>
  <si>
    <t>http://www.imdb.com/title/tt0120632/?ref_=fn_tt_tt_1</t>
  </si>
  <si>
    <t>David Carradine</t>
  </si>
  <si>
    <t>Kill Bill: Vol. 1 </t>
  </si>
  <si>
    <t>Chiaki Kuriyama</t>
  </si>
  <si>
    <t>bride|coma|japan|revenge|sword</t>
  </si>
  <si>
    <t>http://www.imdb.com/title/tt0266697/?ref_=fn_tt_tt_1</t>
  </si>
  <si>
    <t>Adam Alexi-Malle</t>
  </si>
  <si>
    <t>Bowfinger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</si>
  <si>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</si>
  <si>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</si>
  <si>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</si>
  <si>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</si>
  <si>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</si>
  <si>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</si>
  <si>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</si>
  <si>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</si>
  <si>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</si>
  <si>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 </t>
  </si>
  <si>
    <t>assassin|assassination|bride|death|vengeance</t>
  </si>
  <si>
    <t>http://www.imdb.com/title/tt0378194/?ref_=fn_tt_tt_1</t>
  </si>
  <si>
    <t>Jack Palance</t>
  </si>
  <si>
    <t>Tango &amp; Cash </t>
  </si>
  <si>
    <t>Brion James</t>
  </si>
  <si>
    <t>1980s|80s action|escape|plea bargain|prison</t>
  </si>
  <si>
    <t>http://www.imdb.com/title/tt0098439/?ref_=fn_tt_tt_1</t>
  </si>
  <si>
    <t>Death Becomes Her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</si>
  <si>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</si>
  <si>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</si>
  <si>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</si>
  <si>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</si>
  <si>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</si>
  <si>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</si>
  <si>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</si>
  <si>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</si>
  <si>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t>http://www.imdb.com/title/tt0184894/?ref_=fn_tt_tt_1</t>
  </si>
  <si>
    <t>Executive Decision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</si>
  <si>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</si>
  <si>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</si>
  <si>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</si>
  <si>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</si>
  <si>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</si>
  <si>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 </t>
  </si>
  <si>
    <t>father|penguin|snowglobe|son|winter</t>
  </si>
  <si>
    <t>http://www.imdb.com/title/tt1396218/?ref_=fn_tt_tt_1</t>
  </si>
  <si>
    <t>Thomas McDonell</t>
  </si>
  <si>
    <t>The Forbidden Kingdom </t>
  </si>
  <si>
    <t>monkey king|staff|teenager|urination|warrior</t>
  </si>
  <si>
    <t>http://www.imdb.com/title/tt0865556/?ref_=fn_tt_tt_1</t>
  </si>
  <si>
    <t>Jimmy Hayward</t>
  </si>
  <si>
    <t>Carlos Ponce</t>
  </si>
  <si>
    <t>Free Birds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</si>
  <si>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</si>
  <si>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</si>
  <si>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</si>
  <si>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</si>
  <si>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</si>
  <si>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</si>
  <si>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</si>
  <si>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</si>
  <si>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</si>
  <si>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</si>
  <si>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</si>
  <si>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</si>
  <si>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</si>
  <si>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</si>
  <si>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</si>
  <si>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t>http://www.imdb.com/title/tt0116250/?ref_=fn_tt_tt_1</t>
  </si>
  <si>
    <t>John Frankenheimer</t>
  </si>
  <si>
    <t>Ronin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</si>
  <si>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</si>
  <si>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</si>
  <si>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</si>
  <si>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</si>
  <si>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</si>
  <si>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</si>
  <si>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</si>
  <si>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</si>
  <si>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</si>
  <si>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</si>
  <si>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</si>
  <si>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</si>
  <si>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</si>
  <si>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</si>
  <si>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</si>
  <si>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</si>
  <si>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 </t>
  </si>
  <si>
    <t>alien|escape|manager|neighborhood watch|ohio</t>
  </si>
  <si>
    <t>http://www.imdb.com/title/tt1298649/?ref_=fn_tt_tt_1</t>
  </si>
  <si>
    <t>William Friedkin</t>
  </si>
  <si>
    <t>Jenna Boyd</t>
  </si>
  <si>
    <t>The Hunted </t>
  </si>
  <si>
    <t>Rex Linn</t>
  </si>
  <si>
    <t>capture|combat|fbi|hunter|special forces</t>
  </si>
  <si>
    <t>http://www.imdb.com/title/tt0269347/?ref_=fn_tt_tt_1</t>
  </si>
  <si>
    <t>Instinct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</si>
  <si>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</si>
  <si>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</si>
  <si>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</si>
  <si>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</si>
  <si>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 </t>
  </si>
  <si>
    <t>Seymour Cassel</t>
  </si>
  <si>
    <t>actor|conjoined twins|cook|internet|short order cook</t>
  </si>
  <si>
    <t>http://www.imdb.com/title/tt0338466/?ref_=fn_tt_tt_1</t>
  </si>
  <si>
    <t>Kent Alterman</t>
  </si>
  <si>
    <t>Semi-Pro </t>
  </si>
  <si>
    <t>flint michigan|merger|michigan|nba|team</t>
  </si>
  <si>
    <t>http://www.imdb.com/title/tt0839980/?ref_=fn_tt_tt_1</t>
  </si>
  <si>
    <t>Peter Lord</t>
  </si>
  <si>
    <t>Russell Tovey</t>
  </si>
  <si>
    <t>The Pirates! Band of Misfits </t>
  </si>
  <si>
    <t>charles darwin|cutlass|pirate|queen victoria|scientist</t>
  </si>
  <si>
    <t>http://www.imdb.com/title/tt1430626/?ref_=fn_tt_tt_1</t>
  </si>
  <si>
    <t>Changeling </t>
  </si>
  <si>
    <t>execution by hanging|los angeles police department|miscarriage of justice|missing child|wrongful conviction</t>
  </si>
  <si>
    <t>http://www.imdb.com/title/tt0824747/?ref_=fn_tt_tt_1</t>
  </si>
  <si>
    <t>Chain Reaction </t>
  </si>
  <si>
    <t>cold fusion|die hard scenario|man with glasses|on the run|outrunning explosion</t>
  </si>
  <si>
    <t>http://www.imdb.com/title/tt0115857/?ref_=fn_tt_tt_1</t>
  </si>
  <si>
    <t>Action|Drama|Sport|Thriller</t>
  </si>
  <si>
    <t>The Fan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</si>
  <si>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</si>
  <si>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</si>
  <si>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</si>
  <si>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</si>
  <si>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</si>
  <si>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</si>
  <si>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</si>
  <si>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</si>
  <si>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</si>
  <si>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 </t>
  </si>
  <si>
    <t>court|intrigue|queen|spain|virgin</t>
  </si>
  <si>
    <t>http://www.imdb.com/title/tt0414055/?ref_=fn_tt_tt_1</t>
  </si>
  <si>
    <t>Karyn Kusama</t>
  </si>
  <si>
    <t>Æon Flux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</si>
  <si>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</si>
  <si>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</si>
  <si>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</si>
  <si>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</si>
  <si>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</si>
  <si>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</si>
  <si>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</si>
  <si>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</si>
  <si>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</si>
  <si>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</si>
  <si>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</si>
  <si>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</si>
  <si>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</si>
  <si>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</si>
  <si>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</si>
  <si>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</si>
  <si>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</si>
  <si>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</si>
  <si>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</si>
  <si>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</si>
  <si>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</si>
  <si>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</si>
  <si>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 </t>
  </si>
  <si>
    <t>Hugh Bonneville</t>
  </si>
  <si>
    <t>europe|frog|gulag|prison break|puppet</t>
  </si>
  <si>
    <t>http://www.imdb.com/title/tt2281587/?ref_=fn_tt_tt_1</t>
  </si>
  <si>
    <t>Thunderbirds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</si>
  <si>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</si>
  <si>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</si>
  <si>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</si>
  <si>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</si>
  <si>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</si>
  <si>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</si>
  <si>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</si>
  <si>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</si>
  <si>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</si>
  <si>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t>http://www.imdb.com/title/tt1126591/?ref_=fn_tt_tt_1</t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</si>
  <si>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</si>
  <si>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</si>
  <si>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</si>
  <si>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</si>
  <si>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</si>
  <si>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</si>
  <si>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</si>
  <si>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</si>
  <si>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</si>
  <si>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</si>
  <si>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</si>
  <si>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</si>
  <si>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</si>
  <si>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</si>
  <si>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</si>
  <si>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</si>
  <si>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</si>
  <si>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</si>
  <si>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</si>
  <si>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</si>
  <si>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t>http://www.imdb.com/title/tt0160184/?ref_=fn_tt_tt_1</t>
  </si>
  <si>
    <t>Norman Reedus</t>
  </si>
  <si>
    <t>Blade II </t>
  </si>
  <si>
    <t>blade the character|cult film|mutation|vampire|warrior</t>
  </si>
  <si>
    <t>http://www.imdb.com/title/tt0187738/?ref_=fn_tt_tt_1</t>
  </si>
  <si>
    <t>Seven Pounds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</si>
  <si>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</si>
  <si>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</si>
  <si>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</si>
  <si>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</si>
  <si>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 </t>
  </si>
  <si>
    <t>Jon Seda</t>
  </si>
  <si>
    <t>bar|bullet|corruption|detective|lawyer</t>
  </si>
  <si>
    <t>http://www.imdb.com/title/tt1308729/?ref_=fn_tt_tt_1</t>
  </si>
  <si>
    <t>Francis Ford Coppola</t>
  </si>
  <si>
    <t>The Godfather: Part III </t>
  </si>
  <si>
    <t>1970s|family relationships|mob hit|opera|repeating history</t>
  </si>
  <si>
    <t>http://www.imdb.com/title/tt0099674/?ref_=fn_tt_tt_1</t>
  </si>
  <si>
    <t>Elizabethtown </t>
  </si>
  <si>
    <t>flight|flight attendant|kentucky|shoes|travel</t>
  </si>
  <si>
    <t>http://www.imdb.com/title/tt0368709/?ref_=fn_tt_tt_1</t>
  </si>
  <si>
    <t>Billy Gardell</t>
  </si>
  <si>
    <t>Todd Stashwick</t>
  </si>
  <si>
    <t>You, Me and Dupree </t>
  </si>
  <si>
    <t>Amanda Detmer</t>
  </si>
  <si>
    <t>best friend|foot fetish|houseguest|newlywed|wedding</t>
  </si>
  <si>
    <t>http://www.imdb.com/title/tt0463034/?ref_=fn_tt_tt_1</t>
  </si>
  <si>
    <t>Richard Lester</t>
  </si>
  <si>
    <t>Superman II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</si>
  <si>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</si>
  <si>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</si>
  <si>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</si>
  <si>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</si>
  <si>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</si>
  <si>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 </t>
  </si>
  <si>
    <t>David Backus</t>
  </si>
  <si>
    <t>gangster|hospital|lesbian|mob|thug</t>
  </si>
  <si>
    <t>http://www.imdb.com/title/tt0299930/?ref_=fn_tt_tt_1</t>
  </si>
  <si>
    <t>All the King's Men </t>
  </si>
  <si>
    <t>governor|journalist|louisiana|mistress|politician</t>
  </si>
  <si>
    <t>http://www.imdb.com/title/tt0405676/?ref_=fn_tt_tt_1</t>
  </si>
  <si>
    <t>Shaft </t>
  </si>
  <si>
    <t>blaxploitation|detective|drugs|shaft|trial</t>
  </si>
  <si>
    <t>http://www.imdb.com/title/tt0162650/?ref_=fn_tt_tt_1</t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</si>
  <si>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</si>
  <si>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</si>
  <si>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</si>
  <si>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</si>
  <si>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</si>
  <si>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</si>
  <si>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 </t>
  </si>
  <si>
    <t>death of main character|eiffel tower paris|jealousy|tragedy|two suitors</t>
  </si>
  <si>
    <t>http://www.imdb.com/title/tt0203009/?ref_=fn_tt_tt_1</t>
  </si>
  <si>
    <t>Domestic Disturbance </t>
  </si>
  <si>
    <t>Matt O'Leary</t>
  </si>
  <si>
    <t>amateur detective|boat builder|boy|stepfather|witness</t>
  </si>
  <si>
    <t>http://www.imdb.com/title/tt0249478/?ref_=fn_tt_tt_1</t>
  </si>
  <si>
    <t>Scott Cooper</t>
  </si>
  <si>
    <t>Black Mass </t>
  </si>
  <si>
    <t>based on true story|boston massachusetts|fbi agent|gangster|true crime</t>
  </si>
  <si>
    <t>http://www.imdb.com/title/tt1355683/?ref_=fn_tt_tt_1</t>
  </si>
  <si>
    <t>Flags of Our Fathers </t>
  </si>
  <si>
    <t>imperial japan|japan|japanese army|japanese soldier|world war two</t>
  </si>
  <si>
    <t>http://www.imdb.com/title/tt0418689/?ref_=fn_tt_tt_1</t>
  </si>
  <si>
    <t>Law Abiding Citizen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</si>
  <si>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</si>
  <si>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</si>
  <si>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</si>
  <si>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</si>
  <si>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</si>
  <si>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</si>
  <si>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</si>
  <si>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</si>
  <si>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</si>
  <si>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</si>
  <si>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</si>
  <si>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</si>
  <si>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</si>
  <si>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</si>
  <si>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</si>
  <si>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</si>
  <si>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</si>
  <si>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</si>
  <si>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t>http://www.imdb.com/title/tt0338216/?ref_=fn_tt_tt_1</t>
  </si>
  <si>
    <t>Catch Me If You Can </t>
  </si>
  <si>
    <t>attorney|cat and mouse|fbi|pan am|pilot</t>
  </si>
  <si>
    <t>http://www.imdb.com/title/tt0264464/?ref_=fn_tt_tt_1</t>
  </si>
  <si>
    <t>Zero Dark Thirty </t>
  </si>
  <si>
    <t>Parker Sawyers</t>
  </si>
  <si>
    <t>al qaeda|cia|interrogation|lie|navy seal</t>
  </si>
  <si>
    <t>http://www.imdb.com/title/tt1790885/?ref_=fn_tt_tt_1</t>
  </si>
  <si>
    <t>The Break-Up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</si>
  <si>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</si>
  <si>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</si>
  <si>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</si>
  <si>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</si>
  <si>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</si>
  <si>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 </t>
  </si>
  <si>
    <t>bride|greece|island|mediterranean|wedding</t>
  </si>
  <si>
    <t>http://www.imdb.com/title/tt0795421/?ref_=fn_tt_tt_1</t>
  </si>
  <si>
    <t>Valentine's Day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</si>
  <si>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</si>
  <si>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</si>
  <si>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</si>
  <si>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</si>
  <si>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</si>
  <si>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 </t>
  </si>
  <si>
    <t>1969 dodge charger|bikini|farm|misogynist|tow truck</t>
  </si>
  <si>
    <t>http://www.imdb.com/title/tt0377818/?ref_=fn_tt_tt_1</t>
  </si>
  <si>
    <t>Terrence Malick</t>
  </si>
  <si>
    <t>The Thin Red Line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</si>
  <si>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</si>
  <si>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</si>
  <si>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</si>
  <si>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</si>
  <si>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</si>
  <si>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</si>
  <si>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</si>
  <si>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</si>
  <si>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</si>
  <si>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</si>
  <si>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</si>
  <si>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</si>
  <si>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</si>
  <si>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</si>
  <si>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t>http://www.imdb.com/title/tt0125664/?ref_=fn_tt_tt_1</t>
  </si>
  <si>
    <t>Casino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</si>
  <si>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</si>
  <si>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</si>
  <si>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</si>
  <si>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</si>
  <si>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</si>
  <si>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</si>
  <si>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</si>
  <si>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</si>
  <si>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t>http://www.imdb.com/title/tt1179034/?ref_=fn_tt_tt_1</t>
  </si>
  <si>
    <t>Paul Hunter</t>
  </si>
  <si>
    <t>Bulletproof Monk </t>
  </si>
  <si>
    <t>Victoria Smurfit</t>
  </si>
  <si>
    <t>monastery|monk|scroll|tibetan|tibetan monk</t>
  </si>
  <si>
    <t>http://www.imdb.com/title/tt0245803/?ref_=fn_tt_tt_1</t>
  </si>
  <si>
    <t>Tony Cox</t>
  </si>
  <si>
    <t>Me, Myself &amp; Irene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</si>
  <si>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</si>
  <si>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</si>
  <si>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</si>
  <si>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</si>
  <si>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</si>
  <si>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 </t>
  </si>
  <si>
    <t>cow|farmer|howl|howling at the moon|vegetarian</t>
  </si>
  <si>
    <t>http://www.imdb.com/title/tt0414853/?ref_=fn_tt_tt_1</t>
  </si>
  <si>
    <t>John Whitesell</t>
  </si>
  <si>
    <t>Jorge Garcia</t>
  </si>
  <si>
    <t>Deck the Halls </t>
  </si>
  <si>
    <t>Alia Shawkat</t>
  </si>
  <si>
    <t>christmas|december|holiday|massachusetts|neighbor</t>
  </si>
  <si>
    <t>http://www.imdb.com/title/tt0790604/?ref_=fn_tt_tt_1</t>
  </si>
  <si>
    <t>The Twilight Saga: New Moon </t>
  </si>
  <si>
    <t>forks washington|protecting a woman|title same as book|vampire|werewolf</t>
  </si>
  <si>
    <t>http://www.imdb.com/title/tt1259571/?ref_=fn_tt_tt_1</t>
  </si>
  <si>
    <t>Kathleen Freeman</t>
  </si>
  <si>
    <t>Shrek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</si>
  <si>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</si>
  <si>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</si>
  <si>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</si>
  <si>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</si>
  <si>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</si>
  <si>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</si>
  <si>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</si>
  <si>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</si>
  <si>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</si>
  <si>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 </t>
  </si>
  <si>
    <t>balladeer|crusades|england|king|modern minstrel</t>
  </si>
  <si>
    <t>http://www.imdb.com/title/tt0102798/?ref_=fn_tt_tt_1</t>
  </si>
  <si>
    <t>Jerry Maguire </t>
  </si>
  <si>
    <t>Bonnie Hunt</t>
  </si>
  <si>
    <t>agent|career|client|fiance|sports agent</t>
  </si>
  <si>
    <t>http://www.imdb.com/title/tt0116695/?ref_=fn_tt_tt_1</t>
  </si>
  <si>
    <t>Ted </t>
  </si>
  <si>
    <t>2010s|car accident|sex scene|teddy bear|testicle</t>
  </si>
  <si>
    <t>http://www.imdb.com/title/tt1637725/?ref_=fn_tt_tt_1</t>
  </si>
  <si>
    <t>Lupe Ontiveros</t>
  </si>
  <si>
    <t>As Good as It Gets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</si>
  <si>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</si>
  <si>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</si>
  <si>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</si>
  <si>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</si>
  <si>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 </t>
  </si>
  <si>
    <t>doctor|hospital|mental institution|nurse|student</t>
  </si>
  <si>
    <t>http://www.imdb.com/title/tt0129290/?ref_=fn_tt_tt_1</t>
  </si>
  <si>
    <t>Anchorman 2: The Legend Continues </t>
  </si>
  <si>
    <t>fame|father son relationship|interracial kiss|interracial relationship|interracial sex</t>
  </si>
  <si>
    <t>http://www.imdb.com/title/tt1229340/?ref_=fn_tt_tt_1</t>
  </si>
  <si>
    <t>Mr. Deeds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</si>
  <si>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</si>
  <si>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</si>
  <si>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</si>
  <si>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</si>
  <si>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 </t>
  </si>
  <si>
    <t>Zach Mills</t>
  </si>
  <si>
    <t>deputy|group of friends|time|train|train crash</t>
  </si>
  <si>
    <t>http://www.imdb.com/title/tt1650062/?ref_=fn_tt_tt_1</t>
  </si>
  <si>
    <t>Erin Brockovich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</si>
  <si>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</si>
  <si>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</si>
  <si>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</si>
  <si>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 </t>
  </si>
  <si>
    <t>Thomas Lennon</t>
  </si>
  <si>
    <t>advertising executive|diamond|magazine|party|wager</t>
  </si>
  <si>
    <t>http://www.imdb.com/title/tt0251127/?ref_=fn_tt_tt_1</t>
  </si>
  <si>
    <t>Craig Roberts</t>
  </si>
  <si>
    <t>22 Jump Street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</si>
  <si>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</si>
  <si>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</si>
  <si>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</si>
  <si>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</si>
  <si>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 </t>
  </si>
  <si>
    <t>betrayal|dangerous friend|gothic|monster as victim|vampire</t>
  </si>
  <si>
    <t>http://www.imdb.com/title/tt0110148/?ref_=fn_tt_tt_1</t>
  </si>
  <si>
    <t>Yes Man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</si>
  <si>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</si>
  <si>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</si>
  <si>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</si>
  <si>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</si>
  <si>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 </t>
  </si>
  <si>
    <t>Megan Park</t>
  </si>
  <si>
    <t>accountant|blooper|espionage|facebook|high school reunion</t>
  </si>
  <si>
    <t>http://www.imdb.com/title/tt1489889/?ref_=fn_tt_tt_1</t>
  </si>
  <si>
    <t>Stepmom </t>
  </si>
  <si>
    <t>Herbert Russell</t>
  </si>
  <si>
    <t>attorney|cancer|custody|fashion photographer|photographer</t>
  </si>
  <si>
    <t>http://www.imdb.com/title/tt0120686/?ref_=fn_tt_tt_1</t>
  </si>
  <si>
    <t>Daddy's Home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</si>
  <si>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</si>
  <si>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</si>
  <si>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</si>
  <si>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</si>
  <si>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</si>
  <si>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</si>
  <si>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</si>
  <si>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</si>
  <si>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</si>
  <si>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</si>
  <si>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</si>
  <si>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</si>
  <si>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</si>
  <si>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</si>
  <si>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</si>
  <si>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 </t>
  </si>
  <si>
    <t>anti hero|criminal|greed|prostitute|tough guy</t>
  </si>
  <si>
    <t>http://www.imdb.com/title/tt0120784/?ref_=fn_tt_tt_1</t>
  </si>
  <si>
    <t>Frank Marshall</t>
  </si>
  <si>
    <t>Dylan Walsh</t>
  </si>
  <si>
    <t>Congo </t>
  </si>
  <si>
    <t>captain|congo|expedition|laser|lost city</t>
  </si>
  <si>
    <t>http://www.imdb.com/title/tt0112715/?ref_=fn_tt_tt_1</t>
  </si>
  <si>
    <t>We Bought a Zoo </t>
  </si>
  <si>
    <t>blocked road|father son relationship|love at first sight|teenage boy|zookeeper</t>
  </si>
  <si>
    <t>http://www.imdb.com/title/tt1389137/?ref_=fn_tt_tt_1</t>
  </si>
  <si>
    <t>Knowing </t>
  </si>
  <si>
    <t>Chandler Canterbury</t>
  </si>
  <si>
    <t>disaster|end of the world|number|student|time capsule</t>
  </si>
  <si>
    <t>http://www.imdb.com/title/tt0448011/?ref_=fn_tt_tt_1</t>
  </si>
  <si>
    <t>Failure to Launch </t>
  </si>
  <si>
    <t>friend|intervention|moving|secret|slacker</t>
  </si>
  <si>
    <t>http://www.imdb.com/title/tt0427229/?ref_=fn_tt_tt_1</t>
  </si>
  <si>
    <t>Hideo Nakata</t>
  </si>
  <si>
    <t>Horror|Mystery</t>
  </si>
  <si>
    <t>The Ring Two </t>
  </si>
  <si>
    <t>Sissy Spacek</t>
  </si>
  <si>
    <t>cartoon on tv|foreign language adaptation|second part|videotape|writer</t>
  </si>
  <si>
    <t>http://www.imdb.com/title/tt0377109/?ref_=fn_tt_tt_1</t>
  </si>
  <si>
    <t>Crazy, Stupid, Love. </t>
  </si>
  <si>
    <t>bar|divorce|friend|girl|male objectification</t>
  </si>
  <si>
    <t>http://www.imdb.com/title/tt1570728/?ref_=fn_tt_tt_1</t>
  </si>
  <si>
    <t>Peter Hewitt</t>
  </si>
  <si>
    <t>Mark Christopher Lawrence</t>
  </si>
  <si>
    <t>Garfield </t>
  </si>
  <si>
    <t>Michael Monks</t>
  </si>
  <si>
    <t>cat|dog|first part|lasagna|veterinarian</t>
  </si>
  <si>
    <t>http://www.imdb.com/title/tt0356634/?ref_=fn_tt_tt_1</t>
  </si>
  <si>
    <t>Joe Roth</t>
  </si>
  <si>
    <t>Christmas with the Kranks </t>
  </si>
  <si>
    <t>act of kindness|christmas|christmas eve|neighbor|vacation</t>
  </si>
  <si>
    <t>http://www.imdb.com/title/tt0388419/?ref_=fn_tt_tt_1</t>
  </si>
  <si>
    <t>Bennett Miller</t>
  </si>
  <si>
    <t>Moneyball </t>
  </si>
  <si>
    <t>baseball|meeting|statistics|strategy|voice over</t>
  </si>
  <si>
    <t>http://www.imdb.com/title/tt1210166/?ref_=fn_tt_tt_1</t>
  </si>
  <si>
    <t>Outbreak </t>
  </si>
  <si>
    <t>disease|epidemic|monkey|quarantine|virus</t>
  </si>
  <si>
    <t>http://www.imdb.com/title/tt0114069/?ref_=fn_tt_tt_1</t>
  </si>
  <si>
    <t>Jaume Collet-Serra</t>
  </si>
  <si>
    <t>Non-Stop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</si>
  <si>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</si>
  <si>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</si>
  <si>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</si>
  <si>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</si>
  <si>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</si>
  <si>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</si>
  <si>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</si>
  <si>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</si>
  <si>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t>http://www.imdb.com/title/tt1075417/?ref_=fn_tt_tt_1</t>
  </si>
  <si>
    <t>James McTeigue</t>
  </si>
  <si>
    <t>V for Vendetta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</si>
  <si>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</si>
  <si>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</si>
  <si>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</si>
  <si>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</si>
  <si>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</si>
  <si>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</si>
  <si>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</si>
  <si>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</si>
  <si>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</si>
  <si>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</si>
  <si>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             </t>
  </si>
  <si>
    <t>Nicola Walker</t>
  </si>
  <si>
    <t>http://www.imdb.com/title/tt4192812/?ref_=fn_tt_tt_1</t>
  </si>
  <si>
    <t>Matthew O'Callaghan</t>
  </si>
  <si>
    <t>Curious George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</si>
  <si>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</si>
  <si>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</si>
  <si>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</si>
  <si>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</si>
  <si>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</si>
  <si>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</si>
  <si>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</si>
  <si>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</si>
  <si>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</si>
  <si>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</si>
  <si>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</si>
  <si>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</si>
  <si>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</si>
  <si>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</si>
  <si>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</si>
  <si>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</si>
  <si>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</si>
  <si>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</si>
  <si>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</si>
  <si>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</si>
  <si>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</si>
  <si>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</si>
  <si>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</si>
  <si>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</si>
  <si>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</si>
  <si>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</si>
  <si>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</si>
  <si>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</si>
  <si>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</si>
  <si>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</si>
  <si>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</si>
  <si>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</si>
  <si>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</si>
  <si>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</si>
  <si>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 </t>
  </si>
  <si>
    <t>Kayvan Novak</t>
  </si>
  <si>
    <t>cia|hezbollah|lebanon|oil|prince</t>
  </si>
  <si>
    <t>http://www.imdb.com/title/tt0365737/?ref_=fn_tt_tt_1</t>
  </si>
  <si>
    <t>James Badge Dale</t>
  </si>
  <si>
    <t>13 Hours </t>
  </si>
  <si>
    <t>David Costabile</t>
  </si>
  <si>
    <t>based on true story|cia agent|libya|mercenary|u.s. ambassador</t>
  </si>
  <si>
    <t>http://www.imdb.com/title/tt4172430/?ref_=fn_tt_tt_1</t>
  </si>
  <si>
    <t>Jorge R. Gutiérrez</t>
  </si>
  <si>
    <t>The Book of Life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</si>
  <si>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</si>
  <si>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</si>
  <si>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</si>
  <si>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</si>
  <si>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 </t>
  </si>
  <si>
    <t>Mary Lynn Rajskub</t>
  </si>
  <si>
    <t>architect|bank|cayman islands|meeting|murder</t>
  </si>
  <si>
    <t>http://www.imdb.com/title/tt0408345/?ref_=fn_tt_tt_1</t>
  </si>
  <si>
    <t>Absolute Power </t>
  </si>
  <si>
    <t>death|death of wife|murder|thief|violence</t>
  </si>
  <si>
    <t>http://www.imdb.com/title/tt0118548/?ref_=fn_tt_tt_1</t>
  </si>
  <si>
    <t>G.I. Jane </t>
  </si>
  <si>
    <t>feminism|hit in the crotch|kicked in the crotch|kicked in the testicles|navy</t>
  </si>
  <si>
    <t>http://www.imdb.com/title/tt0119173/?ref_=fn_tt_tt_1</t>
  </si>
  <si>
    <t>The Game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</si>
  <si>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</si>
  <si>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</si>
  <si>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</si>
  <si>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</si>
  <si>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</si>
  <si>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</si>
  <si>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</si>
  <si>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</si>
  <si>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</si>
  <si>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</si>
  <si>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</si>
  <si>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</si>
  <si>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</si>
  <si>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</si>
  <si>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</si>
  <si>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</si>
  <si>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 </t>
  </si>
  <si>
    <t>bikini|female female kiss|high school reunion|outdoor sex|upskirt</t>
  </si>
  <si>
    <t>http://www.imdb.com/title/tt1605630/?ref_=fn_tt_tt_1</t>
  </si>
  <si>
    <t>Michael Cudlitz</t>
  </si>
  <si>
    <t>The Negotiator </t>
  </si>
  <si>
    <t>hostage|innocence|murder|negotiator|police</t>
  </si>
  <si>
    <t>http://www.imdb.com/title/tt0120768/?ref_=fn_tt_tt_1</t>
  </si>
  <si>
    <t>Steven Quale</t>
  </si>
  <si>
    <t>Alycia Debnam-Carey</t>
  </si>
  <si>
    <t>Into the Storm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</si>
  <si>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</si>
  <si>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</si>
  <si>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</si>
  <si>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</si>
  <si>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</si>
  <si>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</si>
  <si>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</si>
  <si>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</si>
  <si>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</si>
  <si>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</si>
  <si>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 </t>
  </si>
  <si>
    <t>Phoebe Cates</t>
  </si>
  <si>
    <t>gremlin|horror host|hulk hogan|monster|skyscraper</t>
  </si>
  <si>
    <t>http://www.imdb.com/title/tt0099700/?ref_=fn_tt_tt_1</t>
  </si>
  <si>
    <t>The Judge </t>
  </si>
  <si>
    <t>courtroom|dysfunctional family|indiana|lawyer|trial</t>
  </si>
  <si>
    <t>http://www.imdb.com/title/tt1872194/?ref_=fn_tt_tt_1</t>
  </si>
  <si>
    <t>The Peacemaker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</si>
  <si>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</si>
  <si>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</si>
  <si>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</si>
  <si>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</si>
  <si>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</si>
  <si>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</si>
  <si>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</si>
  <si>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</si>
  <si>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</si>
  <si>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</si>
  <si>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</si>
  <si>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</si>
  <si>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</si>
  <si>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</si>
  <si>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</si>
  <si>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</si>
  <si>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</si>
  <si>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</si>
  <si>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</si>
  <si>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</si>
  <si>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</si>
  <si>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 </t>
  </si>
  <si>
    <t>Sven-Ole Thorsen</t>
  </si>
  <si>
    <t>environmental|murder|oil|oil spill|tribe</t>
  </si>
  <si>
    <t>http://www.imdb.com/title/tt0110725/?ref_=fn_tt_tt_1</t>
  </si>
  <si>
    <t>The Adventures of Sharkboy and Lavagirl 3-D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</si>
  <si>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</si>
  <si>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</si>
  <si>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</si>
  <si>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</si>
  <si>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</si>
  <si>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 </t>
  </si>
  <si>
    <t>Peter Youngblood Hills</t>
  </si>
  <si>
    <t>love|map|paradise|thailand|travel</t>
  </si>
  <si>
    <t>http://www.imdb.com/title/tt0163978/?ref_=fn_tt_tt_1</t>
  </si>
  <si>
    <t>Raising Helen </t>
  </si>
  <si>
    <t>fashion show|female protagonist|love|pastor|queens new york city</t>
  </si>
  <si>
    <t>http://www.imdb.com/title/tt0350028/?ref_=fn_tt_tt_1</t>
  </si>
  <si>
    <t>Ben Miles</t>
  </si>
  <si>
    <t>Shô Kosugi</t>
  </si>
  <si>
    <t>Ninja Assassin </t>
  </si>
  <si>
    <t>Rain</t>
  </si>
  <si>
    <t>critically bashed|kung fu|martial artist|martial arts|ninja</t>
  </si>
  <si>
    <t>http://www.imdb.com/title/tt1186367/?ref_=fn_tt_tt_1</t>
  </si>
  <si>
    <t>For Love of the Game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</si>
  <si>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</si>
  <si>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</si>
  <si>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</si>
  <si>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</si>
  <si>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</si>
  <si>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</si>
  <si>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</si>
  <si>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</si>
  <si>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</si>
  <si>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</si>
  <si>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</si>
  <si>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</si>
  <si>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 </t>
  </si>
  <si>
    <t>bouncer|breasts|congressman|private dancer|stripper</t>
  </si>
  <si>
    <t>http://www.imdb.com/title/tt0117765/?ref_=fn_tt_tt_1</t>
  </si>
  <si>
    <t>Marmaduke </t>
  </si>
  <si>
    <t>dog|great dane|rivalry|talking animal|talking cat</t>
  </si>
  <si>
    <t>http://www.imdb.com/title/tt1392197/?ref_=fn_tt_tt_1</t>
  </si>
  <si>
    <t>Jay Mohr</t>
  </si>
  <si>
    <t>Drama|Fantasy</t>
  </si>
  <si>
    <t>Hereafter </t>
  </si>
  <si>
    <t>death|france|near death experience|tsunami|twin brother</t>
  </si>
  <si>
    <t>http://www.imdb.com/title/tt1212419/?ref_=fn_tt_tt_1</t>
  </si>
  <si>
    <t>Barbet Schroeder</t>
  </si>
  <si>
    <t>Murder by Numbers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</si>
  <si>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</si>
  <si>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</si>
  <si>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</si>
  <si>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</si>
  <si>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</si>
  <si>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</si>
  <si>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</si>
  <si>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</si>
  <si>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</si>
  <si>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</si>
  <si>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</si>
  <si>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</si>
  <si>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</si>
  <si>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</si>
  <si>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</si>
  <si>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</si>
  <si>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</si>
  <si>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</si>
  <si>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</si>
  <si>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</si>
  <si>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</si>
  <si>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 </t>
  </si>
  <si>
    <t>Rachel Roberts</t>
  </si>
  <si>
    <t>alien|alien creature|body snatching|desert|parasite</t>
  </si>
  <si>
    <t>http://www.imdb.com/title/tt1517260/?ref_=fn_tt_tt_1</t>
  </si>
  <si>
    <t>Harry Connick Jr.</t>
  </si>
  <si>
    <t>Basic </t>
  </si>
  <si>
    <t>Tim Daly</t>
  </si>
  <si>
    <t>2000s|army|military crime|necklace yanked off|panama</t>
  </si>
  <si>
    <t>http://www.imdb.com/title/tt0264395/?ref_=fn_tt_tt_1</t>
  </si>
  <si>
    <t>Blood Work </t>
  </si>
  <si>
    <t>Rick Hoffman</t>
  </si>
  <si>
    <t>boat|heart transplant|murder|serial killer|sister</t>
  </si>
  <si>
    <t>http://www.imdb.com/title/tt0309377/?ref_=fn_tt_tt_1</t>
  </si>
  <si>
    <t>The International </t>
  </si>
  <si>
    <t>bank|chase|district attorney|interpol|murder</t>
  </si>
  <si>
    <t>http://www.imdb.com/title/tt0963178/?ref_=fn_tt_tt_1</t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</si>
  <si>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</si>
  <si>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</si>
  <si>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</si>
  <si>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</si>
  <si>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</si>
  <si>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</si>
  <si>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</si>
  <si>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</si>
  <si>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             </t>
  </si>
  <si>
    <t>Aaron Hill</t>
  </si>
  <si>
    <t>http://www.imdb.com/title/tt2355844/?ref_=fn_tt_tt_1</t>
  </si>
  <si>
    <t>The Iron Giant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</si>
  <si>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</si>
  <si>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</si>
  <si>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</si>
  <si>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</si>
  <si>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</si>
  <si>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</si>
  <si>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</si>
  <si>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</si>
  <si>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</si>
  <si>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</si>
  <si>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</si>
  <si>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</si>
  <si>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</si>
  <si>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t>http://www.imdb.com/title/tt1124037/?ref_=fn_tt_tt_1</t>
  </si>
  <si>
    <t>The Life of David Gale </t>
  </si>
  <si>
    <t>activist|death|death row|murder|texas</t>
  </si>
  <si>
    <t>http://www.imdb.com/title/tt0289992/?ref_=fn_tt_tt_1</t>
  </si>
  <si>
    <t>Vanessa Ferlito</t>
  </si>
  <si>
    <t>Man of the House </t>
  </si>
  <si>
    <t>cheerleader|cheerleading movie|neo noir|neo western|texas ranger</t>
  </si>
  <si>
    <t>http://www.imdb.com/title/tt0331933/?ref_=fn_tt_tt_1</t>
  </si>
  <si>
    <t>Run All Night </t>
  </si>
  <si>
    <t>death|drug dealer|limousine|limousine driver|one night</t>
  </si>
  <si>
    <t>http://www.imdb.com/title/tt2199571/?ref_=fn_tt_tt_1</t>
  </si>
  <si>
    <t>David Cronenberg</t>
  </si>
  <si>
    <t>Eastern Promises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</si>
  <si>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</si>
  <si>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</si>
  <si>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</si>
  <si>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</si>
  <si>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</si>
  <si>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</si>
  <si>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</si>
  <si>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</si>
  <si>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</si>
  <si>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</si>
  <si>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</si>
  <si>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</si>
  <si>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</si>
  <si>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</si>
  <si>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</si>
  <si>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 </t>
  </si>
  <si>
    <t>knight|prince|quest|rescue|thong bikini</t>
  </si>
  <si>
    <t>http://www.imdb.com/title/tt1240982/?ref_=fn_tt_tt_1</t>
  </si>
  <si>
    <t>Jim Sheridan</t>
  </si>
  <si>
    <t>Gregory Smith</t>
  </si>
  <si>
    <t>Dream House </t>
  </si>
  <si>
    <t>closet|father daughter relationship|psychiatric hospital|real life sisters playing sisters|train</t>
  </si>
  <si>
    <t>http://www.imdb.com/title/tt1462041/?ref_=fn_tt_tt_1</t>
  </si>
  <si>
    <t>Costa-Gavras</t>
  </si>
  <si>
    <t>Mad City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</si>
  <si>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</si>
  <si>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</si>
  <si>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</si>
  <si>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</si>
  <si>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</si>
  <si>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</si>
  <si>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</si>
  <si>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</si>
  <si>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t>http://www.imdb.com/title/tt0109190/?ref_=fn_tt_tt_1</t>
  </si>
  <si>
    <t>The Scarlet Letter </t>
  </si>
  <si>
    <t>17th century|adultery|letter|pubic hair|swimming</t>
  </si>
  <si>
    <t>http://www.imdb.com/title/tt0114345/?ref_=fn_tt_tt_1</t>
  </si>
  <si>
    <t>Fair Game </t>
  </si>
  <si>
    <t>bush administration|cia|interview|iraq|new york times</t>
  </si>
  <si>
    <t>http://www.imdb.com/title/tt0977855/?ref_=fn_tt_tt_1</t>
  </si>
  <si>
    <t>Julie Benz</t>
  </si>
  <si>
    <t xml:space="preserve">Defiance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</si>
  <si>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</si>
  <si>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</si>
  <si>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</si>
  <si>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</si>
  <si>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</si>
  <si>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</si>
  <si>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</si>
  <si>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</si>
  <si>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t>http://www.imdb.com/title/tt0421054/?ref_=fn_tt_tt_1</t>
  </si>
  <si>
    <t>Jade </t>
  </si>
  <si>
    <t>blackmail|investigation|murder|panties pulled down|prostitution</t>
  </si>
  <si>
    <t>http://www.imdb.com/title/tt0113451/?ref_=fn_tt_tt_1</t>
  </si>
  <si>
    <t>Gamer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</si>
  <si>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</si>
  <si>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</si>
  <si>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</si>
  <si>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</si>
  <si>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</si>
  <si>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</si>
  <si>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</si>
  <si>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</si>
  <si>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t>http://www.imdb.com/title/tt1559547/?ref_=fn_tt_tt_1</t>
  </si>
  <si>
    <t>Danny DeVito</t>
  </si>
  <si>
    <t>Death to Smoochy </t>
  </si>
  <si>
    <t>children|children's tv show|money|revenge|scandal</t>
  </si>
  <si>
    <t>http://www.imdb.com/title/tt0266452/?ref_=fn_tt_tt_1</t>
  </si>
  <si>
    <t>Zoolander 2 </t>
  </si>
  <si>
    <t>chosen one|fashion|fashion model|model|retired</t>
  </si>
  <si>
    <t>http://www.imdb.com/title/tt1608290/?ref_=fn_tt_tt_1</t>
  </si>
  <si>
    <t>George Armitage</t>
  </si>
  <si>
    <t>Andrew Wilson</t>
  </si>
  <si>
    <t>The Big Bounce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</si>
  <si>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</si>
  <si>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</si>
  <si>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</si>
  <si>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</si>
  <si>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 </t>
  </si>
  <si>
    <t>alien|baby|banker|pregnancy|question in title</t>
  </si>
  <si>
    <t>http://www.imdb.com/title/tt0181151/?ref_=fn_tt_tt_1</t>
  </si>
  <si>
    <t>Patrick Lussier</t>
  </si>
  <si>
    <t>Drive Angry </t>
  </si>
  <si>
    <t>baby|cult|oklahoma|sex scene|waitress</t>
  </si>
  <si>
    <t>http://www.imdb.com/title/tt1502404/?ref_=fn_tt_tt_1</t>
  </si>
  <si>
    <t>Robin Shou</t>
  </si>
  <si>
    <t>Street Fighter: The Legend of Chun-Li </t>
  </si>
  <si>
    <t>Josie Ho</t>
  </si>
  <si>
    <t>chun li|crime fighter|gangster|mobster|rescue</t>
  </si>
  <si>
    <t>http://www.imdb.com/title/tt0891592/?ref_=fn_tt_tt_1</t>
  </si>
  <si>
    <t>James Wong</t>
  </si>
  <si>
    <t>The One </t>
  </si>
  <si>
    <t>fight|multiverse|police|police officer|prison</t>
  </si>
  <si>
    <t>http://www.imdb.com/title/tt0267804/?ref_=fn_tt_tt_1</t>
  </si>
  <si>
    <t>Drama|Romance|Sci-Fi</t>
  </si>
  <si>
    <t xml:space="preserve">Outlander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</si>
  <si>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</si>
  <si>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</si>
  <si>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</si>
  <si>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</si>
  <si>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</si>
  <si>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</si>
  <si>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</si>
  <si>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</si>
  <si>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</si>
  <si>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</si>
  <si>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</si>
  <si>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</si>
  <si>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</si>
  <si>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</si>
  <si>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</si>
  <si>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 </t>
  </si>
  <si>
    <t>James Lew</t>
  </si>
  <si>
    <t>cocaine|drug smuggling|interlinked stories|judge|mexico</t>
  </si>
  <si>
    <t>http://www.imdb.com/title/tt0181865/?ref_=fn_tt_tt_1</t>
  </si>
  <si>
    <t>Indiana Jones and the Last Crusade </t>
  </si>
  <si>
    <t>Alison Doody</t>
  </si>
  <si>
    <t>castle|diary|holy grail|map|nazi</t>
  </si>
  <si>
    <t>http://www.imdb.com/title/tt0097576/?ref_=fn_tt_tt_1</t>
  </si>
  <si>
    <t>Guro Nagelhus Schia</t>
  </si>
  <si>
    <t>Anna Karenina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</si>
  <si>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</si>
  <si>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</si>
  <si>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</si>
  <si>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</si>
  <si>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 </t>
  </si>
  <si>
    <t>artificial intelligence|consciousness|future|mind uploading|robot</t>
  </si>
  <si>
    <t>http://www.imdb.com/title/tt1823672/?ref_=fn_tt_tt_1</t>
  </si>
  <si>
    <t>The Bone Collector </t>
  </si>
  <si>
    <t>Leland Orser</t>
  </si>
  <si>
    <t>new york city|police|quadriplegic|serial killer|suicide</t>
  </si>
  <si>
    <t>http://www.imdb.com/title/tt0145681/?ref_=fn_tt_tt_1</t>
  </si>
  <si>
    <t>Dwight Yoakam</t>
  </si>
  <si>
    <t>Panic Room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</si>
  <si>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</si>
  <si>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</si>
  <si>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</si>
  <si>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</si>
  <si>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</si>
  <si>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</si>
  <si>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</si>
  <si>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</si>
  <si>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</si>
  <si>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</si>
  <si>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</si>
  <si>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</si>
  <si>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 </t>
  </si>
  <si>
    <t>Mykelti Williamson</t>
  </si>
  <si>
    <t>gold|gulf war|iraq|kuwait|map</t>
  </si>
  <si>
    <t>http://www.imdb.com/title/tt0120188/?ref_=fn_tt_tt_1</t>
  </si>
  <si>
    <t>Fares Fares</t>
  </si>
  <si>
    <t>Child 44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</si>
  <si>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</si>
  <si>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</si>
  <si>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</si>
  <si>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</si>
  <si>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</si>
  <si>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</si>
  <si>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 </t>
  </si>
  <si>
    <t>Vince Vieluf</t>
  </si>
  <si>
    <t>casino|locker|money|museum|race</t>
  </si>
  <si>
    <t>http://www.imdb.com/title/tt0250687/?ref_=fn_tt_tt_1</t>
  </si>
  <si>
    <t>Drama|Mystery|Sci-Fi</t>
  </si>
  <si>
    <t>K-PAX </t>
  </si>
  <si>
    <t>extraterrestrial|hospital|patient|planet|science</t>
  </si>
  <si>
    <t>http://www.imdb.com/title/tt0272152/?ref_=fn_tt_tt_1</t>
  </si>
  <si>
    <t>Kate &amp; Leopold </t>
  </si>
  <si>
    <t>Bradley Whitford</t>
  </si>
  <si>
    <t>bridge|brooklyn bridge|falling down an elevator shaft|time travel|time travel romance</t>
  </si>
  <si>
    <t>http://www.imdb.com/title/tt0035423/?ref_=fn_tt_tt_1</t>
  </si>
  <si>
    <t>Bedazzled </t>
  </si>
  <si>
    <t>Brian Doyle-Murray</t>
  </si>
  <si>
    <t>contract|devil|dream|soul|wish</t>
  </si>
  <si>
    <t>http://www.imdb.com/title/tt0230030/?ref_=fn_tt_tt_1</t>
  </si>
  <si>
    <t>Crime|Drama|Music</t>
  </si>
  <si>
    <t>The Cotton Club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</si>
  <si>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</si>
  <si>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</si>
  <si>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</si>
  <si>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</si>
  <si>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 </t>
  </si>
  <si>
    <t>Gretchen Mol</t>
  </si>
  <si>
    <t>outlaw|rancher|small western town|stagecoach|train</t>
  </si>
  <si>
    <t>http://www.imdb.com/title/tt0381849/?ref_=fn_tt_tt_1</t>
  </si>
  <si>
    <t>Olivier Megaton</t>
  </si>
  <si>
    <t>Taken 3 </t>
  </si>
  <si>
    <t>Jon Gries</t>
  </si>
  <si>
    <t>betrayal|death|final showdown|murder|on the run</t>
  </si>
  <si>
    <t>http://www.imdb.com/title/tt2446042/?ref_=fn_tt_tt_1</t>
  </si>
  <si>
    <t>Out of Sight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</si>
  <si>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</si>
  <si>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</si>
  <si>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</si>
  <si>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</si>
  <si>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</si>
  <si>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</si>
  <si>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</si>
  <si>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</si>
  <si>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</si>
  <si>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</si>
  <si>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</si>
  <si>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</si>
  <si>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</si>
  <si>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</si>
  <si>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</si>
  <si>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</si>
  <si>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</si>
  <si>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</si>
  <si>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</si>
  <si>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</si>
  <si>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</si>
  <si>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</si>
  <si>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</si>
  <si>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</si>
  <si>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</si>
  <si>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</si>
  <si>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</si>
  <si>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</si>
  <si>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</si>
  <si>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</si>
  <si>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</si>
  <si>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 </t>
  </si>
  <si>
    <t>Alissa Dean</t>
  </si>
  <si>
    <t>boy|college|heroin|working class|writer</t>
  </si>
  <si>
    <t>http://www.imdb.com/title/tt0200027/?ref_=fn_tt_tt_1</t>
  </si>
  <si>
    <t>Ted Kotcheff</t>
  </si>
  <si>
    <t>First Blood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</si>
  <si>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</si>
  <si>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</si>
  <si>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</si>
  <si>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</si>
  <si>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</si>
  <si>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</si>
  <si>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</si>
  <si>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</si>
  <si>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</si>
  <si>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</si>
  <si>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</si>
  <si>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</si>
  <si>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</si>
  <si>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</si>
  <si>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</si>
  <si>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</si>
  <si>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</si>
  <si>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</si>
  <si>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</si>
  <si>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</si>
  <si>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</si>
  <si>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</si>
  <si>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 </t>
  </si>
  <si>
    <t>best friend|chick flick|male female friendship|promise|wedding</t>
  </si>
  <si>
    <t>http://www.imdb.com/title/tt0119738/?ref_=fn_tt_tt_1</t>
  </si>
  <si>
    <t>America's Sweethearts </t>
  </si>
  <si>
    <t>actor|love|movie star|press|publicist</t>
  </si>
  <si>
    <t>http://www.imdb.com/title/tt0265029/?ref_=fn_tt_tt_1</t>
  </si>
  <si>
    <t>Insomnia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</si>
  <si>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</si>
  <si>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</si>
  <si>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</si>
  <si>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</si>
  <si>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</si>
  <si>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</si>
  <si>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</si>
  <si>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</si>
  <si>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</si>
  <si>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</si>
  <si>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</si>
  <si>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</si>
  <si>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</si>
  <si>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</si>
  <si>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 </t>
  </si>
  <si>
    <t>bravery|honor|medal of honor|military life|unreliable flashback</t>
  </si>
  <si>
    <t>http://www.imdb.com/title/tt0115956/?ref_=fn_tt_tt_1</t>
  </si>
  <si>
    <t>Swoosie Kurtz</t>
  </si>
  <si>
    <t>Liar Liar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</si>
  <si>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</si>
  <si>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</si>
  <si>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</si>
  <si>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</si>
  <si>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</si>
  <si>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</si>
  <si>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 </t>
  </si>
  <si>
    <t>Olympia Dukakis</t>
  </si>
  <si>
    <t>http://www.imdb.com/title/tt1355631/?ref_=fn_tt_tt_1</t>
  </si>
  <si>
    <t>Terence Young</t>
  </si>
  <si>
    <t>Inchon </t>
  </si>
  <si>
    <t>Jacqueline Bisset</t>
  </si>
  <si>
    <t>1950s|douglas macarthur|general|inchon|invasion</t>
  </si>
  <si>
    <t>http://www.imdb.com/title/tt0084132/?ref_=fn_tt_tt_1</t>
  </si>
  <si>
    <t>South Korea</t>
  </si>
  <si>
    <t>The Flintstones </t>
  </si>
  <si>
    <t>1000000 b.c.|box office hit|lawn mowing|product placement|stone age</t>
  </si>
  <si>
    <t>http://www.imdb.com/title/tt0109813/?ref_=fn_tt_tt_1</t>
  </si>
  <si>
    <t>Luke Grimes</t>
  </si>
  <si>
    <t>Taken 2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</si>
  <si>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</si>
  <si>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</si>
  <si>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</si>
  <si>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</si>
  <si>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</si>
  <si>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</si>
  <si>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</si>
  <si>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</si>
  <si>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</si>
  <si>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</si>
  <si>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</si>
  <si>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</si>
  <si>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</si>
  <si>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</si>
  <si>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</si>
  <si>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</si>
  <si>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</si>
  <si>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 </t>
  </si>
  <si>
    <t>Anita Briem</t>
  </si>
  <si>
    <t>cave|lost world|missing brother|mountain|venus flytrap</t>
  </si>
  <si>
    <t>http://www.imdb.com/title/tt0373051/?ref_=fn_tt_tt_1</t>
  </si>
  <si>
    <t>The Princess Diaries 2: Royal Engagement </t>
  </si>
  <si>
    <t>coronation|horse|princess|queen|side saddle</t>
  </si>
  <si>
    <t>http://www.imdb.com/title/tt0368933/?ref_=fn_tt_tt_1</t>
  </si>
  <si>
    <t>The Pelican Brief </t>
  </si>
  <si>
    <t>college professor|fbi|president|professor|supreme court</t>
  </si>
  <si>
    <t>http://www.imdb.com/title/tt0107798/?ref_=fn_tt_tt_1</t>
  </si>
  <si>
    <t>The Client </t>
  </si>
  <si>
    <t>Brad Renfro</t>
  </si>
  <si>
    <t>boy|brother|lawyer|mafia|senator</t>
  </si>
  <si>
    <t>http://www.imdb.com/title/tt0109446/?ref_=fn_tt_tt_1</t>
  </si>
  <si>
    <t>Noel Gugliemi</t>
  </si>
  <si>
    <t>The Bucket List </t>
  </si>
  <si>
    <t>billionaire|friend|hospital|list|mechanic</t>
  </si>
  <si>
    <t>http://www.imdb.com/title/tt0825232/?ref_=fn_tt_tt_1</t>
  </si>
  <si>
    <t>Patriot Games </t>
  </si>
  <si>
    <t>Patrick Bergin</t>
  </si>
  <si>
    <t>analyst|cia|ira|terrorist|terrorist attack</t>
  </si>
  <si>
    <t>http://www.imdb.com/title/tt0105112/?ref_=fn_tt_tt_1</t>
  </si>
  <si>
    <t>Jane Fonda</t>
  </si>
  <si>
    <t>Monster-in-Law </t>
  </si>
  <si>
    <t>breakdown|fight|mother in law|scheme|wedding</t>
  </si>
  <si>
    <t>http://www.imdb.com/title/tt0369735/?ref_=fn_tt_tt_1</t>
  </si>
  <si>
    <t>Denis Villeneuve</t>
  </si>
  <si>
    <t>Prisoners </t>
  </si>
  <si>
    <t>child abduction|detective|investigation|police|sex offender</t>
  </si>
  <si>
    <t>http://www.imdb.com/title/tt1392214/?ref_=fn_tt_tt_1</t>
  </si>
  <si>
    <t>Training Day </t>
  </si>
  <si>
    <t>lapd|narc|narcotics|title spoken by character|training</t>
  </si>
  <si>
    <t>http://www.imdb.com/title/tt0139654/?ref_=fn_tt_tt_1</t>
  </si>
  <si>
    <t>Enrico Colantoni</t>
  </si>
  <si>
    <t>Galaxy Quest </t>
  </si>
  <si>
    <t>Robin Sachs</t>
  </si>
  <si>
    <t>alien|alien race|convention|fan|general</t>
  </si>
  <si>
    <t>http://www.imdb.com/title/tt0177789/?ref_=fn_tt_tt_1</t>
  </si>
  <si>
    <t>Scary Movie 2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</si>
  <si>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</si>
  <si>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</si>
  <si>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</si>
  <si>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</si>
  <si>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</si>
  <si>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</si>
  <si>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</si>
  <si>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</si>
  <si>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</si>
  <si>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</si>
  <si>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 </t>
  </si>
  <si>
    <t>1990s|blade|blood|vampire|vampire hunter</t>
  </si>
  <si>
    <t>http://www.imdb.com/title/tt0120611/?ref_=fn_tt_tt_1</t>
  </si>
  <si>
    <t>Thomas Carter</t>
  </si>
  <si>
    <t>Coach Carter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</si>
  <si>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</si>
  <si>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</si>
  <si>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</si>
  <si>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</si>
  <si>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</si>
  <si>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</si>
  <si>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</si>
  <si>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</si>
  <si>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</si>
  <si>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</si>
  <si>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</si>
  <si>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</si>
  <si>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</si>
  <si>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</si>
  <si>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</si>
  <si>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</si>
  <si>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</si>
  <si>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</si>
  <si>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</si>
  <si>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</si>
  <si>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</si>
  <si>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t>http://www.imdb.com/title/tt0200550/?ref_=fn_tt_tt_1</t>
  </si>
  <si>
    <t>Love Actually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</si>
  <si>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</si>
  <si>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</si>
  <si>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</si>
  <si>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</si>
  <si>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 </t>
  </si>
  <si>
    <t>ant|circus|grasshopper|misunderstanding|overhearing</t>
  </si>
  <si>
    <t>http://www.imdb.com/title/tt0120623/?ref_=fn_tt_tt_1</t>
  </si>
  <si>
    <t>From Hell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</si>
  <si>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</si>
  <si>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</si>
  <si>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</si>
  <si>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</si>
  <si>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</si>
  <si>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</si>
  <si>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</si>
  <si>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</si>
  <si>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t>http://www.imdb.com/title/tt0111255/?ref_=fn_tt_tt_1</t>
  </si>
  <si>
    <t>Peru</t>
  </si>
  <si>
    <t>Tin Cup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</si>
  <si>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</si>
  <si>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</si>
  <si>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</si>
  <si>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</si>
  <si>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</si>
  <si>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 </t>
  </si>
  <si>
    <t>nurse|parent|sibling|widow|widower</t>
  </si>
  <si>
    <t>http://www.imdb.com/title/tt0063829/?ref_=fn_tt_tt_1</t>
  </si>
  <si>
    <t>Comedy|Family|Romance|Sport</t>
  </si>
  <si>
    <t>Kicking &amp; Screaming </t>
  </si>
  <si>
    <t>book|child|slapstick comedy|soccer|suburb</t>
  </si>
  <si>
    <t>http://www.imdb.com/title/tt0384642/?ref_=fn_tt_tt_1</t>
  </si>
  <si>
    <t>Garth Jennings</t>
  </si>
  <si>
    <t>The Hitchhiker's Guide to the Galaxy </t>
  </si>
  <si>
    <t>alien|friend|galaxy|hyperspace|spaceship</t>
  </si>
  <si>
    <t>http://www.imdb.com/title/tt0371724/?ref_=fn_tt_tt_1</t>
  </si>
  <si>
    <t>Joel Zwick</t>
  </si>
  <si>
    <t>Nick Zano</t>
  </si>
  <si>
    <t>Fat Albert </t>
  </si>
  <si>
    <t>animated sequence|junkyard|love|party|television</t>
  </si>
  <si>
    <t>http://www.imdb.com/title/tt0396592/?ref_=fn_tt_tt_1</t>
  </si>
  <si>
    <t>Russell Mulcahy</t>
  </si>
  <si>
    <t>Resident Evil: Extinction </t>
  </si>
  <si>
    <t>James Tumminia</t>
  </si>
  <si>
    <t>clone|convoy|crow|desert|satellite</t>
  </si>
  <si>
    <t>http://www.imdb.com/title/tt0432021/?ref_=fn_tt_tt_1</t>
  </si>
  <si>
    <t>Blended </t>
  </si>
  <si>
    <t>Joel McHale</t>
  </si>
  <si>
    <t>blind date|children|date|daughter|son</t>
  </si>
  <si>
    <t>http://www.imdb.com/title/tt1086772/?ref_=fn_tt_tt_1</t>
  </si>
  <si>
    <t>Last Holiday </t>
  </si>
  <si>
    <t>chef|congressman|cook|hotel|senator</t>
  </si>
  <si>
    <t>http://www.imdb.com/title/tt0408985/?ref_=fn_tt_tt_1</t>
  </si>
  <si>
    <t>The River Wild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</si>
  <si>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</si>
  <si>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</si>
  <si>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</si>
  <si>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</si>
  <si>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</si>
  <si>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 </t>
  </si>
  <si>
    <t>best friend|birthday|boy|friend|magic</t>
  </si>
  <si>
    <t>http://www.imdb.com/title/tt0113419/?ref_=fn_tt_tt_1</t>
  </si>
  <si>
    <t>Shea Whigham</t>
  </si>
  <si>
    <t>Demián Bichir</t>
  </si>
  <si>
    <t>Savages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</si>
  <si>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</si>
  <si>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</si>
  <si>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</si>
  <si>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</si>
  <si>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</si>
  <si>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</si>
  <si>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</si>
  <si>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</si>
  <si>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</si>
  <si>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</si>
  <si>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</si>
  <si>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 </t>
  </si>
  <si>
    <t>Ben Miller</t>
  </si>
  <si>
    <t>british|crown jewels|explosion|funeral|spy</t>
  </si>
  <si>
    <t>http://www.imdb.com/title/tt0274166/?ref_=fn_tt_tt_1</t>
  </si>
  <si>
    <t>John A. Davis</t>
  </si>
  <si>
    <t>The Ant Bully </t>
  </si>
  <si>
    <t>ant|miniaturization|punishment|shrinking|sudden change in size</t>
  </si>
  <si>
    <t>http://www.imdb.com/title/tt0429589/?ref_=fn_tt_tt_1</t>
  </si>
  <si>
    <t>David Lynch</t>
  </si>
  <si>
    <t>Dune </t>
  </si>
  <si>
    <t>José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</si>
  <si>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</si>
  <si>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</si>
  <si>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</si>
  <si>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</si>
  <si>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</si>
  <si>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</si>
  <si>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</si>
  <si>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</si>
  <si>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t>http://www.imdb.com/title/tt0445922/?ref_=fn_tt_tt_1</t>
  </si>
  <si>
    <t>Revolutionary Road </t>
  </si>
  <si>
    <t>Joe Komara</t>
  </si>
  <si>
    <t>based on novel|children|connecticut|suburb|work</t>
  </si>
  <si>
    <t>http://www.imdb.com/title/tt0959337/?ref_=fn_tt_tt_1</t>
  </si>
  <si>
    <t>16 Blocks </t>
  </si>
  <si>
    <t>alcoholic|courthouse|detective|jail|witness</t>
  </si>
  <si>
    <t>http://www.imdb.com/title/tt0450232/?ref_=fn_tt_tt_1</t>
  </si>
  <si>
    <t>Mathieu Kassovitz</t>
  </si>
  <si>
    <t>Babylon A.D.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</si>
  <si>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</si>
  <si>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</si>
  <si>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</si>
  <si>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</si>
  <si>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</si>
  <si>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 </t>
  </si>
  <si>
    <t>detective|heavy rain|murder|partner|serial killer</t>
  </si>
  <si>
    <t>http://www.imdb.com/title/tt0116421/?ref_=fn_tt_tt_1</t>
  </si>
  <si>
    <t>John de Lancie</t>
  </si>
  <si>
    <t>Multiplicity </t>
  </si>
  <si>
    <t>Obba Babatundé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</si>
  <si>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</si>
  <si>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</si>
  <si>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</si>
  <si>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</si>
  <si>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</si>
  <si>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</si>
  <si>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</si>
  <si>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</si>
  <si>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</si>
  <si>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</si>
  <si>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</si>
  <si>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</si>
  <si>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</si>
  <si>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</si>
  <si>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</si>
  <si>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</si>
  <si>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</si>
  <si>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</si>
  <si>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 </t>
  </si>
  <si>
    <t>accountant|money|opening night|scheme|swedish</t>
  </si>
  <si>
    <t>http://www.imdb.com/title/tt0395251/?ref_=fn_tt_tt_1</t>
  </si>
  <si>
    <t>Simon Wincer</t>
  </si>
  <si>
    <t>The Phantom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</si>
  <si>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</si>
  <si>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</si>
  <si>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</si>
  <si>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</si>
  <si>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</si>
  <si>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 </t>
  </si>
  <si>
    <t>1940s|cowboy|mexico|railway station|texas</t>
  </si>
  <si>
    <t>http://www.imdb.com/title/tt0149624/?ref_=fn_tt_tt_1</t>
  </si>
  <si>
    <t>Biography|Drama|History</t>
  </si>
  <si>
    <t>Nixon </t>
  </si>
  <si>
    <t>courtship|election|paranoia|president|quaker</t>
  </si>
  <si>
    <t>http://www.imdb.com/title/tt0113987/?ref_=fn_tt_tt_1</t>
  </si>
  <si>
    <t>The Ghost Writer </t>
  </si>
  <si>
    <t>british prime minister|death|island|memoir|writer</t>
  </si>
  <si>
    <t>http://www.imdb.com/title/tt1139328/?ref_=fn_tt_tt_1</t>
  </si>
  <si>
    <t>Deep Rising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</si>
  <si>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</si>
  <si>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</si>
  <si>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</si>
  <si>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</si>
  <si>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 </t>
  </si>
  <si>
    <t>Laz Alonso</t>
  </si>
  <si>
    <t>boy|german soldier|partisan|trapped|village</t>
  </si>
  <si>
    <t>http://www.imdb.com/title/tt1046997/?ref_=fn_tt_tt_1</t>
  </si>
  <si>
    <t>Ye Liu</t>
  </si>
  <si>
    <t>Curse of the Golden Flower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</si>
  <si>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</si>
  <si>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</si>
  <si>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</si>
  <si>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</si>
  <si>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</si>
  <si>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</si>
  <si>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</si>
  <si>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</si>
  <si>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</si>
  <si>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</si>
  <si>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</si>
  <si>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</si>
  <si>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</si>
  <si>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</si>
  <si>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</si>
  <si>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</si>
  <si>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</si>
  <si>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</si>
  <si>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</si>
  <si>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</si>
  <si>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</si>
  <si>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</si>
  <si>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</si>
  <si>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</si>
  <si>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</si>
  <si>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</si>
  <si>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</si>
  <si>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</si>
  <si>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</si>
  <si>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</si>
  <si>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</si>
  <si>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</si>
  <si>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</si>
  <si>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</si>
  <si>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</si>
  <si>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</si>
  <si>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</si>
  <si>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</si>
  <si>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</si>
  <si>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</si>
  <si>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</si>
  <si>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</si>
  <si>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</si>
  <si>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</si>
  <si>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</si>
  <si>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</si>
  <si>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</si>
  <si>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</si>
  <si>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</si>
  <si>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</si>
  <si>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</si>
  <si>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</si>
  <si>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 </t>
  </si>
  <si>
    <t>hospital|on the run|one armed man|surgeon|u.s. marshal</t>
  </si>
  <si>
    <t>http://www.imdb.com/title/tt0106977/?ref_=fn_tt_tt_1</t>
  </si>
  <si>
    <t>The Bounty Hunter </t>
  </si>
  <si>
    <t>bounty hunter|death|murder|police officer|reporter</t>
  </si>
  <si>
    <t>http://www.imdb.com/title/tt1038919/?ref_=fn_tt_tt_1</t>
  </si>
  <si>
    <t>Sleepers </t>
  </si>
  <si>
    <t>boy|guard|kicked in the crotch|prank|sexual abuse</t>
  </si>
  <si>
    <t>http://www.imdb.com/title/tt0117665/?ref_=fn_tt_tt_1</t>
  </si>
  <si>
    <t>Julia Nickson</t>
  </si>
  <si>
    <t>Rambo: First Blood Part II </t>
  </si>
  <si>
    <t>Martin Kove</t>
  </si>
  <si>
    <t>1980s|mission|prison|rambo|vietnam</t>
  </si>
  <si>
    <t>http://www.imdb.com/title/tt0089880/?ref_=fn_tt_tt_1</t>
  </si>
  <si>
    <t>Brian Gibson</t>
  </si>
  <si>
    <t>The Juror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</si>
  <si>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</si>
  <si>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</si>
  <si>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</si>
  <si>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</si>
  <si>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</si>
  <si>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</si>
  <si>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</si>
  <si>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</si>
  <si>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</si>
  <si>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</si>
  <si>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</si>
  <si>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</si>
  <si>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</si>
  <si>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</si>
  <si>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</si>
  <si>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</si>
  <si>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t>http://www.imdb.com/title/tt0080855/?ref_=fn_tt_tt_1</t>
  </si>
  <si>
    <t>Underworld: Evolution </t>
  </si>
  <si>
    <t>death|feud|forbidden love|vampire|werewolf</t>
  </si>
  <si>
    <t>http://www.imdb.com/title/tt0401855/?ref_=fn_tt_tt_1</t>
  </si>
  <si>
    <t>Paul McGuigan</t>
  </si>
  <si>
    <t>Victor Frankenstein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</si>
  <si>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</si>
  <si>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</si>
  <si>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</si>
  <si>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</si>
  <si>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</si>
  <si>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 </t>
  </si>
  <si>
    <t>Michael Nouri</t>
  </si>
  <si>
    <t>basketball|mentor|new york|school|writing</t>
  </si>
  <si>
    <t>http://www.imdb.com/title/tt0181536/?ref_=fn_tt_tt_1</t>
  </si>
  <si>
    <t>28 Days </t>
  </si>
  <si>
    <t>12 step program|box office hit|car accident|vomiting|wedding</t>
  </si>
  <si>
    <t>http://www.imdb.com/title/tt0191754/?ref_=fn_tt_tt_1</t>
  </si>
  <si>
    <t>Unleashed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</si>
  <si>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</si>
  <si>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</si>
  <si>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</si>
  <si>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</si>
  <si>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</si>
  <si>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</si>
  <si>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</si>
  <si>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</si>
  <si>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t>http://www.imdb.com/title/tt0253867/?ref_=fn_tt_tt_1</t>
  </si>
  <si>
    <t>The Firm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</si>
  <si>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</si>
  <si>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</si>
  <si>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</si>
  <si>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</si>
  <si>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</si>
  <si>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</si>
  <si>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</si>
  <si>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</si>
  <si>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</si>
  <si>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t>http://www.imdb.com/title/tt1438254/?ref_=fn_tt_tt_1</t>
  </si>
  <si>
    <t>The Mechanic </t>
  </si>
  <si>
    <t>apprentice|disobeying orders|gas station|hitman|nightclub</t>
  </si>
  <si>
    <t>http://www.imdb.com/title/tt0472399/?ref_=fn_tt_tt_1</t>
  </si>
  <si>
    <t>Dax Flame</t>
  </si>
  <si>
    <t>21 Jump Street </t>
  </si>
  <si>
    <t>narcotics|parody|police|remake|undercover cop</t>
  </si>
  <si>
    <t>http://www.imdb.com/title/tt1232829/?ref_=fn_tt_tt_1</t>
  </si>
  <si>
    <t>Clarke Peters</t>
  </si>
  <si>
    <t>Notting Hill </t>
  </si>
  <si>
    <t>Dylan Moran</t>
  </si>
  <si>
    <t>actress|bookstore|friend|kiss|love</t>
  </si>
  <si>
    <t>http://www.imdb.com/title/tt0125439/?ref_=fn_tt_tt_1</t>
  </si>
  <si>
    <t>Chicken Run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</si>
  <si>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</si>
  <si>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</si>
  <si>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</si>
  <si>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</si>
  <si>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</si>
  <si>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 </t>
  </si>
  <si>
    <t>bride|friend|honeymoon|insurance|insurance company</t>
  </si>
  <si>
    <t>http://www.imdb.com/title/tt0343135/?ref_=fn_tt_tt_1</t>
  </si>
  <si>
    <t>Reginald Hudlin</t>
  </si>
  <si>
    <t>Boomerang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</si>
  <si>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</si>
  <si>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</si>
  <si>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</si>
  <si>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</si>
  <si>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</si>
  <si>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</si>
  <si>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</si>
  <si>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</si>
  <si>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</si>
  <si>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</si>
  <si>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</si>
  <si>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</si>
  <si>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</si>
  <si>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t>http://www.imdb.com/title/tt0056937/?ref_=fn_tt_tt_1</t>
  </si>
  <si>
    <t>Reggie Lee</t>
  </si>
  <si>
    <t>Here Comes the Boom </t>
  </si>
  <si>
    <t>Charice</t>
  </si>
  <si>
    <t>claim in title|high school|mixed martial arts|ultimate fighting championship|underdog</t>
  </si>
  <si>
    <t>http://www.imdb.com/title/tt1648179/?ref_=fn_tt_tt_1</t>
  </si>
  <si>
    <t>High Crimes </t>
  </si>
  <si>
    <t>defense lawyer|lawyer|marine|murder|villager</t>
  </si>
  <si>
    <t>http://www.imdb.com/title/tt0257756/?ref_=fn_tt_tt_1</t>
  </si>
  <si>
    <t>Barbra Streisand</t>
  </si>
  <si>
    <t>The Mirror Has Two Faces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</si>
  <si>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</si>
  <si>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</si>
  <si>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</si>
  <si>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</si>
  <si>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</si>
  <si>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</si>
  <si>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</si>
  <si>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</si>
  <si>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</si>
  <si>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</si>
  <si>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Brüno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</si>
  <si>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</si>
  <si>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</si>
  <si>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</si>
  <si>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</si>
  <si>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</si>
  <si>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</si>
  <si>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</si>
  <si>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</si>
  <si>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</si>
  <si>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</si>
  <si>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 </t>
  </si>
  <si>
    <t>death|forest|love|werewolf|werewolf bite</t>
  </si>
  <si>
    <t>http://www.imdb.com/title/tt1486185/?ref_=fn_tt_tt_1</t>
  </si>
  <si>
    <t>John Herzfeld</t>
  </si>
  <si>
    <t>15 Minutes </t>
  </si>
  <si>
    <t>criminal|detective|fire|homicide|media</t>
  </si>
  <si>
    <t>http://www.imdb.com/title/tt0179626/?ref_=fn_tt_tt_1</t>
  </si>
  <si>
    <t>Annabel Jankel</t>
  </si>
  <si>
    <t>Fisher Stevens</t>
  </si>
  <si>
    <t>Super Mario Bros. </t>
  </si>
  <si>
    <t>based on video game|dinosaur|king|mario|plumber</t>
  </si>
  <si>
    <t>http://www.imdb.com/title/tt0108255/?ref_=fn_tt_tt_1</t>
  </si>
  <si>
    <t>Jeremy Crutchley</t>
  </si>
  <si>
    <t>Lord of War </t>
  </si>
  <si>
    <t>Jared Burke</t>
  </si>
  <si>
    <t>1980s|arms dealer|immorality|ukrainian|warlord</t>
  </si>
  <si>
    <t>http://www.imdb.com/title/tt0399295/?ref_=fn_tt_tt_1</t>
  </si>
  <si>
    <t>Tony Chiu Wai Leung</t>
  </si>
  <si>
    <t>Hero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</si>
  <si>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</si>
  <si>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</si>
  <si>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</si>
  <si>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</si>
  <si>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</si>
  <si>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</si>
  <si>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</si>
  <si>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</si>
  <si>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</si>
  <si>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</si>
  <si>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</si>
  <si>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</si>
  <si>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</si>
  <si>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</si>
  <si>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</si>
  <si>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</si>
  <si>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</si>
  <si>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</si>
  <si>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</si>
  <si>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</si>
  <si>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</si>
  <si>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</si>
  <si>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</si>
  <si>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</si>
  <si>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</si>
  <si>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</si>
  <si>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</si>
  <si>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</si>
  <si>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 </t>
  </si>
  <si>
    <t>bullet|contortionist|gag humor|human cannonball|revenge</t>
  </si>
  <si>
    <t>http://www.imdb.com/title/tt1149361/?ref_=fn_tt_tt_1</t>
  </si>
  <si>
    <t>Drama|Music</t>
  </si>
  <si>
    <t>8 Mile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</si>
  <si>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</si>
  <si>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</si>
  <si>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</si>
  <si>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</si>
  <si>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</si>
  <si>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</si>
  <si>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</si>
  <si>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</si>
  <si>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t>http://www.imdb.com/title/tt1220911/?ref_=fn_tt_tt_1</t>
  </si>
  <si>
    <t>A Knight's Tale </t>
  </si>
  <si>
    <t>Bérénice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</si>
  <si>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</si>
  <si>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</si>
  <si>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</si>
  <si>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</si>
  <si>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</si>
  <si>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</si>
  <si>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</si>
  <si>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</si>
  <si>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t>http://www.imdb.com/title/tt0288045/?ref_=fn_tt_tt_1</t>
  </si>
  <si>
    <t>The Sixth Sense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</si>
  <si>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</si>
  <si>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</si>
  <si>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</si>
  <si>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</si>
  <si>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 </t>
  </si>
  <si>
    <t>J. Smith-Cameron</t>
  </si>
  <si>
    <t>detective|diamond|hotel|police|rooftop</t>
  </si>
  <si>
    <t>http://www.imdb.com/title/tt1568338/?ref_=fn_tt_tt_1</t>
  </si>
  <si>
    <t>The Big Year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</si>
  <si>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</si>
  <si>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</si>
  <si>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</si>
  <si>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</si>
  <si>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</si>
  <si>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</si>
  <si>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</si>
  <si>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</si>
  <si>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</si>
  <si>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t>http://www.imdb.com/title/tt0087538/?ref_=fn_tt_tt_1</t>
  </si>
  <si>
    <t>American Hustle </t>
  </si>
  <si>
    <t>based on true story|con artist|drunk wife|fbi investigation|scam</t>
  </si>
  <si>
    <t>http://www.imdb.com/title/tt1800241/?ref_=fn_tt_tt_1</t>
  </si>
  <si>
    <t>Anne Fletcher</t>
  </si>
  <si>
    <t>The Proposal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</si>
  <si>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</si>
  <si>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</si>
  <si>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</si>
  <si>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</si>
  <si>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</si>
  <si>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</si>
  <si>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</si>
  <si>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</si>
  <si>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</si>
  <si>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</si>
  <si>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</si>
  <si>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</si>
  <si>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</si>
  <si>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 </t>
  </si>
  <si>
    <t>brain capacity|drugs|fictional drug|one woman army|tough girl</t>
  </si>
  <si>
    <t>http://www.imdb.com/title/tt2872732/?ref_=fn_tt_tt_1</t>
  </si>
  <si>
    <t>Sam Taylor-Johnson</t>
  </si>
  <si>
    <t>Fifty Shades of Grey </t>
  </si>
  <si>
    <t>female frontal nudity|female nudity|perversion|sex scene|spanking</t>
  </si>
  <si>
    <t>http://www.imdb.com/title/tt2322441/?ref_=fn_tt_tt_1</t>
  </si>
  <si>
    <t>Spy Kids 3-D: Game Over </t>
  </si>
  <si>
    <t>mission|spy|surfing|trapped|virtual reality</t>
  </si>
  <si>
    <t>http://www.imdb.com/title/tt0338459/?ref_=fn_tt_tt_1</t>
  </si>
  <si>
    <t>A Time to Kill </t>
  </si>
  <si>
    <t>african american|court|law|mississippi|trial</t>
  </si>
  <si>
    <t>http://www.imdb.com/title/tt0117913/?ref_=fn_tt_tt_1</t>
  </si>
  <si>
    <t>Cheaper by the Dozen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</si>
  <si>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</si>
  <si>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</si>
  <si>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</si>
  <si>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</si>
  <si>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</si>
  <si>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</si>
  <si>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</si>
  <si>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</si>
  <si>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</si>
  <si>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</si>
  <si>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</si>
  <si>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 </t>
  </si>
  <si>
    <t>Rosie O'Donnell</t>
  </si>
  <si>
    <t>baseball|friend|oregon|rivalry|softball</t>
  </si>
  <si>
    <t>http://www.imdb.com/title/tt0104694/?ref_=fn_tt_tt_1</t>
  </si>
  <si>
    <t>Javier Botet</t>
  </si>
  <si>
    <t>The Conjuring 2 </t>
  </si>
  <si>
    <t>based on supposedly true story|house|paranormal investigating|psychic|second part</t>
  </si>
  <si>
    <t>http://www.imdb.com/title/tt3065204/?ref_=fn_tt_tt_1</t>
  </si>
  <si>
    <t>Dustin Fitzsimons</t>
  </si>
  <si>
    <t>The Social Network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</si>
  <si>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</si>
  <si>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</si>
  <si>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</si>
  <si>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</si>
  <si>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</si>
  <si>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</si>
  <si>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</si>
  <si>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</si>
  <si>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</si>
  <si>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</si>
  <si>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</si>
  <si>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</si>
  <si>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</si>
  <si>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</si>
  <si>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</si>
  <si>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</si>
  <si>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</si>
  <si>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 </t>
  </si>
  <si>
    <t>death|ghostface|murder|scream|survivor</t>
  </si>
  <si>
    <t>http://www.imdb.com/title/tt0134084/?ref_=fn_tt_tt_1</t>
  </si>
  <si>
    <t>Adventure|Comedy|Sci-Fi|Western</t>
  </si>
  <si>
    <t>Back to the Future Part III </t>
  </si>
  <si>
    <t>band|dog|letter|time machine|tombstone</t>
  </si>
  <si>
    <t>http://www.imdb.com/title/tt0099088/?ref_=fn_tt_tt_1</t>
  </si>
  <si>
    <t>Etan Cohen</t>
  </si>
  <si>
    <t>Get Hard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</si>
  <si>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</si>
  <si>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</si>
  <si>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</si>
  <si>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 </t>
  </si>
  <si>
    <t>dracula|horror movie remake|maze|monster sex|vampire</t>
  </si>
  <si>
    <t>http://www.imdb.com/title/tt0103874/?ref_=fn_tt_tt_1</t>
  </si>
  <si>
    <t>Biography|Drama|Romance</t>
  </si>
  <si>
    <t>Julie &amp; Julia </t>
  </si>
  <si>
    <t>american|blog|book|cook|cooking</t>
  </si>
  <si>
    <t>http://www.imdb.com/title/tt1135503/?ref_=fn_tt_tt_1</t>
  </si>
  <si>
    <t>42 </t>
  </si>
  <si>
    <t>baseball|baseball player|brooklyn dodgers|major league baseball|racism</t>
  </si>
  <si>
    <t>http://www.imdb.com/title/tt0453562/?ref_=fn_tt_tt_1</t>
  </si>
  <si>
    <t>The Talented Mr. Ripley </t>
  </si>
  <si>
    <t>1950s|italy|mistaken identity|nudity|sociopath</t>
  </si>
  <si>
    <t>http://www.imdb.com/title/tt0134119/?ref_=fn_tt_tt_1</t>
  </si>
  <si>
    <t>Dumb and Dumber To </t>
  </si>
  <si>
    <t>adoption|highway travel|road trip|sequel|stupidity</t>
  </si>
  <si>
    <t>http://www.imdb.com/title/tt2096672/?ref_=fn_tt_tt_1</t>
  </si>
  <si>
    <t>Eight Below </t>
  </si>
  <si>
    <t>Wendy Crewson</t>
  </si>
  <si>
    <t>antarctica|dog|siberian husky|sled dog|survival</t>
  </si>
  <si>
    <t>http://www.imdb.com/title/tt0397313/?ref_=fn_tt_tt_1</t>
  </si>
  <si>
    <t>The Intern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</si>
  <si>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</si>
  <si>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</si>
  <si>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</si>
  <si>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</si>
  <si>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</si>
  <si>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</si>
  <si>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</si>
  <si>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</si>
  <si>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</si>
  <si>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</si>
  <si>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</si>
  <si>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</si>
  <si>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</si>
  <si>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 </t>
  </si>
  <si>
    <t>1950s|1960s|racism|rhythm and blues|singer</t>
  </si>
  <si>
    <t>http://www.imdb.com/title/tt0350258/?ref_=fn_tt_tt_1</t>
  </si>
  <si>
    <t>Powers Boothe</t>
  </si>
  <si>
    <t>Sin City </t>
  </si>
  <si>
    <t>Jason Douglas</t>
  </si>
  <si>
    <t>anthology|corruption|hearing characters thoughts|neo noir|night</t>
  </si>
  <si>
    <t>http://www.imdb.com/title/tt0401792/?ref_=fn_tt_tt_1</t>
  </si>
  <si>
    <t>Vantage Point </t>
  </si>
  <si>
    <t>explosion|multiple perspectives|president|secret service|shooting</t>
  </si>
  <si>
    <t>http://www.imdb.com/title/tt0443274/?ref_=fn_tt_tt_1</t>
  </si>
  <si>
    <t>I Love You, Man </t>
  </si>
  <si>
    <t>Jane Curtin</t>
  </si>
  <si>
    <t>bromance|friend|gay brother|homosexual subtext|wedding</t>
  </si>
  <si>
    <t>http://www.imdb.com/title/tt1155056/?ref_=fn_tt_tt_1</t>
  </si>
  <si>
    <t>Shallow Hal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</si>
  <si>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</si>
  <si>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</si>
  <si>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</si>
  <si>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</si>
  <si>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</si>
  <si>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</si>
  <si>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</si>
  <si>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</si>
  <si>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</si>
  <si>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</si>
  <si>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</si>
  <si>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</si>
  <si>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</si>
  <si>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</si>
  <si>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</si>
  <si>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</si>
  <si>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</si>
  <si>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</si>
  <si>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</si>
  <si>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</si>
  <si>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</si>
  <si>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</si>
  <si>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</si>
  <si>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</si>
  <si>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</si>
  <si>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</si>
  <si>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</si>
  <si>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</si>
  <si>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</si>
  <si>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</si>
  <si>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</si>
  <si>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</si>
  <si>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</si>
  <si>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</si>
  <si>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</si>
  <si>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t>http://www.imdb.com/title/tt1144884/?ref_=fn_tt_tt_1</t>
  </si>
  <si>
    <t>Bridge of Spies </t>
  </si>
  <si>
    <t>cia|cold war|lawyer|negotiation|spy</t>
  </si>
  <si>
    <t>http://www.imdb.com/title/tt3682448/?ref_=fn_tt_tt_1</t>
  </si>
  <si>
    <t>Joaquim de Almeida</t>
  </si>
  <si>
    <t>Behind Enemy Lines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</si>
  <si>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</si>
  <si>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</si>
  <si>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</si>
  <si>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</si>
  <si>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</si>
  <si>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</si>
  <si>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</si>
  <si>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</si>
  <si>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</si>
  <si>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</si>
  <si>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t>http://www.imdb.com/title/tt1226229/?ref_=fn_tt_tt_1</t>
  </si>
  <si>
    <t>Nick Cannon</t>
  </si>
  <si>
    <t>Shall We Dance </t>
  </si>
  <si>
    <t>dance|dance competition|dance lesson|love|teacher</t>
  </si>
  <si>
    <t>http://www.imdb.com/title/tt0358135/?ref_=fn_tt_tt_1</t>
  </si>
  <si>
    <t>Small Soldiers </t>
  </si>
  <si>
    <t>action figure|battle|computer|military|toy</t>
  </si>
  <si>
    <t>http://www.imdb.com/title/tt0122718/?ref_=fn_tt_tt_1</t>
  </si>
  <si>
    <t>Mark A.Z. Dippé</t>
  </si>
  <si>
    <t>Michael Jai White</t>
  </si>
  <si>
    <t>Spawn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</si>
  <si>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</si>
  <si>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</si>
  <si>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</si>
  <si>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 </t>
  </si>
  <si>
    <t>count|escape|island|revenge|sailor</t>
  </si>
  <si>
    <t>http://www.imdb.com/title/tt0245844/?ref_=fn_tt_tt_1</t>
  </si>
  <si>
    <t>Margarita Levieva</t>
  </si>
  <si>
    <t>The Lincoln Lawyer </t>
  </si>
  <si>
    <t>defense attorney|defense lawyer|lawyer|plot twist|prostitute</t>
  </si>
  <si>
    <t>http://www.imdb.com/title/tt1189340/?ref_=fn_tt_tt_1</t>
  </si>
  <si>
    <t>Unknown </t>
  </si>
  <si>
    <t>Aidan Quinn</t>
  </si>
  <si>
    <t>agriculture|airport|amnesia|nurse|scientist</t>
  </si>
  <si>
    <t>http://www.imdb.com/title/tt1401152/?ref_=fn_tt_tt_1</t>
  </si>
  <si>
    <t>The Prestige </t>
  </si>
  <si>
    <t>illusion|magician|obsession|rivalry|secret</t>
  </si>
  <si>
    <t>http://www.imdb.com/title/tt0482571/?ref_=fn_tt_tt_1</t>
  </si>
  <si>
    <t>Horrible Bosses 2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</si>
  <si>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</si>
  <si>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</si>
  <si>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</si>
  <si>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</si>
  <si>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</si>
  <si>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</si>
  <si>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</si>
  <si>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</si>
  <si>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t>http://www.imdb.com/title/tt0765446/?ref_=fn_tt_tt_1</t>
  </si>
  <si>
    <t>Dalia Hernández</t>
  </si>
  <si>
    <t>Rudy Youngblood</t>
  </si>
  <si>
    <t>Apocalypto </t>
  </si>
  <si>
    <t>Jonathan Brewer</t>
  </si>
  <si>
    <t>jaguar|mayan|solar eclipse|tribe|village</t>
  </si>
  <si>
    <t>http://www.imdb.com/title/tt0472043/?ref_=fn_tt_tt_1</t>
  </si>
  <si>
    <t>Maya</t>
  </si>
  <si>
    <t>The Living Daylights </t>
  </si>
  <si>
    <t>british agent|defection|escape|kgb|soviet general</t>
  </si>
  <si>
    <t>http://www.imdb.com/title/tt0093428/?ref_=fn_tt_tt_1</t>
  </si>
  <si>
    <t>Nimród Antal</t>
  </si>
  <si>
    <t>Topher Grace</t>
  </si>
  <si>
    <t>Predators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</si>
  <si>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</si>
  <si>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</si>
  <si>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</si>
  <si>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 </t>
  </si>
  <si>
    <t>Roscoe Lee Browne</t>
  </si>
  <si>
    <t>judicial|judiciary|lawyer|murder|painting</t>
  </si>
  <si>
    <t>http://www.imdb.com/title/tt0091396/?ref_=fn_tt_tt_1</t>
  </si>
  <si>
    <t>Secret Window </t>
  </si>
  <si>
    <t>adultery|extramarital affair|infidelity|unfaithfulness|writer</t>
  </si>
  <si>
    <t>http://www.imdb.com/title/tt0363988/?ref_=fn_tt_tt_1</t>
  </si>
  <si>
    <t>Alejandro Agresti</t>
  </si>
  <si>
    <t>The Lake House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</si>
  <si>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</si>
  <si>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</si>
  <si>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</si>
  <si>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</si>
  <si>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</si>
  <si>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</si>
  <si>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</si>
  <si>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</si>
  <si>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</si>
  <si>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</si>
  <si>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</si>
  <si>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</si>
  <si>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</si>
  <si>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</si>
  <si>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</si>
  <si>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</si>
  <si>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</si>
  <si>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</si>
  <si>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</si>
  <si>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</si>
  <si>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</si>
  <si>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</si>
  <si>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</si>
  <si>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</si>
  <si>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</si>
  <si>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t>http://www.imdb.com/title/tt1742044/?ref_=fn_tt_tt_1</t>
  </si>
  <si>
    <t>The Rainmaker </t>
  </si>
  <si>
    <t>courtroom|domestic violence|insurance company|lawyer|underdog</t>
  </si>
  <si>
    <t>http://www.imdb.com/title/tt0119978/?ref_=fn_tt_tt_1</t>
  </si>
  <si>
    <t>Gothika </t>
  </si>
  <si>
    <t>memory|murder|patient|psychiatrist|the devil</t>
  </si>
  <si>
    <t>http://www.imdb.com/title/tt0348836/?ref_=fn_tt_tt_1</t>
  </si>
  <si>
    <t>Drama|History</t>
  </si>
  <si>
    <t>Amistad </t>
  </si>
  <si>
    <t>courtroom|mutiny|ship|slave ship|slave trade</t>
  </si>
  <si>
    <t>http://www.imdb.com/title/tt0118607/?ref_=fn_tt_tt_1</t>
  </si>
  <si>
    <t>José Wilker</t>
  </si>
  <si>
    <t>Lorraine Bracco</t>
  </si>
  <si>
    <t>Medicine Man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</si>
  <si>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</si>
  <si>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</si>
  <si>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</si>
  <si>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</si>
  <si>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</si>
  <si>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</si>
  <si>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</si>
  <si>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</si>
  <si>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</si>
  <si>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</si>
  <si>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</si>
  <si>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</si>
  <si>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</si>
  <si>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</si>
  <si>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</si>
  <si>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t>http://www.imdb.com/title/tt0110989/?ref_=fn_tt_tt_1</t>
  </si>
  <si>
    <t>Autumn in New York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</si>
  <si>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</si>
  <si>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</si>
  <si>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</si>
  <si>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</si>
  <si>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</si>
  <si>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</si>
  <si>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</si>
  <si>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</si>
  <si>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</si>
  <si>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 </t>
  </si>
  <si>
    <t>Jeremy Owen</t>
  </si>
  <si>
    <t>alien|geek|nerd|road trip|ufo</t>
  </si>
  <si>
    <t>http://www.imdb.com/title/tt1092026/?ref_=fn_tt_tt_1</t>
  </si>
  <si>
    <t>Tom Virtue</t>
  </si>
  <si>
    <t>The Guilt Trip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</si>
  <si>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</si>
  <si>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</si>
  <si>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</si>
  <si>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</si>
  <si>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 </t>
  </si>
  <si>
    <t>Shenae Grimes-Beech</t>
  </si>
  <si>
    <t>author|book|deputy|murder|sheriff</t>
  </si>
  <si>
    <t>http://www.imdb.com/title/tt1262416/?ref_=fn_tt_tt_1</t>
  </si>
  <si>
    <t>8MM </t>
  </si>
  <si>
    <t>Anthony Heald</t>
  </si>
  <si>
    <t>investigation|obsession|private eye|private investigator|snuff film</t>
  </si>
  <si>
    <t>http://www.imdb.com/title/tt0134273/?ref_=fn_tt_tt_1</t>
  </si>
  <si>
    <t>The Doors </t>
  </si>
  <si>
    <t>death|paris france|rock band|singer|the doors</t>
  </si>
  <si>
    <t>http://www.imdb.com/title/tt0101761/?ref_=fn_tt_tt_1</t>
  </si>
  <si>
    <t>Jake Kasdan</t>
  </si>
  <si>
    <t>Sex Tape </t>
  </si>
  <si>
    <t>Nat Faxon</t>
  </si>
  <si>
    <t>sex in a car|sex video|sexual desire|sexuality|undressing</t>
  </si>
  <si>
    <t>http://www.imdb.com/title/tt1956620/?ref_=fn_tt_tt_1</t>
  </si>
  <si>
    <t>Diane Keaton</t>
  </si>
  <si>
    <t>Hanging Up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</si>
  <si>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</si>
  <si>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</si>
  <si>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</si>
  <si>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</si>
  <si>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</si>
  <si>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 </t>
  </si>
  <si>
    <t>blood splatter|death|eyeball run over by car|latex gloves|suspension bridge</t>
  </si>
  <si>
    <t>http://www.imdb.com/title/tt1622979/?ref_=fn_tt_tt_1</t>
  </si>
  <si>
    <t>Kelly Makin</t>
  </si>
  <si>
    <t>Mickey Blue Eyes </t>
  </si>
  <si>
    <t>auctioneer|fbi|mafia|mobster|painting</t>
  </si>
  <si>
    <t>http://www.imdb.com/title/tt0130121/?ref_=fn_tt_tt_1</t>
  </si>
  <si>
    <t>Pay It Forward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</si>
  <si>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</si>
  <si>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</si>
  <si>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</si>
  <si>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</si>
  <si>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</si>
  <si>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</si>
  <si>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</si>
  <si>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</si>
  <si>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</si>
  <si>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</si>
  <si>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</si>
  <si>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</si>
  <si>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</si>
  <si>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</si>
  <si>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</si>
  <si>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</si>
  <si>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</si>
  <si>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 </t>
  </si>
  <si>
    <t>bodyguard|bully|generation y|high school|nerd</t>
  </si>
  <si>
    <t>http://www.imdb.com/title/tt0817538/?ref_=fn_tt_tt_1</t>
  </si>
  <si>
    <t>A Million Ways to Die in the West </t>
  </si>
  <si>
    <t>dancing sheep|fetish|musical scene|racial humor|snake poison</t>
  </si>
  <si>
    <t>http://www.imdb.com/title/tt2557490/?ref_=fn_tt_tt_1</t>
  </si>
  <si>
    <t>Action|Adventure|Crime|Fantasy|Mystery|Thriller</t>
  </si>
  <si>
    <t>The Shadow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</si>
  <si>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</si>
  <si>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</si>
  <si>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</si>
  <si>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</si>
  <si>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</si>
  <si>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</si>
  <si>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</si>
  <si>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</si>
  <si>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</si>
  <si>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</si>
  <si>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</si>
  <si>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</si>
  <si>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</si>
  <si>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</si>
  <si>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</si>
  <si>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</si>
  <si>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 </t>
  </si>
  <si>
    <t>male frontal nudity|male pubic hair|prison|pubic hair|violence</t>
  </si>
  <si>
    <t>http://www.imdb.com/title/tt0430308/?ref_=fn_tt_tt_1</t>
  </si>
  <si>
    <t>Christian Duguay</t>
  </si>
  <si>
    <t>The Art of War </t>
  </si>
  <si>
    <t>Anne Archer</t>
  </si>
  <si>
    <t>blood splatter|fbi|murder|secretary general|united nations</t>
  </si>
  <si>
    <t>http://www.imdb.com/title/tt0160009/?ref_=fn_tt_tt_1</t>
  </si>
  <si>
    <t>David Fine</t>
  </si>
  <si>
    <t>Rent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</si>
  <si>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</si>
  <si>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</si>
  <si>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</si>
  <si>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</si>
  <si>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</si>
  <si>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 </t>
  </si>
  <si>
    <t>Angela Bettis</t>
  </si>
  <si>
    <t>easter|fbi|luminol|nurse|omen</t>
  </si>
  <si>
    <t>http://www.imdb.com/title/tt0163983/?ref_=fn_tt_tt_1</t>
  </si>
  <si>
    <t>Valerie Perri</t>
  </si>
  <si>
    <t>The Out-of-Towners </t>
  </si>
  <si>
    <t>Carlease Burke</t>
  </si>
  <si>
    <t>job interview|manhattan new york city|new york city|remake|sausage</t>
  </si>
  <si>
    <t>http://www.imdb.com/title/tt0129280/?ref_=fn_tt_tt_1</t>
  </si>
  <si>
    <t>The Island of Dr. Moreau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</si>
  <si>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</si>
  <si>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</si>
  <si>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</si>
  <si>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</si>
  <si>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</si>
  <si>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 </t>
  </si>
  <si>
    <t>guard|king|murder|musketeer|swordsman</t>
  </si>
  <si>
    <t>http://www.imdb.com/title/tt0246544/?ref_=fn_tt_tt_1</t>
  </si>
  <si>
    <t>Justin Chadwick</t>
  </si>
  <si>
    <t>The Other Boleyn Girl </t>
  </si>
  <si>
    <t>children|court|king|king henry viii|love</t>
  </si>
  <si>
    <t>http://www.imdb.com/title/tt0467200/?ref_=fn_tt_tt_1</t>
  </si>
  <si>
    <t>Pat O'Connor</t>
  </si>
  <si>
    <t>Sweet November </t>
  </si>
  <si>
    <t>advertising|cancer|dog|san francisco california|terminal illness</t>
  </si>
  <si>
    <t>http://www.imdb.com/title/tt0230838/?ref_=fn_tt_tt_1</t>
  </si>
  <si>
    <t>Andrea Frankle</t>
  </si>
  <si>
    <t>The Reaping </t>
  </si>
  <si>
    <t>William Ragsdale</t>
  </si>
  <si>
    <t>biblical plague|louisiana|missionary|plague|small town</t>
  </si>
  <si>
    <t>http://www.imdb.com/title/tt0444682/?ref_=fn_tt_tt_1</t>
  </si>
  <si>
    <t>Mean Streets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</si>
  <si>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</si>
  <si>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</si>
  <si>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</si>
  <si>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</si>
  <si>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</si>
  <si>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</si>
  <si>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</si>
  <si>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</si>
  <si>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</si>
  <si>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</si>
  <si>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</si>
  <si>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</si>
  <si>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</si>
  <si>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</si>
  <si>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</si>
  <si>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</si>
  <si>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</si>
  <si>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</si>
  <si>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t>http://www.imdb.com/title/tt0120800/?ref_=fn_tt_tt_1</t>
  </si>
  <si>
    <t>City by the Sea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</si>
  <si>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</si>
  <si>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</si>
  <si>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</si>
  <si>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</si>
  <si>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</si>
  <si>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</si>
  <si>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</si>
  <si>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</si>
  <si>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</si>
  <si>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</si>
  <si>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</si>
  <si>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 </t>
  </si>
  <si>
    <t>murder|on the run|security camera|surveillance footage|timebomb</t>
  </si>
  <si>
    <t>http://www.imdb.com/title/tt0329691/?ref_=fn_tt_tt_1</t>
  </si>
  <si>
    <t>City Hall </t>
  </si>
  <si>
    <t>drug dealer|mayor|new york city|probation|scandal</t>
  </si>
  <si>
    <t>http://www.imdb.com/title/tt0115907/?ref_=fn_tt_tt_1</t>
  </si>
  <si>
    <t>Elizabeth Berkley</t>
  </si>
  <si>
    <t>Bobbie Phillips</t>
  </si>
  <si>
    <t>Showgirls </t>
  </si>
  <si>
    <t>cult film|lap dance|lap dancing|stripper|striptease</t>
  </si>
  <si>
    <t>http://www.imdb.com/title/tt0114436/?ref_=fn_tt_tt_1</t>
  </si>
  <si>
    <t>NC-17</t>
  </si>
  <si>
    <t>Sofia Coppola</t>
  </si>
  <si>
    <t>Marie Antoinette </t>
  </si>
  <si>
    <t>austria|cake|france|queen|versailles</t>
  </si>
  <si>
    <t>http://www.imdb.com/title/tt0422720/?ref_=fn_tt_tt_1</t>
  </si>
  <si>
    <t>Kiss of Death </t>
  </si>
  <si>
    <t>beard|female nudity|police brutality|stripper|woman in lingerie</t>
  </si>
  <si>
    <t>http://www.imdb.com/title/tt0113552/?ref_=fn_tt_tt_1</t>
  </si>
  <si>
    <t>Stephen Kay</t>
  </si>
  <si>
    <t>Get Carter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</si>
  <si>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</si>
  <si>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</si>
  <si>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</si>
  <si>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</si>
  <si>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</si>
  <si>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</si>
  <si>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</si>
  <si>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</si>
  <si>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</si>
  <si>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</si>
  <si>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</si>
  <si>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</si>
  <si>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</si>
  <si>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</si>
  <si>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</si>
  <si>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</si>
  <si>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</si>
  <si>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 </t>
  </si>
  <si>
    <t>cider|farm|farmer|fox|tale</t>
  </si>
  <si>
    <t>http://www.imdb.com/title/tt0432283/?ref_=fn_tt_tt_1</t>
  </si>
  <si>
    <t>Life or Something Like It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</si>
  <si>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</si>
  <si>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</si>
  <si>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</si>
  <si>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</si>
  <si>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</si>
  <si>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 </t>
  </si>
  <si>
    <t>Patricia Heaton</t>
  </si>
  <si>
    <t>accident|bar|chase|cia|laboratory</t>
  </si>
  <si>
    <t>http://www.imdb.com/title/tt0104850/?ref_=fn_tt_tt_1</t>
  </si>
  <si>
    <t>Amélie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</si>
  <si>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</si>
  <si>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</si>
  <si>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</si>
  <si>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</si>
  <si>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</si>
  <si>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</si>
  <si>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</si>
  <si>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</si>
  <si>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</si>
  <si>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</si>
  <si>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t>http://www.imdb.com/title/tt0363282/?ref_=fn_tt_tt_1</t>
  </si>
  <si>
    <t>Charles Shyer</t>
  </si>
  <si>
    <t>Alfie </t>
  </si>
  <si>
    <t>best friend|commitment|friend|limousine driver|one night stand</t>
  </si>
  <si>
    <t>http://www.imdb.com/title/tt0375173/?ref_=fn_tt_tt_1</t>
  </si>
  <si>
    <t>Big Miracle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</si>
  <si>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</si>
  <si>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</si>
  <si>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</si>
  <si>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</si>
  <si>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</si>
  <si>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</si>
  <si>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</si>
  <si>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</si>
  <si>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</si>
  <si>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</si>
  <si>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</si>
  <si>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</si>
  <si>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</si>
  <si>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t>http://www.imdb.com/title/tt0295254/?ref_=fn_tt_tt_1</t>
  </si>
  <si>
    <t>Cirque du Freak: The Vampire's Assistant </t>
  </si>
  <si>
    <t>antidote|based on young adult novel|flyer|spider|vampire</t>
  </si>
  <si>
    <t>http://www.imdb.com/title/tt0450405/?ref_=fn_tt_tt_1</t>
  </si>
  <si>
    <t>Duplex </t>
  </si>
  <si>
    <t>christmas|duplex|television|tenant|writer</t>
  </si>
  <si>
    <t>http://www.imdb.com/title/tt0266489/?ref_=fn_tt_tt_1</t>
  </si>
  <si>
    <t>Malcolm D. Lee</t>
  </si>
  <si>
    <t>Soul Men </t>
  </si>
  <si>
    <t>band|masturbation|reunion|singer|tribute</t>
  </si>
  <si>
    <t>http://www.imdb.com/title/tt1111948/?ref_=fn_tt_tt_1</t>
  </si>
  <si>
    <t>Jerry Jameson</t>
  </si>
  <si>
    <t>Jason Robards</t>
  </si>
  <si>
    <t>Raise the Titanic </t>
  </si>
  <si>
    <t>military|mineral|ocean|ship|titanic</t>
  </si>
  <si>
    <t>http://www.imdb.com/title/tt0081400/?ref_=fn_tt_tt_1</t>
  </si>
  <si>
    <t>Mic Rodgers</t>
  </si>
  <si>
    <t>Universal Soldier: The Return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</si>
  <si>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</si>
  <si>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</si>
  <si>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</si>
  <si>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</si>
  <si>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 </t>
  </si>
  <si>
    <t>Eddie Rouse</t>
  </si>
  <si>
    <t>future|mission|space|spaceship|survival</t>
  </si>
  <si>
    <t>http://www.imdb.com/title/tt1188729/?ref_=fn_tt_tt_1</t>
  </si>
  <si>
    <t>Impostor </t>
  </si>
  <si>
    <t>Tim Guinee</t>
  </si>
  <si>
    <t>alien|android|bomb|future|weapon</t>
  </si>
  <si>
    <t>http://www.imdb.com/title/tt0160399/?ref_=fn_tt_tt_1</t>
  </si>
  <si>
    <t>Bridgette Wilson-Sampras</t>
  </si>
  <si>
    <t>Extreme Ops </t>
  </si>
  <si>
    <t>commercial|extreme sports|mountain|serbian|terrorist</t>
  </si>
  <si>
    <t>http://www.imdb.com/title/tt0283160/?ref_=fn_tt_tt_1</t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</si>
  <si>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</si>
  <si>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</si>
  <si>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</si>
  <si>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</si>
  <si>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</si>
  <si>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</si>
  <si>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t>http://www.imdb.com/title/tt0189192/?ref_=fn_tt_tt_1</t>
  </si>
  <si>
    <t>Sunshine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</si>
  <si>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</si>
  <si>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</si>
  <si>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</si>
  <si>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</si>
  <si>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</si>
  <si>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</si>
  <si>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</si>
  <si>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</si>
  <si>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</si>
  <si>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</si>
  <si>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</si>
  <si>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</si>
  <si>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</si>
  <si>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</si>
  <si>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t>http://www.imdb.com/title/tt0361500/?ref_=fn_tt_tt_1</t>
  </si>
  <si>
    <t>The Gunman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</si>
  <si>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</si>
  <si>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</si>
  <si>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</si>
  <si>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</si>
  <si>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</si>
  <si>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</si>
  <si>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</si>
  <si>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</si>
  <si>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</si>
  <si>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</si>
  <si>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</si>
  <si>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 </t>
  </si>
  <si>
    <t>binoculars|electronic tag|house arrest|neighbor|watching someone</t>
  </si>
  <si>
    <t>http://www.imdb.com/title/tt0486822/?ref_=fn_tt_tt_1</t>
  </si>
  <si>
    <t>Hackers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</si>
  <si>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</si>
  <si>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</si>
  <si>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</si>
  <si>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</si>
  <si>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</si>
  <si>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</si>
  <si>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</si>
  <si>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</si>
  <si>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</si>
  <si>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t>http://www.imdb.com/title/tt0455782/?ref_=fn_tt_tt_1</t>
  </si>
  <si>
    <t>The Hudsucker Proxy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</si>
  <si>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</si>
  <si>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</si>
  <si>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</si>
  <si>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</si>
  <si>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</si>
  <si>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</si>
  <si>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</si>
  <si>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</si>
  <si>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</si>
  <si>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</si>
  <si>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 </t>
  </si>
  <si>
    <t>1800s|kazakhstan|nomad</t>
  </si>
  <si>
    <t>http://www.imdb.com/title/tt0374089/?ref_=fn_tt_tt_1</t>
  </si>
  <si>
    <t>Kazakh</t>
  </si>
  <si>
    <t>Joon-ho Bong</t>
  </si>
  <si>
    <t>Snowpiercer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</si>
  <si>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</si>
  <si>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</si>
  <si>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</si>
  <si>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</si>
  <si>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 </t>
  </si>
  <si>
    <t>François Cluzet</t>
  </si>
  <si>
    <t>belle epoque|city name in title|monster|paris france</t>
  </si>
  <si>
    <t>http://www.imdb.com/title/tt0961097/?ref_=fn_tt_tt_1</t>
  </si>
  <si>
    <t>Jeff Nathanson</t>
  </si>
  <si>
    <t>The Last Shot </t>
  </si>
  <si>
    <t>fbi|movie producer|sting operation|undercover|urination</t>
  </si>
  <si>
    <t>http://www.imdb.com/title/tt0357054/?ref_=fn_tt_tt_1</t>
  </si>
  <si>
    <t>Action|Drama|Fantasy</t>
  </si>
  <si>
    <t>The Crow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</si>
  <si>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</si>
  <si>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</si>
  <si>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</si>
  <si>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</si>
  <si>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</si>
  <si>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</si>
  <si>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</si>
  <si>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</si>
  <si>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</si>
  <si>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</si>
  <si>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</si>
  <si>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</si>
  <si>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</si>
  <si>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</si>
  <si>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</si>
  <si>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</si>
  <si>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</si>
  <si>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</si>
  <si>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</si>
  <si>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</si>
  <si>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</si>
  <si>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</si>
  <si>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</si>
  <si>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</si>
  <si>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</si>
  <si>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</si>
  <si>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</si>
  <si>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</si>
  <si>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</si>
  <si>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</si>
  <si>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</si>
  <si>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</si>
  <si>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</si>
  <si>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 </t>
  </si>
  <si>
    <t>boxer|boxing|boxing arena|boxing manager|directed by co star</t>
  </si>
  <si>
    <t>http://www.imdb.com/title/tt0312329/?ref_=fn_tt_tt_1</t>
  </si>
  <si>
    <t>Robert Vaughn</t>
  </si>
  <si>
    <t>Superman III </t>
  </si>
  <si>
    <t>computer|high school|kryptonite|smallville|villain</t>
  </si>
  <si>
    <t>http://www.imdb.com/title/tt0086393/?ref_=fn_tt_tt_1</t>
  </si>
  <si>
    <t>Grudge Match </t>
  </si>
  <si>
    <t>Oscar Gale</t>
  </si>
  <si>
    <t>broke|promoter|retirement|trainer|training</t>
  </si>
  <si>
    <t>http://www.imdb.com/title/tt1661382/?ref_=fn_tt_tt_1</t>
  </si>
  <si>
    <t>Red Cliff </t>
  </si>
  <si>
    <t>Wei Zhao</t>
  </si>
  <si>
    <t>alliance|battle|china|chinese|strategy</t>
  </si>
  <si>
    <t>http://www.imdb.com/title/tt0425637/?ref_=fn_tt_tt_1</t>
  </si>
  <si>
    <t>Sweet Home Alabama </t>
  </si>
  <si>
    <t>Courtney Gains</t>
  </si>
  <si>
    <t>alabama|divorce|divorce papers|husband wife relationship|new york city</t>
  </si>
  <si>
    <t>http://www.imdb.com/title/tt0256415/?ref_=fn_tt_tt_1</t>
  </si>
  <si>
    <t>The Ugly Truth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</si>
  <si>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</si>
  <si>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</si>
  <si>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</si>
  <si>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</si>
  <si>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</si>
  <si>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 </t>
  </si>
  <si>
    <t>Max Casella</t>
  </si>
  <si>
    <t>greenland|military|revenge|soldier|u.s. soldier</t>
  </si>
  <si>
    <t>http://www.imdb.com/title/tt0117608/?ref_=fn_tt_tt_1</t>
  </si>
  <si>
    <t>Spy Kids 2: Island of Lost Dreams </t>
  </si>
  <si>
    <t>Emily Osment</t>
  </si>
  <si>
    <t>island|mad scientist|scientist|sequel|spy</t>
  </si>
  <si>
    <t>http://www.imdb.com/title/tt0287717/?ref_=fn_tt_tt_1</t>
  </si>
  <si>
    <t>David Carson</t>
  </si>
  <si>
    <t>Star Trek: Generations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</si>
  <si>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</si>
  <si>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</si>
  <si>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</si>
  <si>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</si>
  <si>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</si>
  <si>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</si>
  <si>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</si>
  <si>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</si>
  <si>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t>http://www.imdb.com/title/tt1462900/?ref_=fn_tt_tt_1</t>
  </si>
  <si>
    <t>Water for Elephants </t>
  </si>
  <si>
    <t>circus|circus vargas|elephant|fear|train</t>
  </si>
  <si>
    <t>http://www.imdb.com/title/tt1067583/?ref_=fn_tt_tt_1</t>
  </si>
  <si>
    <t xml:space="preserve">3rd Rock from the Sun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</si>
  <si>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</si>
  <si>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</si>
  <si>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</si>
  <si>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</si>
  <si>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</si>
  <si>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</si>
  <si>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 </t>
  </si>
  <si>
    <t>Jiao Xu</t>
  </si>
  <si>
    <t>http://www.imdb.com/title/tt2911342/?ref_=fn_tt_tt_1</t>
  </si>
  <si>
    <t>Norman Jewison</t>
  </si>
  <si>
    <t>The Hurricane </t>
  </si>
  <si>
    <t>african american|book|boxer|boxing|murder</t>
  </si>
  <si>
    <t>http://www.imdb.com/title/tt0174856/?ref_=fn_tt_tt_1</t>
  </si>
  <si>
    <t>Jeff Kober</t>
  </si>
  <si>
    <t>Enough </t>
  </si>
  <si>
    <t>abusive husband|escape|intimate partner homicide|marriage|woman wearing only a man's shirt</t>
  </si>
  <si>
    <t>http://www.imdb.com/title/tt0278435/?ref_=fn_tt_tt_1</t>
  </si>
  <si>
    <t>David Mirkin</t>
  </si>
  <si>
    <t>Heartbreakers </t>
  </si>
  <si>
    <t>bank|infidelity|millionaire|money|scam</t>
  </si>
  <si>
    <t>http://www.imdb.com/title/tt0125022/?ref_=fn_tt_tt_1</t>
  </si>
  <si>
    <t>Daniella Alonso</t>
  </si>
  <si>
    <t>D.B. Woodside</t>
  </si>
  <si>
    <t>Paul Blart: Mall Cop 2 </t>
  </si>
  <si>
    <t>Eduardo Verástegui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</si>
  <si>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</si>
  <si>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</si>
  <si>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</si>
  <si>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</si>
  <si>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 </t>
  </si>
  <si>
    <t>Kari Matchett</t>
  </si>
  <si>
    <t>apartment|fate|gun|love|mysterious man</t>
  </si>
  <si>
    <t>http://www.imdb.com/title/tt0225071/?ref_=fn_tt_tt_1</t>
  </si>
  <si>
    <t>Joe Somebody </t>
  </si>
  <si>
    <t>bully|co worker|divorce|fight|karate</t>
  </si>
  <si>
    <t>http://www.imdb.com/title/tt0279889/?ref_=fn_tt_tt_1</t>
  </si>
  <si>
    <t>The Ninth Gate </t>
  </si>
  <si>
    <t>bare butt|gnosticism|lucifer|rare book|sex</t>
  </si>
  <si>
    <t>http://www.imdb.com/title/tt0142688/?ref_=fn_tt_tt_1</t>
  </si>
  <si>
    <t>Extreme Measures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</si>
  <si>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</si>
  <si>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</si>
  <si>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</si>
  <si>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</si>
  <si>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</si>
  <si>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</si>
  <si>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</si>
  <si>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</si>
  <si>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</si>
  <si>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</si>
  <si>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</si>
  <si>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</si>
  <si>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</si>
  <si>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</si>
  <si>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</si>
  <si>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</si>
  <si>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</si>
  <si>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</si>
  <si>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</si>
  <si>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</si>
  <si>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</si>
  <si>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</si>
  <si>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</si>
  <si>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</si>
  <si>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</si>
  <si>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</si>
  <si>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</si>
  <si>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</si>
  <si>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</si>
  <si>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</si>
  <si>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</si>
  <si>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</si>
  <si>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</si>
  <si>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</si>
  <si>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</si>
  <si>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</si>
  <si>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</si>
  <si>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</si>
  <si>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</si>
  <si>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</si>
  <si>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</si>
  <si>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</si>
  <si>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</si>
  <si>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</si>
  <si>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</si>
  <si>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</si>
  <si>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</si>
  <si>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</si>
  <si>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</si>
  <si>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</si>
  <si>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</si>
  <si>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</si>
  <si>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</si>
  <si>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</si>
  <si>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</si>
  <si>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</si>
  <si>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</si>
  <si>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</si>
  <si>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</si>
  <si>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</si>
  <si>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</si>
  <si>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t>http://www.imdb.com/title/tt0437954/?ref_=fn_tt_tt_1</t>
  </si>
  <si>
    <t>Italy</t>
  </si>
  <si>
    <t>The Express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</si>
  <si>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</si>
  <si>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</si>
  <si>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</si>
  <si>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</si>
  <si>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</si>
  <si>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</si>
  <si>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</si>
  <si>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</si>
  <si>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</si>
  <si>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</si>
  <si>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 </t>
  </si>
  <si>
    <t>boxing|boxing match|fight|montage|philadelphia</t>
  </si>
  <si>
    <t>http://www.imdb.com/title/tt3076658/?ref_=fn_tt_tt_1</t>
  </si>
  <si>
    <t>The Town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</si>
  <si>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</si>
  <si>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</si>
  <si>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</si>
  <si>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</si>
  <si>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 </t>
  </si>
  <si>
    <t>baby|expecting twins|hawaiian shirt|photographer|pregnancy</t>
  </si>
  <si>
    <t>http://www.imdb.com/title/tt1586265/?ref_=fn_tt_tt_1</t>
  </si>
  <si>
    <t>Ethan Coen</t>
  </si>
  <si>
    <t>Burn After Reading </t>
  </si>
  <si>
    <t>cia|divorce|embassy|gym|memoir</t>
  </si>
  <si>
    <t>http://www.imdb.com/title/tt0887883/?ref_=fn_tt_tt_1</t>
  </si>
  <si>
    <t>Jennifer Flackett</t>
  </si>
  <si>
    <t>Anthony Simcoe</t>
  </si>
  <si>
    <t>Nim's Island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</si>
  <si>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</si>
  <si>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</si>
  <si>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</si>
  <si>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</si>
  <si>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</si>
  <si>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</si>
  <si>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</si>
  <si>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</si>
  <si>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</si>
  <si>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</si>
  <si>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</si>
  <si>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</si>
  <si>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</si>
  <si>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</si>
  <si>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</si>
  <si>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 </t>
  </si>
  <si>
    <t>baseball card|detective|partner|thief|wedding</t>
  </si>
  <si>
    <t>http://www.imdb.com/title/tt1385867/?ref_=fn_tt_tt_1</t>
  </si>
  <si>
    <t>Christian Ditter</t>
  </si>
  <si>
    <t>How to Be Single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</si>
  <si>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</si>
  <si>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</si>
  <si>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</si>
  <si>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</si>
  <si>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</si>
  <si>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 </t>
  </si>
  <si>
    <t>boy|dolphin|prosthetics|tail|trap</t>
  </si>
  <si>
    <t>http://www.imdb.com/title/tt1564349/?ref_=fn_tt_tt_1</t>
  </si>
  <si>
    <t>Twilight </t>
  </si>
  <si>
    <t>blood|high school|love|school|vampire</t>
  </si>
  <si>
    <t>http://www.imdb.com/title/tt1099212/?ref_=fn_tt_tt_1</t>
  </si>
  <si>
    <t>Laura Harring</t>
  </si>
  <si>
    <t>John Q </t>
  </si>
  <si>
    <t>health care|heart transplant|hospital|hostage|insurance</t>
  </si>
  <si>
    <t>http://www.imdb.com/title/tt0251160/?ref_=fn_tt_tt_1</t>
  </si>
  <si>
    <t>Blue Streak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</si>
  <si>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</si>
  <si>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</si>
  <si>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</si>
  <si>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</si>
  <si>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</si>
  <si>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</si>
  <si>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</si>
  <si>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</si>
  <si>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</si>
  <si>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</si>
  <si>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 </t>
  </si>
  <si>
    <t>Aleksey Serebryakov</t>
  </si>
  <si>
    <t>22nd century|first part|friend|guard|space opera</t>
  </si>
  <si>
    <t>http://www.imdb.com/title/tt0972558/?ref_=fn_tt_tt_1</t>
  </si>
  <si>
    <t>Russia</t>
  </si>
  <si>
    <t>Breakdown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</si>
  <si>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</si>
  <si>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</si>
  <si>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</si>
  <si>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</si>
  <si>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</si>
  <si>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</si>
  <si>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</si>
  <si>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</si>
  <si>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</si>
  <si>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</si>
  <si>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</si>
  <si>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</si>
  <si>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</si>
  <si>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</si>
  <si>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t>http://www.imdb.com/title/tt1231587/?ref_=fn_tt_tt_1</t>
  </si>
  <si>
    <t>Taylor Blackwell</t>
  </si>
  <si>
    <t>Dolphin Tale 2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</si>
  <si>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</si>
  <si>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</si>
  <si>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</si>
  <si>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 </t>
  </si>
  <si>
    <t>casino|christmas|christmas season|girlfriend|release from prison</t>
  </si>
  <si>
    <t>http://www.imdb.com/title/tt0184858/?ref_=fn_tt_tt_1</t>
  </si>
  <si>
    <t>A Man Apart </t>
  </si>
  <si>
    <t>bust|dea|drug cartel|justice|tragic hero</t>
  </si>
  <si>
    <t>http://www.imdb.com/title/tt0266465/?ref_=fn_tt_tt_1</t>
  </si>
  <si>
    <t>Aloha </t>
  </si>
  <si>
    <t>box office flop|critically bashed|hawaii|one word title|written by director</t>
  </si>
  <si>
    <t>http://www.imdb.com/title/tt1243974/?ref_=fn_tt_tt_1</t>
  </si>
  <si>
    <t>Ghosts of Mississippi </t>
  </si>
  <si>
    <t>activist|assassin|civil rights|trial|widow</t>
  </si>
  <si>
    <t>http://www.imdb.com/title/tt0116410/?ref_=fn_tt_tt_1</t>
  </si>
  <si>
    <t>Scott Hicks</t>
  </si>
  <si>
    <t>Reeve Carney</t>
  </si>
  <si>
    <t>Snow Falling on Cedars </t>
  </si>
  <si>
    <t>fisherman|japanese|love|trial|washington state</t>
  </si>
  <si>
    <t>http://www.imdb.com/title/tt0120834/?ref_=fn_tt_tt_1</t>
  </si>
  <si>
    <t>Colin O'Donoghue</t>
  </si>
  <si>
    <t>The Rite </t>
  </si>
  <si>
    <t>demon|exorcism|exorcist|faith|seminary</t>
  </si>
  <si>
    <t>http://www.imdb.com/title/tt1161864/?ref_=fn_tt_tt_1</t>
  </si>
  <si>
    <t>Blair Underwood</t>
  </si>
  <si>
    <t>Gattaca </t>
  </si>
  <si>
    <t>Mason Gamble</t>
  </si>
  <si>
    <t>accident|future|genetics|mission|police</t>
  </si>
  <si>
    <t>http://www.imdb.com/title/tt0119177/?ref_=fn_tt_tt_1</t>
  </si>
  <si>
    <t>Biography|Comedy|Romance</t>
  </si>
  <si>
    <t>Isn't She Great </t>
  </si>
  <si>
    <t>autistic son|cancer|female protagonist|new york city|son</t>
  </si>
  <si>
    <t>http://www.imdb.com/title/tt0141399/?ref_=fn_tt_tt_1</t>
  </si>
  <si>
    <t>Kenan Thompson</t>
  </si>
  <si>
    <t>Space Chimps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</si>
  <si>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</si>
  <si>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</si>
  <si>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</si>
  <si>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</si>
  <si>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 </t>
  </si>
  <si>
    <t>alderman|party|president|presidential candidate|washington d.c.</t>
  </si>
  <si>
    <t>http://www.imdb.com/title/tt0325537/?ref_=fn_tt_tt_1</t>
  </si>
  <si>
    <t>The Hangover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</si>
  <si>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</si>
  <si>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</si>
  <si>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</si>
  <si>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</si>
  <si>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</si>
  <si>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</si>
  <si>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</si>
  <si>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</si>
  <si>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</si>
  <si>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</si>
  <si>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 </t>
  </si>
  <si>
    <t>penis joke|phallic image|sexy agent|spy|volcano hideout</t>
  </si>
  <si>
    <t>http://www.imdb.com/title/tt0145660/?ref_=fn_tt_tt_1</t>
  </si>
  <si>
    <t>Batman </t>
  </si>
  <si>
    <t>William Hootkins</t>
  </si>
  <si>
    <t>city|dc comics|gotham|pantyhose|police</t>
  </si>
  <si>
    <t>http://www.imdb.com/title/tt0096895/?ref_=fn_tt_tt_1</t>
  </si>
  <si>
    <t>Biography|Drama|War</t>
  </si>
  <si>
    <t>There Be Dragons </t>
  </si>
  <si>
    <t>Lily Cole</t>
  </si>
  <si>
    <t>dying|forgiveness|saint|spanish civil war|starts with narration</t>
  </si>
  <si>
    <t>http://www.imdb.com/title/tt1316616/?ref_=fn_tt_tt_1</t>
  </si>
  <si>
    <t>Lethal Weapon 3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</si>
  <si>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</si>
  <si>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</si>
  <si>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</si>
  <si>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</si>
  <si>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</si>
  <si>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</si>
  <si>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</si>
  <si>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</si>
  <si>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</si>
  <si>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             </t>
  </si>
  <si>
    <t>http://www.imdb.com/title/tt4085584/?ref_=fn_tt_tt_1</t>
  </si>
  <si>
    <t>Spy Kids </t>
  </si>
  <si>
    <t>brother sister relationship|espionage|rescue|secret agent|spy</t>
  </si>
  <si>
    <t>http://www.imdb.com/title/tt0227538/?ref_=fn_tt_tt_1</t>
  </si>
  <si>
    <t>Horrible Bosses </t>
  </si>
  <si>
    <t>Reginald Ballard</t>
  </si>
  <si>
    <t>black comedy|boss|chemical company|dental assistant|murder</t>
  </si>
  <si>
    <t>http://www.imdb.com/title/tt1499658/?ref_=fn_tt_tt_1</t>
  </si>
  <si>
    <t>True Grit </t>
  </si>
  <si>
    <t>Bruce Green</t>
  </si>
  <si>
    <t>arkansas|murder|sheriff|texas ranger|u.s. marshal</t>
  </si>
  <si>
    <t>http://www.imdb.com/title/tt1403865/?ref_=fn_tt_tt_1</t>
  </si>
  <si>
    <t>The Devil Wears Prada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</si>
  <si>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</si>
  <si>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</si>
  <si>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</si>
  <si>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</si>
  <si>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</si>
  <si>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 </t>
  </si>
  <si>
    <t>Walter Koenig</t>
  </si>
  <si>
    <t>alien|space|space station|spacecraft|warp speed</t>
  </si>
  <si>
    <t>http://www.imdb.com/title/tt0079945/?ref_=fn_tt_tt_1</t>
  </si>
  <si>
    <t>Identity Thief </t>
  </si>
  <si>
    <t>bounty hunter|credit card|cross country|identity|police</t>
  </si>
  <si>
    <t>http://www.imdb.com/title/tt2024432/?ref_=fn_tt_tt_1</t>
  </si>
  <si>
    <t>Robert Mitchum</t>
  </si>
  <si>
    <t>Cape Fear </t>
  </si>
  <si>
    <t>lawyer|neo noir|prison|rapist|southern gothic</t>
  </si>
  <si>
    <t>http://www.imdb.com/title/tt0101540/?ref_=fn_tt_tt_1</t>
  </si>
  <si>
    <t>21 </t>
  </si>
  <si>
    <t>based on true story|blackjack|card counting|gambling|massachusetts institute of technology</t>
  </si>
  <si>
    <t>http://www.imdb.com/title/tt0478087/?ref_=fn_tt_tt_1</t>
  </si>
  <si>
    <t>Amy Schumer</t>
  </si>
  <si>
    <t>Trainwreck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</si>
  <si>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</si>
  <si>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</si>
  <si>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</si>
  <si>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</si>
  <si>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</si>
  <si>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 </t>
  </si>
  <si>
    <t>Sherri Shepherd</t>
  </si>
  <si>
    <t>argument|engagement|family relationships|love|undressing</t>
  </si>
  <si>
    <t>http://www.imdb.com/title/tt0372237/?ref_=fn_tt_tt_1</t>
  </si>
  <si>
    <t>The English Patient </t>
  </si>
  <si>
    <t>church|english|flashback|nurse|patient</t>
  </si>
  <si>
    <t>http://www.imdb.com/title/tt0116209/?ref_=fn_tt_tt_1</t>
  </si>
  <si>
    <t>Matt McCoy</t>
  </si>
  <si>
    <t>L.A. Confidential </t>
  </si>
  <si>
    <t>1950s|call girl|corruption|murder|police detective</t>
  </si>
  <si>
    <t>http://www.imdb.com/title/tt0119488/?ref_=fn_tt_tt_1</t>
  </si>
  <si>
    <t>Adventure|Comedy|Family|Sci-Fi</t>
  </si>
  <si>
    <t>Sky High </t>
  </si>
  <si>
    <t>coming of age|friend|high school|sidekick|superpower</t>
  </si>
  <si>
    <t>http://www.imdb.com/title/tt0405325/?ref_=fn_tt_tt_1</t>
  </si>
  <si>
    <t>In &amp; Out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</si>
  <si>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</si>
  <si>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</si>
  <si>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</si>
  <si>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</si>
  <si>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</si>
  <si>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</si>
  <si>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</si>
  <si>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</si>
  <si>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</si>
  <si>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</si>
  <si>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 </t>
  </si>
  <si>
    <t>Amanda Wyss</t>
  </si>
  <si>
    <t>freddy krueger|lucid dream|serial killer|slasher|sleep deprivation</t>
  </si>
  <si>
    <t>http://www.imdb.com/title/tt0087800/?ref_=fn_tt_tt_1</t>
  </si>
  <si>
    <t>X</t>
  </si>
  <si>
    <t>The Cell </t>
  </si>
  <si>
    <t>coma|fbi|race against time|serial killer|strong female lead</t>
  </si>
  <si>
    <t>http://www.imdb.com/title/tt0209958/?ref_=fn_tt_tt_1</t>
  </si>
  <si>
    <t>Anne Parillaud</t>
  </si>
  <si>
    <t>The Man in the Iron Mask </t>
  </si>
  <si>
    <t>Judith Godrèche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</si>
  <si>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</si>
  <si>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</si>
  <si>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</si>
  <si>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</si>
  <si>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 </t>
  </si>
  <si>
    <t>eccentric|horse racing|newspaper clipping|stallion|triple crown</t>
  </si>
  <si>
    <t>http://www.imdb.com/title/tt1028576/?ref_=fn_tt_tt_1</t>
  </si>
  <si>
    <t>Kevin Munroe</t>
  </si>
  <si>
    <t>TMNT </t>
  </si>
  <si>
    <t>martial arts master|monster|new york city|turtle|warrior</t>
  </si>
  <si>
    <t>http://www.imdb.com/title/tt0453556/?ref_=fn_tt_tt_1</t>
  </si>
  <si>
    <t>Michael Tollin</t>
  </si>
  <si>
    <t>Radio </t>
  </si>
  <si>
    <t>coach|football|football coach|high school|radio</t>
  </si>
  <si>
    <t>http://www.imdb.com/title/tt0316465/?ref_=fn_tt_tt_1</t>
  </si>
  <si>
    <t>Friends with Benefits </t>
  </si>
  <si>
    <t>blow job|female rear nudity|girl in panties|male objectification|no panties</t>
  </si>
  <si>
    <t>http://www.imdb.com/title/tt1632708/?ref_=fn_tt_tt_1</t>
  </si>
  <si>
    <t>Neighbors 2: Sorority Rising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</si>
  <si>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</si>
  <si>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</si>
  <si>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</si>
  <si>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</si>
  <si>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 </t>
  </si>
  <si>
    <t>author|disney|loss of father|reference to walt disney|suppression of emotion</t>
  </si>
  <si>
    <t>http://www.imdb.com/title/tt2140373/?ref_=fn_tt_tt_1</t>
  </si>
  <si>
    <t>Malcolm X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</si>
  <si>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</si>
  <si>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</si>
  <si>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</si>
  <si>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</si>
  <si>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 </t>
  </si>
  <si>
    <t>Mackenzie Aladjem</t>
  </si>
  <si>
    <t>40th birthday|aging|birthday|sex|viagra</t>
  </si>
  <si>
    <t>http://www.imdb.com/title/tt1758830/?ref_=fn_tt_tt_1</t>
  </si>
  <si>
    <t>Old Dogs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</si>
  <si>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</si>
  <si>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</si>
  <si>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</si>
  <si>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</si>
  <si>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 </t>
  </si>
  <si>
    <t>Steven Mackintosh</t>
  </si>
  <si>
    <t>battle|slave|vampire|warrior|werewolf</t>
  </si>
  <si>
    <t>http://www.imdb.com/title/tt0834001/?ref_=fn_tt_tt_1</t>
  </si>
  <si>
    <t>Christine Taylor</t>
  </si>
  <si>
    <t>License to Wed </t>
  </si>
  <si>
    <t>box office flop|church|kissing|usa|wedding</t>
  </si>
  <si>
    <t>http://www.imdb.com/title/tt0762114/?ref_=fn_tt_tt_1</t>
  </si>
  <si>
    <t>The Benchwarmers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</si>
  <si>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</si>
  <si>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</si>
  <si>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</si>
  <si>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</si>
  <si>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 </t>
  </si>
  <si>
    <t>date|dating|dog|love|teacher</t>
  </si>
  <si>
    <t>http://www.imdb.com/title/tt0417001/?ref_=fn_tt_tt_1</t>
  </si>
  <si>
    <t>Donnie Brasco </t>
  </si>
  <si>
    <t>fbi|mafia|money|racial slur|singer</t>
  </si>
  <si>
    <t>http://www.imdb.com/title/tt0119008/?ref_=fn_tt_tt_1</t>
  </si>
  <si>
    <t>Jaymes Butler</t>
  </si>
  <si>
    <t>Resident Evil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</si>
  <si>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</si>
  <si>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</si>
  <si>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</si>
  <si>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</si>
  <si>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</si>
  <si>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</si>
  <si>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</si>
  <si>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</si>
  <si>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t>http://www.imdb.com/title/tt0084516/?ref_=fn_tt_tt_1</t>
  </si>
  <si>
    <t>The Ladykillers </t>
  </si>
  <si>
    <t>casino|irony of fate|landlady|professor|remake</t>
  </si>
  <si>
    <t>http://www.imdb.com/title/tt0335245/?ref_=fn_tt_tt_1</t>
  </si>
  <si>
    <t>Beau Bridges</t>
  </si>
  <si>
    <t>Max Payne </t>
  </si>
  <si>
    <t>Jamie Hector</t>
  </si>
  <si>
    <t>corporation|death|ex partner|hallucination|police detective</t>
  </si>
  <si>
    <t>http://www.imdb.com/title/tt0467197/?ref_=fn_tt_tt_1</t>
  </si>
  <si>
    <t>In Time </t>
  </si>
  <si>
    <t>currency|future|murder|on the run|time</t>
  </si>
  <si>
    <t>http://www.imdb.com/title/tt1637688/?ref_=fn_tt_tt_1</t>
  </si>
  <si>
    <t>Alan Poul</t>
  </si>
  <si>
    <t>Danneel Ackles</t>
  </si>
  <si>
    <t>The Back-up Plan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</si>
  <si>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</si>
  <si>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</si>
  <si>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</si>
  <si>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</si>
  <si>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</si>
  <si>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</si>
  <si>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</si>
  <si>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</si>
  <si>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</si>
  <si>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</si>
  <si>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             </t>
  </si>
  <si>
    <t>Logan Browning</t>
  </si>
  <si>
    <t>affair|hip hop|sex scene</t>
  </si>
  <si>
    <t>http://www.imdb.com/title/tt2368645/?ref_=fn_tt_tt_1</t>
  </si>
  <si>
    <t>Gil Junger</t>
  </si>
  <si>
    <t>Black Knight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</si>
  <si>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</si>
  <si>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</si>
  <si>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</si>
  <si>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</si>
  <si>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</si>
  <si>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</si>
  <si>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</si>
  <si>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</si>
  <si>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</si>
  <si>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</si>
  <si>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</si>
  <si>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</si>
  <si>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 </t>
  </si>
  <si>
    <t>guile|hostage|ransom|soldier|united nations</t>
  </si>
  <si>
    <t>http://www.imdb.com/title/tt0111301/?ref_=fn_tt_tt_1</t>
  </si>
  <si>
    <t>Frank Finlay</t>
  </si>
  <si>
    <t>Emilia Fox</t>
  </si>
  <si>
    <t>The Pianist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</si>
  <si>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</si>
  <si>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</si>
  <si>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</si>
  <si>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</si>
  <si>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</si>
  <si>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 </t>
  </si>
  <si>
    <t>Shaun Toub</t>
  </si>
  <si>
    <t>angel|bethlehem|journey|nazareth|virgin</t>
  </si>
  <si>
    <t>http://www.imdb.com/title/tt0762121/?ref_=fn_tt_tt_1</t>
  </si>
  <si>
    <t>Paris Hilton</t>
  </si>
  <si>
    <t>House of Wax </t>
  </si>
  <si>
    <t>Brian Van Holt</t>
  </si>
  <si>
    <t>brother sister relationship|group of friends|male nudity|twin|wax</t>
  </si>
  <si>
    <t>http://www.imdb.com/title/tt0397065/?ref_=fn_tt_tt_1</t>
  </si>
  <si>
    <t>Closer </t>
  </si>
  <si>
    <t>Colin Stinton</t>
  </si>
  <si>
    <t>cheating wife|film camera|hasselblad camera|leica camera|medium format camera</t>
  </si>
  <si>
    <t>http://www.imdb.com/title/tt0376541/?ref_=fn_tt_tt_1</t>
  </si>
  <si>
    <t>J. Edgar </t>
  </si>
  <si>
    <t>agent|fbi|federal bureau of investigation|gay relationship|secret</t>
  </si>
  <si>
    <t>http://www.imdb.com/title/tt1616195/?ref_=fn_tt_tt_1</t>
  </si>
  <si>
    <t>Alexandre Aja</t>
  </si>
  <si>
    <t>Mirrors </t>
  </si>
  <si>
    <t>estranged wife|evil|fire|medication|mirror</t>
  </si>
  <si>
    <t>http://www.imdb.com/title/tt0790686/?ref_=fn_tt_tt_1</t>
  </si>
  <si>
    <t>Michael Rymer</t>
  </si>
  <si>
    <t>Aaliyah</t>
  </si>
  <si>
    <t>Queen of the Damned </t>
  </si>
  <si>
    <t>fatal attraction|interspecies romance|queen|supernatural power|vampire</t>
  </si>
  <si>
    <t>http://www.imdb.com/title/tt0238546/?ref_=fn_tt_tt_1</t>
  </si>
  <si>
    <t>Predator 2 </t>
  </si>
  <si>
    <t>Kevin Peter Hall</t>
  </si>
  <si>
    <t>alien|drug lord|gang|hunter|predator</t>
  </si>
  <si>
    <t>http://www.imdb.com/title/tt0100403/?ref_=fn_tt_tt_1</t>
  </si>
  <si>
    <t>Jesse Tyler Ferguson</t>
  </si>
  <si>
    <t>Untraceable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</si>
  <si>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</si>
  <si>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</si>
  <si>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</si>
  <si>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</si>
  <si>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</si>
  <si>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</si>
  <si>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</si>
  <si>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</si>
  <si>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t>http://www.imdb.com/title/tt0124298/?ref_=fn_tt_tt_1</t>
  </si>
  <si>
    <t>Mike Hodges</t>
  </si>
  <si>
    <t>Flash Gordon </t>
  </si>
  <si>
    <t>Sam J. Jones</t>
  </si>
  <si>
    <t>american football|cult film|emperor|flash gordon|mind reading</t>
  </si>
  <si>
    <t>http://www.imdb.com/title/tt0080745/?ref_=fn_tt_tt_1</t>
  </si>
  <si>
    <t>Jersey Girl </t>
  </si>
  <si>
    <t>baby|childbirth|death|karma|publicist</t>
  </si>
  <si>
    <t>http://www.imdb.com/title/tt0300051/?ref_=fn_tt_tt_1</t>
  </si>
  <si>
    <t>Cicely Tyson</t>
  </si>
  <si>
    <t>Alex Cross </t>
  </si>
  <si>
    <t>Carmen Ejogo</t>
  </si>
  <si>
    <t>assassin|detective|partner|police|serial killer</t>
  </si>
  <si>
    <t>http://www.imdb.com/title/tt1712170/?ref_=fn_tt_tt_1</t>
  </si>
  <si>
    <t>Midnight in the Garden of Good and Evil </t>
  </si>
  <si>
    <t>Leon Rippy</t>
  </si>
  <si>
    <t>graveyard|murder|murder trial|reporter|trial</t>
  </si>
  <si>
    <t>http://www.imdb.com/title/tt0119668/?ref_=fn_tt_tt_1</t>
  </si>
  <si>
    <t>Scott Mann</t>
  </si>
  <si>
    <t>Heist </t>
  </si>
  <si>
    <t>bus|die hard scenario</t>
  </si>
  <si>
    <t>http://www.imdb.com/title/tt3276924/?ref_=fn_tt_tt_1</t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</si>
  <si>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</si>
  <si>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</si>
  <si>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</si>
  <si>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</si>
  <si>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</si>
  <si>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</si>
  <si>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</si>
  <si>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 </t>
  </si>
  <si>
    <t>labor|labor union|leader|mafia|union</t>
  </si>
  <si>
    <t>http://www.imdb.com/title/tt0104427/?ref_=fn_tt_tt_1</t>
  </si>
  <si>
    <t>Chris Carter</t>
  </si>
  <si>
    <t>The X Files: I Want to Believe </t>
  </si>
  <si>
    <t>Nicki Aycox</t>
  </si>
  <si>
    <t>fbi|priest|psychic|psychic vision|staff physician</t>
  </si>
  <si>
    <t>http://www.imdb.com/title/tt0443701/?ref_=fn_tt_tt_1</t>
  </si>
  <si>
    <t>Tommy O'Haver</t>
  </si>
  <si>
    <t>Ella Enchanted </t>
  </si>
  <si>
    <t>Joanna Lumley</t>
  </si>
  <si>
    <t>curse|fairy|obedience|prince|strong female character</t>
  </si>
  <si>
    <t>http://www.imdb.com/title/tt0327679/?ref_=fn_tt_tt_1</t>
  </si>
  <si>
    <t>Peter Landesman</t>
  </si>
  <si>
    <t>Concussion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</si>
  <si>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</si>
  <si>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</si>
  <si>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</si>
  <si>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</si>
  <si>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</si>
  <si>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</si>
  <si>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</si>
  <si>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</si>
  <si>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</si>
  <si>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</si>
  <si>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 </t>
  </si>
  <si>
    <t>Pip Torrens</t>
  </si>
  <si>
    <t>dove|falcon|nursing|pigeon|psychological torture</t>
  </si>
  <si>
    <t>http://www.imdb.com/title/tt0361089/?ref_=fn_tt_tt_1</t>
  </si>
  <si>
    <t>Wonder Boys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</si>
  <si>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</si>
  <si>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</si>
  <si>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</si>
  <si>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</si>
  <si>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</si>
  <si>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</si>
  <si>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</si>
  <si>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</si>
  <si>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</si>
  <si>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</si>
  <si>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</si>
  <si>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</si>
  <si>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</si>
  <si>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</si>
  <si>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</si>
  <si>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</si>
  <si>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</si>
  <si>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</si>
  <si>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</si>
  <si>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 </t>
  </si>
  <si>
    <t>creature|death|party|rescue|werewolf</t>
  </si>
  <si>
    <t>http://www.imdb.com/title/tt0257516/?ref_=fn_tt_tt_1</t>
  </si>
  <si>
    <t>Premium Rush </t>
  </si>
  <si>
    <t>chase|courier|delivery|envelope|police</t>
  </si>
  <si>
    <t>http://www.imdb.com/title/tt1547234/?ref_=fn_tt_tt_1</t>
  </si>
  <si>
    <t>Richard T. Jones</t>
  </si>
  <si>
    <t>Jim Gaffigan</t>
  </si>
  <si>
    <t>Hot Pursuit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</si>
  <si>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</si>
  <si>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</si>
  <si>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</si>
  <si>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</si>
  <si>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 </t>
  </si>
  <si>
    <t>Alex Jennings</t>
  </si>
  <si>
    <t>male nudity|naked dead man|nudity|sex|whipping</t>
  </si>
  <si>
    <t>http://www.imdb.com/title/tt0240510/?ref_=fn_tt_tt_1</t>
  </si>
  <si>
    <t>Parker </t>
  </si>
  <si>
    <t>Wendell Pierce</t>
  </si>
  <si>
    <t>action hero|disguise|hospital|real estate agent|thief</t>
  </si>
  <si>
    <t>http://www.imdb.com/title/tt1904996/?ref_=fn_tt_tt_1</t>
  </si>
  <si>
    <t>Wimbledon </t>
  </si>
  <si>
    <t>Austin Nichols</t>
  </si>
  <si>
    <t>career|player|tennis|tennis player|wimbledon</t>
  </si>
  <si>
    <t>http://www.imdb.com/title/tt0360201/?ref_=fn_tt_tt_1</t>
  </si>
  <si>
    <t>Brooke Shields</t>
  </si>
  <si>
    <t>Furry Vengeance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</si>
  <si>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</si>
  <si>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</si>
  <si>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</si>
  <si>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</si>
  <si>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</si>
  <si>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 </t>
  </si>
  <si>
    <t>Richard Brancatisano</t>
  </si>
  <si>
    <t>great white shark|shark|supermarket|swimming|tsunami</t>
  </si>
  <si>
    <t>http://www.imdb.com/title/tt1438173/?ref_=fn_tt_tt_1</t>
  </si>
  <si>
    <t>Peter Yates</t>
  </si>
  <si>
    <t>Krull </t>
  </si>
  <si>
    <t>Lysette Anthony</t>
  </si>
  <si>
    <t>cyclops|fortress|monster|planet|rescue</t>
  </si>
  <si>
    <t>http://www.imdb.com/title/tt0085811/?ref_=fn_tt_tt_1</t>
  </si>
  <si>
    <t>Drama|Thriller|War</t>
  </si>
  <si>
    <t>Lions for Lambs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</si>
  <si>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</si>
  <si>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</si>
  <si>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</si>
  <si>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</si>
  <si>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 </t>
  </si>
  <si>
    <t>Christopher Rich</t>
  </si>
  <si>
    <t>bombardier|pilot|u.s. navy|vietnam|vietnam war</t>
  </si>
  <si>
    <t>http://www.imdb.com/title/tt0099587/?ref_=fn_tt_tt_1</t>
  </si>
  <si>
    <t>Walk Hard: The Dewey Cox Story </t>
  </si>
  <si>
    <t>drugs|elvis|musician|singer|the beatles</t>
  </si>
  <si>
    <t>http://www.imdb.com/title/tt0841046/?ref_=fn_tt_tt_1</t>
  </si>
  <si>
    <t>Lasse Hallström</t>
  </si>
  <si>
    <t>The Shipping News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</si>
  <si>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</si>
  <si>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</si>
  <si>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</si>
  <si>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</si>
  <si>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 </t>
  </si>
  <si>
    <t>legend|old west|outlaw|railroad|stealing from the rich</t>
  </si>
  <si>
    <t>http://www.imdb.com/title/tt0244000/?ref_=fn_tt_tt_1</t>
  </si>
  <si>
    <t>Jean-Marc Vallée</t>
  </si>
  <si>
    <t>Michiel Huisman</t>
  </si>
  <si>
    <t>The Young Victoria </t>
  </si>
  <si>
    <t>19th century|courtship|female protagonist|princess|queen of england</t>
  </si>
  <si>
    <t>http://www.imdb.com/title/tt0962736/?ref_=fn_tt_tt_1</t>
  </si>
  <si>
    <t>Bashar Rahal</t>
  </si>
  <si>
    <t>Whiteout </t>
  </si>
  <si>
    <t>Shawn Doyle</t>
  </si>
  <si>
    <t>antarctica|geologist|investigation|u.s. marshal|winter</t>
  </si>
  <si>
    <t>http://www.imdb.com/title/tt0365929/?ref_=fn_tt_tt_1</t>
  </si>
  <si>
    <t>The Tree of Life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</si>
  <si>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</si>
  <si>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</si>
  <si>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</si>
  <si>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</si>
  <si>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</si>
  <si>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 </t>
  </si>
  <si>
    <t>Ray Nicholas</t>
  </si>
  <si>
    <t>cia|hong kong|market|undercover|van</t>
  </si>
  <si>
    <t>http://www.imdb.com/title/tt0120724/?ref_=fn_tt_tt_1</t>
  </si>
  <si>
    <t>Aruba</t>
  </si>
  <si>
    <t>Sabotage </t>
  </si>
  <si>
    <t>Maurice Compte</t>
  </si>
  <si>
    <t>dea|drug cartel|kicked in the crotch|strip club|tough girl</t>
  </si>
  <si>
    <t>http://www.imdb.com/title/tt1742334/?ref_=fn_tt_tt_1</t>
  </si>
  <si>
    <t>The Order </t>
  </si>
  <si>
    <t>Benno Fürmann</t>
  </si>
  <si>
    <t>death|exorcism|heaven|priest|sin eater</t>
  </si>
  <si>
    <t>http://www.imdb.com/title/tt0304711/?ref_=fn_tt_tt_1</t>
  </si>
  <si>
    <t>Lexi Alexander</t>
  </si>
  <si>
    <t>Punisher: War Zone </t>
  </si>
  <si>
    <t>gun fu|plastic surgery|psychopath|undercover|vigilante</t>
  </si>
  <si>
    <t>http://www.imdb.com/title/tt0450314/?ref_=fn_tt_tt_1</t>
  </si>
  <si>
    <t>Action|Adventure|Family|Sci-Fi</t>
  </si>
  <si>
    <t>Zoom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</si>
  <si>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</si>
  <si>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</si>
  <si>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</si>
  <si>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</si>
  <si>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</si>
  <si>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</si>
  <si>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</si>
  <si>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</si>
  <si>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</si>
  <si>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</si>
  <si>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</si>
  <si>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</si>
  <si>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</si>
  <si>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</si>
  <si>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t>http://www.imdb.com/title/tt0120479/?ref_=fn_tt_tt_1</t>
  </si>
  <si>
    <t>A Good Year </t>
  </si>
  <si>
    <t>based on novel|inheritance|provence|uncle|wine</t>
  </si>
  <si>
    <t>http://www.imdb.com/title/tt0401445/?ref_=fn_tt_tt_1</t>
  </si>
  <si>
    <t xml:space="preserve">Luther             </t>
  </si>
  <si>
    <t>Warren Brown</t>
  </si>
  <si>
    <t>murder|police|psychopath</t>
  </si>
  <si>
    <t>http://www.imdb.com/title/tt1474684/?ref_=fn_tt_tt_1</t>
  </si>
  <si>
    <t>Radio Flyer </t>
  </si>
  <si>
    <t>father son relationship|physical abuse|radio flyer|stepfather|stepfather stepson relationship</t>
  </si>
  <si>
    <t>http://www.imdb.com/title/tt0105211/?ref_=fn_tt_tt_1</t>
  </si>
  <si>
    <t>Blood In, Blood Out </t>
  </si>
  <si>
    <t>1970s|1980s|barrio|gang war|mexican</t>
  </si>
  <si>
    <t>http://www.imdb.com/title/tt0106469/?ref_=fn_tt_tt_1</t>
  </si>
  <si>
    <t>Bille August</t>
  </si>
  <si>
    <t>Smilla's Sense of Snow </t>
  </si>
  <si>
    <t>boy|greenland|neighbor|roof|snow</t>
  </si>
  <si>
    <t>http://www.imdb.com/title/tt0120152/?ref_=fn_tt_tt_1</t>
  </si>
  <si>
    <t>Denmark</t>
  </si>
  <si>
    <t>Femme Fatale </t>
  </si>
  <si>
    <t>Rie Rasmussen</t>
  </si>
  <si>
    <t>ambassador|cannes|identity|suicide|thief</t>
  </si>
  <si>
    <t>http://www.imdb.com/title/tt0280665/?ref_=fn_tt_tt_1</t>
  </si>
  <si>
    <t>Moustapha Akkad</t>
  </si>
  <si>
    <t>Lion of the Desert </t>
  </si>
  <si>
    <t>arab|general|libya|muslim|mussolini</t>
  </si>
  <si>
    <t>http://www.imdb.com/title/tt0081059/?ref_=fn_tt_tt_1</t>
  </si>
  <si>
    <t>Libya</t>
  </si>
  <si>
    <t>Jean-Paul Rappeneau</t>
  </si>
  <si>
    <t>The Horseman on the Roof </t>
  </si>
  <si>
    <t>Isabelle Carré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</si>
  <si>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</si>
  <si>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</si>
  <si>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</si>
  <si>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</si>
  <si>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</si>
  <si>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</si>
  <si>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</si>
  <si>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</si>
  <si>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t>http://www.imdb.com/title/tt0134154/?ref_=fn_tt_tt_1</t>
  </si>
  <si>
    <t>Hanaa Bouchaib</t>
  </si>
  <si>
    <t>Maricel Álvarez</t>
  </si>
  <si>
    <t>Biutiful </t>
  </si>
  <si>
    <t>Eduard Fernández</t>
  </si>
  <si>
    <t>children|chinese|illegal immigrant|immigrant|male ponytail</t>
  </si>
  <si>
    <t>http://www.imdb.com/title/tt1164999/?ref_=fn_tt_tt_1</t>
  </si>
  <si>
    <t>Joachim Rønning</t>
  </si>
  <si>
    <t>Action|Comedy|Crime|Western</t>
  </si>
  <si>
    <t>Bandidas </t>
  </si>
  <si>
    <t>bank|cleavage|farmer|female gunfighter|mexico</t>
  </si>
  <si>
    <t>http://www.imdb.com/title/tt0416496/?ref_=fn_tt_tt_1</t>
  </si>
  <si>
    <t>Tony Kaye</t>
  </si>
  <si>
    <t>Black Water Transit </t>
  </si>
  <si>
    <t>Beverly D'Angelo</t>
  </si>
  <si>
    <t>based on novel</t>
  </si>
  <si>
    <t>http://www.imdb.com/title/tt0490087/?ref_=fn_tt_tt_1</t>
  </si>
  <si>
    <t>Aml Ameen</t>
  </si>
  <si>
    <t>The Maze Runner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</si>
  <si>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</si>
  <si>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</si>
  <si>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</si>
  <si>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</si>
  <si>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</si>
  <si>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</si>
  <si>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</si>
  <si>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</si>
  <si>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t>http://www.imdb.com/title/tt2358925/?ref_=fn_tt_tt_1</t>
  </si>
  <si>
    <t>The Age of Innocence </t>
  </si>
  <si>
    <t>19th century|countess|lawyer|love|new york</t>
  </si>
  <si>
    <t>http://www.imdb.com/title/tt0106226/?ref_=fn_tt_tt_1</t>
  </si>
  <si>
    <t>Ellen Burstyn</t>
  </si>
  <si>
    <t>The Fountain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</si>
  <si>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</si>
  <si>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</si>
  <si>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</si>
  <si>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</si>
  <si>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</si>
  <si>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</si>
  <si>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</si>
  <si>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</si>
  <si>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t>http://www.imdb.com/title/tt0163579/?ref_=fn_tt_tt_1</t>
  </si>
  <si>
    <t>Stolen </t>
  </si>
  <si>
    <t>Sami Gayle</t>
  </si>
  <si>
    <t>bank|money|presumed dead|rescue|thief</t>
  </si>
  <si>
    <t>http://www.imdb.com/title/tt1656186/?ref_=fn_tt_tt_1</t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</si>
  <si>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</si>
  <si>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</si>
  <si>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</si>
  <si>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</si>
  <si>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</si>
  <si>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</si>
  <si>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</si>
  <si>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</si>
  <si>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</si>
  <si>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</si>
  <si>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</si>
  <si>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</si>
  <si>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</si>
  <si>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</si>
  <si>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</si>
  <si>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</si>
  <si>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</si>
  <si>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</si>
  <si>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</si>
  <si>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</si>
  <si>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 </t>
  </si>
  <si>
    <t>Vincent Perez</t>
  </si>
  <si>
    <t>dream|italian|kenya|ranch|snake</t>
  </si>
  <si>
    <t>http://www.imdb.com/title/tt0167203/?ref_=fn_tt_tt_1</t>
  </si>
  <si>
    <t>Playing for Keeps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</si>
  <si>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</si>
  <si>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</si>
  <si>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</si>
  <si>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</si>
  <si>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 </t>
  </si>
  <si>
    <t>Tony Kgoroge</t>
  </si>
  <si>
    <t>africa|apartheid|nelson mandela|president|resistance</t>
  </si>
  <si>
    <t>http://www.imdb.com/title/tt2304771/?ref_=fn_tt_tt_1</t>
  </si>
  <si>
    <t>Reds </t>
  </si>
  <si>
    <t>cold war|cold war era|interview|russia|written and directed by cast member</t>
  </si>
  <si>
    <t>http://www.imdb.com/title/tt0082979/?ref_=fn_tt_tt_1</t>
  </si>
  <si>
    <t>A Few Good Men </t>
  </si>
  <si>
    <t>cuba|guantanamo|lance corporal|lawyer|murder</t>
  </si>
  <si>
    <t>http://www.imdb.com/title/tt0104257/?ref_=fn_tt_tt_1</t>
  </si>
  <si>
    <t>Exit Wounds </t>
  </si>
  <si>
    <t>corrupt cop|drug dealer|drugs|heroin|vice president</t>
  </si>
  <si>
    <t>http://www.imdb.com/title/tt0242445/?ref_=fn_tt_tt_1</t>
  </si>
  <si>
    <t>Big Momma's House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</si>
  <si>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</si>
  <si>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</si>
  <si>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</si>
  <si>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</si>
  <si>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</si>
  <si>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 </t>
  </si>
  <si>
    <t>Joe Ochman</t>
  </si>
  <si>
    <t>http://www.imdb.com/title/tt3148834/?ref_=fn_tt_tt_1</t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</si>
  <si>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</si>
  <si>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</si>
  <si>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</si>
  <si>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</si>
  <si>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</si>
  <si>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</si>
  <si>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</si>
  <si>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</si>
  <si>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</si>
  <si>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</si>
  <si>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</si>
  <si>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</si>
  <si>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t>http://www.imdb.com/title/tt1800741/?ref_=fn_tt_tt_1</t>
  </si>
  <si>
    <t>Action|Adventure|Crime|Drama|Thriller</t>
  </si>
  <si>
    <t>Snakes on a Plane </t>
  </si>
  <si>
    <t>Rachel Blanchard</t>
  </si>
  <si>
    <t>baby rattle|famous line|murder|passenger|snake</t>
  </si>
  <si>
    <t>http://www.imdb.com/title/tt0417148/?ref_=fn_tt_tt_1</t>
  </si>
  <si>
    <t>Joe Charbanic</t>
  </si>
  <si>
    <t>The Watcher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</si>
  <si>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</si>
  <si>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</si>
  <si>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</si>
  <si>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</si>
  <si>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</si>
  <si>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</si>
  <si>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</si>
  <si>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</si>
  <si>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</si>
  <si>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</si>
  <si>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 </t>
  </si>
  <si>
    <t>barrio|border|newcastle united|party|soccer</t>
  </si>
  <si>
    <t>http://www.imdb.com/title/tt0380389/?ref_=fn_tt_tt_1</t>
  </si>
  <si>
    <t>Boaz Yakin</t>
  </si>
  <si>
    <t>Safe </t>
  </si>
  <si>
    <t>Robert John Burke</t>
  </si>
  <si>
    <t>bodyguard|gang war|russian|russian mafia|triad</t>
  </si>
  <si>
    <t>http://www.imdb.com/title/tt1656190/?ref_=fn_tt_tt_1</t>
  </si>
  <si>
    <t>Pushing Tin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</si>
  <si>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</si>
  <si>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</si>
  <si>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</si>
  <si>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</si>
  <si>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</si>
  <si>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</si>
  <si>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</si>
  <si>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</si>
  <si>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</si>
  <si>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 </t>
  </si>
  <si>
    <t>cure|quarantine|scotland|virus|wall</t>
  </si>
  <si>
    <t>http://www.imdb.com/title/tt0483607/?ref_=fn_tt_tt_1</t>
  </si>
  <si>
    <t>David Kross</t>
  </si>
  <si>
    <t>The Reader </t>
  </si>
  <si>
    <t>Susanne Lothar</t>
  </si>
  <si>
    <t>love|reading|teaching oneself to read|trial|war crime</t>
  </si>
  <si>
    <t>http://www.imdb.com/title/tt0976051/?ref_=fn_tt_tt_1</t>
  </si>
  <si>
    <t>David Wain</t>
  </si>
  <si>
    <t>Wanderlust </t>
  </si>
  <si>
    <t>childbirth|female frontal nudity|nude protest|nudist|skinny dipping</t>
  </si>
  <si>
    <t>http://www.imdb.com/title/tt1655460/?ref_=fn_tt_tt_1</t>
  </si>
  <si>
    <t>Elf </t>
  </si>
  <si>
    <t>baby|christmas spirit|elf|new york city|north pole</t>
  </si>
  <si>
    <t>http://www.imdb.com/title/tt0319343/?ref_=fn_tt_tt_1</t>
  </si>
  <si>
    <t>Kyra Sedgwick</t>
  </si>
  <si>
    <t>Phenomenon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</si>
  <si>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</si>
  <si>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</si>
  <si>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</si>
  <si>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</si>
  <si>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 </t>
  </si>
  <si>
    <t>dentist|dog|inheritance|race|sled dog</t>
  </si>
  <si>
    <t>http://www.imdb.com/title/tt0281373/?ref_=fn_tt_tt_1</t>
  </si>
  <si>
    <t>Comedy|Drama|Fantasy</t>
  </si>
  <si>
    <t>Scrooged </t>
  </si>
  <si>
    <t>christmas|compassion|executive|ghost|redemption</t>
  </si>
  <si>
    <t>http://www.imdb.com/title/tt0096061/?ref_=fn_tt_tt_1</t>
  </si>
  <si>
    <t>Jared Hess</t>
  </si>
  <si>
    <t>Comedy|Family|Sport</t>
  </si>
  <si>
    <t>Nacho Libre </t>
  </si>
  <si>
    <t>Héctor Jiménez</t>
  </si>
  <si>
    <t>lucha libre|monastery|nun|orphan|wrestling</t>
  </si>
  <si>
    <t>http://www.imdb.com/title/tt0457510/?ref_=fn_tt_tt_1</t>
  </si>
  <si>
    <t>Wendi McLendon-Covey</t>
  </si>
  <si>
    <t>Bridesmaids </t>
  </si>
  <si>
    <t>Steve Bannos</t>
  </si>
  <si>
    <t>best friend|failure|food|job|partial female nudity</t>
  </si>
  <si>
    <t>http://www.imdb.com/title/tt1478338/?ref_=fn_tt_tt_1</t>
  </si>
  <si>
    <t>This Is the End </t>
  </si>
  <si>
    <t>apocalypse|celebrity|ensemble cast|party|rapture</t>
  </si>
  <si>
    <t>http://www.imdb.com/title/tt1245492/?ref_=fn_tt_tt_1</t>
  </si>
  <si>
    <t>Rupert Wainwright</t>
  </si>
  <si>
    <t>Stigmata </t>
  </si>
  <si>
    <t>catholic|priest|stigmata|vatican|wound</t>
  </si>
  <si>
    <t>http://www.imdb.com/title/tt0145531/?ref_=fn_tt_tt_1</t>
  </si>
  <si>
    <t>Men of Honor </t>
  </si>
  <si>
    <t>african american|amputee|navy|racial discrimination|racism</t>
  </si>
  <si>
    <t>http://www.imdb.com/title/tt0203019/?ref_=fn_tt_tt_1</t>
  </si>
  <si>
    <t>John Luessenhop</t>
  </si>
  <si>
    <t>Takers </t>
  </si>
  <si>
    <t>armored car|bank|falling out among thieves|heist|planning</t>
  </si>
  <si>
    <t>http://www.imdb.com/title/tt1135084/?ref_=fn_tt_tt_1</t>
  </si>
  <si>
    <t>Justin Zackham</t>
  </si>
  <si>
    <t>The Big Wedding </t>
  </si>
  <si>
    <t>adoption|divorce|family relationships|farce|wedding</t>
  </si>
  <si>
    <t>http://www.imdb.com/title/tt1931435/?ref_=fn_tt_tt_1</t>
  </si>
  <si>
    <t>Big Mommas: Like Father, Like Son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</si>
  <si>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</si>
  <si>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</si>
  <si>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</si>
  <si>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</si>
  <si>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</si>
  <si>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</si>
  <si>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</si>
  <si>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</si>
  <si>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</si>
  <si>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</si>
  <si>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 </t>
  </si>
  <si>
    <t>Michael DeLorenzo</t>
  </si>
  <si>
    <t>andes mountains|crash|death|starvation|stranded</t>
  </si>
  <si>
    <t>http://www.imdb.com/title/tt0106246/?ref_=fn_tt_tt_1</t>
  </si>
  <si>
    <t>The Number 23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</si>
  <si>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</si>
  <si>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</si>
  <si>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</si>
  <si>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</si>
  <si>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</si>
  <si>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</si>
  <si>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</si>
  <si>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</si>
  <si>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</si>
  <si>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</si>
  <si>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</si>
  <si>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</si>
  <si>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</si>
  <si>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</si>
  <si>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</si>
  <si>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</si>
  <si>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</si>
  <si>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</si>
  <si>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</si>
  <si>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</si>
  <si>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 </t>
  </si>
  <si>
    <t>bar|crotch shot|female full frontal nudity|female pubic hair|robbery</t>
  </si>
  <si>
    <t>http://www.imdb.com/title/tt0399146/?ref_=fn_tt_tt_1</t>
  </si>
  <si>
    <t>Transporter 2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</si>
  <si>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</si>
  <si>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</si>
  <si>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</si>
  <si>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</si>
  <si>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</si>
  <si>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</si>
  <si>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</si>
  <si>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</si>
  <si>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</si>
  <si>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</si>
  <si>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</si>
  <si>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</si>
  <si>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</si>
  <si>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</si>
  <si>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</si>
  <si>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 </t>
  </si>
  <si>
    <t>Sonja Sohn</t>
  </si>
  <si>
    <t>ambulance|ghost|hell|paramedic|rescue</t>
  </si>
  <si>
    <t>http://www.imdb.com/title/tt0163988/?ref_=fn_tt_tt_1</t>
  </si>
  <si>
    <t>Miguel Sapochnik</t>
  </si>
  <si>
    <t>Repo Men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</si>
  <si>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</si>
  <si>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</si>
  <si>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</si>
  <si>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</si>
  <si>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 </t>
  </si>
  <si>
    <t>antique shop|asian dragon|dragon|korean|reporter</t>
  </si>
  <si>
    <t>http://www.imdb.com/title/tt0372873/?ref_=fn_tt_tt_1</t>
  </si>
  <si>
    <t>Bogus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</si>
  <si>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</si>
  <si>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</si>
  <si>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</si>
  <si>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</si>
  <si>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</si>
  <si>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</si>
  <si>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</si>
  <si>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</si>
  <si>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</si>
  <si>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 </t>
  </si>
  <si>
    <t>animal|cat|child star|hollywood|star</t>
  </si>
  <si>
    <t>http://www.imdb.com/title/tt0118829/?ref_=fn_tt_tt_1</t>
  </si>
  <si>
    <t>Tim Robbins</t>
  </si>
  <si>
    <t>Cradle Will Rock </t>
  </si>
  <si>
    <t>1930s|depression|play|theatre|union</t>
  </si>
  <si>
    <t>http://www.imdb.com/title/tt0150216/?ref_=fn_tt_tt_1</t>
  </si>
  <si>
    <t>The Good German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</si>
  <si>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</si>
  <si>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</si>
  <si>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</si>
  <si>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</si>
  <si>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</si>
  <si>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</si>
  <si>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</si>
  <si>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</si>
  <si>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t>http://www.imdb.com/title/tt0306892/?ref_=fn_tt_tt_1</t>
  </si>
  <si>
    <t>Apocalypse Now </t>
  </si>
  <si>
    <t>army|green beret|insanity|jungle|vietnam</t>
  </si>
  <si>
    <t>http://www.imdb.com/title/tt0078788/?ref_=fn_tt_tt_1</t>
  </si>
  <si>
    <t>Nanette Burstein</t>
  </si>
  <si>
    <t>Going the Distance </t>
  </si>
  <si>
    <t>bar|job|long distance relationship|male pubic hair|pubic hair</t>
  </si>
  <si>
    <t>http://www.imdb.com/title/tt1322312/?ref_=fn_tt_tt_1</t>
  </si>
  <si>
    <t>Mr. Holland's Opus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</si>
  <si>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</si>
  <si>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</si>
  <si>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</si>
  <si>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</si>
  <si>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</si>
  <si>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</si>
  <si>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</si>
  <si>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</si>
  <si>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t>http://www.imdb.com/title/tt3014866/?ref_=fn_tt_tt_1</t>
  </si>
  <si>
    <t>Out of Africa </t>
  </si>
  <si>
    <t>africa|hunter|love|marriage|plantation</t>
  </si>
  <si>
    <t>http://www.imdb.com/title/tt0089755/?ref_=fn_tt_tt_1</t>
  </si>
  <si>
    <t>Flight </t>
  </si>
  <si>
    <t>airline|flight|flight attendant|lawyer|pilot</t>
  </si>
  <si>
    <t>http://www.imdb.com/title/tt1907668/?ref_=fn_tt_tt_1</t>
  </si>
  <si>
    <t>Lewis Gilbert</t>
  </si>
  <si>
    <t>Moonraker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</si>
  <si>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</si>
  <si>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</si>
  <si>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</si>
  <si>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 </t>
  </si>
  <si>
    <t>first person narration|hotel|lobby boy|mentor protege relationship|painting</t>
  </si>
  <si>
    <t>http://www.imdb.com/title/tt2278388/?ref_=fn_tt_tt_1</t>
  </si>
  <si>
    <t>Drama|Mystery</t>
  </si>
  <si>
    <t>Hearts in Atlantis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</si>
  <si>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</si>
  <si>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</si>
  <si>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</si>
  <si>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</si>
  <si>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</si>
  <si>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</si>
  <si>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</si>
  <si>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</si>
  <si>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</si>
  <si>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</si>
  <si>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 </t>
  </si>
  <si>
    <t>altering history|alternate history|amateur radio|ham radio|paranormal phenomena</t>
  </si>
  <si>
    <t>http://www.imdb.com/title/tt0186151/?ref_=fn_tt_tt_1</t>
  </si>
  <si>
    <t>John Francis Daley</t>
  </si>
  <si>
    <t>Vacation </t>
  </si>
  <si>
    <t>amusement park|dysfunctional family|road trip|sequel|vacation</t>
  </si>
  <si>
    <t>http://www.imdb.com/title/tt1524930/?ref_=fn_tt_tt_1</t>
  </si>
  <si>
    <t>Get Shorty </t>
  </si>
  <si>
    <t>debt|loan shark|mobster|movie business|producer</t>
  </si>
  <si>
    <t>http://www.imdb.com/title/tt0113161/?ref_=fn_tt_tt_1</t>
  </si>
  <si>
    <t>Chita Rivera</t>
  </si>
  <si>
    <t>Comedy|Crime|Musical</t>
  </si>
  <si>
    <t>Chicago </t>
  </si>
  <si>
    <t>Jayne Eastwood</t>
  </si>
  <si>
    <t>fame|jail|jazz age|murder|vaudeville</t>
  </si>
  <si>
    <t>http://www.imdb.com/title/tt0299658/?ref_=fn_tt_tt_1</t>
  </si>
  <si>
    <t>Big Daddy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</si>
  <si>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</si>
  <si>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</si>
  <si>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</si>
  <si>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</si>
  <si>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 </t>
  </si>
  <si>
    <t>beach|beach house|college|party|student</t>
  </si>
  <si>
    <t>http://www.imdb.com/title/tt0252866/?ref_=fn_tt_tt_1</t>
  </si>
  <si>
    <t>Toy Story </t>
  </si>
  <si>
    <t>claw crane|cowboy|jealousy|rivalry|toy</t>
  </si>
  <si>
    <t>http://www.imdb.com/title/tt0114709/?ref_=fn_tt_tt_1</t>
  </si>
  <si>
    <t>Speed </t>
  </si>
  <si>
    <t>bomb|bus|elevator|explosive|rescue</t>
  </si>
  <si>
    <t>http://www.imdb.com/title/tt0111257/?ref_=fn_tt_tt_1</t>
  </si>
  <si>
    <t>Michael Sucsy</t>
  </si>
  <si>
    <t>Lucas Bryant</t>
  </si>
  <si>
    <t>The Vow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</si>
  <si>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</si>
  <si>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</si>
  <si>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</si>
  <si>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</si>
  <si>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 </t>
  </si>
  <si>
    <t>cure|disease|imagination|race against time|venture capital</t>
  </si>
  <si>
    <t>http://www.imdb.com/title/tt1244659/?ref_=fn_tt_tt_1</t>
  </si>
  <si>
    <t>Remember the Titans </t>
  </si>
  <si>
    <t>american football|based on true story|head coach|high school|school</t>
  </si>
  <si>
    <t>http://www.imdb.com/title/tt0210945/?ref_=fn_tt_tt_1</t>
  </si>
  <si>
    <t>The Hunt for Red October </t>
  </si>
  <si>
    <t>analyst|defection|navy|soviet submarine|submarine</t>
  </si>
  <si>
    <t>http://www.imdb.com/title/tt0099810/?ref_=fn_tt_tt_1</t>
  </si>
  <si>
    <t>Lee Daniels' The Butler </t>
  </si>
  <si>
    <t>butler|civil rights|hotel|president|white house</t>
  </si>
  <si>
    <t>http://www.imdb.com/title/tt1327773/?ref_=fn_tt_tt_1</t>
  </si>
  <si>
    <t>Dodgeball: A True Underdog Story </t>
  </si>
  <si>
    <t>dodgeball|gym|las vegas|pirate|ups</t>
  </si>
  <si>
    <t>http://www.imdb.com/title/tt0364725/?ref_=fn_tt_tt_1</t>
  </si>
  <si>
    <t>The Addams Family </t>
  </si>
  <si>
    <t>Carel Struycken</t>
  </si>
  <si>
    <t>accountant|loan shark|macabre|uncle|uncle fester</t>
  </si>
  <si>
    <t>http://www.imdb.com/title/tt0101272/?ref_=fn_tt_tt_1</t>
  </si>
  <si>
    <t>Ace Ventura: When Nature Calls </t>
  </si>
  <si>
    <t>africa|bat|hawaiian shirt|pregnancy|pregnant</t>
  </si>
  <si>
    <t>http://www.imdb.com/title/tt0112281/?ref_=fn_tt_tt_1</t>
  </si>
  <si>
    <t>The Princess Diaries </t>
  </si>
  <si>
    <t>Heather Matarazzo</t>
  </si>
  <si>
    <t>cinderella story|fish out of water|makeover|manners|princess</t>
  </si>
  <si>
    <t>http://www.imdb.com/title/tt0247638/?ref_=fn_tt_tt_1</t>
  </si>
  <si>
    <t>The First Wives Club </t>
  </si>
  <si>
    <t>cult film|female therapist|revenge|revenge motive|therapy session</t>
  </si>
  <si>
    <t>http://www.imdb.com/title/tt0116313/?ref_=fn_tt_tt_1</t>
  </si>
  <si>
    <t>Se7en </t>
  </si>
  <si>
    <t>detective|police partner|serial killer|serial murder|seven deadly sins</t>
  </si>
  <si>
    <t>http://www.imdb.com/title/tt0114369/?ref_=fn_tt_tt_1</t>
  </si>
  <si>
    <t>District 9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</si>
  <si>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</si>
  <si>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</si>
  <si>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</si>
  <si>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</si>
  <si>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</si>
  <si>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</si>
  <si>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</si>
  <si>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</si>
  <si>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</si>
  <si>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 </t>
  </si>
  <si>
    <t>Tom Guiry</t>
  </si>
  <si>
    <t>ballistics|detective|friend|gun|sexual abuse</t>
  </si>
  <si>
    <t>http://www.imdb.com/title/tt0327056/?ref_=fn_tt_tt_1</t>
  </si>
  <si>
    <t>Million Dollar Baby </t>
  </si>
  <si>
    <t>Mike Colter</t>
  </si>
  <si>
    <t>boxing|boxing trainer|death|suicide attempt|women boxing</t>
  </si>
  <si>
    <t>http://www.imdb.com/title/tt0405159/?ref_=fn_tt_tt_1</t>
  </si>
  <si>
    <t>Analyze This </t>
  </si>
  <si>
    <t>analyst|mafia|patient|psychiatrist|wedding</t>
  </si>
  <si>
    <t>http://www.imdb.com/title/tt0122933/?ref_=fn_tt_tt_1</t>
  </si>
  <si>
    <t>The Notebook </t>
  </si>
  <si>
    <t>class differences|letter|nursing home|second chance|summer love</t>
  </si>
  <si>
    <t>http://www.imdb.com/title/tt0332280/?ref_=fn_tt_tt_1</t>
  </si>
  <si>
    <t>Bern Cohen</t>
  </si>
  <si>
    <t>27 Dresses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</si>
  <si>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</si>
  <si>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</si>
  <si>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</si>
  <si>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</si>
  <si>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</si>
  <si>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</si>
  <si>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</si>
  <si>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</si>
  <si>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</si>
  <si>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 </t>
  </si>
  <si>
    <t>amusement park|baby|france|paris france|villain</t>
  </si>
  <si>
    <t>http://www.imdb.com/title/tt0213203/?ref_=fn_tt_tt_1</t>
  </si>
  <si>
    <t>The Prince of Tides </t>
  </si>
  <si>
    <t>Melinda Dillon</t>
  </si>
  <si>
    <t>new york|psychiatrist|shrimper|south carolina|twins</t>
  </si>
  <si>
    <t>http://www.imdb.com/title/tt0102713/?ref_=fn_tt_tt_1</t>
  </si>
  <si>
    <t>Legends of the Fall </t>
  </si>
  <si>
    <t>epic|heart|killing an animal|passion|usa</t>
  </si>
  <si>
    <t>http://www.imdb.com/title/tt0110322/?ref_=fn_tt_tt_1</t>
  </si>
  <si>
    <t>Jason Reitman</t>
  </si>
  <si>
    <t>Up in the Air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</si>
  <si>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</si>
  <si>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</si>
  <si>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</si>
  <si>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</si>
  <si>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</si>
  <si>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</si>
  <si>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</si>
  <si>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</si>
  <si>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</si>
  <si>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</si>
  <si>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</si>
  <si>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</si>
  <si>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</si>
  <si>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</si>
  <si>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</si>
  <si>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</si>
  <si>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t>http://www.imdb.com/title/tt1588173/?ref_=fn_tt_tt_1</t>
  </si>
  <si>
    <t>Rian Johnson</t>
  </si>
  <si>
    <t>Looper </t>
  </si>
  <si>
    <t>Tracie Thoms</t>
  </si>
  <si>
    <t>chase|future|surprise ending|time loop|time travel</t>
  </si>
  <si>
    <t>http://www.imdb.com/title/tt1276104/?ref_=fn_tt_tt_1</t>
  </si>
  <si>
    <t>Down to Earth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</si>
  <si>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</si>
  <si>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</si>
  <si>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</si>
  <si>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</si>
  <si>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 </t>
  </si>
  <si>
    <t>dog|farmer|pig|sheep|sheepdog</t>
  </si>
  <si>
    <t>http://www.imdb.com/title/tt0112431/?ref_=fn_tt_tt_1</t>
  </si>
  <si>
    <t>Hope Springs </t>
  </si>
  <si>
    <t>Jean Smart</t>
  </si>
  <si>
    <t>couple|intimacy|marriage|marriage counseling|middle age couple</t>
  </si>
  <si>
    <t>http://www.imdb.com/title/tt1535438/?ref_=fn_tt_tt_1</t>
  </si>
  <si>
    <t>Forgetting Sarah Marshall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</si>
  <si>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</si>
  <si>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</si>
  <si>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</si>
  <si>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</si>
  <si>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             </t>
  </si>
  <si>
    <t>football|football coach|high school|small town|texas</t>
  </si>
  <si>
    <t>http://www.imdb.com/title/tt0758745/?ref_=fn_tt_tt_1</t>
  </si>
  <si>
    <t>Tony Nappo</t>
  </si>
  <si>
    <t>Four Brothers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</si>
  <si>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</si>
  <si>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</si>
  <si>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</si>
  <si>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</si>
  <si>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 </t>
  </si>
  <si>
    <t>baby|book|cartoon on tv|female protagonist|male anorexia</t>
  </si>
  <si>
    <t>http://www.imdb.com/title/tt0871426/?ref_=fn_tt_tt_1</t>
  </si>
  <si>
    <t>Forest Whitaker</t>
  </si>
  <si>
    <t>Hope Floats </t>
  </si>
  <si>
    <t>best friend|friend|mother daughter relationship|small town|texas</t>
  </si>
  <si>
    <t>http://www.imdb.com/title/tt0119313/?ref_=fn_tt_tt_1</t>
  </si>
  <si>
    <t>Bride Wars </t>
  </si>
  <si>
    <t>best friend|dyed hair|fake tan|rivalry|wedding</t>
  </si>
  <si>
    <t>http://www.imdb.com/title/tt0901476/?ref_=fn_tt_tt_1</t>
  </si>
  <si>
    <t>Scott Adsit</t>
  </si>
  <si>
    <t>Antony Starr</t>
  </si>
  <si>
    <t>Without a Paddle </t>
  </si>
  <si>
    <t>Bonnie Somerville</t>
  </si>
  <si>
    <t>death|friend|hijacker|river|tree house</t>
  </si>
  <si>
    <t>http://www.imdb.com/title/tt0364751/?ref_=fn_tt_tt_1</t>
  </si>
  <si>
    <t>13 Going on 30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</si>
  <si>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</si>
  <si>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</si>
  <si>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</si>
  <si>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</si>
  <si>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</si>
  <si>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</si>
  <si>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</si>
  <si>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</si>
  <si>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</si>
  <si>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 </t>
  </si>
  <si>
    <t>bank robbery|heist|raccoon|rat|squirrel</t>
  </si>
  <si>
    <t>http://www.imdb.com/title/tt1821658/?ref_=fn_tt_tt_1</t>
  </si>
  <si>
    <t>Ted Demme</t>
  </si>
  <si>
    <t>Blow </t>
  </si>
  <si>
    <t>1960s|1970s|california|cocaine|wealth</t>
  </si>
  <si>
    <t>http://www.imdb.com/title/tt0221027/?ref_=fn_tt_tt_1</t>
  </si>
  <si>
    <t>John Savage</t>
  </si>
  <si>
    <t>Message in a Bottle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</si>
  <si>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</si>
  <si>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</si>
  <si>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</si>
  <si>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</si>
  <si>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 </t>
  </si>
  <si>
    <t>captain|half brother|klingon|planet|vulcan</t>
  </si>
  <si>
    <t>http://www.imdb.com/title/tt0098382/?ref_=fn_tt_tt_1</t>
  </si>
  <si>
    <t>Comedy|Family|Fantasy|Sport</t>
  </si>
  <si>
    <t>Brenda Song</t>
  </si>
  <si>
    <t>Like Mike </t>
  </si>
  <si>
    <t>Anne Meara</t>
  </si>
  <si>
    <t>basketball|lightning|nba|orphanage|shoe</t>
  </si>
  <si>
    <t>http://www.imdb.com/title/tt0308506/?ref_=fn_tt_tt_1</t>
  </si>
  <si>
    <t>Naked Gun 33 1/3: The Final Insult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</si>
  <si>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</si>
  <si>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</si>
  <si>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</si>
  <si>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</si>
  <si>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</si>
  <si>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</si>
  <si>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</si>
  <si>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</si>
  <si>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</si>
  <si>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</si>
  <si>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</si>
  <si>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</si>
  <si>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</si>
  <si>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</si>
  <si>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</si>
  <si>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t>http://www.imdb.com/title/tt0312004/?ref_=fn_tt_tt_1</t>
  </si>
  <si>
    <t>P.S. I Love You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</si>
  <si>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</si>
  <si>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</si>
  <si>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</si>
  <si>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</si>
  <si>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</si>
  <si>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 </t>
  </si>
  <si>
    <t>farm|horse|kentucky|racehorse|zebra</t>
  </si>
  <si>
    <t>http://www.imdb.com/title/tt0376105/?ref_=fn_tt_tt_1</t>
  </si>
  <si>
    <t>Alfie Allen</t>
  </si>
  <si>
    <t>Atonement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</si>
  <si>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</si>
  <si>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</si>
  <si>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</si>
  <si>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</si>
  <si>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</si>
  <si>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</si>
  <si>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</si>
  <si>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</si>
  <si>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</si>
  <si>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 </t>
  </si>
  <si>
    <t>Kate Capshaw</t>
  </si>
  <si>
    <t>counterfeit|detective|japan|police chase|yakuza</t>
  </si>
  <si>
    <t>http://www.imdb.com/title/tt0096933/?ref_=fn_tt_tt_1</t>
  </si>
  <si>
    <t>Larry David</t>
  </si>
  <si>
    <t>The Three Stooges </t>
  </si>
  <si>
    <t>mule|nun|orphanage|tennis court|the three stooges</t>
  </si>
  <si>
    <t>http://www.imdb.com/title/tt0383010/?ref_=fn_tt_tt_1</t>
  </si>
  <si>
    <t>Animation|Drama|Family|Fantasy|Musical|Romance</t>
  </si>
  <si>
    <t>Corpse Bride </t>
  </si>
  <si>
    <t>arranged marriage|bride|corpse|groom|woods</t>
  </si>
  <si>
    <t>http://www.imdb.com/title/tt0121164/?ref_=fn_tt_tt_1</t>
  </si>
  <si>
    <t>James Gartner</t>
  </si>
  <si>
    <t>Mehcad Brooks</t>
  </si>
  <si>
    <t>Glory Road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</si>
  <si>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</si>
  <si>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</si>
  <si>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</si>
  <si>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</si>
  <si>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</si>
  <si>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 </t>
  </si>
  <si>
    <t>critically acclaimed|drug cartel|juarez mexico|u.s. mexico border|war on drugs</t>
  </si>
  <si>
    <t>http://www.imdb.com/title/tt3397884/?ref_=fn_tt_tt_1</t>
  </si>
  <si>
    <t>Southpaw </t>
  </si>
  <si>
    <t>Oona Laurence</t>
  </si>
  <si>
    <t>boxer|boxing training|death of wife|male in shower|rage</t>
  </si>
  <si>
    <t>http://www.imdb.com/title/tt1798684/?ref_=fn_tt_tt_1</t>
  </si>
  <si>
    <t>Drag Me to Hell </t>
  </si>
  <si>
    <t>evil|fight|hell|psychic|psychologist</t>
  </si>
  <si>
    <t>http://www.imdb.com/title/tt1127180/?ref_=fn_tt_tt_1</t>
  </si>
  <si>
    <t>Lee Toland Krieger</t>
  </si>
  <si>
    <t>The Age of Adaline </t>
  </si>
  <si>
    <t>hit by a pickup truck|immortality|paramedic|resuscitation|san francisco california</t>
  </si>
  <si>
    <t>http://www.imdb.com/title/tt1655441/?ref_=fn_tt_tt_1</t>
  </si>
  <si>
    <t>Tim McCanlies</t>
  </si>
  <si>
    <t>Secondhand Lions </t>
  </si>
  <si>
    <t>Emmanuelle Vaugier</t>
  </si>
  <si>
    <t>africa|eyeglasses|money|texas|veteran</t>
  </si>
  <si>
    <t>http://www.imdb.com/title/tt0327137/?ref_=fn_tt_tt_1</t>
  </si>
  <si>
    <t>Step Up 3D </t>
  </si>
  <si>
    <t>Facundo Lombard</t>
  </si>
  <si>
    <t>dance|dance crew|dancer|mortgage|new york city</t>
  </si>
  <si>
    <t>http://www.imdb.com/title/tt1193631/?ref_=fn_tt_tt_1</t>
  </si>
  <si>
    <t>Blue Crush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</si>
  <si>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</si>
  <si>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</si>
  <si>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</si>
  <si>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</si>
  <si>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 </t>
  </si>
  <si>
    <t>Danny Rhodes</t>
  </si>
  <si>
    <t>author|fate|novelist|professor|writer</t>
  </si>
  <si>
    <t>http://www.imdb.com/title/tt0420223/?ref_=fn_tt_tt_1</t>
  </si>
  <si>
    <t>Mark Rendall</t>
  </si>
  <si>
    <t>30 Days of Night </t>
  </si>
  <si>
    <t>Megan Franich</t>
  </si>
  <si>
    <t>alaska|small town|snow|vampire|winter</t>
  </si>
  <si>
    <t>http://www.imdb.com/title/tt0389722/?ref_=fn_tt_tt_1</t>
  </si>
  <si>
    <t>Drew Goddard</t>
  </si>
  <si>
    <t>The Cabin in the Woods </t>
  </si>
  <si>
    <t>cabin in the woods|dark humor|hatchet|killed in an elevator|robot</t>
  </si>
  <si>
    <t>http://www.imdb.com/title/tt1259521/?ref_=fn_tt_tt_1</t>
  </si>
  <si>
    <t>Jason Friedberg</t>
  </si>
  <si>
    <t>Meet the Spartans </t>
  </si>
  <si>
    <t>Method Man</t>
  </si>
  <si>
    <t>king|persian|spartan|training|xerxes</t>
  </si>
  <si>
    <t>http://www.imdb.com/title/tt1073498/?ref_=fn_tt_tt_1</t>
  </si>
  <si>
    <t>Yaphet Kotto</t>
  </si>
  <si>
    <t>Midnight Run </t>
  </si>
  <si>
    <t>accountant|bounty hunter|fbi|mafia|mob</t>
  </si>
  <si>
    <t>http://www.imdb.com/title/tt0095631/?ref_=fn_tt_tt_1</t>
  </si>
  <si>
    <t>Maria Conchita Alonso</t>
  </si>
  <si>
    <t>The Running Man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</si>
  <si>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</si>
  <si>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</si>
  <si>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</si>
  <si>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</si>
  <si>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</si>
  <si>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</si>
  <si>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</si>
  <si>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</si>
  <si>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</si>
  <si>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</si>
  <si>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 </t>
  </si>
  <si>
    <t>John Macmillan</t>
  </si>
  <si>
    <t>assassin|female warrior|martial arts|playground|training</t>
  </si>
  <si>
    <t>http://www.imdb.com/title/tt0993842/?ref_=fn_tt_tt_1</t>
  </si>
  <si>
    <t xml:space="preserve">The Family             </t>
  </si>
  <si>
    <t>family drama|lie|missing child|political campaign|secret</t>
  </si>
  <si>
    <t>http://www.imdb.com/title/tt4428038/?ref_=fn_tt_tt_1</t>
  </si>
  <si>
    <t>John R. Leonetti</t>
  </si>
  <si>
    <t>Mortal Kombat: Annihilation </t>
  </si>
  <si>
    <t>alternate reality|battle|martial arts|mortal kombat|warrior</t>
  </si>
  <si>
    <t>http://www.imdb.com/title/tt0119707/?ref_=fn_tt_tt_1</t>
  </si>
  <si>
    <t>Larry Crowne </t>
  </si>
  <si>
    <t>bus stop|college|community college|scooter|speech class</t>
  </si>
  <si>
    <t>http://www.imdb.com/title/tt1583420/?ref_=fn_tt_tt_1</t>
  </si>
  <si>
    <t>Kimberly Peirce</t>
  </si>
  <si>
    <t>Carrie </t>
  </si>
  <si>
    <t>outcast|prom|self injury|telekinesis|tragic event</t>
  </si>
  <si>
    <t>http://www.imdb.com/title/tt1939659/?ref_=fn_tt_tt_1</t>
  </si>
  <si>
    <t>Liz Friedlander</t>
  </si>
  <si>
    <t>Yaya DaCosta</t>
  </si>
  <si>
    <t>Take the Lead </t>
  </si>
  <si>
    <t>Jasika Nicole</t>
  </si>
  <si>
    <t>ballroom|dance|dance teacher|student|teacher</t>
  </si>
  <si>
    <t>http://www.imdb.com/title/tt0446046/?ref_=fn_tt_tt_1</t>
  </si>
  <si>
    <t xml:space="preserve">Entourage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</si>
  <si>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</si>
  <si>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</si>
  <si>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</si>
  <si>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</si>
  <si>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</si>
  <si>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</si>
  <si>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</si>
  <si>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t>http://www.imdb.com/title/tt0421206/?ref_=fn_tt_tt_1</t>
  </si>
  <si>
    <t>What's the Worst That Could Happen?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</si>
  <si>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</si>
  <si>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</si>
  <si>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</si>
  <si>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</si>
  <si>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</si>
  <si>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9 </t>
  </si>
  <si>
    <t>Tom Kane</t>
  </si>
  <si>
    <t>hope|key|machine|number|rag doll</t>
  </si>
  <si>
    <t>http://www.imdb.com/title/tt0472033/?ref_=fn_tt_tt_1</t>
  </si>
  <si>
    <t>Side Effects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</si>
  <si>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</si>
  <si>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</si>
  <si>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</si>
  <si>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</si>
  <si>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</si>
  <si>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</si>
  <si>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</si>
  <si>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</si>
  <si>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</si>
  <si>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</si>
  <si>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</si>
  <si>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</si>
  <si>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</si>
  <si>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</si>
  <si>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</si>
  <si>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 </t>
  </si>
  <si>
    <t>Cheri Oteri</t>
  </si>
  <si>
    <t>1980s|buddy|high school|prequel to cult favorite|teenager</t>
  </si>
  <si>
    <t>http://www.imdb.com/title/tt0329028/?ref_=fn_tt_tt_1</t>
  </si>
  <si>
    <t>Kirk Baltz</t>
  </si>
  <si>
    <t>Bulworth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</si>
  <si>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</si>
  <si>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</si>
  <si>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</si>
  <si>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</si>
  <si>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</si>
  <si>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</si>
  <si>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</si>
  <si>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</si>
  <si>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t>http://www.imdb.com/title/tt2473602/?ref_=fn_tt_tt_1</t>
  </si>
  <si>
    <t>One True Thing </t>
  </si>
  <si>
    <t>cancer|job|love|new york|professor</t>
  </si>
  <si>
    <t>http://www.imdb.com/title/tt0120776/?ref_=fn_tt_tt_1</t>
  </si>
  <si>
    <t>Brett Leonard</t>
  </si>
  <si>
    <t>Virtuosity </t>
  </si>
  <si>
    <t>android|ex cop|serial killer|virtual character come to life|virtual reality</t>
  </si>
  <si>
    <t>http://www.imdb.com/title/tt0114857/?ref_=fn_tt_tt_1</t>
  </si>
  <si>
    <t>My Super Ex-Girlfriend </t>
  </si>
  <si>
    <t>architect|boyfriend girlfriend relationship|superhero|superhero spoof|supernatural power</t>
  </si>
  <si>
    <t>http://www.imdb.com/title/tt0465624/?ref_=fn_tt_tt_1</t>
  </si>
  <si>
    <t>Deliver Us from Evil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</si>
  <si>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</si>
  <si>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</si>
  <si>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</si>
  <si>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</si>
  <si>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 </t>
  </si>
  <si>
    <t>cave|expedition|panic|rebreather|underwater</t>
  </si>
  <si>
    <t>http://www.imdb.com/title/tt0881320/?ref_=fn_tt_tt_1</t>
  </si>
  <si>
    <t>Nick Hurran</t>
  </si>
  <si>
    <t>Little Black Book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</si>
  <si>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</si>
  <si>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</si>
  <si>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</si>
  <si>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</si>
  <si>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 </t>
  </si>
  <si>
    <t>kissing while having sex|kitchen|reference to princess diana|wedding band|wedding ring</t>
  </si>
  <si>
    <t>http://www.imdb.com/title/tt1195478/?ref_=fn_tt_tt_1</t>
  </si>
  <si>
    <t>Charles Stone III</t>
  </si>
  <si>
    <t>Mr 3000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</si>
  <si>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</si>
  <si>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</si>
  <si>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</si>
  <si>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</si>
  <si>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</si>
  <si>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</si>
  <si>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</si>
  <si>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</si>
  <si>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</si>
  <si>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</si>
  <si>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 </t>
  </si>
  <si>
    <t>boy|disease|hemophagia|speed|vampire</t>
  </si>
  <si>
    <t>http://www.imdb.com/title/tt0370032/?ref_=fn_tt_tt_1</t>
  </si>
  <si>
    <t>Jean-François Richet</t>
  </si>
  <si>
    <t>Drea de Matteo</t>
  </si>
  <si>
    <t>Assault on Precinct 13 </t>
  </si>
  <si>
    <t>Hugh Dillon</t>
  </si>
  <si>
    <t>criminal|mobster|new year's eve|police|sergeant</t>
  </si>
  <si>
    <t>http://www.imdb.com/title/tt0398712/?ref_=fn_tt_tt_1</t>
  </si>
  <si>
    <t>The Replacement Killers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</si>
  <si>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</si>
  <si>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</si>
  <si>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</si>
  <si>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</si>
  <si>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</si>
  <si>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</si>
  <si>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</si>
  <si>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</si>
  <si>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</si>
  <si>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</si>
  <si>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</si>
  <si>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</si>
  <si>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</si>
  <si>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t>http://www.imdb.com/title/tt0271367/?ref_=fn_tt_tt_1</t>
  </si>
  <si>
    <t>Love &amp; Other Drugs </t>
  </si>
  <si>
    <t>female nudity|male objectification|pfizer|viagra|zoloft</t>
  </si>
  <si>
    <t>http://www.imdb.com/title/tt0758752/?ref_=fn_tt_tt_1</t>
  </si>
  <si>
    <t>88 Minutes </t>
  </si>
  <si>
    <t>death|fbi|forensics|murder|serial killer</t>
  </si>
  <si>
    <t>http://www.imdb.com/title/tt0411061/?ref_=fn_tt_tt_1</t>
  </si>
  <si>
    <t>Niki Caro</t>
  </si>
  <si>
    <t>North Country </t>
  </si>
  <si>
    <t>based on true story|innocence|lawsuit|mine|sexual harassment</t>
  </si>
  <si>
    <t>http://www.imdb.com/title/tt0395972/?ref_=fn_tt_tt_1</t>
  </si>
  <si>
    <t>The Whole Ten Yards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</si>
  <si>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</si>
  <si>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</si>
  <si>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</si>
  <si>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</si>
  <si>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</si>
  <si>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</si>
  <si>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</si>
  <si>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</si>
  <si>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t>http://www.imdb.com/title/tt1017460/?ref_=fn_tt_tt_1</t>
  </si>
  <si>
    <t>Willard Huyck</t>
  </si>
  <si>
    <t>Howard the Duck </t>
  </si>
  <si>
    <t>Jordan Prentice</t>
  </si>
  <si>
    <t>alien|duck|laser|planet|singer</t>
  </si>
  <si>
    <t>http://www.imdb.com/title/tt0091225/?ref_=fn_tt_tt_1</t>
  </si>
  <si>
    <t>Gavin O'Connor</t>
  </si>
  <si>
    <t>Pride and Glory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</si>
  <si>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</si>
  <si>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</si>
  <si>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</si>
  <si>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</si>
  <si>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</si>
  <si>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 </t>
  </si>
  <si>
    <t>cave|diver|diving|flare|parasite</t>
  </si>
  <si>
    <t>http://www.imdb.com/title/tt0402901/?ref_=fn_tt_tt_1</t>
  </si>
  <si>
    <t>Lobo Sebastian</t>
  </si>
  <si>
    <t>Alex &amp; Emma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</si>
  <si>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</si>
  <si>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</si>
  <si>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</si>
  <si>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</si>
  <si>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</si>
  <si>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</si>
  <si>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</si>
  <si>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</si>
  <si>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</si>
  <si>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</si>
  <si>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</si>
  <si>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 </t>
  </si>
  <si>
    <t>Sandra Vergara</t>
  </si>
  <si>
    <t>neighbor|remake|suburb|teenager|vampire</t>
  </si>
  <si>
    <t>http://www.imdb.com/title/tt1438176/?ref_=fn_tt_tt_1</t>
  </si>
  <si>
    <t>Michael Greyeyes</t>
  </si>
  <si>
    <t>The New World </t>
  </si>
  <si>
    <t>captain|fort|love|native american|trade</t>
  </si>
  <si>
    <t>http://www.imdb.com/title/tt0402399/?ref_=fn_tt_tt_1</t>
  </si>
  <si>
    <t>Chris Roberts</t>
  </si>
  <si>
    <t>Wing Commander </t>
  </si>
  <si>
    <t>27th century|fighter pilot|orchestral music score|outer space|space opera</t>
  </si>
  <si>
    <t>http://www.imdb.com/title/tt0131646/?ref_=fn_tt_tt_1</t>
  </si>
  <si>
    <t>In Dreams </t>
  </si>
  <si>
    <t>dream|mental institution|padded cell|serial killer|suicide attempt</t>
  </si>
  <si>
    <t>http://www.imdb.com/title/tt0120710/?ref_=fn_tt_tt_1</t>
  </si>
  <si>
    <t>Texas Battle</t>
  </si>
  <si>
    <t>Dragonball: Evolution </t>
  </si>
  <si>
    <t>bad|dragon|grandfather|orb|warrior</t>
  </si>
  <si>
    <t>http://www.imdb.com/title/tt1098327/?ref_=fn_tt_tt_1</t>
  </si>
  <si>
    <t>Jee-woon Kim</t>
  </si>
  <si>
    <t>James Burnett</t>
  </si>
  <si>
    <t>The Last Stand </t>
  </si>
  <si>
    <t>Christiana Leucas</t>
  </si>
  <si>
    <t>deputy|escape|fbi|modern western|sheriff</t>
  </si>
  <si>
    <t>http://www.imdb.com/title/tt1549920/?ref_=fn_tt_tt_1</t>
  </si>
  <si>
    <t>Nick Hamm</t>
  </si>
  <si>
    <t>Godsend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</si>
  <si>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</si>
  <si>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</si>
  <si>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</si>
  <si>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</si>
  <si>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</si>
  <si>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</si>
  <si>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</si>
  <si>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</si>
  <si>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</si>
  <si>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</si>
  <si>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</si>
  <si>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 </t>
  </si>
  <si>
    <t>3 dimensional|box office flop|critically bashed|red riding hood|wolf</t>
  </si>
  <si>
    <t>http://www.imdb.com/title/tt0844993/?ref_=fn_tt_tt_1</t>
  </si>
  <si>
    <t>An Unfinished Life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</si>
  <si>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</si>
  <si>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</si>
  <si>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</si>
  <si>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</si>
  <si>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 </t>
  </si>
  <si>
    <t>birthday|bridge|midget|rescue|sideshow</t>
  </si>
  <si>
    <t>http://www.imdb.com/title/tt1054606/?ref_=fn_tt_tt_1</t>
  </si>
  <si>
    <t>Richard J. Lewis</t>
  </si>
  <si>
    <t>Atom Egoyan</t>
  </si>
  <si>
    <t>Barney's Version </t>
  </si>
  <si>
    <t>Paul Gross</t>
  </si>
  <si>
    <t>ex wife|guest|marriage|memory|montreal</t>
  </si>
  <si>
    <t>http://www.imdb.com/title/tt1423894/?ref_=fn_tt_tt_1</t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</si>
  <si>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</si>
  <si>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</si>
  <si>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</si>
  <si>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</si>
  <si>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</si>
  <si>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</si>
  <si>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</si>
  <si>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</si>
  <si>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 </t>
  </si>
  <si>
    <t>costa rica|fbi agent|gambling|money|online gambling</t>
  </si>
  <si>
    <t>http://www.imdb.com/title/tt2364841/?ref_=fn_tt_tt_1</t>
  </si>
  <si>
    <t>Richard Roundtree</t>
  </si>
  <si>
    <t>Antitrust </t>
  </si>
  <si>
    <t>Ned Bellamy</t>
  </si>
  <si>
    <t>boss|communications|computer|genius|job</t>
  </si>
  <si>
    <t>http://www.imdb.com/title/tt0218817/?ref_=fn_tt_tt_1</t>
  </si>
  <si>
    <t>Glory </t>
  </si>
  <si>
    <t>army|black soldier|military uniform|prejudice|u.s. civil war</t>
  </si>
  <si>
    <t>http://www.imdb.com/title/tt0097441/?ref_=fn_tt_tt_1</t>
  </si>
  <si>
    <t>Sergio Leone</t>
  </si>
  <si>
    <t>Once Upon a Time in America </t>
  </si>
  <si>
    <t>1920s|ambiguity|childhood friend|new york|speakeasy</t>
  </si>
  <si>
    <t>http://www.imdb.com/title/tt0087843/?ref_=fn_tt_tt_1</t>
  </si>
  <si>
    <t>Niels Arden Oplev</t>
  </si>
  <si>
    <t>Dead Man Down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</si>
  <si>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</si>
  <si>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</si>
  <si>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</si>
  <si>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</si>
  <si>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 </t>
  </si>
  <si>
    <t>debt|jew|loan|merchant|pound of flesh</t>
  </si>
  <si>
    <t>http://www.imdb.com/title/tt0379889/?ref_=fn_tt_tt_1</t>
  </si>
  <si>
    <t>Saïd Taghmaoui</t>
  </si>
  <si>
    <t>Emir Kusturica</t>
  </si>
  <si>
    <t>The Good Thief </t>
  </si>
  <si>
    <t>casino|french riviera|gambler|heist|partner</t>
  </si>
  <si>
    <t>http://www.imdb.com/title/tt0281820/?ref_=fn_tt_tt_1</t>
  </si>
  <si>
    <t>Steve Boyum</t>
  </si>
  <si>
    <t>Action|Drama|Romance|Sport</t>
  </si>
  <si>
    <t>Supercross </t>
  </si>
  <si>
    <t>one word title|paddock|supercross|swimming pool|winning</t>
  </si>
  <si>
    <t>http://www.imdb.com/title/tt0403016/?ref_=fn_tt_tt_1</t>
  </si>
  <si>
    <t>Bill Paterson</t>
  </si>
  <si>
    <t>Miss Potter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</si>
  <si>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</si>
  <si>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</si>
  <si>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</si>
  <si>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</si>
  <si>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</si>
  <si>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</si>
  <si>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</si>
  <si>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</si>
  <si>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</si>
  <si>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</si>
  <si>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</si>
  <si>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</si>
  <si>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</si>
  <si>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</si>
  <si>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</si>
  <si>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</si>
  <si>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</si>
  <si>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</si>
  <si>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</si>
  <si>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t>http://www.imdb.com/title/tt0443680/?ref_=fn_tt_tt_1</t>
  </si>
  <si>
    <t>Li Zhang</t>
  </si>
  <si>
    <t>1911 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</si>
  <si>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</si>
  <si>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</si>
  <si>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</si>
  <si>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</si>
  <si>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</si>
  <si>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</si>
  <si>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</si>
  <si>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</si>
  <si>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</si>
  <si>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t>http://www.imdb.com/title/tt1264904/?ref_=fn_tt_tt_1</t>
  </si>
  <si>
    <t>Wild Card </t>
  </si>
  <si>
    <t>bodyguard|criminal|gambling|mob boss|thug</t>
  </si>
  <si>
    <t>http://www.imdb.com/title/tt2231253/?ref_=fn_tt_tt_1</t>
  </si>
  <si>
    <t>Action|Biography|Crime|Drama</t>
  </si>
  <si>
    <t>Machine Gun Preacher </t>
  </si>
  <si>
    <t>Kathy Baker</t>
  </si>
  <si>
    <t>africa|biker|church|orphanage|preacher</t>
  </si>
  <si>
    <t>http://www.imdb.com/title/tt1586752/?ref_=fn_tt_tt_1</t>
  </si>
  <si>
    <t>Reinhard Klooss</t>
  </si>
  <si>
    <t>Animals United </t>
  </si>
  <si>
    <t>animal|crane the bird|dam|hoover dam|shark</t>
  </si>
  <si>
    <t>http://www.imdb.com/title/tt1620449/?ref_=fn_tt_tt_1</t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</si>
  <si>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</si>
  <si>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</si>
  <si>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</si>
  <si>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</si>
  <si>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</si>
  <si>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t>http://www.imdb.com/title/tt0438859/?ref_=fn_tt_tt_1</t>
  </si>
  <si>
    <t>Frédéric Auburtin</t>
  </si>
  <si>
    <t>United Passions </t>
  </si>
  <si>
    <t>Jemima West</t>
  </si>
  <si>
    <t>20th century|association|fifa|football|world cup</t>
  </si>
  <si>
    <t>http://www.imdb.com/title/tt2814362/?ref_=fn_tt_tt_1</t>
  </si>
  <si>
    <t>Olivier Dahan</t>
  </si>
  <si>
    <t>Grace of Monaco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</si>
  <si>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</si>
  <si>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</si>
  <si>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</si>
  <si>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</si>
  <si>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</si>
  <si>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</si>
  <si>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</si>
  <si>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</si>
  <si>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</si>
  <si>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t>http://www.imdb.com/title/tt4075322/?ref_=fn_tt_tt_1</t>
  </si>
  <si>
    <t>Liliana Cavani</t>
  </si>
  <si>
    <t>Ripley's Game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</si>
  <si>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</si>
  <si>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</si>
  <si>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</si>
  <si>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</si>
  <si>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</si>
  <si>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 </t>
  </si>
  <si>
    <t>bread|coarse language|f word|sausage|tricked into lesbian sex</t>
  </si>
  <si>
    <t>http://www.imdb.com/title/tt1700841/?ref_=fn_tt_tt_1</t>
  </si>
  <si>
    <t>Elizabeth Banks</t>
  </si>
  <si>
    <t>Birgitte Hjort Sørensen</t>
  </si>
  <si>
    <t>Pitch Perfect 2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</si>
  <si>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</si>
  <si>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</si>
  <si>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</si>
  <si>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</si>
  <si>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</si>
  <si>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</si>
  <si>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</si>
  <si>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</si>
  <si>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</si>
  <si>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</si>
  <si>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</si>
  <si>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</si>
  <si>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             </t>
  </si>
  <si>
    <t>epidemic|mission|paradox|plague|virus</t>
  </si>
  <si>
    <t>http://www.imdb.com/title/tt3148266/?ref_=fn_tt_tt_1</t>
  </si>
  <si>
    <t>Edward Norton</t>
  </si>
  <si>
    <t>Keeping the Faith </t>
  </si>
  <si>
    <t>celibacy|jewish|priest|rabbi|synagogue</t>
  </si>
  <si>
    <t>http://www.imdb.com/title/tt0171433/?ref_=fn_tt_tt_1</t>
  </si>
  <si>
    <t>Bradley Pierce</t>
  </si>
  <si>
    <t>The Borrowers </t>
  </si>
  <si>
    <t>Mark Williams</t>
  </si>
  <si>
    <t>child's point of view|house|lawyer|real estate|washing machine</t>
  </si>
  <si>
    <t>http://www.imdb.com/title/tt0118755/?ref_=fn_tt_tt_1</t>
  </si>
  <si>
    <t>Frost/Nixon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</si>
  <si>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</si>
  <si>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</si>
  <si>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</si>
  <si>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</si>
  <si>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</si>
  <si>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</si>
  <si>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</si>
  <si>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</si>
  <si>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t>http://www.imdb.com/title/tt0270288/?ref_=fn_tt_tt_1</t>
  </si>
  <si>
    <t>Serving Sara </t>
  </si>
  <si>
    <t>divorce|divorce papers|new york|process server|texas</t>
  </si>
  <si>
    <t>http://www.imdb.com/title/tt0261289/?ref_=fn_tt_tt_1</t>
  </si>
  <si>
    <t>The Boss </t>
  </si>
  <si>
    <t>business|girl scouts|orphanage|overweight woman|quitting a job</t>
  </si>
  <si>
    <t>http://www.imdb.com/title/tt2702724/?ref_=fn_tt_tt_1</t>
  </si>
  <si>
    <t>Richard Attenborough</t>
  </si>
  <si>
    <t>Cry Freedom </t>
  </si>
  <si>
    <t>activist|editor|journalist|newspaper|south africa</t>
  </si>
  <si>
    <t>http://www.imdb.com/title/tt0092804/?ref_=fn_tt_tt_1</t>
  </si>
  <si>
    <t>Mumford </t>
  </si>
  <si>
    <t>college|drugs|patient|psychologist|secret</t>
  </si>
  <si>
    <t>http://www.imdb.com/title/tt0140397/?ref_=fn_tt_tt_1</t>
  </si>
  <si>
    <t>Don Mancini</t>
  </si>
  <si>
    <t>Seed of Chucky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</si>
  <si>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</si>
  <si>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</si>
  <si>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</si>
  <si>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</si>
  <si>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</si>
  <si>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</si>
  <si>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</si>
  <si>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</si>
  <si>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</si>
  <si>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t>http://www.imdb.com/title/tt0366627/?ref_=fn_tt_tt_1</t>
  </si>
  <si>
    <t>Aladdin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</si>
  <si>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</si>
  <si>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</si>
  <si>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</si>
  <si>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</si>
  <si>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</si>
  <si>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</si>
  <si>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</si>
  <si>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</si>
  <si>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</si>
  <si>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</si>
  <si>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</si>
  <si>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</si>
  <si>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</si>
  <si>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</si>
  <si>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</si>
  <si>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 </t>
  </si>
  <si>
    <t>baby|home|hospital|lost|newborn baby</t>
  </si>
  <si>
    <t>http://www.imdb.com/title/tt0134067/?ref_=fn_tt_tt_1</t>
  </si>
  <si>
    <t>Along Came a Spider </t>
  </si>
  <si>
    <t>kidnapping|partner|ransom|school|secret service</t>
  </si>
  <si>
    <t>http://www.imdb.com/title/tt0164334/?ref_=fn_tt_tt_1</t>
  </si>
  <si>
    <t>Biography|Comedy|Drama|Music|Romance</t>
  </si>
  <si>
    <t>Florence Foster Jenkins </t>
  </si>
  <si>
    <t>John Sessions</t>
  </si>
  <si>
    <t>heiress|opera singer|platonic marriage|singer|singing</t>
  </si>
  <si>
    <t>http://www.imdb.com/title/tt4136084/?ref_=fn_tt_tt_1</t>
  </si>
  <si>
    <t>Once Upon a Time in Mexico </t>
  </si>
  <si>
    <t>Enrique Iglesias</t>
  </si>
  <si>
    <t>agent|cia|mariachi|mexican|president</t>
  </si>
  <si>
    <t>http://www.imdb.com/title/tt0285823/?ref_=fn_tt_tt_1</t>
  </si>
  <si>
    <t>Die Hard </t>
  </si>
  <si>
    <t>Reginald VelJohnson</t>
  </si>
  <si>
    <t>christmas|christmas eve|christmas party|held at gunpoint|hostage</t>
  </si>
  <si>
    <t>http://www.imdb.com/title/tt0095016/?ref_=fn_tt_tt_1</t>
  </si>
  <si>
    <t>Role Models </t>
  </si>
  <si>
    <t>absent father|big brother|community service|live action role playing|peter pan syndrome</t>
  </si>
  <si>
    <t>http://www.imdb.com/title/tt0430922/?ref_=fn_tt_tt_1</t>
  </si>
  <si>
    <t>The Big Short </t>
  </si>
  <si>
    <t>Charlie Talbert</t>
  </si>
  <si>
    <t>bank|banking|finance|fraud|mortgage</t>
  </si>
  <si>
    <t>http://www.imdb.com/title/tt1596363/?ref_=fn_tt_tt_1</t>
  </si>
  <si>
    <t>Taking Woodstock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</si>
  <si>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</si>
  <si>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</si>
  <si>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</si>
  <si>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</si>
  <si>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 </t>
  </si>
  <si>
    <t>Kenneth Mitchell</t>
  </si>
  <si>
    <t>1980s|hockey|ice hockey|olympics|soviet union</t>
  </si>
  <si>
    <t>http://www.imdb.com/title/tt0349825/?ref_=fn_tt_tt_1</t>
  </si>
  <si>
    <t>Dawn of the Dead </t>
  </si>
  <si>
    <t>mall|mayhem|nurse|rear entry sex|survival horror</t>
  </si>
  <si>
    <t>http://www.imdb.com/title/tt0363547/?ref_=fn_tt_tt_1</t>
  </si>
  <si>
    <t>The Wedding Planner </t>
  </si>
  <si>
    <t>Alex Rocco</t>
  </si>
  <si>
    <t>chick flick|doctor|horseback riding|wedding|wedding planner</t>
  </si>
  <si>
    <t>http://www.imdb.com/title/tt0209475/?ref_=fn_tt_tt_1</t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</si>
  <si>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</si>
  <si>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</si>
  <si>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</si>
  <si>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</si>
  <si>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</si>
  <si>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</si>
  <si>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</si>
  <si>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t>http://www.imdb.com/title/tt2668134/?ref_=fn_tt_tt_1</t>
  </si>
  <si>
    <t>The Royal Tenenbaums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</si>
  <si>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</si>
  <si>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</si>
  <si>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</si>
  <si>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 </t>
  </si>
  <si>
    <t>dissociative identity disorder|motel room key|murder|storm|stranded</t>
  </si>
  <si>
    <t>http://www.imdb.com/title/tt0309698/?ref_=fn_tt_tt_1</t>
  </si>
  <si>
    <t>Last Vegas </t>
  </si>
  <si>
    <t>bachelor party|bloody mary the drink|bouncer|brooklyn new york city|vegas</t>
  </si>
  <si>
    <t>http://www.imdb.com/title/tt1204975/?ref_=fn_tt_tt_1</t>
  </si>
  <si>
    <t>Topol</t>
  </si>
  <si>
    <t>For Your Eyes Only </t>
  </si>
  <si>
    <t>agent|british|ice skater|ship|spy</t>
  </si>
  <si>
    <t>http://www.imdb.com/title/tt0082398/?ref_=fn_tt_tt_1</t>
  </si>
  <si>
    <t>David Sparrow</t>
  </si>
  <si>
    <t>Lilli Lavine</t>
  </si>
  <si>
    <t>Serendipity </t>
  </si>
  <si>
    <t>Ann Talman</t>
  </si>
  <si>
    <t>christmas|destiny|fate|love|serendipity</t>
  </si>
  <si>
    <t>http://www.imdb.com/title/tt0240890/?ref_=fn_tt_tt_1</t>
  </si>
  <si>
    <t>Mia Sara</t>
  </si>
  <si>
    <t>Timecop </t>
  </si>
  <si>
    <t>Gloria Reuben</t>
  </si>
  <si>
    <t>cop|corrupt politician|future|senator|time travel</t>
  </si>
  <si>
    <t>http://www.imdb.com/title/tt0111438/?ref_=fn_tt_tt_1</t>
  </si>
  <si>
    <t>Zoolander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</si>
  <si>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</si>
  <si>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</si>
  <si>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</si>
  <si>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</si>
  <si>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</si>
  <si>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</si>
  <si>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</si>
  <si>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</si>
  <si>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t>http://www.imdb.com/title/tt1702439/?ref_=fn_tt_tt_1</t>
  </si>
  <si>
    <t>Omri Katz</t>
  </si>
  <si>
    <t>Hocus Pocus </t>
  </si>
  <si>
    <t>Larry Bagby</t>
  </si>
  <si>
    <t>candle|cat|halloween|spell|virgin</t>
  </si>
  <si>
    <t>http://www.imdb.com/title/tt0107120/?ref_=fn_tt_tt_1</t>
  </si>
  <si>
    <t>Lily Rabe</t>
  </si>
  <si>
    <t>No Reservations </t>
  </si>
  <si>
    <t>chef|cooking|guardian|kitchen|restaurant</t>
  </si>
  <si>
    <t>http://www.imdb.com/title/tt0481141/?ref_=fn_tt_tt_1</t>
  </si>
  <si>
    <t>Deborah Twiss</t>
  </si>
  <si>
    <t>Elizabeth McGovern</t>
  </si>
  <si>
    <t>Kick-Ass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</si>
  <si>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</si>
  <si>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</si>
  <si>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</si>
  <si>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</si>
  <si>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</si>
  <si>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</si>
  <si>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</si>
  <si>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</si>
  <si>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</si>
  <si>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</si>
  <si>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</si>
  <si>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</si>
  <si>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 </t>
  </si>
  <si>
    <t>bad day|based on book|birthday|job interview|long title</t>
  </si>
  <si>
    <t>http://www.imdb.com/title/tt1698641/?ref_=fn_tt_tt_1</t>
  </si>
  <si>
    <t>Talulah Riley</t>
  </si>
  <si>
    <t>Pride &amp; Prejudice </t>
  </si>
  <si>
    <t>Simon Woods</t>
  </si>
  <si>
    <t>bachelor|england|gentleman|georgian|love</t>
  </si>
  <si>
    <t>http://www.imdb.com/title/tt0414387/?ref_=fn_tt_tt_1</t>
  </si>
  <si>
    <t>Sean Young</t>
  </si>
  <si>
    <t>Blade Runner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</si>
  <si>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</si>
  <si>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</si>
  <si>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</si>
  <si>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 </t>
  </si>
  <si>
    <t>18th century|highlands|scotland|sexual cruelty|sword fight</t>
  </si>
  <si>
    <t>http://www.imdb.com/title/tt0114287/?ref_=fn_tt_tt_1</t>
  </si>
  <si>
    <t>Richard Sammel</t>
  </si>
  <si>
    <t>3 Days to Kill </t>
  </si>
  <si>
    <t>Tómas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</si>
  <si>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</si>
  <si>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</si>
  <si>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</si>
  <si>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</si>
  <si>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</si>
  <si>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</si>
  <si>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</si>
  <si>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</si>
  <si>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</si>
  <si>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</si>
  <si>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 </t>
  </si>
  <si>
    <t>Ben Chaplin</t>
  </si>
  <si>
    <t>faith|mental patient|priest|scheme|teacher</t>
  </si>
  <si>
    <t>http://www.imdb.com/title/tt0160484/?ref_=fn_tt_tt_1</t>
  </si>
  <si>
    <t>Philippe Labro</t>
  </si>
  <si>
    <t>Winged Migration </t>
  </si>
  <si>
    <t>arctic|bad weather|flight|migration|ocean</t>
  </si>
  <si>
    <t>http://www.imdb.com/title/tt0301727/?ref_=fn_tt_tt_1</t>
  </si>
  <si>
    <t>Samaire Armstrong</t>
  </si>
  <si>
    <t>Just My Luck </t>
  </si>
  <si>
    <t>bad luck|band|kiss|luck|masquerade</t>
  </si>
  <si>
    <t>http://www.imdb.com/title/tt0397078/?ref_=fn_tt_tt_1</t>
  </si>
  <si>
    <t>Mary McCormack</t>
  </si>
  <si>
    <t>Mystery, Alaska </t>
  </si>
  <si>
    <t>Ron Eldard</t>
  </si>
  <si>
    <t>alaska|male nudity|nudity|sex|small town</t>
  </si>
  <si>
    <t>http://www.imdb.com/title/tt0134618/?ref_=fn_tt_tt_1</t>
  </si>
  <si>
    <t>Action|Comedy|Family</t>
  </si>
  <si>
    <t>The Spy Next Door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</si>
  <si>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</si>
  <si>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</si>
  <si>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</si>
  <si>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</si>
  <si>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</si>
  <si>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 </t>
  </si>
  <si>
    <t>8 year old|convention|magic|magic wand|male fairy godmother</t>
  </si>
  <si>
    <t>http://www.imdb.com/title/tt0120133/?ref_=fn_tt_tt_1</t>
  </si>
  <si>
    <t>Ghosts of Mars </t>
  </si>
  <si>
    <t>head on a stake|machine gun|martian|nuclear reactor|outer space</t>
  </si>
  <si>
    <t>http://www.imdb.com/title/tt0228333/?ref_=fn_tt_tt_1</t>
  </si>
  <si>
    <t>Dominic Flores</t>
  </si>
  <si>
    <t>Our Brand Is Crisis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</si>
  <si>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</si>
  <si>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</si>
  <si>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</si>
  <si>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</si>
  <si>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</si>
  <si>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</si>
  <si>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</si>
  <si>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</si>
  <si>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</si>
  <si>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</si>
  <si>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</si>
  <si>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</si>
  <si>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</si>
  <si>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</si>
  <si>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</si>
  <si>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</si>
  <si>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</si>
  <si>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</si>
  <si>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</si>
  <si>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</si>
  <si>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</si>
  <si>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 </t>
  </si>
  <si>
    <t>hit in the crotch|kicked in the crotch|punched in the crotch|sparring|superhero</t>
  </si>
  <si>
    <t>http://www.imdb.com/title/tt1650554/?ref_=fn_tt_tt_1</t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</si>
  <si>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</si>
  <si>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</si>
  <si>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</si>
  <si>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</si>
  <si>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</si>
  <si>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</si>
  <si>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t>http://www.imdb.com/title/tt0395119/?ref_=fn_tt_tt_1</t>
  </si>
  <si>
    <t>Camille Delamarre</t>
  </si>
  <si>
    <t>Brick Mansions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</si>
  <si>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</si>
  <si>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</si>
  <si>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</si>
  <si>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</si>
  <si>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 </t>
  </si>
  <si>
    <t>Steven Berkoff</t>
  </si>
  <si>
    <t>agent|egg|faberge egg|general|russian</t>
  </si>
  <si>
    <t>http://www.imdb.com/title/tt0086034/?ref_=fn_tt_tt_1</t>
  </si>
  <si>
    <t>Martin Starr</t>
  </si>
  <si>
    <t>Knocked Up </t>
  </si>
  <si>
    <t>one night stand|pregnancy|slacker|unplanned pregnancy|website</t>
  </si>
  <si>
    <t>http://www.imdb.com/title/tt0478311/?ref_=fn_tt_tt_1</t>
  </si>
  <si>
    <t>Sofia Vassilieva</t>
  </si>
  <si>
    <t>My Sister's Keeper </t>
  </si>
  <si>
    <t>Jeffrey Markle</t>
  </si>
  <si>
    <t>hospital|leukemia|oncology|sick child|terminal illness</t>
  </si>
  <si>
    <t>http://www.imdb.com/title/tt1078588/?ref_=fn_tt_tt_1</t>
  </si>
  <si>
    <t>Welcome Home, Roscoe Jenkins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</si>
  <si>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</si>
  <si>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</si>
  <si>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</si>
  <si>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</si>
  <si>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</si>
  <si>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</si>
  <si>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</si>
  <si>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</si>
  <si>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</si>
  <si>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</si>
  <si>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</si>
  <si>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</si>
  <si>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</si>
  <si>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t>http://www.imdb.com/title/tt0465551/?ref_=fn_tt_tt_1</t>
  </si>
  <si>
    <t>Rendition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</si>
  <si>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</si>
  <si>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</si>
  <si>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</si>
  <si>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</si>
  <si>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</si>
  <si>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</si>
  <si>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</si>
  <si>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</si>
  <si>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 </t>
  </si>
  <si>
    <t>captain|explosion|klingon|moon|peace</t>
  </si>
  <si>
    <t>http://www.imdb.com/title/tt0102975/?ref_=fn_tt_tt_1</t>
  </si>
  <si>
    <t>Callie Khouri</t>
  </si>
  <si>
    <t>Divine Secrets of the Ya-Ya Sisterhood </t>
  </si>
  <si>
    <t>Matthew Settle</t>
  </si>
  <si>
    <t>flashback|interview|louisiana|playwright|secret society</t>
  </si>
  <si>
    <t>http://www.imdb.com/title/tt0279778/?ref_=fn_tt_tt_1</t>
  </si>
  <si>
    <t>Kiss the Girls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</si>
  <si>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</si>
  <si>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</si>
  <si>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</si>
  <si>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</si>
  <si>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</si>
  <si>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</si>
  <si>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</si>
  <si>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</si>
  <si>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</si>
  <si>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</si>
  <si>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</si>
  <si>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</si>
  <si>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</si>
  <si>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</si>
  <si>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</si>
  <si>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</si>
  <si>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</si>
  <si>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 </t>
  </si>
  <si>
    <t>bare chested male|chips|two word title</t>
  </si>
  <si>
    <t>http://www.imdb.com/title/tt1710396/?ref_=fn_tt_tt_1</t>
  </si>
  <si>
    <t>Christopher Webster</t>
  </si>
  <si>
    <t>Sharon Small</t>
  </si>
  <si>
    <t>About a Boy </t>
  </si>
  <si>
    <t>Peter McNicholl</t>
  </si>
  <si>
    <t>boy|friend|imaginary son|single father|single mother</t>
  </si>
  <si>
    <t>http://www.imdb.com/title/tt0276751/?ref_=fn_tt_tt_1</t>
  </si>
  <si>
    <t>Lake Placid </t>
  </si>
  <si>
    <t>Ty Olsson</t>
  </si>
  <si>
    <t>crocodile|eaten alive|lake|maine|sheriff</t>
  </si>
  <si>
    <t>http://www.imdb.com/title/tt0139414/?ref_=fn_tt_tt_1</t>
  </si>
  <si>
    <t>Lucky Number Slevin </t>
  </si>
  <si>
    <t>coroner|death|gay son|love|mistaken identity</t>
  </si>
  <si>
    <t>http://www.imdb.com/title/tt0425210/?ref_=fn_tt_tt_1</t>
  </si>
  <si>
    <t>Philip Kaufman</t>
  </si>
  <si>
    <t>The Right Stuff </t>
  </si>
  <si>
    <t>astronaut|sound barrier|space program|u.s. air force|u.s. space program</t>
  </si>
  <si>
    <t>http://www.imdb.com/title/tt0086197/?ref_=fn_tt_tt_1</t>
  </si>
  <si>
    <t>Anonymous </t>
  </si>
  <si>
    <t>earl of oxford|play|queen|rebellion|shakespeare play</t>
  </si>
  <si>
    <t>http://www.imdb.com/title/tt1521197/?ref_=fn_tt_tt_1</t>
  </si>
  <si>
    <t>Barret Oliver</t>
  </si>
  <si>
    <t>The NeverEnding Story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</si>
  <si>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</si>
  <si>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</si>
  <si>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</si>
  <si>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</si>
  <si>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 </t>
  </si>
  <si>
    <t>memory|murder|neo noir|retrofuturism|tech noir</t>
  </si>
  <si>
    <t>http://www.imdb.com/title/tt0118929/?ref_=fn_tt_tt_1</t>
  </si>
  <si>
    <t>Saul Dibb</t>
  </si>
  <si>
    <t>The Duchess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</si>
  <si>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</si>
  <si>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</si>
  <si>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</si>
  <si>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</si>
  <si>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</si>
  <si>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</si>
  <si>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</si>
  <si>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</si>
  <si>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</si>
  <si>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</si>
  <si>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</si>
  <si>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</si>
  <si>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</si>
  <si>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</si>
  <si>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</si>
  <si>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</si>
  <si>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</si>
  <si>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</si>
  <si>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</si>
  <si>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</si>
  <si>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</si>
  <si>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t>http://www.imdb.com/title/tt0120769/?ref_=fn_tt_tt_1</t>
  </si>
  <si>
    <t>Case 39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</si>
  <si>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</si>
  <si>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</si>
  <si>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</si>
  <si>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</si>
  <si>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 </t>
  </si>
  <si>
    <t>William Mapother</t>
  </si>
  <si>
    <t>fbi|fbi agent|murder|salesman|serial killer</t>
  </si>
  <si>
    <t>http://www.imdb.com/title/tt0324127/?ref_=fn_tt_tt_1</t>
  </si>
  <si>
    <t>Menno Meyjes</t>
  </si>
  <si>
    <t>Martian Child </t>
  </si>
  <si>
    <t>adopted son|adoption|boy|mars the planet|widower</t>
  </si>
  <si>
    <t>http://www.imdb.com/title/tt0415965/?ref_=fn_tt_tt_1</t>
  </si>
  <si>
    <t>Spy Kids: All the Time in the World in 4D </t>
  </si>
  <si>
    <t>2010s|3 dimensional|breath holding contest|child spy|spy</t>
  </si>
  <si>
    <t>http://www.imdb.com/title/tt1517489/?ref_=fn_tt_tt_1</t>
  </si>
  <si>
    <t>Jodie Foster</t>
  </si>
  <si>
    <t>Money Monster </t>
  </si>
  <si>
    <t>death|hostage|money|shot in the chest|shot in the heart</t>
  </si>
  <si>
    <t>http://www.imdb.com/title/tt2241351/?ref_=fn_tt_tt_1</t>
  </si>
  <si>
    <t>Junix Inocian</t>
  </si>
  <si>
    <t>Formula 51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</si>
  <si>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</si>
  <si>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</si>
  <si>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</si>
  <si>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</si>
  <si>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 </t>
  </si>
  <si>
    <t>gay interest|gay lead character|gay republican|homosexual|neighbor</t>
  </si>
  <si>
    <t>http://www.imdb.com/title/tt0155711/?ref_=fn_tt_tt_1</t>
  </si>
  <si>
    <t>Mindhunters </t>
  </si>
  <si>
    <t>Eion Bailey</t>
  </si>
  <si>
    <t>fbi|group|island|serial killer|training</t>
  </si>
  <si>
    <t>http://www.imdb.com/title/tt0297284/?ref_=fn_tt_tt_1</t>
  </si>
  <si>
    <t>What Just Happened </t>
  </si>
  <si>
    <t>actor|agent|beard|cannes|hollywood</t>
  </si>
  <si>
    <t>http://www.imdb.com/title/tt0486674/?ref_=fn_tt_tt_1</t>
  </si>
  <si>
    <t>The Statement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</si>
  <si>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</si>
  <si>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</si>
  <si>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</si>
  <si>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</si>
  <si>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</si>
  <si>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 </t>
  </si>
  <si>
    <t>Joseph Kaiser</t>
  </si>
  <si>
    <t>based on opera|evil|mozart|queen|walking wounded</t>
  </si>
  <si>
    <t>http://www.imdb.com/title/tt0475331/?ref_=fn_tt_tt_1</t>
  </si>
  <si>
    <t>Paul Blart: Mall Cop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</si>
  <si>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</si>
  <si>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</si>
  <si>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</si>
  <si>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</si>
  <si>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</si>
  <si>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</si>
  <si>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t>http://www.imdb.com/title/tt0322330/?ref_=fn_tt_tt_1</t>
  </si>
  <si>
    <t>The 40-Year-Old Virgin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</si>
  <si>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</si>
  <si>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</si>
  <si>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</si>
  <si>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</si>
  <si>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 </t>
  </si>
  <si>
    <t>actor|audition|muse|playwright|theater</t>
  </si>
  <si>
    <t>http://www.imdb.com/title/tt0138097/?ref_=fn_tt_tt_1</t>
  </si>
  <si>
    <t>Scott Frank</t>
  </si>
  <si>
    <t>Boyd Holbrook</t>
  </si>
  <si>
    <t>A Walk Among the Tombstones </t>
  </si>
  <si>
    <t>David Harbour</t>
  </si>
  <si>
    <t>drug dealer|ex cop|murder of wife|revenge|violence</t>
  </si>
  <si>
    <t>http://www.imdb.com/title/tt0365907/?ref_=fn_tt_tt_1</t>
  </si>
  <si>
    <t>Kindergarten Cop </t>
  </si>
  <si>
    <t>astoria|kindergarten|kindergarten teacher|school|teacher</t>
  </si>
  <si>
    <t>http://www.imdb.com/title/tt0099938/?ref_=fn_tt_tt_1</t>
  </si>
  <si>
    <t>Pineapple Express </t>
  </si>
  <si>
    <t>murder|paranoia|process server|roach|stoner</t>
  </si>
  <si>
    <t>http://www.imdb.com/title/tt0910936/?ref_=fn_tt_tt_1</t>
  </si>
  <si>
    <t>Ever After: A Cinderella Story </t>
  </si>
  <si>
    <t>Jeanne Moreau</t>
  </si>
  <si>
    <t>based on fairy tale|bechdel test passed|cinderella|fairy tale|leonardo da vinci</t>
  </si>
  <si>
    <t>http://www.imdb.com/title/tt0120631/?ref_=fn_tt_tt_1</t>
  </si>
  <si>
    <t>Open Range </t>
  </si>
  <si>
    <t>boss|cattle|cowboy|rancher|violence</t>
  </si>
  <si>
    <t>http://www.imdb.com/title/tt0316356/?ref_=fn_tt_tt_1</t>
  </si>
  <si>
    <t>Flatliners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</si>
  <si>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</si>
  <si>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</si>
  <si>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</si>
  <si>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</si>
  <si>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</si>
  <si>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</si>
  <si>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</si>
  <si>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</si>
  <si>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</si>
  <si>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</si>
  <si>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</si>
  <si>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</si>
  <si>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</si>
  <si>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</si>
  <si>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</si>
  <si>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</si>
  <si>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 </t>
  </si>
  <si>
    <t>Suzie Plakson</t>
  </si>
  <si>
    <t>airport|flight|hotel|hotel manager|plane</t>
  </si>
  <si>
    <t>http://www.imdb.com/title/tt0421239/?ref_=fn_tt_tt_1</t>
  </si>
  <si>
    <t>Michael Landes</t>
  </si>
  <si>
    <t>Final Destination 2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</si>
  <si>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</si>
  <si>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</si>
  <si>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</si>
  <si>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</si>
  <si>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 </t>
  </si>
  <si>
    <t>baby|bank|blind prophet|convict|sirens</t>
  </si>
  <si>
    <t>http://www.imdb.com/title/tt0190590/?ref_=fn_tt_tt_1</t>
  </si>
  <si>
    <t>Kate Walsh</t>
  </si>
  <si>
    <t>Legion </t>
  </si>
  <si>
    <t>angel|diner|faith|human race|religious faith</t>
  </si>
  <si>
    <t>http://www.imdb.com/title/tt1038686/?ref_=fn_tt_tt_1</t>
  </si>
  <si>
    <t>Larry Hankin</t>
  </si>
  <si>
    <t>Pain &amp; Gain </t>
  </si>
  <si>
    <t>american dream|bodybuilder|money|punch into the camera|reference to julia roberts</t>
  </si>
  <si>
    <t>http://www.imdb.com/title/tt1980209/?ref_=fn_tt_tt_1</t>
  </si>
  <si>
    <t>In Good Company </t>
  </si>
  <si>
    <t>company|corporate takeover|executive|magazine|new boss</t>
  </si>
  <si>
    <t>http://www.imdb.com/title/tt0385267/?ref_=fn_tt_tt_1</t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</si>
  <si>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</si>
  <si>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</si>
  <si>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</si>
  <si>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</si>
  <si>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</si>
  <si>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</si>
  <si>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</si>
  <si>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</si>
  <si>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 </t>
  </si>
  <si>
    <t>Brad Leland</t>
  </si>
  <si>
    <t>1880s|kiss|small town|table broken in fight|wild west</t>
  </si>
  <si>
    <t>http://www.imdb.com/title/tt0090022/?ref_=fn_tt_tt_1</t>
  </si>
  <si>
    <t>Brothers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</si>
  <si>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</si>
  <si>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</si>
  <si>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</si>
  <si>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</si>
  <si>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 </t>
  </si>
  <si>
    <t>chase|evil scientist|gadget|mind control|tough girl</t>
  </si>
  <si>
    <t>http://www.imdb.com/title/tt0358349/?ref_=fn_tt_tt_1</t>
  </si>
  <si>
    <t>New Year's Eve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</si>
  <si>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</si>
  <si>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</si>
  <si>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</si>
  <si>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</si>
  <si>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</si>
  <si>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 </t>
  </si>
  <si>
    <t>Jack Thompson</t>
  </si>
  <si>
    <t>delaware|erotica|money|pursuit|sex scene</t>
  </si>
  <si>
    <t>http://www.imdb.com/title/tt0218922/?ref_=fn_tt_tt_1</t>
  </si>
  <si>
    <t>Pam Ferris</t>
  </si>
  <si>
    <t>The Raven </t>
  </si>
  <si>
    <t>mask|murder|newspaper|poem|serial killer</t>
  </si>
  <si>
    <t>http://www.imdb.com/title/tt1486192/?ref_=fn_tt_tt_1</t>
  </si>
  <si>
    <t>Welcome to Mooseport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</si>
  <si>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</si>
  <si>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</si>
  <si>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</si>
  <si>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</si>
  <si>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</si>
  <si>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</si>
  <si>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</si>
  <si>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t>http://www.imdb.com/title/tt0110027/?ref_=fn_tt_tt_1</t>
  </si>
  <si>
    <t>Bob Rafelson</t>
  </si>
  <si>
    <t>Blood and Wine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</si>
  <si>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</si>
  <si>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</si>
  <si>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</si>
  <si>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</si>
  <si>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</si>
  <si>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</si>
  <si>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</si>
  <si>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</si>
  <si>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</si>
  <si>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 </t>
  </si>
  <si>
    <t>efficiency expert|insurance investigator|magician|scorpion|thief</t>
  </si>
  <si>
    <t>http://www.imdb.com/title/tt0256524/?ref_=fn_tt_tt_1</t>
  </si>
  <si>
    <t>Kirstie Alley</t>
  </si>
  <si>
    <t>Accidental Love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</si>
  <si>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</si>
  <si>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</si>
  <si>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</si>
  <si>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</si>
  <si>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</si>
  <si>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</si>
  <si>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</si>
  <si>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</si>
  <si>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</si>
  <si>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t>http://www.imdb.com/title/tt0116322/?ref_=fn_tt_tt_1</t>
  </si>
  <si>
    <t>Self/less </t>
  </si>
  <si>
    <t>cancer|elderly man|funeral|medical|transhumanism</t>
  </si>
  <si>
    <t>http://www.imdb.com/title/tt2140379/?ref_=fn_tt_tt_1</t>
  </si>
  <si>
    <t>Fernando Meirelles</t>
  </si>
  <si>
    <t>The Constant Gardener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</si>
  <si>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</si>
  <si>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</si>
  <si>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</si>
  <si>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</si>
  <si>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</si>
  <si>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 </t>
  </si>
  <si>
    <t>Hristo Shopov</t>
  </si>
  <si>
    <t>anti semitism|cult film|grindhouse|suffering|torture</t>
  </si>
  <si>
    <t>http://www.imdb.com/title/tt0335345/?ref_=fn_tt_tt_1</t>
  </si>
  <si>
    <t>Aramaic</t>
  </si>
  <si>
    <t>Mrs. Doubtfire </t>
  </si>
  <si>
    <t>Matthew Lawrence</t>
  </si>
  <si>
    <t>actor|based on novel|fancy restaurant|male actor playing a female character|party</t>
  </si>
  <si>
    <t>http://www.imdb.com/title/tt0107614/?ref_=fn_tt_tt_1</t>
  </si>
  <si>
    <t>Rain Man </t>
  </si>
  <si>
    <t>buick|convertible|last will and testament|savant|travel</t>
  </si>
  <si>
    <t>http://www.imdb.com/title/tt0095953/?ref_=fn_tt_tt_1</t>
  </si>
  <si>
    <t>Dreama Walker</t>
  </si>
  <si>
    <t>Gran Torino </t>
  </si>
  <si>
    <t>Ahney Her</t>
  </si>
  <si>
    <t>gang|gang rape|hmong|teenager|widower</t>
  </si>
  <si>
    <t>http://www.imdb.com/title/tt1205489/?ref_=fn_tt_tt_1</t>
  </si>
  <si>
    <t>W. </t>
  </si>
  <si>
    <t>bible|cabinet meeting|dog|drinking|family relationships</t>
  </si>
  <si>
    <t>http://www.imdb.com/title/tt1175491/?ref_=fn_tt_tt_1</t>
  </si>
  <si>
    <t>Taken </t>
  </si>
  <si>
    <t>agent|cia|france|rescue|teenage abduction</t>
  </si>
  <si>
    <t>http://www.imdb.com/title/tt0936501/?ref_=fn_tt_tt_1</t>
  </si>
  <si>
    <t>Michael Hoffman</t>
  </si>
  <si>
    <t>Luke Bracey</t>
  </si>
  <si>
    <t>The Best of Me </t>
  </si>
  <si>
    <t>adultery|based on novel|heart transplant|infidelity|protective male</t>
  </si>
  <si>
    <t>http://www.imdb.com/title/tt1972779/?ref_=fn_tt_tt_1</t>
  </si>
  <si>
    <t>Action|Drama|Music|Romance</t>
  </si>
  <si>
    <t>The Bodyguard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</si>
  <si>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</si>
  <si>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</si>
  <si>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</si>
  <si>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</si>
  <si>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 </t>
  </si>
  <si>
    <t>Caroline Goodall</t>
  </si>
  <si>
    <t>german|german soldier|jew|jewish|nazi</t>
  </si>
  <si>
    <t>http://www.imdb.com/title/tt0108052/?ref_=fn_tt_tt_1</t>
  </si>
  <si>
    <t>The Help </t>
  </si>
  <si>
    <t>black servant|chocolate pie|jackson mississippi|maid|writing a novel</t>
  </si>
  <si>
    <t>http://www.imdb.com/title/tt1454029/?ref_=fn_tt_tt_1</t>
  </si>
  <si>
    <t>The Fifth Estate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</si>
  <si>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</si>
  <si>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</si>
  <si>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</si>
  <si>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</si>
  <si>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</si>
  <si>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</si>
  <si>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</si>
  <si>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</si>
  <si>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</si>
  <si>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</si>
  <si>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</si>
  <si>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</si>
  <si>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</si>
  <si>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</si>
  <si>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</si>
  <si>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</si>
  <si>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</si>
  <si>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</si>
  <si>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</si>
  <si>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</si>
  <si>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</si>
  <si>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 </t>
  </si>
  <si>
    <t>Sara Stewart</t>
  </si>
  <si>
    <t>http://www.imdb.com/title/tt2967008/?ref_=fn_tt_tt_1</t>
  </si>
  <si>
    <t>Jimmy Neutron: Boy Genius </t>
  </si>
  <si>
    <t>alien|boy genius|children|genius|rescue</t>
  </si>
  <si>
    <t>http://www.imdb.com/title/tt0268397/?ref_=fn_tt_tt_1</t>
  </si>
  <si>
    <t>Ben Feldman</t>
  </si>
  <si>
    <t>Cloverfield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</si>
  <si>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</si>
  <si>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</si>
  <si>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</si>
  <si>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</si>
  <si>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</si>
  <si>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</si>
  <si>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</si>
  <si>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</si>
  <si>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</si>
  <si>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t>http://www.imdb.com/title/tt0103060/?ref_=fn_tt_tt_1</t>
  </si>
  <si>
    <t>Billy Drago</t>
  </si>
  <si>
    <t>The Untouchables </t>
  </si>
  <si>
    <t>corrupt judge|tax evasion|tough cop|white suit|year 1930</t>
  </si>
  <si>
    <t>http://www.imdb.com/title/tt0094226/?ref_=fn_tt_tt_1</t>
  </si>
  <si>
    <t>No Country for Old Men </t>
  </si>
  <si>
    <t>coin toss|desert|sheriff|texas|tracking device</t>
  </si>
  <si>
    <t>http://www.imdb.com/title/tt0477348/?ref_=fn_tt_tt_1</t>
  </si>
  <si>
    <t>Ride Along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</si>
  <si>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</si>
  <si>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</si>
  <si>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</si>
  <si>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</si>
  <si>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</si>
  <si>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</si>
  <si>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</si>
  <si>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</si>
  <si>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</si>
  <si>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</si>
  <si>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</si>
  <si>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</si>
  <si>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</si>
  <si>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</si>
  <si>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</si>
  <si>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</si>
  <si>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</si>
  <si>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</si>
  <si>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 </t>
  </si>
  <si>
    <t>chores|father figure|helicopter parents|in laws|punishment</t>
  </si>
  <si>
    <t>http://www.imdb.com/title/tt1047540/?ref_=fn_tt_tt_1</t>
  </si>
  <si>
    <t>Greta Gerwig</t>
  </si>
  <si>
    <t>No Strings Attached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</si>
  <si>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</si>
  <si>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</si>
  <si>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</si>
  <si>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</si>
  <si>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 </t>
  </si>
  <si>
    <t>cigar smoking|cowboy|duel|outlaw|tombstone arizona</t>
  </si>
  <si>
    <t>http://www.imdb.com/title/tt0108358/?ref_=fn_tt_tt_1</t>
  </si>
  <si>
    <t>Romeo Must Die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</si>
  <si>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</si>
  <si>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</si>
  <si>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</si>
  <si>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</si>
  <si>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</si>
  <si>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</si>
  <si>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</si>
  <si>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</si>
  <si>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</si>
  <si>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</si>
  <si>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</si>
  <si>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 </t>
  </si>
  <si>
    <t>amusement park|death|fate|premonition|roller coaster</t>
  </si>
  <si>
    <t>http://www.imdb.com/title/tt0414982/?ref_=fn_tt_tt_1</t>
  </si>
  <si>
    <t>Riley Thomas Stewart</t>
  </si>
  <si>
    <t>The Lucky One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</si>
  <si>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</si>
  <si>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</si>
  <si>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</si>
  <si>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</si>
  <si>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 </t>
  </si>
  <si>
    <t>bully|friend|imagination|reality|troll</t>
  </si>
  <si>
    <t>http://www.imdb.com/title/tt0398808/?ref_=fn_tt_tt_1</t>
  </si>
  <si>
    <t>Biography|Drama|Family</t>
  </si>
  <si>
    <t>Finding Neverland </t>
  </si>
  <si>
    <t>boy|inspiration|reference to peter pan|stage play|widow</t>
  </si>
  <si>
    <t>http://www.imdb.com/title/tt0308644/?ref_=fn_tt_tt_1</t>
  </si>
  <si>
    <t>Tyler Perry</t>
  </si>
  <si>
    <t>A Madea Christmas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</si>
  <si>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</si>
  <si>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</si>
  <si>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</si>
  <si>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</si>
  <si>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 </t>
  </si>
  <si>
    <t>alaska|leadership|snow|survival|wilderness</t>
  </si>
  <si>
    <t>http://www.imdb.com/title/tt1601913/?ref_=fn_tt_tt_1</t>
  </si>
  <si>
    <t>John Polson</t>
  </si>
  <si>
    <t>Hide and Seek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</si>
  <si>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</si>
  <si>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</si>
  <si>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</si>
  <si>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 </t>
  </si>
  <si>
    <t>1970s|anchorman|news anchor|newsroom|tv station</t>
  </si>
  <si>
    <t>http://www.imdb.com/title/tt0357413/?ref_=fn_tt_tt_1</t>
  </si>
  <si>
    <t>Goodfellas </t>
  </si>
  <si>
    <t>betrayal|gangster|mafia|organized crime|robbery</t>
  </si>
  <si>
    <t>http://www.imdb.com/title/tt0099685/?ref_=fn_tt_tt_1</t>
  </si>
  <si>
    <t>Action|Adventure|Comedy|Crime|Family|Romance|Thriller</t>
  </si>
  <si>
    <t>Agent Cody Banks </t>
  </si>
  <si>
    <t>Chris Gauthier</t>
  </si>
  <si>
    <t>cia|nanobot|prep school|scientist|teenager</t>
  </si>
  <si>
    <t>http://www.imdb.com/title/tt0313911/?ref_=fn_tt_tt_1</t>
  </si>
  <si>
    <t>Nanny McPhee </t>
  </si>
  <si>
    <t>father|governess|magic|nanny|widower</t>
  </si>
  <si>
    <t>http://www.imdb.com/title/tt0396752/?ref_=fn_tt_tt_1</t>
  </si>
  <si>
    <t>Scarface </t>
  </si>
  <si>
    <t>assassination attempt|capitalism|cocaine|cuban american|cuban refugee</t>
  </si>
  <si>
    <t>http://www.imdb.com/title/tt0086250/?ref_=fn_tt_tt_1</t>
  </si>
  <si>
    <t>Nothing to Lose </t>
  </si>
  <si>
    <t>Rebecca Gayheart</t>
  </si>
  <si>
    <t>boss|ghetto|money|robber|robbery</t>
  </si>
  <si>
    <t>http://www.imdb.com/title/tt0119807/?ref_=fn_tt_tt_1</t>
  </si>
  <si>
    <t>Bernardo Bertolucci</t>
  </si>
  <si>
    <t>The Last Emperor </t>
  </si>
  <si>
    <t>abdication|china|emperor|forbidden city|republic</t>
  </si>
  <si>
    <t>http://www.imdb.com/title/tt0093389/?ref_=fn_tt_tt_1</t>
  </si>
  <si>
    <t>David O'Hara</t>
  </si>
  <si>
    <t>Contraband </t>
  </si>
  <si>
    <t>cocaine|contraband|drug lord|prison|smuggling</t>
  </si>
  <si>
    <t>http://www.imdb.com/title/tt1524137/?ref_=fn_tt_tt_1</t>
  </si>
  <si>
    <t>Money Talks </t>
  </si>
  <si>
    <t>blood splatter|fistfight|murder|police|prison bus</t>
  </si>
  <si>
    <t>http://www.imdb.com/title/tt0119695/?ref_=fn_tt_tt_1</t>
  </si>
  <si>
    <t>Paul F. Tompkins</t>
  </si>
  <si>
    <t>There Will Be Blood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</si>
  <si>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</si>
  <si>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</si>
  <si>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</si>
  <si>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</si>
  <si>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</si>
  <si>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 </t>
  </si>
  <si>
    <t>africa|chimpanzee|elephant|safari|shaman</t>
  </si>
  <si>
    <t>http://www.imdb.com/title/tt0282120/?ref_=fn_tt_tt_1</t>
  </si>
  <si>
    <t>John Eng</t>
  </si>
  <si>
    <t>Rugrats Go Wild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</si>
  <si>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</si>
  <si>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</si>
  <si>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</si>
  <si>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</si>
  <si>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 </t>
  </si>
  <si>
    <t>african american|cadillac|disguise|secret agent|undercover</t>
  </si>
  <si>
    <t>http://www.imdb.com/title/tt0279493/?ref_=fn_tt_tt_1</t>
  </si>
  <si>
    <t>The Sisterhood of the Traveling Pants </t>
  </si>
  <si>
    <t>friendship|jeans|pants|summer|vacation</t>
  </si>
  <si>
    <t>http://www.imdb.com/title/tt0403508/?ref_=fn_tt_tt_1</t>
  </si>
  <si>
    <t>Chris Nahon</t>
  </si>
  <si>
    <t>Kiss of the Dragon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</si>
  <si>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</si>
  <si>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</si>
  <si>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</si>
  <si>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</si>
  <si>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</si>
  <si>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</si>
  <si>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</si>
  <si>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</si>
  <si>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</si>
  <si>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</si>
  <si>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</si>
  <si>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</si>
  <si>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t>http://www.imdb.com/title/tt0388500/?ref_=fn_tt_tt_1</t>
  </si>
  <si>
    <t>Million Dollar Arm </t>
  </si>
  <si>
    <t>Gregory Alan Williams</t>
  </si>
  <si>
    <t>baseball|based on true story|india|sports agent|training</t>
  </si>
  <si>
    <t>http://www.imdb.com/title/tt1647668/?ref_=fn_tt_tt_1</t>
  </si>
  <si>
    <t>The Giver </t>
  </si>
  <si>
    <t>black and white segues into color|color|community|dystopia|infanticide</t>
  </si>
  <si>
    <t>http://www.imdb.com/title/tt0435651/?ref_=fn_tt_tt_1</t>
  </si>
  <si>
    <t>Oliver James</t>
  </si>
  <si>
    <t>What a Girl Wants </t>
  </si>
  <si>
    <t>american|daughter|england|father|politician</t>
  </si>
  <si>
    <t>http://www.imdb.com/title/tt0286788/?ref_=fn_tt_tt_1</t>
  </si>
  <si>
    <t>Victor Salva</t>
  </si>
  <si>
    <t>Jonathan Breck</t>
  </si>
  <si>
    <t>Jeepers Creepers II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</si>
  <si>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</si>
  <si>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</si>
  <si>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</si>
  <si>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</si>
  <si>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 </t>
  </si>
  <si>
    <t>breasts|leg spreading|mini skirt|sex|sex in bed</t>
  </si>
  <si>
    <t>http://www.imdb.com/title/tt0452625/?ref_=fn_tt_tt_1</t>
  </si>
  <si>
    <t>Cradle 2 the Grave </t>
  </si>
  <si>
    <t>DMX</t>
  </si>
  <si>
    <t>camera shot from inside human body|diamond|evil man|heist|terrorism</t>
  </si>
  <si>
    <t>http://www.imdb.com/title/tt0306685/?ref_=fn_tt_tt_1</t>
  </si>
  <si>
    <t>The Hours </t>
  </si>
  <si>
    <t>housewife|lesbian|novel|party|reading</t>
  </si>
  <si>
    <t>http://www.imdb.com/title/tt0274558/?ref_=fn_tt_tt_1</t>
  </si>
  <si>
    <t>Alexandra Breckenridge</t>
  </si>
  <si>
    <t>She's the Man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</si>
  <si>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</si>
  <si>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</si>
  <si>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</si>
  <si>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</si>
  <si>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</si>
  <si>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</si>
  <si>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</si>
  <si>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</si>
  <si>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</si>
  <si>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</si>
  <si>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</si>
  <si>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</si>
  <si>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</si>
  <si>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</si>
  <si>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</si>
  <si>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</si>
  <si>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t>http://www.imdb.com/title/tt0366174/?ref_=fn_tt_tt_1</t>
  </si>
  <si>
    <t>Guillaume Canet</t>
  </si>
  <si>
    <t>Blood Ties </t>
  </si>
  <si>
    <t>1970s|flashback|love|money|murder</t>
  </si>
  <si>
    <t>http://www.imdb.com/title/tt1747958/?ref_=fn_tt_tt_1</t>
  </si>
  <si>
    <t>Kirsten Sheridan</t>
  </si>
  <si>
    <t>Aaron Staton</t>
  </si>
  <si>
    <t>August Rush </t>
  </si>
  <si>
    <t>baby|cellist|genius|prodigy|rhapsody</t>
  </si>
  <si>
    <t>http://www.imdb.com/title/tt0426931/?ref_=fn_tt_tt_1</t>
  </si>
  <si>
    <t>Fanny Ardant</t>
  </si>
  <si>
    <t>Elizabeth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</si>
  <si>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</si>
  <si>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</si>
  <si>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</si>
  <si>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</si>
  <si>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</si>
  <si>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</si>
  <si>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</si>
  <si>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</si>
  <si>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</si>
  <si>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</si>
  <si>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</si>
  <si>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</si>
  <si>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</si>
  <si>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</si>
  <si>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</si>
  <si>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</si>
  <si>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</si>
  <si>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</si>
  <si>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</si>
  <si>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</si>
  <si>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</si>
  <si>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</si>
  <si>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</si>
  <si>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</si>
  <si>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</si>
  <si>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</si>
  <si>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</si>
  <si>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</si>
  <si>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</si>
  <si>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</si>
  <si>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</si>
  <si>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</si>
  <si>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</si>
  <si>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 </t>
  </si>
  <si>
    <t>african american|dance|overalls|parody|rap</t>
  </si>
  <si>
    <t>http://www.imdb.com/title/tt1153706/?ref_=fn_tt_tt_1</t>
  </si>
  <si>
    <t>The Shawshank Redemption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</si>
  <si>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</si>
  <si>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</si>
  <si>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</si>
  <si>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</si>
  <si>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</si>
  <si>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</si>
  <si>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</si>
  <si>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t>http://www.imdb.com/title/tt0231402/?ref_=fn_tt_tt_1</t>
  </si>
  <si>
    <t>Kingpin </t>
  </si>
  <si>
    <t>amish|bowling|on the road|rubber hand|tournament</t>
  </si>
  <si>
    <t>http://www.imdb.com/title/tt0116778/?ref_=fn_tt_tt_1</t>
  </si>
  <si>
    <t>Cjon Saulsberry</t>
  </si>
  <si>
    <t>The Gambler </t>
  </si>
  <si>
    <t>Griffin Cleveland</t>
  </si>
  <si>
    <t>dog|gambler|gambling|gangster|professor</t>
  </si>
  <si>
    <t>http://www.imdb.com/title/tt2039393/?ref_=fn_tt_tt_1</t>
  </si>
  <si>
    <t>John Wells</t>
  </si>
  <si>
    <t>August: Osage County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</si>
  <si>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</si>
  <si>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</si>
  <si>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</si>
  <si>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</si>
  <si>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</si>
  <si>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</si>
  <si>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</si>
  <si>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</si>
  <si>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</si>
  <si>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</si>
  <si>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</si>
  <si>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</si>
  <si>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</si>
  <si>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</si>
  <si>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</si>
  <si>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</si>
  <si>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</si>
  <si>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 </t>
  </si>
  <si>
    <t>1988 winter olympics|coach|ski jumper|winter|winter olympics</t>
  </si>
  <si>
    <t>http://www.imdb.com/title/tt1083452/?ref_=fn_tt_tt_1</t>
  </si>
  <si>
    <t>He Got Game </t>
  </si>
  <si>
    <t>basketball|basketball player|female nudity|porn actor in mainstream movie|prison</t>
  </si>
  <si>
    <t>http://www.imdb.com/title/tt0124718/?ref_=fn_tt_tt_1</t>
  </si>
  <si>
    <t>Jeremy Leven</t>
  </si>
  <si>
    <t>Don Juan DeMarco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</si>
  <si>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</si>
  <si>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</si>
  <si>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</si>
  <si>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</si>
  <si>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</si>
  <si>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</si>
  <si>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</si>
  <si>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t>http://www.imdb.com/title/tt0983983/?ref_=fn_tt_tt_1</t>
  </si>
  <si>
    <t>Dear John </t>
  </si>
  <si>
    <t>army|coin collector|love|surfboard|u.s. army</t>
  </si>
  <si>
    <t>http://www.imdb.com/title/tt0989757/?ref_=fn_tt_tt_1</t>
  </si>
  <si>
    <t>Sylvain White</t>
  </si>
  <si>
    <t>The Losers </t>
  </si>
  <si>
    <t>Óscar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</si>
  <si>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</si>
  <si>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</si>
  <si>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</si>
  <si>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</si>
  <si>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 </t>
  </si>
  <si>
    <t>basement|creature|disappearance|interior designer|mansion</t>
  </si>
  <si>
    <t>http://www.imdb.com/title/tt1270761/?ref_=fn_tt_tt_1</t>
  </si>
  <si>
    <t>Philip G. Atwell</t>
  </si>
  <si>
    <t>War </t>
  </si>
  <si>
    <t>assassin|betrayal|fbi|fbi agent|yakuza</t>
  </si>
  <si>
    <t>http://www.imdb.com/title/tt0499556/?ref_=fn_tt_tt_1</t>
  </si>
  <si>
    <t>Comedy|Drama|Romance|Thriller</t>
  </si>
  <si>
    <t>Punch-Drunk Love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</si>
  <si>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</si>
  <si>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</si>
  <si>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</si>
  <si>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</si>
  <si>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</si>
  <si>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</si>
  <si>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</si>
  <si>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</si>
  <si>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</si>
  <si>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</si>
  <si>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</si>
  <si>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</si>
  <si>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</si>
  <si>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</si>
  <si>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</si>
  <si>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</si>
  <si>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</si>
  <si>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</si>
  <si>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 </t>
  </si>
  <si>
    <t>airport|black comedy|blizzard|christmas|pennsylvania</t>
  </si>
  <si>
    <t>http://www.imdb.com/title/tt0488658/?ref_=fn_tt_tt_1</t>
  </si>
  <si>
    <t>James Bridges</t>
  </si>
  <si>
    <t>Bright Lights, Big City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</si>
  <si>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</si>
  <si>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</si>
  <si>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</si>
  <si>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</si>
  <si>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</si>
  <si>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</si>
  <si>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</si>
  <si>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</si>
  <si>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</si>
  <si>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</si>
  <si>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</si>
  <si>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</si>
  <si>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</si>
  <si>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</si>
  <si>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</si>
  <si>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</si>
  <si>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</si>
  <si>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</si>
  <si>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</si>
  <si>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</si>
  <si>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</si>
  <si>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</si>
  <si>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 </t>
  </si>
  <si>
    <t>Sergio Calderón</t>
  </si>
  <si>
    <t>bow and arrow|group of friends|horse|rifle|ruins</t>
  </si>
  <si>
    <t>http://www.imdb.com/title/tt0963794/?ref_=fn_tt_tt_1</t>
  </si>
  <si>
    <t>John Schlesinger</t>
  </si>
  <si>
    <t>The Next Best Thing </t>
  </si>
  <si>
    <t>best friend|cartoon on tv|custody battle|gay|gay friend</t>
  </si>
  <si>
    <t>http://www.imdb.com/title/tt0156841/?ref_=fn_tt_tt_1</t>
  </si>
  <si>
    <t>Emily Meade</t>
  </si>
  <si>
    <t>My Soul to Take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</si>
  <si>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</si>
  <si>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</si>
  <si>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</si>
  <si>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</si>
  <si>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</si>
  <si>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</si>
  <si>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</si>
  <si>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</si>
  <si>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</si>
  <si>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</si>
  <si>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</si>
  <si>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 </t>
  </si>
  <si>
    <t>Paul Ben-Victor</t>
  </si>
  <si>
    <t>fbi|fbi agent|mafia|russian mafia|twin</t>
  </si>
  <si>
    <t>http://www.imdb.com/title/tt0117011/?ref_=fn_tt_tt_1</t>
  </si>
  <si>
    <t>Bruce McCulloch</t>
  </si>
  <si>
    <t>Stealing Harvard </t>
  </si>
  <si>
    <t>black humor|crying during sex|harvard|humor|man with glasses</t>
  </si>
  <si>
    <t>http://www.imdb.com/title/tt0265808/?ref_=fn_tt_tt_1</t>
  </si>
  <si>
    <t>Biography|Crime|Drama|History|Thriller</t>
  </si>
  <si>
    <t>Legend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</si>
  <si>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</si>
  <si>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</si>
  <si>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</si>
  <si>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</si>
  <si>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 </t>
  </si>
  <si>
    <t>Chris Parnell</t>
  </si>
  <si>
    <t>humiliation|man child|moped|neighbor|slacker</t>
  </si>
  <si>
    <t>http://www.imdb.com/title/tt0787475/?ref_=fn_tt_tt_1</t>
  </si>
  <si>
    <t>Shark Night 3D </t>
  </si>
  <si>
    <t>lake|louisiana|redneck|shark|vacation</t>
  </si>
  <si>
    <t>http://www.imdb.com/title/tt1633356/?ref_=fn_tt_tt_1</t>
  </si>
  <si>
    <t>Devon Murray</t>
  </si>
  <si>
    <t>Angela's Ashes </t>
  </si>
  <si>
    <t>Pauline McLynn</t>
  </si>
  <si>
    <t>drink|ira|irish|limerick|prejudice</t>
  </si>
  <si>
    <t>http://www.imdb.com/title/tt0145653/?ref_=fn_tt_tt_1</t>
  </si>
  <si>
    <t>Draft Day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</si>
  <si>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</si>
  <si>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</si>
  <si>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</si>
  <si>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</si>
  <si>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</si>
  <si>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</si>
  <si>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</si>
  <si>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</si>
  <si>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</si>
  <si>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</si>
  <si>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</si>
  <si>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</si>
  <si>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</si>
  <si>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</si>
  <si>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</si>
  <si>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 </t>
  </si>
  <si>
    <t>john wilkes booth|lawyer|lincoln assassination|trial|truth</t>
  </si>
  <si>
    <t>http://www.imdb.com/title/tt0968264/?ref_=fn_tt_tt_1</t>
  </si>
  <si>
    <t>Lords of Dogtown </t>
  </si>
  <si>
    <t>1970s|skateboarder|skateboarding|surf|swimming pool</t>
  </si>
  <si>
    <t>http://www.imdb.com/title/tt0355702/?ref_=fn_tt_tt_1</t>
  </si>
  <si>
    <t>Patricia Riggen</t>
  </si>
  <si>
    <t>Marco Treviño</t>
  </si>
  <si>
    <t>The 33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</si>
  <si>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</si>
  <si>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</si>
  <si>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</si>
  <si>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</si>
  <si>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 </t>
  </si>
  <si>
    <t>Peter Kwong</t>
  </si>
  <si>
    <t>1980s|airport|cb radio|truck|truck driver</t>
  </si>
  <si>
    <t>http://www.imdb.com/title/tt0090728/?ref_=fn_tt_tt_1</t>
  </si>
  <si>
    <t>Pascal Chaumeil</t>
  </si>
  <si>
    <t>Malonn Lévana</t>
  </si>
  <si>
    <t>A Perfect Plan </t>
  </si>
  <si>
    <t>Alice Pol</t>
  </si>
  <si>
    <t>curse|divorce|marriage|tourism|travel</t>
  </si>
  <si>
    <t>http://www.imdb.com/title/tt1986843/?ref_=fn_tt_tt_1</t>
  </si>
  <si>
    <t>Warrior </t>
  </si>
  <si>
    <t>alcoholic|mixed martial arts|return home|tournament|underdog</t>
  </si>
  <si>
    <t>http://www.imdb.com/title/tt1291584/?ref_=fn_tt_tt_1</t>
  </si>
  <si>
    <t>Biography|Drama|Thriller|War</t>
  </si>
  <si>
    <t>Michael Collins </t>
  </si>
  <si>
    <t>ireland|irish|irish civil war|irish free state|sinn fein</t>
  </si>
  <si>
    <t>http://www.imdb.com/title/tt0117039/?ref_=fn_tt_tt_1</t>
  </si>
  <si>
    <t>William Morgan Sheppard</t>
  </si>
  <si>
    <t>Gettysburg </t>
  </si>
  <si>
    <t>James Patrick Stuart</t>
  </si>
  <si>
    <t>american civil war|battle|blood splatter|civil war|irish american</t>
  </si>
  <si>
    <t>http://www.imdb.com/title/tt0107007/?ref_=fn_tt_tt_1</t>
  </si>
  <si>
    <t>Stop-Loss </t>
  </si>
  <si>
    <t>friendship|honor|iraq war|soldier|texas</t>
  </si>
  <si>
    <t>http://www.imdb.com/title/tt0489281/?ref_=fn_tt_tt_1</t>
  </si>
  <si>
    <t>Drama|Music|Mystery|Romance|Thriller</t>
  </si>
  <si>
    <t>Abandon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</si>
  <si>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</si>
  <si>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</si>
  <si>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</si>
  <si>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</si>
  <si>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</si>
  <si>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</si>
  <si>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</si>
  <si>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</si>
  <si>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</si>
  <si>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</si>
  <si>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</si>
  <si>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 </t>
  </si>
  <si>
    <t>Natasha Calis</t>
  </si>
  <si>
    <t>basketball coach|box|jewish|rabbi|yard sale</t>
  </si>
  <si>
    <t>http://www.imdb.com/title/tt0431021/?ref_=fn_tt_tt_1</t>
  </si>
  <si>
    <t>Richard Benjamin</t>
  </si>
  <si>
    <t>Mrs. Winterbourne </t>
  </si>
  <si>
    <t>Cathryn de Prume</t>
  </si>
  <si>
    <t>love|train|train wreck|twin brother|two word title</t>
  </si>
  <si>
    <t>http://www.imdb.com/title/tt0117104/?ref_=fn_tt_tt_1</t>
  </si>
  <si>
    <t>Straw Dogs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</si>
  <si>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</si>
  <si>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</si>
  <si>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</si>
  <si>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</si>
  <si>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</si>
  <si>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</si>
  <si>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</si>
  <si>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</si>
  <si>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</si>
  <si>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</si>
  <si>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</si>
  <si>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</si>
  <si>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</si>
  <si>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t>http://www.imdb.com/title/tt0102984/?ref_=fn_tt_tt_1</t>
  </si>
  <si>
    <t>John Hillcoat</t>
  </si>
  <si>
    <t>The Road </t>
  </si>
  <si>
    <t>apocalypse|boy|food|pistol|survival</t>
  </si>
  <si>
    <t>http://www.imdb.com/title/tt0898367/?ref_=fn_tt_tt_1</t>
  </si>
  <si>
    <t>John Guillermin</t>
  </si>
  <si>
    <t>Donovan Scott</t>
  </si>
  <si>
    <t>Sheena </t>
  </si>
  <si>
    <t>Ted Wass</t>
  </si>
  <si>
    <t>chimpanzee|elephant|jungle|mercenary|shaman</t>
  </si>
  <si>
    <t>http://www.imdb.com/title/tt0088103/?ref_=fn_tt_tt_1</t>
  </si>
  <si>
    <t>Marcos Siega</t>
  </si>
  <si>
    <t>Underclassman </t>
  </si>
  <si>
    <t>Kaylee DeFer</t>
  </si>
  <si>
    <t>police|private school|shootout|undercover|wigger</t>
  </si>
  <si>
    <t>http://www.imdb.com/title/tt0373416/?ref_=fn_tt_tt_1</t>
  </si>
  <si>
    <t>Say It Isn't So </t>
  </si>
  <si>
    <t>Jack Plotnick</t>
  </si>
  <si>
    <t>bestiality|brother sister incest|fisting|hit on the head with a pipe|wedding</t>
  </si>
  <si>
    <t>http://www.imdb.com/title/tt0239949/?ref_=fn_tt_tt_1</t>
  </si>
  <si>
    <t>The World's Fastest Indian </t>
  </si>
  <si>
    <t>Craig Hall</t>
  </si>
  <si>
    <t>mortgage|motorcycle|speed|trailer|utah</t>
  </si>
  <si>
    <t>http://www.imdb.com/title/tt0412080/?ref_=fn_tt_tt_1</t>
  </si>
  <si>
    <t>Rachel Talalay</t>
  </si>
  <si>
    <t>Tank Girl </t>
  </si>
  <si>
    <t>2030s|21st century|desert|jet|tank</t>
  </si>
  <si>
    <t>http://www.imdb.com/title/tt0114614/?ref_=fn_tt_tt_1</t>
  </si>
  <si>
    <t>Jeffrey W. Byrd</t>
  </si>
  <si>
    <t>King's Ransom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</si>
  <si>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</si>
  <si>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</si>
  <si>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</si>
  <si>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</si>
  <si>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 </t>
  </si>
  <si>
    <t>Yûsuke Iseya</t>
  </si>
  <si>
    <t>blindness|epidemic|hospital|pubic hair|quarantine</t>
  </si>
  <si>
    <t>http://www.imdb.com/title/tt0861689/?ref_=fn_tt_tt_1</t>
  </si>
  <si>
    <t>Action|Adventure|Fantasy|Horror</t>
  </si>
  <si>
    <t>BloodRayne </t>
  </si>
  <si>
    <t>Michael Paré</t>
  </si>
  <si>
    <t>escape|half human|king|vampire|vampire hunter</t>
  </si>
  <si>
    <t>http://www.imdb.com/title/tt0383222/?ref_=fn_tt_tt_1</t>
  </si>
  <si>
    <t>Carnage </t>
  </si>
  <si>
    <t>Julie Adams</t>
  </si>
  <si>
    <t>based on play|meeting|salesman|single set production|whiskey</t>
  </si>
  <si>
    <t>http://www.imdb.com/title/tt1692486/?ref_=fn_tt_tt_1</t>
  </si>
  <si>
    <t>Where the Truth Lies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</si>
  <si>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</si>
  <si>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</si>
  <si>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</si>
  <si>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</si>
  <si>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 </t>
  </si>
  <si>
    <t>Igor Zaripov</t>
  </si>
  <si>
    <t>aerialist|circus|cirque du soleil|clown|surrealism</t>
  </si>
  <si>
    <t>http://www.imdb.com/title/tt1792647/?ref_=fn_tt_tt_1</t>
  </si>
  <si>
    <t>Robert Towne</t>
  </si>
  <si>
    <t>Without Limits </t>
  </si>
  <si>
    <t>car crash|coach|death|oregon|university of oregon</t>
  </si>
  <si>
    <t>http://www.imdb.com/title/tt0119934/?ref_=fn_tt_tt_1</t>
  </si>
  <si>
    <t>Aidan McArdle</t>
  </si>
  <si>
    <t>Me and Orson Welles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</si>
  <si>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</si>
  <si>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</si>
  <si>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</si>
  <si>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</si>
  <si>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</si>
  <si>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</si>
  <si>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</si>
  <si>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</si>
  <si>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</si>
  <si>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</si>
  <si>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</si>
  <si>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</si>
  <si>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</si>
  <si>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</si>
  <si>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</si>
  <si>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</si>
  <si>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 </t>
  </si>
  <si>
    <t>apostrophe in title|character name in title|punctuation in title|sea turtle</t>
  </si>
  <si>
    <t>http://www.imdb.com/title/tt1230204/?ref_=fn_tt_tt_1</t>
  </si>
  <si>
    <t>Benoît Magimel</t>
  </si>
  <si>
    <t>Little White Lies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</si>
  <si>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</si>
  <si>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</si>
  <si>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</si>
  <si>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</si>
  <si>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 </t>
  </si>
  <si>
    <t>Gil Birmingham</t>
  </si>
  <si>
    <t>argentine|brothel|cancer|female full frontal nudity|fight</t>
  </si>
  <si>
    <t>http://www.imdb.com/title/tt1125929/?ref_=fn_tt_tt_1</t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</si>
  <si>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</si>
  <si>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</si>
  <si>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</si>
  <si>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</si>
  <si>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</si>
  <si>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</si>
  <si>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</si>
  <si>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</si>
  <si>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 </t>
  </si>
  <si>
    <t>Aleksandr Bashirov</t>
  </si>
  <si>
    <t>dog|flea|meteor|space|space dog</t>
  </si>
  <si>
    <t>http://www.imdb.com/title/tt1272051/?ref_=fn_tt_tt_1</t>
  </si>
  <si>
    <t>The Counselor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</si>
  <si>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</si>
  <si>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</si>
  <si>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</si>
  <si>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</si>
  <si>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 </t>
  </si>
  <si>
    <t>castle|england|king|knight|templar</t>
  </si>
  <si>
    <t>http://www.imdb.com/title/tt1233301/?ref_=fn_tt_tt_1</t>
  </si>
  <si>
    <t>Sergey Bondarchuk</t>
  </si>
  <si>
    <t>Dan O'Herlihy</t>
  </si>
  <si>
    <t>Waterloo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</si>
  <si>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</si>
  <si>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</si>
  <si>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</si>
  <si>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</si>
  <si>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</si>
  <si>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 </t>
  </si>
  <si>
    <t>Wai-Keung Lau</t>
  </si>
  <si>
    <t>fight|kung fu|martial arts|police|wire fu</t>
  </si>
  <si>
    <t>http://www.imdb.com/title/tt2952602/?ref_=fn_tt_tt_1</t>
  </si>
  <si>
    <t>Red Sky </t>
  </si>
  <si>
    <t>exploding airplane|fighter pilot|hands tied|held at gunpoint|military</t>
  </si>
  <si>
    <t>http://www.imdb.com/title/tt1946381/?ref_=fn_tt_tt_1</t>
  </si>
  <si>
    <t>Dangerous Liaisons </t>
  </si>
  <si>
    <t>catholic|corruption|emotional abuse|france|seduction</t>
  </si>
  <si>
    <t>http://www.imdb.com/title/tt0094947/?ref_=fn_tt_tt_1</t>
  </si>
  <si>
    <t>On the Road </t>
  </si>
  <si>
    <t>benzedrine|cactus|drugs|poem|year 1949</t>
  </si>
  <si>
    <t>http://www.imdb.com/title/tt0337692/?ref_=fn_tt_tt_1</t>
  </si>
  <si>
    <t>Star Trek IV: The Voyage Home </t>
  </si>
  <si>
    <t>alien probe|humpback whales|probe|time travel|whale</t>
  </si>
  <si>
    <t>http://www.imdb.com/title/tt0092007/?ref_=fn_tt_tt_1</t>
  </si>
  <si>
    <t>Rocky Balboa </t>
  </si>
  <si>
    <t>boxing|fight|heavyweight champion|restaurant|retired boxer</t>
  </si>
  <si>
    <t>http://www.imdb.com/title/tt0479143/?ref_=fn_tt_tt_1</t>
  </si>
  <si>
    <t>Scream 2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</si>
  <si>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</si>
  <si>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</si>
  <si>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</si>
  <si>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</si>
  <si>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 </t>
  </si>
  <si>
    <t>brothel|death of husband|ex lover|haunted by the past|redemption</t>
  </si>
  <si>
    <t>http://www.imdb.com/title/tt2140037/?ref_=fn_tt_tt_1</t>
  </si>
  <si>
    <t>Think Like a Man Too </t>
  </si>
  <si>
    <t>african american|imperative in title|las vegas nevada|nevada|wedding</t>
  </si>
  <si>
    <t>http://www.imdb.com/title/tt2239832/?ref_=fn_tt_tt_1</t>
  </si>
  <si>
    <t>The Whole Nine Yards </t>
  </si>
  <si>
    <t>adultery|black humor|dentist|hitman|sex in bed</t>
  </si>
  <si>
    <t>http://www.imdb.com/title/tt0190138/?ref_=fn_tt_tt_1</t>
  </si>
  <si>
    <t>Herbert Ross</t>
  </si>
  <si>
    <t>Footloose </t>
  </si>
  <si>
    <t>Lori Singer</t>
  </si>
  <si>
    <t>church|cowboy boots|dancing|high school dance|teenager</t>
  </si>
  <si>
    <t>http://www.imdb.com/title/tt0087277/?ref_=fn_tt_tt_1</t>
  </si>
  <si>
    <t>Leah Remini</t>
  </si>
  <si>
    <t>Old School </t>
  </si>
  <si>
    <t>college|fraternity|friend|house|party</t>
  </si>
  <si>
    <t>http://www.imdb.com/title/tt0302886/?ref_=fn_tt_tt_1</t>
  </si>
  <si>
    <t>The Fisher King </t>
  </si>
  <si>
    <t>Harry Shearer</t>
  </si>
  <si>
    <t>friendship|holy grail|massacre|redemption|video store</t>
  </si>
  <si>
    <t>http://www.imdb.com/title/tt0101889/?ref_=fn_tt_tt_1</t>
  </si>
  <si>
    <t>I Still Know What You Did Last Summer </t>
  </si>
  <si>
    <t>bahamas|fisherman|hook|island|roommate</t>
  </si>
  <si>
    <t>http://www.imdb.com/title/tt0130018/?ref_=fn_tt_tt_1</t>
  </si>
  <si>
    <t>Return to Me </t>
  </si>
  <si>
    <t>heart|italian restaurant|restaurant|transplant|waitress</t>
  </si>
  <si>
    <t>http://www.imdb.com/title/tt0122459/?ref_=fn_tt_tt_1</t>
  </si>
  <si>
    <t>Jeff Anderson</t>
  </si>
  <si>
    <t>Zack and Miri Make a Porno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</si>
  <si>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</si>
  <si>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</si>
  <si>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</si>
  <si>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</si>
  <si>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 </t>
  </si>
  <si>
    <t>Kathleen Wilhoite</t>
  </si>
  <si>
    <t>hospital|kansas city|obsession|salesman|soap opera</t>
  </si>
  <si>
    <t>http://www.imdb.com/title/tt0171580/?ref_=fn_tt_tt_1</t>
  </si>
  <si>
    <t>The Men Who Stare at Goats </t>
  </si>
  <si>
    <t>first person narration|general|hampster|reference to loch ness monster|reporter</t>
  </si>
  <si>
    <t>http://www.imdb.com/title/tt1234548/?ref_=fn_tt_tt_1</t>
  </si>
  <si>
    <t>George Gallo</t>
  </si>
  <si>
    <t>Double Take </t>
  </si>
  <si>
    <t>cia|cia agent|fbi|mexico|train</t>
  </si>
  <si>
    <t>http://www.imdb.com/title/tt0238948/?ref_=fn_tt_tt_1</t>
  </si>
  <si>
    <t>Girl, Interrupted </t>
  </si>
  <si>
    <t>1960s|father daughter incest|mental hospital|suicide|suicide attempt</t>
  </si>
  <si>
    <t>http://www.imdb.com/title/tt0172493/?ref_=fn_tt_tt_1</t>
  </si>
  <si>
    <t>Win a Date with Tad Hamilton! </t>
  </si>
  <si>
    <t>best friend|contest|date|small town|west virginia</t>
  </si>
  <si>
    <t>http://www.imdb.com/title/tt0335559/?ref_=fn_tt_tt_1</t>
  </si>
  <si>
    <t>Adventure|Comedy|Family|Fantasy|Music|Sci-Fi</t>
  </si>
  <si>
    <t>Muppets from Space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</si>
  <si>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</si>
  <si>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</si>
  <si>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</si>
  <si>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</si>
  <si>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</si>
  <si>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</si>
  <si>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</si>
  <si>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</si>
  <si>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</si>
  <si>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</si>
  <si>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</si>
  <si>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</si>
  <si>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 </t>
  </si>
  <si>
    <t>gay subtext|homoerotic fight|homoeroticism|homosexual subtext|wcw wrestling</t>
  </si>
  <si>
    <t>http://www.imdb.com/title/tt0217756/?ref_=fn_tt_tt_1</t>
  </si>
  <si>
    <t>Play It to the Bone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</si>
  <si>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</si>
  <si>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</si>
  <si>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</si>
  <si>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</si>
  <si>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 </t>
  </si>
  <si>
    <t>black comedy|delivery boy|dinner|gym|punishment</t>
  </si>
  <si>
    <t>http://www.imdb.com/title/tt1742650/?ref_=fn_tt_tt_1</t>
  </si>
  <si>
    <t>Kelly Brook</t>
  </si>
  <si>
    <t>Piranha 3D </t>
  </si>
  <si>
    <t>bloody water|boat|party|piranha|spring break</t>
  </si>
  <si>
    <t>http://www.imdb.com/title/tt0464154/?ref_=fn_tt_tt_1</t>
  </si>
  <si>
    <t>Beyond the Sea </t>
  </si>
  <si>
    <t>bobby darin|career|love|marriage|sandra dee</t>
  </si>
  <si>
    <t>http://www.imdb.com/title/tt0363473/?ref_=fn_tt_tt_1</t>
  </si>
  <si>
    <t>Meet the Deedles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</si>
  <si>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</si>
  <si>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</si>
  <si>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</si>
  <si>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</si>
  <si>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</si>
  <si>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</si>
  <si>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</si>
  <si>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</si>
  <si>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</si>
  <si>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</si>
  <si>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t>http://www.imdb.com/title/tt0112389/?ref_=fn_tt_tt_1</t>
  </si>
  <si>
    <t>Mary McGuckian</t>
  </si>
  <si>
    <t>The Bridge of San Luis Rey </t>
  </si>
  <si>
    <t>bridge|friar|inquisition|peru|rope bridge</t>
  </si>
  <si>
    <t>http://www.imdb.com/title/tt0356443/?ref_=fn_tt_tt_1</t>
  </si>
  <si>
    <t>Faster </t>
  </si>
  <si>
    <t>gun|prison|reference to god|reference to jesus christ|vengeance</t>
  </si>
  <si>
    <t>http://www.imdb.com/title/tt1433108/?ref_=fn_tt_tt_1</t>
  </si>
  <si>
    <t>Howl's Moving Castle </t>
  </si>
  <si>
    <t>anime|castle|demon|steampunk|witch</t>
  </si>
  <si>
    <t>http://www.imdb.com/title/tt0347149/?ref_=fn_tt_tt_1</t>
  </si>
  <si>
    <t>Adventure|Comedy|Horror|Sci-Fi</t>
  </si>
  <si>
    <t>Zombieland </t>
  </si>
  <si>
    <t>Derek Graf</t>
  </si>
  <si>
    <t>amusement park|on the road|zombie|zombie apocalypse|zombie spoof</t>
  </si>
  <si>
    <t>http://www.imdb.com/title/tt1156398/?ref_=fn_tt_tt_1</t>
  </si>
  <si>
    <t>The Waterboy </t>
  </si>
  <si>
    <t>coach|college|college football|domineering mother|football</t>
  </si>
  <si>
    <t>http://www.imdb.com/title/tt0120484/?ref_=fn_tt_tt_1</t>
  </si>
  <si>
    <t>Star Wars: Episode V - The Empire Strikes Back </t>
  </si>
  <si>
    <t>Anthony Daniels</t>
  </si>
  <si>
    <t>duel|famous twist|rebel|rescue|snowy landscape</t>
  </si>
  <si>
    <t>http://www.imdb.com/title/tt0080684/?ref_=fn_tt_tt_1</t>
  </si>
  <si>
    <t>Bad Boys </t>
  </si>
  <si>
    <t>Theresa Randle</t>
  </si>
  <si>
    <t>drugs|heroin|murder|police|witness</t>
  </si>
  <si>
    <t>http://www.imdb.com/title/tt0112442/?ref_=fn_tt_tt_1</t>
  </si>
  <si>
    <t>The Naked Gun 2½: The Smell of Fear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</si>
  <si>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</si>
  <si>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</si>
  <si>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</si>
  <si>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</si>
  <si>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 </t>
  </si>
  <si>
    <t>Kerr Smith</t>
  </si>
  <si>
    <t>dead teenager|death|explosion|premonition|teenager</t>
  </si>
  <si>
    <t>http://www.imdb.com/title/tt0195714/?ref_=fn_tt_tt_1</t>
  </si>
  <si>
    <t>The Ides of March </t>
  </si>
  <si>
    <t>governor|intern|manager|ohio|politics</t>
  </si>
  <si>
    <t>http://www.imdb.com/title/tt1124035/?ref_=fn_tt_tt_1</t>
  </si>
  <si>
    <t>Horror|Sci-Fi</t>
  </si>
  <si>
    <t>Pitch Black </t>
  </si>
  <si>
    <t>captain|darkness|eclipse|space|survival</t>
  </si>
  <si>
    <t>http://www.imdb.com/title/tt0134847/?ref_=fn_tt_tt_1</t>
  </si>
  <si>
    <t>Someone Like You... </t>
  </si>
  <si>
    <t>Catherine Dent</t>
  </si>
  <si>
    <t>apartment|girl in panties|roommate|thong panties|upskirt</t>
  </si>
  <si>
    <t>http://www.imdb.com/title/tt0244970/?ref_=fn_tt_tt_1</t>
  </si>
  <si>
    <t>Brian Johnson</t>
  </si>
  <si>
    <t>Her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</si>
  <si>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</si>
  <si>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</si>
  <si>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</si>
  <si>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</si>
  <si>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</si>
  <si>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</si>
  <si>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</si>
  <si>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</si>
  <si>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</si>
  <si>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</si>
  <si>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</si>
  <si>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</si>
  <si>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</si>
  <si>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</si>
  <si>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</si>
  <si>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</si>
  <si>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</si>
  <si>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</si>
  <si>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</si>
  <si>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</si>
  <si>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 </t>
  </si>
  <si>
    <t>Lainie Kazan</t>
  </si>
  <si>
    <t>beach|drug lord|drugs|hotel|stripper</t>
  </si>
  <si>
    <t>http://www.imdb.com/title/tt0198386/?ref_=fn_tt_tt_1</t>
  </si>
  <si>
    <t>Haywire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</si>
  <si>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</si>
  <si>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</si>
  <si>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</si>
  <si>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</si>
  <si>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 </t>
  </si>
  <si>
    <t>Lynn Whitfield</t>
  </si>
  <si>
    <t>banana boat|boat|christmas|sea|shark</t>
  </si>
  <si>
    <t>http://www.imdb.com/title/tt0093300/?ref_=fn_tt_tt_1</t>
  </si>
  <si>
    <t>Jerry Zaks</t>
  </si>
  <si>
    <t>Marvin's Room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</si>
  <si>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</si>
  <si>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</si>
  <si>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</si>
  <si>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</si>
  <si>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</si>
  <si>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</si>
  <si>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</si>
  <si>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</si>
  <si>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</si>
  <si>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</si>
  <si>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</si>
  <si>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</si>
  <si>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</si>
  <si>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</si>
  <si>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 </t>
  </si>
  <si>
    <t>bar|biker|cowboy|drugs|marlboro</t>
  </si>
  <si>
    <t>http://www.imdb.com/title/tt0102005/?ref_=fn_tt_tt_1</t>
  </si>
  <si>
    <t>In the Valley of Elah </t>
  </si>
  <si>
    <t>detective|iraq|military|murder investigation|police</t>
  </si>
  <si>
    <t>http://www.imdb.com/title/tt0478134/?ref_=fn_tt_tt_1</t>
  </si>
  <si>
    <t>Anne Fontaine</t>
  </si>
  <si>
    <t>Benoît Poelvoorde</t>
  </si>
  <si>
    <t>Coco Before Chanel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</si>
  <si>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</si>
  <si>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</si>
  <si>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</si>
  <si>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</si>
  <si>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</si>
  <si>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 </t>
  </si>
  <si>
    <t>http://www.imdb.com/title/tt2271563/?ref_=fn_tt_tt_1</t>
  </si>
  <si>
    <t>Iben Hjejle</t>
  </si>
  <si>
    <t>Tom Burke</t>
  </si>
  <si>
    <t>Chéri </t>
  </si>
  <si>
    <t>Gaye Brown</t>
  </si>
  <si>
    <t>age difference|courtesan|mansion|marriage|prostitute</t>
  </si>
  <si>
    <t>http://www.imdb.com/title/tt1179258/?ref_=fn_tt_tt_1</t>
  </si>
  <si>
    <t xml:space="preserve">Rogue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</si>
  <si>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</si>
  <si>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</si>
  <si>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</si>
  <si>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</si>
  <si>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</si>
  <si>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</si>
  <si>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</si>
  <si>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</si>
  <si>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</si>
  <si>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</si>
  <si>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</si>
  <si>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</si>
  <si>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</si>
  <si>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</si>
  <si>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t>http://www.imdb.com/title/tt1403130/?ref_=fn_tt_tt_1</t>
  </si>
  <si>
    <t>Kim Thomson</t>
  </si>
  <si>
    <t>Drew Powell</t>
  </si>
  <si>
    <t>1408 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</si>
  <si>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</si>
  <si>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</si>
  <si>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</si>
  <si>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</si>
  <si>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</si>
  <si>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</si>
  <si>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</si>
  <si>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</si>
  <si>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</si>
  <si>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</si>
  <si>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</si>
  <si>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</si>
  <si>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 </t>
  </si>
  <si>
    <t>australian|battle|battle of gallipoli|gallipoli|world war one</t>
  </si>
  <si>
    <t>http://www.imdb.com/title/tt3007512/?ref_=fn_tt_tt_1</t>
  </si>
  <si>
    <t>Drama|Fantasy|Romance|Thriller</t>
  </si>
  <si>
    <t>Ghost </t>
  </si>
  <si>
    <t>Phil Leeds</t>
  </si>
  <si>
    <t>death|film blanc|invisibility|love|unrequited love</t>
  </si>
  <si>
    <t>http://www.imdb.com/title/tt0099653/?ref_=fn_tt_tt_1</t>
  </si>
  <si>
    <t>There's Something About Mary </t>
  </si>
  <si>
    <t>accident|curtain call|dream girl|high school|prom</t>
  </si>
  <si>
    <t>http://www.imdb.com/title/tt0129387/?ref_=fn_tt_tt_1</t>
  </si>
  <si>
    <t>The Santa Clause </t>
  </si>
  <si>
    <t>1990s|christmas|christmas eve|sleigh|surrealism</t>
  </si>
  <si>
    <t>http://www.imdb.com/title/tt0111070/?ref_=fn_tt_tt_1</t>
  </si>
  <si>
    <t>The Rookie </t>
  </si>
  <si>
    <t>Angus T. Jones</t>
  </si>
  <si>
    <t>baseball|coach|high school|pitching|texas</t>
  </si>
  <si>
    <t>http://www.imdb.com/title/tt0265662/?ref_=fn_tt_tt_1</t>
  </si>
  <si>
    <t>The Game Plan </t>
  </si>
  <si>
    <t>family relationships|football movie|publicist|sports team|tween girl</t>
  </si>
  <si>
    <t>http://www.imdb.com/title/tt0492956/?ref_=fn_tt_tt_1</t>
  </si>
  <si>
    <t>The Bridges of Madison County </t>
  </si>
  <si>
    <t>Debra Monk</t>
  </si>
  <si>
    <t>1960s|bridge|housewife|love|photographer</t>
  </si>
  <si>
    <t>http://www.imdb.com/title/tt0112579/?ref_=fn_tt_tt_1</t>
  </si>
  <si>
    <t>Michael Papajohn</t>
  </si>
  <si>
    <t>The Animal </t>
  </si>
  <si>
    <t>Colleen Haskell</t>
  </si>
  <si>
    <t>camera focus on a female butt|cartoon on tv|forest|hairy buttocks|seal the animal</t>
  </si>
  <si>
    <t>http://www.imdb.com/title/tt0255798/?ref_=fn_tt_tt_1</t>
  </si>
  <si>
    <t>Gandhi </t>
  </si>
  <si>
    <t>british|india|indian|muslim|pakistan</t>
  </si>
  <si>
    <t>http://www.imdb.com/title/tt0083987/?ref_=fn_tt_tt_1</t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</si>
  <si>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</si>
  <si>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</si>
  <si>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</si>
  <si>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</si>
  <si>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</si>
  <si>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t>http://www.imdb.com/title/tt2980648/?ref_=fn_tt_tt_1</t>
  </si>
  <si>
    <t>The Net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</si>
  <si>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</si>
  <si>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</si>
  <si>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</si>
  <si>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</si>
  <si>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</si>
  <si>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</si>
  <si>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</si>
  <si>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</si>
  <si>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</si>
  <si>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</si>
  <si>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</si>
  <si>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</si>
  <si>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t>http://www.imdb.com/title/tt3210686/?ref_=fn_tt_tt_1</t>
  </si>
  <si>
    <t>Underworld </t>
  </si>
  <si>
    <t>Shane Brolly</t>
  </si>
  <si>
    <t>blood|death|hybrid|vampire|werewolf</t>
  </si>
  <si>
    <t>http://www.imdb.com/title/tt0320691/?ref_=fn_tt_tt_1</t>
  </si>
  <si>
    <t>Derailed </t>
  </si>
  <si>
    <t>drink|hotel|police|staged rape|thief</t>
  </si>
  <si>
    <t>http://www.imdb.com/title/tt0398017/?ref_=fn_tt_tt_1</t>
  </si>
  <si>
    <t>The Informant! </t>
  </si>
  <si>
    <t>compulsive liar|fbi|informant|investigation|spy</t>
  </si>
  <si>
    <t>http://www.imdb.com/title/tt1130080/?ref_=fn_tt_tt_1</t>
  </si>
  <si>
    <t>Shadowlands </t>
  </si>
  <si>
    <t>Julian Fellowes</t>
  </si>
  <si>
    <t>author|book|england|friend|oxford</t>
  </si>
  <si>
    <t>http://www.imdb.com/title/tt0108101/?ref_=fn_tt_tt_1</t>
  </si>
  <si>
    <t>Mike Bigelow</t>
  </si>
  <si>
    <t>Deuce Bigalow: European Gigolo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</si>
  <si>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</si>
  <si>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</si>
  <si>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</si>
  <si>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</si>
  <si>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</si>
  <si>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</si>
  <si>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</si>
  <si>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</si>
  <si>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</si>
  <si>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</si>
  <si>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</si>
  <si>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</si>
  <si>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</si>
  <si>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</si>
  <si>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</si>
  <si>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</si>
  <si>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</si>
  <si>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</si>
  <si>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</si>
  <si>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</si>
  <si>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</si>
  <si>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</si>
  <si>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 </t>
  </si>
  <si>
    <t>best friend|camping|country club|no opening credits|summer vacation</t>
  </si>
  <si>
    <t>http://www.imdb.com/title/tt2023453/?ref_=fn_tt_tt_1</t>
  </si>
  <si>
    <t>Summer of Sam </t>
  </si>
  <si>
    <t>distrust|fear|murder|neighborhood|new york city</t>
  </si>
  <si>
    <t>http://www.imdb.com/title/tt0162677/?ref_=fn_tt_tt_1</t>
  </si>
  <si>
    <t>Jay and Silent Bob Strike Back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</si>
  <si>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</si>
  <si>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</si>
  <si>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</si>
  <si>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</si>
  <si>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</si>
  <si>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 </t>
  </si>
  <si>
    <t>car|car accident|death|friend|glass</t>
  </si>
  <si>
    <t>http://www.imdb.com/title/tt0221218/?ref_=fn_tt_tt_1</t>
  </si>
  <si>
    <t>Comedy|Mystery</t>
  </si>
  <si>
    <t>Hail, Caesar!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</si>
  <si>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</si>
  <si>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</si>
  <si>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</si>
  <si>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</si>
  <si>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</si>
  <si>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</si>
  <si>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</si>
  <si>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t>http://www.imdb.com/title/tt0236348/?ref_=fn_tt_tt_1</t>
  </si>
  <si>
    <t>Homefront </t>
  </si>
  <si>
    <t>biker|biker gang|dea|dea agent|fight</t>
  </si>
  <si>
    <t>http://www.imdb.com/title/tt2312718/?ref_=fn_tt_tt_1</t>
  </si>
  <si>
    <t>Uli Edel</t>
  </si>
  <si>
    <t>The Little Vampire </t>
  </si>
  <si>
    <t>boy|pushed off a cliff|rat|secret passage|vampire</t>
  </si>
  <si>
    <t>http://www.imdb.com/title/tt0192255/?ref_=fn_tt_tt_1</t>
  </si>
  <si>
    <t>I Heart Huckabees </t>
  </si>
  <si>
    <t>coincidence|cult film|overalls|suburb|vomiting</t>
  </si>
  <si>
    <t>http://www.imdb.com/title/tt0356721/?ref_=fn_tt_tt_1</t>
  </si>
  <si>
    <t>Fred Dekker</t>
  </si>
  <si>
    <t>RoboCop 3 </t>
  </si>
  <si>
    <t>android|corporation|ninja|police|robocop</t>
  </si>
  <si>
    <t>http://www.imdb.com/title/tt0107978/?ref_=fn_tt_tt_1</t>
  </si>
  <si>
    <t>Brian Trenchard-Smith</t>
  </si>
  <si>
    <t>Megiddo: The Omega Code 2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</si>
  <si>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</si>
  <si>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</si>
  <si>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</si>
  <si>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</si>
  <si>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</si>
  <si>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</si>
  <si>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</si>
  <si>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</si>
  <si>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</si>
  <si>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t>http://www.imdb.com/title/tt0065611/?ref_=fn_tt_tt_1</t>
  </si>
  <si>
    <t>Dudley Do-Right </t>
  </si>
  <si>
    <t>gold|gold rush|mirror|police officer|singer</t>
  </si>
  <si>
    <t>http://www.imdb.com/title/tt0160236/?ref_=fn_tt_tt_1</t>
  </si>
  <si>
    <t>The Transporter Refueled </t>
  </si>
  <si>
    <t>airfield|car|car stunt|driver|private jet</t>
  </si>
  <si>
    <t>http://www.imdb.com/title/tt2938956/?ref_=fn_tt_tt_1</t>
  </si>
  <si>
    <t>Laurence Dunmore</t>
  </si>
  <si>
    <t>The Libertine </t>
  </si>
  <si>
    <t>ambassador|charles ii|earl|mistress|poet</t>
  </si>
  <si>
    <t>http://www.imdb.com/title/tt0375920/?ref_=fn_tt_tt_1</t>
  </si>
  <si>
    <t>Sebastian Koch</t>
  </si>
  <si>
    <t>Black Book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</si>
  <si>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</si>
  <si>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</si>
  <si>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</si>
  <si>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</si>
  <si>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</si>
  <si>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</si>
  <si>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</si>
  <si>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</si>
  <si>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t>http://www.imdb.com/title/tt0424205/?ref_=fn_tt_tt_1</t>
  </si>
  <si>
    <t>David Palmer</t>
  </si>
  <si>
    <t>Hit and Run </t>
  </si>
  <si>
    <t>gay cop|getaway driver|masturbation|penis|witness protection</t>
  </si>
  <si>
    <t>http://www.imdb.com/title/tt2097307/?ref_=fn_tt_tt_1</t>
  </si>
  <si>
    <t>Mad Money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</si>
  <si>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</si>
  <si>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</si>
  <si>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</si>
  <si>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</si>
  <si>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</si>
  <si>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 </t>
  </si>
  <si>
    <t>Anne-Marie Duff</t>
  </si>
  <si>
    <t>amnesia|female nudity|infidelity|nudity|therapist</t>
  </si>
  <si>
    <t>http://www.imdb.com/title/tt1726592/?ref_=fn_tt_tt_1</t>
  </si>
  <si>
    <t>Joe Spinell</t>
  </si>
  <si>
    <t>Sorcerer </t>
  </si>
  <si>
    <t>Amidou</t>
  </si>
  <si>
    <t>fire|jungle|money|oil drilling|truck</t>
  </si>
  <si>
    <t>http://www.imdb.com/title/tt0076740/?ref_=fn_tt_tt_1</t>
  </si>
  <si>
    <t>John Curran</t>
  </si>
  <si>
    <t>Stone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</si>
  <si>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</si>
  <si>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</si>
  <si>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</si>
  <si>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</si>
  <si>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</si>
  <si>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</si>
  <si>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</si>
  <si>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</si>
  <si>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t>http://www.imdb.com/title/tt0796335/?ref_=fn_tt_tt_1</t>
  </si>
  <si>
    <t>Out of the Furnace </t>
  </si>
  <si>
    <t>Dendrie Taylor</t>
  </si>
  <si>
    <t>ambiguous ending|brother brother relationship|drug dealer|fight club|revenge</t>
  </si>
  <si>
    <t>http://www.imdb.com/title/tt1206543/?ref_=fn_tt_tt_1</t>
  </si>
  <si>
    <t>Michael Clayton </t>
  </si>
  <si>
    <t>attorney|debt|fixer|law|law firm</t>
  </si>
  <si>
    <t>http://www.imdb.com/title/tt0465538/?ref_=fn_tt_tt_1</t>
  </si>
  <si>
    <t>My Fellow Americans </t>
  </si>
  <si>
    <t>gay pride|highway travel|president|road movie|u.s. president</t>
  </si>
  <si>
    <t>http://www.imdb.com/title/tt0117119/?ref_=fn_tt_tt_1</t>
  </si>
  <si>
    <t>Arlington Road </t>
  </si>
  <si>
    <t>death|fbi|fbi agent|neighbor|professor</t>
  </si>
  <si>
    <t>http://www.imdb.com/title/tt0137363/?ref_=fn_tt_tt_1</t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</si>
  <si>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</si>
  <si>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</si>
  <si>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</si>
  <si>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</si>
  <si>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</si>
  <si>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</si>
  <si>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</si>
  <si>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t>http://www.imdb.com/title/tt1634003/?ref_=fn_tt_tt_1</t>
  </si>
  <si>
    <t>Ornella Muti</t>
  </si>
  <si>
    <t>To Rome with Love </t>
  </si>
  <si>
    <t>Alessandra Mastronardi</t>
  </si>
  <si>
    <t>architect|celebrity|prostitute|shower|tourist</t>
  </si>
  <si>
    <t>http://www.imdb.com/title/tt1859650/?ref_=fn_tt_tt_1</t>
  </si>
  <si>
    <t>Warren Clarke</t>
  </si>
  <si>
    <t>Firefox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</si>
  <si>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</si>
  <si>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</si>
  <si>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</si>
  <si>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</si>
  <si>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</si>
  <si>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 </t>
  </si>
  <si>
    <t>boy|canada|hell|misunderstanding|refrence to liza minnelli</t>
  </si>
  <si>
    <t>http://www.imdb.com/title/tt0158983/?ref_=fn_tt_tt_1</t>
  </si>
  <si>
    <t>Death at a Funeral </t>
  </si>
  <si>
    <t>end credits roll call|four word title|funeral|secret|uncle</t>
  </si>
  <si>
    <t>http://www.imdb.com/title/tt0795368/?ref_=fn_tt_tt_1</t>
  </si>
  <si>
    <t>Stuart Gillard</t>
  </si>
  <si>
    <t>Teenage Mutant Ninja Turtles III </t>
  </si>
  <si>
    <t>Matt Hill</t>
  </si>
  <si>
    <t>battle|japan|magic|samurai|turtle</t>
  </si>
  <si>
    <t>http://www.imdb.com/title/tt0108308/?ref_=fn_tt_tt_1</t>
  </si>
  <si>
    <t>Hardball </t>
  </si>
  <si>
    <t>DeWayne Warren</t>
  </si>
  <si>
    <t>coach|gambling|housing project|little league|little league baseball</t>
  </si>
  <si>
    <t>http://www.imdb.com/title/tt0180734/?ref_=fn_tt_tt_1</t>
  </si>
  <si>
    <t>Silver Linings Playbook </t>
  </si>
  <si>
    <t>adulterous wife|bipolar disorder|obsessive compulsive personality disorder|unhappy marriage|widow</t>
  </si>
  <si>
    <t>http://www.imdb.com/title/tt1045658/?ref_=fn_tt_tt_1</t>
  </si>
  <si>
    <t>Freedom Writers </t>
  </si>
  <si>
    <t>gang violence|high school|journal|marriage|teacher</t>
  </si>
  <si>
    <t>http://www.imdb.com/title/tt0463998/?ref_=fn_tt_tt_1</t>
  </si>
  <si>
    <t>For Colored Girls </t>
  </si>
  <si>
    <t>african american protagonist|female protagonist|multi protagonist|poem|three word title</t>
  </si>
  <si>
    <t>http://www.imdb.com/title/tt1405500/?ref_=fn_tt_tt_1</t>
  </si>
  <si>
    <t>Qi Shu</t>
  </si>
  <si>
    <t>The Transporter </t>
  </si>
  <si>
    <t>Matt Schulze</t>
  </si>
  <si>
    <t>bar|gunfight|human trafficking|mixed martial arts|tire iron</t>
  </si>
  <si>
    <t>http://www.imdb.com/title/tt0293662/?ref_=fn_tt_tt_1</t>
  </si>
  <si>
    <t>Never Back Down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</si>
  <si>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</si>
  <si>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</si>
  <si>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</si>
  <si>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</si>
  <si>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</si>
  <si>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</si>
  <si>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</si>
  <si>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</si>
  <si>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</si>
  <si>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</si>
  <si>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</si>
  <si>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</si>
  <si>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</si>
  <si>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t>http://www.imdb.com/title/tt0313038/?ref_=fn_tt_tt_1</t>
  </si>
  <si>
    <t>Away We Go </t>
  </si>
  <si>
    <t>baby|children|friend|love|road trip</t>
  </si>
  <si>
    <t>http://www.imdb.com/title/tt1176740/?ref_=fn_tt_tt_1</t>
  </si>
  <si>
    <t>Joshua Michael Stern</t>
  </si>
  <si>
    <t>Swing Vote </t>
  </si>
  <si>
    <t>ballot|election|new mexico|vote|voting</t>
  </si>
  <si>
    <t>http://www.imdb.com/title/tt1027862/?ref_=fn_tt_tt_1</t>
  </si>
  <si>
    <t>Moonlight Mile </t>
  </si>
  <si>
    <t>1970s|death|district attorney|fiancee|watching television</t>
  </si>
  <si>
    <t>http://www.imdb.com/title/tt0179098/?ref_=fn_tt_tt_1</t>
  </si>
  <si>
    <t>Tomas Alfredson</t>
  </si>
  <si>
    <t>Tinker Tailor Soldier Spy </t>
  </si>
  <si>
    <t>cold war|hungary|mole|spy|woman on top</t>
  </si>
  <si>
    <t>http://www.imdb.com/title/tt1340800/?ref_=fn_tt_tt_1</t>
  </si>
  <si>
    <t>John Duigan</t>
  </si>
  <si>
    <t>Elaine Hendrix</t>
  </si>
  <si>
    <t>Molly </t>
  </si>
  <si>
    <t>Sarah Wynter</t>
  </si>
  <si>
    <t>autism|experimental surgery|female nudity|forename as title|regression</t>
  </si>
  <si>
    <t>http://www.imdb.com/title/tt0143746/?ref_=fn_tt_tt_1</t>
  </si>
  <si>
    <t>The Beaver </t>
  </si>
  <si>
    <t>beaver puppet|depression|dysfunctional family|puppet|speech</t>
  </si>
  <si>
    <t>http://www.imdb.com/title/tt1321860/?ref_=fn_tt_tt_1</t>
  </si>
  <si>
    <t>Colin Higgins</t>
  </si>
  <si>
    <t>The Best Little Whorehouse in Texas </t>
  </si>
  <si>
    <t>Dom DeLuise</t>
  </si>
  <si>
    <t>chicken|governor|locker room|sheriff|texas</t>
  </si>
  <si>
    <t>http://www.imdb.com/title/tt0083642/?ref_=fn_tt_tt_1</t>
  </si>
  <si>
    <t>eXistenZ </t>
  </si>
  <si>
    <t>assassin|game|game designer|pod|virtual reality</t>
  </si>
  <si>
    <t>http://www.imdb.com/title/tt0120907/?ref_=fn_tt_tt_1</t>
  </si>
  <si>
    <t>Raiders of the Lost Ark </t>
  </si>
  <si>
    <t>archeological dig|archeologist|ark of the covenant|egypt|nazi</t>
  </si>
  <si>
    <t>http://www.imdb.com/title/tt0082971/?ref_=fn_tt_tt_1</t>
  </si>
  <si>
    <t>Home Alone 2: Lost in New York </t>
  </si>
  <si>
    <t>airport|christmas|florida|new york city|toy store</t>
  </si>
  <si>
    <t>http://www.imdb.com/title/tt0104431/?ref_=fn_tt_tt_1</t>
  </si>
  <si>
    <t>Teri Garr</t>
  </si>
  <si>
    <t>Close Encounters of the Third Kind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</si>
  <si>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</si>
  <si>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</si>
  <si>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</si>
  <si>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</si>
  <si>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 </t>
  </si>
  <si>
    <t>cell phone|computer|computer hacker|e mail|technology</t>
  </si>
  <si>
    <t>http://www.imdb.com/title/tt0454919/?ref_=fn_tt_tt_1</t>
  </si>
  <si>
    <t>Beverly Hills Cop II </t>
  </si>
  <si>
    <t>detective|police|police chief|robbery|tall woman</t>
  </si>
  <si>
    <t>http://www.imdb.com/title/tt0092644/?ref_=fn_tt_tt_1</t>
  </si>
  <si>
    <t>Kimberly J. Brown</t>
  </si>
  <si>
    <t>Bringing Down the House </t>
  </si>
  <si>
    <t>Steve Harris</t>
  </si>
  <si>
    <t>divorce|lawyer|spanking|villain arrested|wrongful conviction</t>
  </si>
  <si>
    <t>http://www.imdb.com/title/tt0305669/?ref_=fn_tt_tt_1</t>
  </si>
  <si>
    <t>The Silence of the Lambs </t>
  </si>
  <si>
    <t>case file|fbi agent|psycho thriller|psychopath|serial killer</t>
  </si>
  <si>
    <t>http://www.imdb.com/title/tt0102926/?ref_=fn_tt_tt_1</t>
  </si>
  <si>
    <t>Penelope Spheeris</t>
  </si>
  <si>
    <t>Wayne's World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</si>
  <si>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</si>
  <si>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</si>
  <si>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</si>
  <si>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</si>
  <si>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</si>
  <si>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</si>
  <si>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</si>
  <si>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</si>
  <si>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</si>
  <si>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</si>
  <si>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</si>
  <si>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</si>
  <si>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</si>
  <si>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</si>
  <si>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</si>
  <si>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</si>
  <si>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</si>
  <si>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 </t>
  </si>
  <si>
    <t>Ali Hillis</t>
  </si>
  <si>
    <t>chihuahua|german shepherd|mexico|potted plant|tijuana mexico</t>
  </si>
  <si>
    <t>http://www.imdb.com/title/tt1014775/?ref_=fn_tt_tt_1</t>
  </si>
  <si>
    <t>The Conjuring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</si>
  <si>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</si>
  <si>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</si>
  <si>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</si>
  <si>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 </t>
  </si>
  <si>
    <t>car fire|children|cockroach|independent film|new year</t>
  </si>
  <si>
    <t>http://www.imdb.com/title/tt0368578/?ref_=fn_tt_tt_1</t>
  </si>
  <si>
    <t>Mark Duplass</t>
  </si>
  <si>
    <t>Tammy </t>
  </si>
  <si>
    <t>alcoholic|grandmother|highway travel|niagara falls|on the road</t>
  </si>
  <si>
    <t>http://www.imdb.com/title/tt2103254/?ref_=fn_tt_tt_1</t>
  </si>
  <si>
    <t>School of Rock </t>
  </si>
  <si>
    <t>Mike White</t>
  </si>
  <si>
    <t>battle of the bands|rock band|school teacher|substitute teacher|teacher</t>
  </si>
  <si>
    <t>http://www.imdb.com/title/tt0332379/?ref_=fn_tt_tt_1</t>
  </si>
  <si>
    <t>Mortal Kombat </t>
  </si>
  <si>
    <t>based on video game|island|mortal kombat|tournament|warrior</t>
  </si>
  <si>
    <t>http://www.imdb.com/title/tt0113855/?ref_=fn_tt_tt_1</t>
  </si>
  <si>
    <t>White Chicks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</si>
  <si>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</si>
  <si>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</si>
  <si>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</si>
  <si>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</si>
  <si>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</si>
  <si>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</si>
  <si>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</si>
  <si>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</si>
  <si>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</si>
  <si>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</si>
  <si>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</si>
  <si>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</si>
  <si>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</si>
  <si>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</si>
  <si>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</si>
  <si>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 </t>
  </si>
  <si>
    <t>Melissa Ordway</t>
  </si>
  <si>
    <t>beach|fire|love|pianist|summer</t>
  </si>
  <si>
    <t>http://www.imdb.com/title/tt1294226/?ref_=fn_tt_tt_1</t>
  </si>
  <si>
    <t>Steve McQueen</t>
  </si>
  <si>
    <t>12 Years a Slave </t>
  </si>
  <si>
    <t>Taran Killam</t>
  </si>
  <si>
    <t>racism|separation from family|social injustice|torture|whipping</t>
  </si>
  <si>
    <t>http://www.imdb.com/title/tt2024544/?ref_=fn_tt_tt_1</t>
  </si>
  <si>
    <t>Drumline </t>
  </si>
  <si>
    <t>Jason Weaver</t>
  </si>
  <si>
    <t>drumline|drummer|fish out of water|marching band|university</t>
  </si>
  <si>
    <t>http://www.imdb.com/title/tt0303933/?ref_=fn_tt_tt_1</t>
  </si>
  <si>
    <t>Why Did I Get Married Too?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</si>
  <si>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</si>
  <si>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</si>
  <si>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</si>
  <si>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 </t>
  </si>
  <si>
    <t>creation|inventor|magical realism|scissors|suburb</t>
  </si>
  <si>
    <t>http://www.imdb.com/title/tt0099487/?ref_=fn_tt_tt_1</t>
  </si>
  <si>
    <t>Thea Sharrock</t>
  </si>
  <si>
    <t>Me Before You </t>
  </si>
  <si>
    <t>Brendan Coyle</t>
  </si>
  <si>
    <t>accident|caretaker|economic hardship|quadriplegic|wheelchair</t>
  </si>
  <si>
    <t>http://www.imdb.com/title/tt2674426/?ref_=fn_tt_tt_1</t>
  </si>
  <si>
    <t>Madea's Witness Protection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</si>
  <si>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</si>
  <si>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</si>
  <si>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</si>
  <si>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</si>
  <si>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 </t>
  </si>
  <si>
    <t>Tony Lo Bianco</t>
  </si>
  <si>
    <t>crime boss|drug smuggling|heroin|mafia boss|organized crime</t>
  </si>
  <si>
    <t>http://www.imdb.com/title/tt0067116/?ref_=fn_tt_tt_1</t>
  </si>
  <si>
    <t>Jon Lucas</t>
  </si>
  <si>
    <t>Bad Moms </t>
  </si>
  <si>
    <t>lesbian kiss|mom|pta|reference to mad max|scene during end credits</t>
  </si>
  <si>
    <t>http://www.imdb.com/title/tt4651520/?ref_=fn_tt_tt_1</t>
  </si>
  <si>
    <t>Aaron Seltzer</t>
  </si>
  <si>
    <t>Date Movie </t>
  </si>
  <si>
    <t>female protagonist|greek|overweight|spoof|wedding planner</t>
  </si>
  <si>
    <t>http://www.imdb.com/title/tt0466342/?ref_=fn_tt_tt_1</t>
  </si>
  <si>
    <t>Robin Budd</t>
  </si>
  <si>
    <t>Return to Never Land </t>
  </si>
  <si>
    <t>1940s|gang that lives together|outlaw gang|rescue|sequel</t>
  </si>
  <si>
    <t>http://www.imdb.com/title/tt0280030/?ref_=fn_tt_tt_1</t>
  </si>
  <si>
    <t>Ava DuVernay</t>
  </si>
  <si>
    <t>Selma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</si>
  <si>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</si>
  <si>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</si>
  <si>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</si>
  <si>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</si>
  <si>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</si>
  <si>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</si>
  <si>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</si>
  <si>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</si>
  <si>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</si>
  <si>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</si>
  <si>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</si>
  <si>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 </t>
  </si>
  <si>
    <t>Charles Mesure</t>
  </si>
  <si>
    <t>boogeyman|childhood|fear|hometown|uncle</t>
  </si>
  <si>
    <t>http://www.imdb.com/title/tt0357507/?ref_=fn_tt_tt_1</t>
  </si>
  <si>
    <t>Mennan Yapo</t>
  </si>
  <si>
    <t>Premonition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</si>
  <si>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</si>
  <si>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</si>
  <si>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</si>
  <si>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</si>
  <si>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</si>
  <si>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</si>
  <si>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</si>
  <si>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</si>
  <si>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</si>
  <si>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t>http://www.imdb.com/title/tt0220099/?ref_=fn_tt_tt_1</t>
  </si>
  <si>
    <t>Orphan </t>
  </si>
  <si>
    <t>Aryana Engineer</t>
  </si>
  <si>
    <t>alcoholism|girl|little girl|orphan|troubled marriage</t>
  </si>
  <si>
    <t>http://www.imdb.com/title/tt1148204/?ref_=fn_tt_tt_1</t>
  </si>
  <si>
    <t>Joseph Julian Soria</t>
  </si>
  <si>
    <t>Max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</si>
  <si>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</si>
  <si>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</si>
  <si>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</si>
  <si>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</si>
  <si>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</si>
  <si>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</si>
  <si>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</si>
  <si>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t>http://www.imdb.com/title/tt1319598/?ref_=fn_tt_tt_1</t>
  </si>
  <si>
    <t>Epic Movie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</si>
  <si>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</si>
  <si>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</si>
  <si>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</si>
  <si>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</si>
  <si>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</si>
  <si>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</si>
  <si>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</si>
  <si>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t>http://www.imdb.com/title/tt1895587/?ref_=fn_tt_tt_1</t>
  </si>
  <si>
    <t>Lakeview Terrace </t>
  </si>
  <si>
    <t>interracial couple|lapd|male nudity|neighbor|nudity</t>
  </si>
  <si>
    <t>http://www.imdb.com/title/tt0947802/?ref_=fn_tt_tt_1</t>
  </si>
  <si>
    <t>Takashi Shimizu</t>
  </si>
  <si>
    <t>The Grudge 2 </t>
  </si>
  <si>
    <t>curse|ghost|haunted house|high school|schoolgirl</t>
  </si>
  <si>
    <t>http://www.imdb.com/title/tt0433386/?ref_=fn_tt_tt_1</t>
  </si>
  <si>
    <t>Richard Lawson</t>
  </si>
  <si>
    <t>How Stella Got Her Groove Back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</si>
  <si>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</si>
  <si>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</si>
  <si>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</si>
  <si>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 </t>
  </si>
  <si>
    <t>Alex Winter</t>
  </si>
  <si>
    <t>battle of the bands|bill and ted|heaven|hell|robot</t>
  </si>
  <si>
    <t>http://www.imdb.com/title/tt0101452/?ref_=fn_tt_tt_1</t>
  </si>
  <si>
    <t>Man of the Year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</si>
  <si>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</si>
  <si>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</si>
  <si>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</si>
  <si>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</si>
  <si>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</si>
  <si>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</si>
  <si>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</si>
  <si>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</si>
  <si>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</si>
  <si>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</si>
  <si>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</si>
  <si>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</si>
  <si>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</si>
  <si>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</si>
  <si>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t>http://www.imdb.com/title/tt1440728/?ref_=fn_tt_tt_1</t>
  </si>
  <si>
    <t>Gregory Nava</t>
  </si>
  <si>
    <t>Selena </t>
  </si>
  <si>
    <t>latin music|marriage|on tour|singer|tejano</t>
  </si>
  <si>
    <t>http://www.imdb.com/title/tt0120094/?ref_=fn_tt_tt_1</t>
  </si>
  <si>
    <t>Dave Foley</t>
  </si>
  <si>
    <t>Vampires Suck </t>
  </si>
  <si>
    <t>Anneliese van der Pol</t>
  </si>
  <si>
    <t>cat|friend|love|sheriff|teenager</t>
  </si>
  <si>
    <t>http://www.imdb.com/title/tt1666186/?ref_=fn_tt_tt_1</t>
  </si>
  <si>
    <t>Harriet Walter</t>
  </si>
  <si>
    <t>Babel </t>
  </si>
  <si>
    <t>Dermot Crowley</t>
  </si>
  <si>
    <t>american|destiny|mexican border|multiple perspectives|muslim</t>
  </si>
  <si>
    <t>http://www.imdb.com/title/tt0449467/?ref_=fn_tt_tt_1</t>
  </si>
  <si>
    <t>This Is Where I Leave You </t>
  </si>
  <si>
    <t>brother sister relationship|childhood home|man child|sibling|vomiting</t>
  </si>
  <si>
    <t>http://www.imdb.com/title/tt1371150/?ref_=fn_tt_tt_1</t>
  </si>
  <si>
    <t>John Patrick Shanley</t>
  </si>
  <si>
    <t>Doubt </t>
  </si>
  <si>
    <t>boy|catholic|nun|priest|student</t>
  </si>
  <si>
    <t>http://www.imdb.com/title/tt0918927/?ref_=fn_tt_tt_1</t>
  </si>
  <si>
    <t>Jeremy Shada</t>
  </si>
  <si>
    <t>Team America: World Police </t>
  </si>
  <si>
    <t>actor|arab stereotype|broadway|terrorist|vomiting</t>
  </si>
  <si>
    <t>http://www.imdb.com/title/tt0372588/?ref_=fn_tt_tt_1</t>
  </si>
  <si>
    <t>Keram Malicki-Sánchez</t>
  </si>
  <si>
    <t>Gunnar Hansen</t>
  </si>
  <si>
    <t>Texas Chainsaw 3D </t>
  </si>
  <si>
    <t>Shaun Sipos</t>
  </si>
  <si>
    <t>chainsaw|halloween|mansion|massacre|texas</t>
  </si>
  <si>
    <t>http://www.imdb.com/title/tt1572315/?ref_=fn_tt_tt_1</t>
  </si>
  <si>
    <t>William McNamara</t>
  </si>
  <si>
    <t>Copycat </t>
  </si>
  <si>
    <t>agoraphobia|copycat murder|detective|psychologist|serial killer</t>
  </si>
  <si>
    <t>http://www.imdb.com/title/tt0112722/?ref_=fn_tt_tt_1</t>
  </si>
  <si>
    <t>Marisa Saks</t>
  </si>
  <si>
    <t>Scary Movie 5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</si>
  <si>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</si>
  <si>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</si>
  <si>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</si>
  <si>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</si>
  <si>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</si>
  <si>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 </t>
  </si>
  <si>
    <t>california|farmer|gold|mining|prospector</t>
  </si>
  <si>
    <t>http://www.imdb.com/title/tt0064782/?ref_=fn_tt_tt_1</t>
  </si>
  <si>
    <t>Milk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</si>
  <si>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</si>
  <si>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</si>
  <si>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</si>
  <si>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</si>
  <si>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</si>
  <si>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 </t>
  </si>
  <si>
    <t>María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</si>
  <si>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</si>
  <si>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</si>
  <si>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</si>
  <si>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</si>
  <si>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</si>
  <si>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</si>
  <si>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</si>
  <si>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</si>
  <si>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</si>
  <si>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 </t>
  </si>
  <si>
    <t>christmas|christmas tree|fire|new york city|stoner</t>
  </si>
  <si>
    <t>http://www.imdb.com/title/tt1268799/?ref_=fn_tt_tt_1</t>
  </si>
  <si>
    <t>John McNaughton</t>
  </si>
  <si>
    <t>Wild Things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</si>
  <si>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</si>
  <si>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</si>
  <si>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</si>
  <si>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</si>
  <si>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</si>
  <si>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</si>
  <si>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</si>
  <si>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</si>
  <si>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</si>
  <si>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 </t>
  </si>
  <si>
    <t>Romi Aboulafia</t>
  </si>
  <si>
    <t>east berlin|kiev ukraine|mossad|nazi|nazi war criminal</t>
  </si>
  <si>
    <t>http://www.imdb.com/title/tt1226753/?ref_=fn_tt_tt_1</t>
  </si>
  <si>
    <t>High Fidelity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</si>
  <si>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</si>
  <si>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</si>
  <si>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</si>
  <si>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</si>
  <si>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 </t>
  </si>
  <si>
    <t>Margaret Cho</t>
  </si>
  <si>
    <t>death|lifting someone into the air|telephone|telephone call|voice mail</t>
  </si>
  <si>
    <t>http://www.imdb.com/title/tt0479968/?ref_=fn_tt_tt_1</t>
  </si>
  <si>
    <t>Eye for an Eye </t>
  </si>
  <si>
    <t>justice|rape|self defense|support group|vigilante</t>
  </si>
  <si>
    <t>http://www.imdb.com/title/tt0116260/?ref_=fn_tt_tt_1</t>
  </si>
  <si>
    <t>The Bank Job </t>
  </si>
  <si>
    <t>chase|heist|london england|mobster|safe deposit</t>
  </si>
  <si>
    <t>http://www.imdb.com/title/tt0200465/?ref_=fn_tt_tt_1</t>
  </si>
  <si>
    <t>Eternal Sunshine of the Spotless Mind </t>
  </si>
  <si>
    <t>borderline personality disorder|loneliness|memory|playing against type|retrograde narrative</t>
  </si>
  <si>
    <t>http://www.imdb.com/title/tt0338013/?ref_=fn_tt_tt_1</t>
  </si>
  <si>
    <t>James Wolk</t>
  </si>
  <si>
    <t>You Again </t>
  </si>
  <si>
    <t>Christine Lakin</t>
  </si>
  <si>
    <t>dancing|dog|flight|hostility|travel</t>
  </si>
  <si>
    <t>http://www.imdb.com/title/tt1414382/?ref_=fn_tt_tt_1</t>
  </si>
  <si>
    <t>Street Kings </t>
  </si>
  <si>
    <t>captain|lapd|murder|undercover cop|violence</t>
  </si>
  <si>
    <t>http://www.imdb.com/title/tt0421073/?ref_=fn_tt_tt_1</t>
  </si>
  <si>
    <t>Thomas Law</t>
  </si>
  <si>
    <t>The World's End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</si>
  <si>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</si>
  <si>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</si>
  <si>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</si>
  <si>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</si>
  <si>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</si>
  <si>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</si>
  <si>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</si>
  <si>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</si>
  <si>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</si>
  <si>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</si>
  <si>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</si>
  <si>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</si>
  <si>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</si>
  <si>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</si>
  <si>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</si>
  <si>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</si>
  <si>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</si>
  <si>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 </t>
  </si>
  <si>
    <t>Geoff Stults</t>
  </si>
  <si>
    <t>airport|airport security|confidence|iphone|love</t>
  </si>
  <si>
    <t>http://www.imdb.com/title/tt0815236/?ref_=fn_tt_tt_1</t>
  </si>
  <si>
    <t>Thomas Bezucha</t>
  </si>
  <si>
    <t>Monte Carlo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</si>
  <si>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</si>
  <si>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</si>
  <si>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</si>
  <si>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</si>
  <si>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</si>
  <si>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 </t>
  </si>
  <si>
    <t>countess|game reality crossover|ghost|group of friends|tower</t>
  </si>
  <si>
    <t>http://www.imdb.com/title/tt0441796/?ref_=fn_tt_tt_1</t>
  </si>
  <si>
    <t>Action|Adventure|Drama|Romance|Western</t>
  </si>
  <si>
    <t>Quigley Down Under </t>
  </si>
  <si>
    <t>aborigine|australian|australian aborigine|australian outback|rancher</t>
  </si>
  <si>
    <t>http://www.imdb.com/title/tt0102744/?ref_=fn_tt_tt_1</t>
  </si>
  <si>
    <t>Anthony Bell</t>
  </si>
  <si>
    <t>Alpha and Omega </t>
  </si>
  <si>
    <t>arranged marriage|geese|idaho|national park|park</t>
  </si>
  <si>
    <t>http://www.imdb.com/title/tt1213012/?ref_=fn_tt_tt_1</t>
  </si>
  <si>
    <t>The Covenant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</si>
  <si>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</si>
  <si>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</si>
  <si>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</si>
  <si>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</si>
  <si>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</si>
  <si>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 </t>
  </si>
  <si>
    <t>John Patrick Amedori</t>
  </si>
  <si>
    <t>coach|gymnastics|houston texas|teenager|texas</t>
  </si>
  <si>
    <t>http://www.imdb.com/title/tt0430634/?ref_=fn_tt_tt_1</t>
  </si>
  <si>
    <t>Shorts </t>
  </si>
  <si>
    <t>Jake Short</t>
  </si>
  <si>
    <t>boy|family relationships|rock|twin|two headed person</t>
  </si>
  <si>
    <t>http://www.imdb.com/title/tt1100119/?ref_=fn_tt_tt_1</t>
  </si>
  <si>
    <t>To Die For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</si>
  <si>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</si>
  <si>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</si>
  <si>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</si>
  <si>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</si>
  <si>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</si>
  <si>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 </t>
  </si>
  <si>
    <t>dare|game|knocked out|motorcycle|online game</t>
  </si>
  <si>
    <t>http://www.imdb.com/title/tt3531824/?ref_=fn_tt_tt_1</t>
  </si>
  <si>
    <t>Ed Harris</t>
  </si>
  <si>
    <t>Crime|Drama|Western</t>
  </si>
  <si>
    <t>Appaloosa </t>
  </si>
  <si>
    <t>Tom Bower</t>
  </si>
  <si>
    <t>deputy|friend|hanging|rancher|widow</t>
  </si>
  <si>
    <t>http://www.imdb.com/title/tt0800308/?ref_=fn_tt_tt_1</t>
  </si>
  <si>
    <t>Sheryl Lee</t>
  </si>
  <si>
    <t>Vampires </t>
  </si>
  <si>
    <t>cross|relic|team|vampire|vampire hunter</t>
  </si>
  <si>
    <t>http://www.imdb.com/title/tt0120877/?ref_=fn_tt_tt_1</t>
  </si>
  <si>
    <t>Pablo Sevilla</t>
  </si>
  <si>
    <t xml:space="preserve">Yu-Gi-Oh! Duel Monsters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</si>
  <si>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</si>
  <si>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</si>
  <si>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</si>
  <si>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</si>
  <si>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</si>
  <si>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 </t>
  </si>
  <si>
    <t>John Gavin</t>
  </si>
  <si>
    <t>money|motel|rain|shower|theft</t>
  </si>
  <si>
    <t>http://www.imdb.com/title/tt0054215/?ref_=fn_tt_tt_1</t>
  </si>
  <si>
    <t>My Best Friend's Girl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</si>
  <si>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</si>
  <si>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</si>
  <si>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</si>
  <si>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</si>
  <si>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 </t>
  </si>
  <si>
    <t>brother sister relationship|high school graduation|love|sparkler|unfaithful husband</t>
  </si>
  <si>
    <t>http://www.imdb.com/title/tt2318092/?ref_=fn_tt_tt_1</t>
  </si>
  <si>
    <t>Georgia Rule </t>
  </si>
  <si>
    <t>alcoholic|rules|secret|summer|teenager</t>
  </si>
  <si>
    <t>http://www.imdb.com/title/tt0791304/?ref_=fn_tt_tt_1</t>
  </si>
  <si>
    <t>Steve Rash</t>
  </si>
  <si>
    <t>Under the Rainbow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</si>
  <si>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</si>
  <si>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</si>
  <si>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</si>
  <si>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</si>
  <si>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</si>
  <si>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 </t>
  </si>
  <si>
    <t>Leo McKern</t>
  </si>
  <si>
    <t>bishop|escape|hawk|lady|thief</t>
  </si>
  <si>
    <t>http://www.imdb.com/title/tt0089457/?ref_=fn_tt_tt_1</t>
  </si>
  <si>
    <t>Jan Hooks</t>
  </si>
  <si>
    <t>Simon Birch </t>
  </si>
  <si>
    <t>boy|christmas|christmas pageant|friendship|illegitimate son</t>
  </si>
  <si>
    <t>http://www.imdb.com/title/tt0124879/?ref_=fn_tt_tt_1</t>
  </si>
  <si>
    <t>Mike Binder</t>
  </si>
  <si>
    <t>Reign Over Me </t>
  </si>
  <si>
    <t>college|depression|grief|mental breakdown|post september 11 2001</t>
  </si>
  <si>
    <t>http://www.imdb.com/title/tt0490204/?ref_=fn_tt_tt_1</t>
  </si>
  <si>
    <t>Adventure|Biography|Drama</t>
  </si>
  <si>
    <t>Into the Wild </t>
  </si>
  <si>
    <t>alaska|based on true story|male nudity|self discovery|wilderness</t>
  </si>
  <si>
    <t>http://www.imdb.com/title/tt0758758/?ref_=fn_tt_tt_1</t>
  </si>
  <si>
    <t>School for Scoundrels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</si>
  <si>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</si>
  <si>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</si>
  <si>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</si>
  <si>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</si>
  <si>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 </t>
  </si>
  <si>
    <t>18th birthday|alternate reality|introduction|nightmare|on the run</t>
  </si>
  <si>
    <t>http://www.imdb.com/title/tt0938330/?ref_=fn_tt_tt_1</t>
  </si>
  <si>
    <t>Crime|Fantasy|Horror</t>
  </si>
  <si>
    <t>From Dusk Till Dawn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</si>
  <si>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</si>
  <si>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</si>
  <si>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</si>
  <si>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</si>
  <si>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 </t>
  </si>
  <si>
    <t>creature|forest|mother son relationship|rabbit|winnie the pooh</t>
  </si>
  <si>
    <t>http://www.imdb.com/title/tt0407121/?ref_=fn_tt_tt_1</t>
  </si>
  <si>
    <t>Home for the Holidays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</si>
  <si>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</si>
  <si>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</si>
  <si>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</si>
  <si>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</si>
  <si>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</si>
  <si>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</si>
  <si>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</si>
  <si>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</si>
  <si>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</si>
  <si>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</si>
  <si>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t>http://www.imdb.com/title/tt0373074/?ref_=fn_tt_tt_1</t>
  </si>
  <si>
    <t>Mark Feuerstein</t>
  </si>
  <si>
    <t xml:space="preserve">Fired Up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</si>
  <si>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</si>
  <si>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</si>
  <si>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</si>
  <si>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</si>
  <si>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</si>
  <si>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 </t>
  </si>
  <si>
    <t>animal in title|bear|box office flop|disney|satire</t>
  </si>
  <si>
    <t>http://www.imdb.com/title/tt0276033/?ref_=fn_tt_tt_1</t>
  </si>
  <si>
    <t>Mustafa Haidari</t>
  </si>
  <si>
    <t>The Kite Runner </t>
  </si>
  <si>
    <t>Khalid Abdalla</t>
  </si>
  <si>
    <t>afghanistan|based on novel|boy|friend|kite</t>
  </si>
  <si>
    <t>http://www.imdb.com/title/tt0419887/?ref_=fn_tt_tt_1</t>
  </si>
  <si>
    <t>Dari</t>
  </si>
  <si>
    <t>21 Grams </t>
  </si>
  <si>
    <t>accident|faith|love|mathematician|nonlinear timeline</t>
  </si>
  <si>
    <t>http://www.imdb.com/title/tt0315733/?ref_=fn_tt_tt_1</t>
  </si>
  <si>
    <t>Paul Abascal</t>
  </si>
  <si>
    <t>Tom Hollander</t>
  </si>
  <si>
    <t>Paparazzi </t>
  </si>
  <si>
    <t>Kelly Carlson</t>
  </si>
  <si>
    <t>actor|coma|movie star|paparazzi|revenge</t>
  </si>
  <si>
    <t>http://www.imdb.com/title/tt0338325/?ref_=fn_tt_tt_1</t>
  </si>
  <si>
    <t>Chris Koch</t>
  </si>
  <si>
    <t>A Guy Thing </t>
  </si>
  <si>
    <t>bachelor party|climbing a tree|taxi|toilet|wedding</t>
  </si>
  <si>
    <t>http://www.imdb.com/title/tt0295289/?ref_=fn_tt_tt_1</t>
  </si>
  <si>
    <t>Amy Heckerling</t>
  </si>
  <si>
    <t>Robert Miano</t>
  </si>
  <si>
    <t>Loser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</si>
  <si>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</si>
  <si>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</si>
  <si>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</si>
  <si>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</si>
  <si>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</si>
  <si>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</si>
  <si>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</si>
  <si>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</si>
  <si>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</si>
  <si>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</si>
  <si>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</si>
  <si>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 </t>
  </si>
  <si>
    <t>70mm film|biblical epic|faith|jewish|king herod</t>
  </si>
  <si>
    <t>http://www.imdb.com/title/tt0059245/?ref_=fn_tt_tt_1</t>
  </si>
  <si>
    <t>Billy Ray</t>
  </si>
  <si>
    <t>Secret in Their Eyes </t>
  </si>
  <si>
    <t>Joe Cole</t>
  </si>
  <si>
    <t>digging a grave|grave digging|investigator|police|secret</t>
  </si>
  <si>
    <t>http://www.imdb.com/title/tt1741273/?ref_=fn_tt_tt_1</t>
  </si>
  <si>
    <t>Disaster Movie </t>
  </si>
  <si>
    <t>disaster|glass|mousetrap|natural disaster|scatological humor</t>
  </si>
  <si>
    <t>http://www.imdb.com/title/tt1213644/?ref_=fn_tt_tt_1</t>
  </si>
  <si>
    <t>Armored </t>
  </si>
  <si>
    <t>Lorna Raver</t>
  </si>
  <si>
    <t>armored truck|blood splatter|die hard scenario|guard|heist</t>
  </si>
  <si>
    <t>http://www.imdb.com/title/tt0913354/?ref_=fn_tt_tt_1</t>
  </si>
  <si>
    <t>The Man Who Knew Too Little </t>
  </si>
  <si>
    <t>Joanne Whalley</t>
  </si>
  <si>
    <t>assassin|bomb|dominatrix|mistaken identity|spy</t>
  </si>
  <si>
    <t>http://www.imdb.com/title/tt0120483/?ref_=fn_tt_tt_1</t>
  </si>
  <si>
    <t>Mark Mylod</t>
  </si>
  <si>
    <t>What's Your Number? </t>
  </si>
  <si>
    <t>ex boyfriend|morning after|prince charming|quarrel|womanizer</t>
  </si>
  <si>
    <t>http://www.imdb.com/title/tt0770703/?ref_=fn_tt_tt_1</t>
  </si>
  <si>
    <t>James Mather</t>
  </si>
  <si>
    <t>Lockout </t>
  </si>
  <si>
    <t>Jacky Ido</t>
  </si>
  <si>
    <t>bodyguard|maximum security prison|outer space|president|prison</t>
  </si>
  <si>
    <t>http://www.imdb.com/title/tt1592525/?ref_=fn_tt_tt_1</t>
  </si>
  <si>
    <t>Envy </t>
  </si>
  <si>
    <t>Sam Lerner</t>
  </si>
  <si>
    <t>best friend|dog|envy|jealousy|neighbor</t>
  </si>
  <si>
    <t>http://www.imdb.com/title/tt0326856/?ref_=fn_tt_tt_1</t>
  </si>
  <si>
    <t>Crank: High Voltage </t>
  </si>
  <si>
    <t>artificial heart|heart|horse penis|prostitute|stripper</t>
  </si>
  <si>
    <t>http://www.imdb.com/title/tt1121931/?ref_=fn_tt_tt_1</t>
  </si>
  <si>
    <t>Bullets Over Broadway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</si>
  <si>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</si>
  <si>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</si>
  <si>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</si>
  <si>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</si>
  <si>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</si>
  <si>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</si>
  <si>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</si>
  <si>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</si>
  <si>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</si>
  <si>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</si>
  <si>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 </t>
  </si>
  <si>
    <t>american|french|saigon|vietnam|vietnamese</t>
  </si>
  <si>
    <t>http://www.imdb.com/title/tt0258068/?ref_=fn_tt_tt_1</t>
  </si>
  <si>
    <t>The Weather Man </t>
  </si>
  <si>
    <t>corndog|failure|funeral in the rain|new york city|weatherman</t>
  </si>
  <si>
    <t>http://www.imdb.com/title/tt0384680/?ref_=fn_tt_tt_1</t>
  </si>
  <si>
    <t>Action|Crime|Drama|Sport</t>
  </si>
  <si>
    <t>Undisputed </t>
  </si>
  <si>
    <t>boxing|fight|heavyweight champion|iceman|prison</t>
  </si>
  <si>
    <t>http://www.imdb.com/title/tt0281322/?ref_=fn_tt_tt_1</t>
  </si>
  <si>
    <t>Dequina Moore</t>
  </si>
  <si>
    <t>Ghost Town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</si>
  <si>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</si>
  <si>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</si>
  <si>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</si>
  <si>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</si>
  <si>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 </t>
  </si>
  <si>
    <t>Nick Gomez</t>
  </si>
  <si>
    <t>2000s|detective|sadist|terrorism|terrorist</t>
  </si>
  <si>
    <t>http://www.imdb.com/title/tt1160368/?ref_=fn_tt_tt_1</t>
  </si>
  <si>
    <t>Let Me In </t>
  </si>
  <si>
    <t>blood|boy|night|school|vampire</t>
  </si>
  <si>
    <t>http://www.imdb.com/title/tt1228987/?ref_=fn_tt_tt_1</t>
  </si>
  <si>
    <t>Charles T. Kanganis</t>
  </si>
  <si>
    <t>Dustin Nguyen</t>
  </si>
  <si>
    <t>3 Ninjas Kick Back </t>
  </si>
  <si>
    <t>Don Stark</t>
  </si>
  <si>
    <t>1990s|dagger|japan|mousetrap|stick fight</t>
  </si>
  <si>
    <t>http://www.imdb.com/title/tt0109015/?ref_=fn_tt_tt_1</t>
  </si>
  <si>
    <t>Be Kind Rewind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</si>
  <si>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</si>
  <si>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</si>
  <si>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</si>
  <si>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</si>
  <si>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</si>
  <si>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</si>
  <si>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</si>
  <si>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</si>
  <si>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t>http://www.imdb.com/title/tt0413015/?ref_=fn_tt_tt_1</t>
  </si>
  <si>
    <t>Triple 9 </t>
  </si>
  <si>
    <t>betrayal|corrupt cop|heist|murder of a police officer|police detective</t>
  </si>
  <si>
    <t>http://www.imdb.com/title/tt1712261/?ref_=fn_tt_tt_1</t>
  </si>
  <si>
    <t>Lynn Cohen</t>
  </si>
  <si>
    <t>Deconstructing Harry </t>
  </si>
  <si>
    <t>marriage|novelist|panties pulled down|writer's block|writing</t>
  </si>
  <si>
    <t>http://www.imdb.com/title/tt0118954/?ref_=fn_tt_tt_1</t>
  </si>
  <si>
    <t>Damon Santostefano</t>
  </si>
  <si>
    <t>Three to Tango </t>
  </si>
  <si>
    <t>David Ramsey</t>
  </si>
  <si>
    <t>architect|award|farce|love|misunderstanding</t>
  </si>
  <si>
    <t>http://www.imdb.com/title/tt0144640/?ref_=fn_tt_tt_1</t>
  </si>
  <si>
    <t>Burnt </t>
  </si>
  <si>
    <t>Riccardo Scamarcio</t>
  </si>
  <si>
    <t>chef|gay kiss|michelin star|restaurant|violent behavior</t>
  </si>
  <si>
    <t>http://www.imdb.com/title/tt2503944/?ref_=fn_tt_tt_1</t>
  </si>
  <si>
    <t>We're No Angels </t>
  </si>
  <si>
    <t>James Russo</t>
  </si>
  <si>
    <t>con|convict|escape|police|priest</t>
  </si>
  <si>
    <t>http://www.imdb.com/title/tt0098625/?ref_=fn_tt_tt_1</t>
  </si>
  <si>
    <t>Comedy|Musical|Romance</t>
  </si>
  <si>
    <t>Everyone Says I Love You </t>
  </si>
  <si>
    <t>Jeff DeRocker</t>
  </si>
  <si>
    <t>engagement|grandfather|liberal|maid|song</t>
  </si>
  <si>
    <t>http://www.imdb.com/title/tt0116242/?ref_=fn_tt_tt_1</t>
  </si>
  <si>
    <t>Death Sentence </t>
  </si>
  <si>
    <t>Edi Gathegi</t>
  </si>
  <si>
    <t>blood|death|gang|murder|revenge</t>
  </si>
  <si>
    <t>http://www.imdb.com/title/tt0804461/?ref_=fn_tt_tt_1</t>
  </si>
  <si>
    <t>Everybody's Fine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</si>
  <si>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</si>
  <si>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</si>
  <si>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</si>
  <si>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</si>
  <si>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</si>
  <si>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</si>
  <si>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</si>
  <si>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</si>
  <si>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</si>
  <si>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</si>
  <si>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</si>
  <si>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 </t>
  </si>
  <si>
    <t>Gigi Rice</t>
  </si>
  <si>
    <t>buddy comedy|criminal|gun smuggling|mistaken identity|salesman</t>
  </si>
  <si>
    <t>http://www.imdb.com/title/tt0399327/?ref_=fn_tt_tt_1</t>
  </si>
  <si>
    <t>Code Name: The Cleaner </t>
  </si>
  <si>
    <t>comic violence|hand to hand combat|kung fu|talking to self in mirror|violence</t>
  </si>
  <si>
    <t>http://www.imdb.com/title/tt0462229/?ref_=fn_tt_tt_1</t>
  </si>
  <si>
    <t>Nia Vardalos</t>
  </si>
  <si>
    <t>Connie and Carla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</si>
  <si>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</si>
  <si>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</si>
  <si>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</si>
  <si>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</si>
  <si>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</si>
  <si>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</si>
  <si>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</si>
  <si>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</si>
  <si>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</si>
  <si>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</si>
  <si>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</si>
  <si>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</si>
  <si>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</si>
  <si>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</si>
  <si>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</si>
  <si>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</si>
  <si>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</si>
  <si>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</si>
  <si>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</si>
  <si>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</si>
  <si>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</si>
  <si>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</si>
  <si>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 </t>
  </si>
  <si>
    <t>3 dimensional|box office flop|critically bashed|dancing</t>
  </si>
  <si>
    <t>http://www.imdb.com/title/tt1532958/?ref_=fn_tt_tt_1</t>
  </si>
  <si>
    <t xml:space="preserve">Perception             </t>
  </si>
  <si>
    <t>Scott Wolf</t>
  </si>
  <si>
    <t>http://www.imdb.com/title/tt1714204/?ref_=fn_tt_tt_1</t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</si>
  <si>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</si>
  <si>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</si>
  <si>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</si>
  <si>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</si>
  <si>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</si>
  <si>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t>http://www.imdb.com/title/tt1190617/?ref_=fn_tt_tt_1</t>
  </si>
  <si>
    <t>Machete Kills </t>
  </si>
  <si>
    <t>Marko Zaror</t>
  </si>
  <si>
    <t>arms dealer|battle|bomb|machete|missile</t>
  </si>
  <si>
    <t>http://www.imdb.com/title/tt2002718/?ref_=fn_tt_tt_1</t>
  </si>
  <si>
    <t>Glen Morgan</t>
  </si>
  <si>
    <t>Willard </t>
  </si>
  <si>
    <t>Jackie Burroughs</t>
  </si>
  <si>
    <t>at work|rat|revenge|vermin|work</t>
  </si>
  <si>
    <t>http://www.imdb.com/title/tt0310357/?ref_=fn_tt_tt_1</t>
  </si>
  <si>
    <t>Kevin Alejandro</t>
  </si>
  <si>
    <t>Strange Wilderness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</si>
  <si>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</si>
  <si>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</si>
  <si>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</si>
  <si>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</si>
  <si>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</si>
  <si>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</si>
  <si>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</si>
  <si>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</si>
  <si>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</si>
  <si>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 </t>
  </si>
  <si>
    <t>http://www.imdb.com/title/tt1810683/?ref_=fn_tt_tt_1</t>
  </si>
  <si>
    <t>A Dangerous Method </t>
  </si>
  <si>
    <t>carl jung|patient|psychoanalysis|russian|sigmund freud</t>
  </si>
  <si>
    <t>http://www.imdb.com/title/tt1571222/?ref_=fn_tt_tt_1</t>
  </si>
  <si>
    <t>Animation|Drama|Mystery|Sci-Fi|Thriller</t>
  </si>
  <si>
    <t>A Scanner Darkly </t>
  </si>
  <si>
    <t>detective|drugs|substance d|undercover|undercover cop</t>
  </si>
  <si>
    <t>http://www.imdb.com/title/tt0405296/?ref_=fn_tt_tt_1</t>
  </si>
  <si>
    <t>Chasing Mavericks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</si>
  <si>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</si>
  <si>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</si>
  <si>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</si>
  <si>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</si>
  <si>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 </t>
  </si>
  <si>
    <t>Karin Konoval</t>
  </si>
  <si>
    <t>artifact|creature|darkness|demon|museum</t>
  </si>
  <si>
    <t>http://www.imdb.com/title/tt0369226/?ref_=fn_tt_tt_1</t>
  </si>
  <si>
    <t>Charlie Saxton</t>
  </si>
  <si>
    <t>Bandslam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</si>
  <si>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</si>
  <si>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</si>
  <si>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</si>
  <si>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</si>
  <si>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 </t>
  </si>
  <si>
    <t>birthday|boy|dead husband|death|widow</t>
  </si>
  <si>
    <t>http://www.imdb.com/title/tt0337876/?ref_=fn_tt_tt_1</t>
  </si>
  <si>
    <t>J.C. Chandor</t>
  </si>
  <si>
    <t>A Most Violent Year </t>
  </si>
  <si>
    <t>american dream|immigrant|new york city|oil|violence</t>
  </si>
  <si>
    <t>http://www.imdb.com/title/tt2937898/?ref_=fn_tt_tt_1</t>
  </si>
  <si>
    <t>Passchendaele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</si>
  <si>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</si>
  <si>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</si>
  <si>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</si>
  <si>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</si>
  <si>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</si>
  <si>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</si>
  <si>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</si>
  <si>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</si>
  <si>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</si>
  <si>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</si>
  <si>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</si>
  <si>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</si>
  <si>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</si>
  <si>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</si>
  <si>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</si>
  <si>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</si>
  <si>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</si>
  <si>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</si>
  <si>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</si>
  <si>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 </t>
  </si>
  <si>
    <t>Nora Zehetner</t>
  </si>
  <si>
    <t>con man|eccentric|heiress|love|revenge</t>
  </si>
  <si>
    <t>http://www.imdb.com/title/tt0844286/?ref_=fn_tt_tt_1</t>
  </si>
  <si>
    <t>Charlie Kaufman</t>
  </si>
  <si>
    <t>Synecdoche, New York </t>
  </si>
  <si>
    <t>actress|director|play|theatre director|warehouse</t>
  </si>
  <si>
    <t>http://www.imdb.com/title/tt0383028/?ref_=fn_tt_tt_1</t>
  </si>
  <si>
    <t>Princess Mononoke </t>
  </si>
  <si>
    <t>anime|cult film|forest|princess|studio ghibli</t>
  </si>
  <si>
    <t>http://www.imdb.com/title/tt0119698/?ref_=fn_tt_tt_1</t>
  </si>
  <si>
    <t>Comedy|Drama|Mystery|Romance|Thriller|War</t>
  </si>
  <si>
    <t>Bon voyage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</si>
  <si>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</si>
  <si>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</si>
  <si>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</si>
  <si>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</si>
  <si>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</si>
  <si>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</si>
  <si>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</si>
  <si>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</si>
  <si>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t>http://www.imdb.com/title/tt0080492/?ref_=fn_tt_tt_1</t>
  </si>
  <si>
    <t>The Proposition </t>
  </si>
  <si>
    <t>aborigine|foreboding|gang|hideout|outlaw</t>
  </si>
  <si>
    <t>http://www.imdb.com/title/tt0421238/?ref_=fn_tt_tt_1</t>
  </si>
  <si>
    <t>Angelo Pizzo</t>
  </si>
  <si>
    <t>Donny Boaz</t>
  </si>
  <si>
    <t>Courage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</si>
  <si>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</si>
  <si>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</si>
  <si>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</si>
  <si>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</si>
  <si>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 </t>
  </si>
  <si>
    <t>female protagonist|hip hop|jewish american princess|rapper|record label</t>
  </si>
  <si>
    <t>http://www.imdb.com/title/tt0266747/?ref_=fn_tt_tt_1</t>
  </si>
  <si>
    <t>Equilibrium </t>
  </si>
  <si>
    <t>cleric|dystopia|fascist|law|neo noir</t>
  </si>
  <si>
    <t>http://www.imdb.com/title/tt0238380/?ref_=fn_tt_tt_1</t>
  </si>
  <si>
    <t>Guang Li</t>
  </si>
  <si>
    <t>The Children of Huang Shi </t>
  </si>
  <si>
    <t>Matthew Walker</t>
  </si>
  <si>
    <t>british|communist|journalist|nurse|orphan</t>
  </si>
  <si>
    <t>http://www.imdb.com/title/tt0889588/?ref_=fn_tt_tt_1</t>
  </si>
  <si>
    <t>The Yards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</si>
  <si>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</si>
  <si>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</si>
  <si>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</si>
  <si>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</si>
  <si>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</si>
  <si>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</si>
  <si>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</si>
  <si>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t>http://www.imdb.com/title/tt1520498/?ref_=fn_tt_tt_1</t>
  </si>
  <si>
    <t>By the Sea </t>
  </si>
  <si>
    <t>Melvil Poupaud</t>
  </si>
  <si>
    <t>cheating wife|cigarette smoking|male in shower|male nudity|male rear nudity</t>
  </si>
  <si>
    <t>http://www.imdb.com/title/tt3707106/?ref_=fn_tt_tt_1</t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</si>
  <si>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</si>
  <si>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</si>
  <si>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</si>
  <si>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</si>
  <si>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</si>
  <si>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t>http://www.imdb.com/title/tt0348121/?ref_=fn_tt_tt_1</t>
  </si>
  <si>
    <t>David Anspaugh</t>
  </si>
  <si>
    <t>The Game of Their Lives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</si>
  <si>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</si>
  <si>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</si>
  <si>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</si>
  <si>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</si>
  <si>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</si>
  <si>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 </t>
  </si>
  <si>
    <t>family business|friend|murder|new york city|trial</t>
  </si>
  <si>
    <t>http://www.imdb.com/title/tt1175709/?ref_=fn_tt_tt_1</t>
  </si>
  <si>
    <t>Esai Morales</t>
  </si>
  <si>
    <t>Rapa Nui </t>
  </si>
  <si>
    <t>easter island|location in title|statue|topless female nudity|two word title</t>
  </si>
  <si>
    <t>http://www.imdb.com/title/tt0110944/?ref_=fn_tt_tt_1</t>
  </si>
  <si>
    <t>Yuqi Zhang</t>
  </si>
  <si>
    <t>CJ7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</si>
  <si>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</si>
  <si>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</si>
  <si>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</si>
  <si>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</si>
  <si>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</si>
  <si>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</si>
  <si>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</si>
  <si>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</si>
  <si>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</si>
  <si>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</si>
  <si>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</si>
  <si>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</si>
  <si>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</si>
  <si>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</si>
  <si>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t>http://www.imdb.com/title/tt1013860/?ref_=fn_tt_tt_1</t>
  </si>
  <si>
    <t>Daniel Algrant</t>
  </si>
  <si>
    <t>People I Know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</si>
  <si>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</si>
  <si>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</si>
  <si>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</si>
  <si>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</si>
  <si>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</si>
  <si>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             </t>
  </si>
  <si>
    <t>Ewen Solon</t>
  </si>
  <si>
    <t>http://www.imdb.com/title/tt0166038/?ref_=fn_tt_tt_1</t>
  </si>
  <si>
    <t>The Tempest </t>
  </si>
  <si>
    <t>Tom Conti</t>
  </si>
  <si>
    <t>banishment|sorcery|spirit|staff|storm at sea</t>
  </si>
  <si>
    <t>http://www.imdb.com/title/tt1274300/?ref_=fn_tt_tt_1</t>
  </si>
  <si>
    <t>Aaron Ashmore</t>
  </si>
  <si>
    <t>Regression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</si>
  <si>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</si>
  <si>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</si>
  <si>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</si>
  <si>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</si>
  <si>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</si>
  <si>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</si>
  <si>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</si>
  <si>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</si>
  <si>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</si>
  <si>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</si>
  <si>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</si>
  <si>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 </t>
  </si>
  <si>
    <t>Andy On</t>
  </si>
  <si>
    <t>art of war|china|civil war|female warrior|musician</t>
  </si>
  <si>
    <t>http://www.imdb.com/title/tt0882978/?ref_=fn_tt_tt_1</t>
  </si>
  <si>
    <t>Mike Barker</t>
  </si>
  <si>
    <t>Shattered </t>
  </si>
  <si>
    <t>daughter|gun|nanny|sociopath|suburb</t>
  </si>
  <si>
    <t>http://www.imdb.com/title/tt0489664/?ref_=fn_tt_tt_1</t>
  </si>
  <si>
    <t>Wayne Thornley</t>
  </si>
  <si>
    <t>Zambezia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</si>
  <si>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</si>
  <si>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</si>
  <si>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</si>
  <si>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</si>
  <si>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</si>
  <si>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</si>
  <si>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</si>
  <si>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</si>
  <si>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</si>
  <si>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</si>
  <si>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</si>
  <si>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</si>
  <si>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</si>
  <si>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</si>
  <si>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</si>
  <si>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</si>
  <si>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t>http://www.imdb.com/title/tt1134666/?ref_=fn_tt_tt_1</t>
  </si>
  <si>
    <t>Jonathan Jakubowicz</t>
  </si>
  <si>
    <t>Hands of Stone </t>
  </si>
  <si>
    <t>boxer|boxing|three word title</t>
  </si>
  <si>
    <t>http://www.imdb.com/title/tt1781827/?ref_=fn_tt_tt_1</t>
  </si>
  <si>
    <t>Panama</t>
  </si>
  <si>
    <t>Survivor </t>
  </si>
  <si>
    <t>cigarette lighter|death|fire|on the run|terrorist</t>
  </si>
  <si>
    <t>http://www.imdb.com/title/tt3247714/?ref_=fn_tt_tt_1</t>
  </si>
  <si>
    <t>Scott Walker</t>
  </si>
  <si>
    <t>The Frozen Ground </t>
  </si>
  <si>
    <t>anchorage alaska|based on true story|pole dancer|serial killer|strip club</t>
  </si>
  <si>
    <t>http://www.imdb.com/title/tt2005374/?ref_=fn_tt_tt_1</t>
  </si>
  <si>
    <t>The Painted Veil </t>
  </si>
  <si>
    <t>Alan David</t>
  </si>
  <si>
    <t>china|cholera|epidemic|love|marriage</t>
  </si>
  <si>
    <t>http://www.imdb.com/title/tt0446755/?ref_=fn_tt_tt_1</t>
  </si>
  <si>
    <t>The Baader Meinhof Complex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</si>
  <si>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</si>
  <si>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</si>
  <si>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</si>
  <si>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</si>
  <si>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 </t>
  </si>
  <si>
    <t>friendship|frontier|honor|outpost|soldier</t>
  </si>
  <si>
    <t>http://www.imdb.com/title/tt0099348/?ref_=fn_tt_tt_1</t>
  </si>
  <si>
    <t>Bad Teacher </t>
  </si>
  <si>
    <t>boob job|breast enlargement|breast surgery|cheating on a test|ejaculation</t>
  </si>
  <si>
    <t>http://www.imdb.com/title/tt1284575/?ref_=fn_tt_tt_1</t>
  </si>
  <si>
    <t>Sea of Love </t>
  </si>
  <si>
    <t>detective|love|single|suspect|title from song</t>
  </si>
  <si>
    <t>http://www.imdb.com/title/tt0098273/?ref_=fn_tt_tt_1</t>
  </si>
  <si>
    <t>Mark Rosman</t>
  </si>
  <si>
    <t>Dan Byrd</t>
  </si>
  <si>
    <t>A Cinderella Story </t>
  </si>
  <si>
    <t>cinderella story|correspondence|evil step mother|female protagonist|teenage girl</t>
  </si>
  <si>
    <t>http://www.imdb.com/title/tt0356470/?ref_=fn_tt_tt_1</t>
  </si>
  <si>
    <t>W. Earl Brown</t>
  </si>
  <si>
    <t>Scream </t>
  </si>
  <si>
    <t>mask|mystery killer|slasher|teenage girl|telephone</t>
  </si>
  <si>
    <t>http://www.imdb.com/title/tt0117571/?ref_=fn_tt_tt_1</t>
  </si>
  <si>
    <t>Thir13en Ghosts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</si>
  <si>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</si>
  <si>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</si>
  <si>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</si>
  <si>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</si>
  <si>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</si>
  <si>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</si>
  <si>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</si>
  <si>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</si>
  <si>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t>http://www.imdb.com/title/tt0081505/?ref_=fn_tt_tt_1</t>
  </si>
  <si>
    <t>Back to the Future </t>
  </si>
  <si>
    <t>J.J. Cohen</t>
  </si>
  <si>
    <t>clock tower|delorean|future|time travel|time travel comedy</t>
  </si>
  <si>
    <t>http://www.imdb.com/title/tt0088763/?ref_=fn_tt_tt_1</t>
  </si>
  <si>
    <t>House on Haunted Hill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</si>
  <si>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</si>
  <si>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</si>
  <si>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</si>
  <si>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</si>
  <si>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</si>
  <si>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</si>
  <si>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</si>
  <si>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</si>
  <si>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</si>
  <si>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</si>
  <si>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</si>
  <si>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 </t>
  </si>
  <si>
    <t>Cabrina Collesides</t>
  </si>
  <si>
    <t>http://www.imdb.com/title/tt4280822/?ref_=fn_tt_tt_1</t>
  </si>
  <si>
    <t>The Switch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</si>
  <si>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</si>
  <si>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</si>
  <si>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</si>
  <si>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</si>
  <si>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 </t>
  </si>
  <si>
    <t>David Moscow</t>
  </si>
  <si>
    <t>fall|honeymoon|love|marriage|newlywed</t>
  </si>
  <si>
    <t>http://www.imdb.com/title/tt0305711/?ref_=fn_tt_tt_1</t>
  </si>
  <si>
    <t>Mem Ferda</t>
  </si>
  <si>
    <t>The Devil's Double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</si>
  <si>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</si>
  <si>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</si>
  <si>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</si>
  <si>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</si>
  <si>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</si>
  <si>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</si>
  <si>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</si>
  <si>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</si>
  <si>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t>http://www.imdb.com/title/tt1697237/?ref_=fn_tt_tt_1</t>
  </si>
  <si>
    <t>Britt Allcroft</t>
  </si>
  <si>
    <t>Thomas and the Magic Railroad </t>
  </si>
  <si>
    <t>locomotive|magic|mountain|railroad|steam locomotive</t>
  </si>
  <si>
    <t>http://www.imdb.com/title/tt0205461/?ref_=fn_tt_tt_1</t>
  </si>
  <si>
    <t>The Crazies </t>
  </si>
  <si>
    <t>deputy|iowa|rural setting|sheriff|survival</t>
  </si>
  <si>
    <t>http://www.imdb.com/title/tt0455407/?ref_=fn_tt_tt_1</t>
  </si>
  <si>
    <t>Ryûnosuke Kamiki</t>
  </si>
  <si>
    <t>Bunta Sugawara</t>
  </si>
  <si>
    <t>Spirited Away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</si>
  <si>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</si>
  <si>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</si>
  <si>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</si>
  <si>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</si>
  <si>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</si>
  <si>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 </t>
  </si>
  <si>
    <t>Terence Yin</t>
  </si>
  <si>
    <t>die hard scenario|gunfight|hong kong police|police escort attacked|shootout</t>
  </si>
  <si>
    <t>http://www.imdb.com/title/tt3341072/?ref_=fn_tt_tt_1</t>
  </si>
  <si>
    <t>The Bounty </t>
  </si>
  <si>
    <t>lieutenant|lifeboat|mutiny|sailing ship|ship</t>
  </si>
  <si>
    <t>http://www.imdb.com/title/tt0086993/?ref_=fn_tt_tt_1</t>
  </si>
  <si>
    <t>Brian Percival</t>
  </si>
  <si>
    <t>Sophie Nélisse</t>
  </si>
  <si>
    <t>The Book Thief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</si>
  <si>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</si>
  <si>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</si>
  <si>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</si>
  <si>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</si>
  <si>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</si>
  <si>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 </t>
  </si>
  <si>
    <t>amish|friend|friendship|high school|virgin</t>
  </si>
  <si>
    <t>http://www.imdb.com/title/tt1135985/?ref_=fn_tt_tt_1</t>
  </si>
  <si>
    <t>Anand Tucker</t>
  </si>
  <si>
    <t>Leap Year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</si>
  <si>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</si>
  <si>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</si>
  <si>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</si>
  <si>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</si>
  <si>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</si>
  <si>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</si>
  <si>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</si>
  <si>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</si>
  <si>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</si>
  <si>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</si>
  <si>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 </t>
  </si>
  <si>
    <t>friend|night|party|sex scene|sister</t>
  </si>
  <si>
    <t>http://www.imdb.com/title/tt0810922/?ref_=fn_tt_tt_1</t>
  </si>
  <si>
    <t>Daniel Barnz</t>
  </si>
  <si>
    <t>Won't Back Down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</si>
  <si>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</si>
  <si>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</si>
  <si>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</si>
  <si>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</si>
  <si>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</si>
  <si>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</si>
  <si>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</si>
  <si>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</si>
  <si>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</si>
  <si>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</si>
  <si>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</si>
  <si>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</si>
  <si>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</si>
  <si>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 </t>
  </si>
  <si>
    <t>1930s|election|female frontal nudity|kansas city|politician</t>
  </si>
  <si>
    <t>http://www.imdb.com/title/tt0116745/?ref_=fn_tt_tt_1</t>
  </si>
  <si>
    <t>James Schamus</t>
  </si>
  <si>
    <t>Indignation </t>
  </si>
  <si>
    <t>Tracy Letts</t>
  </si>
  <si>
    <t>http://www.imdb.com/title/tt4193394/?ref_=fn_tt_tt_1</t>
  </si>
  <si>
    <t>Hebrew</t>
  </si>
  <si>
    <t>Andrew Douglas</t>
  </si>
  <si>
    <t>The Amityville Horror </t>
  </si>
  <si>
    <t>ghost|haunted house|murder|nightmare|priest</t>
  </si>
  <si>
    <t>http://www.imdb.com/title/tt0384806/?ref_=fn_tt_tt_1</t>
  </si>
  <si>
    <t>Adaptation. </t>
  </si>
  <si>
    <t>book|orchid|screenwriter|thief|twin</t>
  </si>
  <si>
    <t>http://www.imdb.com/title/tt0268126/?ref_=fn_tt_tt_1</t>
  </si>
  <si>
    <t>Land of the Dead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</si>
  <si>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</si>
  <si>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</si>
  <si>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</si>
  <si>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</si>
  <si>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</si>
  <si>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 </t>
  </si>
  <si>
    <t>Ching Wan Lau</t>
  </si>
  <si>
    <t>http://www.imdb.com/title/tt2957680/?ref_=fn_tt_tt_1</t>
  </si>
  <si>
    <t>Chinese</t>
  </si>
  <si>
    <t>Fear and Loathing in Las Vegas </t>
  </si>
  <si>
    <t>american dream|convertible|drugs|journalist|lawyer</t>
  </si>
  <si>
    <t>http://www.imdb.com/title/tt0120669/?ref_=fn_tt_tt_1</t>
  </si>
  <si>
    <t>Ricky Gervais</t>
  </si>
  <si>
    <t>The Invention of Lying </t>
  </si>
  <si>
    <t>genetics|heaven|lie|screenwriter|truth</t>
  </si>
  <si>
    <t>http://www.imdb.com/title/tt1058017/?ref_=fn_tt_tt_1</t>
  </si>
  <si>
    <t>Carla Gallo</t>
  </si>
  <si>
    <t>Neighbors </t>
  </si>
  <si>
    <t>broken leg|friendship|jewish|topless female nudity|urination</t>
  </si>
  <si>
    <t>http://www.imdb.com/title/tt2004420/?ref_=fn_tt_tt_1</t>
  </si>
  <si>
    <t>Amy Yasbeck</t>
  </si>
  <si>
    <t>The Mask </t>
  </si>
  <si>
    <t>bank|bank clerk|gangster|loki|mask</t>
  </si>
  <si>
    <t>http://www.imdb.com/title/tt0110475/?ref_=fn_tt_tt_1</t>
  </si>
  <si>
    <t>Big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</si>
  <si>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</si>
  <si>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</si>
  <si>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</si>
  <si>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</si>
  <si>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</si>
  <si>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</si>
  <si>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</si>
  <si>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t>http://www.imdb.com/title/tt0443453/?ref_=fn_tt_tt_1</t>
  </si>
  <si>
    <t>Raquel Welch</t>
  </si>
  <si>
    <t>Legally Blonde </t>
  </si>
  <si>
    <t>Alanna Ubach</t>
  </si>
  <si>
    <t>blonde|harvard|law|law school|sorority</t>
  </si>
  <si>
    <t>http://www.imdb.com/title/tt0250494/?ref_=fn_tt_tt_1</t>
  </si>
  <si>
    <t>Star Trek III: The Search for Spock </t>
  </si>
  <si>
    <t>dying planet|planet|regaining one's memory|sacrifice|stabbed to death</t>
  </si>
  <si>
    <t>http://www.imdb.com/title/tt0088170/?ref_=fn_tt_tt_1</t>
  </si>
  <si>
    <t>The Exorcism of Emily Rose </t>
  </si>
  <si>
    <t>JR Bourne</t>
  </si>
  <si>
    <t>death|demonic possession|exorcism|lawyer|priest</t>
  </si>
  <si>
    <t>http://www.imdb.com/title/tt0404032/?ref_=fn_tt_tt_1</t>
  </si>
  <si>
    <t>Deuce Bigalow: Male Gigolo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</si>
  <si>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</si>
  <si>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</si>
  <si>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</si>
  <si>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</si>
  <si>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</si>
  <si>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 </t>
  </si>
  <si>
    <t>bible quote|chaos|faith|riot|shrine</t>
  </si>
  <si>
    <t>http://www.imdb.com/title/tt2467046/?ref_=fn_tt_tt_1</t>
  </si>
  <si>
    <t>Paul Schneider</t>
  </si>
  <si>
    <t>The Family Stone </t>
  </si>
  <si>
    <t>christmas|cruelty|ring|secret|tension</t>
  </si>
  <si>
    <t>http://www.imdb.com/title/tt0356680/?ref_=fn_tt_tt_1</t>
  </si>
  <si>
    <t>Sean Patrick Thomas</t>
  </si>
  <si>
    <t>Barbershop 2: Back in Business </t>
  </si>
  <si>
    <t>barbecue|barbershop|blaxploitation|marriage|politics</t>
  </si>
  <si>
    <t>http://www.imdb.com/title/tt0337579/?ref_=fn_tt_tt_1</t>
  </si>
  <si>
    <t>Terry Zwigoff</t>
  </si>
  <si>
    <t>Bad Santa </t>
  </si>
  <si>
    <t>bartender|christmas|christmas eve|department store|drink</t>
  </si>
  <si>
    <t>http://www.imdb.com/title/tt0307987/?ref_=fn_tt_tt_1</t>
  </si>
  <si>
    <t>Austin Powers: International Man of Mystery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</si>
  <si>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</si>
  <si>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</si>
  <si>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</si>
  <si>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 </t>
  </si>
  <si>
    <t>Joey Fatone</t>
  </si>
  <si>
    <t>family restaurant|greek|remarriage|suburb|wedding</t>
  </si>
  <si>
    <t>http://www.imdb.com/title/tt3760922/?ref_=fn_tt_tt_1</t>
  </si>
  <si>
    <t>Diary of a Wimpy Kid: Rodrick Rules </t>
  </si>
  <si>
    <t>Fran Kranz</t>
  </si>
  <si>
    <t>brother|middle school|no opening credits|photograph|school</t>
  </si>
  <si>
    <t>http://www.imdb.com/title/tt1650043/?ref_=fn_tt_tt_1</t>
  </si>
  <si>
    <t>Predator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</si>
  <si>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</si>
  <si>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</si>
  <si>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</si>
  <si>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</si>
  <si>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 </t>
  </si>
  <si>
    <t>1800s|classical composer|composer|first person narration|opera</t>
  </si>
  <si>
    <t>http://www.imdb.com/title/tt0086879/?ref_=fn_tt_tt_1</t>
  </si>
  <si>
    <t>Prom Night </t>
  </si>
  <si>
    <t>Collins Pennie</t>
  </si>
  <si>
    <t>friend|hotel|killer|murder|prom</t>
  </si>
  <si>
    <t>http://www.imdb.com/title/tt0926129/?ref_=fn_tt_tt_1</t>
  </si>
  <si>
    <t>Mean Girls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</si>
  <si>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</si>
  <si>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</si>
  <si>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</si>
  <si>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</si>
  <si>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 </t>
  </si>
  <si>
    <t>Mario Monicelli</t>
  </si>
  <si>
    <t>author|book|vacation|villa|writer</t>
  </si>
  <si>
    <t>http://www.imdb.com/title/tt0328589/?ref_=fn_tt_tt_1</t>
  </si>
  <si>
    <t>Gosford Park </t>
  </si>
  <si>
    <t>country house|murder|producer|servant|shooting party</t>
  </si>
  <si>
    <t>http://www.imdb.com/title/tt0280707/?ref_=fn_tt_tt_1</t>
  </si>
  <si>
    <t>Melinda Clarke</t>
  </si>
  <si>
    <t xml:space="preserve">The O.C.             </t>
  </si>
  <si>
    <t>california|lawyer|love|orange county california|wealth</t>
  </si>
  <si>
    <t>http://www.imdb.com/title/tt0362359/?ref_=fn_tt_tt_1</t>
  </si>
  <si>
    <t>Peggy Sue Got Married </t>
  </si>
  <si>
    <t>alternate history|alternate timeline|divorce|high school|reunion</t>
  </si>
  <si>
    <t>http://www.imdb.com/title/tt0091738/?ref_=fn_tt_tt_1</t>
  </si>
  <si>
    <t>Birdman or (The Unexpected Virtue of Ignorance) </t>
  </si>
  <si>
    <t>actor|artist|broadway play|replacement|stage</t>
  </si>
  <si>
    <t>http://www.imdb.com/title/tt2562232/?ref_=fn_tt_tt_1</t>
  </si>
  <si>
    <t>Blue Jasmine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</si>
  <si>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</si>
  <si>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</si>
  <si>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</si>
  <si>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</si>
  <si>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</si>
  <si>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 </t>
  </si>
  <si>
    <t>Susan Blommaert</t>
  </si>
  <si>
    <t>flight|passenger|plane|september 11 2001|terrorist</t>
  </si>
  <si>
    <t>http://www.imdb.com/title/tt0475276/?ref_=fn_tt_tt_1</t>
  </si>
  <si>
    <t>Christian Monzon</t>
  </si>
  <si>
    <t>Honey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</si>
  <si>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</si>
  <si>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</si>
  <si>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</si>
  <si>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</si>
  <si>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</si>
  <si>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</si>
  <si>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</si>
  <si>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</si>
  <si>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t>http://www.imdb.com/title/tt0117723/?ref_=fn_tt_tt_1</t>
  </si>
  <si>
    <t>The Fog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</si>
  <si>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</si>
  <si>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</si>
  <si>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</si>
  <si>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</si>
  <si>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</si>
  <si>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 </t>
  </si>
  <si>
    <t>christian|christian film|shark|surfer|surfing</t>
  </si>
  <si>
    <t>http://www.imdb.com/title/tt1596346/?ref_=fn_tt_tt_1</t>
  </si>
  <si>
    <t>Comedy|Drama|War</t>
  </si>
  <si>
    <t>Catch-22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</si>
  <si>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</si>
  <si>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</si>
  <si>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</si>
  <si>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</si>
  <si>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</si>
  <si>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</si>
  <si>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</si>
  <si>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</si>
  <si>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</si>
  <si>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 </t>
  </si>
  <si>
    <t>Grace Jones</t>
  </si>
  <si>
    <t>gods|princess|queen|rescue|wizard</t>
  </si>
  <si>
    <t>http://www.imdb.com/title/tt0087078/?ref_=fn_tt_tt_1</t>
  </si>
  <si>
    <t>Raging Bull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</si>
  <si>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</si>
  <si>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</si>
  <si>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</si>
  <si>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</si>
  <si>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</si>
  <si>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</si>
  <si>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</si>
  <si>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</si>
  <si>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</si>
  <si>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</si>
  <si>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 </t>
  </si>
  <si>
    <t>Freddie Jones</t>
  </si>
  <si>
    <t>cult|death|delusion|girl|sherlock holmes</t>
  </si>
  <si>
    <t>http://www.imdb.com/title/tt0090357/?ref_=fn_tt_tt_1</t>
  </si>
  <si>
    <t>Kevin Tancharoen</t>
  </si>
  <si>
    <t>Fame </t>
  </si>
  <si>
    <t>new york|performing arts|school|student|teacher</t>
  </si>
  <si>
    <t>http://www.imdb.com/title/tt1016075/?ref_=fn_tt_tt_1</t>
  </si>
  <si>
    <t>127 Hours </t>
  </si>
  <si>
    <t>alone|aron ralston|based on autobiography|canyon|survival</t>
  </si>
  <si>
    <t>http://www.imdb.com/title/tt1542344/?ref_=fn_tt_tt_1</t>
  </si>
  <si>
    <t>Small Time Crooks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</si>
  <si>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</si>
  <si>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</si>
  <si>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</si>
  <si>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</si>
  <si>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 </t>
  </si>
  <si>
    <t>Ethan Stiefel</t>
  </si>
  <si>
    <t>ballet|dance|dancer|dancing|love</t>
  </si>
  <si>
    <t>http://www.imdb.com/title/tt0210616/?ref_=fn_tt_tt_1</t>
  </si>
  <si>
    <t>Love the Coopers </t>
  </si>
  <si>
    <t>Timothée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</si>
  <si>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</si>
  <si>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</si>
  <si>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</si>
  <si>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</si>
  <si>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 </t>
  </si>
  <si>
    <t>Kevin G. Schmidt</t>
  </si>
  <si>
    <t>caper|computer genius|dog|heist|security chief</t>
  </si>
  <si>
    <t>http://www.imdb.com/title/tt0337917/?ref_=fn_tt_tt_1</t>
  </si>
  <si>
    <t>Life as a House </t>
  </si>
  <si>
    <t>cancer|construction|house|house construction|neighbor</t>
  </si>
  <si>
    <t>http://www.imdb.com/title/tt0264796/?ref_=fn_tt_tt_1</t>
  </si>
  <si>
    <t>Steve Jobs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</si>
  <si>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</si>
  <si>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</si>
  <si>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</si>
  <si>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 </t>
  </si>
  <si>
    <t>cheerleader|party|popular girl|speech|valedictorian</t>
  </si>
  <si>
    <t>http://www.imdb.com/title/tt1032815/?ref_=fn_tt_tt_1</t>
  </si>
  <si>
    <t>Youth in Revolt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</si>
  <si>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</si>
  <si>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</si>
  <si>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</si>
  <si>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</si>
  <si>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 </t>
  </si>
  <si>
    <t>Michael Horse</t>
  </si>
  <si>
    <t>ambush|hero|masked hero|outlaw|texas ranger</t>
  </si>
  <si>
    <t>http://www.imdb.com/title/tt0082648/?ref_=fn_tt_tt_1</t>
  </si>
  <si>
    <t>John Boorman</t>
  </si>
  <si>
    <t>The Tailor of Panama </t>
  </si>
  <si>
    <t>canal|panama|president|spy|tailor</t>
  </si>
  <si>
    <t>http://www.imdb.com/title/tt0236784/?ref_=fn_tt_tt_1</t>
  </si>
  <si>
    <t>Dennis Franz</t>
  </si>
  <si>
    <t>Nancy Allen</t>
  </si>
  <si>
    <t>Blow Out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</si>
  <si>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</si>
  <si>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</si>
  <si>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</si>
  <si>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</si>
  <si>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</si>
  <si>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</si>
  <si>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</si>
  <si>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</si>
  <si>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</si>
  <si>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t>http://www.imdb.com/title/tt2167202/?ref_=fn_tt_tt_1</t>
  </si>
  <si>
    <t>The Ice Storm </t>
  </si>
  <si>
    <t>ice|ice storm|storm|thanksgiving|virgin</t>
  </si>
  <si>
    <t>http://www.imdb.com/title/tt0119349/?ref_=fn_tt_tt_1</t>
  </si>
  <si>
    <t>And So It Goes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</si>
  <si>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</si>
  <si>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</si>
  <si>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</si>
  <si>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</si>
  <si>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</si>
  <si>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 </t>
  </si>
  <si>
    <t>Kellie Martin</t>
  </si>
  <si>
    <t>beverly hills hotel|divorce|girl|troop|wilderness</t>
  </si>
  <si>
    <t>http://www.imdb.com/title/tt0098519/?ref_=fn_tt_tt_1</t>
  </si>
  <si>
    <t>István Szabó</t>
  </si>
  <si>
    <t>Shaun Evans</t>
  </si>
  <si>
    <t>Being Julia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</si>
  <si>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</si>
  <si>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</si>
  <si>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</si>
  <si>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</si>
  <si>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</si>
  <si>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9½ Weeks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</si>
  <si>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</si>
  <si>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</si>
  <si>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</si>
  <si>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</si>
  <si>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</si>
  <si>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</si>
  <si>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</si>
  <si>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</si>
  <si>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</si>
  <si>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</si>
  <si>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</si>
  <si>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 </t>
  </si>
  <si>
    <t>countess|leo tolstoy|russian|wealth|writing</t>
  </si>
  <si>
    <t>http://www.imdb.com/title/tt0824758/?ref_=fn_tt_tt_1</t>
  </si>
  <si>
    <t>Ed Wood </t>
  </si>
  <si>
    <t>1950s|director|friend|friendship|transvestism</t>
  </si>
  <si>
    <t>http://www.imdb.com/title/tt0109707/?ref_=fn_tt_tt_1</t>
  </si>
  <si>
    <t>Labor Day </t>
  </si>
  <si>
    <t>baseball|baseball practice|escaped convict|neighbor|tied to a chair</t>
  </si>
  <si>
    <t>http://www.imdb.com/title/tt1967545/?ref_=fn_tt_tt_1</t>
  </si>
  <si>
    <t>Khulan Chuluun</t>
  </si>
  <si>
    <t>Mongol: The Rise of Genghis Khan </t>
  </si>
  <si>
    <t>Honglei Sun</t>
  </si>
  <si>
    <t>epic|genghis khan|one word title|slave|starving</t>
  </si>
  <si>
    <t>http://www.imdb.com/title/tt0416044/?ref_=fn_tt_tt_1</t>
  </si>
  <si>
    <t>Mongolian</t>
  </si>
  <si>
    <t>RocknRolla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</si>
  <si>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</si>
  <si>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</si>
  <si>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</si>
  <si>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</si>
  <si>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</si>
  <si>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</si>
  <si>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</si>
  <si>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</si>
  <si>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</si>
  <si>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 </t>
  </si>
  <si>
    <t>classic literature|denmark|funeral|madness|prince</t>
  </si>
  <si>
    <t>http://www.imdb.com/title/tt0116477/?ref_=fn_tt_tt_1</t>
  </si>
  <si>
    <t>Suzie Steen</t>
  </si>
  <si>
    <t>Mao's Last Dancer </t>
  </si>
  <si>
    <t>Aden Young</t>
  </si>
  <si>
    <t>ballet|beijing|dancer|love|village</t>
  </si>
  <si>
    <t>http://www.imdb.com/title/tt1071812/?ref_=fn_tt_tt_1</t>
  </si>
  <si>
    <t>Jeff Nichols</t>
  </si>
  <si>
    <t>Midnight Special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</si>
  <si>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</si>
  <si>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</si>
  <si>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</si>
  <si>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</si>
  <si>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</si>
  <si>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</si>
  <si>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</si>
  <si>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</si>
  <si>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</si>
  <si>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</si>
  <si>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</si>
  <si>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</si>
  <si>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</si>
  <si>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</si>
  <si>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             </t>
  </si>
  <si>
    <t>hyperthymesia|new york city|police</t>
  </si>
  <si>
    <t>http://www.imdb.com/title/tt1842530/?ref_=fn_tt_tt_1</t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</si>
  <si>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</si>
  <si>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</si>
  <si>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</si>
  <si>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</si>
  <si>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</si>
  <si>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</si>
  <si>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t>http://www.imdb.com/title/tt1149362/?ref_=fn_tt_tt_1</t>
  </si>
  <si>
    <t>Anna Harr</t>
  </si>
  <si>
    <t>Restoration </t>
  </si>
  <si>
    <t>James Cullen Bressack</t>
  </si>
  <si>
    <t>http://www.imdb.com/title/tt4517738/?ref_=fn_tt_tt_1</t>
  </si>
  <si>
    <t>Mike Marvin</t>
  </si>
  <si>
    <t>Action|Horror|Romance|Sci-Fi|Thriller</t>
  </si>
  <si>
    <t>The Wraith </t>
  </si>
  <si>
    <t>arizona|death|gang|police|sheriff</t>
  </si>
  <si>
    <t>http://www.imdb.com/title/tt0092240/?ref_=fn_tt_tt_1</t>
  </si>
  <si>
    <t>The Salton Sea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</si>
  <si>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</si>
  <si>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</si>
  <si>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</si>
  <si>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</si>
  <si>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</si>
  <si>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</si>
  <si>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</si>
  <si>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</si>
  <si>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</si>
  <si>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</si>
  <si>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 </t>
  </si>
  <si>
    <t>breasts|female nudity|male pubic hair|pubic hair|sex scene</t>
  </si>
  <si>
    <t>http://www.imdb.com/title/tt0865554/?ref_=fn_tt_tt_1</t>
  </si>
  <si>
    <t>Nora von Waldstätten</t>
  </si>
  <si>
    <t xml:space="preserve">Carlos             </t>
  </si>
  <si>
    <t>Katharina Schüttler</t>
  </si>
  <si>
    <t>opec|pubic hair|revolutionary|terrorism|true crime</t>
  </si>
  <si>
    <t>http://www.imdb.com/title/tt1321865/?ref_=fn_tt_tt_1</t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</si>
  <si>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</si>
  <si>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</si>
  <si>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</si>
  <si>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</si>
  <si>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</si>
  <si>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</si>
  <si>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</si>
  <si>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</si>
  <si>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</si>
  <si>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</si>
  <si>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</si>
  <si>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</si>
  <si>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</si>
  <si>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</si>
  <si>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</si>
  <si>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 </t>
  </si>
  <si>
    <t>Joseph Pilato</t>
  </si>
  <si>
    <t>bunker|experiment|military|research|scientist</t>
  </si>
  <si>
    <t>http://www.imdb.com/title/tt0088993/?ref_=fn_tt_tt_1</t>
  </si>
  <si>
    <t>I Am Wrath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</si>
  <si>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</si>
  <si>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</si>
  <si>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</si>
  <si>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</si>
  <si>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</si>
  <si>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</si>
  <si>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</si>
  <si>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</si>
  <si>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</si>
  <si>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 </t>
  </si>
  <si>
    <t>cult film|psychotronic|sword and sorcery|talisman|warrior</t>
  </si>
  <si>
    <t>http://www.imdb.com/title/tt0089893/?ref_=fn_tt_tt_1</t>
  </si>
  <si>
    <t>Rodrigo Cortés</t>
  </si>
  <si>
    <t>Red Lights </t>
  </si>
  <si>
    <t>fraud|physicist|psychic|skeptic|tailing</t>
  </si>
  <si>
    <t>http://www.imdb.com/title/tt1748179/?ref_=fn_tt_tt_1</t>
  </si>
  <si>
    <t>Superbad </t>
  </si>
  <si>
    <t>black comedy|bromance|party|school|teen comedy</t>
  </si>
  <si>
    <t>http://www.imdb.com/title/tt0829482/?ref_=fn_tt_tt_1</t>
  </si>
  <si>
    <t>Madea Goes to Jail </t>
  </si>
  <si>
    <t>adaptation directed by original author|cross dressing|madea series|remake|sequel</t>
  </si>
  <si>
    <t>http://www.imdb.com/title/tt1142800/?ref_=fn_tt_tt_1</t>
  </si>
  <si>
    <t>David Hayter</t>
  </si>
  <si>
    <t>Wolves </t>
  </si>
  <si>
    <t>bar|female nudity|murder|small town|werewolf</t>
  </si>
  <si>
    <t>http://www.imdb.com/title/tt1403241/?ref_=fn_tt_tt_1</t>
  </si>
  <si>
    <t>Mari Koda</t>
  </si>
  <si>
    <t>Cassie Ventura</t>
  </si>
  <si>
    <t>Step Up 2: The Streets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</si>
  <si>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</si>
  <si>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</si>
  <si>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</si>
  <si>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</si>
  <si>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</si>
  <si>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 </t>
  </si>
  <si>
    <t>animal|axe|red riding hood|wolf|woodsman</t>
  </si>
  <si>
    <t>http://www.imdb.com/title/tt0443536/?ref_=fn_tt_tt_1</t>
  </si>
  <si>
    <t>Terry George</t>
  </si>
  <si>
    <t>Hotel Rwanda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</si>
  <si>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</si>
  <si>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</si>
  <si>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</si>
  <si>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</si>
  <si>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</si>
  <si>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</si>
  <si>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</si>
  <si>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</si>
  <si>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</si>
  <si>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</si>
  <si>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</si>
  <si>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</si>
  <si>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</si>
  <si>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</si>
  <si>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</si>
  <si>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</si>
  <si>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</si>
  <si>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</si>
  <si>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</si>
  <si>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</si>
  <si>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</si>
  <si>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</si>
  <si>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</si>
  <si>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</si>
  <si>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</si>
  <si>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</si>
  <si>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</si>
  <si>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 </t>
  </si>
  <si>
    <t>Eric Sykes</t>
  </si>
  <si>
    <t>curtain|haunting|mansion|mute|xeroderma pigmentosum</t>
  </si>
  <si>
    <t>http://www.imdb.com/title/tt0230600/?ref_=fn_tt_tt_1</t>
  </si>
  <si>
    <t>Carrie Henn</t>
  </si>
  <si>
    <t>Aliens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</si>
  <si>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</si>
  <si>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</si>
  <si>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</si>
  <si>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</si>
  <si>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</si>
  <si>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</si>
  <si>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</si>
  <si>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</si>
  <si>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</si>
  <si>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t>http://www.imdb.com/title/tt0058385/?ref_=fn_tt_tt_1</t>
  </si>
  <si>
    <t>I Know What You Did Last Summer </t>
  </si>
  <si>
    <t>beach|corpse|fourth of july|overalls|revenge</t>
  </si>
  <si>
    <t>http://www.imdb.com/title/tt0119345/?ref_=fn_tt_tt_1</t>
  </si>
  <si>
    <t>Let's Be Cops </t>
  </si>
  <si>
    <t>friendship between men|impersonating a police officer|mobster|party|police officer</t>
  </si>
  <si>
    <t>http://www.imdb.com/title/tt1924435/?ref_=fn_tt_tt_1</t>
  </si>
  <si>
    <t>Patrick Gallagher</t>
  </si>
  <si>
    <t>Sideways </t>
  </si>
  <si>
    <t>actor|california|teacher|wine|writer</t>
  </si>
  <si>
    <t>http://www.imdb.com/title/tt0375063/?ref_=fn_tt_tt_1</t>
  </si>
  <si>
    <t>Owain Yeoman</t>
  </si>
  <si>
    <t>Chris Moss</t>
  </si>
  <si>
    <t>Beerfest </t>
  </si>
  <si>
    <t>beer|competition|germany|oktoberfest|prostitute</t>
  </si>
  <si>
    <t>http://www.imdb.com/title/tt0486551/?ref_=fn_tt_tt_1</t>
  </si>
  <si>
    <t>Halloween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</si>
  <si>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</si>
  <si>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</si>
  <si>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</si>
  <si>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</si>
  <si>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 </t>
  </si>
  <si>
    <t>dog|friend|neighborhood|planet|star</t>
  </si>
  <si>
    <t>http://www.imdb.com/title/tt0326900/?ref_=fn_tt_tt_1</t>
  </si>
  <si>
    <t>The Best Man Holiday </t>
  </si>
  <si>
    <t>childbirth|christmas|gay slur|infidelity|punched in the nose</t>
  </si>
  <si>
    <t>http://www.imdb.com/title/tt2083355/?ref_=fn_tt_tt_1</t>
  </si>
  <si>
    <t>Smokin' Aces </t>
  </si>
  <si>
    <t>casino|fbi|mafia|mob hit|sniper</t>
  </si>
  <si>
    <t>http://www.imdb.com/title/tt0475394/?ref_=fn_tt_tt_1</t>
  </si>
  <si>
    <t>Kevin Greutert</t>
  </si>
  <si>
    <t>Saw 3D: The Final Chapter </t>
  </si>
  <si>
    <t>Betsy Russell</t>
  </si>
  <si>
    <t>blood splatter|self help guru|sequel|support group|survivor</t>
  </si>
  <si>
    <t>http://www.imdb.com/title/tt1477076/?ref_=fn_tt_tt_1</t>
  </si>
  <si>
    <t>40 Days and 40 Nights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</si>
  <si>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</si>
  <si>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</si>
  <si>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</si>
  <si>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</si>
  <si>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 </t>
  </si>
  <si>
    <t>1990s|bar|car accident|nightclub|whipped cream</t>
  </si>
  <si>
    <t>http://www.imdb.com/title/tt0120770/?ref_=fn_tt_tt_1</t>
  </si>
  <si>
    <t>Beastly </t>
  </si>
  <si>
    <t>Erik Knudsen</t>
  </si>
  <si>
    <t>love|maid|newscaster|student|tutor</t>
  </si>
  <si>
    <t>http://www.imdb.com/title/tt1152398/?ref_=fn_tt_tt_1</t>
  </si>
  <si>
    <t>The Hills Have Eyes </t>
  </si>
  <si>
    <t>desert|horror movie remake|murder of family|rape|slasher</t>
  </si>
  <si>
    <t>http://www.imdb.com/title/tt0454841/?ref_=fn_tt_tt_1</t>
  </si>
  <si>
    <t>Dickie Roberts: Former Child Star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</si>
  <si>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</si>
  <si>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</si>
  <si>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</si>
  <si>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</si>
  <si>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</si>
  <si>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</si>
  <si>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</si>
  <si>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</si>
  <si>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</si>
  <si>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</si>
  <si>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</si>
  <si>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</si>
  <si>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</si>
  <si>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</si>
  <si>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</si>
  <si>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</si>
  <si>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</si>
  <si>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</si>
  <si>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</si>
  <si>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</si>
  <si>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</si>
  <si>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 </t>
  </si>
  <si>
    <t>Ben Platt</t>
  </si>
  <si>
    <t>a cappella|competition|dj|female protagonist|lesbian</t>
  </si>
  <si>
    <t>http://www.imdb.com/title/tt1981677/?ref_=fn_tt_tt_1</t>
  </si>
  <si>
    <t>Summer Catch </t>
  </si>
  <si>
    <t>baseball|baseball player|night|rivalry|summer</t>
  </si>
  <si>
    <t>http://www.imdb.com/title/tt0234829/?ref_=fn_tt_tt_1</t>
  </si>
  <si>
    <t>A Simple Plan </t>
  </si>
  <si>
    <t>bag of money|found money|minnesota|screenplay adapted by author|snow</t>
  </si>
  <si>
    <t>http://www.imdb.com/title/tt0120324/?ref_=fn_tt_tt_1</t>
  </si>
  <si>
    <t>Robert Harmon</t>
  </si>
  <si>
    <t>They </t>
  </si>
  <si>
    <t>darkness|friend|kiss|nightmare|suicide</t>
  </si>
  <si>
    <t>http://www.imdb.com/title/tt0283632/?ref_=fn_tt_tt_1</t>
  </si>
  <si>
    <t>Trent Cooper</t>
  </si>
  <si>
    <t>Larry the Cable Guy: Health Inspector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</si>
  <si>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</si>
  <si>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</si>
  <si>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</si>
  <si>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</si>
  <si>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</si>
  <si>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</si>
  <si>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</si>
  <si>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</si>
  <si>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</si>
  <si>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t>http://www.imdb.com/title/tt0159421/?ref_=fn_tt_tt_1</t>
  </si>
  <si>
    <t>Brooklyn's Finest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</si>
  <si>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</si>
  <si>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</si>
  <si>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</si>
  <si>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</si>
  <si>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</si>
  <si>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</si>
  <si>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</si>
  <si>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</si>
  <si>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</si>
  <si>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</si>
  <si>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</si>
  <si>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</si>
  <si>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</si>
  <si>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</si>
  <si>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</si>
  <si>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</si>
  <si>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 </t>
  </si>
  <si>
    <t>Rachel Dratch</t>
  </si>
  <si>
    <t>greece|greek|tour bus|tour guide|tourist</t>
  </si>
  <si>
    <t>http://www.imdb.com/title/tt0865559/?ref_=fn_tt_tt_1</t>
  </si>
  <si>
    <t>American Dreamz </t>
  </si>
  <si>
    <t>chief of staff|contest|president|singing|terrorist</t>
  </si>
  <si>
    <t>http://www.imdb.com/title/tt0465142/?ref_=fn_tt_tt_1</t>
  </si>
  <si>
    <t>Sidney J. Furie</t>
  </si>
  <si>
    <t>Superman IV: The Quest for Peace </t>
  </si>
  <si>
    <t>box office flop|dc comics|hair|nuclear disarmament|superman</t>
  </si>
  <si>
    <t>http://www.imdb.com/title/tt0094074/?ref_=fn_tt_tt_1</t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</si>
  <si>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</si>
  <si>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</si>
  <si>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</si>
  <si>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</si>
  <si>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</si>
  <si>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</si>
  <si>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</si>
  <si>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</si>
  <si>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 </t>
  </si>
  <si>
    <t>adult child friendship|corrupt cop|fistfight|gangster|thug</t>
  </si>
  <si>
    <t>http://www.imdb.com/title/tt0404390/?ref_=fn_tt_tt_1</t>
  </si>
  <si>
    <t>Rowdy Herrington</t>
  </si>
  <si>
    <t>Bobby Jones: Stroke of Genius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</si>
  <si>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</si>
  <si>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</si>
  <si>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</si>
  <si>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</si>
  <si>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 </t>
  </si>
  <si>
    <t>Clyde Kusatsu</t>
  </si>
  <si>
    <t>china|missionary|opium|villain|year 1937</t>
  </si>
  <si>
    <t>http://www.imdb.com/title/tt0091934/?ref_=fn_tt_tt_1</t>
  </si>
  <si>
    <t>The Illusionist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</si>
  <si>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</si>
  <si>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</si>
  <si>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</si>
  <si>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</si>
  <si>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</si>
  <si>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</si>
  <si>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</si>
  <si>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</si>
  <si>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</si>
  <si>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</si>
  <si>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 </t>
  </si>
  <si>
    <t>Gerard McSorley</t>
  </si>
  <si>
    <t>criminal|drug lord|gunshot|irish|journalist</t>
  </si>
  <si>
    <t>http://www.imdb.com/title/tt0312549/?ref_=fn_tt_tt_1</t>
  </si>
  <si>
    <t>Escobar: Paradise Lost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</si>
  <si>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</si>
  <si>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</si>
  <si>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</si>
  <si>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</si>
  <si>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</si>
  <si>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</si>
  <si>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</si>
  <si>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</si>
  <si>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</si>
  <si>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</si>
  <si>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</si>
  <si>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</si>
  <si>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</si>
  <si>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</si>
  <si>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</si>
  <si>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</si>
  <si>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</si>
  <si>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</si>
  <si>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</si>
  <si>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</si>
  <si>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</si>
  <si>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</si>
  <si>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</si>
  <si>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</si>
  <si>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</si>
  <si>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</si>
  <si>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t>http://www.imdb.com/title/tt1433822/?ref_=fn_tt_tt_1</t>
  </si>
  <si>
    <t>Howard Zieff</t>
  </si>
  <si>
    <t>My Girl </t>
  </si>
  <si>
    <t>best friend|funeral|girl|overalls|summer</t>
  </si>
  <si>
    <t>http://www.imdb.com/title/tt0102492/?ref_=fn_tt_tt_1</t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</si>
  <si>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</si>
  <si>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</si>
  <si>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</si>
  <si>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</si>
  <si>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</si>
  <si>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</si>
  <si>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 </t>
  </si>
  <si>
    <t>1980s|argument|critique of capitalism|f word|fired from the job</t>
  </si>
  <si>
    <t>http://www.imdb.com/title/tt0094291/?ref_=fn_tt_tt_1</t>
  </si>
  <si>
    <t>Sense and Sensibility </t>
  </si>
  <si>
    <t>1810s|female protagonist|horseback riding|inheritance|three word title</t>
  </si>
  <si>
    <t>http://www.imdb.com/title/tt0114388/?ref_=fn_tt_tt_1</t>
  </si>
  <si>
    <t>Julian Jarrold</t>
  </si>
  <si>
    <t>Becoming Jane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</si>
  <si>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</si>
  <si>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</si>
  <si>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</si>
  <si>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</si>
  <si>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</si>
  <si>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</si>
  <si>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</si>
  <si>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</si>
  <si>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</si>
  <si>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</si>
  <si>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 </t>
  </si>
  <si>
    <t>auction|home|house|iranian|marriage</t>
  </si>
  <si>
    <t>http://www.imdb.com/title/tt0315983/?ref_=fn_tt_tt_1</t>
  </si>
  <si>
    <t>Dead Poets Society </t>
  </si>
  <si>
    <t>education|english teacher|poet|professor|student</t>
  </si>
  <si>
    <t>http://www.imdb.com/title/tt0097165/?ref_=fn_tt_tt_1</t>
  </si>
  <si>
    <t>Peter Farrelly</t>
  </si>
  <si>
    <t>Dumb &amp; Dumber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</si>
  <si>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</si>
  <si>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</si>
  <si>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</si>
  <si>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</si>
  <si>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 </t>
  </si>
  <si>
    <t>Harley Jane Kozak</t>
  </si>
  <si>
    <t>friendship|love|male female friendship|new york|sex</t>
  </si>
  <si>
    <t>http://www.imdb.com/title/tt0098635/?ref_=fn_tt_tt_1</t>
  </si>
  <si>
    <t>The Verdict </t>
  </si>
  <si>
    <t>Jack Warden</t>
  </si>
  <si>
    <t>archdiocese|court|hospital|lawyer|malpractice</t>
  </si>
  <si>
    <t>http://www.imdb.com/title/tt0084855/?ref_=fn_tt_tt_1</t>
  </si>
  <si>
    <t>Road Trip </t>
  </si>
  <si>
    <t>blonde|college|friend|highway travel|road trip</t>
  </si>
  <si>
    <t>http://www.imdb.com/title/tt0215129/?ref_=fn_tt_tt_1</t>
  </si>
  <si>
    <t>Ron Lester</t>
  </si>
  <si>
    <t>Varsity Blues </t>
  </si>
  <si>
    <t>Mark Walters</t>
  </si>
  <si>
    <t>coach|coyote|popularity|quarterback|texas</t>
  </si>
  <si>
    <t>http://www.imdb.com/title/tt0139699/?ref_=fn_tt_tt_1</t>
  </si>
  <si>
    <t>Michel Hazanavicius</t>
  </si>
  <si>
    <t>The Artist </t>
  </si>
  <si>
    <t>1920s|jack russell terrier|modern silent movie|movie star|movie studio</t>
  </si>
  <si>
    <t>http://www.imdb.com/title/tt1655442/?ref_=fn_tt_tt_1</t>
  </si>
  <si>
    <t>The Unborn </t>
  </si>
  <si>
    <t>Rachel Brosnahan</t>
  </si>
  <si>
    <t>babysitting|experiment|nightmare|possession|twin</t>
  </si>
  <si>
    <t>http://www.imdb.com/title/tt1139668/?ref_=fn_tt_tt_1</t>
  </si>
  <si>
    <t>Moonrise Kingdom </t>
  </si>
  <si>
    <t>1960s|boy scouts|boy scouts camp|coming of age|young love</t>
  </si>
  <si>
    <t>http://www.imdb.com/title/tt1748122/?ref_=fn_tt_tt_1</t>
  </si>
  <si>
    <t>The Texas Chainsaw Massacre: The Beginning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</si>
  <si>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</si>
  <si>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</si>
  <si>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</si>
  <si>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</si>
  <si>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 </t>
  </si>
  <si>
    <t>Finn Ireland</t>
  </si>
  <si>
    <t>http://www.imdb.com/title/tt1002563/?ref_=fn_tt_tt_1</t>
  </si>
  <si>
    <t>Perry Andelin Blake</t>
  </si>
  <si>
    <t>The Master of Disguise </t>
  </si>
  <si>
    <t>disguise|mask|master of disguise|restaurant|waiter</t>
  </si>
  <si>
    <t>http://www.imdb.com/title/tt0295427/?ref_=fn_tt_tt_1</t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</si>
  <si>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</si>
  <si>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</si>
  <si>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</si>
  <si>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</si>
  <si>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</si>
  <si>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</si>
  <si>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t>http://www.imdb.com/title/tt0457430/?ref_=fn_tt_tt_1</t>
  </si>
  <si>
    <t>Jessika Van</t>
  </si>
  <si>
    <t xml:space="preserve">The Messengers             </t>
  </si>
  <si>
    <t>http://www.imdb.com/title/tt3513704/?ref_=fn_tt_tt_1</t>
  </si>
  <si>
    <t>Action|Comedy|Crime|Family</t>
  </si>
  <si>
    <t>See Spot Run </t>
  </si>
  <si>
    <t>boy|fbi|mailman|van|witness protection</t>
  </si>
  <si>
    <t>http://www.imdb.com/title/tt0250720/?ref_=fn_tt_tt_1</t>
  </si>
  <si>
    <t>Baby Boy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</si>
  <si>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</si>
  <si>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</si>
  <si>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</si>
  <si>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</si>
  <si>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 </t>
  </si>
  <si>
    <t>animal abuse(non graphic)|cat killer|college|dead cat|death of cat</t>
  </si>
  <si>
    <t>http://www.imdb.com/title/tt1265990/?ref_=fn_tt_tt_1</t>
  </si>
  <si>
    <t>Joe Dirt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</si>
  <si>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</si>
  <si>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</si>
  <si>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</si>
  <si>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</si>
  <si>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</si>
  <si>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</si>
  <si>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</si>
  <si>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</si>
  <si>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</si>
  <si>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</si>
  <si>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</si>
  <si>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 </t>
  </si>
  <si>
    <t>accident|conspiracy|police|police officer|village</t>
  </si>
  <si>
    <t>http://www.imdb.com/title/tt0425112/?ref_=fn_tt_tt_1</t>
  </si>
  <si>
    <t>Diane English</t>
  </si>
  <si>
    <t>The Women </t>
  </si>
  <si>
    <t>beauty salon|divorce|fashion|new york|perfume</t>
  </si>
  <si>
    <t>http://www.imdb.com/title/tt0430770/?ref_=fn_tt_tt_1</t>
  </si>
  <si>
    <t>Vicky Cristina Barcelona </t>
  </si>
  <si>
    <t>art|artist|painter|sex|summer</t>
  </si>
  <si>
    <t>http://www.imdb.com/title/tt0497465/?ref_=fn_tt_tt_1</t>
  </si>
  <si>
    <t>Peter Flinth</t>
  </si>
  <si>
    <t>Gustaf Skarsgård</t>
  </si>
  <si>
    <t>Arn: The Knight Templar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</si>
  <si>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</si>
  <si>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</si>
  <si>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</si>
  <si>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</si>
  <si>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</si>
  <si>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</si>
  <si>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</si>
  <si>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</si>
  <si>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</si>
  <si>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</si>
  <si>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 </t>
  </si>
  <si>
    <t>Marc Donato</t>
  </si>
  <si>
    <t>california|foster home|love|oleander|prison</t>
  </si>
  <si>
    <t>http://www.imdb.com/title/tt0283139/?ref_=fn_tt_tt_1</t>
  </si>
  <si>
    <t>Jennifer's Body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</si>
  <si>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</si>
  <si>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</si>
  <si>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</si>
  <si>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</si>
  <si>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</si>
  <si>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</si>
  <si>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</si>
  <si>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</si>
  <si>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</si>
  <si>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 </t>
  </si>
  <si>
    <t>beach|cigarette girl|radio|woman holding a baby|working class</t>
  </si>
  <si>
    <t>http://www.imdb.com/title/tt0093818/?ref_=fn_tt_tt_1</t>
  </si>
  <si>
    <t>Allen Coulter</t>
  </si>
  <si>
    <t>Remember Me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</si>
  <si>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</si>
  <si>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</si>
  <si>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</si>
  <si>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</si>
  <si>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</si>
  <si>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 </t>
  </si>
  <si>
    <t>Trent Ford</t>
  </si>
  <si>
    <t>best friend|high school|mother|sister|wedding</t>
  </si>
  <si>
    <t>http://www.imdb.com/title/tt0319524/?ref_=fn_tt_tt_1</t>
  </si>
  <si>
    <t>My Stepmother Is an Alien </t>
  </si>
  <si>
    <t>alien|earth|female alien|mission|secret</t>
  </si>
  <si>
    <t>http://www.imdb.com/title/tt0095687/?ref_=fn_tt_tt_1</t>
  </si>
  <si>
    <t>Philadelphia </t>
  </si>
  <si>
    <t>aids|city name in title|gay|homophobia|lawyer</t>
  </si>
  <si>
    <t>http://www.imdb.com/title/tt0107818/?ref_=fn_tt_tt_1</t>
  </si>
  <si>
    <t>Josef Rusnak</t>
  </si>
  <si>
    <t>The Thirteenth Floor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</si>
  <si>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</si>
  <si>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</si>
  <si>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</si>
  <si>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</si>
  <si>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</si>
  <si>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 </t>
  </si>
  <si>
    <t>flatulence|interracial marriage|marriage</t>
  </si>
  <si>
    <t>http://www.imdb.com/title/tt0380277/?ref_=fn_tt_tt_1</t>
  </si>
  <si>
    <t>Ronald Neame</t>
  </si>
  <si>
    <t>Karl Malden</t>
  </si>
  <si>
    <t>Meteor </t>
  </si>
  <si>
    <t>Brian Keith</t>
  </si>
  <si>
    <t>asteroid|meteor|nasa|nuclear weapon|satellite</t>
  </si>
  <si>
    <t>http://www.imdb.com/title/tt0079550/?ref_=fn_tt_tt_1</t>
  </si>
  <si>
    <t>Bruce Paltrow</t>
  </si>
  <si>
    <t>Duets </t>
  </si>
  <si>
    <t>convict|karaoke|middle america|salesman|singer</t>
  </si>
  <si>
    <t>http://www.imdb.com/title/tt0134630/?ref_=fn_tt_tt_1</t>
  </si>
  <si>
    <t>Hollywood Ending </t>
  </si>
  <si>
    <t>blind|director|psychosomatic blindness|self deprecating|studio</t>
  </si>
  <si>
    <t>http://www.imdb.com/title/tt0278823/?ref_=fn_tt_tt_1</t>
  </si>
  <si>
    <t>Adam Rifkin</t>
  </si>
  <si>
    <t>Detroit Rock City </t>
  </si>
  <si>
    <t>Shannon Tweed</t>
  </si>
  <si>
    <t>band|concert|high school|kiss|teenager</t>
  </si>
  <si>
    <t>http://www.imdb.com/title/tt0165710/?ref_=fn_tt_tt_1</t>
  </si>
  <si>
    <t>Jon Polito</t>
  </si>
  <si>
    <t>Highlander </t>
  </si>
  <si>
    <t>combat|head cut off|immortal|scotland|swordsman</t>
  </si>
  <si>
    <t>http://www.imdb.com/title/tt0091203/?ref_=fn_tt_tt_1</t>
  </si>
  <si>
    <t>Susanne Bier</t>
  </si>
  <si>
    <t>Things We Lost in the Fire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</si>
  <si>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</si>
  <si>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</si>
  <si>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</si>
  <si>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</si>
  <si>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</si>
  <si>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 </t>
  </si>
  <si>
    <t>fight|gang|junkyard|military|soldier</t>
  </si>
  <si>
    <t>http://www.imdb.com/title/tt0120207/?ref_=fn_tt_tt_1</t>
  </si>
  <si>
    <t>The Immigrant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</si>
  <si>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</si>
  <si>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</si>
  <si>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</si>
  <si>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</si>
  <si>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 </t>
  </si>
  <si>
    <t>Lynn Redgrave</t>
  </si>
  <si>
    <t>countess|diplomat|japanese|russian|shanghai</t>
  </si>
  <si>
    <t>http://www.imdb.com/title/tt0384686/?ref_=fn_tt_tt_1</t>
  </si>
  <si>
    <t>Trance </t>
  </si>
  <si>
    <t>Tuppence Middleton</t>
  </si>
  <si>
    <t>amnesia|criminal|heist|hypnotherapy|lost painting</t>
  </si>
  <si>
    <t>http://www.imdb.com/title/tt1924429/?ref_=fn_tt_tt_1</t>
  </si>
  <si>
    <t>Jessy Terrero</t>
  </si>
  <si>
    <t>Soul Plane </t>
  </si>
  <si>
    <t>airline|airplane|bathroom|sex|toilet</t>
  </si>
  <si>
    <t>http://www.imdb.com/title/tt0367085/?ref_=fn_tt_tt_1</t>
  </si>
  <si>
    <t>Welcome to the Sticks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</si>
  <si>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</si>
  <si>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</si>
  <si>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</si>
  <si>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</si>
  <si>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</si>
  <si>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 </t>
  </si>
  <si>
    <t>censorship|children|corpse|heil hitler|suffering</t>
  </si>
  <si>
    <t>http://www.imdb.com/title/tt0436364/?ref_=fn_tt_tt_1</t>
  </si>
  <si>
    <t>Gaspar Noé</t>
  </si>
  <si>
    <t>Emily Alyn Lind</t>
  </si>
  <si>
    <t>Paz de la Huerta</t>
  </si>
  <si>
    <t>Enter the Void </t>
  </si>
  <si>
    <t>drug deal|drugs|explicit sex|love|stripper</t>
  </si>
  <si>
    <t>http://www.imdb.com/title/tt1191111/?ref_=fn_tt_tt_1</t>
  </si>
  <si>
    <t>Justin Kirk</t>
  </si>
  <si>
    <t>Vamps </t>
  </si>
  <si>
    <t>Ivan Sergei</t>
  </si>
  <si>
    <t>murder|new york city|one word title|vampire|vampire slayer</t>
  </si>
  <si>
    <t>http://www.imdb.com/title/tt1545106/?ref_=fn_tt_tt_1</t>
  </si>
  <si>
    <t>Hachi: A Dog's Tale </t>
  </si>
  <si>
    <t>dog|human animal relationship|japanese|loyalty|waiting</t>
  </si>
  <si>
    <t>http://www.imdb.com/title/tt1028532/?ref_=fn_tt_tt_1</t>
  </si>
  <si>
    <t>Jérôme Salle</t>
  </si>
  <si>
    <t>Tanya van Graan</t>
  </si>
  <si>
    <t>Zulu </t>
  </si>
  <si>
    <t>Conrad Kemp</t>
  </si>
  <si>
    <t>apartheid|corpse|male nudity|murder|police officer</t>
  </si>
  <si>
    <t>http://www.imdb.com/title/tt2249221/?ref_=fn_tt_tt_1</t>
  </si>
  <si>
    <t>Tommy Lee Jones</t>
  </si>
  <si>
    <t>The Homesman </t>
  </si>
  <si>
    <t>abusive marriage|pastor|prison wagon|roast pig|suicide by hanging</t>
  </si>
  <si>
    <t>http://www.imdb.com/title/tt2398231/?ref_=fn_tt_tt_1</t>
  </si>
  <si>
    <t>Jesse Vaughan</t>
  </si>
  <si>
    <t>Juwanna Mann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</si>
  <si>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</si>
  <si>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</si>
  <si>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</si>
  <si>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</si>
  <si>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             </t>
  </si>
  <si>
    <t>Tommy Karlsen</t>
  </si>
  <si>
    <t>mafia|mob|norway|steve|van</t>
  </si>
  <si>
    <t>http://www.imdb.com/title/tt1958961/?ref_=fn_tt_tt_1</t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</si>
  <si>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</si>
  <si>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</si>
  <si>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</si>
  <si>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</si>
  <si>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</si>
  <si>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</si>
  <si>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</si>
  <si>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</si>
  <si>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 </t>
  </si>
  <si>
    <t>William Shockley</t>
  </si>
  <si>
    <t>boat racing|hydroplane|loyalty|one word title|scolding</t>
  </si>
  <si>
    <t>http://www.imdb.com/title/tt0206113/?ref_=fn_tt_tt_1</t>
  </si>
  <si>
    <t>Wayne Beach</t>
  </si>
  <si>
    <t>Slow Burn </t>
  </si>
  <si>
    <t>district attorney|interview|murder|prosecutor|reporter</t>
  </si>
  <si>
    <t>http://www.imdb.com/title/tt0376196/?ref_=fn_tt_tt_1</t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</si>
  <si>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</si>
  <si>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</si>
  <si>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</si>
  <si>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</si>
  <si>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</si>
  <si>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</si>
  <si>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</si>
  <si>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</si>
  <si>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</si>
  <si>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 </t>
  </si>
  <si>
    <t>alien|b movie|sex|slug|small town</t>
  </si>
  <si>
    <t>http://www.imdb.com/title/tt0439815/?ref_=fn_tt_tt_1</t>
  </si>
  <si>
    <t>Beverly Hills Cop </t>
  </si>
  <si>
    <t>drug dealer|drugs|murder|police brutality|police shootout</t>
  </si>
  <si>
    <t>http://www.imdb.com/title/tt0086960/?ref_=fn_tt_tt_1</t>
  </si>
  <si>
    <t>Home Alone </t>
  </si>
  <si>
    <t>airport|child protagonist|child swearing|christmas|home alone</t>
  </si>
  <si>
    <t>http://www.imdb.com/title/tt0099785/?ref_=fn_tt_tt_1</t>
  </si>
  <si>
    <t>3 Men and a Baby </t>
  </si>
  <si>
    <t>1980s|baby|heroin|package|questioned by police</t>
  </si>
  <si>
    <t>http://www.imdb.com/title/tt0094137/?ref_=fn_tt_tt_1</t>
  </si>
  <si>
    <t>Tootsie </t>
  </si>
  <si>
    <t>actor|actress|friend|love|reputation</t>
  </si>
  <si>
    <t>http://www.imdb.com/title/tt0084805/?ref_=fn_tt_tt_1</t>
  </si>
  <si>
    <t>Top Gun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</si>
  <si>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</si>
  <si>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</si>
  <si>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</si>
  <si>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</si>
  <si>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</si>
  <si>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 </t>
  </si>
  <si>
    <t>Sihung Lung</t>
  </si>
  <si>
    <t>bare midriff|china|magical realism|martial arts|sword</t>
  </si>
  <si>
    <t>http://www.imdb.com/title/tt0190332/?ref_=fn_tt_tt_1</t>
  </si>
  <si>
    <t>Taiwan</t>
  </si>
  <si>
    <t>American Beauty </t>
  </si>
  <si>
    <t>Ara Celi</t>
  </si>
  <si>
    <t>domestic violence|drug dealer|homosexuality|midlife crisis|unfaithfulness</t>
  </si>
  <si>
    <t>http://www.imdb.com/title/tt0169547/?ref_=fn_tt_tt_1</t>
  </si>
  <si>
    <t>The King's Speech </t>
  </si>
  <si>
    <t>king|king george vi|speech|speech therapist|throne</t>
  </si>
  <si>
    <t>http://www.imdb.com/title/tt1504320/?ref_=fn_tt_tt_1</t>
  </si>
  <si>
    <t>Twins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</si>
  <si>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</si>
  <si>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</si>
  <si>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</si>
  <si>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</si>
  <si>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</si>
  <si>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</si>
  <si>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</si>
  <si>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</si>
  <si>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</si>
  <si>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</si>
  <si>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 </t>
  </si>
  <si>
    <t>louisiana|overalls|road trip|southern u.s.|teenage boy</t>
  </si>
  <si>
    <t>http://www.imdb.com/title/tt0954990/?ref_=fn_tt_tt_1</t>
  </si>
  <si>
    <t>Rae Dawn Chong</t>
  </si>
  <si>
    <t>The Color Purple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</si>
  <si>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</si>
  <si>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</si>
  <si>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</si>
  <si>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</si>
  <si>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</si>
  <si>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</si>
  <si>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</si>
  <si>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</si>
  <si>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</si>
  <si>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</si>
  <si>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</si>
  <si>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</si>
  <si>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</si>
  <si>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</si>
  <si>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</si>
  <si>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</si>
  <si>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t>http://www.imdb.com/title/tt2084970/?ref_=fn_tt_tt_1</t>
  </si>
  <si>
    <t>Private Benjamin </t>
  </si>
  <si>
    <t>camera shot of feet|female stockinged feet|loss of husband|pantyhose|suntan pantyhose</t>
  </si>
  <si>
    <t>http://www.imdb.com/title/tt0081375/?ref_=fn_tt_tt_1</t>
  </si>
  <si>
    <t>Coal Miner's Daughter </t>
  </si>
  <si>
    <t>Levon Helm</t>
  </si>
  <si>
    <t>country music|kissing while having sex|poverty|singer|title based on song</t>
  </si>
  <si>
    <t>http://www.imdb.com/title/tt0080549/?ref_=fn_tt_tt_1</t>
  </si>
  <si>
    <t>Diary of a Wimpy Kid </t>
  </si>
  <si>
    <t>cheese|diary|friend|middle school|school</t>
  </si>
  <si>
    <t>http://www.imdb.com/title/tt1196141/?ref_=fn_tt_tt_1</t>
  </si>
  <si>
    <t>Andrés Muschietti</t>
  </si>
  <si>
    <t>Megan Charpentier</t>
  </si>
  <si>
    <t>Mama </t>
  </si>
  <si>
    <t>Isabelle Nélisse</t>
  </si>
  <si>
    <t>aunt|children|death of sister|forest|hiding in a closet</t>
  </si>
  <si>
    <t>http://www.imdb.com/title/tt2023587/?ref_=fn_tt_tt_1</t>
  </si>
  <si>
    <t>National Lampoon's Vacation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</si>
  <si>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</si>
  <si>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</si>
  <si>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</si>
  <si>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</si>
  <si>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</si>
  <si>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</si>
  <si>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</si>
  <si>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</si>
  <si>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</si>
  <si>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 </t>
  </si>
  <si>
    <t>monarchy|prime minister|princess diana|queen|speech</t>
  </si>
  <si>
    <t>http://www.imdb.com/title/tt0436697/?ref_=fn_tt_tt_1</t>
  </si>
  <si>
    <t>Beetlejuice </t>
  </si>
  <si>
    <t>Glenn Shadix</t>
  </si>
  <si>
    <t>attic|ghost|surrealism|teenage girl|yuppie</t>
  </si>
  <si>
    <t>http://www.imdb.com/title/tt0094721/?ref_=fn_tt_tt_1</t>
  </si>
  <si>
    <t>Why Did I Get Married?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</si>
  <si>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</si>
  <si>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</si>
  <si>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</si>
  <si>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</si>
  <si>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</si>
  <si>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</si>
  <si>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</si>
  <si>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</si>
  <si>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</si>
  <si>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</si>
  <si>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</si>
  <si>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</si>
  <si>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</si>
  <si>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 </t>
  </si>
  <si>
    <t>babysitting|cell phone|high school|nightmare|teenager</t>
  </si>
  <si>
    <t>http://www.imdb.com/title/tt0455857/?ref_=fn_tt_tt_1</t>
  </si>
  <si>
    <t>Big Fat Liar </t>
  </si>
  <si>
    <t>Lee Majors</t>
  </si>
  <si>
    <t>brunette|film producer|liar|prank|stunt</t>
  </si>
  <si>
    <t>http://www.imdb.com/title/tt0265298/?ref_=fn_tt_tt_1</t>
  </si>
  <si>
    <t>The Deer Hunter </t>
  </si>
  <si>
    <t>escape|friend|party|pittsburgh steelers|vietnam</t>
  </si>
  <si>
    <t>http://www.imdb.com/title/tt0077416/?ref_=fn_tt_tt_1</t>
  </si>
  <si>
    <t>Wag the Dog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</si>
  <si>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</si>
  <si>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</si>
  <si>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</si>
  <si>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</si>
  <si>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</si>
  <si>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</si>
  <si>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</si>
  <si>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</si>
  <si>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t>http://www.imdb.com/title/tt0306841/?ref_=fn_tt_tt_1</t>
  </si>
  <si>
    <t>Ric Roman Waugh</t>
  </si>
  <si>
    <t>Snitch </t>
  </si>
  <si>
    <t>cigarette smoking|dea|drugs|inspired by true events|undercover</t>
  </si>
  <si>
    <t>http://www.imdb.com/title/tt0882977/?ref_=fn_tt_tt_1</t>
  </si>
  <si>
    <t>Michael Dougherty</t>
  </si>
  <si>
    <t>Krampus </t>
  </si>
  <si>
    <t>Allison Tolman</t>
  </si>
  <si>
    <t>christmas|german|holiday|krampus|santa claus</t>
  </si>
  <si>
    <t>http://www.imdb.com/title/tt3850590/?ref_=fn_tt_tt_1</t>
  </si>
  <si>
    <t>The Faculty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</si>
  <si>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</si>
  <si>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</si>
  <si>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</si>
  <si>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</si>
  <si>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</si>
  <si>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</si>
  <si>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</si>
  <si>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t>http://www.imdb.com/title/tt0108551/?ref_=fn_tt_tt_1</t>
  </si>
  <si>
    <t>Cop Land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</si>
  <si>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</si>
  <si>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</si>
  <si>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</si>
  <si>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</si>
  <si>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 </t>
  </si>
  <si>
    <t>cheerleader|foreign exchange student|incestuous desire|incestuous kiss|prom</t>
  </si>
  <si>
    <t>http://www.imdb.com/title/tt0277371/?ref_=fn_tt_tt_1</t>
  </si>
  <si>
    <t>End of Watch </t>
  </si>
  <si>
    <t>lapd|police|police officer|south central los angeles|street gang</t>
  </si>
  <si>
    <t>http://www.imdb.com/title/tt1855199/?ref_=fn_tt_tt_1</t>
  </si>
  <si>
    <t>The Skulls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</si>
  <si>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</si>
  <si>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</si>
  <si>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</si>
  <si>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</si>
  <si>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 </t>
  </si>
  <si>
    <t>based on memoir|cambridge university|husband wife relationship|lou gehrig's disease|physicist</t>
  </si>
  <si>
    <t>http://www.imdb.com/title/tt2980516/?ref_=fn_tt_tt_1</t>
  </si>
  <si>
    <t>Malibu's Most Wanted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</si>
  <si>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</si>
  <si>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</si>
  <si>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</si>
  <si>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 </t>
  </si>
  <si>
    <t>birth|oklahoma|photographer|tennessee|wal mart</t>
  </si>
  <si>
    <t>http://www.imdb.com/title/tt0198021/?ref_=fn_tt_tt_1</t>
  </si>
  <si>
    <t>Claude Rains</t>
  </si>
  <si>
    <t>Lawrence of Arabia </t>
  </si>
  <si>
    <t>arab|british military|desert|ottoman empire|t.e. lawrence</t>
  </si>
  <si>
    <t>http://www.imdb.com/title/tt0056172/?ref_=fn_tt_tt_1</t>
  </si>
  <si>
    <t>Rob Zombie</t>
  </si>
  <si>
    <t>Halloween II </t>
  </si>
  <si>
    <t>halloween|hospital|michael myers|rampage|vomiting</t>
  </si>
  <si>
    <t>http://www.imdb.com/title/tt1311067/?ref_=fn_tt_tt_1</t>
  </si>
  <si>
    <t>Wild </t>
  </si>
  <si>
    <t>female protagonist|grief|hiking|loss of mother|mother daughter relationship</t>
  </si>
  <si>
    <t>http://www.imdb.com/title/tt2305051/?ref_=fn_tt_tt_1</t>
  </si>
  <si>
    <t>Dennis Iliadis</t>
  </si>
  <si>
    <t>The Last House on the Left </t>
  </si>
  <si>
    <t>Martha MacIsaac</t>
  </si>
  <si>
    <t>kidnapping|lake|microwave oven|psychopath|woods</t>
  </si>
  <si>
    <t>http://www.imdb.com/title/tt0844708/?ref_=fn_tt_tt_1</t>
  </si>
  <si>
    <t>The Wedding Date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</si>
  <si>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</si>
  <si>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</si>
  <si>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</si>
  <si>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</si>
  <si>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 </t>
  </si>
  <si>
    <t>cult film|halloween|killer|michael myers|serial killer</t>
  </si>
  <si>
    <t>http://www.imdb.com/title/tt0220506/?ref_=fn_tt_tt_1</t>
  </si>
  <si>
    <t>The Princess Bride </t>
  </si>
  <si>
    <t>André the Giant</t>
  </si>
  <si>
    <t>fairy tale|giant|pirate|princess|true love</t>
  </si>
  <si>
    <t>http://www.imdb.com/title/tt0093779/?ref_=fn_tt_tt_1</t>
  </si>
  <si>
    <t>The Great Debaters </t>
  </si>
  <si>
    <t>college|debate|student|texas|wiley college</t>
  </si>
  <si>
    <t>http://www.imdb.com/title/tt0427309/?ref_=fn_tt_tt_1</t>
  </si>
  <si>
    <t>Nicolas Winding Refn</t>
  </si>
  <si>
    <t>Drive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</si>
  <si>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</si>
  <si>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</si>
  <si>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</si>
  <si>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</si>
  <si>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</si>
  <si>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 </t>
  </si>
  <si>
    <t>band|friend|new york city|suburb|teenager</t>
  </si>
  <si>
    <t>http://www.imdb.com/title/tt0361467/?ref_=fn_tt_tt_1</t>
  </si>
  <si>
    <t>The Object of My Affection </t>
  </si>
  <si>
    <t>Kali Rocha</t>
  </si>
  <si>
    <t>baby|dancing|gay|name calling|penis slur</t>
  </si>
  <si>
    <t>http://www.imdb.com/title/tt0120772/?ref_=fn_tt_tt_1</t>
  </si>
  <si>
    <t>Juan Carlos Fresnadillo</t>
  </si>
  <si>
    <t>28 Weeks Later </t>
  </si>
  <si>
    <t>paris france|rage|sniper|u.s. army|zombie apocalypse</t>
  </si>
  <si>
    <t>http://www.imdb.com/title/tt0463854/?ref_=fn_tt_tt_1</t>
  </si>
  <si>
    <t>Jessie T. Usher</t>
  </si>
  <si>
    <t>When the Game Stands Tall </t>
  </si>
  <si>
    <t>Ser'Darius Blain</t>
  </si>
  <si>
    <t>coach|high school football</t>
  </si>
  <si>
    <t>http://www.imdb.com/title/tt2247476/?ref_=fn_tt_tt_1</t>
  </si>
  <si>
    <t>Luke Benward</t>
  </si>
  <si>
    <t>Because of Winn-Dixie </t>
  </si>
  <si>
    <t>10 year old|dog|florida|girl|supermarket</t>
  </si>
  <si>
    <t>http://www.imdb.com/title/tt0317132/?ref_=fn_tt_tt_1</t>
  </si>
  <si>
    <t>Gina Prince-Bythewood</t>
  </si>
  <si>
    <t>Love &amp; Basketball </t>
  </si>
  <si>
    <t>basketball movie|female basketball player|high school|nba|title directed by female</t>
  </si>
  <si>
    <t>http://www.imdb.com/title/tt0199725/?ref_=fn_tt_tt_1</t>
  </si>
  <si>
    <t>Grosse Pointe Blank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</si>
  <si>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</si>
  <si>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</si>
  <si>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</si>
  <si>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</si>
  <si>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</si>
  <si>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</si>
  <si>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</si>
  <si>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</si>
  <si>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</si>
  <si>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</si>
  <si>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</si>
  <si>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</si>
  <si>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</si>
  <si>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</si>
  <si>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</si>
  <si>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</si>
  <si>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 </t>
  </si>
  <si>
    <t>Brenda Strong</t>
  </si>
  <si>
    <t>coven|occult|outcast|spell|witch</t>
  </si>
  <si>
    <t>http://www.imdb.com/title/tt0115963/?ref_=fn_tt_tt_1</t>
  </si>
  <si>
    <t>Match Point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</si>
  <si>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</si>
  <si>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</si>
  <si>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</si>
  <si>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</si>
  <si>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</si>
  <si>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</si>
  <si>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</si>
  <si>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</si>
  <si>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t>http://www.imdb.com/title/tt0493949/?ref_=fn_tt_tt_1</t>
  </si>
  <si>
    <t>The Remains of the Day </t>
  </si>
  <si>
    <t>butler|housekeeper|manor|servant|service</t>
  </si>
  <si>
    <t>http://www.imdb.com/title/tt0107943/?ref_=fn_tt_tt_1</t>
  </si>
  <si>
    <t>Nicole Ari Parker</t>
  </si>
  <si>
    <t>Boogie Nights </t>
  </si>
  <si>
    <t>Nina Hartley</t>
  </si>
  <si>
    <t>1970s|adult entertainment industry|nightclub|porn industry|san fernando valley california</t>
  </si>
  <si>
    <t>http://www.imdb.com/title/tt0118749/?ref_=fn_tt_tt_1</t>
  </si>
  <si>
    <t>Nowhere to Run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</si>
  <si>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</si>
  <si>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</si>
  <si>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</si>
  <si>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</si>
  <si>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</si>
  <si>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 </t>
  </si>
  <si>
    <t>father son relationship|horse|horse ranch|ranch|wild mustang</t>
  </si>
  <si>
    <t>http://www.imdb.com/title/tt0434215/?ref_=fn_tt_tt_1</t>
  </si>
  <si>
    <t>Martin Weisz</t>
  </si>
  <si>
    <t>The Hills Have Eyes II </t>
  </si>
  <si>
    <t>desert|fight|hill|murder|mutant</t>
  </si>
  <si>
    <t>http://www.imdb.com/title/tt0800069/?ref_=fn_tt_tt_1</t>
  </si>
  <si>
    <t>John Ottman</t>
  </si>
  <si>
    <t>Joey Lawrence</t>
  </si>
  <si>
    <t>Urban Legends: Final Cut </t>
  </si>
  <si>
    <t>film set|movie set|sequel|slow motion|urban legend</t>
  </si>
  <si>
    <t>http://www.imdb.com/title/tt0192731/?ref_=fn_tt_tt_1</t>
  </si>
  <si>
    <t>Tuck Everlasting </t>
  </si>
  <si>
    <t>fountain of youth|immortality|secret|woods|young man</t>
  </si>
  <si>
    <t>http://www.imdb.com/title/tt0283084/?ref_=fn_tt_tt_1</t>
  </si>
  <si>
    <t>John Bonito</t>
  </si>
  <si>
    <t>Firass Dirani</t>
  </si>
  <si>
    <t>The Marine </t>
  </si>
  <si>
    <t>beating|marine|muscleman|tied up|tough guy</t>
  </si>
  <si>
    <t>http://www.imdb.com/title/tt0419946/?ref_=fn_tt_tt_1</t>
  </si>
  <si>
    <t>Peter Atencio</t>
  </si>
  <si>
    <t>Keanu </t>
  </si>
  <si>
    <t>car chase|gangsta|gun fight|hitman|kitten</t>
  </si>
  <si>
    <t>http://www.imdb.com/title/tt4139124/?ref_=fn_tt_tt_1</t>
  </si>
  <si>
    <t>Cinda McCain</t>
  </si>
  <si>
    <t>Country Strong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</si>
  <si>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</si>
  <si>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</si>
  <si>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</si>
  <si>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</si>
  <si>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 </t>
  </si>
  <si>
    <t>blue ribbon|high school|jacket|jock|yogurt</t>
  </si>
  <si>
    <t>http://www.imdb.com/title/tt0134619/?ref_=fn_tt_tt_1</t>
  </si>
  <si>
    <t>Derek Cianfrance</t>
  </si>
  <si>
    <t>The Place Beyond the Pines </t>
  </si>
  <si>
    <t>Angelo Anthony Pizza</t>
  </si>
  <si>
    <t>bank|carnival|motorcycle|police|rookie cop</t>
  </si>
  <si>
    <t>http://www.imdb.com/title/tt1817273/?ref_=fn_tt_tt_1</t>
  </si>
  <si>
    <t>Akie Kotabe</t>
  </si>
  <si>
    <t>The November Man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</si>
  <si>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</si>
  <si>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</si>
  <si>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</si>
  <si>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</si>
  <si>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</si>
  <si>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</si>
  <si>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</si>
  <si>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t>http://www.imdb.com/title/tt0120662/?ref_=fn_tt_tt_1</t>
  </si>
  <si>
    <t>The Hurt Locker </t>
  </si>
  <si>
    <t>army|bomb|dangerous job|death|iraq</t>
  </si>
  <si>
    <t>http://www.imdb.com/title/tt0887912/?ref_=fn_tt_tt_1</t>
  </si>
  <si>
    <t>Mark L. Lester</t>
  </si>
  <si>
    <t>George C. Scott</t>
  </si>
  <si>
    <t>Firestarter </t>
  </si>
  <si>
    <t>captain|experiment|fire|psychic|secret government agency</t>
  </si>
  <si>
    <t>http://www.imdb.com/title/tt0087262/?ref_=fn_tt_tt_1</t>
  </si>
  <si>
    <t>Killing Them Softly </t>
  </si>
  <si>
    <t>exploding car|hit by a car|poker game|punched in the face|shot to death</t>
  </si>
  <si>
    <t>http://www.imdb.com/title/tt1764234/?ref_=fn_tt_tt_1</t>
  </si>
  <si>
    <t>Nina Hoss</t>
  </si>
  <si>
    <t>A Most Wanted Man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</si>
  <si>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</si>
  <si>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</si>
  <si>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</si>
  <si>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</si>
  <si>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</si>
  <si>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</si>
  <si>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</si>
  <si>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</si>
  <si>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</si>
  <si>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</si>
  <si>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</si>
  <si>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</si>
  <si>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</si>
  <si>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</si>
  <si>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</si>
  <si>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</si>
  <si>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</si>
  <si>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</si>
  <si>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</si>
  <si>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</si>
  <si>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</si>
  <si>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</si>
  <si>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</si>
  <si>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</si>
  <si>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</si>
  <si>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</si>
  <si>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</si>
  <si>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</si>
  <si>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 </t>
  </si>
  <si>
    <t>gangster|playing piano|song and dance|speakeasy|written and directed by cast member</t>
  </si>
  <si>
    <t>http://www.imdb.com/title/tt0417225/?ref_=fn_tt_tt_1</t>
  </si>
  <si>
    <t>Lone Scherfig</t>
  </si>
  <si>
    <t>One Day </t>
  </si>
  <si>
    <t>23 year time span|accidental death|best friend|loss of loved one|male female friendship</t>
  </si>
  <si>
    <t>http://www.imdb.com/title/tt1563738/?ref_=fn_tt_tt_1</t>
  </si>
  <si>
    <t>Drew Barrymore</t>
  </si>
  <si>
    <t>Whip It </t>
  </si>
  <si>
    <t>beauty pageant|friend|pageant|roller derby|texas</t>
  </si>
  <si>
    <t>http://www.imdb.com/title/tt1172233/?ref_=fn_tt_tt_1</t>
  </si>
  <si>
    <t>Brian Koppelman</t>
  </si>
  <si>
    <t>Knockaround Guys </t>
  </si>
  <si>
    <t>Kevin Gage</t>
  </si>
  <si>
    <t>mob|mobster|money|montana|sheriff</t>
  </si>
  <si>
    <t>http://www.imdb.com/title/tt0211465/?ref_=fn_tt_tt_1</t>
  </si>
  <si>
    <t>James Foley</t>
  </si>
  <si>
    <t>Confidence </t>
  </si>
  <si>
    <t>con|grifter|lap dance|organized crime|shot in the forehead</t>
  </si>
  <si>
    <t>http://www.imdb.com/title/tt0310910/?ref_=fn_tt_tt_1</t>
  </si>
  <si>
    <t>The Muse </t>
  </si>
  <si>
    <t>directed by star|muse|satire|screenwriter|tiffany's</t>
  </si>
  <si>
    <t>http://www.imdb.com/title/tt0164108/?ref_=fn_tt_tt_1</t>
  </si>
  <si>
    <t>Keith Allen</t>
  </si>
  <si>
    <t>De-Lovely </t>
  </si>
  <si>
    <t>Sandra Nelson</t>
  </si>
  <si>
    <t>cole porter|composer|love|party|tears</t>
  </si>
  <si>
    <t>http://www.imdb.com/title/tt0352277/?ref_=fn_tt_tt_1</t>
  </si>
  <si>
    <t>New York Stories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</si>
  <si>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</si>
  <si>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</si>
  <si>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</si>
  <si>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</si>
  <si>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</si>
  <si>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</si>
  <si>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</si>
  <si>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</si>
  <si>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 </t>
  </si>
  <si>
    <t>Daniel Wu</t>
  </si>
  <si>
    <t>blacksmith|box office flop|chop socky|critically bashed|village</t>
  </si>
  <si>
    <t>http://www.imdb.com/title/tt1258972/?ref_=fn_tt_tt_1</t>
  </si>
  <si>
    <t>Home Fries </t>
  </si>
  <si>
    <t>baby|infidelity|pilot|pregnant|waitress</t>
  </si>
  <si>
    <t>http://www.imdb.com/title/tt0119304/?ref_=fn_tt_tt_1</t>
  </si>
  <si>
    <t>Mark Piznarski</t>
  </si>
  <si>
    <t>Here on Earth </t>
  </si>
  <si>
    <t>diner|love|private school|school|small town</t>
  </si>
  <si>
    <t>http://www.imdb.com/title/tt0195778/?ref_=fn_tt_tt_1</t>
  </si>
  <si>
    <t>Brazil </t>
  </si>
  <si>
    <t>black comedy|bureaucracy|dream|terrorist|wrongful arrest</t>
  </si>
  <si>
    <t>http://www.imdb.com/title/tt0088846/?ref_=fn_tt_tt_1</t>
  </si>
  <si>
    <t>Family|Music|Romance</t>
  </si>
  <si>
    <t>Raise Your Voice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</si>
  <si>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</si>
  <si>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</si>
  <si>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</si>
  <si>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</si>
  <si>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</si>
  <si>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</si>
  <si>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</si>
  <si>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t>http://www.imdb.com/title/tt0281432/?ref_=fn_tt_tt_1</t>
  </si>
  <si>
    <t>The Big Lebowski </t>
  </si>
  <si>
    <t>death|drug|nihilism|rug|white russian</t>
  </si>
  <si>
    <t>http://www.imdb.com/title/tt0118715/?ref_=fn_tt_tt_1</t>
  </si>
  <si>
    <t>Craig Brewer</t>
  </si>
  <si>
    <t>Black Snake Moan </t>
  </si>
  <si>
    <t>breasts|nipples visible through clothing|nudity|rear entry sex|white panties</t>
  </si>
  <si>
    <t>http://www.imdb.com/title/tt0462200/?ref_=fn_tt_tt_1</t>
  </si>
  <si>
    <t>Khandi Alexander</t>
  </si>
  <si>
    <t>Dark Blue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</si>
  <si>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</si>
  <si>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</si>
  <si>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</si>
  <si>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</si>
  <si>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 </t>
  </si>
  <si>
    <t>Dan Futterman</t>
  </si>
  <si>
    <t>fbi|journalist|missing|pakistan|reporter</t>
  </si>
  <si>
    <t>http://www.imdb.com/title/tt0829459/?ref_=fn_tt_tt_1</t>
  </si>
  <si>
    <t>David Raynr</t>
  </si>
  <si>
    <t>Whatever It Takes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</si>
  <si>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</si>
  <si>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</si>
  <si>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</si>
  <si>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</si>
  <si>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 </t>
  </si>
  <si>
    <t>gay|hot air balloon|rejecting a marriage proposal|talking to a dog|vomiting on someone</t>
  </si>
  <si>
    <t>http://www.imdb.com/title/tt0285462/?ref_=fn_tt_tt_1</t>
  </si>
  <si>
    <t>The Importance of Being Earnest </t>
  </si>
  <si>
    <t>comedy of manners|false identity|farce|love|period drama</t>
  </si>
  <si>
    <t>http://www.imdb.com/title/tt0278500/?ref_=fn_tt_tt_1</t>
  </si>
  <si>
    <t>Dan Curtis</t>
  </si>
  <si>
    <t>The Love Letter </t>
  </si>
  <si>
    <t>Estelle Parsons</t>
  </si>
  <si>
    <t>antique|desk|letter|love|time travel</t>
  </si>
  <si>
    <t>http://www.imdb.com/title/tt0140340/?ref_=fn_tt_tt_1</t>
  </si>
  <si>
    <t>Wil Shriner</t>
  </si>
  <si>
    <t>Hoot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</si>
  <si>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</si>
  <si>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</si>
  <si>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</si>
  <si>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</si>
  <si>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</si>
  <si>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</si>
  <si>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</si>
  <si>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</si>
  <si>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t>http://www.imdb.com/title/tt0780536/?ref_=fn_tt_tt_1</t>
  </si>
  <si>
    <t>Tina Gordon Chism</t>
  </si>
  <si>
    <t>Peeples </t>
  </si>
  <si>
    <t>Diahann Carroll</t>
  </si>
  <si>
    <t>african american</t>
  </si>
  <si>
    <t>http://www.imdb.com/title/tt1699755/?ref_=fn_tt_tt_1</t>
  </si>
  <si>
    <t>Peter Cattaneo</t>
  </si>
  <si>
    <t>The Rocker </t>
  </si>
  <si>
    <t>20 years later|drummer|hdtv|rock band|rock star</t>
  </si>
  <si>
    <t>http://www.imdb.com/title/tt1031969/?ref_=fn_tt_tt_1</t>
  </si>
  <si>
    <t>Vicky Jenson</t>
  </si>
  <si>
    <t>Post Grad </t>
  </si>
  <si>
    <t>graduation|graduation speech|title directed by female|tv studio|unemployment</t>
  </si>
  <si>
    <t>http://www.imdb.com/title/tt1142433/?ref_=fn_tt_tt_1</t>
  </si>
  <si>
    <t>Promised Land </t>
  </si>
  <si>
    <t>corporate greed|corporation|natural gas|salesman|small town</t>
  </si>
  <si>
    <t>http://www.imdb.com/title/tt2091473/?ref_=fn_tt_tt_1</t>
  </si>
  <si>
    <t>Whatever Works </t>
  </si>
  <si>
    <t>Conleth Hill</t>
  </si>
  <si>
    <t>atheist|limp|quantum mechanics|religion|runaway</t>
  </si>
  <si>
    <t>http://www.imdb.com/title/tt1178663/?ref_=fn_tt_tt_1</t>
  </si>
  <si>
    <t>Mary Lambert</t>
  </si>
  <si>
    <t>The In Crowd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</si>
  <si>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</si>
  <si>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</si>
  <si>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</si>
  <si>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 </t>
  </si>
  <si>
    <t>Guillermo Arriaga</t>
  </si>
  <si>
    <t>cemetery|friend|journey|mexico|promise</t>
  </si>
  <si>
    <t>http://www.imdb.com/title/tt0419294/?ref_=fn_tt_tt_1</t>
  </si>
  <si>
    <t>Peter Kassovitz</t>
  </si>
  <si>
    <t>Jakob the Liar </t>
  </si>
  <si>
    <t>german|ghetto|hope|nazi|radio</t>
  </si>
  <si>
    <t>http://www.imdb.com/title/tt0120716/?ref_=fn_tt_tt_1</t>
  </si>
  <si>
    <t>Corbin Bernsen</t>
  </si>
  <si>
    <t>Kiss Kiss Bang Bang </t>
  </si>
  <si>
    <t>actor|detective sergeant|hotel|nightclub|thief</t>
  </si>
  <si>
    <t>http://www.imdb.com/title/tt0373469/?ref_=fn_tt_tt_1</t>
  </si>
  <si>
    <t>Rodman Flender</t>
  </si>
  <si>
    <t>Idle Hands </t>
  </si>
  <si>
    <t>breasts|female frontal nudity|nude woman murdered|slow motion scene|trailer home</t>
  </si>
  <si>
    <t>http://www.imdb.com/title/tt0138510/?ref_=fn_tt_tt_1</t>
  </si>
  <si>
    <t>Mulholland Drive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</si>
  <si>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</si>
  <si>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</si>
  <si>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</si>
  <si>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</si>
  <si>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 </t>
  </si>
  <si>
    <t>Chris Geere</t>
  </si>
  <si>
    <t>colorado|love|murder|rocky mountains|werewolf</t>
  </si>
  <si>
    <t>http://www.imdb.com/title/tt0397044/?ref_=fn_tt_tt_1</t>
  </si>
  <si>
    <t>You Will Meet a Tall Dark Stranger </t>
  </si>
  <si>
    <t>call girl|charlatan|fortune teller|manuscript|writer</t>
  </si>
  <si>
    <t>http://www.imdb.com/title/tt1182350/?ref_=fn_tt_tt_1</t>
  </si>
  <si>
    <t>Mark Romanek</t>
  </si>
  <si>
    <t>Never Let Me Go </t>
  </si>
  <si>
    <t>boarding school|childhood|love|love triangle|organ donation</t>
  </si>
  <si>
    <t>http://www.imdb.com/title/tt1334260/?ref_=fn_tt_tt_1</t>
  </si>
  <si>
    <t>Anna Silk</t>
  </si>
  <si>
    <t xml:space="preserve">The Company             </t>
  </si>
  <si>
    <t>cia|mole|revolution|spy|ussr</t>
  </si>
  <si>
    <t>http://www.imdb.com/title/tt0488352/?ref_=fn_tt_tt_1</t>
  </si>
  <si>
    <t>Brad Anderson</t>
  </si>
  <si>
    <t>Transsiberian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</si>
  <si>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</si>
  <si>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</si>
  <si>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</si>
  <si>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</si>
  <si>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</si>
  <si>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</si>
  <si>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</si>
  <si>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</si>
  <si>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</si>
  <si>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 </t>
  </si>
  <si>
    <t>abusive husband|alabama|boy|dream|sheriff</t>
  </si>
  <si>
    <t>http://www.imdb.com/title/tt0142201/?ref_=fn_tt_tt_1</t>
  </si>
  <si>
    <t>Funny Games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</si>
  <si>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</si>
  <si>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</si>
  <si>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</si>
  <si>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</si>
  <si>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</si>
  <si>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</si>
  <si>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</si>
  <si>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</si>
  <si>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</si>
  <si>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</si>
  <si>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 </t>
  </si>
  <si>
    <t>caterer|catering|chef|friend|lawn mower</t>
  </si>
  <si>
    <t>http://www.imdb.com/title/tt0165773/?ref_=fn_tt_tt_1</t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</si>
  <si>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</si>
  <si>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</si>
  <si>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</si>
  <si>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</si>
  <si>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</si>
  <si>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</si>
  <si>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t>http://www.imdb.com/title/tt0017136/?ref_=fn_tt_tt_1</t>
  </si>
  <si>
    <t>District B13 </t>
  </si>
  <si>
    <t>Dany Verissimo-Petit</t>
  </si>
  <si>
    <t>bomb|gang|police|sister|undercover cop</t>
  </si>
  <si>
    <t>http://www.imdb.com/title/tt0414852/?ref_=fn_tt_tt_1</t>
  </si>
  <si>
    <t>Things to Do in Denver When You're Dead </t>
  </si>
  <si>
    <t>death|finger gun|video message|what happened to epilogue|wheelchair</t>
  </si>
  <si>
    <t>http://www.imdb.com/title/tt0114660/?ref_=fn_tt_tt_1</t>
  </si>
  <si>
    <t>Hsiao-Hsien Hou</t>
  </si>
  <si>
    <t>The Assassin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</si>
  <si>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</si>
  <si>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</si>
  <si>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</si>
  <si>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</si>
  <si>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</si>
  <si>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</si>
  <si>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</si>
  <si>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</si>
  <si>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</si>
  <si>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</si>
  <si>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</si>
  <si>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</si>
  <si>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</si>
  <si>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</si>
  <si>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</si>
  <si>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</si>
  <si>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</si>
  <si>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</si>
  <si>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</si>
  <si>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</si>
  <si>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</si>
  <si>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</si>
  <si>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</si>
  <si>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</si>
  <si>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</si>
  <si>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</si>
  <si>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</si>
  <si>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t>http://www.imdb.com/title/tt1020558/?ref_=fn_tt_tt_1</t>
  </si>
  <si>
    <t>Gina Bellman</t>
  </si>
  <si>
    <t>Silent Trigger </t>
  </si>
  <si>
    <t>Conrad Dunn</t>
  </si>
  <si>
    <t>assassin|die hard scenario|rangefinder|soldier|veteran</t>
  </si>
  <si>
    <t>http://www.imdb.com/title/tt0117653/?ref_=fn_tt_tt_1</t>
  </si>
  <si>
    <t>Ryûhei Kitamura</t>
  </si>
  <si>
    <t>The Midnight Meat Train </t>
  </si>
  <si>
    <t>butcher|girlfriend|mute character|photographer|subway</t>
  </si>
  <si>
    <t>http://www.imdb.com/title/tt0805570/?ref_=fn_tt_tt_1</t>
  </si>
  <si>
    <t>Darrell Roodt</t>
  </si>
  <si>
    <t>Winnie Mandela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</si>
  <si>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</si>
  <si>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</si>
  <si>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</si>
  <si>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</si>
  <si>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</si>
  <si>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</si>
  <si>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</si>
  <si>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</si>
  <si>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</si>
  <si>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</si>
  <si>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</si>
  <si>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</si>
  <si>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</si>
  <si>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</si>
  <si>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</si>
  <si>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</si>
  <si>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</si>
  <si>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</si>
  <si>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</si>
  <si>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</si>
  <si>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</si>
  <si>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</si>
  <si>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</si>
  <si>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</si>
  <si>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t>http://www.imdb.com/title/tt0469640/?ref_=fn_tt_tt_1</t>
  </si>
  <si>
    <t>Slovakia</t>
  </si>
  <si>
    <t>Anthony Silverston</t>
  </si>
  <si>
    <t>Khumba </t>
  </si>
  <si>
    <t>herd|ostrich|waterhole|wildebeest|zebra</t>
  </si>
  <si>
    <t>http://www.imdb.com/title/tt1487931/?ref_=fn_tt_tt_1</t>
  </si>
  <si>
    <t>Gabe Ibáñez</t>
  </si>
  <si>
    <t>Automata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</si>
  <si>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</si>
  <si>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</si>
  <si>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</si>
  <si>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</si>
  <si>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</si>
  <si>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</si>
  <si>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</si>
  <si>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</si>
  <si>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</si>
  <si>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</si>
  <si>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</si>
  <si>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</si>
  <si>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</si>
  <si>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</si>
  <si>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</si>
  <si>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t>http://www.imdb.com/title/tt3856124/?ref_=fn_tt_tt_1</t>
  </si>
  <si>
    <t>Tung-Shing Yee</t>
  </si>
  <si>
    <t>Shinjuku Incident </t>
  </si>
  <si>
    <t>Yasuaki Kurata</t>
  </si>
  <si>
    <t>chinese|gang|gratitude|immigrant|japan</t>
  </si>
  <si>
    <t>http://www.imdb.com/title/tt1075419/?ref_=fn_tt_tt_1</t>
  </si>
  <si>
    <t>Julien Temple</t>
  </si>
  <si>
    <t>Pandaemonium </t>
  </si>
  <si>
    <t>Linus Roache</t>
  </si>
  <si>
    <t>betrayal|french revolution|friendship|poet|revolution</t>
  </si>
  <si>
    <t>http://www.imdb.com/title/tt0210217/?ref_=fn_tt_tt_1</t>
  </si>
  <si>
    <t>Groundhog Day </t>
  </si>
  <si>
    <t>cult film|existentialism|groundhog day|time loop|trapped in a time loop</t>
  </si>
  <si>
    <t>http://www.imdb.com/title/tt0107048/?ref_=fn_tt_tt_1</t>
  </si>
  <si>
    <t>Gregory Jacobs</t>
  </si>
  <si>
    <t>Magic Mike XXL </t>
  </si>
  <si>
    <t>male bonding|male friendship|male objectification|muscular|stripper</t>
  </si>
  <si>
    <t>http://www.imdb.com/title/tt2268016/?ref_=fn_tt_tt_1</t>
  </si>
  <si>
    <t>Romeo + Juliet </t>
  </si>
  <si>
    <t>hawaiian shirt|love|shakespeare adaptation|shakespeare play|star crossed lovers</t>
  </si>
  <si>
    <t>http://www.imdb.com/title/tt0117509/?ref_=fn_tt_tt_1</t>
  </si>
  <si>
    <t>Gilles Paquet-Brenner</t>
  </si>
  <si>
    <t>Sarah's Key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</si>
  <si>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</si>
  <si>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</si>
  <si>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</si>
  <si>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</si>
  <si>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</si>
  <si>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</si>
  <si>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</si>
  <si>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</si>
  <si>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</si>
  <si>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t>http://www.imdb.com/title/tt2584018/?ref_=fn_tt_tt_1</t>
  </si>
  <si>
    <t>Unforgiven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</si>
  <si>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</si>
  <si>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</si>
  <si>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</si>
  <si>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</si>
  <si>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</si>
  <si>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</si>
  <si>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</si>
  <si>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</si>
  <si>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</si>
  <si>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</si>
  <si>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</si>
  <si>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</si>
  <si>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</si>
  <si>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</si>
  <si>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</si>
  <si>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 </t>
  </si>
  <si>
    <t>borderline personality disorder|killing a pet|madame butterfly|new york|new york city</t>
  </si>
  <si>
    <t>http://www.imdb.com/title/tt0093010/?ref_=fn_tt_tt_1</t>
  </si>
  <si>
    <t>Pretty Woman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</si>
  <si>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</si>
  <si>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</si>
  <si>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</si>
  <si>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             </t>
  </si>
  <si>
    <t>Joe Flaherty</t>
  </si>
  <si>
    <t>http://www.imdb.com/title/tt0691996/?ref_=fn_tt_tt_1</t>
  </si>
  <si>
    <t>John Cornell</t>
  </si>
  <si>
    <t>Crocodile Dundee II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</si>
  <si>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</si>
  <si>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</si>
  <si>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</si>
  <si>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</si>
  <si>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 </t>
  </si>
  <si>
    <t>Chad Bishop</t>
  </si>
  <si>
    <t>http://www.imdb.com/title/tt2503954/?ref_=fn_tt_tt_1</t>
  </si>
  <si>
    <t>Born on the Fourth of July </t>
  </si>
  <si>
    <t>desert|drunkenness|religious mother|strict mother|vietnam war</t>
  </si>
  <si>
    <t>http://www.imdb.com/title/tt0096969/?ref_=fn_tt_tt_1</t>
  </si>
  <si>
    <t>Cool Runnings </t>
  </si>
  <si>
    <t>Malik Yoba</t>
  </si>
  <si>
    <t>bobsled|coach|jamaica|olympic games|olympics</t>
  </si>
  <si>
    <t>http://www.imdb.com/title/tt0106611/?ref_=fn_tt_tt_1</t>
  </si>
  <si>
    <t>Jensen Ackles</t>
  </si>
  <si>
    <t>My Bloody Valentine </t>
  </si>
  <si>
    <t>coma|death|miner|valentine|valentine's day</t>
  </si>
  <si>
    <t>http://www.imdb.com/title/tt1179891/?ref_=fn_tt_tt_1</t>
  </si>
  <si>
    <t>Stomp the Yard </t>
  </si>
  <si>
    <t>atlanta georgia|competition|dancer|death|fraternity</t>
  </si>
  <si>
    <t>http://www.imdb.com/title/tt0775539/?ref_=fn_tt_tt_1</t>
  </si>
  <si>
    <t>Caroline Munro</t>
  </si>
  <si>
    <t>The Spy Who Loved Me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</si>
  <si>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</si>
  <si>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</si>
  <si>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</si>
  <si>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</si>
  <si>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</si>
  <si>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</si>
  <si>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</si>
  <si>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</si>
  <si>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</si>
  <si>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</si>
  <si>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 </t>
  </si>
  <si>
    <t>campus|death|friend|professor|urban legend</t>
  </si>
  <si>
    <t>http://www.imdb.com/title/tt0146336/?ref_=fn_tt_tt_1</t>
  </si>
  <si>
    <t>Good Deeds </t>
  </si>
  <si>
    <t>businessman|fight|mean brother|narrated by character|wordplay in title</t>
  </si>
  <si>
    <t>http://www.imdb.com/title/tt1885265/?ref_=fn_tt_tt_1</t>
  </si>
  <si>
    <t>Randal Kleiser</t>
  </si>
  <si>
    <t>White Fang </t>
  </si>
  <si>
    <t>Susan Hogan</t>
  </si>
  <si>
    <t>alaska|dog|friendship|gold|yukon</t>
  </si>
  <si>
    <t>http://www.imdb.com/title/tt0103247/?ref_=fn_tt_tt_1</t>
  </si>
  <si>
    <t>Superstar </t>
  </si>
  <si>
    <t>dancing|orphan|school|special education|student</t>
  </si>
  <si>
    <t>http://www.imdb.com/title/tt0167427/?ref_=fn_tt_tt_1</t>
  </si>
  <si>
    <t>The Iron Lady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</si>
  <si>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</si>
  <si>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</si>
  <si>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</si>
  <si>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 </t>
  </si>
  <si>
    <t>Shelby Vischer</t>
  </si>
  <si>
    <t>anthropomorphism|pirate|pirate ship|tomato|whale</t>
  </si>
  <si>
    <t>http://www.imdb.com/title/tt0298388/?ref_=fn_tt_tt_1</t>
  </si>
  <si>
    <t>Poetic Justice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</si>
  <si>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</si>
  <si>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</si>
  <si>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</si>
  <si>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</si>
  <si>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 </t>
  </si>
  <si>
    <t>Gino Salvano</t>
  </si>
  <si>
    <t>black comedy|bounty hunter|diamond|machismo|money</t>
  </si>
  <si>
    <t>http://www.imdb.com/title/tt0278295/?ref_=fn_tt_tt_1</t>
  </si>
  <si>
    <t>Vampire in Brooklyn </t>
  </si>
  <si>
    <t>Allen Payne</t>
  </si>
  <si>
    <t>blood|destiny|nightmare|partner|vampire</t>
  </si>
  <si>
    <t>http://www.imdb.com/title/tt0114825/?ref_=fn_tt_tt_1</t>
  </si>
  <si>
    <t>Linda Blair</t>
  </si>
  <si>
    <t>Exorcist II: The Heretic </t>
  </si>
  <si>
    <t>demon|exorcism|locust|priest|repressed memory</t>
  </si>
  <si>
    <t>http://www.imdb.com/title/tt0076009/?ref_=fn_tt_tt_1</t>
  </si>
  <si>
    <t>An American Haunting </t>
  </si>
  <si>
    <t>flashback|lifting someone into the air|paranormal phenomena|voice over letter|year 1818</t>
  </si>
  <si>
    <t>http://www.imdb.com/title/tt0429573/?ref_=fn_tt_tt_1</t>
  </si>
  <si>
    <t>My Boss's Daughter </t>
  </si>
  <si>
    <t>boss' daughter|crush|house sitter|housesitting|love interest</t>
  </si>
  <si>
    <t>http://www.imdb.com/title/tt0270980/?ref_=fn_tt_tt_1</t>
  </si>
  <si>
    <t>Adventure|Mystery|Thriller</t>
  </si>
  <si>
    <t>A Perfect Getaway </t>
  </si>
  <si>
    <t>cliff|hawaii|island|newlywed|waterfall</t>
  </si>
  <si>
    <t>http://www.imdb.com/title/tt0971209/?ref_=fn_tt_tt_1</t>
  </si>
  <si>
    <t>Rick Famuyiwa</t>
  </si>
  <si>
    <t>Lance Gross</t>
  </si>
  <si>
    <t>Our Family Wedding </t>
  </si>
  <si>
    <t>california|love|marriage|wedding|wedding dress</t>
  </si>
  <si>
    <t>http://www.imdb.com/title/tt1305583/?ref_=fn_tt_tt_1</t>
  </si>
  <si>
    <t>Alan Cohn</t>
  </si>
  <si>
    <t>Dead Man on Campus </t>
  </si>
  <si>
    <t>college|college roommate|party|roommate|student</t>
  </si>
  <si>
    <t>http://www.imdb.com/title/tt0118301/?ref_=fn_tt_tt_1</t>
  </si>
  <si>
    <t>Franco Zeffirelli</t>
  </si>
  <si>
    <t>Tea with Mussolini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</si>
  <si>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</si>
  <si>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</si>
  <si>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</si>
  <si>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</si>
  <si>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</si>
  <si>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 </t>
  </si>
  <si>
    <t>death|doctor|gypsy|judge|lawyer</t>
  </si>
  <si>
    <t>http://www.imdb.com/title/tt0117894/?ref_=fn_tt_tt_1</t>
  </si>
  <si>
    <t>New York, New York </t>
  </si>
  <si>
    <t>love|musician|saxophonist|singer|songwriter</t>
  </si>
  <si>
    <t>http://www.imdb.com/title/tt0076451/?ref_=fn_tt_tt_1</t>
  </si>
  <si>
    <t>Crooklyn </t>
  </si>
  <si>
    <t>argument|birthday|bully|coming of age|semi autobiographical</t>
  </si>
  <si>
    <t>http://www.imdb.com/title/tt0109504/?ref_=fn_tt_tt_1</t>
  </si>
  <si>
    <t>Eliza Coupe</t>
  </si>
  <si>
    <t>I Think I Love My Wife </t>
  </si>
  <si>
    <t>banker|investment|investment banker|marriage|sex</t>
  </si>
  <si>
    <t>http://www.imdb.com/title/tt0770772/?ref_=fn_tt_tt_1</t>
  </si>
  <si>
    <t>James Isaac</t>
  </si>
  <si>
    <t>Kane Hodder</t>
  </si>
  <si>
    <t>Jason X </t>
  </si>
  <si>
    <t>Lexa Doig</t>
  </si>
  <si>
    <t>jason voorhees|lake|machete|scientist|slasher</t>
  </si>
  <si>
    <t>http://www.imdb.com/title/tt0211443/?ref_=fn_tt_tt_1</t>
  </si>
  <si>
    <t>Emilio Estevez</t>
  </si>
  <si>
    <t>Bobby </t>
  </si>
  <si>
    <t>campaign|chess|friend|hotel|senator</t>
  </si>
  <si>
    <t>http://www.imdb.com/title/tt0308055/?ref_=fn_tt_tt_1</t>
  </si>
  <si>
    <t>Comedy|Mystery|Romance</t>
  </si>
  <si>
    <t>Head Over Heels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</si>
  <si>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</si>
  <si>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</si>
  <si>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</si>
  <si>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</si>
  <si>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</si>
  <si>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</si>
  <si>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</si>
  <si>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</si>
  <si>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</si>
  <si>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</si>
  <si>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</si>
  <si>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</si>
  <si>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</si>
  <si>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t>http://www.imdb.com/title/tt0401383/?ref_=fn_tt_tt_1</t>
  </si>
  <si>
    <t>Todd Field</t>
  </si>
  <si>
    <t>Little Children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</si>
  <si>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</si>
  <si>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</si>
  <si>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</si>
  <si>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</si>
  <si>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 </t>
  </si>
  <si>
    <t>Noam Jenkins</t>
  </si>
  <si>
    <t>college|college campus|gossip|rape|sex</t>
  </si>
  <si>
    <t>http://www.imdb.com/title/tt0176783/?ref_=fn_tt_tt_1</t>
  </si>
  <si>
    <t>A Walk on the Moon </t>
  </si>
  <si>
    <t>Tovah Feldshuh</t>
  </si>
  <si>
    <t>adulterous wife|cheating wife|summer|unfaithfulness|woodstock</t>
  </si>
  <si>
    <t>http://www.imdb.com/title/tt0120613/?ref_=fn_tt_tt_1</t>
  </si>
  <si>
    <t>Catch a Fire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</si>
  <si>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</si>
  <si>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</si>
  <si>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</si>
  <si>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</si>
  <si>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</si>
  <si>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</si>
  <si>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</si>
  <si>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</si>
  <si>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</si>
  <si>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</si>
  <si>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</si>
  <si>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 </t>
  </si>
  <si>
    <t>Nigel Whitmey</t>
  </si>
  <si>
    <t>18th century|ambassador|french revolution|friendship|thomas jefferson</t>
  </si>
  <si>
    <t>http://www.imdb.com/title/tt0113463/?ref_=fn_tt_tt_1</t>
  </si>
  <si>
    <t>Easy Virtue </t>
  </si>
  <si>
    <t>estate|female frontal nudity|female nudity|no panties|unhappy marriage</t>
  </si>
  <si>
    <t>http://www.imdb.com/title/tt0808244/?ref_=fn_tt_tt_1</t>
  </si>
  <si>
    <t>James Fargo</t>
  </si>
  <si>
    <t>Caravans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</si>
  <si>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</si>
  <si>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</si>
  <si>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</si>
  <si>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</si>
  <si>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</si>
  <si>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</si>
  <si>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</si>
  <si>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</si>
  <si>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</si>
  <si>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</si>
  <si>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</si>
  <si>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 </t>
  </si>
  <si>
    <t>Edouard Baer</t>
  </si>
  <si>
    <t>dentist|letter|pilot|skateboard|wallet</t>
  </si>
  <si>
    <t>http://www.imdb.com/title/tt1156143/?ref_=fn_tt_tt_1</t>
  </si>
  <si>
    <t>Biography|Crime|Drama|War</t>
  </si>
  <si>
    <t>Amen. </t>
  </si>
  <si>
    <t>Ulrich Mühe</t>
  </si>
  <si>
    <t>jesuit|jew|pope|priest|ss</t>
  </si>
  <si>
    <t>http://www.imdb.com/title/tt0280653/?ref_=fn_tt_tt_1</t>
  </si>
  <si>
    <t>Chao-Bin Su</t>
  </si>
  <si>
    <t>Woo-sung Jung</t>
  </si>
  <si>
    <t>Reign of Assassins </t>
  </si>
  <si>
    <t>Kelly Lin</t>
  </si>
  <si>
    <t>martial arts|sword fight|wuxia</t>
  </si>
  <si>
    <t>http://www.imdb.com/title/tt1460743/?ref_=fn_tt_tt_1</t>
  </si>
  <si>
    <t>The Lucky Ones </t>
  </si>
  <si>
    <t>college tuition|guitar|road trip|soldier|stranded</t>
  </si>
  <si>
    <t>http://www.imdb.com/title/tt0981072/?ref_=fn_tt_tt_1</t>
  </si>
  <si>
    <t>Kenneth Lonergan</t>
  </si>
  <si>
    <t>Margaret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</si>
  <si>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</si>
  <si>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</si>
  <si>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</si>
  <si>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</si>
  <si>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 </t>
  </si>
  <si>
    <t>Diora Baird</t>
  </si>
  <si>
    <t>dollar bill|double entendre|escaped convict|halloween|striptease</t>
  </si>
  <si>
    <t>http://www.imdb.com/title/tt1185266/?ref_=fn_tt_tt_1</t>
  </si>
  <si>
    <t>Flipped </t>
  </si>
  <si>
    <t>apology|falling in love|multiple perspectives|narrated by a girl|younger version of character</t>
  </si>
  <si>
    <t>http://www.imdb.com/title/tt0817177/?ref_=fn_tt_tt_1</t>
  </si>
  <si>
    <t>Brokeback Mountain </t>
  </si>
  <si>
    <t>gay relationship|homosexuality|mountain|ranch|rodeo</t>
  </si>
  <si>
    <t>http://www.imdb.com/title/tt0388795/?ref_=fn_tt_tt_1</t>
  </si>
  <si>
    <t>Clueless </t>
  </si>
  <si>
    <t>Elisa Donovan</t>
  </si>
  <si>
    <t>female protagonist|high school|makeover|matchmaker|popularity</t>
  </si>
  <si>
    <t>http://www.imdb.com/title/tt0112697/?ref_=fn_tt_tt_1</t>
  </si>
  <si>
    <t>Far from Heaven </t>
  </si>
  <si>
    <t>african american|catastrophe|family relationships|farewell scene|therapy</t>
  </si>
  <si>
    <t>http://www.imdb.com/title/tt0297884/?ref_=fn_tt_tt_1</t>
  </si>
  <si>
    <t>Hot Tub Time Machine 2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</si>
  <si>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</si>
  <si>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</si>
  <si>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</si>
  <si>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</si>
  <si>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</si>
  <si>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</si>
  <si>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</si>
  <si>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</si>
  <si>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</si>
  <si>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</si>
  <si>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</si>
  <si>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 </t>
  </si>
  <si>
    <t>Amelia Warner</t>
  </si>
  <si>
    <t>asylum|lust|male pubic hair|penis|pubic hair</t>
  </si>
  <si>
    <t>http://www.imdb.com/title/tt0180073/?ref_=fn_tt_tt_1</t>
  </si>
  <si>
    <t>Seven Psychopaths </t>
  </si>
  <si>
    <t>dognapping|gangster|misfiring gun|screenwriter|shih tzu</t>
  </si>
  <si>
    <t>http://www.imdb.com/title/tt1931533/?ref_=fn_tt_tt_1</t>
  </si>
  <si>
    <t>Crime|Drama|Music|Mystery|Thriller</t>
  </si>
  <si>
    <t>The Caveman's Valentine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</si>
  <si>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</si>
  <si>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</si>
  <si>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</si>
  <si>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</si>
  <si>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             </t>
  </si>
  <si>
    <t>Jaroslaw Boberek</t>
  </si>
  <si>
    <t>http://www.imdb.com/title/tt4048942/?ref_=fn_tt_tt_1</t>
  </si>
  <si>
    <t>Bruno Ganz</t>
  </si>
  <si>
    <t>Downfall </t>
  </si>
  <si>
    <t>bunker|hitler|nazi|no exit|war ruins</t>
  </si>
  <si>
    <t>http://www.imdb.com/title/tt0363163/?ref_=fn_tt_tt_1</t>
  </si>
  <si>
    <t>Lola Dueñas</t>
  </si>
  <si>
    <t>Belén Rueda</t>
  </si>
  <si>
    <t>The Sea Inside </t>
  </si>
  <si>
    <t>Tamar Novas</t>
  </si>
  <si>
    <t>dignity|euthanasia|freedom|lawyer|sailor</t>
  </si>
  <si>
    <t>http://www.imdb.com/title/tt0369702/?ref_=fn_tt_tt_1</t>
  </si>
  <si>
    <t>Paul Brannigan</t>
  </si>
  <si>
    <t>Under the Skin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</si>
  <si>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</si>
  <si>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</si>
  <si>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</si>
  <si>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</si>
  <si>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 </t>
  </si>
  <si>
    <t>disc jockey|friendship|radio|vietnam|vietnamese</t>
  </si>
  <si>
    <t>http://www.imdb.com/title/tt0093105/?ref_=fn_tt_tt_1</t>
  </si>
  <si>
    <t>Stephanie Danielson</t>
  </si>
  <si>
    <t>The Last Godfather </t>
  </si>
  <si>
    <t>mafia|mafia boss|mafiosi|mafioso|three word title</t>
  </si>
  <si>
    <t>http://www.imdb.com/title/tt1584131/?ref_=fn_tt_tt_1</t>
  </si>
  <si>
    <t>Sean Kingston</t>
  </si>
  <si>
    <t>Justin Bieber: Never Say Never </t>
  </si>
  <si>
    <t>Boys II Men</t>
  </si>
  <si>
    <t>boyhood friend|manager|plasma tv|prodigy|star</t>
  </si>
  <si>
    <t>http://www.imdb.com/title/tt1702443/?ref_=fn_tt_tt_1</t>
  </si>
  <si>
    <t>Black Swan </t>
  </si>
  <si>
    <t>ballerina|ballet|fear|female protagonist|madness</t>
  </si>
  <si>
    <t>http://www.imdb.com/title/tt0947798/?ref_=fn_tt_tt_1</t>
  </si>
  <si>
    <t>The Godfather: Part II </t>
  </si>
  <si>
    <t>1950s|corrupt politician|lake tahoe nevada|melancholy|revenge</t>
  </si>
  <si>
    <t>http://www.imdb.com/title/tt0071562/?ref_=fn_tt_tt_1</t>
  </si>
  <si>
    <t>Save the Last Dance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</si>
  <si>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</si>
  <si>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</si>
  <si>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</si>
  <si>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</si>
  <si>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</si>
  <si>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</si>
  <si>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</si>
  <si>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</si>
  <si>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</si>
  <si>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</si>
  <si>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 </t>
  </si>
  <si>
    <t>child cancer|christian film|christianity|falling into a hole|inspiring</t>
  </si>
  <si>
    <t>http://www.imdb.com/title/tt4257926/?ref_=fn_tt_tt_1</t>
  </si>
  <si>
    <t>Danny Leiner</t>
  </si>
  <si>
    <t>Dude, Where's My Car?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</si>
  <si>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</si>
  <si>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</si>
  <si>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</si>
  <si>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</si>
  <si>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 </t>
  </si>
  <si>
    <t>army|cattle|deputy|new mexico|rancher</t>
  </si>
  <si>
    <t>http://www.imdb.com/title/tt0096487/?ref_=fn_tt_tt_1</t>
  </si>
  <si>
    <t>Theodore Melfi</t>
  </si>
  <si>
    <t>St. Vincent </t>
  </si>
  <si>
    <t>bullying|grumpy old man|school presentation|stroke|stroke recovery</t>
  </si>
  <si>
    <t>http://www.imdb.com/title/tt2170593/?ref_=fn_tt_tt_1</t>
  </si>
  <si>
    <t>About Last Night </t>
  </si>
  <si>
    <t>bedroom|boyfriend girlfriend relationship|hug|interrupted sex|urban setting</t>
  </si>
  <si>
    <t>http://www.imdb.com/title/tt1826590/?ref_=fn_tt_tt_1</t>
  </si>
  <si>
    <t>10 Things I Hate About You </t>
  </si>
  <si>
    <t>Andrew Keegan</t>
  </si>
  <si>
    <t>dating|protective father|school|shrew|teen movie</t>
  </si>
  <si>
    <t>http://www.imdb.com/title/tt0147800/?ref_=fn_tt_tt_1</t>
  </si>
  <si>
    <t>Ed Decter</t>
  </si>
  <si>
    <t>The New Guy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</si>
  <si>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</si>
  <si>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</si>
  <si>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</si>
  <si>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</si>
  <si>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 </t>
  </si>
  <si>
    <t>cookie|detective|microfilm|parody|sergeant</t>
  </si>
  <si>
    <t>http://www.imdb.com/title/tt0107659/?ref_=fn_tt_tt_1</t>
  </si>
  <si>
    <t>The Shallows </t>
  </si>
  <si>
    <t>Sedona Legge</t>
  </si>
  <si>
    <t>beach|island|mexico|prey|trapped</t>
  </si>
  <si>
    <t>http://www.imdb.com/title/tt4052882/?ref_=fn_tt_tt_1</t>
  </si>
  <si>
    <t>Eric Bress</t>
  </si>
  <si>
    <t>The Butterfly Effect </t>
  </si>
  <si>
    <t>blackout|child pornography|memory|surprise ending|time travel</t>
  </si>
  <si>
    <t>http://www.imdb.com/title/tt0289879/?ref_=fn_tt_tt_1</t>
  </si>
  <si>
    <t>Snow Day </t>
  </si>
  <si>
    <t>meteorologist|snow|snowed in|snowplow|weather</t>
  </si>
  <si>
    <t>http://www.imdb.com/title/tt0184907/?ref_=fn_tt_tt_1</t>
  </si>
  <si>
    <t>Preston A. Whitmore II</t>
  </si>
  <si>
    <t>This Christmas </t>
  </si>
  <si>
    <t>christmas|family home|musician|piano|secret</t>
  </si>
  <si>
    <t>http://www.imdb.com/title/tt0937375/?ref_=fn_tt_tt_1</t>
  </si>
  <si>
    <t>Comedy|Crime|Family|Sci-Fi</t>
  </si>
  <si>
    <t>Baby Geniuses </t>
  </si>
  <si>
    <t>baby|boy|science|scientist|toddler</t>
  </si>
  <si>
    <t>http://www.imdb.com/title/tt0118665/?ref_=fn_tt_tt_1</t>
  </si>
  <si>
    <t>Kirk Wong</t>
  </si>
  <si>
    <t>The Big Hit </t>
  </si>
  <si>
    <t>Antonio Sabato Jr.</t>
  </si>
  <si>
    <t>hitman|kidnapping|kosher|vhs|video store</t>
  </si>
  <si>
    <t>http://www.imdb.com/title/tt0120609/?ref_=fn_tt_tt_1</t>
  </si>
  <si>
    <t>Bronwen Hughes</t>
  </si>
  <si>
    <t>Harriet the Spy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</si>
  <si>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</si>
  <si>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</si>
  <si>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</si>
  <si>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</si>
  <si>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</si>
  <si>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</si>
  <si>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</si>
  <si>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</si>
  <si>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</si>
  <si>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</si>
  <si>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</si>
  <si>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</si>
  <si>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</si>
  <si>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</si>
  <si>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t>http://www.imdb.com/title/tt2011159/?ref_=fn_tt_tt_1</t>
  </si>
  <si>
    <t>The Mist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</si>
  <si>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</si>
  <si>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</si>
  <si>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</si>
  <si>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</si>
  <si>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</si>
  <si>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</si>
  <si>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</si>
  <si>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</si>
  <si>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</si>
  <si>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</si>
  <si>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 </t>
  </si>
  <si>
    <t>body swap|magical realism|portal|puppeteer|surrealism</t>
  </si>
  <si>
    <t>http://www.imdb.com/title/tt0120601/?ref_=fn_tt_tt_1</t>
  </si>
  <si>
    <t>Mark Brown</t>
  </si>
  <si>
    <t>Two Can Play That Game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</si>
  <si>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</si>
  <si>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</si>
  <si>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</si>
  <si>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</si>
  <si>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</si>
  <si>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</si>
  <si>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</si>
  <si>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</si>
  <si>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t>http://www.imdb.com/title/tt2183034/?ref_=fn_tt_tt_1</t>
  </si>
  <si>
    <t>Crazy/Beautiful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</si>
  <si>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</si>
  <si>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</si>
  <si>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</si>
  <si>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</si>
  <si>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</si>
  <si>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 </t>
  </si>
  <si>
    <t>Shidô Nakamura</t>
  </si>
  <si>
    <t>blood splatter|general|island|japan|world war two</t>
  </si>
  <si>
    <t>http://www.imdb.com/title/tt0498380/?ref_=fn_tt_tt_1</t>
  </si>
  <si>
    <t>Michael Polish</t>
  </si>
  <si>
    <t>The Astronaut Farmer </t>
  </si>
  <si>
    <t>bank|fbi|fuel|rocket|space travel</t>
  </si>
  <si>
    <t>http://www.imdb.com/title/tt0469263/?ref_=fn_tt_tt_1</t>
  </si>
  <si>
    <t>Daisy von Scherler Mayer</t>
  </si>
  <si>
    <t>Woo </t>
  </si>
  <si>
    <t>blind date|law clerk|love|manhattan new york city|world trade center manhattan new york city</t>
  </si>
  <si>
    <t>http://www.imdb.com/title/tt0120531/?ref_=fn_tt_tt_1</t>
  </si>
  <si>
    <t>Lenny Abrahamson</t>
  </si>
  <si>
    <t>Room </t>
  </si>
  <si>
    <t>based on novel|escape|imprisonment|kidnapping|mother son relationship</t>
  </si>
  <si>
    <t>http://www.imdb.com/title/tt3170832/?ref_=fn_tt_tt_1</t>
  </si>
  <si>
    <t>Dirty Work </t>
  </si>
  <si>
    <t>cult film|gambling debt|job|off screen murder|revenge</t>
  </si>
  <si>
    <t>http://www.imdb.com/title/tt0120654/?ref_=fn_tt_tt_1</t>
  </si>
  <si>
    <t>John Waters</t>
  </si>
  <si>
    <t>Serial Mom </t>
  </si>
  <si>
    <t>dentist|housewife|howie scream|murder|perfection</t>
  </si>
  <si>
    <t>http://www.imdb.com/title/tt0111127/?ref_=fn_tt_tt_1</t>
  </si>
  <si>
    <t>Dick </t>
  </si>
  <si>
    <t>political cover up|political satire|teenage girl|white house|witness</t>
  </si>
  <si>
    <t>http://www.imdb.com/title/tt0144168/?ref_=fn_tt_tt_1</t>
  </si>
  <si>
    <t>David Dencik</t>
  </si>
  <si>
    <t xml:space="preserve">Del 1 - Män som hatar kvinnor             </t>
  </si>
  <si>
    <t>Lena Endre</t>
  </si>
  <si>
    <t>http://www.imdb.com/title/tt1639008/?ref_=fn_tt_tt_1</t>
  </si>
  <si>
    <t>Craig Bolotin</t>
  </si>
  <si>
    <t>Light It Up </t>
  </si>
  <si>
    <t>black cop|die hard scenario|hostage negotiator|police|police brutality</t>
  </si>
  <si>
    <t>http://www.imdb.com/title/tt0172726/?ref_=fn_tt_tt_1</t>
  </si>
  <si>
    <t>Mark Christopher</t>
  </si>
  <si>
    <t>54 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</si>
  <si>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</si>
  <si>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</si>
  <si>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</si>
  <si>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</si>
  <si>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 </t>
  </si>
  <si>
    <t>cigarette smoking|hand on butt|niagara falls|plastic bubble|wedding</t>
  </si>
  <si>
    <t>http://www.imdb.com/title/tt0258470/?ref_=fn_tt_tt_1</t>
  </si>
  <si>
    <t>Jez Butterworth</t>
  </si>
  <si>
    <t>Birthday Girl </t>
  </si>
  <si>
    <t>bank|bank clerk|birthday|mail order bride|russian</t>
  </si>
  <si>
    <t>http://www.imdb.com/title/tt0188453/?ref_=fn_tt_tt_1</t>
  </si>
  <si>
    <t>Josie Loren</t>
  </si>
  <si>
    <t>Justin Chon</t>
  </si>
  <si>
    <t>21 &amp; Over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</si>
  <si>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</si>
  <si>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</si>
  <si>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</si>
  <si>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</si>
  <si>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</si>
  <si>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</si>
  <si>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</si>
  <si>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</si>
  <si>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</si>
  <si>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 </t>
  </si>
  <si>
    <t>boxing|colosseum|homeless man|reporter|writer</t>
  </si>
  <si>
    <t>http://www.imdb.com/title/tt0416185/?ref_=fn_tt_tt_1</t>
  </si>
  <si>
    <t>Sarita Choudhury</t>
  </si>
  <si>
    <t>Admission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</si>
  <si>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</si>
  <si>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</si>
  <si>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</si>
  <si>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</si>
  <si>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 </t>
  </si>
  <si>
    <t>Yves Jacques</t>
  </si>
  <si>
    <t>archipelago|guillotine|island|prison|redemption</t>
  </si>
  <si>
    <t>http://www.imdb.com/title/tt0191636/?ref_=fn_tt_tt_1</t>
  </si>
  <si>
    <t>Meghan Heffern</t>
  </si>
  <si>
    <t>Chloe </t>
  </si>
  <si>
    <t>Natalie Lisinska</t>
  </si>
  <si>
    <t>bare chested boy|doctor|escort|infidelity|prostitute</t>
  </si>
  <si>
    <t>http://www.imdb.com/title/tt1352824/?ref_=fn_tt_tt_1</t>
  </si>
  <si>
    <t>Paul Mazursky</t>
  </si>
  <si>
    <t>Faithful </t>
  </si>
  <si>
    <t>bathroom|bathtub|female protagonist|flashback|kitchen</t>
  </si>
  <si>
    <t>http://www.imdb.com/title/tt0116269/?ref_=fn_tt_tt_1</t>
  </si>
  <si>
    <t>Find Me Guilty </t>
  </si>
  <si>
    <t>court|drugs|judge|mafia|mobster</t>
  </si>
  <si>
    <t>http://www.imdb.com/title/tt0419749/?ref_=fn_tt_tt_1</t>
  </si>
  <si>
    <t>Stephen Chbosky</t>
  </si>
  <si>
    <t>Ezra Miller</t>
  </si>
  <si>
    <t>The Perks of Being a Wallflower </t>
  </si>
  <si>
    <t>coming of age|depression|gay|high school|mental illness</t>
  </si>
  <si>
    <t>http://www.imdb.com/title/tt1659337/?ref_=fn_tt_tt_1</t>
  </si>
  <si>
    <t>Jon Hess</t>
  </si>
  <si>
    <t>Ian Gomez</t>
  </si>
  <si>
    <t>Excessive Force </t>
  </si>
  <si>
    <t>Thomas Ian Griffith</t>
  </si>
  <si>
    <t>exercise bicycle|face in food|police|police brutality|policeman</t>
  </si>
  <si>
    <t>http://www.imdb.com/title/tt0104215/?ref_=fn_tt_tt_1</t>
  </si>
  <si>
    <t>Infamous </t>
  </si>
  <si>
    <t>blood|book|cold calculation|murder|writer</t>
  </si>
  <si>
    <t>http://www.imdb.com/title/tt0420609/?ref_=fn_tt_tt_1</t>
  </si>
  <si>
    <t>The Claim </t>
  </si>
  <si>
    <t>gold|gold mine|miner|railroad|surveyor</t>
  </si>
  <si>
    <t>http://www.imdb.com/title/tt0218378/?ref_=fn_tt_tt_1</t>
  </si>
  <si>
    <t>The Vatican Tapes </t>
  </si>
  <si>
    <t>evil|injury|possession|priest|vatican</t>
  </si>
  <si>
    <t>http://www.imdb.com/title/tt1524575/?ref_=fn_tt_tt_1</t>
  </si>
  <si>
    <t>Luke Treadaway</t>
  </si>
  <si>
    <t>John Boyega</t>
  </si>
  <si>
    <t>Attack the Block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</si>
  <si>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</si>
  <si>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</si>
  <si>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</si>
  <si>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</si>
  <si>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</si>
  <si>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</si>
  <si>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</si>
  <si>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</si>
  <si>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</si>
  <si>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</si>
  <si>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</si>
  <si>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</si>
  <si>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</si>
  <si>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</si>
  <si>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</si>
  <si>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</si>
  <si>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</si>
  <si>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</si>
  <si>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</si>
  <si>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</si>
  <si>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</si>
  <si>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</si>
  <si>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</si>
  <si>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</si>
  <si>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</si>
  <si>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</si>
  <si>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</si>
  <si>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</si>
  <si>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</si>
  <si>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</si>
  <si>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</si>
  <si>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</si>
  <si>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 </t>
  </si>
  <si>
    <t>Gary Schwartz</t>
  </si>
  <si>
    <t>fire|prehistoric times|primitive|tribe|trio</t>
  </si>
  <si>
    <t>http://www.imdb.com/title/tt0082484/?ref_=fn_tt_tt_1</t>
  </si>
  <si>
    <t>None</t>
  </si>
  <si>
    <t>Antwone Fisher </t>
  </si>
  <si>
    <t>black american|extortion|navy|psychiatrist|sailor</t>
  </si>
  <si>
    <t>http://www.imdb.com/title/tt0168786/?ref_=fn_tt_tt_1</t>
  </si>
  <si>
    <t>Gabriel Millman</t>
  </si>
  <si>
    <t>The Emperor's Club </t>
  </si>
  <si>
    <t>Rob Morrow</t>
  </si>
  <si>
    <t>classroom|fund raising|headmaster|reunion|roman</t>
  </si>
  <si>
    <t>http://www.imdb.com/title/tt0283530/?ref_=fn_tt_tt_1</t>
  </si>
  <si>
    <t>True Romance </t>
  </si>
  <si>
    <t>aspiring actor|cocaine|drugs|pimp|suitcase full of money</t>
  </si>
  <si>
    <t>http://www.imdb.com/title/tt0108399/?ref_=fn_tt_tt_1</t>
  </si>
  <si>
    <t>Benedek Fliegauf</t>
  </si>
  <si>
    <t>Womb </t>
  </si>
  <si>
    <t>Hannah Murray</t>
  </si>
  <si>
    <t>clone|love|male nudity|medical ethics|virginity</t>
  </si>
  <si>
    <t>http://www.imdb.com/title/tt1216520/?ref_=fn_tt_tt_1</t>
  </si>
  <si>
    <t>Glengarry Glen Ross </t>
  </si>
  <si>
    <t>Jude Ciccolella</t>
  </si>
  <si>
    <t>office|pressure|real estate|robbery|sales</t>
  </si>
  <si>
    <t>http://www.imdb.com/title/tt0104348/?ref_=fn_tt_tt_1</t>
  </si>
  <si>
    <t>The Killer Inside Me </t>
  </si>
  <si>
    <t>deputy|murder|revenge|sheriff|texas</t>
  </si>
  <si>
    <t>http://www.imdb.com/title/tt0954947/?ref_=fn_tt_tt_1</t>
  </si>
  <si>
    <t>Paul Schrader</t>
  </si>
  <si>
    <t>Cat People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</si>
  <si>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</si>
  <si>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</si>
  <si>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</si>
  <si>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</si>
  <si>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</si>
  <si>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</si>
  <si>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</si>
  <si>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</si>
  <si>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</si>
  <si>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</si>
  <si>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 </t>
  </si>
  <si>
    <t>Ronald Colman</t>
  </si>
  <si>
    <t>coronation|fictitious country|king|princess|swashbuckler</t>
  </si>
  <si>
    <t>http://www.imdb.com/title/tt0029442/?ref_=fn_tt_tt_1</t>
  </si>
  <si>
    <t>Lars and the Real Girl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</si>
  <si>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</si>
  <si>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</si>
  <si>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</si>
  <si>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</si>
  <si>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</si>
  <si>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</si>
  <si>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</si>
  <si>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</si>
  <si>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t>http://www.imdb.com/title/tt0914798/?ref_=fn_tt_tt_1</t>
  </si>
  <si>
    <t>Crime|Drama|Musical</t>
  </si>
  <si>
    <t>Dancer in the Dark </t>
  </si>
  <si>
    <t>Björk</t>
  </si>
  <si>
    <t>ends with quotation|execution|factory|women's prison|year 1964</t>
  </si>
  <si>
    <t>http://www.imdb.com/title/tt0168629/?ref_=fn_tt_tt_1</t>
  </si>
  <si>
    <t>Oscar and Lucinda </t>
  </si>
  <si>
    <t>australia|church|glass|inheritance|wager</t>
  </si>
  <si>
    <t>http://www.imdb.com/title/tt0119843/?ref_=fn_tt_tt_1</t>
  </si>
  <si>
    <t>Abel Ferrara</t>
  </si>
  <si>
    <t>Vincent Gallo</t>
  </si>
  <si>
    <t>The Funeral </t>
  </si>
  <si>
    <t>1930s|madness|murder|new york city|violence</t>
  </si>
  <si>
    <t>http://www.imdb.com/title/tt0116378/?ref_=fn_tt_tt_1</t>
  </si>
  <si>
    <t>Solitary Man </t>
  </si>
  <si>
    <t>aging|hdtv|high definition television|love|marriage</t>
  </si>
  <si>
    <t>http://www.imdb.com/title/tt1294213/?ref_=fn_tt_tt_1</t>
  </si>
  <si>
    <t>Ethan Maniquis</t>
  </si>
  <si>
    <t>Machete </t>
  </si>
  <si>
    <t>machete|mexican|mexico|priest|texas</t>
  </si>
  <si>
    <t>http://www.imdb.com/title/tt0985694/?ref_=fn_tt_tt_1</t>
  </si>
  <si>
    <t>George Hickenlooper</t>
  </si>
  <si>
    <t>Casino Jack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</si>
  <si>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</si>
  <si>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</si>
  <si>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</si>
  <si>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</si>
  <si>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</si>
  <si>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</si>
  <si>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</si>
  <si>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</si>
  <si>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</si>
  <si>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</si>
  <si>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</si>
  <si>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 </t>
  </si>
  <si>
    <t>1950s|archeologist|korea|korean war|soldier</t>
  </si>
  <si>
    <t>http://www.imdb.com/title/tt0386064/?ref_=fn_tt_tt_1</t>
  </si>
  <si>
    <t>William Dear</t>
  </si>
  <si>
    <t>The Perfect Game </t>
  </si>
  <si>
    <t>baseball movie|little league|little league baseball|mexico|three word title</t>
  </si>
  <si>
    <t>http://www.imdb.com/title/tt0473102/?ref_=fn_tt_tt_1</t>
  </si>
  <si>
    <t>The Exorcist </t>
  </si>
  <si>
    <t>Lee J. Cobb</t>
  </si>
  <si>
    <t>demonic possession|exorcism|exorcist|loss of innocence|priest</t>
  </si>
  <si>
    <t>http://www.imdb.com/title/tt0070047/?ref_=fn_tt_tt_1</t>
  </si>
  <si>
    <t>Robert Shaw</t>
  </si>
  <si>
    <t>Jaws </t>
  </si>
  <si>
    <t>beach|blockbuster|fishing|great white shark|shark</t>
  </si>
  <si>
    <t>http://www.imdb.com/title/tt0073195/?ref_=fn_tt_tt_1</t>
  </si>
  <si>
    <t>American Pie </t>
  </si>
  <si>
    <t>1990s|first love|milf|prom|virginity</t>
  </si>
  <si>
    <t>http://www.imdb.com/title/tt0163651/?ref_=fn_tt_tt_1</t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</si>
  <si>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</si>
  <si>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</si>
  <si>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</si>
  <si>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</si>
  <si>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</si>
  <si>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</si>
  <si>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</si>
  <si>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 </t>
  </si>
  <si>
    <t>Charlotte Lewis</t>
  </si>
  <si>
    <t>boy|child|chosen one|demon|detective</t>
  </si>
  <si>
    <t>http://www.imdb.com/title/tt0091129/?ref_=fn_tt_tt_1</t>
  </si>
  <si>
    <t>Think Like a Man </t>
  </si>
  <si>
    <t>advice|black romance|hip hop|reading a book|sex scene</t>
  </si>
  <si>
    <t>http://www.imdb.com/title/tt1621045/?ref_=fn_tt_tt_1</t>
  </si>
  <si>
    <t>Barbershop </t>
  </si>
  <si>
    <t>barber|barbershop|blaxploitation|loan shark|theft</t>
  </si>
  <si>
    <t>http://www.imdb.com/title/tt0303714/?ref_=fn_tt_tt_1</t>
  </si>
  <si>
    <t>Star Trek II: The Wrath of Khan </t>
  </si>
  <si>
    <t>jamming communications|planet|space station|taunt|trap</t>
  </si>
  <si>
    <t>http://www.imdb.com/title/tt0084726/?ref_=fn_tt_tt_1</t>
  </si>
  <si>
    <t>Ace Ventura: Pet Detective </t>
  </si>
  <si>
    <t>detective|dolphin|mascot|nudity|stupidity</t>
  </si>
  <si>
    <t>http://www.imdb.com/title/tt0109040/?ref_=fn_tt_tt_1</t>
  </si>
  <si>
    <t>John Badham</t>
  </si>
  <si>
    <t>WarGames </t>
  </si>
  <si>
    <t>Ally Sheedy</t>
  </si>
  <si>
    <t>computer|game|high school|norad|teenager</t>
  </si>
  <si>
    <t>http://www.imdb.com/title/tt0086567/?ref_=fn_tt_tt_1</t>
  </si>
  <si>
    <t>Witness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</si>
  <si>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</si>
  <si>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</si>
  <si>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</si>
  <si>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</si>
  <si>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</si>
  <si>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</si>
  <si>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</si>
  <si>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</si>
  <si>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</si>
  <si>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t>http://www.imdb.com/title/tt1591479/?ref_=fn_tt_tt_1</t>
  </si>
  <si>
    <t>Crime|Drama|Music|Romance</t>
  </si>
  <si>
    <t>Step Up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</si>
  <si>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</si>
  <si>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</si>
  <si>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</si>
  <si>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</si>
  <si>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</si>
  <si>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 </t>
  </si>
  <si>
    <t>beavis and butt head|fbi|score|television|television set</t>
  </si>
  <si>
    <t>http://www.imdb.com/title/tt0115641/?ref_=fn_tt_tt_1</t>
  </si>
  <si>
    <t>Sid Haig</t>
  </si>
  <si>
    <t>Jackie Brown </t>
  </si>
  <si>
    <t>arms dealer|atf|bail|money|multiple perspectives</t>
  </si>
  <si>
    <t>http://www.imdb.com/title/tt0119396/?ref_=fn_tt_tt_1</t>
  </si>
  <si>
    <t>Harold &amp; Kumar Escape from Guantanamo Bay </t>
  </si>
  <si>
    <t>bong|escape|ex girlfriend|guantanamo bay|texas</t>
  </si>
  <si>
    <t>http://www.imdb.com/title/tt0481536/?ref_=fn_tt_tt_1</t>
  </si>
  <si>
    <t>Chronicle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</si>
  <si>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</si>
  <si>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</si>
  <si>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</si>
  <si>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</si>
  <si>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 </t>
  </si>
  <si>
    <t>Steven Hill</t>
  </si>
  <si>
    <t>love|study|talmud|wedding|yeshiva</t>
  </si>
  <si>
    <t>http://www.imdb.com/title/tt0086619/?ref_=fn_tt_tt_1</t>
  </si>
  <si>
    <t>Adventure|Comedy|Fantasy|Sci-Fi</t>
  </si>
  <si>
    <t>Time Bandits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</si>
  <si>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</si>
  <si>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</si>
  <si>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</si>
  <si>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</si>
  <si>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</si>
  <si>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</si>
  <si>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</si>
  <si>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</si>
  <si>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</si>
  <si>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</si>
  <si>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</si>
  <si>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</si>
  <si>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</si>
  <si>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</si>
  <si>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</si>
  <si>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</si>
  <si>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 </t>
  </si>
  <si>
    <t>Bill Hickman</t>
  </si>
  <si>
    <t>allies|dead soldier|destiny|general|tank</t>
  </si>
  <si>
    <t>http://www.imdb.com/title/tt0066206/?ref_=fn_tt_tt_1</t>
  </si>
  <si>
    <t>GP</t>
  </si>
  <si>
    <t>One Hour Photo </t>
  </si>
  <si>
    <t>insanity|photo lab|photo shop|photography|voyeur</t>
  </si>
  <si>
    <t>http://www.imdb.com/title/tt0265459/?ref_=fn_tt_tt_1</t>
  </si>
  <si>
    <t>John Erick Dowdle</t>
  </si>
  <si>
    <t>Quarantine </t>
  </si>
  <si>
    <t>apartment building|found footage|television|trapped|virus</t>
  </si>
  <si>
    <t>http://www.imdb.com/title/tt1082868/?ref_=fn_tt_tt_1</t>
  </si>
  <si>
    <t>David Moreau</t>
  </si>
  <si>
    <t>The Eye </t>
  </si>
  <si>
    <t>cellular memory|eye|eye transplant|seeing dead people|violinist</t>
  </si>
  <si>
    <t>http://www.imdb.com/title/tt0406759/?ref_=fn_tt_tt_1</t>
  </si>
  <si>
    <t>Christopher Erskin</t>
  </si>
  <si>
    <t>Johnson Family Vacation </t>
  </si>
  <si>
    <t>cross country|cross country trip|highway travel|on the road|road movie</t>
  </si>
  <si>
    <t>http://www.imdb.com/title/tt0359517/?ref_=fn_tt_tt_1</t>
  </si>
  <si>
    <t>How High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</si>
  <si>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</si>
  <si>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</si>
  <si>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</si>
  <si>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</si>
  <si>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</si>
  <si>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</si>
  <si>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</si>
  <si>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t>http://www.imdb.com/title/tt0104940/?ref_=fn_tt_tt_1</t>
  </si>
  <si>
    <t>Frida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</si>
  <si>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</si>
  <si>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</si>
  <si>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</si>
  <si>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</si>
  <si>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</si>
  <si>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</si>
  <si>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</si>
  <si>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</si>
  <si>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</si>
  <si>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</si>
  <si>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 </t>
  </si>
  <si>
    <t>Nat Wolff</t>
  </si>
  <si>
    <t>cancer|falling in love|friendship|novel|teenager</t>
  </si>
  <si>
    <t>http://www.imdb.com/title/tt2582846/?ref_=fn_tt_tt_1</t>
  </si>
  <si>
    <t>Rounders </t>
  </si>
  <si>
    <t>breasts|cult film|loan shark|poker|reference to christy turlington</t>
  </si>
  <si>
    <t>http://www.imdb.com/title/tt0128442/?ref_=fn_tt_tt_1</t>
  </si>
  <si>
    <t>Top Five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</si>
  <si>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</si>
  <si>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</si>
  <si>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</si>
  <si>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</si>
  <si>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 </t>
  </si>
  <si>
    <t>Robert Foxworth</t>
  </si>
  <si>
    <t>cabin|monster|monster movie|paper mill|pollution</t>
  </si>
  <si>
    <t>http://www.imdb.com/title/tt0079758/?ref_=fn_tt_tt_1</t>
  </si>
  <si>
    <t>Kathryn Erbe</t>
  </si>
  <si>
    <t>Stir of Echoes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</si>
  <si>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</si>
  <si>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</si>
  <si>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</si>
  <si>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</si>
  <si>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</si>
  <si>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</si>
  <si>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</si>
  <si>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</si>
  <si>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</si>
  <si>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</si>
  <si>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 </t>
  </si>
  <si>
    <t>Peter Hermann</t>
  </si>
  <si>
    <t>catholic|convent|gay love|gay relationship|irish adoption board</t>
  </si>
  <si>
    <t>http://www.imdb.com/title/tt2431286/?ref_=fn_tt_tt_1</t>
  </si>
  <si>
    <t>The Upside of Anger </t>
  </si>
  <si>
    <t>anger|baseball|drinking|radio|secretary</t>
  </si>
  <si>
    <t>http://www.imdb.com/title/tt0365885/?ref_=fn_tt_tt_1</t>
  </si>
  <si>
    <t>The Boys from Brazil </t>
  </si>
  <si>
    <t>1970s|jew|nazi|nazi hunter|paraguay</t>
  </si>
  <si>
    <t>http://www.imdb.com/title/tt0077269/?ref_=fn_tt_tt_1</t>
  </si>
  <si>
    <t>Joanna 'JoJo' Levesque</t>
  </si>
  <si>
    <t>Tammin Sursok</t>
  </si>
  <si>
    <t>Aquamarine </t>
  </si>
  <si>
    <t>Dichen Lachman</t>
  </si>
  <si>
    <t>beach|love|mermaid|storm|swimming</t>
  </si>
  <si>
    <t>http://www.imdb.com/title/tt0429591/?ref_=fn_tt_tt_1</t>
  </si>
  <si>
    <t>Jake Schreier</t>
  </si>
  <si>
    <t>Paper Towns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</si>
  <si>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</si>
  <si>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</si>
  <si>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</si>
  <si>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</si>
  <si>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 </t>
  </si>
  <si>
    <t>animal costume|break up|fatherhood|rapper|talking baby</t>
  </si>
  <si>
    <t>http://www.imdb.com/title/tt0332712/?ref_=fn_tt_tt_1</t>
  </si>
  <si>
    <t>Nebraska </t>
  </si>
  <si>
    <t>aging|billings montana|lincoln nebraska|nebraska|pickup truck</t>
  </si>
  <si>
    <t>http://www.imdb.com/title/tt1821549/?ref_=fn_tt_tt_1</t>
  </si>
  <si>
    <t>Ernest R. Dickerson</t>
  </si>
  <si>
    <t>Tales from the Crypt: Demon Knight </t>
  </si>
  <si>
    <t>blood|blood of christ|demon|key|loud sex</t>
  </si>
  <si>
    <t>http://www.imdb.com/title/tt0114608/?ref_=fn_tt_tt_1</t>
  </si>
  <si>
    <t>Comedy|Crime|Family</t>
  </si>
  <si>
    <t>Max Keeble's Big Move </t>
  </si>
  <si>
    <t>bully|moving|principal|revenge|school</t>
  </si>
  <si>
    <t>http://www.imdb.com/title/tt0273799/?ref_=fn_tt_tt_1</t>
  </si>
  <si>
    <t>Young Adult </t>
  </si>
  <si>
    <t>car damage|computer printer|female band|fingernail polish|narcissism</t>
  </si>
  <si>
    <t>http://www.imdb.com/title/tt1625346/?ref_=fn_tt_tt_1</t>
  </si>
  <si>
    <t>Crank </t>
  </si>
  <si>
    <t>assassin|cult film|doctor|heart|poison</t>
  </si>
  <si>
    <t>http://www.imdb.com/title/tt0479884/?ref_=fn_tt_tt_1</t>
  </si>
  <si>
    <t>Lionel C. Martin</t>
  </si>
  <si>
    <t>How to Be a Player </t>
  </si>
  <si>
    <t>Lark Voorhies</t>
  </si>
  <si>
    <t>breaking the fourth wall|doorman|friend|party|sex</t>
  </si>
  <si>
    <t>http://www.imdb.com/title/tt0119326/?ref_=fn_tt_tt_1</t>
  </si>
  <si>
    <t>Living Out Loud </t>
  </si>
  <si>
    <t>brooklyn bridge|divorce|female protagonist|female star appears nude|lingerie slip</t>
  </si>
  <si>
    <t>http://www.imdb.com/title/tt0120722/?ref_=fn_tt_tt_1</t>
  </si>
  <si>
    <t>Just Wright </t>
  </si>
  <si>
    <t>basketball|basketball player|nba|physical therapist|therapist</t>
  </si>
  <si>
    <t>http://www.imdb.com/title/tt1407061/?ref_=fn_tt_tt_1</t>
  </si>
  <si>
    <t>Rachel Getting Married </t>
  </si>
  <si>
    <t>Bill Irwin</t>
  </si>
  <si>
    <t>12 step program|friend|maid of honor|tears|wedding</t>
  </si>
  <si>
    <t>http://www.imdb.com/title/tt1084950/?ref_=fn_tt_tt_1</t>
  </si>
  <si>
    <t>The Postman Always Rings Twice </t>
  </si>
  <si>
    <t>John Colicos</t>
  </si>
  <si>
    <t>adultery|drifter|lunch wagon|murder|neo noir</t>
  </si>
  <si>
    <t>http://www.imdb.com/title/tt0082934/?ref_=fn_tt_tt_1</t>
  </si>
  <si>
    <t>Girl with a Pearl Earring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</si>
  <si>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</si>
  <si>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</si>
  <si>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</si>
  <si>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</si>
  <si>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 </t>
  </si>
  <si>
    <t>Herbert Grönemeyer</t>
  </si>
  <si>
    <t>duty|submarine|submarine movie|tension|u boat</t>
  </si>
  <si>
    <t>http://www.imdb.com/title/tt0082096/?ref_=fn_tt_tt_1</t>
  </si>
  <si>
    <t>Wallace Wolodarsky</t>
  </si>
  <si>
    <t>Sorority Boys </t>
  </si>
  <si>
    <t>college|cruise|drag|female armpit hair|sorority</t>
  </si>
  <si>
    <t>http://www.imdb.com/title/tt0279781/?ref_=fn_tt_tt_1</t>
  </si>
  <si>
    <t>Tom Hughes</t>
  </si>
  <si>
    <t>About Time </t>
  </si>
  <si>
    <t>boyfriend girlfriend relationship|lingerie slip|time travel|time travel romance|wedding</t>
  </si>
  <si>
    <t>http://www.imdb.com/title/tt2194499/?ref_=fn_tt_tt_1</t>
  </si>
  <si>
    <t>House of Flying Daggers </t>
  </si>
  <si>
    <t>Zhengyong Zhang</t>
  </si>
  <si>
    <t>flying|flying dagger|government|police|secret</t>
  </si>
  <si>
    <t>http://www.imdb.com/title/tt0385004/?ref_=fn_tt_tt_1</t>
  </si>
  <si>
    <t>Nicholas Jarecki</t>
  </si>
  <si>
    <t>Arbitrage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</si>
  <si>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</si>
  <si>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</si>
  <si>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</si>
  <si>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</si>
  <si>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</si>
  <si>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</si>
  <si>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</si>
  <si>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</si>
  <si>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</si>
  <si>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</si>
  <si>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</si>
  <si>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 </t>
  </si>
  <si>
    <t>Tammy Blanchard</t>
  </si>
  <si>
    <t>1950s|jazz|jazz music|sex|title directed by female</t>
  </si>
  <si>
    <t>http://www.imdb.com/title/tt1042877/?ref_=fn_tt_tt_1</t>
  </si>
  <si>
    <t>Scott Alexander</t>
  </si>
  <si>
    <t>Screwed </t>
  </si>
  <si>
    <t>Sherman Hemsley</t>
  </si>
  <si>
    <t>chauffeur|disorganized crime|dog|ransom|slapstick</t>
  </si>
  <si>
    <t>http://www.imdb.com/title/tt0156323/?ref_=fn_tt_tt_1</t>
  </si>
  <si>
    <t>Stuart Gordon</t>
  </si>
  <si>
    <t>Fortress </t>
  </si>
  <si>
    <t>escape|future|population control|prison|prisoner</t>
  </si>
  <si>
    <t>http://www.imdb.com/title/tt0106950/?ref_=fn_tt_tt_1</t>
  </si>
  <si>
    <t>For Your Consideration </t>
  </si>
  <si>
    <t>actor|internet|make up|publicist|purim</t>
  </si>
  <si>
    <t>http://www.imdb.com/title/tt0470765/?ref_=fn_tt_tt_1</t>
  </si>
  <si>
    <t>Aleksa Palladino</t>
  </si>
  <si>
    <t>Celebrity </t>
  </si>
  <si>
    <t>celebrity|journalist|lesbian kiss|strong female character|tv producer</t>
  </si>
  <si>
    <t>http://www.imdb.com/title/tt0120533/?ref_=fn_tt_tt_1</t>
  </si>
  <si>
    <t>Jill Clayburgh</t>
  </si>
  <si>
    <t>Running with Scissors </t>
  </si>
  <si>
    <t>alcoholic|fame|therapist|writer|writing</t>
  </si>
  <si>
    <t>http://www.imdb.com/title/tt0439289/?ref_=fn_tt_tt_1</t>
  </si>
  <si>
    <t>Kelly Clarkson</t>
  </si>
  <si>
    <t>From Justin to Kelly </t>
  </si>
  <si>
    <t>Brian Dietzen</t>
  </si>
  <si>
    <t>bar|florida|love|spring break|waitress</t>
  </si>
  <si>
    <t>http://www.imdb.com/title/tt0339034/?ref_=fn_tt_tt_1</t>
  </si>
  <si>
    <t>Girl 6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</si>
  <si>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</si>
  <si>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</si>
  <si>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</si>
  <si>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</si>
  <si>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</si>
  <si>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</si>
  <si>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</si>
  <si>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t>http://www.imdb.com/title/tt0199626/?ref_=fn_tt_tt_1</t>
  </si>
  <si>
    <t>Two Lovers </t>
  </si>
  <si>
    <t>Samantha Ivers</t>
  </si>
  <si>
    <t>jewish|love|married man|neighbor|photograph</t>
  </si>
  <si>
    <t>http://www.imdb.com/title/tt1103275/?ref_=fn_tt_tt_1</t>
  </si>
  <si>
    <t>Fred Schepisi</t>
  </si>
  <si>
    <t>Last Orders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</si>
  <si>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</si>
  <si>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</si>
  <si>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</si>
  <si>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</si>
  <si>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</si>
  <si>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</si>
  <si>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</si>
  <si>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</si>
  <si>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 </t>
  </si>
  <si>
    <t>Paul Gleason</t>
  </si>
  <si>
    <t>escape|jumping from an airplane|money|parachute|ransom</t>
  </si>
  <si>
    <t>http://www.imdb.com/title/tt0082958/?ref_=fn_tt_tt_1</t>
  </si>
  <si>
    <t>Antonia Bird</t>
  </si>
  <si>
    <t>Ravenous </t>
  </si>
  <si>
    <t>based on true story|cannibalism|captain|mexican american war|u.s. frontier</t>
  </si>
  <si>
    <t>http://www.imdb.com/title/tt0129332/?ref_=fn_tt_tt_1</t>
  </si>
  <si>
    <t>Jon Poll</t>
  </si>
  <si>
    <t>Charlie Bartlett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</si>
  <si>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</si>
  <si>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</si>
  <si>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</si>
  <si>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</si>
  <si>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</si>
  <si>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</si>
  <si>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</si>
  <si>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</si>
  <si>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</si>
  <si>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</si>
  <si>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</si>
  <si>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</si>
  <si>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</si>
  <si>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</si>
  <si>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</si>
  <si>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</si>
  <si>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</si>
  <si>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 </t>
  </si>
  <si>
    <t>Harmony Korine</t>
  </si>
  <si>
    <t>death|hitchcockian|psychopath|sociopath|vomiting</t>
  </si>
  <si>
    <t>http://www.imdb.com/title/tt1682180/?ref_=fn_tt_tt_1</t>
  </si>
  <si>
    <t>2046 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</si>
  <si>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</si>
  <si>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</si>
  <si>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</si>
  <si>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</si>
  <si>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</si>
  <si>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</si>
  <si>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</si>
  <si>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</si>
  <si>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</si>
  <si>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</si>
  <si>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</si>
  <si>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 </t>
  </si>
  <si>
    <t>africa|bed|boy|cheetah|south africa</t>
  </si>
  <si>
    <t>http://www.imdb.com/title/tt0361715/?ref_=fn_tt_tt_1</t>
  </si>
  <si>
    <t>Ondine </t>
  </si>
  <si>
    <t>Alicja Bachleda</t>
  </si>
  <si>
    <t>celtic mythology|cottage|fisherman|irish|selkie</t>
  </si>
  <si>
    <t>http://www.imdb.com/title/tt1235796/?ref_=fn_tt_tt_1</t>
  </si>
  <si>
    <t>Takeshi Kitano</t>
  </si>
  <si>
    <t>Brother </t>
  </si>
  <si>
    <t>James Shigeta</t>
  </si>
  <si>
    <t>gang|gangster|subjective camera|written and directed by cast member|yakuza</t>
  </si>
  <si>
    <t>http://www.imdb.com/title/tt0222851/?ref_=fn_tt_tt_1</t>
  </si>
  <si>
    <t>Welcome to Collinwood </t>
  </si>
  <si>
    <t>Andy Davoli</t>
  </si>
  <si>
    <t>boxing knockout|heist|implied sex|keys|prison</t>
  </si>
  <si>
    <t>http://www.imdb.com/title/tt0271259/?ref_=fn_tt_tt_1</t>
  </si>
  <si>
    <t>Critical Care </t>
  </si>
  <si>
    <t>half sister|hospital|latex gloves|medicine|nun</t>
  </si>
  <si>
    <t>http://www.imdb.com/title/tt0118901/?ref_=fn_tt_tt_1</t>
  </si>
  <si>
    <t>The Life Before Her Eyes </t>
  </si>
  <si>
    <t>best friend|nonlinear timeline|school shooting|self sacrifice|shooting</t>
  </si>
  <si>
    <t>http://www.imdb.com/title/tt0815178/?ref_=fn_tt_tt_1</t>
  </si>
  <si>
    <t>Darling Companion </t>
  </si>
  <si>
    <t>dog|marriage|search|wedding|woods</t>
  </si>
  <si>
    <t>http://www.imdb.com/title/tt1730687/?ref_=fn_tt_tt_1</t>
  </si>
  <si>
    <t>Marco Kreuzpaintner</t>
  </si>
  <si>
    <t>Trade </t>
  </si>
  <si>
    <t>friend|girl|mexico city|new jersey|sex</t>
  </si>
  <si>
    <t>http://www.imdb.com/title/tt0399095/?ref_=fn_tt_tt_1</t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</si>
  <si>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</si>
  <si>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</si>
  <si>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</si>
  <si>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</si>
  <si>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</si>
  <si>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</si>
  <si>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t>http://www.imdb.com/title/tt0367082/?ref_=fn_tt_tt_1</t>
  </si>
  <si>
    <t>Hungarian</t>
  </si>
  <si>
    <t>Alan Rudolph</t>
  </si>
  <si>
    <t>Breakfast of Champions </t>
  </si>
  <si>
    <t>breakfast|manitoba|science fiction writer|suicide|writer</t>
  </si>
  <si>
    <t>http://www.imdb.com/title/tt0120618/?ref_=fn_tt_tt_1</t>
  </si>
  <si>
    <t>Ni Yan</t>
  </si>
  <si>
    <t>A Woman, a Gun and a Noodle Shop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</si>
  <si>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</si>
  <si>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</si>
  <si>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</si>
  <si>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</si>
  <si>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</si>
  <si>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</si>
  <si>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</si>
  <si>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</si>
  <si>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</si>
  <si>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</si>
  <si>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</si>
  <si>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</si>
  <si>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</si>
  <si>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</si>
  <si>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</si>
  <si>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</si>
  <si>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</si>
  <si>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</si>
  <si>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</si>
  <si>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</si>
  <si>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 </t>
  </si>
  <si>
    <t>Hiroyuki Ikeuchi</t>
  </si>
  <si>
    <t>alien|battleship|message|radiation|yamato</t>
  </si>
  <si>
    <t>http://www.imdb.com/title/tt1477109/?ref_=fn_tt_tt_1</t>
  </si>
  <si>
    <t>Kenneth Cranham</t>
  </si>
  <si>
    <t>5 Days of War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</si>
  <si>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</si>
  <si>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</si>
  <si>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</si>
  <si>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</si>
  <si>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</si>
  <si>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</si>
  <si>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</si>
  <si>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</si>
  <si>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</si>
  <si>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</si>
  <si>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</si>
  <si>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</si>
  <si>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</si>
  <si>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</si>
  <si>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 </t>
  </si>
  <si>
    <t>Alexandra Callas</t>
  </si>
  <si>
    <t>http://www.imdb.com/title/tt3453052/?ref_=fn_tt_tt_1</t>
  </si>
  <si>
    <t>Connor Corum</t>
  </si>
  <si>
    <t>Heaven Is for Real </t>
  </si>
  <si>
    <t>based on true story|christ|christian|near death experience|pastor</t>
  </si>
  <si>
    <t>http://www.imdb.com/title/tt1929263/?ref_=fn_tt_tt_1</t>
  </si>
  <si>
    <t>Snatch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</si>
  <si>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</si>
  <si>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</si>
  <si>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</si>
  <si>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</si>
  <si>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</si>
  <si>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</si>
  <si>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 </t>
  </si>
  <si>
    <t>Ginger Jensen</t>
  </si>
  <si>
    <t>http://www.imdb.com/title/tt2598580/?ref_=fn_tt_tt_1</t>
  </si>
  <si>
    <t>Pet Sematary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</si>
  <si>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</si>
  <si>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</si>
  <si>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</si>
  <si>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</si>
  <si>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</si>
  <si>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</si>
  <si>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</si>
  <si>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</si>
  <si>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</si>
  <si>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t>http://www.imdb.com/title/tt0107474/?ref_=fn_tt_tt_1</t>
  </si>
  <si>
    <t>Jamie Thraves</t>
  </si>
  <si>
    <t>The Cry of the Owl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</si>
  <si>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</si>
  <si>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</si>
  <si>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</si>
  <si>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</si>
  <si>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 </t>
  </si>
  <si>
    <t>Hailu Qin</t>
  </si>
  <si>
    <t>http://www.imdb.com/title/tt3682770/?ref_=fn_tt_tt_1</t>
  </si>
  <si>
    <t>Harry Carey Jr.</t>
  </si>
  <si>
    <t>Gremlins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</si>
  <si>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</si>
  <si>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</si>
  <si>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</si>
  <si>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</si>
  <si>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 </t>
  </si>
  <si>
    <t>death star|empire|galactic war|princess|rebellion</t>
  </si>
  <si>
    <t>http://www.imdb.com/title/tt0076759/?ref_=fn_tt_tt_1</t>
  </si>
  <si>
    <t>Dan Mazer</t>
  </si>
  <si>
    <t>Dirty Grandpa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</si>
  <si>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</si>
  <si>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</si>
  <si>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</si>
  <si>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</si>
  <si>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</si>
  <si>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</si>
  <si>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</si>
  <si>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</si>
  <si>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</si>
  <si>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</si>
  <si>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</si>
  <si>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</si>
  <si>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</si>
  <si>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t>http://www.imdb.com/title/tt1921149/?ref_=fn_tt_tt_1</t>
  </si>
  <si>
    <t>Portuguese</t>
  </si>
  <si>
    <t>High School Musical 3: Senior Year </t>
  </si>
  <si>
    <t>basketball|curtain call|graduation|high school|high school senior</t>
  </si>
  <si>
    <t>http://www.imdb.com/title/tt0962726/?ref_=fn_tt_tt_1</t>
  </si>
  <si>
    <t>Jack McGee</t>
  </si>
  <si>
    <t>The Fighter </t>
  </si>
  <si>
    <t>boxer|boxing|boxing match|crack cocaine|lowell massachusetts</t>
  </si>
  <si>
    <t>http://www.imdb.com/title/tt0964517/?ref_=fn_tt_tt_1</t>
  </si>
  <si>
    <t>Jackass Number Two </t>
  </si>
  <si>
    <t>blindfold|male frontal nudity|male rear nudity|pubic hair|vomiting</t>
  </si>
  <si>
    <t>http://www.imdb.com/title/tt0493430/?ref_=fn_tt_tt_1</t>
  </si>
  <si>
    <t>My Cousin Vinny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</si>
  <si>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</si>
  <si>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</si>
  <si>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</si>
  <si>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</si>
  <si>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</si>
  <si>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 </t>
  </si>
  <si>
    <t>car accident|coma|out of body experience|reference to the exploited|teenage girl</t>
  </si>
  <si>
    <t>http://www.imdb.com/title/tt1355630/?ref_=fn_tt_tt_1</t>
  </si>
  <si>
    <t>Zoe Ventoura</t>
  </si>
  <si>
    <t>Drive Hard </t>
  </si>
  <si>
    <t>Christopher Sommers</t>
  </si>
  <si>
    <t>http://www.imdb.com/title/tt2968804/?ref_=fn_tt_tt_1</t>
  </si>
  <si>
    <t>David S. Ward</t>
  </si>
  <si>
    <t>Major League </t>
  </si>
  <si>
    <t>cleveland indians|league|manager|owner|team</t>
  </si>
  <si>
    <t>http://www.imdb.com/title/tt0097815/?ref_=fn_tt_tt_1</t>
  </si>
  <si>
    <t>St. Trinian's </t>
  </si>
  <si>
    <t>2000s|female protagonist|reward|school|st trinian's</t>
  </si>
  <si>
    <t>http://www.imdb.com/title/tt0964587/?ref_=fn_tt_tt_1</t>
  </si>
  <si>
    <t>John Enos III</t>
  </si>
  <si>
    <t>Phone Booth </t>
  </si>
  <si>
    <t>phone booth|publicist|single set production|sniper|sniper rifle</t>
  </si>
  <si>
    <t>http://www.imdb.com/title/tt0183649/?ref_=fn_tt_tt_1</t>
  </si>
  <si>
    <t>Lauren German</t>
  </si>
  <si>
    <t>A Walk to Remember </t>
  </si>
  <si>
    <t>community service|love|punishment|school|student</t>
  </si>
  <si>
    <t>http://www.imdb.com/title/tt0281358/?ref_=fn_tt_tt_1</t>
  </si>
  <si>
    <t>Dead Man Walking </t>
  </si>
  <si>
    <t>Robert Prosky</t>
  </si>
  <si>
    <t>death|execution|nun|solitary confinement|visit</t>
  </si>
  <si>
    <t>http://www.imdb.com/title/tt0112818/?ref_=fn_tt_tt_1</t>
  </si>
  <si>
    <t>Cruel Intentions </t>
  </si>
  <si>
    <t>Eric Mabius</t>
  </si>
  <si>
    <t>bet|revenge|seduction|virgin|wager</t>
  </si>
  <si>
    <t>http://www.imdb.com/title/tt0139134/?ref_=fn_tt_tt_1</t>
  </si>
  <si>
    <t>Shawnee Smith</t>
  </si>
  <si>
    <t>Saw VI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</si>
  <si>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</si>
  <si>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</si>
  <si>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</si>
  <si>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</si>
  <si>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</si>
  <si>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</si>
  <si>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</si>
  <si>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</si>
  <si>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 </t>
  </si>
  <si>
    <t>beekeeping|insect in title|racism|sister|south carolina</t>
  </si>
  <si>
    <t>http://www.imdb.com/title/tt0416212/?ref_=fn_tt_tt_1</t>
  </si>
  <si>
    <t>Rob Pritts</t>
  </si>
  <si>
    <t>Corky Romano </t>
  </si>
  <si>
    <t>fbi|mafia|mobster|undercover|veterinarian</t>
  </si>
  <si>
    <t>http://www.imdb.com/title/tt0250310/?ref_=fn_tt_tt_1</t>
  </si>
  <si>
    <t>Gabrielle Carteris</t>
  </si>
  <si>
    <t>Steven Bauer</t>
  </si>
  <si>
    <t>Raising Cain </t>
  </si>
  <si>
    <t>hitchcockian|long tracking shot|psychologist|psychology|wig</t>
  </si>
  <si>
    <t>http://www.imdb.com/title/tt0105217/?ref_=fn_tt_tt_1</t>
  </si>
  <si>
    <t>F.I.S.T.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</si>
  <si>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</si>
  <si>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</si>
  <si>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</si>
  <si>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</si>
  <si>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 </t>
  </si>
  <si>
    <t>alien|boy|nurse|school|school nurse</t>
  </si>
  <si>
    <t>http://www.imdb.com/title/tt0091276/?ref_=fn_tt_tt_1</t>
  </si>
  <si>
    <t>John Crowley</t>
  </si>
  <si>
    <t>Fiona Glascott</t>
  </si>
  <si>
    <t>Brooklyn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</si>
  <si>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</si>
  <si>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</si>
  <si>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</si>
  <si>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</si>
  <si>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 </t>
  </si>
  <si>
    <t>Hardy Krüger</t>
  </si>
  <si>
    <t>18th century|england|rise and fall|rural setting|wealth</t>
  </si>
  <si>
    <t>http://www.imdb.com/title/tt0072684/?ref_=fn_tt_tt_1</t>
  </si>
  <si>
    <t>Brendan Malloy</t>
  </si>
  <si>
    <t>Out Cold </t>
  </si>
  <si>
    <t>alaska|mountain|ski resort|snowboard|snowboarding</t>
  </si>
  <si>
    <t>http://www.imdb.com/title/tt0253798/?ref_=fn_tt_tt_1</t>
  </si>
  <si>
    <t>The Ladies Man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</si>
  <si>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</si>
  <si>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</si>
  <si>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</si>
  <si>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</si>
  <si>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</si>
  <si>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</si>
  <si>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</si>
  <si>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</si>
  <si>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</si>
  <si>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 </t>
  </si>
  <si>
    <t>box office flop|critically bashed|dominatrix|friend|money</t>
  </si>
  <si>
    <t>http://www.imdb.com/title/tt0246989/?ref_=fn_tt_tt_1</t>
  </si>
  <si>
    <t>Frailty </t>
  </si>
  <si>
    <t>demon|fbi|fbi agent|murder|religious fanatic</t>
  </si>
  <si>
    <t>http://www.imdb.com/title/tt0264616/?ref_=fn_tt_tt_1</t>
  </si>
  <si>
    <t>Simon Curtis</t>
  </si>
  <si>
    <t>Woman in Gold </t>
  </si>
  <si>
    <t>art|jewish|justice|nazi|theft</t>
  </si>
  <si>
    <t>http://www.imdb.com/title/tt2404425/?ref_=fn_tt_tt_1</t>
  </si>
  <si>
    <t>Kinsey </t>
  </si>
  <si>
    <t>professor|research|sex|sexuality|student</t>
  </si>
  <si>
    <t>http://www.imdb.com/title/tt0362269/?ref_=fn_tt_tt_1</t>
  </si>
  <si>
    <t>Patricia Tallman</t>
  </si>
  <si>
    <t>Army of Darkness </t>
  </si>
  <si>
    <t>army of the dead|battle|necronomicon|reluctant hero|skeleton soldier</t>
  </si>
  <si>
    <t>http://www.imdb.com/title/tt0106308/?ref_=fn_tt_tt_1</t>
  </si>
  <si>
    <t>Dewey Nicks</t>
  </si>
  <si>
    <t>Slackers </t>
  </si>
  <si>
    <t>Jim Rash</t>
  </si>
  <si>
    <t>blackmail|fall|love|nerd|scam</t>
  </si>
  <si>
    <t>http://www.imdb.com/title/tt0240900/?ref_=fn_tt_tt_1</t>
  </si>
  <si>
    <t>What's Eating Gilbert Grape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</si>
  <si>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</si>
  <si>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</si>
  <si>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</si>
  <si>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</si>
  <si>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</si>
  <si>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</si>
  <si>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</si>
  <si>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</si>
  <si>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t>http://www.imdb.com/title/tt0377992/?ref_=fn_tt_tt_1</t>
  </si>
  <si>
    <t>Vera Drake </t>
  </si>
  <si>
    <t>1950s|miscarriage|neighbor|pregnancy|tailor</t>
  </si>
  <si>
    <t>http://www.imdb.com/title/tt0383694/?ref_=fn_tt_tt_1</t>
  </si>
  <si>
    <t>The Guru </t>
  </si>
  <si>
    <t>Jimi Mistry</t>
  </si>
  <si>
    <t>bollywood|illegal immigrant|live television|restaurant|waiter</t>
  </si>
  <si>
    <t>http://www.imdb.com/title/tt0280720/?ref_=fn_tt_tt_1</t>
  </si>
  <si>
    <t>The Perez Family </t>
  </si>
  <si>
    <t>immigration|love|political prisoner|reference to john wayne|title directed by female</t>
  </si>
  <si>
    <t>http://www.imdb.com/title/tt0114113/?ref_=fn_tt_tt_1</t>
  </si>
  <si>
    <t>Inside Llewyn Davis </t>
  </si>
  <si>
    <t>Alex Karpovsky</t>
  </si>
  <si>
    <t>1960s|car hitting an animal|folk singer|friend|singer</t>
  </si>
  <si>
    <t>http://www.imdb.com/title/tt2042568/?ref_=fn_tt_tt_1</t>
  </si>
  <si>
    <t>O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</si>
  <si>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</si>
  <si>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</si>
  <si>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</si>
  <si>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</si>
  <si>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 </t>
  </si>
  <si>
    <t>Lisa Pelikan</t>
  </si>
  <si>
    <t>baby|desert island|island|sequel|teenage girl</t>
  </si>
  <si>
    <t>http://www.imdb.com/title/tt0102782/?ref_=fn_tt_tt_1</t>
  </si>
  <si>
    <t>Martin Ritt</t>
  </si>
  <si>
    <t>The Molly Maguires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</si>
  <si>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</si>
  <si>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</si>
  <si>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</si>
  <si>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</si>
  <si>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</si>
  <si>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</si>
  <si>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</si>
  <si>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</si>
  <si>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</si>
  <si>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</si>
  <si>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</si>
  <si>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</si>
  <si>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</si>
  <si>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t>http://www.imdb.com/title/tt0424908/?ref_=fn_tt_tt_1</t>
  </si>
  <si>
    <t>Brighton Rock </t>
  </si>
  <si>
    <t>Geoff Bell</t>
  </si>
  <si>
    <t>brighton|catholic|gang|prayer|waitress</t>
  </si>
  <si>
    <t>http://www.imdb.com/title/tt1233192/?ref_=fn_tt_tt_1</t>
  </si>
  <si>
    <t>David Hackl</t>
  </si>
  <si>
    <t>Saw V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</si>
  <si>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</si>
  <si>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</si>
  <si>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</si>
  <si>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</si>
  <si>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</si>
  <si>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</si>
  <si>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</si>
  <si>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</si>
  <si>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</si>
  <si>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</si>
  <si>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</si>
  <si>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</si>
  <si>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</si>
  <si>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</si>
  <si>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</si>
  <si>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</si>
  <si>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</si>
  <si>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</si>
  <si>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</si>
  <si>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</si>
  <si>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</si>
  <si>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</si>
  <si>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</si>
  <si>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</si>
  <si>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</si>
  <si>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</si>
  <si>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</si>
  <si>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</si>
  <si>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t>http://www.imdb.com/title/tt0449999/?ref_=fn_tt_tt_1</t>
  </si>
  <si>
    <t>An Ideal Husband </t>
  </si>
  <si>
    <t>bachelor|blackmail|character says i love you|flirting|social satire</t>
  </si>
  <si>
    <t>http://www.imdb.com/title/tt0122541/?ref_=fn_tt_tt_1</t>
  </si>
  <si>
    <t>Ruairi Robinson</t>
  </si>
  <si>
    <t>The Last Days on Mars </t>
  </si>
  <si>
    <t>Tom Cullen</t>
  </si>
  <si>
    <t>alien infection|astronaut|mars|mission|zombie</t>
  </si>
  <si>
    <t>http://www.imdb.com/title/tt1709143/?ref_=fn_tt_tt_1</t>
  </si>
  <si>
    <t>Jaume Balagueró</t>
  </si>
  <si>
    <t>Darkness </t>
  </si>
  <si>
    <t>Francesc Pagès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</si>
  <si>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</si>
  <si>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</si>
  <si>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</si>
  <si>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</si>
  <si>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</si>
  <si>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</si>
  <si>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</si>
  <si>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</si>
  <si>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</si>
  <si>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</si>
  <si>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 </t>
  </si>
  <si>
    <t>bicyclist|boy|doll|star wars reference|voice impersonation</t>
  </si>
  <si>
    <t>http://www.imdb.com/title/tt0083866/?ref_=fn_tt_tt_1</t>
  </si>
  <si>
    <t>Jon Kasdan</t>
  </si>
  <si>
    <t>In the Land of Women </t>
  </si>
  <si>
    <t>actress|love|michigan|neighbor|writer</t>
  </si>
  <si>
    <t>http://www.imdb.com/title/tt0419843/?ref_=fn_tt_tt_1</t>
  </si>
  <si>
    <t>Léa Pool</t>
  </si>
  <si>
    <t>The Blue Butterfly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</si>
  <si>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</si>
  <si>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</si>
  <si>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</si>
  <si>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</si>
  <si>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</si>
  <si>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</si>
  <si>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</si>
  <si>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</si>
  <si>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</si>
  <si>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</si>
  <si>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</si>
  <si>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</si>
  <si>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</si>
  <si>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</si>
  <si>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</si>
  <si>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</si>
  <si>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</si>
  <si>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</si>
  <si>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</si>
  <si>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</si>
  <si>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</si>
  <si>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</si>
  <si>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</si>
  <si>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</si>
  <si>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</si>
  <si>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</si>
  <si>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</si>
  <si>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</si>
  <si>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</si>
  <si>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</si>
  <si>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</si>
  <si>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</si>
  <si>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</si>
  <si>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</si>
  <si>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</si>
  <si>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</si>
  <si>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</si>
  <si>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t>http://www.imdb.com/title/tt3547740/?ref_=fn_tt_tt_1</t>
  </si>
  <si>
    <t>Good Will Hunting </t>
  </si>
  <si>
    <t>friend|genius|janitor|loss of wife|professor</t>
  </si>
  <si>
    <t>http://www.imdb.com/title/tt0119217/?ref_=fn_tt_tt_1</t>
  </si>
  <si>
    <t>Shintaro Shimosawa</t>
  </si>
  <si>
    <t>Misconduct </t>
  </si>
  <si>
    <t>Glen Powell</t>
  </si>
  <si>
    <t>black panties|lust|sexual attraction|voyeur|voyeurism</t>
  </si>
  <si>
    <t>http://www.imdb.com/title/tt3658772/?ref_=fn_tt_tt_1</t>
  </si>
  <si>
    <t>Darren Lynn Bousman</t>
  </si>
  <si>
    <t>Saw III </t>
  </si>
  <si>
    <t>Leigh Whannell</t>
  </si>
  <si>
    <t>brutality|female full frontal nudity|female nudity|torture|trap</t>
  </si>
  <si>
    <t>http://www.imdb.com/title/tt0489270/?ref_=fn_tt_tt_1</t>
  </si>
  <si>
    <t>Stripes </t>
  </si>
  <si>
    <t>army|boot camp|breasts|graduation|rescue</t>
  </si>
  <si>
    <t>http://www.imdb.com/title/tt0083131/?ref_=fn_tt_tt_1</t>
  </si>
  <si>
    <t>Bring It On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</si>
  <si>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</si>
  <si>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</si>
  <si>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</si>
  <si>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</si>
  <si>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 </t>
  </si>
  <si>
    <t>cathedral|minister|presidential election|reference to george washington|ritual sacrifice</t>
  </si>
  <si>
    <t>http://www.imdb.com/title/tt4094724/?ref_=fn_tt_tt_1</t>
  </si>
  <si>
    <t>She's All That </t>
  </si>
  <si>
    <t>bet|friend|high school|prom|prom queen</t>
  </si>
  <si>
    <t>http://www.imdb.com/title/tt0160862/?ref_=fn_tt_tt_1</t>
  </si>
  <si>
    <t>Saw IV </t>
  </si>
  <si>
    <t>detective|fbi|rape|rapist|serial rapist</t>
  </si>
  <si>
    <t>http://www.imdb.com/title/tt0890870/?ref_=fn_tt_tt_1</t>
  </si>
  <si>
    <t>White Noise </t>
  </si>
  <si>
    <t>architect|grave|obsession|river|voice</t>
  </si>
  <si>
    <t>http://www.imdb.com/title/tt0375210/?ref_=fn_tt_tt_1</t>
  </si>
  <si>
    <t>Madea's Family Reunion </t>
  </si>
  <si>
    <t>cross dressing|family reunion|madea series|reflective|sister sister relationship</t>
  </si>
  <si>
    <t>http://www.imdb.com/title/tt0455612/?ref_=fn_tt_tt_1</t>
  </si>
  <si>
    <t>The Color of Money </t>
  </si>
  <si>
    <t>hustler|losing|pool|pool player|tournament</t>
  </si>
  <si>
    <t>http://www.imdb.com/title/tt0090863/?ref_=fn_tt_tt_1</t>
  </si>
  <si>
    <t>Ken Annakin</t>
  </si>
  <si>
    <t>Richard Beymer</t>
  </si>
  <si>
    <t>The Longest Day </t>
  </si>
  <si>
    <t>Eddie Albert</t>
  </si>
  <si>
    <t>allies|d day|invasion|normandy|world war two</t>
  </si>
  <si>
    <t>http://www.imdb.com/title/tt0056197/?ref_=fn_tt_tt_1</t>
  </si>
  <si>
    <t>The Mighty Ducks </t>
  </si>
  <si>
    <t>coach|hockey team|lawyer|respect|team</t>
  </si>
  <si>
    <t>http://www.imdb.com/title/tt0104868/?ref_=fn_tt_tt_1</t>
  </si>
  <si>
    <t>The Grudge </t>
  </si>
  <si>
    <t>Ted Raimi</t>
  </si>
  <si>
    <t>american|curse|japan|nurse|rage</t>
  </si>
  <si>
    <t>http://www.imdb.com/title/tt0391198/?ref_=fn_tt_tt_1</t>
  </si>
  <si>
    <t>Happy Gilmore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</si>
  <si>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</si>
  <si>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</si>
  <si>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</si>
  <si>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</si>
  <si>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 </t>
  </si>
  <si>
    <t>demon|gore|record player|tattoo|wings</t>
  </si>
  <si>
    <t>http://www.imdb.com/title/tt0263488/?ref_=fn_tt_tt_1</t>
  </si>
  <si>
    <t>Adventure|Comedy|Music|Sci-Fi</t>
  </si>
  <si>
    <t>Bill &amp; Ted's Excellent Adventure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</si>
  <si>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</si>
  <si>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</si>
  <si>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</si>
  <si>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</si>
  <si>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</si>
  <si>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</si>
  <si>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</si>
  <si>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</si>
  <si>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</si>
  <si>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t>http://www.imdb.com/title/tt0063385/?ref_=fn_tt_tt_1</t>
  </si>
  <si>
    <t>The Best Exotic Marigold Hotel </t>
  </si>
  <si>
    <t>hotel|india|marigold|retiree|retirement</t>
  </si>
  <si>
    <t>http://www.imdb.com/title/tt1412386/?ref_=fn_tt_tt_1</t>
  </si>
  <si>
    <t>Chuck Sheetz</t>
  </si>
  <si>
    <t>Andrew Lawrence</t>
  </si>
  <si>
    <t>Recess: School's Out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</si>
  <si>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</si>
  <si>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</si>
  <si>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</si>
  <si>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</si>
  <si>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 </t>
  </si>
  <si>
    <t>Angelo Rossitto</t>
  </si>
  <si>
    <t>arena|desert|fight|mad max|post apocalypse</t>
  </si>
  <si>
    <t>http://www.imdb.com/title/tt0089530/?ref_=fn_tt_tt_1</t>
  </si>
  <si>
    <t>Vernon Wells</t>
  </si>
  <si>
    <t>Commando </t>
  </si>
  <si>
    <t>body count|dictator|jumping from an airplane|knife fight|one man army</t>
  </si>
  <si>
    <t>http://www.imdb.com/title/tt0088944/?ref_=fn_tt_tt_1</t>
  </si>
  <si>
    <t>The Boy </t>
  </si>
  <si>
    <t>Stephanie Lemelin</t>
  </si>
  <si>
    <t>animate doll|doll|england|nanny|surprise ending</t>
  </si>
  <si>
    <t>http://www.imdb.com/title/tt3882082/?ref_=fn_tt_tt_1</t>
  </si>
  <si>
    <t>Devil </t>
  </si>
  <si>
    <t>devil|elevator|hit and run|throat slitting|trapped in an elevator</t>
  </si>
  <si>
    <t>http://www.imdb.com/title/tt1314655/?ref_=fn_tt_tt_1</t>
  </si>
  <si>
    <t>Marcus Raboy</t>
  </si>
  <si>
    <t>Friday After Next </t>
  </si>
  <si>
    <t>apartment|christmas|christmas present|rent|security guard</t>
  </si>
  <si>
    <t>http://www.imdb.com/title/tt0293815/?ref_=fn_tt_tt_1</t>
  </si>
  <si>
    <t>Hayley Kiyoko</t>
  </si>
  <si>
    <t>Insidious: Chapter 3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</si>
  <si>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</si>
  <si>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</si>
  <si>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</si>
  <si>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</si>
  <si>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</si>
  <si>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</si>
  <si>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</si>
  <si>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</si>
  <si>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</si>
  <si>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</si>
  <si>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</si>
  <si>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</si>
  <si>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</si>
  <si>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</si>
  <si>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 </t>
  </si>
  <si>
    <t>band|gay|gay friend|love|night</t>
  </si>
  <si>
    <t>http://www.imdb.com/title/tt0981227/?ref_=fn_tt_tt_1</t>
  </si>
  <si>
    <t>Dogma </t>
  </si>
  <si>
    <t>abortion|abortion clinic|angel|church|clinic</t>
  </si>
  <si>
    <t>http://www.imdb.com/title/tt0120655/?ref_=fn_tt_tt_1</t>
  </si>
  <si>
    <t>Bob Dolman</t>
  </si>
  <si>
    <t>The Banger Sisters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</si>
  <si>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</si>
  <si>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</si>
  <si>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</si>
  <si>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</si>
  <si>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 </t>
  </si>
  <si>
    <t>1940s|1960s|bar|kick the can|remake</t>
  </si>
  <si>
    <t>http://www.imdb.com/title/tt0086491/?ref_=fn_tt_tt_1</t>
  </si>
  <si>
    <t>Road House </t>
  </si>
  <si>
    <t>bikini|cult film|fired from the job|martial arts|violence</t>
  </si>
  <si>
    <t>http://www.imdb.com/title/tt0098206/?ref_=fn_tt_tt_1</t>
  </si>
  <si>
    <t>A Low Down Dirty Shame </t>
  </si>
  <si>
    <t>drugs|ex cop|gun fu|machismo|shootout</t>
  </si>
  <si>
    <t>http://www.imdb.com/title/tt0110399/?ref_=fn_tt_tt_1</t>
  </si>
  <si>
    <t>Shiri Appleby</t>
  </si>
  <si>
    <t>Swimfan </t>
  </si>
  <si>
    <t>high school|hospital|new jersey|stanford university|swimming</t>
  </si>
  <si>
    <t>http://www.imdb.com/title/tt0283026/?ref_=fn_tt_tt_1</t>
  </si>
  <si>
    <t>Greg Coolidge</t>
  </si>
  <si>
    <t>Employee of the Month </t>
  </si>
  <si>
    <t>competition|date|employee|laser in eyes|slacker</t>
  </si>
  <si>
    <t>http://www.imdb.com/title/tt0424993/?ref_=fn_tt_tt_1</t>
  </si>
  <si>
    <t>Can't Hardly Wait </t>
  </si>
  <si>
    <t>graduation|high school|letter|nerd|party</t>
  </si>
  <si>
    <t>http://www.imdb.com/title/tt0127723/?ref_=fn_tt_tt_1</t>
  </si>
  <si>
    <t>The Outsiders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</si>
  <si>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</si>
  <si>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</si>
  <si>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</si>
  <si>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</si>
  <si>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 </t>
  </si>
  <si>
    <t>Isiah Whitlock Jr.</t>
  </si>
  <si>
    <t>http://www.imdb.com/title/tt2788732/?ref_=fn_tt_tt_1</t>
  </si>
  <si>
    <t>Herbert Lom</t>
  </si>
  <si>
    <t>The Dead Zone </t>
  </si>
  <si>
    <t>car accident|coma|evil politician|psychic|vision</t>
  </si>
  <si>
    <t>http://www.imdb.com/title/tt0085407/?ref_=fn_tt_tt_1</t>
  </si>
  <si>
    <t>Ciarán Foy</t>
  </si>
  <si>
    <t>Laila Haley</t>
  </si>
  <si>
    <t>Sinister 2 </t>
  </si>
  <si>
    <t>Jaden Klein</t>
  </si>
  <si>
    <t>deputy|farmhouse|nightmare|private investigator|rural</t>
  </si>
  <si>
    <t>http://www.imdb.com/title/tt2752772/?ref_=fn_tt_tt_1</t>
  </si>
  <si>
    <t>Salim Akil</t>
  </si>
  <si>
    <t>Sparkle </t>
  </si>
  <si>
    <t>1960s|death|girl group|nightclub|sister</t>
  </si>
  <si>
    <t>http://www.imdb.com/title/tt1876451/?ref_=fn_tt_tt_1</t>
  </si>
  <si>
    <t>Valentine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</si>
  <si>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</si>
  <si>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</si>
  <si>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</si>
  <si>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</si>
  <si>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 </t>
  </si>
  <si>
    <t>abduction|alaska|alien|owl|patient</t>
  </si>
  <si>
    <t>http://www.imdb.com/title/tt1220198/?ref_=fn_tt_tt_1</t>
  </si>
  <si>
    <t>A Prairie Home Companion </t>
  </si>
  <si>
    <t>backstage|country music|cowboy|radio|singing</t>
  </si>
  <si>
    <t>http://www.imdb.com/title/tt0420087/?ref_=fn_tt_tt_1</t>
  </si>
  <si>
    <t>Leon Ichaso</t>
  </si>
  <si>
    <t>Sugar Hill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</si>
  <si>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</si>
  <si>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</si>
  <si>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</si>
  <si>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</si>
  <si>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 </t>
  </si>
  <si>
    <t>Eddie Jones</t>
  </si>
  <si>
    <t>army|nightmare|one man army|rescue|spy</t>
  </si>
  <si>
    <t>http://www.imdb.com/title/tt0089348/?ref_=fn_tt_tt_1</t>
  </si>
  <si>
    <t>Roll Bounce </t>
  </si>
  <si>
    <t>1970s|boy|competition|roller skates|tubesocks</t>
  </si>
  <si>
    <t>http://www.imdb.com/title/tt0403455/?ref_=fn_tt_tt_1</t>
  </si>
  <si>
    <t>Rushmore </t>
  </si>
  <si>
    <t>coming of age|friendship|private school|student|teacher</t>
  </si>
  <si>
    <t>http://www.imdb.com/title/tt0128445/?ref_=fn_tt_tt_1</t>
  </si>
  <si>
    <t>Skyline </t>
  </si>
  <si>
    <t>apartment|blue light|drawing|group of friends|light</t>
  </si>
  <si>
    <t>http://www.imdb.com/title/tt1564585/?ref_=fn_tt_tt_1</t>
  </si>
  <si>
    <t>Tina Desai</t>
  </si>
  <si>
    <t>The Second Best Exotic Marigold Hotel </t>
  </si>
  <si>
    <t>Ronald Pickup</t>
  </si>
  <si>
    <t>sequel</t>
  </si>
  <si>
    <t>http://www.imdb.com/title/tt2555736/?ref_=fn_tt_tt_1</t>
  </si>
  <si>
    <t>Patricia Rozema</t>
  </si>
  <si>
    <t>Kit Kittredge: An American Girl </t>
  </si>
  <si>
    <t>boarding house|girl|great depression|house|ohio</t>
  </si>
  <si>
    <t>http://www.imdb.com/title/tt0846308/?ref_=fn_tt_tt_1</t>
  </si>
  <si>
    <t>The Perfect Man </t>
  </si>
  <si>
    <t>e mail|moving|perfect man|secret admirer|suitor</t>
  </si>
  <si>
    <t>http://www.imdb.com/title/tt0380623/?ref_=fn_tt_tt_1</t>
  </si>
  <si>
    <t>Mo' Better Blues </t>
  </si>
  <si>
    <t>Charlie Murphy</t>
  </si>
  <si>
    <t>comeback|friend|jazz|stage|trumpet</t>
  </si>
  <si>
    <t>http://www.imdb.com/title/tt0100168/?ref_=fn_tt_tt_1</t>
  </si>
  <si>
    <t>Simon Rhee</t>
  </si>
  <si>
    <t>Kung Pow: Enter the Fist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</si>
  <si>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</si>
  <si>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</si>
  <si>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</si>
  <si>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</si>
  <si>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</si>
  <si>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</si>
  <si>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</si>
  <si>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</si>
  <si>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</si>
  <si>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</si>
  <si>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 </t>
  </si>
  <si>
    <t>forest|mountain|road|stupid victim|west virginia</t>
  </si>
  <si>
    <t>http://www.imdb.com/title/tt0295700/?ref_=fn_tt_tt_1</t>
  </si>
  <si>
    <t>Western</t>
  </si>
  <si>
    <t>The Long Riders </t>
  </si>
  <si>
    <t>bank|breasts|famous score|last man standing|revenge</t>
  </si>
  <si>
    <t>http://www.imdb.com/title/tt0081071/?ref_=fn_tt_tt_1</t>
  </si>
  <si>
    <t>Byron Mann</t>
  </si>
  <si>
    <t>The Corruptor </t>
  </si>
  <si>
    <t>chinatown|illegal immigrant|new york|police|triad</t>
  </si>
  <si>
    <t>http://www.imdb.com/title/tt0142192/?ref_=fn_tt_tt_1</t>
  </si>
  <si>
    <t>Mud </t>
  </si>
  <si>
    <t>14 year old|boat|bounty hunter|boy|river</t>
  </si>
  <si>
    <t>http://www.imdb.com/title/tt1935179/?ref_=fn_tt_tt_1</t>
  </si>
  <si>
    <t>Robert Ben Garant</t>
  </si>
  <si>
    <t>Reno 911!: Miami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</si>
  <si>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</si>
  <si>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</si>
  <si>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</si>
  <si>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</si>
  <si>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</si>
  <si>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</si>
  <si>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</si>
  <si>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</si>
  <si>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</si>
  <si>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</si>
  <si>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</si>
  <si>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</si>
  <si>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</si>
  <si>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</si>
  <si>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</si>
  <si>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 </t>
  </si>
  <si>
    <t>castle thunder|document|neighborhood|punctuation in title|villain arrested</t>
  </si>
  <si>
    <t>http://www.imdb.com/title/tt0314166/?ref_=fn_tt_tt_1</t>
  </si>
  <si>
    <t>My Week with Marilyn </t>
  </si>
  <si>
    <t>actress|assistant director|blonde bombshell|movie star|wardrobe</t>
  </si>
  <si>
    <t>http://www.imdb.com/title/tt1655420/?ref_=fn_tt_tt_1</t>
  </si>
  <si>
    <t>The Matador </t>
  </si>
  <si>
    <t>bar|hitman|luck|mexico|mexico city</t>
  </si>
  <si>
    <t>http://www.imdb.com/title/tt0365485/?ref_=fn_tt_tt_1</t>
  </si>
  <si>
    <t>Theodore Witcher</t>
  </si>
  <si>
    <t>Love Jones </t>
  </si>
  <si>
    <t>african american|cult film|ex boyfriend|middle class|sex</t>
  </si>
  <si>
    <t>http://www.imdb.com/title/tt0119572/?ref_=fn_tt_tt_1</t>
  </si>
  <si>
    <t>Joel Edgerton</t>
  </si>
  <si>
    <t>The Gift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</si>
  <si>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</si>
  <si>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</si>
  <si>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</si>
  <si>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</si>
  <si>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</si>
  <si>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</si>
  <si>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</si>
  <si>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</si>
  <si>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t>http://www.imdb.com/title/tt0399862/?ref_=fn_tt_tt_1</t>
  </si>
  <si>
    <t>Get Over It </t>
  </si>
  <si>
    <t>basketball|dancer|high school|love triangle|shakespeare's a midsummer night's dream</t>
  </si>
  <si>
    <t>http://www.imdb.com/title/tt0192071/?ref_=fn_tt_tt_1</t>
  </si>
  <si>
    <t>Office Space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</si>
  <si>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</si>
  <si>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</si>
  <si>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</si>
  <si>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</si>
  <si>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 </t>
  </si>
  <si>
    <t>beauty pageant|blonde|cheerleader uniform|small town|upskirt</t>
  </si>
  <si>
    <t>http://www.imdb.com/title/tt0157503/?ref_=fn_tt_tt_1</t>
  </si>
  <si>
    <t>Biography|Crime|Drama|Romance</t>
  </si>
  <si>
    <t>Big Eyes </t>
  </si>
  <si>
    <t>1950s|abusive husband|artist|painting|secret</t>
  </si>
  <si>
    <t>http://www.imdb.com/title/tt1126590/?ref_=fn_tt_tt_1</t>
  </si>
  <si>
    <t>Very Bad Things </t>
  </si>
  <si>
    <t>bachelor party|breasts|friend|prostitute|wedding</t>
  </si>
  <si>
    <t>http://www.imdb.com/title/tt0124198/?ref_=fn_tt_tt_1</t>
  </si>
  <si>
    <t>Sleepover </t>
  </si>
  <si>
    <t>best friend|party|rival|scavenger hunt|sleepover</t>
  </si>
  <si>
    <t>http://www.imdb.com/title/tt0368975/?ref_=fn_tt_tt_1</t>
  </si>
  <si>
    <t>Body Double </t>
  </si>
  <si>
    <t>actor|neighbor|police|thief|tunnel</t>
  </si>
  <si>
    <t>http://www.imdb.com/title/tt0086984/?ref_=fn_tt_tt_1</t>
  </si>
  <si>
    <t>Jasper Cole</t>
  </si>
  <si>
    <t>MacGruber </t>
  </si>
  <si>
    <t>colonel|lieutenant|nuclear warhead|team|washington d.c.</t>
  </si>
  <si>
    <t>http://www.imdb.com/title/tt1470023/?ref_=fn_tt_tt_1</t>
  </si>
  <si>
    <t>Dirty Pretty Things </t>
  </si>
  <si>
    <t>hotel|immigrant|nigerian|surgery|underwear</t>
  </si>
  <si>
    <t>http://www.imdb.com/title/tt0301199/?ref_=fn_tt_tt_1</t>
  </si>
  <si>
    <t>Movie 43 </t>
  </si>
  <si>
    <t>awkwardness|embarrassment|gross out|irreverence|shame</t>
  </si>
  <si>
    <t>http://www.imdb.com/title/tt1333125/?ref_=fn_tt_tt_1</t>
  </si>
  <si>
    <t>Jeff Lowell</t>
  </si>
  <si>
    <t>Over Her Dead Body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</si>
  <si>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</si>
  <si>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</si>
  <si>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</si>
  <si>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</si>
  <si>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</si>
  <si>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</si>
  <si>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</si>
  <si>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t>http://www.imdb.com/title/tt1307068/?ref_=fn_tt_tt_1</t>
  </si>
  <si>
    <t>Cedar Rapids </t>
  </si>
  <si>
    <t>award|cedar rapids iowa|convention|hotel|insurance</t>
  </si>
  <si>
    <t>http://www.imdb.com/title/tt1477837/?ref_=fn_tt_tt_1</t>
  </si>
  <si>
    <t>Michaela Conlin</t>
  </si>
  <si>
    <t xml:space="preserve">Bones             </t>
  </si>
  <si>
    <t>Tamara Taylor</t>
  </si>
  <si>
    <t>anthropologist|fbi|fbi agent|forensics|investigation</t>
  </si>
  <si>
    <t>http://www.imdb.com/title/tt0460627/?ref_=fn_tt_tt_1</t>
  </si>
  <si>
    <t>American History X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</si>
  <si>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</si>
  <si>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</si>
  <si>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</si>
  <si>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</si>
  <si>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 </t>
  </si>
  <si>
    <t>Lee Tergesen</t>
  </si>
  <si>
    <t>booby trap|brainwashing|mercenary|serial killer|trap</t>
  </si>
  <si>
    <t>http://www.imdb.com/title/tt1748227/?ref_=fn_tt_tt_1</t>
  </si>
  <si>
    <t>Timothy Björklund</t>
  </si>
  <si>
    <t>Teacher's Pet </t>
  </si>
  <si>
    <t>dog|florida|mad scientist|school|teacher</t>
  </si>
  <si>
    <t>http://www.imdb.com/title/tt0350194/?ref_=fn_tt_tt_1</t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</si>
  <si>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</si>
  <si>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</si>
  <si>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</si>
  <si>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</si>
  <si>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</si>
  <si>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</si>
  <si>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</si>
  <si>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t>http://www.imdb.com/title/tt0120802/?ref_=fn_tt_tt_1</t>
  </si>
  <si>
    <t>The Straight Story </t>
  </si>
  <si>
    <t>cane|iowa|lawn mower|tractor|wisconsin</t>
  </si>
  <si>
    <t>http://www.imdb.com/title/tt0166896/?ref_=fn_tt_tt_1</t>
  </si>
  <si>
    <t>Scott Kalvert</t>
  </si>
  <si>
    <t>Action|Crime|Drama</t>
  </si>
  <si>
    <t>Deuces Wild </t>
  </si>
  <si>
    <t>1950s|drug overdose|gang|gang war|new york city</t>
  </si>
  <si>
    <t>http://www.imdb.com/title/tt0231448/?ref_=fn_tt_tt_1</t>
  </si>
  <si>
    <t>Jason Bateman</t>
  </si>
  <si>
    <t>Bad Words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</si>
  <si>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</si>
  <si>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</si>
  <si>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</si>
  <si>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</si>
  <si>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 </t>
  </si>
  <si>
    <t>India de Beaufort</t>
  </si>
  <si>
    <t>blister|gym|marathon|training|wedding</t>
  </si>
  <si>
    <t>http://www.imdb.com/title/tt0425413/?ref_=fn_tt_tt_1</t>
  </si>
  <si>
    <t>Allan Arkush</t>
  </si>
  <si>
    <t>Heartbeeps </t>
  </si>
  <si>
    <t>escape|fish out of water|love|robot|servant</t>
  </si>
  <si>
    <t>http://www.imdb.com/title/tt0082507/?ref_=fn_tt_tt_1</t>
  </si>
  <si>
    <t>Black or White </t>
  </si>
  <si>
    <t>Jillian Estell</t>
  </si>
  <si>
    <t>color in title</t>
  </si>
  <si>
    <t>http://www.imdb.com/title/tt2883434/?ref_=fn_tt_tt_1</t>
  </si>
  <si>
    <t>Eric Bross</t>
  </si>
  <si>
    <t>On the Line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</si>
  <si>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</si>
  <si>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</si>
  <si>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</si>
  <si>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</si>
  <si>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 </t>
  </si>
  <si>
    <t>François Chau</t>
  </si>
  <si>
    <t>bombing|guard|jungle|laos|prisoner</t>
  </si>
  <si>
    <t>http://www.imdb.com/title/tt0462504/?ref_=fn_tt_tt_1</t>
  </si>
  <si>
    <t>Dan Fogelman</t>
  </si>
  <si>
    <t>Danny Collins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</si>
  <si>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</si>
  <si>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</si>
  <si>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</si>
  <si>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</si>
  <si>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</si>
  <si>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</si>
  <si>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</si>
  <si>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</si>
  <si>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</si>
  <si>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</si>
  <si>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</si>
  <si>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</si>
  <si>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</si>
  <si>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t>http://www.imdb.com/title/tt1226236/?ref_=fn_tt_tt_1</t>
  </si>
  <si>
    <t>John Putch</t>
  </si>
  <si>
    <t>Atlas Shrugged II: The Strike </t>
  </si>
  <si>
    <t>box office flop|critically bashed|government|industrialist|railroad</t>
  </si>
  <si>
    <t>http://www.imdb.com/title/tt1985017/?ref_=fn_tt_tt_1</t>
  </si>
  <si>
    <t>Peter Medak</t>
  </si>
  <si>
    <t>Romeo Is Bleeding </t>
  </si>
  <si>
    <t>detective|police|protection|russian|sergeant</t>
  </si>
  <si>
    <t>http://www.imdb.com/title/tt0107983/?ref_=fn_tt_tt_1</t>
  </si>
  <si>
    <t>Lesley Ann Warren</t>
  </si>
  <si>
    <t>The Limey </t>
  </si>
  <si>
    <t>daughter|englishman|ex con|revenge|young woman</t>
  </si>
  <si>
    <t>http://www.imdb.com/title/tt0165854/?ref_=fn_tt_tt_1</t>
  </si>
  <si>
    <t>Crash </t>
  </si>
  <si>
    <t>race relations|racism|racist|social problem|stereotype</t>
  </si>
  <si>
    <t>http://www.imdb.com/title/tt0375679/?ref_=fn_tt_tt_1</t>
  </si>
  <si>
    <t>Terence Davies</t>
  </si>
  <si>
    <t>The House of Mirth </t>
  </si>
  <si>
    <t>high society|love|money|reputation|wealth</t>
  </si>
  <si>
    <t>http://www.imdb.com/title/tt0200720/?ref_=fn_tt_tt_1</t>
  </si>
  <si>
    <t>Harley Cokeliss</t>
  </si>
  <si>
    <t>Malone </t>
  </si>
  <si>
    <t>Dennis Burkley</t>
  </si>
  <si>
    <t>assassin|box office flop|cia|farmer|power</t>
  </si>
  <si>
    <t>http://www.imdb.com/title/tt0093483/?ref_=fn_tt_tt_1</t>
  </si>
  <si>
    <t>Tim DeKay</t>
  </si>
  <si>
    <t>Peaceful Warrior </t>
  </si>
  <si>
    <t>college|college athlete|comeback|gymnast|olympics</t>
  </si>
  <si>
    <t>http://www.imdb.com/title/tt0438315/?ref_=fn_tt_tt_1</t>
  </si>
  <si>
    <t>Tom Brady</t>
  </si>
  <si>
    <t>Bucky Larson: Born to Be a Star </t>
  </si>
  <si>
    <t>diner|eating a banana|masturbation|porn star|shooting a pornographic movie</t>
  </si>
  <si>
    <t>http://www.imdb.com/title/tt1411664/?ref_=fn_tt_tt_1</t>
  </si>
  <si>
    <t>Gillian White</t>
  </si>
  <si>
    <t>Bamboozled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</si>
  <si>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</si>
  <si>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</si>
  <si>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</si>
  <si>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</si>
  <si>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</si>
  <si>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</si>
  <si>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</si>
  <si>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</si>
  <si>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t>http://www.imdb.com/title/tt3387542/?ref_=fn_tt_tt_1</t>
  </si>
  <si>
    <t>Sphinx </t>
  </si>
  <si>
    <t>bat|curse|egyptologist|mummy|murder</t>
  </si>
  <si>
    <t>http://www.imdb.com/title/tt0083113/?ref_=fn_tt_tt_1</t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</si>
  <si>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</si>
  <si>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</si>
  <si>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</si>
  <si>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</si>
  <si>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</si>
  <si>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</si>
  <si>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</si>
  <si>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 </t>
  </si>
  <si>
    <t>Robert Peters</t>
  </si>
  <si>
    <t>gang|gardener|money|police|truck</t>
  </si>
  <si>
    <t>http://www.imdb.com/title/tt1554091/?ref_=fn_tt_tt_1</t>
  </si>
  <si>
    <t>Spider </t>
  </si>
  <si>
    <t>halfway house|key|reality|schizophrenia|spider</t>
  </si>
  <si>
    <t>http://www.imdb.com/title/tt0278731/?ref_=fn_tt_tt_1</t>
  </si>
  <si>
    <t>Eric Blakeney</t>
  </si>
  <si>
    <t>Gun Shy </t>
  </si>
  <si>
    <t>colombian|enema|group therapy|murder|nurse</t>
  </si>
  <si>
    <t>http://www.imdb.com/title/tt0171356/?ref_=fn_tt_tt_1</t>
  </si>
  <si>
    <t>Nicholas Nickleby </t>
  </si>
  <si>
    <t>boy|boys' school|death|friend|orphan</t>
  </si>
  <si>
    <t>http://www.imdb.com/title/tt0309912/?ref_=fn_tt_tt_1</t>
  </si>
  <si>
    <t>The Iceman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</si>
  <si>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</si>
  <si>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</si>
  <si>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</si>
  <si>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</si>
  <si>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</si>
  <si>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</si>
  <si>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</si>
  <si>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</si>
  <si>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</si>
  <si>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 </t>
  </si>
  <si>
    <t>actress|drive in|female protagonist|movie star|woman shot in the forehead</t>
  </si>
  <si>
    <t>http://www.imdb.com/title/tt0173716/?ref_=fn_tt_tt_1</t>
  </si>
  <si>
    <t>Scott A. Martin</t>
  </si>
  <si>
    <t>Killer Joe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</si>
  <si>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</si>
  <si>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</si>
  <si>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</si>
  <si>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</si>
  <si>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</si>
  <si>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</si>
  <si>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</si>
  <si>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</si>
  <si>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</si>
  <si>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 </t>
  </si>
  <si>
    <t>bank|bank fraud|bank manager|gambling|toronto</t>
  </si>
  <si>
    <t>http://www.imdb.com/title/tt0285861/?ref_=fn_tt_tt_1</t>
  </si>
  <si>
    <t>Bob Odenkirk</t>
  </si>
  <si>
    <t>The Brothers Solomon </t>
  </si>
  <si>
    <t>antarctica|coma|neighbor|phd|pregnancy</t>
  </si>
  <si>
    <t>http://www.imdb.com/title/tt0784972/?ref_=fn_tt_tt_1</t>
  </si>
  <si>
    <t>Norah Jones</t>
  </si>
  <si>
    <t>My Blueberry Nights </t>
  </si>
  <si>
    <t>Adriane Lenox</t>
  </si>
  <si>
    <t>blueberry pie|diner|nevada|new york city|pie</t>
  </si>
  <si>
    <t>http://www.imdb.com/title/tt0765120/?ref_=fn_tt_tt_1</t>
  </si>
  <si>
    <t>Illuminata </t>
  </si>
  <si>
    <t>George DiCenzo</t>
  </si>
  <si>
    <t>critic|new york|new york city|playwright|theater critic</t>
  </si>
  <si>
    <t>http://www.imdb.com/title/tt0120709/?ref_=fn_tt_tt_1</t>
  </si>
  <si>
    <t>Swept Away </t>
  </si>
  <si>
    <t>island|sailor|storm|stranded|vacation</t>
  </si>
  <si>
    <t>http://www.imdb.com/title/tt0291502/?ref_=fn_tt_tt_1</t>
  </si>
  <si>
    <t>Joshua Seftel</t>
  </si>
  <si>
    <t>Sergej Trifunovic</t>
  </si>
  <si>
    <t>War, Inc. </t>
  </si>
  <si>
    <t>assassin|corporation|pop star|reporter|satire</t>
  </si>
  <si>
    <t>http://www.imdb.com/title/tt0884224/?ref_=fn_tt_tt_1</t>
  </si>
  <si>
    <t>Karen Mok</t>
  </si>
  <si>
    <t>Shaolin Soccer </t>
  </si>
  <si>
    <t>cult film|kung fu|martial arts|shaolin|soccer</t>
  </si>
  <si>
    <t>http://www.imdb.com/title/tt0286112/?ref_=fn_tt_tt_1</t>
  </si>
  <si>
    <t>Cheryl Tiegs</t>
  </si>
  <si>
    <t>The Brown Bunny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</si>
  <si>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</si>
  <si>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</si>
  <si>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</si>
  <si>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</si>
  <si>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</si>
  <si>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</si>
  <si>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</si>
  <si>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</si>
  <si>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</si>
  <si>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</si>
  <si>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</si>
  <si>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</si>
  <si>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</si>
  <si>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</si>
  <si>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</si>
  <si>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</si>
  <si>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</si>
  <si>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</si>
  <si>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</si>
  <si>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t>http://www.imdb.com/title/tt0129923/?ref_=fn_tt_tt_1</t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</si>
  <si>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</si>
  <si>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</si>
  <si>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</si>
  <si>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</si>
  <si>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</si>
  <si>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</si>
  <si>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</si>
  <si>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</si>
  <si>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</si>
  <si>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</si>
  <si>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</si>
  <si>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</si>
  <si>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</si>
  <si>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</si>
  <si>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 </t>
  </si>
  <si>
    <t>attempted murder|blackmail|diver's watch|nurse|satire</t>
  </si>
  <si>
    <t>http://www.imdb.com/title/tt0253126/?ref_=fn_tt_tt_1</t>
  </si>
  <si>
    <t>Bobcat Goldthwait</t>
  </si>
  <si>
    <t>World's Greatest Dad </t>
  </si>
  <si>
    <t>black comedy|fictional talk show|high school teacher|phony suicide note|teacher</t>
  </si>
  <si>
    <t>http://www.imdb.com/title/tt1262981/?ref_=fn_tt_tt_1</t>
  </si>
  <si>
    <t>Severance </t>
  </si>
  <si>
    <t>Laura Harris</t>
  </si>
  <si>
    <t>blood splatter|eastern europe|female nudity|pine forest|team building</t>
  </si>
  <si>
    <t>http://www.imdb.com/title/tt0464196/?ref_=fn_tt_tt_1</t>
  </si>
  <si>
    <t>Dulé Hill</t>
  </si>
  <si>
    <t>Edmond </t>
  </si>
  <si>
    <t>bipolar disorder|sodomy|stabbing|street life|violence</t>
  </si>
  <si>
    <t>http://www.imdb.com/title/tt0443496/?ref_=fn_tt_tt_1</t>
  </si>
  <si>
    <t>Jake Scott</t>
  </si>
  <si>
    <t>Welcome to the Rileys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</si>
  <si>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</si>
  <si>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</si>
  <si>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</si>
  <si>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</si>
  <si>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 </t>
  </si>
  <si>
    <t>captain|commandant|mafia|russian mafia|security system</t>
  </si>
  <si>
    <t>http://www.imdb.com/title/tt0110857/?ref_=fn_tt_tt_1</t>
  </si>
  <si>
    <t>Blood Done Sign My Name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</si>
  <si>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</si>
  <si>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</si>
  <si>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</si>
  <si>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</si>
  <si>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Andrés Montiel</t>
  </si>
  <si>
    <t>Jorge Luis Moreno</t>
  </si>
  <si>
    <t>Cinco de Mayo, La Batalla </t>
  </si>
  <si>
    <t>William Miller</t>
  </si>
  <si>
    <t>http://www.imdb.com/title/tt2553908/?ref_=fn_tt_tt_1</t>
  </si>
  <si>
    <t>Jared Gilman</t>
  </si>
  <si>
    <t>Elsa &amp; Fred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</si>
  <si>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</si>
  <si>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</si>
  <si>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</si>
  <si>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</si>
  <si>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 </t>
  </si>
  <si>
    <t>box office flop|critically bashed|director|hollywood|mockumentary</t>
  </si>
  <si>
    <t>http://www.imdb.com/title/tt0118577/?ref_=fn_tt_tt_1</t>
  </si>
  <si>
    <t>Michael Meredith</t>
  </si>
  <si>
    <t>The Open Road </t>
  </si>
  <si>
    <t>american south|baseball|farmland|motel|road trip</t>
  </si>
  <si>
    <t>http://www.imdb.com/title/tt1007018/?ref_=fn_tt_tt_1</t>
  </si>
  <si>
    <t>Julio DePietro</t>
  </si>
  <si>
    <t>The Good Guy </t>
  </si>
  <si>
    <t>book club|cheating boyfriend|job promotion|manhattan new york city|new york city</t>
  </si>
  <si>
    <t>http://www.imdb.com/title/tt1247662/?ref_=fn_tt_tt_1</t>
  </si>
  <si>
    <t>Katherine Dieckmann</t>
  </si>
  <si>
    <t>Motherhood </t>
  </si>
  <si>
    <t>birthday|birthday party|delivery man|mother|neighbor</t>
  </si>
  <si>
    <t>http://www.imdb.com/title/tt1220220/?ref_=fn_tt_tt_1</t>
  </si>
  <si>
    <t>Free Style </t>
  </si>
  <si>
    <t>Sandra Echeverría</t>
  </si>
  <si>
    <t>http://www.imdb.com/title/tt1128071/?ref_=fn_tt_tt_1</t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</si>
  <si>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</si>
  <si>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</si>
  <si>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</si>
  <si>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</si>
  <si>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</si>
  <si>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</si>
  <si>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t>http://www.imdb.com/title/tt2325977/?ref_=fn_tt_tt_1</t>
  </si>
  <si>
    <t>The Janky Promoters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</si>
  <si>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</si>
  <si>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</si>
  <si>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</si>
  <si>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</si>
  <si>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</si>
  <si>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</si>
  <si>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 </t>
  </si>
  <si>
    <t>boss|business|career|confidence|female protagonist</t>
  </si>
  <si>
    <t>http://www.imdb.com/title/tt0887719/?ref_=fn_tt_tt_1</t>
  </si>
  <si>
    <t>Álex de la Iglesia</t>
  </si>
  <si>
    <t>Leonor Watling</t>
  </si>
  <si>
    <t>The Oxford Murders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</si>
  <si>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</si>
  <si>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</si>
  <si>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</si>
  <si>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</si>
  <si>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</si>
  <si>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</si>
  <si>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</si>
  <si>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</si>
  <si>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</si>
  <si>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</si>
  <si>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</si>
  <si>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</si>
  <si>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</si>
  <si>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</si>
  <si>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</si>
  <si>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</si>
  <si>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</si>
  <si>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</si>
  <si>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</si>
  <si>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</si>
  <si>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</si>
  <si>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</si>
  <si>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</si>
  <si>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 </t>
  </si>
  <si>
    <t>Chase Armitage</t>
  </si>
  <si>
    <t>http://www.imdb.com/title/tt1568139/?ref_=fn_tt_tt_1</t>
  </si>
  <si>
    <t>Kari Skogland</t>
  </si>
  <si>
    <t>Fifty Dead Men Walking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</si>
  <si>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</si>
  <si>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</si>
  <si>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</si>
  <si>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</si>
  <si>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</si>
  <si>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 </t>
  </si>
  <si>
    <t>Amanda Troop</t>
  </si>
  <si>
    <t>http://www.imdb.com/title/tt2722786/?ref_=fn_tt_tt_1</t>
  </si>
  <si>
    <t>Veronica Ferres</t>
  </si>
  <si>
    <t>Adam Resurrected </t>
  </si>
  <si>
    <t>circus|dog|entertainer|holocaust|patient</t>
  </si>
  <si>
    <t>http://www.imdb.com/title/tt0479341/?ref_=fn_tt_tt_1</t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</si>
  <si>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</si>
  <si>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</si>
  <si>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</si>
  <si>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</si>
  <si>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</si>
  <si>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</si>
  <si>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</si>
  <si>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</si>
  <si>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</si>
  <si>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</si>
  <si>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</si>
  <si>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</si>
  <si>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t>http://www.imdb.com/title/tt1319716/?ref_=fn_tt_tt_1</t>
  </si>
  <si>
    <t>The Devil's Tomb </t>
  </si>
  <si>
    <t>desert|mercenary|priest|scientist|war veteran</t>
  </si>
  <si>
    <t>http://www.imdb.com/title/tt1147687/?ref_=fn_tt_tt_1</t>
  </si>
  <si>
    <t>Vic Sarin</t>
  </si>
  <si>
    <t>Jesse Moss</t>
  </si>
  <si>
    <t>Partition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</si>
  <si>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</si>
  <si>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</si>
  <si>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</si>
  <si>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</si>
  <si>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</si>
  <si>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 </t>
  </si>
  <si>
    <t>http://www.imdb.com/title/tt1070781/?ref_=fn_tt_tt_1</t>
  </si>
  <si>
    <t>The Good, the Bad, the Weird </t>
  </si>
  <si>
    <t>Dal-su Oh</t>
  </si>
  <si>
    <t>bounty hunter|manchuria|map|train|treasure</t>
  </si>
  <si>
    <t>http://www.imdb.com/title/tt0901487/?ref_=fn_tt_tt_1</t>
  </si>
  <si>
    <t>Nurse 3D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</si>
  <si>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</si>
  <si>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</si>
  <si>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</si>
  <si>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</si>
  <si>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 </t>
  </si>
  <si>
    <t>blacksmith|bounty hunter|duel|gunslinger|wild west</t>
  </si>
  <si>
    <t>http://www.imdb.com/title/tt1376195/?ref_=fn_tt_tt_1</t>
  </si>
  <si>
    <t>Adventureland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</si>
  <si>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</si>
  <si>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</si>
  <si>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</si>
  <si>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</si>
  <si>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 </t>
  </si>
  <si>
    <t>Enrique Murciano</t>
  </si>
  <si>
    <t>1950s|cuba|cuban flag|fidel castro|havana cuba</t>
  </si>
  <si>
    <t>http://www.imdb.com/title/tt0343996/?ref_=fn_tt_tt_1</t>
  </si>
  <si>
    <t>Next Friday </t>
  </si>
  <si>
    <t>african american|flashback|marijuana joint|porn magazine|suburb</t>
  </si>
  <si>
    <t>http://www.imdb.com/title/tt0195945/?ref_=fn_tt_tt_1</t>
  </si>
  <si>
    <t>Sarik Andreasyan</t>
  </si>
  <si>
    <t>American Heist </t>
  </si>
  <si>
    <t>Akon</t>
  </si>
  <si>
    <t>bank|critically bashed|heist|mechanic|prison</t>
  </si>
  <si>
    <t>http://www.imdb.com/title/tt2923316/?ref_=fn_tt_tt_1</t>
  </si>
  <si>
    <t>Burt Kwouk</t>
  </si>
  <si>
    <t>You Only Live Twice </t>
  </si>
  <si>
    <t>faked death|japan|japanese|poison|secret headquarters</t>
  </si>
  <si>
    <t>http://www.imdb.com/title/tt0062512/?ref_=fn_tt_tt_1</t>
  </si>
  <si>
    <t>Julian Gilbey</t>
  </si>
  <si>
    <t>Plastic </t>
  </si>
  <si>
    <t>credit card fraud|lesbian kiss|miami</t>
  </si>
  <si>
    <t>http://www.imdb.com/title/tt2556874/?ref_=fn_tt_tt_1</t>
  </si>
  <si>
    <t>Emmanuelle Riva</t>
  </si>
  <si>
    <t>Amour </t>
  </si>
  <si>
    <t>Jean-Louis Trintignant</t>
  </si>
  <si>
    <t>aging|daughter|old couple|old love|stroke</t>
  </si>
  <si>
    <t>http://www.imdb.com/title/tt1602620/?ref_=fn_tt_tt_1</t>
  </si>
  <si>
    <t>Gary Sherman</t>
  </si>
  <si>
    <t>Poltergeist III </t>
  </si>
  <si>
    <t>aunt niece relationship|brother sister relationship|building|father daughter relationship|mirror</t>
  </si>
  <si>
    <t>http://www.imdb.com/title/tt0095889/?ref_=fn_tt_tt_1</t>
  </si>
  <si>
    <t>Valeri Milev</t>
  </si>
  <si>
    <t>Re-Kill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</si>
  <si>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</si>
  <si>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</si>
  <si>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</si>
  <si>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</si>
  <si>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 </t>
  </si>
  <si>
    <t>Spencer Tracy</t>
  </si>
  <si>
    <t>california|desert|dying words|money|race</t>
  </si>
  <si>
    <t>http://www.imdb.com/title/tt0057193/?ref_=fn_tt_tt_1</t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</si>
  <si>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</si>
  <si>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</si>
  <si>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</si>
  <si>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</si>
  <si>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</si>
  <si>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</si>
  <si>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</si>
  <si>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</si>
  <si>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</si>
  <si>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</si>
  <si>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</si>
  <si>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</si>
  <si>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</si>
  <si>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t>http://www.imdb.com/title/tt0082509/?ref_=fn_tt_tt_1</t>
  </si>
  <si>
    <t>Jizelle Jade</t>
  </si>
  <si>
    <t>Gentlemen Broncos </t>
  </si>
  <si>
    <t>amateur film|sexual harassment|sexual innuendo|small town|struggling parent</t>
  </si>
  <si>
    <t>http://www.imdb.com/title/tt1161418/?ref_=fn_tt_tt_1</t>
  </si>
  <si>
    <t>Richard III </t>
  </si>
  <si>
    <t>1930s|abuse of power|england|king|murder</t>
  </si>
  <si>
    <t>http://www.imdb.com/title/tt0114279/?ref_=fn_tt_tt_1</t>
  </si>
  <si>
    <t>Michaela McManus</t>
  </si>
  <si>
    <t>Into the Grizzly Maze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</si>
  <si>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</si>
  <si>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</si>
  <si>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</si>
  <si>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</si>
  <si>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</si>
  <si>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</si>
  <si>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</si>
  <si>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</si>
  <si>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</si>
  <si>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t>http://www.imdb.com/title/tt1198101/?ref_=fn_tt_tt_1</t>
  </si>
  <si>
    <t>Melancholia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</si>
  <si>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</si>
  <si>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</si>
  <si>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</si>
  <si>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</si>
  <si>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</si>
  <si>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</si>
  <si>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</si>
  <si>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</si>
  <si>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</si>
  <si>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</si>
  <si>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 </t>
  </si>
  <si>
    <t>Vic Waghorn</t>
  </si>
  <si>
    <t>accident|army|bomb|indian army|love</t>
  </si>
  <si>
    <t>http://www.imdb.com/title/tt2176013/?ref_=fn_tt_tt_1</t>
  </si>
  <si>
    <t>Alien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</si>
  <si>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</si>
  <si>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</si>
  <si>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</si>
  <si>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</si>
  <si>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</si>
  <si>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</si>
  <si>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</si>
  <si>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</si>
  <si>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</si>
  <si>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 </t>
  </si>
  <si>
    <t>band|box office flop|critically bashed|historically inaccurate|revisionist history</t>
  </si>
  <si>
    <t>http://www.imdb.com/title/tt1017451/?ref_=fn_tt_tt_1</t>
  </si>
  <si>
    <t>Fiddler on the Roof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</si>
  <si>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</si>
  <si>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</si>
  <si>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</si>
  <si>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</si>
  <si>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 </t>
  </si>
  <si>
    <t>domino|fiery redhead|nassau|official james bond series|underwater battle</t>
  </si>
  <si>
    <t>http://www.imdb.com/title/tt0059800/?ref_=fn_tt_tt_1</t>
  </si>
  <si>
    <t>Shanley Caswell</t>
  </si>
  <si>
    <t>Detention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</si>
  <si>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</si>
  <si>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</si>
  <si>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</si>
  <si>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</si>
  <si>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</si>
  <si>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</si>
  <si>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</si>
  <si>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</si>
  <si>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t>http://www.imdb.com/title/tt1405810/?ref_=fn_tt_tt_1</t>
  </si>
  <si>
    <t>Set It Off </t>
  </si>
  <si>
    <t>bank|black comedy|main characters killed off|money|robbery</t>
  </si>
  <si>
    <t>http://www.imdb.com/title/tt0117603/?ref_=fn_tt_tt_1</t>
  </si>
  <si>
    <t>The Best Man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</si>
  <si>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</si>
  <si>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</si>
  <si>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</si>
  <si>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</si>
  <si>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</si>
  <si>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 </t>
  </si>
  <si>
    <t>Dinah Manoff</t>
  </si>
  <si>
    <t>birthday|doll|murder|serial killer|voodoo</t>
  </si>
  <si>
    <t>http://www.imdb.com/title/tt0094862/?ref_=fn_tt_tt_1</t>
  </si>
  <si>
    <t>Tucker Albrizzi</t>
  </si>
  <si>
    <t>Sicko </t>
  </si>
  <si>
    <t>Bill Clinton</t>
  </si>
  <si>
    <t>canada|cuba|france|guantanamo|hmo</t>
  </si>
  <si>
    <t>http://www.imdb.com/title/tt0386032/?ref_=fn_tt_tt_1</t>
  </si>
  <si>
    <t>The Purge: Anarchy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</si>
  <si>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</si>
  <si>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</si>
  <si>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</si>
  <si>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</si>
  <si>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 </t>
  </si>
  <si>
    <t>artist|cake|college|new york city|student</t>
  </si>
  <si>
    <t>http://www.imdb.com/title/tt0186975/?ref_=fn_tt_tt_1</t>
  </si>
  <si>
    <t>Harold &amp; Kumar Go to White Castle </t>
  </si>
  <si>
    <t>marijuana|police|road trip|stoner|white castle</t>
  </si>
  <si>
    <t>http://www.imdb.com/title/tt0366551/?ref_=fn_tt_tt_1</t>
  </si>
  <si>
    <t>The Contender </t>
  </si>
  <si>
    <t>bridge|governor|political thriller|president|vice president</t>
  </si>
  <si>
    <t>http://www.imdb.com/title/tt0208874/?ref_=fn_tt_tt_1</t>
  </si>
  <si>
    <t>Ben Younger</t>
  </si>
  <si>
    <t>Boiler Room </t>
  </si>
  <si>
    <t>career|casino|judge|stock|stock broker</t>
  </si>
  <si>
    <t>http://www.imdb.com/title/tt0181984/?ref_=fn_tt_tt_1</t>
  </si>
  <si>
    <t>Denholm Elliott</t>
  </si>
  <si>
    <t>Don Ameche</t>
  </si>
  <si>
    <t>Trading Places </t>
  </si>
  <si>
    <t>Ralph Bellamy</t>
  </si>
  <si>
    <t>interracial relationship|poverty|prostitute|scam|stock market</t>
  </si>
  <si>
    <t>http://www.imdb.com/title/tt0086465/?ref_=fn_tt_tt_1</t>
  </si>
  <si>
    <t>Black Christmas </t>
  </si>
  <si>
    <t>attic|christmas|house|incest|sorority</t>
  </si>
  <si>
    <t>http://www.imdb.com/title/tt0454082/?ref_=fn_tt_tt_1</t>
  </si>
  <si>
    <t>Daniel Taplitz</t>
  </si>
  <si>
    <t>Breakin' All the Rules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</si>
  <si>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</si>
  <si>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</si>
  <si>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</si>
  <si>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</si>
  <si>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</si>
  <si>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</si>
  <si>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</si>
  <si>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</si>
  <si>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</si>
  <si>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</si>
  <si>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</si>
  <si>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</si>
  <si>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</si>
  <si>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</si>
  <si>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</si>
  <si>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</si>
  <si>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</si>
  <si>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</si>
  <si>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</si>
  <si>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 </t>
  </si>
  <si>
    <t>Dylan Kussman</t>
  </si>
  <si>
    <t>criminal|drifter|gangster|money|surrogate mother</t>
  </si>
  <si>
    <t>http://www.imdb.com/title/tt0202677/?ref_=fn_tt_tt_1</t>
  </si>
  <si>
    <t>Igby Goes Down </t>
  </si>
  <si>
    <t>boy|mistress|money|schizophrenic|school</t>
  </si>
  <si>
    <t>http://www.imdb.com/title/tt0280760/?ref_=fn_tt_tt_1</t>
  </si>
  <si>
    <t>Hart Bochner</t>
  </si>
  <si>
    <t>PCU </t>
  </si>
  <si>
    <t>Chris Young</t>
  </si>
  <si>
    <t>college|high school senior|meat|protest|university</t>
  </si>
  <si>
    <t>http://www.imdb.com/title/tt0110759/?ref_=fn_tt_tt_1</t>
  </si>
  <si>
    <t>The Ultimate Gift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</si>
  <si>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</si>
  <si>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</si>
  <si>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</si>
  <si>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</si>
  <si>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</si>
  <si>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</si>
  <si>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</si>
  <si>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</si>
  <si>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</si>
  <si>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</si>
  <si>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 </t>
  </si>
  <si>
    <t>Robert Urich</t>
  </si>
  <si>
    <t>bar fight|cult film|ice|psychotronic|sword fight</t>
  </si>
  <si>
    <t>http://www.imdb.com/title/tt0087451/?ref_=fn_tt_tt_1</t>
  </si>
  <si>
    <t>Gracie </t>
  </si>
  <si>
    <t>Carly Schroeder</t>
  </si>
  <si>
    <t>boy|girl|soccer|south orange new jersey|teenager</t>
  </si>
  <si>
    <t>http://www.imdb.com/title/tt0441007/?ref_=fn_tt_tt_1</t>
  </si>
  <si>
    <t>Trust the Man </t>
  </si>
  <si>
    <t>actress|lesbianism|manhattan new york city|urination|watching pornography</t>
  </si>
  <si>
    <t>http://www.imdb.com/title/tt0427968/?ref_=fn_tt_tt_1</t>
  </si>
  <si>
    <t>Hamlet 2 </t>
  </si>
  <si>
    <t>gang banger|sequel|shakespeare's hamlet|student|time machine</t>
  </si>
  <si>
    <t>http://www.imdb.com/title/tt1104733/?ref_=fn_tt_tt_1</t>
  </si>
  <si>
    <t>Velvet Goldmine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</si>
  <si>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</si>
  <si>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</si>
  <si>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</si>
  <si>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</si>
  <si>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</si>
  <si>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</si>
  <si>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</si>
  <si>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</si>
  <si>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</si>
  <si>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</si>
  <si>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</si>
  <si>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</si>
  <si>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</si>
  <si>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</si>
  <si>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</si>
  <si>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</si>
  <si>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</si>
  <si>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</si>
  <si>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</si>
  <si>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</si>
  <si>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t>http://www.imdb.com/title/tt0290879/?ref_=fn_tt_tt_1</t>
  </si>
  <si>
    <t>Dario Argento</t>
  </si>
  <si>
    <t>Two Evil Eyes </t>
  </si>
  <si>
    <t>black cat|cat|evil|photographer|undead</t>
  </si>
  <si>
    <t>http://www.imdb.com/title/tt0100827/?ref_=fn_tt_tt_1</t>
  </si>
  <si>
    <t>Eric Lavaine</t>
  </si>
  <si>
    <t>Julie Engelbrecht</t>
  </si>
  <si>
    <t>Barbecue </t>
  </si>
  <si>
    <t>Lionel Abelanski</t>
  </si>
  <si>
    <t>http://www.imdb.com/title/tt3202120/?ref_=fn_tt_tt_1</t>
  </si>
  <si>
    <t>All or Nothing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</si>
  <si>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</si>
  <si>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</si>
  <si>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</si>
  <si>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</si>
  <si>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</si>
  <si>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</si>
  <si>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</si>
  <si>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</si>
  <si>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</si>
  <si>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</si>
  <si>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</si>
  <si>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</si>
  <si>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</si>
  <si>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</si>
  <si>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</si>
  <si>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</si>
  <si>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</si>
  <si>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 </t>
  </si>
  <si>
    <t>danish|double agent|nazi|nazi occupation|resistance</t>
  </si>
  <si>
    <t>http://www.imdb.com/title/tt0920458/?ref_=fn_tt_tt_1</t>
  </si>
  <si>
    <t>Danish</t>
  </si>
  <si>
    <t>Meiert Avis</t>
  </si>
  <si>
    <t>Undiscovered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</si>
  <si>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</si>
  <si>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</si>
  <si>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</si>
  <si>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 </t>
  </si>
  <si>
    <t>John Henshaw</t>
  </si>
  <si>
    <t>ejected from a moving vehicle|gun held to head|handcuffs|shot multiple times|strangulation</t>
  </si>
  <si>
    <t>http://www.imdb.com/title/tt1259574/?ref_=fn_tt_tt_1</t>
  </si>
  <si>
    <t>André Téchiné</t>
  </si>
  <si>
    <t>Ronit Elkabetz</t>
  </si>
  <si>
    <t>The Girl on the Train </t>
  </si>
  <si>
    <t>Émilie Dequenne</t>
  </si>
  <si>
    <t>bar mitzvah|lawyer|train|wealth|wrestler</t>
  </si>
  <si>
    <t>http://www.imdb.com/title/tt1183672/?ref_=fn_tt_tt_1</t>
  </si>
  <si>
    <t>Emily Young</t>
  </si>
  <si>
    <t>Veronika Decides to Die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</si>
  <si>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</si>
  <si>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</si>
  <si>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</si>
  <si>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</si>
  <si>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</si>
  <si>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</si>
  <si>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</si>
  <si>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</si>
  <si>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</si>
  <si>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</si>
  <si>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 </t>
  </si>
  <si>
    <t>grimdark|mutilated corpse|space marine|ultramarines|warhammer 40k</t>
  </si>
  <si>
    <t>http://www.imdb.com/title/tt1679332/?ref_=fn_tt_tt_1</t>
  </si>
  <si>
    <t>Roland Suso Richter</t>
  </si>
  <si>
    <t>The I Inside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</si>
  <si>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</si>
  <si>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</si>
  <si>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</si>
  <si>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</si>
  <si>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 </t>
  </si>
  <si>
    <t>Steve Le Marquand</t>
  </si>
  <si>
    <t>blue clay|diversion|ends with biographical notes|ends with historical notes|tunnel</t>
  </si>
  <si>
    <t>http://www.imdb.com/title/tt1418646/?ref_=fn_tt_tt_1</t>
  </si>
  <si>
    <t>Maïwenn</t>
  </si>
  <si>
    <t>Polisse </t>
  </si>
  <si>
    <t>abusive parent|child molester|child protection|photographer|police</t>
  </si>
  <si>
    <t>http://www.imdb.com/title/tt1661420/?ref_=fn_tt_tt_1</t>
  </si>
  <si>
    <t>Joby Harold</t>
  </si>
  <si>
    <t>Awake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</si>
  <si>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</si>
  <si>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</si>
  <si>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</si>
  <si>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</si>
  <si>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</si>
  <si>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</si>
  <si>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</si>
  <si>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</si>
  <si>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 </t>
  </si>
  <si>
    <t>Celina Jade</t>
  </si>
  <si>
    <t>bangkok thailand|detective|human trafficking|revenge|sex slavery</t>
  </si>
  <si>
    <t>http://www.imdb.com/title/tt1641841/?ref_=fn_tt_tt_1</t>
  </si>
  <si>
    <t>The Lost Boys </t>
  </si>
  <si>
    <t>1980s|california|death|small town|vampire</t>
  </si>
  <si>
    <t>http://www.imdb.com/title/tt0093437/?ref_=fn_tt_tt_1</t>
  </si>
  <si>
    <t>Crazy Heart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</si>
  <si>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</si>
  <si>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</si>
  <si>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</si>
  <si>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</si>
  <si>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</si>
  <si>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 </t>
  </si>
  <si>
    <t>Alan Bates</t>
  </si>
  <si>
    <t>awol|demand|driver|drugs|roses</t>
  </si>
  <si>
    <t>http://www.imdb.com/title/tt0079826/?ref_=fn_tt_tt_1</t>
  </si>
  <si>
    <t>David E. Talbert</t>
  </si>
  <si>
    <t>Baggage Claim </t>
  </si>
  <si>
    <t>woman wearing only a man's shirt</t>
  </si>
  <si>
    <t>http://www.imdb.com/title/tt1171222/?ref_=fn_tt_tt_1</t>
  </si>
  <si>
    <t>Roger Vadim</t>
  </si>
  <si>
    <t>David Hemmings</t>
  </si>
  <si>
    <t>Barbarella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</si>
  <si>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</si>
  <si>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</si>
  <si>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</si>
  <si>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</si>
  <si>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</si>
  <si>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</si>
  <si>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</si>
  <si>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</si>
  <si>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</si>
  <si>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t>http://www.imdb.com/title/tt0099816/?ref_=fn_tt_tt_1</t>
  </si>
  <si>
    <t>Election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</si>
  <si>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</si>
  <si>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</si>
  <si>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</si>
  <si>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 </t>
  </si>
  <si>
    <t>bengali|india|reference to gogol|train|train crash</t>
  </si>
  <si>
    <t>http://www.imdb.com/title/tt0433416/?ref_=fn_tt_tt_1</t>
  </si>
  <si>
    <t>Ari Sandel</t>
  </si>
  <si>
    <t>The DUFF </t>
  </si>
  <si>
    <t>cartoon on tv|generation y|high school|overalls|strong female character</t>
  </si>
  <si>
    <t>http://www.imdb.com/title/tt1666801/?ref_=fn_tt_tt_1</t>
  </si>
  <si>
    <t>Max Beesley</t>
  </si>
  <si>
    <t>Glitter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</si>
  <si>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</si>
  <si>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</si>
  <si>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</si>
  <si>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</si>
  <si>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</si>
  <si>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</si>
  <si>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</si>
  <si>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</si>
  <si>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</si>
  <si>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</si>
  <si>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</si>
  <si>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 </t>
  </si>
  <si>
    <t>based on book|based on true story|rape|title spoken by character</t>
  </si>
  <si>
    <t>http://www.imdb.com/title/tt0387596/?ref_=fn_tt_tt_1</t>
  </si>
  <si>
    <t>Bright Star </t>
  </si>
  <si>
    <t>Samuel Roukin</t>
  </si>
  <si>
    <t>19th century|friend|john keats|passion|poet</t>
  </si>
  <si>
    <t>http://www.imdb.com/title/tt0810784/?ref_=fn_tt_tt_1</t>
  </si>
  <si>
    <t>Jimmy Shergill</t>
  </si>
  <si>
    <t>My Name Is Khan </t>
  </si>
  <si>
    <t>Christopher B. Duncan</t>
  </si>
  <si>
    <t>airport|asperger's syndrome|autism|muslim|racial profiling</t>
  </si>
  <si>
    <t>http://www.imdb.com/title/tt1188996/?ref_=fn_tt_tt_1</t>
  </si>
  <si>
    <t>All Is Lost </t>
  </si>
  <si>
    <t>boat|container|sea|shipping container|storm</t>
  </si>
  <si>
    <t>http://www.imdb.com/title/tt2017038/?ref_=fn_tt_tt_1</t>
  </si>
  <si>
    <t>John Sayles</t>
  </si>
  <si>
    <t>Casey Siemaszko</t>
  </si>
  <si>
    <t>Limbo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</si>
  <si>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</si>
  <si>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</si>
  <si>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</si>
  <si>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</si>
  <si>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</si>
  <si>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</si>
  <si>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</si>
  <si>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</si>
  <si>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</si>
  <si>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</si>
  <si>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</si>
  <si>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</si>
  <si>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</si>
  <si>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</si>
  <si>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</si>
  <si>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</si>
  <si>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</si>
  <si>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</si>
  <si>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</si>
  <si>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</si>
  <si>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</si>
  <si>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</si>
  <si>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</si>
  <si>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</si>
  <si>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</si>
  <si>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</si>
  <si>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</si>
  <si>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</si>
  <si>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</si>
  <si>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</si>
  <si>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</si>
  <si>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 </t>
  </si>
  <si>
    <t>future|murder|opera|repossession|surgery</t>
  </si>
  <si>
    <t>http://www.imdb.com/title/tt0963194/?ref_=fn_tt_tt_1</t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</si>
  <si>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</si>
  <si>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</si>
  <si>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</si>
  <si>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</si>
  <si>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</si>
  <si>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</si>
  <si>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</si>
  <si>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</si>
  <si>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</si>
  <si>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</si>
  <si>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</si>
  <si>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</si>
  <si>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</si>
  <si>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</si>
  <si>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 </t>
  </si>
  <si>
    <t>friend|frog leg|on the road|restaurant|the muppets</t>
  </si>
  <si>
    <t>http://www.imdb.com/title/tt0079588/?ref_=fn_tt_tt_1</t>
  </si>
  <si>
    <t>Dan Gilroy</t>
  </si>
  <si>
    <t>Nightcrawler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</si>
  <si>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</si>
  <si>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</si>
  <si>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</si>
  <si>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</si>
  <si>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</si>
  <si>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</si>
  <si>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</si>
  <si>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</si>
  <si>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</si>
  <si>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</si>
  <si>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</si>
  <si>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</si>
  <si>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</si>
  <si>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t>http://www.imdb.com/title/tt0059742/?ref_=fn_tt_tt_1</t>
  </si>
  <si>
    <t>Howard Morris</t>
  </si>
  <si>
    <t>Splash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</si>
  <si>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</si>
  <si>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</si>
  <si>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</si>
  <si>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</si>
  <si>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</si>
  <si>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</si>
  <si>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</si>
  <si>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</si>
  <si>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</si>
  <si>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</si>
  <si>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</si>
  <si>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</si>
  <si>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</si>
  <si>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</si>
  <si>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</si>
  <si>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</si>
  <si>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</si>
  <si>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</si>
  <si>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</si>
  <si>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</si>
  <si>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</si>
  <si>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</si>
  <si>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</si>
  <si>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</si>
  <si>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</si>
  <si>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</si>
  <si>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</si>
  <si>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 </t>
  </si>
  <si>
    <t>alcatraz|escape|inmate|island|prison</t>
  </si>
  <si>
    <t>http://www.imdb.com/title/tt0079116/?ref_=fn_tt_tt_1</t>
  </si>
  <si>
    <t>Brown Sugar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</si>
  <si>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</si>
  <si>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</si>
  <si>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</si>
  <si>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</si>
  <si>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 </t>
  </si>
  <si>
    <t>african american|dating|independent film|irreverence|revenge</t>
  </si>
  <si>
    <t>http://www.imdb.com/title/tt0117891/?ref_=fn_tt_tt_1</t>
  </si>
  <si>
    <t>50/50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</si>
  <si>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</si>
  <si>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</si>
  <si>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</si>
  <si>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</si>
  <si>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</si>
  <si>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</si>
  <si>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</si>
  <si>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</si>
  <si>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</si>
  <si>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</si>
  <si>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</si>
  <si>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</si>
  <si>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</si>
  <si>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</si>
  <si>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</si>
  <si>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</si>
  <si>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</si>
  <si>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</si>
  <si>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</si>
  <si>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</si>
  <si>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</si>
  <si>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</si>
  <si>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</si>
  <si>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 </t>
  </si>
  <si>
    <t>Justin Hall</t>
  </si>
  <si>
    <t>http://www.imdb.com/title/tt4254584/?ref_=fn_tt_tt_1</t>
  </si>
  <si>
    <t>Much Ado About Nothing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</si>
  <si>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</si>
  <si>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</si>
  <si>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</si>
  <si>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</si>
  <si>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</si>
  <si>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</si>
  <si>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</si>
  <si>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</si>
  <si>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</si>
  <si>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</si>
  <si>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</si>
  <si>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</si>
  <si>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</si>
  <si>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</si>
  <si>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</si>
  <si>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 </t>
  </si>
  <si>
    <t>Tracy Middendorf</t>
  </si>
  <si>
    <t>earthquake|elm street|freddy krueger|nightmare|sleep</t>
  </si>
  <si>
    <t>http://www.imdb.com/title/tt0111686/?ref_=fn_tt_tt_1</t>
  </si>
  <si>
    <t>Drive Me Crazy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</si>
  <si>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</si>
  <si>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</si>
  <si>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</si>
  <si>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</si>
  <si>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</si>
  <si>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 </t>
  </si>
  <si>
    <t>national spelling bee|principal|school principal|spelling|spelling bee</t>
  </si>
  <si>
    <t>http://www.imdb.com/title/tt0437800/?ref_=fn_tt_tt_1</t>
  </si>
  <si>
    <t>Half Baked </t>
  </si>
  <si>
    <t>bail|diabetic|friend|jail|pharmaceutical lab</t>
  </si>
  <si>
    <t>http://www.imdb.com/title/tt0120693/?ref_=fn_tt_tt_1</t>
  </si>
  <si>
    <t>Jonas Elmer</t>
  </si>
  <si>
    <t>New in Town </t>
  </si>
  <si>
    <t>love|manufacturing|minnesota|plant|small town</t>
  </si>
  <si>
    <t>http://www.imdb.com/title/tt1095174/?ref_=fn_tt_tt_1</t>
  </si>
  <si>
    <t>Mary Harron</t>
  </si>
  <si>
    <t>American Psycho </t>
  </si>
  <si>
    <t>1980s|business card|male rear nudity|materialism|narcissism</t>
  </si>
  <si>
    <t>http://www.imdb.com/title/tt0144084/?ref_=fn_tt_tt_1</t>
  </si>
  <si>
    <t>The Good Girl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</si>
  <si>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</si>
  <si>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</si>
  <si>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</si>
  <si>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</si>
  <si>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</si>
  <si>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</si>
  <si>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</si>
  <si>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</si>
  <si>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</si>
  <si>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 </t>
  </si>
  <si>
    <t>final showdown|ireland|justice|priest|sheep</t>
  </si>
  <si>
    <t>http://www.imdb.com/title/tt1300851/?ref_=fn_tt_tt_1</t>
  </si>
  <si>
    <t>Omar Metwally</t>
  </si>
  <si>
    <t>The City of Your Final Destination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</si>
  <si>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</si>
  <si>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</si>
  <si>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</si>
  <si>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</si>
  <si>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</si>
  <si>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 </t>
  </si>
  <si>
    <t>Michaela Watkins</t>
  </si>
  <si>
    <t>dating|divorcee|ex husband|ex wife|party</t>
  </si>
  <si>
    <t>http://www.imdb.com/title/tt2390361/?ref_=fn_tt_tt_1</t>
  </si>
  <si>
    <t>Easy A </t>
  </si>
  <si>
    <t>Fred Armisen</t>
  </si>
  <si>
    <t>gay|gay interest|high school|school|student</t>
  </si>
  <si>
    <t>http://www.imdb.com/title/tt1282140/?ref_=fn_tt_tt_1</t>
  </si>
  <si>
    <t>Matty Rich</t>
  </si>
  <si>
    <t>The Inkwell </t>
  </si>
  <si>
    <t>fire|marriage|martha's vineyard|teenager|vacation</t>
  </si>
  <si>
    <t>http://www.imdb.com/title/tt0110137/?ref_=fn_tt_tt_1</t>
  </si>
  <si>
    <t>Shadow of the Vampire </t>
  </si>
  <si>
    <t>actor|breasts|film actress|nosferatu|vampire</t>
  </si>
  <si>
    <t>http://www.imdb.com/title/tt0189998/?ref_=fn_tt_tt_1</t>
  </si>
  <si>
    <t>Prom </t>
  </si>
  <si>
    <t>decoration|father daughter relationship|high school|prom|teenager</t>
  </si>
  <si>
    <t>http://www.imdb.com/title/tt1604171/?ref_=fn_tt_tt_1</t>
  </si>
  <si>
    <t>The Pallbearer </t>
  </si>
  <si>
    <t>bachelor party|directorial debut|funeral|pallbearer|wedding</t>
  </si>
  <si>
    <t>http://www.imdb.com/title/tt0117283/?ref_=fn_tt_tt_1</t>
  </si>
  <si>
    <t>Held Up </t>
  </si>
  <si>
    <t>hold up|hostage|stockholm syndrome|swat team|vegetarian</t>
  </si>
  <si>
    <t>http://www.imdb.com/title/tt0165831/?ref_=fn_tt_tt_1</t>
  </si>
  <si>
    <t>Fina Torres</t>
  </si>
  <si>
    <t>Woman on Top </t>
  </si>
  <si>
    <t>cross dresser|food|friend|motion sickness|restaurant</t>
  </si>
  <si>
    <t>http://www.imdb.com/title/tt0206420/?ref_=fn_tt_tt_1</t>
  </si>
  <si>
    <t>Howards End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</si>
  <si>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</si>
  <si>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</si>
  <si>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</si>
  <si>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</si>
  <si>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</si>
  <si>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</si>
  <si>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</si>
  <si>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</si>
  <si>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</si>
  <si>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</si>
  <si>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</si>
  <si>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</si>
  <si>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</si>
  <si>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 </t>
  </si>
  <si>
    <t>autumn|four seasons|friend|looking at one's self in a mirror|unhappiness</t>
  </si>
  <si>
    <t>http://www.imdb.com/title/tt1431181/?ref_=fn_tt_tt_1</t>
  </si>
  <si>
    <t>François Ozon</t>
  </si>
  <si>
    <t>Comedy|Crime|Musical|Romance</t>
  </si>
  <si>
    <t>8 Women </t>
  </si>
  <si>
    <t>Emmanuelle Béart</t>
  </si>
  <si>
    <t>cook|industrialist|secret|snowstorm|suspect</t>
  </si>
  <si>
    <t>http://www.imdb.com/title/tt0283832/?ref_=fn_tt_tt_1</t>
  </si>
  <si>
    <t>Showdown in Little Tokyo </t>
  </si>
  <si>
    <t>Vernee Watson</t>
  </si>
  <si>
    <t>bare chested male|detective|electric torture|japanese american|yakuza</t>
  </si>
  <si>
    <t>http://www.imdb.com/title/tt0102915/?ref_=fn_tt_tt_1</t>
  </si>
  <si>
    <t>Clay Pigeons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</si>
  <si>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</si>
  <si>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</si>
  <si>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</si>
  <si>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</si>
  <si>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 </t>
  </si>
  <si>
    <t>based on novel|depression|psychiatric ward|suicide attempt|therapy</t>
  </si>
  <si>
    <t>http://www.imdb.com/title/tt0804497/?ref_=fn_tt_tt_1</t>
  </si>
  <si>
    <t>Robbie Kay</t>
  </si>
  <si>
    <t>Made in Dagenham </t>
  </si>
  <si>
    <t>equal pay|machinist|minister|protest|sex</t>
  </si>
  <si>
    <t>http://www.imdb.com/title/tt1371155/?ref_=fn_tt_tt_1</t>
  </si>
  <si>
    <t>When Did You Last See Your Father?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</si>
  <si>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</si>
  <si>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</si>
  <si>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</si>
  <si>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</si>
  <si>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</si>
  <si>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</si>
  <si>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</si>
  <si>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</si>
  <si>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</si>
  <si>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</si>
  <si>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</si>
  <si>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</si>
  <si>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</si>
  <si>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</si>
  <si>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</si>
  <si>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</si>
  <si>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</si>
  <si>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</si>
  <si>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</si>
  <si>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</si>
  <si>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</si>
  <si>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</si>
  <si>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</si>
  <si>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</si>
  <si>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</si>
  <si>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</si>
  <si>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</si>
  <si>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</si>
  <si>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 </t>
  </si>
  <si>
    <t>beach|cowboy|cowboy hat|neo western|valley</t>
  </si>
  <si>
    <t>http://www.imdb.com/title/tt0398027/?ref_=fn_tt_tt_1</t>
  </si>
  <si>
    <t>Michael Corrente</t>
  </si>
  <si>
    <t>Tony Devon</t>
  </si>
  <si>
    <t>Brooklyn Rules </t>
  </si>
  <si>
    <t>Alexa Havins</t>
  </si>
  <si>
    <t>1980s|friend|friendship|loyalty|mafia</t>
  </si>
  <si>
    <t>http://www.imdb.com/title/tt0283503/?ref_=fn_tt_tt_1</t>
  </si>
  <si>
    <t>Edward Hall</t>
  </si>
  <si>
    <t>Restless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</si>
  <si>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</si>
  <si>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</si>
  <si>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</si>
  <si>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</si>
  <si>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 </t>
  </si>
  <si>
    <t>detective|detective novel|fantasy sequence|hallucination|writer</t>
  </si>
  <si>
    <t>http://www.imdb.com/title/tt0314676/?ref_=fn_tt_tt_1</t>
  </si>
  <si>
    <t>The Land Girls </t>
  </si>
  <si>
    <t>dorset|farm|friend|love|women's land army</t>
  </si>
  <si>
    <t>http://www.imdb.com/title/tt0119494/?ref_=fn_tt_tt_1</t>
  </si>
  <si>
    <t>Andrew Currie</t>
  </si>
  <si>
    <t>Alexia Fast</t>
  </si>
  <si>
    <t>Fido </t>
  </si>
  <si>
    <t>Kesun Loder</t>
  </si>
  <si>
    <t>decapitation|neighbor|neighborhood|next door neighbor|zombie</t>
  </si>
  <si>
    <t>http://www.imdb.com/title/tt0457572/?ref_=fn_tt_tt_1</t>
  </si>
  <si>
    <t>The Wendell Baker Story </t>
  </si>
  <si>
    <t>directorial debut|fantasy sequence|nurse|old age home|prison</t>
  </si>
  <si>
    <t>http://www.imdb.com/title/tt0373445/?ref_=fn_tt_tt_1</t>
  </si>
  <si>
    <t>Wild Target </t>
  </si>
  <si>
    <t>apprentice|assassin|hitman|kleptomaniac|thief</t>
  </si>
  <si>
    <t>http://www.imdb.com/title/tt1235189/?ref_=fn_tt_tt_1</t>
  </si>
  <si>
    <t>Marc Schölermann</t>
  </si>
  <si>
    <t>Larry Drake</t>
  </si>
  <si>
    <t>Pathology </t>
  </si>
  <si>
    <t>corpse|dark humor|medical school|murder|pathology</t>
  </si>
  <si>
    <t>http://www.imdb.com/title/tt0964539/?ref_=fn_tt_tt_1</t>
  </si>
  <si>
    <t xml:space="preserve">Wuthering Heights             </t>
  </si>
  <si>
    <t>abuse|love|moor the landscape|revenge|tv mini series</t>
  </si>
  <si>
    <t>http://www.imdb.com/title/tt1238834/?ref_=fn_tt_tt_1</t>
  </si>
  <si>
    <t>Robert Moresco</t>
  </si>
  <si>
    <t>10th &amp; Wolf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</si>
  <si>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</si>
  <si>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</si>
  <si>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</si>
  <si>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</si>
  <si>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</si>
  <si>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</si>
  <si>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</si>
  <si>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</si>
  <si>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</si>
  <si>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</si>
  <si>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</si>
  <si>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</si>
  <si>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</si>
  <si>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</si>
  <si>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</si>
  <si>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</si>
  <si>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</si>
  <si>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</si>
  <si>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</si>
  <si>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t>http://www.imdb.com/title/tt0094625/?ref_=fn_tt_tt_1</t>
  </si>
  <si>
    <t>The Death and Life of Bobby Z </t>
  </si>
  <si>
    <t>drug lord|on the run|prison|vegan|vegetarian</t>
  </si>
  <si>
    <t>http://www.imdb.com/title/tt0473188/?ref_=fn_tt_tt_1</t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</si>
  <si>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</si>
  <si>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</si>
  <si>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</si>
  <si>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</si>
  <si>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</si>
  <si>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</si>
  <si>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</si>
  <si>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</si>
  <si>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</si>
  <si>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</si>
  <si>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</si>
  <si>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</si>
  <si>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</si>
  <si>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 </t>
  </si>
  <si>
    <t>Jack Kao</t>
  </si>
  <si>
    <t>http://www.imdb.com/title/tt2102502/?ref_=fn_tt_tt_1</t>
  </si>
  <si>
    <t>Ol Parker</t>
  </si>
  <si>
    <t>Imagine Me &amp; You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</si>
  <si>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</si>
  <si>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</si>
  <si>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</si>
  <si>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</si>
  <si>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</si>
  <si>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 </t>
  </si>
  <si>
    <t>Natalie Coughlin</t>
  </si>
  <si>
    <t>http://www.imdb.com/title/tt4196848/?ref_=fn_tt_tt_1</t>
  </si>
  <si>
    <t>Swimming Pool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</si>
  <si>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</si>
  <si>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</si>
  <si>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</si>
  <si>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</si>
  <si>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</si>
  <si>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</si>
  <si>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</si>
  <si>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</si>
  <si>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</si>
  <si>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</si>
  <si>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</si>
  <si>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</si>
  <si>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</si>
  <si>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</si>
  <si>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</si>
  <si>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</si>
  <si>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</si>
  <si>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</si>
  <si>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</si>
  <si>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</si>
  <si>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t>http://www.imdb.com/title/tt4060866/?ref_=fn_tt_tt_1</t>
  </si>
  <si>
    <t>Jessica Tandy</t>
  </si>
  <si>
    <t>Driving Miss Daisy </t>
  </si>
  <si>
    <t>Patti LuPone</t>
  </si>
  <si>
    <t>1950s|african american|jewish|old age|widow</t>
  </si>
  <si>
    <t>http://www.imdb.com/title/tt0097239/?ref_=fn_tt_tt_1</t>
  </si>
  <si>
    <t>Soul Food </t>
  </si>
  <si>
    <t>1990s|family relationships|food in title|sister|unity</t>
  </si>
  <si>
    <t>http://www.imdb.com/title/tt0120169/?ref_=fn_tt_tt_1</t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</si>
  <si>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</si>
  <si>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</si>
  <si>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</si>
  <si>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</si>
  <si>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</si>
  <si>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</si>
  <si>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</si>
  <si>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</si>
  <si>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</si>
  <si>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</si>
  <si>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</si>
  <si>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</si>
  <si>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</si>
  <si>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t>http://www.imdb.com/title/tt2936180/?ref_=fn_tt_tt_1</t>
  </si>
  <si>
    <t>Thank You for Smoking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</si>
  <si>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</si>
  <si>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</si>
  <si>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</si>
  <si>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</si>
  <si>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 </t>
  </si>
  <si>
    <t>Stanislav Ianevski</t>
  </si>
  <si>
    <t>american|hostel|slovakia|torture|train</t>
  </si>
  <si>
    <t>http://www.imdb.com/title/tt0498353/?ref_=fn_tt_tt_1</t>
  </si>
  <si>
    <t>An Education </t>
  </si>
  <si>
    <t>Ellie Kendrick</t>
  </si>
  <si>
    <t>1960s|age difference|france|loss of virginity|oxford</t>
  </si>
  <si>
    <t>http://www.imdb.com/title/tt1174732/?ref_=fn_tt_tt_1</t>
  </si>
  <si>
    <t>Shopgirl </t>
  </si>
  <si>
    <t>artist|depression|gloves|photography|slacker</t>
  </si>
  <si>
    <t>http://www.imdb.com/title/tt0338427/?ref_=fn_tt_tt_1</t>
  </si>
  <si>
    <t>Tony Richardson</t>
  </si>
  <si>
    <t>The Hotel New Hampshire </t>
  </si>
  <si>
    <t>Nastassja Kinski</t>
  </si>
  <si>
    <t>football|hotel|teenage girl|terrorist|wien</t>
  </si>
  <si>
    <t>http://www.imdb.com/title/tt0087428/?ref_=fn_tt_tt_1</t>
  </si>
  <si>
    <t>Narc </t>
  </si>
  <si>
    <t>blood splatter|cover up|murder|police shootout|undercover</t>
  </si>
  <si>
    <t>http://www.imdb.com/title/tt0272207/?ref_=fn_tt_tt_1</t>
  </si>
  <si>
    <t>Molly Parker</t>
  </si>
  <si>
    <t>Men with Brooms </t>
  </si>
  <si>
    <t>championship|coach|curling|marriage|rural setting</t>
  </si>
  <si>
    <t>http://www.imdb.com/title/tt0263734/?ref_=fn_tt_tt_1</t>
  </si>
  <si>
    <t>Charles Robert Carner</t>
  </si>
  <si>
    <t>Witless Protection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</si>
  <si>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</si>
  <si>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</si>
  <si>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</si>
  <si>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</si>
  <si>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</si>
  <si>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 </t>
  </si>
  <si>
    <t>1830s|baptism|intolerance|mormon church|sibling rivalry</t>
  </si>
  <si>
    <t>http://www.imdb.com/title/tt0410454/?ref_=fn_tt_tt_1</t>
  </si>
  <si>
    <t>Extract </t>
  </si>
  <si>
    <t>freak accident|gigolo|hit in the crotch|nosy neighbor|on the job injury</t>
  </si>
  <si>
    <t>http://www.imdb.com/title/tt1225822/?ref_=fn_tt_tt_1</t>
  </si>
  <si>
    <t>Masked and Anonymous </t>
  </si>
  <si>
    <t>concert|jail|journalist|revolution|singer</t>
  </si>
  <si>
    <t>http://www.imdb.com/title/tt0319829/?ref_=fn_tt_tt_1</t>
  </si>
  <si>
    <t>Claude Miller</t>
  </si>
  <si>
    <t>Alias Betty </t>
  </si>
  <si>
    <t>Roschdy Zem</t>
  </si>
  <si>
    <t>child|criminal|death|depression|novelist</t>
  </si>
  <si>
    <t>http://www.imdb.com/title/tt0269329/?ref_=fn_tt_tt_1</t>
  </si>
  <si>
    <t>Drama|Romance|Sci-Fi|Thriller</t>
  </si>
  <si>
    <t>Code 46 </t>
  </si>
  <si>
    <t>Natalie Mendoza</t>
  </si>
  <si>
    <t>genetics|i.d.|love|sphinx|totalitarian</t>
  </si>
  <si>
    <t>http://www.imdb.com/title/tt0345061/?ref_=fn_tt_tt_1</t>
  </si>
  <si>
    <t>Sacha Bennett</t>
  </si>
  <si>
    <t>Outside Bet </t>
  </si>
  <si>
    <t>http://www.imdb.com/title/tt1772422/?ref_=fn_tt_tt_1</t>
  </si>
  <si>
    <t>Rodrigo García</t>
  </si>
  <si>
    <t>Albert Nobbs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</si>
  <si>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</si>
  <si>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</si>
  <si>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</si>
  <si>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</si>
  <si>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</si>
  <si>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</si>
  <si>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</si>
  <si>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</si>
  <si>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</si>
  <si>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</si>
  <si>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</si>
  <si>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</si>
  <si>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</si>
  <si>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</si>
  <si>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</si>
  <si>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</si>
  <si>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</si>
  <si>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</si>
  <si>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</si>
  <si>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</si>
  <si>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</si>
  <si>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</si>
  <si>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</si>
  <si>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</si>
  <si>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</si>
  <si>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</si>
  <si>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</si>
  <si>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</si>
  <si>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</si>
  <si>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</si>
  <si>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</si>
  <si>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</si>
  <si>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t>http://www.imdb.com/title/tt1063669/?ref_=fn_tt_tt_1</t>
  </si>
  <si>
    <t>The Neon Demon </t>
  </si>
  <si>
    <t>Charles Baker</t>
  </si>
  <si>
    <t>beauty|cannibalism|fashion|lesbian|model</t>
  </si>
  <si>
    <t>http://www.imdb.com/title/tt1974419/?ref_=fn_tt_tt_1</t>
  </si>
  <si>
    <t>Daniel Barber</t>
  </si>
  <si>
    <t>Harry Brown </t>
  </si>
  <si>
    <t>bayonet|death|police|self defense|widower</t>
  </si>
  <si>
    <t>http://www.imdb.com/title/tt1289406/?ref_=fn_tt_tt_1</t>
  </si>
  <si>
    <t>Robert Marcarelli</t>
  </si>
  <si>
    <t>George Coe</t>
  </si>
  <si>
    <t>The Omega Code </t>
  </si>
  <si>
    <t>Ayla Kell</t>
  </si>
  <si>
    <t>code|evil|false accusation|megalomaniac|torah</t>
  </si>
  <si>
    <t>http://www.imdb.com/title/tt0203408/?ref_=fn_tt_tt_1</t>
  </si>
  <si>
    <t>Juno </t>
  </si>
  <si>
    <t>adoption|baby|friend|pregnancy|school</t>
  </si>
  <si>
    <t>http://www.imdb.com/title/tt0467406/?ref_=fn_tt_tt_1</t>
  </si>
  <si>
    <t>Ernie Barbarash</t>
  </si>
  <si>
    <t>Aki Aleong</t>
  </si>
  <si>
    <t>Pound of Flesh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</si>
  <si>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</si>
  <si>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</si>
  <si>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</si>
  <si>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</si>
  <si>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 </t>
  </si>
  <si>
    <t>Jill St. John</t>
  </si>
  <si>
    <t>cat|diamond|ford mustang|james bond 007|yanked off bikini top</t>
  </si>
  <si>
    <t>http://www.imdb.com/title/tt0066995/?ref_=fn_tt_tt_1</t>
  </si>
  <si>
    <t>The Godfather </t>
  </si>
  <si>
    <t>crime family|mafia|organized crime|patriarch|rise to power</t>
  </si>
  <si>
    <t>http://www.imdb.com/title/tt0068646/?ref_=fn_tt_tt_1</t>
  </si>
  <si>
    <t>Cynthia Rhodes</t>
  </si>
  <si>
    <t>Flashdance </t>
  </si>
  <si>
    <t>Lee Ving</t>
  </si>
  <si>
    <t>ballet school|dance|dancer|overalls|steel worker</t>
  </si>
  <si>
    <t>http://www.imdb.com/title/tt0085549/?ref_=fn_tt_tt_1</t>
  </si>
  <si>
    <t>500 Days of Summer </t>
  </si>
  <si>
    <t>friend|greeting card|office|summer|true love</t>
  </si>
  <si>
    <t>http://www.imdb.com/title/tt1022603/?ref_=fn_tt_tt_1</t>
  </si>
  <si>
    <t>Ian Mune</t>
  </si>
  <si>
    <t>The Piano </t>
  </si>
  <si>
    <t>Geneviève Lemon</t>
  </si>
  <si>
    <t>adultery|daughter|male rear nudity|new zealand|piano</t>
  </si>
  <si>
    <t>http://www.imdb.com/title/tt0107822/?ref_=fn_tt_tt_1</t>
  </si>
  <si>
    <t>Magic Mike </t>
  </si>
  <si>
    <t>bank|male nudity|male objectification|male stripper|stripper</t>
  </si>
  <si>
    <t>http://www.imdb.com/title/tt1915581/?ref_=fn_tt_tt_1</t>
  </si>
  <si>
    <t>Emma Caulfield</t>
  </si>
  <si>
    <t>Darkness Falls </t>
  </si>
  <si>
    <t>Angus Sampson</t>
  </si>
  <si>
    <t>boy|darkness|light|tooth|tooth fairy</t>
  </si>
  <si>
    <t>http://www.imdb.com/title/tt0282209/?ref_=fn_tt_tt_1</t>
  </si>
  <si>
    <t>Live and Let Die </t>
  </si>
  <si>
    <t>Clifton James</t>
  </si>
  <si>
    <t>british|cards|heroin|murder|tarot card</t>
  </si>
  <si>
    <t>http://www.imdb.com/title/tt0070328/?ref_=fn_tt_tt_1</t>
  </si>
  <si>
    <t>My Dog Skip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</si>
  <si>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</si>
  <si>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</si>
  <si>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</si>
  <si>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</si>
  <si>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</si>
  <si>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 </t>
  </si>
  <si>
    <t>Paulina Gerzon</t>
  </si>
  <si>
    <t>college|daughter|girl|sex|wisconsin</t>
  </si>
  <si>
    <t>http://www.imdb.com/title/tt0832266/?ref_=fn_tt_tt_1</t>
  </si>
  <si>
    <t>Jumping the Broom </t>
  </si>
  <si>
    <t>martha's vineyard|mother|older woman younger man relationship|wedding|weekend</t>
  </si>
  <si>
    <t>http://www.imdb.com/title/tt1640484/?ref_=fn_tt_tt_1</t>
  </si>
  <si>
    <t>Good Night, and Good Luck. </t>
  </si>
  <si>
    <t>cbs|expose|fear|paranoia|reporter</t>
  </si>
  <si>
    <t>http://www.imdb.com/title/tt0433383/?ref_=fn_tt_tt_1</t>
  </si>
  <si>
    <t>Michael J. Burg</t>
  </si>
  <si>
    <t>Capote </t>
  </si>
  <si>
    <t>Kwesi Ameyaw</t>
  </si>
  <si>
    <t>book|holcomb kansas|kansas|killer|truman capote</t>
  </si>
  <si>
    <t>http://www.imdb.com/title/tt0379725/?ref_=fn_tt_tt_1</t>
  </si>
  <si>
    <t>Desperado </t>
  </si>
  <si>
    <t>crushed by a car|female frontal nudity|female nudity|female rear nudity|one against many</t>
  </si>
  <si>
    <t>http://www.imdb.com/title/tt0112851/?ref_=fn_tt_tt_1</t>
  </si>
  <si>
    <t xml:space="preserve">Fargo             </t>
  </si>
  <si>
    <t>anthology|death|insurance salesman|minnesota|police officer</t>
  </si>
  <si>
    <t>http://www.imdb.com/title/tt2802850/?ref_=fn_tt_tt_1</t>
  </si>
  <si>
    <t>Michael Anderson</t>
  </si>
  <si>
    <t>Logan's Run </t>
  </si>
  <si>
    <t>cat|computer|cult film|runner|sanctuary</t>
  </si>
  <si>
    <t>http://www.imdb.com/title/tt0074812/?ref_=fn_tt_tt_1</t>
  </si>
  <si>
    <t>Hervé Villechaize</t>
  </si>
  <si>
    <t>The Man with the Golden Gun </t>
  </si>
  <si>
    <t>assassin|bikini|girl in a bikini|mission|secret agent</t>
  </si>
  <si>
    <t>http://www.imdb.com/title/tt0071807/?ref_=fn_tt_tt_1</t>
  </si>
  <si>
    <t>Action Jackson </t>
  </si>
  <si>
    <t>murder|power|psychotronic|tough cop|union</t>
  </si>
  <si>
    <t>http://www.imdb.com/title/tt0094612/?ref_=fn_tt_tt_1</t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</si>
  <si>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</si>
  <si>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</si>
  <si>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</si>
  <si>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</si>
  <si>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</si>
  <si>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</si>
  <si>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</si>
  <si>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</si>
  <si>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</si>
  <si>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</si>
  <si>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</si>
  <si>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</si>
  <si>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</si>
  <si>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</si>
  <si>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</si>
  <si>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</si>
  <si>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</si>
  <si>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</si>
  <si>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</si>
  <si>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</si>
  <si>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</si>
  <si>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</si>
  <si>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</si>
  <si>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</si>
  <si>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 </t>
  </si>
  <si>
    <t>escape|police|road trip|sheriff|texas</t>
  </si>
  <si>
    <t>http://www.imdb.com/title/tt0395584/?ref_=fn_tt_tt_1</t>
  </si>
  <si>
    <t xml:space="preserve">Buffy the Vampire Slayer             </t>
  </si>
  <si>
    <t>action heroine|coming of age|destiny|double life|vampire</t>
  </si>
  <si>
    <t>http://www.imdb.com/title/tt0118276/?ref_=fn_tt_tt_1</t>
  </si>
  <si>
    <t>Rick Fox</t>
  </si>
  <si>
    <t>Dope </t>
  </si>
  <si>
    <t>african american|geek|hip hop|party|tomboy</t>
  </si>
  <si>
    <t>http://www.imdb.com/title/tt3850214/?ref_=fn_tt_tt_1</t>
  </si>
  <si>
    <t>In Too Deep </t>
  </si>
  <si>
    <t>cunnilingus|oral sex|police|sex scene|undercover</t>
  </si>
  <si>
    <t>http://www.imdb.com/title/tt0160401/?ref_=fn_tt_tt_1</t>
  </si>
  <si>
    <t>Matthew McGrory</t>
  </si>
  <si>
    <t>House of 1000 Corpses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</si>
  <si>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</si>
  <si>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</si>
  <si>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</si>
  <si>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</si>
  <si>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</si>
  <si>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</si>
  <si>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</si>
  <si>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</si>
  <si>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</si>
  <si>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</si>
  <si>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</si>
  <si>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 </t>
  </si>
  <si>
    <t>Peter Breitmayer</t>
  </si>
  <si>
    <t>bar mitzvah|jewish|marital breakup|nose job|rabbi</t>
  </si>
  <si>
    <t>http://www.imdb.com/title/tt1019452/?ref_=fn_tt_tt_1</t>
  </si>
  <si>
    <t>Aaron Schneider</t>
  </si>
  <si>
    <t>Get Low </t>
  </si>
  <si>
    <t>funeral|funeral home|hermit|party|secret</t>
  </si>
  <si>
    <t>http://www.imdb.com/title/tt1194263/?ref_=fn_tt_tt_1</t>
  </si>
  <si>
    <t>Warlock </t>
  </si>
  <si>
    <t>17th century|book|death|warlock|witch hunter</t>
  </si>
  <si>
    <t>http://www.imdb.com/title/tt0098622/?ref_=fn_tt_tt_1</t>
  </si>
  <si>
    <t>Beyond the Lights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</si>
  <si>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</si>
  <si>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</si>
  <si>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</si>
  <si>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</si>
  <si>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</si>
  <si>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</si>
  <si>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</si>
  <si>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</si>
  <si>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</si>
  <si>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</si>
  <si>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</si>
  <si>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</si>
  <si>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</si>
  <si>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</si>
  <si>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 </t>
  </si>
  <si>
    <t>class|cornwall connecticut|dog|friend|pawtucket rhode island</t>
  </si>
  <si>
    <t>http://www.imdb.com/title/tt0125971/?ref_=fn_tt_tt_1</t>
  </si>
  <si>
    <t>Bride &amp; Prejudice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</si>
  <si>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</si>
  <si>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</si>
  <si>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</si>
  <si>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</si>
  <si>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</si>
  <si>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</si>
  <si>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</si>
  <si>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</si>
  <si>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t>http://www.imdb.com/title/tt0252444/?ref_=fn_tt_tt_1</t>
  </si>
  <si>
    <t>Who's Your Caddy?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</si>
  <si>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</si>
  <si>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</si>
  <si>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</si>
  <si>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</si>
  <si>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</si>
  <si>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</si>
  <si>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</si>
  <si>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</si>
  <si>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</si>
  <si>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t>http://www.imdb.com/title/tt0105459/?ref_=fn_tt_tt_1</t>
  </si>
  <si>
    <t xml:space="preserve">Nikita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</si>
  <si>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</si>
  <si>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</si>
  <si>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</si>
  <si>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</si>
  <si>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 </t>
  </si>
  <si>
    <t>Miriama Smith</t>
  </si>
  <si>
    <t>1950s|idaho|love|missionary|mormon</t>
  </si>
  <si>
    <t>http://www.imdb.com/title/tt0250371/?ref_=fn_tt_tt_1</t>
  </si>
  <si>
    <t xml:space="preserve">Dark Angel             </t>
  </si>
  <si>
    <t>cat burglar|female lead|future|mixed martial arts|post apocalypse</t>
  </si>
  <si>
    <t>http://www.imdb.com/title/tt0204993/?ref_=fn_tt_tt_1</t>
  </si>
  <si>
    <t>Veer-Zaara </t>
  </si>
  <si>
    <t>fair|pakistan|prison|rescue|stranded</t>
  </si>
  <si>
    <t>http://www.imdb.com/title/tt0420332/?ref_=fn_tt_tt_1</t>
  </si>
  <si>
    <t>Randy Couture</t>
  </si>
  <si>
    <t>Redbelt </t>
  </si>
  <si>
    <t>bar|debt|fight|instructor|jujitsu</t>
  </si>
  <si>
    <t>http://www.imdb.com/title/tt1012804/?ref_=fn_tt_tt_1</t>
  </si>
  <si>
    <t>Cyrus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</si>
  <si>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</si>
  <si>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</si>
  <si>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</si>
  <si>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</si>
  <si>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</si>
  <si>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 </t>
  </si>
  <si>
    <t>artist|box office flop|dog|drawing|flanders</t>
  </si>
  <si>
    <t>http://www.imdb.com/title/tt0160216/?ref_=fn_tt_tt_1</t>
  </si>
  <si>
    <t>Auto Focus </t>
  </si>
  <si>
    <t>friendship|photography|radio|sex addict|video</t>
  </si>
  <si>
    <t>http://www.imdb.com/title/tt0298744/?ref_=fn_tt_tt_1</t>
  </si>
  <si>
    <t>Factory Girl </t>
  </si>
  <si>
    <t>andy warhol|female nudity|public nudity|singer|socialite</t>
  </si>
  <si>
    <t>http://www.imdb.com/title/tt0432402/?ref_=fn_tt_tt_1</t>
  </si>
  <si>
    <t>Lynne Ramsay</t>
  </si>
  <si>
    <t>We Need to Talk About Kevin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</si>
  <si>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</si>
  <si>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</si>
  <si>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</si>
  <si>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</si>
  <si>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</si>
  <si>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 </t>
  </si>
  <si>
    <t>angel|candle|christmas|miracle|village</t>
  </si>
  <si>
    <t>http://www.imdb.com/title/tt2739338/?ref_=fn_tt_tt_1</t>
  </si>
  <si>
    <t>Tim Chambers</t>
  </si>
  <si>
    <t>The Mighty Macs </t>
  </si>
  <si>
    <t>Jennifer Butler</t>
  </si>
  <si>
    <t>basketball|catholic|coach|college|nun</t>
  </si>
  <si>
    <t>http://www.imdb.com/title/tt1034324/?ref_=fn_tt_tt_1</t>
  </si>
  <si>
    <t>Losin' It </t>
  </si>
  <si>
    <t>Rick Rossovich</t>
  </si>
  <si>
    <t>apostrophe in title|bare breasts|friendship between men|teen sex comedy|two word title</t>
  </si>
  <si>
    <t>http://www.imdb.com/title/tt0085868/?ref_=fn_tt_tt_1</t>
  </si>
  <si>
    <t>Mother and Child </t>
  </si>
  <si>
    <t>adoption|baby|girl|lawyer|sex</t>
  </si>
  <si>
    <t>http://www.imdb.com/title/tt1121977/?ref_=fn_tt_tt_1</t>
  </si>
  <si>
    <t>Dick Richards</t>
  </si>
  <si>
    <t>Terence Hill</t>
  </si>
  <si>
    <t>March or Die </t>
  </si>
  <si>
    <t>Jack O'Halloran</t>
  </si>
  <si>
    <t>arab|bare chested male|foreign legion|french foreign legion|morocco</t>
  </si>
  <si>
    <t>http://www.imdb.com/title/tt0076175/?ref_=fn_tt_tt_1</t>
  </si>
  <si>
    <t>Les visiteurs </t>
  </si>
  <si>
    <t>Valérie Lemercier</t>
  </si>
  <si>
    <t>distant past|future time travel|nobleman|squire|trapped in the past</t>
  </si>
  <si>
    <t>http://www.imdb.com/title/tt0108500/?ref_=fn_tt_tt_1</t>
  </si>
  <si>
    <t>Nathalie Fay</t>
  </si>
  <si>
    <t>Somewhere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</si>
  <si>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</si>
  <si>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</si>
  <si>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</si>
  <si>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</si>
  <si>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</si>
  <si>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</si>
  <si>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</si>
  <si>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</si>
  <si>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</si>
  <si>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</si>
  <si>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 </t>
  </si>
  <si>
    <t>box office flop|company|invention|roommate|surfer</t>
  </si>
  <si>
    <t>http://www.imdb.com/title/tt0118836/?ref_=fn_tt_tt_1</t>
  </si>
  <si>
    <t>Spencer Susser</t>
  </si>
  <si>
    <t>Hesher </t>
  </si>
  <si>
    <t>bully|car|car accident|fire|vomiting</t>
  </si>
  <si>
    <t>http://www.imdb.com/title/tt1403177/?ref_=fn_tt_tt_1</t>
  </si>
  <si>
    <t>Dom Hemingway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</si>
  <si>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</si>
  <si>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</si>
  <si>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</si>
  <si>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</si>
  <si>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 </t>
  </si>
  <si>
    <t>desert|friend|friendship|minimal dialogue|water</t>
  </si>
  <si>
    <t>http://www.imdb.com/title/tt0302674/?ref_=fn_tt_tt_1</t>
  </si>
  <si>
    <t>Thaddeus O'Sullivan</t>
  </si>
  <si>
    <t>The Heart of Me </t>
  </si>
  <si>
    <t>Eleanor Bron</t>
  </si>
  <si>
    <t>1930s|car accident|hospital|marital rape|painter</t>
  </si>
  <si>
    <t>http://www.imdb.com/title/tt0301390/?ref_=fn_tt_tt_1</t>
  </si>
  <si>
    <t>Freeheld </t>
  </si>
  <si>
    <t>cancer|gay bar|lesbian kiss|partner|public hearing</t>
  </si>
  <si>
    <t>http://www.imdb.com/title/tt1658801/?ref_=fn_tt_tt_1</t>
  </si>
  <si>
    <t>Shari Springer Berman</t>
  </si>
  <si>
    <t>The Extra Man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</si>
  <si>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</si>
  <si>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</si>
  <si>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</si>
  <si>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</si>
  <si>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</si>
  <si>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</si>
  <si>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</si>
  <si>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</si>
  <si>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</si>
  <si>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</si>
  <si>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 </t>
  </si>
  <si>
    <t>cash|financial problem|heist|land rover|mortgage</t>
  </si>
  <si>
    <t>http://www.imdb.com/title/tt1106860/?ref_=fn_tt_tt_1</t>
  </si>
  <si>
    <t>Wah-Wah </t>
  </si>
  <si>
    <t>alcoholic|alcoholic father|stepmother|swaziland|unfaithful wife</t>
  </si>
  <si>
    <t>http://www.imdb.com/title/tt0419256/?ref_=fn_tt_tt_1</t>
  </si>
  <si>
    <t>David Della Rocco</t>
  </si>
  <si>
    <t>The Boondock Saints </t>
  </si>
  <si>
    <t>Bob Marley</t>
  </si>
  <si>
    <t>fbi|fbi agent|friend|irish|mafia</t>
  </si>
  <si>
    <t>http://www.imdb.com/title/tt0144117/?ref_=fn_tt_tt_1</t>
  </si>
  <si>
    <t>David Lam</t>
  </si>
  <si>
    <t>Z Storm </t>
  </si>
  <si>
    <t>Stephen Au</t>
  </si>
  <si>
    <t>http://www.imdb.com/title/tt3469440/?ref_=fn_tt_tt_1</t>
  </si>
  <si>
    <t>Comedy|Fantasy|Horror|Mystery</t>
  </si>
  <si>
    <t>Twixt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</si>
  <si>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</si>
  <si>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</si>
  <si>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</si>
  <si>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</si>
  <si>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</si>
  <si>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</si>
  <si>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</si>
  <si>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</si>
  <si>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</si>
  <si>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</si>
  <si>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</si>
  <si>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</si>
  <si>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</si>
  <si>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 </t>
  </si>
  <si>
    <t>Cindy Robinson</t>
  </si>
  <si>
    <t>blindness|cave|spirit|wolf|wolf cub</t>
  </si>
  <si>
    <t>http://www.imdb.com/title/tt4061848/?ref_=fn_tt_tt_1</t>
  </si>
  <si>
    <t>Pale Rider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</si>
  <si>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</si>
  <si>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</si>
  <si>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</si>
  <si>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</si>
  <si>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</si>
  <si>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</si>
  <si>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</si>
  <si>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</si>
  <si>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t>http://www.imdb.com/title/tt0942903/?ref_=fn_tt_tt_1</t>
  </si>
  <si>
    <t>Dazed and Confused </t>
  </si>
  <si>
    <t>football|hazing|high school|last day of school|pledge</t>
  </si>
  <si>
    <t>http://www.imdb.com/title/tt0106677/?ref_=fn_tt_tt_1</t>
  </si>
  <si>
    <t>High School Musical 2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</si>
  <si>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</si>
  <si>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</si>
  <si>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</si>
  <si>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</si>
  <si>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</si>
  <si>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</si>
  <si>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 </t>
  </si>
  <si>
    <t>John Ralston</t>
  </si>
  <si>
    <t>http://www.imdb.com/title/tt4412528/?ref_=fn_tt_tt_1</t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</si>
  <si>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</si>
  <si>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</si>
  <si>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</si>
  <si>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</si>
  <si>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</si>
  <si>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t>http://www.imdb.com/title/tt3687310/?ref_=fn_tt_tt_1</t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</si>
  <si>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</si>
  <si>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</si>
  <si>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</si>
  <si>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</si>
  <si>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</si>
  <si>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</si>
  <si>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</si>
  <si>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</si>
  <si>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 </t>
  </si>
  <si>
    <t>chumscrubber|death|friend|pills|school</t>
  </si>
  <si>
    <t>http://www.imdb.com/title/tt0406650/?ref_=fn_tt_tt_1</t>
  </si>
  <si>
    <t>Damian Nieman</t>
  </si>
  <si>
    <t>Jason Cerbone</t>
  </si>
  <si>
    <t>Shade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</si>
  <si>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</si>
  <si>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</si>
  <si>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</si>
  <si>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</si>
  <si>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</si>
  <si>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</si>
  <si>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</si>
  <si>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t>http://www.imdb.com/title/tt1582507/?ref_=fn_tt_tt_1</t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</si>
  <si>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</si>
  <si>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</si>
  <si>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</si>
  <si>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</si>
  <si>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</si>
  <si>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</si>
  <si>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</si>
  <si>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</si>
  <si>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</si>
  <si>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</si>
  <si>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</si>
  <si>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</si>
  <si>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</si>
  <si>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</si>
  <si>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 </t>
  </si>
  <si>
    <t>burglary|estranged father|money|neighbor|thug</t>
  </si>
  <si>
    <t>http://www.imdb.com/title/tt1003034/?ref_=fn_tt_tt_1</t>
  </si>
  <si>
    <t>Fernanda Machado</t>
  </si>
  <si>
    <t>Elite Squad </t>
  </si>
  <si>
    <t>André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</si>
  <si>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</si>
  <si>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</si>
  <si>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</si>
  <si>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</si>
  <si>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</si>
  <si>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</si>
  <si>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</si>
  <si>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</si>
  <si>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</si>
  <si>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</si>
  <si>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</si>
  <si>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</si>
  <si>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</si>
  <si>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</si>
  <si>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</si>
  <si>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</si>
  <si>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</si>
  <si>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</si>
  <si>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</si>
  <si>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</si>
  <si>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</si>
  <si>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</si>
  <si>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</si>
  <si>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</si>
  <si>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</si>
  <si>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</si>
  <si>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</si>
  <si>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</si>
  <si>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</si>
  <si>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</si>
  <si>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</si>
  <si>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</si>
  <si>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</si>
  <si>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</si>
  <si>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</si>
  <si>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 </t>
  </si>
  <si>
    <t>apartment|elevator|murder|psychiatrist|sunglasses</t>
  </si>
  <si>
    <t>http://www.imdb.com/title/tt0080661/?ref_=fn_tt_tt_1</t>
  </si>
  <si>
    <t>Adventure|Comedy|Drama|Family</t>
  </si>
  <si>
    <t>The Adventures of Huck Finn </t>
  </si>
  <si>
    <t>boy|lesson|mississippi river|river|slave</t>
  </si>
  <si>
    <t>http://www.imdb.com/title/tt0106223/?ref_=fn_tt_tt_1</t>
  </si>
  <si>
    <t>Go </t>
  </si>
  <si>
    <t>drug deal|drugs|sex|sex on stairs|strip club</t>
  </si>
  <si>
    <t>http://www.imdb.com/title/tt0139239/?ref_=fn_tt_tt_1</t>
  </si>
  <si>
    <t>Marin Hinkle</t>
  </si>
  <si>
    <t>Friends with Money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</si>
  <si>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</si>
  <si>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</si>
  <si>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</si>
  <si>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</si>
  <si>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</si>
  <si>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 </t>
  </si>
  <si>
    <t>Eric Christmas</t>
  </si>
  <si>
    <t>alien|baby|new mexico|satellite|scientist</t>
  </si>
  <si>
    <t>http://www.imdb.com/title/tt0066769/?ref_=fn_tt_tt_1</t>
  </si>
  <si>
    <t>Louis Morneau</t>
  </si>
  <si>
    <t>Bats </t>
  </si>
  <si>
    <t>animal attack|bat|creature feature|experiment|mad scientist</t>
  </si>
  <si>
    <t>http://www.imdb.com/title/tt0200469/?ref_=fn_tt_tt_1</t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</si>
  <si>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</si>
  <si>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</si>
  <si>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</si>
  <si>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</si>
  <si>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</si>
  <si>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</si>
  <si>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t>http://www.imdb.com/title/tt0161860/?ref_=fn_tt_tt_1</t>
  </si>
  <si>
    <t>Shame </t>
  </si>
  <si>
    <t>female frontal nudity|female nudity|male nudity|sex addict|sex addiction</t>
  </si>
  <si>
    <t>http://www.imdb.com/title/tt1723811/?ref_=fn_tt_tt_1</t>
  </si>
  <si>
    <t>Layer Cake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</si>
  <si>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</si>
  <si>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</si>
  <si>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</si>
  <si>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</si>
  <si>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 </t>
  </si>
  <si>
    <t>estrangement|missouri|mormon|mormon church|mormon temple</t>
  </si>
  <si>
    <t>http://www.imdb.com/title/tt0457530/?ref_=fn_tt_tt_1</t>
  </si>
  <si>
    <t>Zal Batmanglij</t>
  </si>
  <si>
    <t>The East </t>
  </si>
  <si>
    <t>anarchist|corporation|greedy institution|vomiting|watching television</t>
  </si>
  <si>
    <t>http://www.imdb.com/title/tt1869716/?ref_=fn_tt_tt_1</t>
  </si>
  <si>
    <t>A Home at the End of the World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</si>
  <si>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</si>
  <si>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</si>
  <si>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</si>
  <si>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</si>
  <si>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 </t>
  </si>
  <si>
    <t>Stellan Skarsgård</t>
  </si>
  <si>
    <t>death|ferry|lawyer|norway|vomiting</t>
  </si>
  <si>
    <t>http://www.imdb.com/title/tt0168446/?ref_=fn_tt_tt_1</t>
  </si>
  <si>
    <t>Oren Moverman</t>
  </si>
  <si>
    <t>The Messenger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</si>
  <si>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</si>
  <si>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</si>
  <si>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</si>
  <si>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</si>
  <si>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 </t>
  </si>
  <si>
    <t>one word title</t>
  </si>
  <si>
    <t>http://www.imdb.com/title/tt1414378/?ref_=fn_tt_tt_1</t>
  </si>
  <si>
    <t>Control </t>
  </si>
  <si>
    <t>band|employment agency|singer|stage fright|suicide</t>
  </si>
  <si>
    <t>http://www.imdb.com/title/tt0421082/?ref_=fn_tt_tt_1</t>
  </si>
  <si>
    <t>The Terminator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</si>
  <si>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</si>
  <si>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</si>
  <si>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</si>
  <si>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</si>
  <si>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</si>
  <si>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</si>
  <si>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</si>
  <si>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t>http://www.imdb.com/title/tt0301357/?ref_=fn_tt_tt_1</t>
  </si>
  <si>
    <t>Mark Bazeley</t>
  </si>
  <si>
    <t>The Damned United </t>
  </si>
  <si>
    <t>Maurice Roëves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</si>
  <si>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</si>
  <si>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</si>
  <si>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</si>
  <si>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</si>
  <si>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</si>
  <si>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</si>
  <si>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</si>
  <si>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</si>
  <si>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</si>
  <si>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</si>
  <si>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</si>
  <si>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             </t>
  </si>
  <si>
    <t>Marco D'Amore</t>
  </si>
  <si>
    <t>http://www.imdb.com/title/tt2049116/?ref_=fn_tt_tt_1</t>
  </si>
  <si>
    <t>Mallrats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</si>
  <si>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</si>
  <si>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</si>
  <si>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</si>
  <si>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</si>
  <si>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 </t>
  </si>
  <si>
    <t>automobile racing|boyfriend girlfriend relationship|high school|wrestling|year 1959</t>
  </si>
  <si>
    <t>http://www.imdb.com/title/tt0077631/?ref_=fn_tt_tt_1</t>
  </si>
  <si>
    <t>Platoon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</si>
  <si>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</si>
  <si>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</si>
  <si>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</si>
  <si>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</si>
  <si>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</si>
  <si>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</si>
  <si>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</si>
  <si>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</si>
  <si>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</si>
  <si>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</si>
  <si>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</si>
  <si>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</si>
  <si>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</si>
  <si>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</si>
  <si>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</si>
  <si>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</si>
  <si>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</si>
  <si>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</si>
  <si>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</si>
  <si>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</si>
  <si>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</si>
  <si>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</si>
  <si>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</si>
  <si>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</si>
  <si>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t>http://www.imdb.com/title/tt0058331/?ref_=fn_tt_tt_1</t>
  </si>
  <si>
    <t>Ordinary People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</si>
  <si>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</si>
  <si>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</si>
  <si>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</si>
  <si>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</si>
  <si>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</si>
  <si>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</si>
  <si>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</si>
  <si>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t>http://www.imdb.com/title/tt0055614/?ref_=fn_tt_tt_1</t>
  </si>
  <si>
    <t>Rodney Dangerfield</t>
  </si>
  <si>
    <t>Caddyshack </t>
  </si>
  <si>
    <t>caddy|country club|golf course|gopher|nudity</t>
  </si>
  <si>
    <t>http://www.imdb.com/title/tt0080487/?ref_=fn_tt_tt_1</t>
  </si>
  <si>
    <t>Gary Hardwick</t>
  </si>
  <si>
    <t>The Brothers </t>
  </si>
  <si>
    <t>african american|commitment|friend|friendship|playboy</t>
  </si>
  <si>
    <t>http://www.imdb.com/title/tt0250274/?ref_=fn_tt_tt_1</t>
  </si>
  <si>
    <t>The Wood </t>
  </si>
  <si>
    <t>flashback|friendship|public nudity|shower|wedding</t>
  </si>
  <si>
    <t>http://www.imdb.com/title/tt0161100/?ref_=fn_tt_tt_1</t>
  </si>
  <si>
    <t>The Usual Suspects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</si>
  <si>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</si>
  <si>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</si>
  <si>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</si>
  <si>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</si>
  <si>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</si>
  <si>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 </t>
  </si>
  <si>
    <t>Matthew Borlenghi</t>
  </si>
  <si>
    <t>child|comic book|dream|murderer|nightmare</t>
  </si>
  <si>
    <t>http://www.imdb.com/title/tt0097981/?ref_=fn_tt_tt_1</t>
  </si>
  <si>
    <t>Van Wilder: Party Liaison </t>
  </si>
  <si>
    <t>Erik Estrada</t>
  </si>
  <si>
    <t>college|love|party|reporter|tuition</t>
  </si>
  <si>
    <t>http://www.imdb.com/title/tt0283111/?ref_=fn_tt_tt_1</t>
  </si>
  <si>
    <t>John D'Leo</t>
  </si>
  <si>
    <t>The Wrestler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</si>
  <si>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</si>
  <si>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</si>
  <si>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</si>
  <si>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</si>
  <si>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</si>
  <si>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 </t>
  </si>
  <si>
    <t>Jennifer Jones</t>
  </si>
  <si>
    <t>box office hit|half breed|infidelity|shooting|texas</t>
  </si>
  <si>
    <t>http://www.imdb.com/title/tt0038499/?ref_=fn_tt_tt_1</t>
  </si>
  <si>
    <t>Best in Show </t>
  </si>
  <si>
    <t>dog show|gay|gay character|gay couple|gay interest</t>
  </si>
  <si>
    <t>http://www.imdb.com/title/tt0218839/?ref_=fn_tt_tt_1</t>
  </si>
  <si>
    <t>Escape from New York </t>
  </si>
  <si>
    <t>Tom Atkins</t>
  </si>
  <si>
    <t>1990s|police|prison|rescue|year 1997</t>
  </si>
  <si>
    <t>http://www.imdb.com/title/tt0082340/?ref_=fn_tt_tt_1</t>
  </si>
  <si>
    <t>Ossie Davis</t>
  </si>
  <si>
    <t>School Daze </t>
  </si>
  <si>
    <t>beauty salon|black college|college|fraternity|sorority</t>
  </si>
  <si>
    <t>http://www.imdb.com/title/tt0096054/?ref_=fn_tt_tt_1</t>
  </si>
  <si>
    <t>Fred Savage</t>
  </si>
  <si>
    <t>Daddy Day Camp </t>
  </si>
  <si>
    <t>competition|estranged father|skunk|summer camp|wall</t>
  </si>
  <si>
    <t>http://www.imdb.com/title/tt0462244/?ref_=fn_tt_tt_1</t>
  </si>
  <si>
    <t>Richard Norton</t>
  </si>
  <si>
    <t>Mr. Nice Guy </t>
  </si>
  <si>
    <t>Rachel Blakely</t>
  </si>
  <si>
    <t>chef|cook|drugs|gang|reporter</t>
  </si>
  <si>
    <t>http://www.imdb.com/title/tt0117786/?ref_=fn_tt_tt_1</t>
  </si>
  <si>
    <t>A Mighty Wind </t>
  </si>
  <si>
    <t>concert|mockumentary|musician|new york city|singer</t>
  </si>
  <si>
    <t>http://www.imdb.com/title/tt0310281/?ref_=fn_tt_tt_1</t>
  </si>
  <si>
    <t>Mystic Pizza </t>
  </si>
  <si>
    <t>commitment|marriage|pizza|title appears in writing|woman wearing only a man's shirt</t>
  </si>
  <si>
    <t>http://www.imdb.com/title/tt0095690/?ref_=fn_tt_tt_1</t>
  </si>
  <si>
    <t xml:space="preserve">War &amp; Peace             </t>
  </si>
  <si>
    <t>male frontal nudity|male nudity|tv mini series</t>
  </si>
  <si>
    <t>http://www.imdb.com/title/tt3910804/?ref_=fn_tt_tt_1</t>
  </si>
  <si>
    <t>Sliding Doors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</si>
  <si>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</si>
  <si>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</si>
  <si>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</si>
  <si>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</si>
  <si>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 </t>
  </si>
  <si>
    <t>David Alan Grier</t>
  </si>
  <si>
    <t>child abuse|death|drugs|ku klux klan|police brutality</t>
  </si>
  <si>
    <t>http://www.imdb.com/title/tt0114609/?ref_=fn_tt_tt_1</t>
  </si>
  <si>
    <t>The Last King of Scotland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</si>
  <si>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</si>
  <si>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</si>
  <si>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</si>
  <si>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</si>
  <si>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</si>
  <si>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 </t>
  </si>
  <si>
    <t>cat|halloween|kitten|michael myers|psychotronic</t>
  </si>
  <si>
    <t>http://www.imdb.com/title/tt0097474/?ref_=fn_tt_tt_1</t>
  </si>
  <si>
    <t>Brandon Smith</t>
  </si>
  <si>
    <t>Bernie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</si>
  <si>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</si>
  <si>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</si>
  <si>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</si>
  <si>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</si>
  <si>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</si>
  <si>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</si>
  <si>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 </t>
  </si>
  <si>
    <t>3d in title|animal in title|digit in title|dolphin|manatee</t>
  </si>
  <si>
    <t>http://www.imdb.com/title/tt0996382/?ref_=fn_tt_tt_1</t>
  </si>
  <si>
    <t>Pollock </t>
  </si>
  <si>
    <t>Amy Madigan</t>
  </si>
  <si>
    <t>1940s|artist|drinking|life magazine|painter</t>
  </si>
  <si>
    <t>http://www.imdb.com/title/tt0183659/?ref_=fn_tt_tt_1</t>
  </si>
  <si>
    <t>Risa Bramon Garcia</t>
  </si>
  <si>
    <t>200 Cigarettes </t>
  </si>
  <si>
    <t>bartender|friend|new year's eve|party|punk</t>
  </si>
  <si>
    <t>http://www.imdb.com/title/tt0137338/?ref_=fn_tt_tt_1</t>
  </si>
  <si>
    <t>Brian Klugman</t>
  </si>
  <si>
    <t>The Words </t>
  </si>
  <si>
    <t>american in paris|book|love|novel|writer</t>
  </si>
  <si>
    <t>http://www.imdb.com/title/tt1840417/?ref_=fn_tt_tt_1</t>
  </si>
  <si>
    <t>Matt Piedmont</t>
  </si>
  <si>
    <t>Casa de mi Padre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</si>
  <si>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</si>
  <si>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</si>
  <si>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</si>
  <si>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</si>
  <si>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 </t>
  </si>
  <si>
    <t>Dominik García-Lorido</t>
  </si>
  <si>
    <t>anger|family reunion|father son reunion|hugging|movie making</t>
  </si>
  <si>
    <t>http://www.imdb.com/title/tt1174730/?ref_=fn_tt_tt_1</t>
  </si>
  <si>
    <t>John Michael McDonagh</t>
  </si>
  <si>
    <t>The Guard </t>
  </si>
  <si>
    <t>Wale Ojo</t>
  </si>
  <si>
    <t>boat on fire|drug smuggling|fbi|fbi agent|small town</t>
  </si>
  <si>
    <t>http://www.imdb.com/title/tt1540133/?ref_=fn_tt_tt_1</t>
  </si>
  <si>
    <t>Deb Hagan</t>
  </si>
  <si>
    <t>College </t>
  </si>
  <si>
    <t>college|face slap|high school|loss of virginity|pierced nipple</t>
  </si>
  <si>
    <t>http://www.imdb.com/title/tt0844671/?ref_=fn_tt_tt_1</t>
  </si>
  <si>
    <t>The Virgin Suicides </t>
  </si>
  <si>
    <t>catholic|five sisters|isolation|school|suicide</t>
  </si>
  <si>
    <t>http://www.imdb.com/title/tt0159097/?ref_=fn_tt_tt_1</t>
  </si>
  <si>
    <t>Annette Badland</t>
  </si>
  <si>
    <t>Little Voice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</si>
  <si>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</si>
  <si>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</si>
  <si>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</si>
  <si>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</si>
  <si>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</si>
  <si>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</si>
  <si>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</si>
  <si>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</si>
  <si>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</si>
  <si>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</si>
  <si>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 </t>
  </si>
  <si>
    <t>actor|dream sequence|genius recluse|jew|religion</t>
  </si>
  <si>
    <t>http://www.imdb.com/title/tt2870708/?ref_=fn_tt_tt_1</t>
  </si>
  <si>
    <t>Mark Tarlov</t>
  </si>
  <si>
    <t>Simply Irresistible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</si>
  <si>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</si>
  <si>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</si>
  <si>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</si>
  <si>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</si>
  <si>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</si>
  <si>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</si>
  <si>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</si>
  <si>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</si>
  <si>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</si>
  <si>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 </t>
  </si>
  <si>
    <t>band|rock band|sex change|song|transsexual</t>
  </si>
  <si>
    <t>http://www.imdb.com/title/tt0248845/?ref_=fn_tt_tt_1</t>
  </si>
  <si>
    <t>Ryan Bollman</t>
  </si>
  <si>
    <t>Only the Strong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</si>
  <si>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</si>
  <si>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</si>
  <si>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</si>
  <si>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</si>
  <si>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</si>
  <si>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</si>
  <si>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</si>
  <si>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</si>
  <si>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</si>
  <si>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t>http://www.imdb.com/title/tt3432552/?ref_=fn_tt_tt_1</t>
  </si>
  <si>
    <t>Shattered Glass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</si>
  <si>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</si>
  <si>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</si>
  <si>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</si>
  <si>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</si>
  <si>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 </t>
  </si>
  <si>
    <t>Polly Noonan</t>
  </si>
  <si>
    <t>dentist|drugs|murder|sex|sunflower</t>
  </si>
  <si>
    <t>http://www.imdb.com/title/tt0234354/?ref_=fn_tt_tt_1</t>
  </si>
  <si>
    <t>Patrick Stettner</t>
  </si>
  <si>
    <t>The Business of Strangers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</si>
  <si>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</si>
  <si>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</si>
  <si>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</si>
  <si>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</si>
  <si>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</si>
  <si>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</si>
  <si>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</si>
  <si>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</si>
  <si>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</si>
  <si>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t>http://www.imdb.com/title/tt0065214/?ref_=fn_tt_tt_1</t>
  </si>
  <si>
    <t>The Wackness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</si>
  <si>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</si>
  <si>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</si>
  <si>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</si>
  <si>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</si>
  <si>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</si>
  <si>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</si>
  <si>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</si>
  <si>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</si>
  <si>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</si>
  <si>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t>http://www.imdb.com/title/tt0079240/?ref_=fn_tt_tt_1</t>
  </si>
  <si>
    <t>Bryan Dick</t>
  </si>
  <si>
    <t>Morvern Callar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</si>
  <si>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</si>
  <si>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</si>
  <si>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</si>
  <si>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</si>
  <si>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</si>
  <si>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</si>
  <si>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</si>
  <si>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</si>
  <si>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</si>
  <si>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</si>
  <si>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</si>
  <si>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</si>
  <si>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</si>
  <si>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</si>
  <si>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</si>
  <si>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</si>
  <si>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 </t>
  </si>
  <si>
    <t>Mélanie Doutey</t>
  </si>
  <si>
    <t>bordeaux|election|mayor|pamphlet|political thriller</t>
  </si>
  <si>
    <t>http://www.imdb.com/title/tt0322289/?ref_=fn_tt_tt_1</t>
  </si>
  <si>
    <t>The Greatest </t>
  </si>
  <si>
    <t>Cara Seymour</t>
  </si>
  <si>
    <t>car crash|loss|self help group|teenage mother|title directed by female</t>
  </si>
  <si>
    <t>http://www.imdb.com/title/tt1226232/?ref_=fn_tt_tt_1</t>
  </si>
  <si>
    <t>Snow Flower and the Secret Fan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</si>
  <si>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</si>
  <si>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</si>
  <si>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</si>
  <si>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</si>
  <si>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 </t>
  </si>
  <si>
    <t>Ritchie Montgomery</t>
  </si>
  <si>
    <t>church|drink|knocking on a door|love|three word title</t>
  </si>
  <si>
    <t>http://www.imdb.com/title/tt0457308/?ref_=fn_tt_tt_1</t>
  </si>
  <si>
    <t>Lucky Break </t>
  </si>
  <si>
    <t>Peter McNamara</t>
  </si>
  <si>
    <t>escape|prison|prison escape|sadism|solitary confinement</t>
  </si>
  <si>
    <t>http://www.imdb.com/title/tt0246134/?ref_=fn_tt_tt_1</t>
  </si>
  <si>
    <t>Fred Zinnemann</t>
  </si>
  <si>
    <t>Julia </t>
  </si>
  <si>
    <t>1930s|female protagonist|nazi|romantic friendship|writer</t>
  </si>
  <si>
    <t>http://www.imdb.com/title/tt0076245/?ref_=fn_tt_tt_1</t>
  </si>
  <si>
    <t>S.R. Bindler</t>
  </si>
  <si>
    <t>Surfer, Dude </t>
  </si>
  <si>
    <t>barefoot|endorsement|surfboard|virtual reality|waves</t>
  </si>
  <si>
    <t>http://www.imdb.com/title/tt0976247/?ref_=fn_tt_tt_1</t>
  </si>
  <si>
    <t>Pat Buchanan</t>
  </si>
  <si>
    <t>Noam Chomsky</t>
  </si>
  <si>
    <t>Lake of Fire </t>
  </si>
  <si>
    <t>Bill Baird</t>
  </si>
  <si>
    <t>abortion|southern accent|title based on the bible|trial|usa</t>
  </si>
  <si>
    <t>http://www.imdb.com/title/tt0841119/?ref_=fn_tt_tt_1</t>
  </si>
  <si>
    <t>Greg Marcks</t>
  </si>
  <si>
    <t>11:14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</si>
  <si>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</si>
  <si>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</si>
  <si>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</si>
  <si>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</si>
  <si>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 </t>
  </si>
  <si>
    <t>cockney accent|fight|island|machismo|mercenary</t>
  </si>
  <si>
    <t>http://www.imdb.com/title/tt0110490/?ref_=fn_tt_tt_1</t>
  </si>
  <si>
    <t>Jake Goldberger</t>
  </si>
  <si>
    <t>Don McKay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</si>
  <si>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</si>
  <si>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</si>
  <si>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</si>
  <si>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 </t>
  </si>
  <si>
    <t>police officer|police officer killed|police officer shot|sex scene</t>
  </si>
  <si>
    <t>http://www.imdb.com/title/tt1667310/?ref_=fn_tt_tt_1</t>
  </si>
  <si>
    <t>A Shine of Rainbows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</si>
  <si>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</si>
  <si>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</si>
  <si>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</si>
  <si>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</si>
  <si>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</si>
  <si>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 </t>
  </si>
  <si>
    <t>die hard scenario|engineer|held at gunpoint|race against time|shot to death</t>
  </si>
  <si>
    <t>http://www.imdb.com/title/tt1575694/?ref_=fn_tt_tt_1</t>
  </si>
  <si>
    <t>Blake Ritson</t>
  </si>
  <si>
    <t xml:space="preserve">Emma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</si>
  <si>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</si>
  <si>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</si>
  <si>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</si>
  <si>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</si>
  <si>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 </t>
  </si>
  <si>
    <t>Reiner Schwarz</t>
  </si>
  <si>
    <t>cyberpunk|hallucination|illegality|snuff film|surrealism</t>
  </si>
  <si>
    <t>http://www.imdb.com/title/tt0086541/?ref_=fn_tt_tt_1</t>
  </si>
  <si>
    <t>Cédric Klapisch</t>
  </si>
  <si>
    <t>L'auberge espagnole </t>
  </si>
  <si>
    <t>apartment|erasmus|language|student|trip</t>
  </si>
  <si>
    <t>http://www.imdb.com/title/tt0283900/?ref_=fn_tt_tt_1</t>
  </si>
  <si>
    <t>Kate Barker-Froyland</t>
  </si>
  <si>
    <t>Shawn Parsons</t>
  </si>
  <si>
    <t>Song One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</si>
  <si>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</si>
  <si>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</si>
  <si>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</si>
  <si>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</si>
  <si>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</si>
  <si>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</si>
  <si>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</si>
  <si>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</si>
  <si>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</si>
  <si>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</si>
  <si>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</si>
  <si>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</si>
  <si>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</si>
  <si>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</si>
  <si>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</si>
  <si>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</si>
  <si>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 </t>
  </si>
  <si>
    <t>Michel Simon</t>
  </si>
  <si>
    <t>art|french|german|painting|train</t>
  </si>
  <si>
    <t>http://www.imdb.com/title/tt0059825/?ref_=fn_tt_tt_1</t>
  </si>
  <si>
    <t>Christopher M. Bessette</t>
  </si>
  <si>
    <t>Trade of Innocents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</si>
  <si>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</si>
  <si>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</si>
  <si>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</si>
  <si>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</si>
  <si>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</si>
  <si>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</si>
  <si>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</si>
  <si>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</si>
  <si>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</si>
  <si>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</si>
  <si>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</si>
  <si>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</si>
  <si>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</si>
  <si>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</si>
  <si>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</si>
  <si>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</si>
  <si>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</si>
  <si>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</si>
  <si>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</si>
  <si>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</si>
  <si>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 </t>
  </si>
  <si>
    <t>hinduism|marriage engagement|soccer|team|tradition</t>
  </si>
  <si>
    <t>http://www.imdb.com/title/tt0286499/?ref_=fn_tt_tt_1</t>
  </si>
  <si>
    <t>Edie Falco</t>
  </si>
  <si>
    <t>Sunshine State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</si>
  <si>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</si>
  <si>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</si>
  <si>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</si>
  <si>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</si>
  <si>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</si>
  <si>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</si>
  <si>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</si>
  <si>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</si>
  <si>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</si>
  <si>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</si>
  <si>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</si>
  <si>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</si>
  <si>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</si>
  <si>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</si>
  <si>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</si>
  <si>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</si>
  <si>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</si>
  <si>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</si>
  <si>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</si>
  <si>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</si>
  <si>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</si>
  <si>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</si>
  <si>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</si>
  <si>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</si>
  <si>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</si>
  <si>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</si>
  <si>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</si>
  <si>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</si>
  <si>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t>http://www.imdb.com/title/tt1303803/?ref_=fn_tt_tt_1</t>
  </si>
  <si>
    <t>The Sting </t>
  </si>
  <si>
    <t>con|con man|courier|long con|murder</t>
  </si>
  <si>
    <t>http://www.imdb.com/title/tt0070735/?ref_=fn_tt_tt_1</t>
  </si>
  <si>
    <t>Chariots of Fire </t>
  </si>
  <si>
    <t>athlete|jew|missionary|olympic games|race</t>
  </si>
  <si>
    <t>http://www.imdb.com/title/tt0082158/?ref_=fn_tt_tt_1</t>
  </si>
  <si>
    <t>Darren Grant</t>
  </si>
  <si>
    <t>Diary of a Mad Black Woman </t>
  </si>
  <si>
    <t>comic relief|diary|kiss|madea series|state flag</t>
  </si>
  <si>
    <t>http://www.imdb.com/title/tt0422093/?ref_=fn_tt_tt_1</t>
  </si>
  <si>
    <t>Shine </t>
  </si>
  <si>
    <t>Nicholas Bell</t>
  </si>
  <si>
    <t>abuse|australia|concert|pianist|piano</t>
  </si>
  <si>
    <t>http://www.imdb.com/title/tt0117631/?ref_=fn_tt_tt_1</t>
  </si>
  <si>
    <t>Don Jon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</si>
  <si>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</si>
  <si>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</si>
  <si>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</si>
  <si>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</si>
  <si>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 </t>
  </si>
  <si>
    <t>John Hillerman</t>
  </si>
  <si>
    <t>gravestone|gunfighter|outlaw|revenge|small town</t>
  </si>
  <si>
    <t>http://www.imdb.com/title/tt0068699/?ref_=fn_tt_tt_1</t>
  </si>
  <si>
    <t>Ghost World </t>
  </si>
  <si>
    <t>art class|diner|friend|graduation|high school</t>
  </si>
  <si>
    <t>http://www.imdb.com/title/tt0162346/?ref_=fn_tt_tt_1</t>
  </si>
  <si>
    <t>Iris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</si>
  <si>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</si>
  <si>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</si>
  <si>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</si>
  <si>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</si>
  <si>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</si>
  <si>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 </t>
  </si>
  <si>
    <t>alien|android|fem bot|female android|stars</t>
  </si>
  <si>
    <t>http://www.imdb.com/title/tt0080771/?ref_=fn_tt_tt_1</t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</si>
  <si>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</si>
  <si>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</si>
  <si>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</si>
  <si>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</si>
  <si>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</si>
  <si>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</si>
  <si>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t>http://www.imdb.com/title/tt0372824/?ref_=fn_tt_tt_1</t>
  </si>
  <si>
    <t>Émile Gaudreault</t>
  </si>
  <si>
    <t>Luke Kirby</t>
  </si>
  <si>
    <t>Mambo Italiano </t>
  </si>
  <si>
    <t>Claudia Ferri</t>
  </si>
  <si>
    <t>gay|immigrant|italian|police|police officer</t>
  </si>
  <si>
    <t>http://www.imdb.com/title/tt0330602/?ref_=fn_tt_tt_1</t>
  </si>
  <si>
    <t>James Cox</t>
  </si>
  <si>
    <t>Wonderland </t>
  </si>
  <si>
    <t>Franky G</t>
  </si>
  <si>
    <t>murder|police|police investigation|porn star|robbery</t>
  </si>
  <si>
    <t>http://www.imdb.com/title/tt0335563/?ref_=fn_tt_tt_1</t>
  </si>
  <si>
    <t>Do the Right Thing </t>
  </si>
  <si>
    <t>Danny Aiello</t>
  </si>
  <si>
    <t>black militant|frustration|pizza|pizza parlor|pizzeria</t>
  </si>
  <si>
    <t>http://www.imdb.com/title/tt0097216/?ref_=fn_tt_tt_1</t>
  </si>
  <si>
    <t>James Toback</t>
  </si>
  <si>
    <t>Harvard Man </t>
  </si>
  <si>
    <t>basketball|cheerleader|college|harvard|philosophy</t>
  </si>
  <si>
    <t>http://www.imdb.com/title/tt0242508/?ref_=fn_tt_tt_1</t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</si>
  <si>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</si>
  <si>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</si>
  <si>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</si>
  <si>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</si>
  <si>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</si>
  <si>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</si>
  <si>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</si>
  <si>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</si>
  <si>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</si>
  <si>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</si>
  <si>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</si>
  <si>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</si>
  <si>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</si>
  <si>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</si>
  <si>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</si>
  <si>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</si>
  <si>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</si>
  <si>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</si>
  <si>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</si>
  <si>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</si>
  <si>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 </t>
  </si>
  <si>
    <t>Madhavan</t>
  </si>
  <si>
    <t>freedom|friend|india|student|urination</t>
  </si>
  <si>
    <t>http://www.imdb.com/title/tt0405508/?ref_=fn_tt_tt_1</t>
  </si>
  <si>
    <t>Collin Schiffli</t>
  </si>
  <si>
    <t>Animals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</si>
  <si>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</si>
  <si>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</si>
  <si>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</si>
  <si>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</si>
  <si>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</si>
  <si>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 </t>
  </si>
  <si>
    <t>Mike Eshaq</t>
  </si>
  <si>
    <t>cross|doused with gasoline|pastor|security guard|shower</t>
  </si>
  <si>
    <t>http://www.imdb.com/title/tt1251743/?ref_=fn_tt_tt_1</t>
  </si>
  <si>
    <t>The Ten </t>
  </si>
  <si>
    <t>Ron Silver</t>
  </si>
  <si>
    <t>death|mexico|sabbath|surgeon|ten stories</t>
  </si>
  <si>
    <t>http://www.imdb.com/title/tt0811106/?ref_=fn_tt_tt_1</t>
  </si>
  <si>
    <t>Shane Meadows</t>
  </si>
  <si>
    <t>A Room for Romeo Brass </t>
  </si>
  <si>
    <t>betrayal|family relationships|friendship|psychosis|stranger</t>
  </si>
  <si>
    <t>http://www.imdb.com/title/tt0202559/?ref_=fn_tt_tt_1</t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</si>
  <si>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</si>
  <si>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</si>
  <si>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</si>
  <si>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</si>
  <si>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</si>
  <si>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</si>
  <si>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</si>
  <si>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</si>
  <si>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</si>
  <si>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</si>
  <si>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</si>
  <si>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</si>
  <si>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</si>
  <si>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</si>
  <si>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 </t>
  </si>
  <si>
    <t>boston marathon|coma|marathon|miracles|running</t>
  </si>
  <si>
    <t>http://www.imdb.com/title/tt0384488/?ref_=fn_tt_tt_1</t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</si>
  <si>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</si>
  <si>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</si>
  <si>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</si>
  <si>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</si>
  <si>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</si>
  <si>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</si>
  <si>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</si>
  <si>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</si>
  <si>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</si>
  <si>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</si>
  <si>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</si>
  <si>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</si>
  <si>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</si>
  <si>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 </t>
  </si>
  <si>
    <t>Prateik</t>
  </si>
  <si>
    <t>airport|drugs|loss of loved one|police|title based on song</t>
  </si>
  <si>
    <t>http://www.imdb.com/title/tt1618430/?ref_=fn_tt_tt_1</t>
  </si>
  <si>
    <t>Insidious: Chapter 2 </t>
  </si>
  <si>
    <t>barricading a door|injection in leg|police detective|supernatural|taser</t>
  </si>
  <si>
    <t>http://www.imdb.com/title/tt2226417/?ref_=fn_tt_tt_1</t>
  </si>
  <si>
    <t>Saw II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</si>
  <si>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</si>
  <si>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</si>
  <si>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</si>
  <si>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</si>
  <si>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</si>
  <si>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</si>
  <si>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</si>
  <si>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</si>
  <si>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</si>
  <si>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 </t>
  </si>
  <si>
    <t>alligator|golf|japan|panda|stunt</t>
  </si>
  <si>
    <t>http://www.imdb.com/title/tt0322802/?ref_=fn_tt_tt_1</t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</si>
  <si>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</si>
  <si>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</si>
  <si>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</si>
  <si>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</si>
  <si>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</si>
  <si>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</si>
  <si>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</si>
  <si>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</si>
  <si>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</si>
  <si>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</si>
  <si>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</si>
  <si>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</si>
  <si>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</si>
  <si>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</si>
  <si>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</si>
  <si>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</si>
  <si>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</si>
  <si>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</si>
  <si>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</si>
  <si>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</si>
  <si>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</si>
  <si>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</si>
  <si>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</si>
  <si>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</si>
  <si>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</si>
  <si>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</si>
  <si>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</si>
  <si>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</si>
  <si>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</si>
  <si>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</si>
  <si>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</si>
  <si>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</si>
  <si>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</si>
  <si>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 </t>
  </si>
  <si>
    <t>Victor Mature</t>
  </si>
  <si>
    <t>box office hit|crucifixion|nightmare|palestine|robe</t>
  </si>
  <si>
    <t>http://www.imdb.com/title/tt0046247/?ref_=fn_tt_tt_1</t>
  </si>
  <si>
    <t>The Return of the Pink Panther </t>
  </si>
  <si>
    <t>Catherine Schell</t>
  </si>
  <si>
    <t>clouseau|diamond|panther|pink|pink panther</t>
  </si>
  <si>
    <t>http://www.imdb.com/title/tt0072081/?ref_=fn_tt_tt_1</t>
  </si>
  <si>
    <t>Freddy's Dead: The Final Nightmare </t>
  </si>
  <si>
    <t>dark comedy|dream|freddy krueger|nightmare|serial murder</t>
  </si>
  <si>
    <t>http://www.imdb.com/title/tt0101917/?ref_=fn_tt_tt_1</t>
  </si>
  <si>
    <t>Patty Jenkins</t>
  </si>
  <si>
    <t>Monster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</si>
  <si>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</si>
  <si>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</si>
  <si>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</si>
  <si>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</si>
  <si>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</si>
  <si>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</si>
  <si>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</si>
  <si>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</si>
  <si>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</si>
  <si>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</si>
  <si>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</si>
  <si>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</si>
  <si>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</si>
  <si>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</si>
  <si>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t>http://www.imdb.com/title/tt2473682/?ref_=fn_tt_tt_1</t>
  </si>
  <si>
    <t>The Elephant Man </t>
  </si>
  <si>
    <t>curiosity|exploitation|freak|hospital|physical deformity</t>
  </si>
  <si>
    <t>http://www.imdb.com/title/tt0080678/?ref_=fn_tt_tt_1</t>
  </si>
  <si>
    <t>Dallas Buyers Club </t>
  </si>
  <si>
    <t>drugs|fda|gay community|hiv|homophobia</t>
  </si>
  <si>
    <t>http://www.imdb.com/title/tt0790636/?ref_=fn_tt_tt_1</t>
  </si>
  <si>
    <t>David Gelb</t>
  </si>
  <si>
    <t>The Lazarus Effect </t>
  </si>
  <si>
    <t>electrocuted|experiment|hell|serum|university</t>
  </si>
  <si>
    <t>http://www.imdb.com/title/tt2918436/?ref_=fn_tt_tt_1</t>
  </si>
  <si>
    <t>Memento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</si>
  <si>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</si>
  <si>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</si>
  <si>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</si>
  <si>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</si>
  <si>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</si>
  <si>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 </t>
  </si>
  <si>
    <t>Garrett Ryan</t>
  </si>
  <si>
    <t>home office|mirror|released from a mental hospital|trauma|video camera</t>
  </si>
  <si>
    <t>http://www.imdb.com/title/tt2388715/?ref_=fn_tt_tt_1</t>
  </si>
  <si>
    <t>Clerks II </t>
  </si>
  <si>
    <t>Brian O'Halloran</t>
  </si>
  <si>
    <t>fast food|fast food restaurant|new jersey|quick stop|restaurant</t>
  </si>
  <si>
    <t>http://www.imdb.com/title/tt0424345/?ref_=fn_tt_tt_1</t>
  </si>
  <si>
    <t>Billy Elliot </t>
  </si>
  <si>
    <t>Jamie Draven</t>
  </si>
  <si>
    <t>audition|ballet|boxing|miner|miners strike</t>
  </si>
  <si>
    <t>http://www.imdb.com/title/tt0249462/?ref_=fn_tt_tt_1</t>
  </si>
  <si>
    <t>The Way Way Back </t>
  </si>
  <si>
    <t>awkward boy|shy kid|summer|vacation|water park</t>
  </si>
  <si>
    <t>http://www.imdb.com/title/tt1727388/?ref_=fn_tt_tt_1</t>
  </si>
  <si>
    <t>George Jackson</t>
  </si>
  <si>
    <t>William Schallert</t>
  </si>
  <si>
    <t>House Party 2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</si>
  <si>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</si>
  <si>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</si>
  <si>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</si>
  <si>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</si>
  <si>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</si>
  <si>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</si>
  <si>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</si>
  <si>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</si>
  <si>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</si>
  <si>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</si>
  <si>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</si>
  <si>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 </t>
  </si>
  <si>
    <t>Alice Playten</t>
  </si>
  <si>
    <t>dance|friend|monster|reference to batman|valentine</t>
  </si>
  <si>
    <t>http://www.imdb.com/title/tt0187819/?ref_=fn_tt_tt_1</t>
  </si>
  <si>
    <t>John Beasley</t>
  </si>
  <si>
    <t>The Apostle </t>
  </si>
  <si>
    <t>June Carter Cash</t>
  </si>
  <si>
    <t>church|louisiana|minister|preacher|texas</t>
  </si>
  <si>
    <t>http://www.imdb.com/title/tt0118632/?ref_=fn_tt_tt_1</t>
  </si>
  <si>
    <t>Frank Perry</t>
  </si>
  <si>
    <t>Mommie Dearest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</si>
  <si>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</si>
  <si>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</si>
  <si>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</si>
  <si>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</si>
  <si>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 </t>
  </si>
  <si>
    <t>art model|farmer|jail|nude model|three sisters</t>
  </si>
  <si>
    <t>http://www.imdb.com/title/tt1637706/?ref_=fn_tt_tt_1</t>
  </si>
  <si>
    <t>Race </t>
  </si>
  <si>
    <t>1930s|athlete|nazi germany|olympics|track and field</t>
  </si>
  <si>
    <t>http://www.imdb.com/title/tt3499096/?ref_=fn_tt_tt_1</t>
  </si>
  <si>
    <t>Ice Cube</t>
  </si>
  <si>
    <t>Monica Calhoun</t>
  </si>
  <si>
    <t>The Players Club </t>
  </si>
  <si>
    <t>Chrystale Wilson</t>
  </si>
  <si>
    <t>catfight|dominatrix|rape|spanking|stripper</t>
  </si>
  <si>
    <t>http://www.imdb.com/title/tt0119905/?ref_=fn_tt_tt_1</t>
  </si>
  <si>
    <t>Edwin Hodge</t>
  </si>
  <si>
    <t>As Above, So Below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</si>
  <si>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</si>
  <si>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</si>
  <si>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</si>
  <si>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</si>
  <si>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 </t>
  </si>
  <si>
    <t>adultery|attraction|lust|obsession|temptation</t>
  </si>
  <si>
    <t>http://www.imdb.com/title/tt2205401/?ref_=fn_tt_tt_1</t>
  </si>
  <si>
    <t>Eve's Bayou </t>
  </si>
  <si>
    <t>doctor|louisiana|secret|title directed by female|witchcraft</t>
  </si>
  <si>
    <t>http://www.imdb.com/title/tt0119080/?ref_=fn_tt_tt_1</t>
  </si>
  <si>
    <t>Richard Glatzer</t>
  </si>
  <si>
    <t>Still Alice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</si>
  <si>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</si>
  <si>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</si>
  <si>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</si>
  <si>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</si>
  <si>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 </t>
  </si>
  <si>
    <t>afterlife|egypt|pharaoh|princess|pyramid</t>
  </si>
  <si>
    <t>http://www.imdb.com/title/tt0046949/?ref_=fn_tt_tt_1</t>
  </si>
  <si>
    <t>Bruce Malmuth</t>
  </si>
  <si>
    <t>Lindsay Wagner</t>
  </si>
  <si>
    <t>Nighthawks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</si>
  <si>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</si>
  <si>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</si>
  <si>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</si>
  <si>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</si>
  <si>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</si>
  <si>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</si>
  <si>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 </t>
  </si>
  <si>
    <t>Scott Reeves</t>
  </si>
  <si>
    <t>cult film|friday the thirteenth|hockey mask|jason voorhees|murder spree</t>
  </si>
  <si>
    <t>http://www.imdb.com/title/tt0097388/?ref_=fn_tt_tt_1</t>
  </si>
  <si>
    <t>My Big Fat Greek Wedding </t>
  </si>
  <si>
    <t>baptism|greek|greek restaurant|prejudice|travel agency</t>
  </si>
  <si>
    <t>http://www.imdb.com/title/tt0259446/?ref_=fn_tt_tt_1</t>
  </si>
  <si>
    <t>Spring Breakers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</si>
  <si>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</si>
  <si>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</si>
  <si>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</si>
  <si>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</si>
  <si>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</si>
  <si>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 </t>
  </si>
  <si>
    <t>halloween|michael myers|nudity|returning character with different actor|slasher flick</t>
  </si>
  <si>
    <t>http://www.imdb.com/title/tt0113253/?ref_=fn_tt_tt_1</t>
  </si>
  <si>
    <t>Daniel Giménez Cacho</t>
  </si>
  <si>
    <t>Y Tu Mamá También </t>
  </si>
  <si>
    <t>María Aura</t>
  </si>
  <si>
    <t>beach|cleaning a swimming pool|male male kiss|mexico|on the road</t>
  </si>
  <si>
    <t>http://www.imdb.com/title/tt0245574/?ref_=fn_tt_tt_1</t>
  </si>
  <si>
    <t>Peter Serafinowicz</t>
  </si>
  <si>
    <t>Shaun of the Dead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</si>
  <si>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</si>
  <si>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</si>
  <si>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</si>
  <si>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</si>
  <si>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 </t>
  </si>
  <si>
    <t>18th birthday|birthday|community center|resurrection|teenager</t>
  </si>
  <si>
    <t>http://www.imdb.com/title/tt1045655/?ref_=fn_tt_tt_1</t>
  </si>
  <si>
    <t>Lone Star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</si>
  <si>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</si>
  <si>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</si>
  <si>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</si>
  <si>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</si>
  <si>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</si>
  <si>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</si>
  <si>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</si>
  <si>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</si>
  <si>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</si>
  <si>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</si>
  <si>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 </t>
  </si>
  <si>
    <t>Clayton Rohner</t>
  </si>
  <si>
    <t>april fool's day|island|mansion|psycho|secret</t>
  </si>
  <si>
    <t>http://www.imdb.com/title/tt0090655/?ref_=fn_tt_tt_1</t>
  </si>
  <si>
    <t>Diner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</si>
  <si>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</si>
  <si>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</si>
  <si>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</si>
  <si>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</si>
  <si>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 </t>
  </si>
  <si>
    <t>Robert Beltran</t>
  </si>
  <si>
    <t>drugs|martial arts|texas|texas ranger|weapon</t>
  </si>
  <si>
    <t>http://www.imdb.com/title/tt0085862/?ref_=fn_tt_tt_1</t>
  </si>
  <si>
    <t>Gonzalo López-Gallego</t>
  </si>
  <si>
    <t>Ryan Robbins</t>
  </si>
  <si>
    <t>Apollo 18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</si>
  <si>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</si>
  <si>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</si>
  <si>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</si>
  <si>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</si>
  <si>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</si>
  <si>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</si>
  <si>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</si>
  <si>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</si>
  <si>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</si>
  <si>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</si>
  <si>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</si>
  <si>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</si>
  <si>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</si>
  <si>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</si>
  <si>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</si>
  <si>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</si>
  <si>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</si>
  <si>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</si>
  <si>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</si>
  <si>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</si>
  <si>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 </t>
  </si>
  <si>
    <t>Finlay Currie</t>
  </si>
  <si>
    <t>king|pharaoh|queen|queen of sheba|tribe</t>
  </si>
  <si>
    <t>http://www.imdb.com/title/tt0053290/?ref_=fn_tt_tt_1</t>
  </si>
  <si>
    <t>Michael Tiddes</t>
  </si>
  <si>
    <t>Fifty Shades of Black </t>
  </si>
  <si>
    <t>color in title|parody|reference to cuba gooding jr|reference to netflix|written by star</t>
  </si>
  <si>
    <t>http://www.imdb.com/title/tt4667094/?ref_=fn_tt_tt_1</t>
  </si>
  <si>
    <t>Not Easily Broken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</si>
  <si>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</si>
  <si>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</si>
  <si>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</si>
  <si>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</si>
  <si>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</si>
  <si>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</si>
  <si>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</si>
  <si>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</si>
  <si>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t>http://www.imdb.com/title/tt0022879/?ref_=fn_tt_tt_1</t>
  </si>
  <si>
    <t>The Perfect Match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</si>
  <si>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</si>
  <si>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</si>
  <si>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</si>
  <si>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</si>
  <si>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</si>
  <si>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</si>
  <si>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</si>
  <si>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</si>
  <si>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</si>
  <si>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</si>
  <si>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 </t>
  </si>
  <si>
    <t>christian|jewish|pastor|school|virginity</t>
  </si>
  <si>
    <t>http://www.imdb.com/title/tt0332375/?ref_=fn_tt_tt_1</t>
  </si>
  <si>
    <t>Denys Arcand</t>
  </si>
  <si>
    <t>Stéphane Rousseau</t>
  </si>
  <si>
    <t>The Barbarian Invasions </t>
  </si>
  <si>
    <t>Marina Hands</t>
  </si>
  <si>
    <t>cancer|dying|friend|money|socialist</t>
  </si>
  <si>
    <t>http://www.imdb.com/title/tt0338135/?ref_=fn_tt_tt_1</t>
  </si>
  <si>
    <t>Robin and Marian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</si>
  <si>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</si>
  <si>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</si>
  <si>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</si>
  <si>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</si>
  <si>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 </t>
  </si>
  <si>
    <t>flashing breasts|hitchhiker|vampire|vampire hunter|virus</t>
  </si>
  <si>
    <t>http://www.imdb.com/title/tt0245120/?ref_=fn_tt_tt_1</t>
  </si>
  <si>
    <t>Force 10 from Navarone </t>
  </si>
  <si>
    <t>colonel|mission|partisan|spy|traitor</t>
  </si>
  <si>
    <t>http://www.imdb.com/title/tt0077572/?ref_=fn_tt_tt_1</t>
  </si>
  <si>
    <t>Jay Levey</t>
  </si>
  <si>
    <t>UHF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</si>
  <si>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</si>
  <si>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</si>
  <si>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</si>
  <si>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</si>
  <si>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 </t>
  </si>
  <si>
    <t>Shirley Jones</t>
  </si>
  <si>
    <t>co worker|game tester|loss of virginity|roommate|snack</t>
  </si>
  <si>
    <t>http://www.imdb.com/title/tt0456554/?ref_=fn_tt_tt_1</t>
  </si>
  <si>
    <t>Slums of Beverly Hills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</si>
  <si>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</si>
  <si>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</si>
  <si>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</si>
  <si>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</si>
  <si>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</si>
  <si>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 </t>
  </si>
  <si>
    <t>Jack Elam</t>
  </si>
  <si>
    <t>gang|gun|harmonica|killing|woman in bathtub</t>
  </si>
  <si>
    <t>http://www.imdb.com/title/tt0064116/?ref_=fn_tt_tt_1</t>
  </si>
  <si>
    <t>Made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</si>
  <si>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</si>
  <si>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</si>
  <si>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</si>
  <si>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</si>
  <si>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 </t>
  </si>
  <si>
    <t>computer|contract|earth|moon|solitude</t>
  </si>
  <si>
    <t>http://www.imdb.com/title/tt1182345/?ref_=fn_tt_tt_1</t>
  </si>
  <si>
    <t>Keeping Up with the Steins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</si>
  <si>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</si>
  <si>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</si>
  <si>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</si>
  <si>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</si>
  <si>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</si>
  <si>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 </t>
  </si>
  <si>
    <t>Chloe Hollings</t>
  </si>
  <si>
    <t>3d|imax|plesiosaur|sea|water</t>
  </si>
  <si>
    <t>http://www.imdb.com/title/tt1529567/?ref_=fn_tt_tt_1</t>
  </si>
  <si>
    <t>The Sweet Hereafter </t>
  </si>
  <si>
    <t>Simon Baker</t>
  </si>
  <si>
    <t>anger|bus|child|lawyer|school</t>
  </si>
  <si>
    <t>http://www.imdb.com/title/tt0120255/?ref_=fn_tt_tt_1</t>
  </si>
  <si>
    <t>Xavier Beauvois</t>
  </si>
  <si>
    <t>Of Gods and Men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</si>
  <si>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</si>
  <si>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</si>
  <si>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</si>
  <si>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</si>
  <si>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</si>
  <si>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</si>
  <si>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</si>
  <si>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</si>
  <si>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</si>
  <si>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</si>
  <si>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</si>
  <si>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</si>
  <si>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</si>
  <si>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</si>
  <si>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</si>
  <si>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</si>
  <si>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</si>
  <si>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</si>
  <si>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</si>
  <si>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</si>
  <si>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</si>
  <si>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 </t>
  </si>
  <si>
    <t>Cynthia Barrett</t>
  </si>
  <si>
    <t>heaven|hospital|praying|pronounced dead|recovery</t>
  </si>
  <si>
    <t>http://www.imdb.com/title/tt4337690/?ref_=fn_tt_tt_1</t>
  </si>
  <si>
    <t>Dan Rush</t>
  </si>
  <si>
    <t>Everything Must Go </t>
  </si>
  <si>
    <t>alcoholic|beer|bicycle|new neighbor|yard sale</t>
  </si>
  <si>
    <t>http://www.imdb.com/title/tt1531663/?ref_=fn_tt_tt_1</t>
  </si>
  <si>
    <t>Comedy|Crime|Drama|Mystery|Thriller</t>
  </si>
  <si>
    <t>Zero Effect </t>
  </si>
  <si>
    <t>blackmail|client|private detective|private investigator|tycoon</t>
  </si>
  <si>
    <t>http://www.imdb.com/title/tt0120906/?ref_=fn_tt_tt_1</t>
  </si>
  <si>
    <t>The Machinist </t>
  </si>
  <si>
    <t>alienation|conscience|insomnia|paranoia|urban gothic</t>
  </si>
  <si>
    <t>http://www.imdb.com/title/tt0361862/?ref_=fn_tt_tt_1</t>
  </si>
  <si>
    <t>Light Sleeper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</si>
  <si>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</si>
  <si>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</si>
  <si>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</si>
  <si>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</si>
  <si>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 </t>
  </si>
  <si>
    <t>based on true story|cia|cocaine|journalist|smear campaign</t>
  </si>
  <si>
    <t>http://www.imdb.com/title/tt1216491/?ref_=fn_tt_tt_1</t>
  </si>
  <si>
    <t>Rabbit Hole </t>
  </si>
  <si>
    <t>car|comic book|comic book artist|iphone|memory</t>
  </si>
  <si>
    <t>http://www.imdb.com/title/tt0935075/?ref_=fn_tt_tt_1</t>
  </si>
  <si>
    <t>Fenton Bailey</t>
  </si>
  <si>
    <t>Party Monster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</si>
  <si>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</si>
  <si>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</si>
  <si>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</si>
  <si>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</si>
  <si>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</si>
  <si>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 </t>
  </si>
  <si>
    <t>murder|neo nazi|punk band|skinhead|suspense</t>
  </si>
  <si>
    <t>http://www.imdb.com/title/tt4062536/?ref_=fn_tt_tt_1</t>
  </si>
  <si>
    <t>Billy Kent</t>
  </si>
  <si>
    <t>Tim Russ</t>
  </si>
  <si>
    <t>The Oh in Ohio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</si>
  <si>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</si>
  <si>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</si>
  <si>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</si>
  <si>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</si>
  <si>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</si>
  <si>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</si>
  <si>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</si>
  <si>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</si>
  <si>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</si>
  <si>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 </t>
  </si>
  <si>
    <t>Lumi Cavazos</t>
  </si>
  <si>
    <t>caper|escapade|motel|robbery|texas</t>
  </si>
  <si>
    <t>http://www.imdb.com/title/tt0115734/?ref_=fn_tt_tt_1</t>
  </si>
  <si>
    <t>Albino Alligator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</si>
  <si>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</si>
  <si>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</si>
  <si>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</si>
  <si>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</si>
  <si>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</si>
  <si>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</si>
  <si>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</si>
  <si>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</si>
  <si>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</si>
  <si>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</si>
  <si>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</si>
  <si>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</si>
  <si>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</si>
  <si>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</si>
  <si>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</si>
  <si>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</si>
  <si>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</si>
  <si>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</si>
  <si>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</si>
  <si>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</si>
  <si>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</si>
  <si>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</si>
  <si>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</si>
  <si>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t>http://www.imdb.com/title/tt0081291/?ref_=fn_tt_tt_1</t>
  </si>
  <si>
    <t>Eli Craig</t>
  </si>
  <si>
    <t>Tucker and Dale vs Evil </t>
  </si>
  <si>
    <t>cabin|chainsaw|college kid|hillbilly|vacation</t>
  </si>
  <si>
    <t>http://www.imdb.com/title/tt1465522/?ref_=fn_tt_tt_1</t>
  </si>
  <si>
    <t>Nicholas Fackler</t>
  </si>
  <si>
    <t>Lovely, Still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</si>
  <si>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</si>
  <si>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</si>
  <si>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</si>
  <si>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</si>
  <si>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</si>
  <si>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</si>
  <si>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</si>
  <si>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</si>
  <si>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t>http://www.imdb.com/title/tt0039927/?ref_=fn_tt_tt_1</t>
  </si>
  <si>
    <t>Morgan J. Freeman</t>
  </si>
  <si>
    <t>Desert Blue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</si>
  <si>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</si>
  <si>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</si>
  <si>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</si>
  <si>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</si>
  <si>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</si>
  <si>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</si>
  <si>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</si>
  <si>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</si>
  <si>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</si>
  <si>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</si>
  <si>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</si>
  <si>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</si>
  <si>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</si>
  <si>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</si>
  <si>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</si>
  <si>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</si>
  <si>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</si>
  <si>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</si>
  <si>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</si>
  <si>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</si>
  <si>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</si>
  <si>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</si>
  <si>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t>http://www.imdb.com/title/tt0937237/?ref_=fn_tt_tt_1</t>
  </si>
  <si>
    <t>Klaus Menzel</t>
  </si>
  <si>
    <t>Fascination </t>
  </si>
  <si>
    <t>Alice Evans</t>
  </si>
  <si>
    <t>death|love|marriage|secret|suspicion</t>
  </si>
  <si>
    <t>http://www.imdb.com/title/tt0305632/?ref_=fn_tt_tt_1</t>
  </si>
  <si>
    <t xml:space="preserve">Saving Grace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</si>
  <si>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</si>
  <si>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</si>
  <si>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</si>
  <si>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</si>
  <si>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</si>
  <si>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</si>
  <si>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</si>
  <si>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</si>
  <si>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</si>
  <si>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</si>
  <si>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</si>
  <si>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</si>
  <si>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</si>
  <si>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</si>
  <si>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</si>
  <si>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</si>
  <si>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</si>
  <si>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</si>
  <si>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</si>
  <si>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</si>
  <si>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</si>
  <si>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t>http://www.imdb.com/title/tt0465430/?ref_=fn_tt_tt_1</t>
  </si>
  <si>
    <t>Dead Like Me: Life After Death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</si>
  <si>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</si>
  <si>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</si>
  <si>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</si>
  <si>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</si>
  <si>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 </t>
  </si>
  <si>
    <t>flatulence|march|penguin|south pole|spoof</t>
  </si>
  <si>
    <t>http://www.imdb.com/title/tt0488539/?ref_=fn_tt_tt_1</t>
  </si>
  <si>
    <t>Jim Amatulli</t>
  </si>
  <si>
    <t>Patricia Neal</t>
  </si>
  <si>
    <t>Flying By </t>
  </si>
  <si>
    <t>Katie Leclerc</t>
  </si>
  <si>
    <t>http://www.imdb.com/title/tt1131732/?ref_=fn_tt_tt_1</t>
  </si>
  <si>
    <t xml:space="preserve">Psych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</si>
  <si>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</si>
  <si>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</si>
  <si>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</si>
  <si>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</si>
  <si>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</si>
  <si>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</si>
  <si>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</si>
  <si>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</si>
  <si>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</si>
  <si>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</si>
  <si>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 </t>
  </si>
  <si>
    <t>bare butt|baseball|children|new york yankees|surrealism</t>
  </si>
  <si>
    <t>http://www.imdb.com/title/tt1460798/?ref_=fn_tt_tt_1</t>
  </si>
  <si>
    <t>Christmas Eve </t>
  </si>
  <si>
    <t>http://www.imdb.com/title/tt3703148/?ref_=fn_tt_tt_1</t>
  </si>
  <si>
    <t>We Have Your Husband </t>
  </si>
  <si>
    <t>abduction|based on true story|mexico</t>
  </si>
  <si>
    <t>http://www.imdb.com/title/tt2063015/?ref_=fn_tt_tt_1</t>
  </si>
  <si>
    <t>Irène Jacob</t>
  </si>
  <si>
    <t>Dying of the Light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</si>
  <si>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</si>
  <si>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</si>
  <si>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</si>
  <si>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</si>
  <si>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</si>
  <si>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 </t>
  </si>
  <si>
    <t>Lisa Kay</t>
  </si>
  <si>
    <t>fight|mina|murder|revenge|terrorist</t>
  </si>
  <si>
    <t>http://www.imdb.com/title/tt1554921/?ref_=fn_tt_tt_1</t>
  </si>
  <si>
    <t>David Huddleston</t>
  </si>
  <si>
    <t>Capricorn One </t>
  </si>
  <si>
    <t>astronaut|hoax|journalist|mission|nasa</t>
  </si>
  <si>
    <t>http://www.imdb.com/title/tt0077294/?ref_=fn_tt_tt_1</t>
  </si>
  <si>
    <t>Marc Bennett</t>
  </si>
  <si>
    <t>Should've Been Romeo </t>
  </si>
  <si>
    <t>http://www.imdb.com/title/tt1717210/?ref_=fn_tt_tt_1</t>
  </si>
  <si>
    <t>Mike Mayhall</t>
  </si>
  <si>
    <t>Cody Howard</t>
  </si>
  <si>
    <t>Family</t>
  </si>
  <si>
    <t>David Raizor</t>
  </si>
  <si>
    <t>Running Forever </t>
  </si>
  <si>
    <t>http://www.imdb.com/title/tt4453560/?ref_=fn_tt_tt_1</t>
  </si>
  <si>
    <t>Yoga Hosers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</si>
  <si>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</si>
  <si>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</si>
  <si>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</si>
  <si>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</si>
  <si>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</si>
  <si>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</si>
  <si>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</si>
  <si>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</si>
  <si>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t>http://www.imdb.com/title/tt4511566/?ref_=fn_tt_tt_1</t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</si>
  <si>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</si>
  <si>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</si>
  <si>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</si>
  <si>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</si>
  <si>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</si>
  <si>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</si>
  <si>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</si>
  <si>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</si>
  <si>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</si>
  <si>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</si>
  <si>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 </t>
  </si>
  <si>
    <t>Birol Ünel</t>
  </si>
  <si>
    <t>2000s|burglar|chef|cook|restaurant</t>
  </si>
  <si>
    <t>http://www.imdb.com/title/tt1244668/?ref_=fn_tt_tt_1</t>
  </si>
  <si>
    <t>Sling Blade </t>
  </si>
  <si>
    <t>friend|mental institution|murder|repair shop|small town</t>
  </si>
  <si>
    <t>http://www.imdb.com/title/tt0117666/?ref_=fn_tt_tt_1</t>
  </si>
  <si>
    <t>Nick Murphy</t>
  </si>
  <si>
    <t>The Awakening </t>
  </si>
  <si>
    <t>Joseph Mawle</t>
  </si>
  <si>
    <t>boarding school|boy|british horror|ghost|school</t>
  </si>
  <si>
    <t>http://www.imdb.com/title/tt1687901/?ref_=fn_tt_tt_1</t>
  </si>
  <si>
    <t>Takashi Miike</t>
  </si>
  <si>
    <t>Hostel </t>
  </si>
  <si>
    <t>bratislava|hostel|sadistic horror|torture|travel</t>
  </si>
  <si>
    <t>http://www.imdb.com/title/tt0450278/?ref_=fn_tt_tt_1</t>
  </si>
  <si>
    <t>Tristram Shandy: A Cock and Bull Story </t>
  </si>
  <si>
    <t>actor playing himself|battle|boots|penis|womb</t>
  </si>
  <si>
    <t>http://www.imdb.com/title/tt0423409/?ref_=fn_tt_tt_1</t>
  </si>
  <si>
    <t>Take Shelter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</si>
  <si>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</si>
  <si>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</si>
  <si>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</si>
  <si>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</si>
  <si>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 </t>
  </si>
  <si>
    <t>Katherine Helmond</t>
  </si>
  <si>
    <t>1960s|boy|ghost|murder|small town</t>
  </si>
  <si>
    <t>http://www.imdb.com/title/tt0095484/?ref_=fn_tt_tt_1</t>
  </si>
  <si>
    <t>Jeremy Brock</t>
  </si>
  <si>
    <t>Driving Lessons </t>
  </si>
  <si>
    <t>actress|coming of age|retired actress|teenage boy|vomiting</t>
  </si>
  <si>
    <t>http://www.imdb.com/title/tt0446687/?ref_=fn_tt_tt_1</t>
  </si>
  <si>
    <t>Scott Foley</t>
  </si>
  <si>
    <t>Let's Kill Ward's Wife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</si>
  <si>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</si>
  <si>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</si>
  <si>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</si>
  <si>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</si>
  <si>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</si>
  <si>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</si>
  <si>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</si>
  <si>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</si>
  <si>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</si>
  <si>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</si>
  <si>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 </t>
  </si>
  <si>
    <t>bare breasts|flogging|human branding|man slaps a woman|manhunt</t>
  </si>
  <si>
    <t>http://www.imdb.com/title/tt0070518/?ref_=fn_tt_tt_1</t>
  </si>
  <si>
    <t>Only God Forgives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</si>
  <si>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</si>
  <si>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</si>
  <si>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</si>
  <si>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</si>
  <si>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</si>
  <si>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 </t>
  </si>
  <si>
    <t>Emmanuelle Bercot</t>
  </si>
  <si>
    <t>cabin|girl fight|jealousy|sailing boat|tent</t>
  </si>
  <si>
    <t>http://www.imdb.com/title/tt0451673/?ref_=fn_tt_tt_1</t>
  </si>
  <si>
    <t>Gabriela Tagliavini</t>
  </si>
  <si>
    <t>Without Men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</si>
  <si>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</si>
  <si>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</si>
  <si>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</si>
  <si>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</si>
  <si>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</si>
  <si>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 </t>
  </si>
  <si>
    <t>Dileep Raj</t>
  </si>
  <si>
    <t>http://www.imdb.com/title/tt3099638/?ref_=fn_tt_tt_1</t>
  </si>
  <si>
    <t>Kannada</t>
  </si>
  <si>
    <t>Shona Auerbach</t>
  </si>
  <si>
    <t>Dear Frankie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</si>
  <si>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</si>
  <si>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</si>
  <si>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</si>
  <si>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</si>
  <si>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</si>
  <si>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</si>
  <si>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</si>
  <si>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</si>
  <si>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</si>
  <si>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</si>
  <si>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</si>
  <si>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</si>
  <si>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</si>
  <si>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</si>
  <si>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</si>
  <si>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 </t>
  </si>
  <si>
    <t>Kim Ly</t>
  </si>
  <si>
    <t>http://www.imdb.com/title/tt2091427/?ref_=fn_tt_tt_1</t>
  </si>
  <si>
    <t>Tom Kalin</t>
  </si>
  <si>
    <t>Savage Grace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</si>
  <si>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</si>
  <si>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</si>
  <si>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</si>
  <si>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</si>
  <si>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</si>
  <si>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</si>
  <si>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</si>
  <si>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</si>
  <si>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</si>
  <si>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 </t>
  </si>
  <si>
    <t>misfit|police|police academy|police cadet|police officer</t>
  </si>
  <si>
    <t>http://www.imdb.com/title/tt0087928/?ref_=fn_tt_tt_1</t>
  </si>
  <si>
    <t>Christopher Atkins</t>
  </si>
  <si>
    <t>The Blue Lagoon </t>
  </si>
  <si>
    <t>coming of age|island|poison|teenage boy|teenage girl</t>
  </si>
  <si>
    <t>http://www.imdb.com/title/tt0080453/?ref_=fn_tt_tt_1</t>
  </si>
  <si>
    <t>James Fleet</t>
  </si>
  <si>
    <t>Four Weddings and a Funeral </t>
  </si>
  <si>
    <t>1990s|chick flick|funeral|gay relationship|wedding</t>
  </si>
  <si>
    <t>http://www.imdb.com/title/tt0109831/?ref_=fn_tt_tt_1</t>
  </si>
  <si>
    <t>Fast Times at Ridgemont High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</si>
  <si>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</si>
  <si>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</si>
  <si>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</si>
  <si>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</si>
  <si>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</si>
  <si>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</si>
  <si>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</si>
  <si>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</si>
  <si>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t>http://www.imdb.com/title/tt0049513/?ref_=fn_tt_tt_1</t>
  </si>
  <si>
    <t>25th Hour </t>
  </si>
  <si>
    <t>bar|dream|drug dealing|nightclub|widower</t>
  </si>
  <si>
    <t>http://www.imdb.com/title/tt0307901/?ref_=fn_tt_tt_1</t>
  </si>
  <si>
    <t>Indiana Evans</t>
  </si>
  <si>
    <t xml:space="preserve">Secrets and Lies             </t>
  </si>
  <si>
    <t>http://www.imdb.com/title/tt3516878/?ref_=fn_tt_tt_1</t>
  </si>
  <si>
    <t>Kevin Michael Richardson</t>
  </si>
  <si>
    <t>Bound </t>
  </si>
  <si>
    <t>Peter Spellos</t>
  </si>
  <si>
    <t>gangster|lesbian|mafia|money|neo noir</t>
  </si>
  <si>
    <t>http://www.imdb.com/title/tt0115736/?ref_=fn_tt_tt_1</t>
  </si>
  <si>
    <t>Requiem for a Dream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</si>
  <si>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</si>
  <si>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</si>
  <si>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</si>
  <si>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</si>
  <si>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</si>
  <si>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</si>
  <si>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</si>
  <si>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</si>
  <si>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</si>
  <si>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</si>
  <si>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</si>
  <si>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</si>
  <si>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</si>
  <si>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</si>
  <si>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</si>
  <si>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</si>
  <si>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</si>
  <si>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t>http://www.imdb.com/title/tt0120274/?ref_=fn_tt_tt_1</t>
  </si>
  <si>
    <t>Salvador </t>
  </si>
  <si>
    <t>Juan Fernández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</si>
  <si>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</si>
  <si>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</si>
  <si>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</si>
  <si>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</si>
  <si>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</si>
  <si>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 </t>
  </si>
  <si>
    <t>blogger|pastor|reference to the shawshank redemption|taser|tasered</t>
  </si>
  <si>
    <t>http://www.imdb.com/title/tt3014666/?ref_=fn_tt_tt_1</t>
  </si>
  <si>
    <t>Donnie Darko </t>
  </si>
  <si>
    <t>James Duval</t>
  </si>
  <si>
    <t>1980s|death|insanity|parallel universe|time travel</t>
  </si>
  <si>
    <t>http://www.imdb.com/title/tt0246578/?ref_=fn_tt_tt_1</t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</si>
  <si>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</si>
  <si>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</si>
  <si>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</si>
  <si>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</si>
  <si>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</si>
  <si>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</si>
  <si>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</si>
  <si>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t>http://www.imdb.com/title/tt0461336/?ref_=fn_tt_tt_1</t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</si>
  <si>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</si>
  <si>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</si>
  <si>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</si>
  <si>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</si>
  <si>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</si>
  <si>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</si>
  <si>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t>http://www.imdb.com/title/tt0119448/?ref_=fn_tt_tt_1</t>
  </si>
  <si>
    <t>Jonas Åkerlund</t>
  </si>
  <si>
    <t>Spun </t>
  </si>
  <si>
    <t>male nudity|meth|meth lab|nudity|speed freak</t>
  </si>
  <si>
    <t>http://www.imdb.com/title/tt0283003/?ref_=fn_tt_tt_1</t>
  </si>
  <si>
    <t>Todd Solondz</t>
  </si>
  <si>
    <t>Rich Pecci</t>
  </si>
  <si>
    <t>Life During Wartime </t>
  </si>
  <si>
    <t>forgiveness|ghost|new jersey|pedophile|three sisters</t>
  </si>
  <si>
    <t>http://www.imdb.com/title/tt0808526/?ref_=fn_tt_tt_1</t>
  </si>
  <si>
    <t>Yeong-ae Lee</t>
  </si>
  <si>
    <t>Lady Vengeance </t>
  </si>
  <si>
    <t>Hye-jeong Kang</t>
  </si>
  <si>
    <t>cake|christian|lesbian sex|oral sex|pregnant schoolgirl</t>
  </si>
  <si>
    <t>http://www.imdb.com/title/tt0451094/?ref_=fn_tt_tt_1</t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</si>
  <si>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</si>
  <si>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</si>
  <si>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</si>
  <si>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</si>
  <si>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</si>
  <si>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</si>
  <si>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t>http://www.imdb.com/title/tt1653911/?ref_=fn_tt_tt_1</t>
  </si>
  <si>
    <t>Barry Skolnick</t>
  </si>
  <si>
    <t>Mean Machine </t>
  </si>
  <si>
    <t>inmate|prison|prison guard|soccer|soccer star</t>
  </si>
  <si>
    <t>http://www.imdb.com/title/tt0291341/?ref_=fn_tt_tt_1</t>
  </si>
  <si>
    <t>Johnnie To</t>
  </si>
  <si>
    <t>Exiled </t>
  </si>
  <si>
    <t>baby|friendship|macau|practical joke|selfie</t>
  </si>
  <si>
    <t>http://www.imdb.com/title/tt0796212/?ref_=fn_tt_tt_1</t>
  </si>
  <si>
    <t>Mateo Gil</t>
  </si>
  <si>
    <t>Blackthorn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</si>
  <si>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</si>
  <si>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</si>
  <si>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</si>
  <si>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</si>
  <si>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</si>
  <si>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</si>
  <si>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</si>
  <si>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</si>
  <si>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</si>
  <si>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</si>
  <si>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</si>
  <si>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</si>
  <si>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</si>
  <si>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</si>
  <si>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 </t>
  </si>
  <si>
    <t>Dimple Kapadia</t>
  </si>
  <si>
    <t>http://www.imdb.com/title/tt3683702/?ref_=fn_tt_tt_1</t>
  </si>
  <si>
    <t>One Flew Over the Cuckoo's Nest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</si>
  <si>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</si>
  <si>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</si>
  <si>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</si>
  <si>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</si>
  <si>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</si>
  <si>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</si>
  <si>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</si>
  <si>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</si>
  <si>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t>http://www.imdb.com/title/tt4386242/?ref_=fn_tt_tt_1</t>
  </si>
  <si>
    <t>Silent Movie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</si>
  <si>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</si>
  <si>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</si>
  <si>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</si>
  <si>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</si>
  <si>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</si>
  <si>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</si>
  <si>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</si>
  <si>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</si>
  <si>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</si>
  <si>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</si>
  <si>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</si>
  <si>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</si>
  <si>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</si>
  <si>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</si>
  <si>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</si>
  <si>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 </t>
  </si>
  <si>
    <t>Lateef Crowder</t>
  </si>
  <si>
    <t>http://www.imdb.com/title/tt2295722/?ref_=fn_tt_tt_1</t>
  </si>
  <si>
    <t>Nick Love</t>
  </si>
  <si>
    <t>The Sweeney </t>
  </si>
  <si>
    <t>bank|criminal|detective|flying squad|policewoman</t>
  </si>
  <si>
    <t>http://www.imdb.com/title/tt0857190/?ref_=fn_tt_tt_1</t>
  </si>
  <si>
    <t>James Fox</t>
  </si>
  <si>
    <t>Sexy Beast </t>
  </si>
  <si>
    <t>Amanda Redman</t>
  </si>
  <si>
    <t>boulder|gangster|one last job|spain|villa</t>
  </si>
  <si>
    <t>http://www.imdb.com/title/tt0203119/?ref_=fn_tt_tt_1</t>
  </si>
  <si>
    <t>Fabian Bolin</t>
  </si>
  <si>
    <t>Easy Money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</si>
  <si>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</si>
  <si>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</si>
  <si>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</si>
  <si>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</si>
  <si>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</si>
  <si>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</si>
  <si>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</si>
  <si>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</si>
  <si>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</si>
  <si>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</si>
  <si>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</si>
  <si>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</si>
  <si>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</si>
  <si>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</si>
  <si>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</si>
  <si>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</si>
  <si>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</si>
  <si>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</si>
  <si>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</si>
  <si>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</si>
  <si>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t>http://www.imdb.com/title/tt0381940/?ref_=fn_tt_tt_1</t>
  </si>
  <si>
    <t>High School Musical </t>
  </si>
  <si>
    <t>audition|basketball|high school|singing|teenager</t>
  </si>
  <si>
    <t>http://www.imdb.com/title/tt0475293/?ref_=fn_tt_tt_1</t>
  </si>
  <si>
    <t xml:space="preserve">Animal Kingdom             </t>
  </si>
  <si>
    <t>based on film|brother brother relationship|crime family|remake|southern california</t>
  </si>
  <si>
    <t>http://www.imdb.com/title/tt5574490/?ref_=fn_tt_tt_1</t>
  </si>
  <si>
    <t>Love and Death on Long Island </t>
  </si>
  <si>
    <t>actor|love|obsession|obsessive love|star</t>
  </si>
  <si>
    <t>http://www.imdb.com/title/tt0119574/?ref_=fn_tt_tt_1</t>
  </si>
  <si>
    <t>Aleksey Chadov</t>
  </si>
  <si>
    <t>Fantasy|Thriller</t>
  </si>
  <si>
    <t>Night Watch </t>
  </si>
  <si>
    <t>Zhanna Friske</t>
  </si>
  <si>
    <t>battle|bridge|mother son relationship|supernatural power|vampire</t>
  </si>
  <si>
    <t>http://www.imdb.com/title/tt0403358/?ref_=fn_tt_tt_1</t>
  </si>
  <si>
    <t>The Crying Game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</si>
  <si>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</si>
  <si>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</si>
  <si>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</si>
  <si>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</si>
  <si>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 </t>
  </si>
  <si>
    <t>Tony Ganios</t>
  </si>
  <si>
    <t>female full frontal nudity|revenge|school|sheriff|virginity</t>
  </si>
  <si>
    <t>http://www.imdb.com/title/tt0084522/?ref_=fn_tt_tt_1</t>
  </si>
  <si>
    <t>Survival of the Dead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</si>
  <si>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</si>
  <si>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</si>
  <si>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</si>
  <si>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</si>
  <si>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</si>
  <si>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</si>
  <si>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</si>
  <si>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</si>
  <si>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</si>
  <si>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t>http://www.imdb.com/title/tt0063350/?ref_=fn_tt_tt_1</t>
  </si>
  <si>
    <t>Lost in Translation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</si>
  <si>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</si>
  <si>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</si>
  <si>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</si>
  <si>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</si>
  <si>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</si>
  <si>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</si>
  <si>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</si>
  <si>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</si>
  <si>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</si>
  <si>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</si>
  <si>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</si>
  <si>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</si>
  <si>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t>http://www.imdb.com/title/tt0044672/?ref_=fn_tt_tt_1</t>
  </si>
  <si>
    <t>Monster's Ball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</si>
  <si>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</si>
  <si>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</si>
  <si>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</si>
  <si>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</si>
  <si>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</si>
  <si>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</si>
  <si>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</si>
  <si>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</si>
  <si>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</si>
  <si>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 </t>
  </si>
  <si>
    <t>alcoholic|bar|love|prostitute|sex</t>
  </si>
  <si>
    <t>http://www.imdb.com/title/tt0113627/?ref_=fn_tt_tt_1</t>
  </si>
  <si>
    <t>Duane Journey</t>
  </si>
  <si>
    <t>Hansel &amp; Gretel Get Baked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</si>
  <si>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</si>
  <si>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</si>
  <si>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</si>
  <si>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</si>
  <si>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 </t>
  </si>
  <si>
    <t>1920s|communist|escape from jail|newspaper|reporter</t>
  </si>
  <si>
    <t>http://www.imdb.com/title/tt0071524/?ref_=fn_tt_tt_1</t>
  </si>
  <si>
    <t>The Boy Next Door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</si>
  <si>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</si>
  <si>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</si>
  <si>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</si>
  <si>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</si>
  <si>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</si>
  <si>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</si>
  <si>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</si>
  <si>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</si>
  <si>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</si>
  <si>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 </t>
  </si>
  <si>
    <t>biological father|college|motorcycle|sperm|sperm donor</t>
  </si>
  <si>
    <t>http://www.imdb.com/title/tt0842926/?ref_=fn_tt_tt_1</t>
  </si>
  <si>
    <t>Meg Foster</t>
  </si>
  <si>
    <t>They Live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</si>
  <si>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</si>
  <si>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</si>
  <si>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</si>
  <si>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</si>
  <si>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</si>
  <si>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</si>
  <si>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</si>
  <si>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</si>
  <si>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</si>
  <si>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</si>
  <si>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</si>
  <si>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</si>
  <si>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</si>
  <si>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</si>
  <si>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</si>
  <si>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</si>
  <si>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</si>
  <si>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</si>
  <si>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</si>
  <si>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</si>
  <si>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</si>
  <si>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</si>
  <si>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</si>
  <si>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</si>
  <si>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</si>
  <si>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</si>
  <si>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t>http://www.imdb.com/title/tt1065073/?ref_=fn_tt_tt_1</t>
  </si>
  <si>
    <t>Scoop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</si>
  <si>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</si>
  <si>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</si>
  <si>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</si>
  <si>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</si>
  <si>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 </t>
  </si>
  <si>
    <t>african american stereotype|car wash|rent|roommate|threatening telephone call</t>
  </si>
  <si>
    <t>http://www.imdb.com/title/tt0290332/?ref_=fn_tt_tt_1</t>
  </si>
  <si>
    <t>3 Strikes </t>
  </si>
  <si>
    <t>adult diaper|diaper|digit in title|dream|sawed off shotgun</t>
  </si>
  <si>
    <t>http://www.imdb.com/title/tt0199290/?ref_=fn_tt_tt_1</t>
  </si>
  <si>
    <t>Crime|Drama|Fantasy|Romance</t>
  </si>
  <si>
    <t>The Cooler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</si>
  <si>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</si>
  <si>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</si>
  <si>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</si>
  <si>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</si>
  <si>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 </t>
  </si>
  <si>
    <t>Thelma Ritter</t>
  </si>
  <si>
    <t>cowboy|divorce|horse|sexy|wild horse</t>
  </si>
  <si>
    <t>http://www.imdb.com/title/tt0055184/?ref_=fn_tt_tt_1</t>
  </si>
  <si>
    <t>The Night Listener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</si>
  <si>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</si>
  <si>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</si>
  <si>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</si>
  <si>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</si>
  <si>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 </t>
  </si>
  <si>
    <t>Peter Appel</t>
  </si>
  <si>
    <t>critically bashed|mafia|police|telephone|unemployment</t>
  </si>
  <si>
    <t>http://www.imdb.com/title/tt0110189/?ref_=fn_tt_tt_1</t>
  </si>
  <si>
    <t>The Orphanage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</si>
  <si>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</si>
  <si>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</si>
  <si>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</si>
  <si>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</si>
  <si>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</si>
  <si>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</si>
  <si>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</si>
  <si>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</si>
  <si>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</si>
  <si>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 </t>
  </si>
  <si>
    <t>bisexual|college|drug dealer|drugs|student</t>
  </si>
  <si>
    <t>http://www.imdb.com/title/tt0292644/?ref_=fn_tt_tt_1</t>
  </si>
  <si>
    <t>Topaz </t>
  </si>
  <si>
    <t>Philippe Noiret</t>
  </si>
  <si>
    <t>1960s|agent|cuba|intelligence|spy</t>
  </si>
  <si>
    <t>http://www.imdb.com/title/tt0065112/?ref_=fn_tt_tt_1</t>
  </si>
  <si>
    <t>Let's Go to Prison </t>
  </si>
  <si>
    <t>Amy Hill</t>
  </si>
  <si>
    <t>illinois|judge|male full back nudity|revenge|wine tasting</t>
  </si>
  <si>
    <t>http://www.imdb.com/title/tt0454987/?ref_=fn_tt_tt_1</t>
  </si>
  <si>
    <t>Allison Anders</t>
  </si>
  <si>
    <t>Four Rooms </t>
  </si>
  <si>
    <t>bellhop|coven|gangster|hotel|new year's eve</t>
  </si>
  <si>
    <t>http://www.imdb.com/title/tt0113101/?ref_=fn_tt_tt_1</t>
  </si>
  <si>
    <t>Secretary </t>
  </si>
  <si>
    <t>bdsm|employer employee relationship|hospital|mental hospital|secretary</t>
  </si>
  <si>
    <t>http://www.imdb.com/title/tt0274812/?ref_=fn_tt_tt_1</t>
  </si>
  <si>
    <t>Rick de Oliveira</t>
  </si>
  <si>
    <t>The Real Cancun </t>
  </si>
  <si>
    <t>Benjamin Fletcher</t>
  </si>
  <si>
    <t>cancun mexico|mexico|spring break|vacation|wisconsin</t>
  </si>
  <si>
    <t>http://www.imdb.com/title/tt0360916/?ref_=fn_tt_tt_1</t>
  </si>
  <si>
    <t>Talk Radio </t>
  </si>
  <si>
    <t>listener|neo nazi|radio|radio station|radio talk show</t>
  </si>
  <si>
    <t>http://www.imdb.com/title/tt0096219/?ref_=fn_tt_tt_1</t>
  </si>
  <si>
    <t>Waiting for Guffman </t>
  </si>
  <si>
    <t>amateur theater|dentist|missouri|small town|travel agent</t>
  </si>
  <si>
    <t>http://www.imdb.com/title/tt0118111/?ref_=fn_tt_tt_1</t>
  </si>
  <si>
    <t>Jeff Franklin</t>
  </si>
  <si>
    <t>Love Stinks </t>
  </si>
  <si>
    <t>black comedy|marriage|marriage proposal|not taking no for an answer|obsessive woman</t>
  </si>
  <si>
    <t>http://www.imdb.com/title/tt0188863/?ref_=fn_tt_tt_1</t>
  </si>
  <si>
    <t>Aaron Hughes</t>
  </si>
  <si>
    <t>You Kill Me </t>
  </si>
  <si>
    <t>alcoholic|buffalo new york|claim in title|embalming|mortuary</t>
  </si>
  <si>
    <t>http://www.imdb.com/title/tt0796375/?ref_=fn_tt_tt_1</t>
  </si>
  <si>
    <t>Mike Mills</t>
  </si>
  <si>
    <t>Thumbsucker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</si>
  <si>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</si>
  <si>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</si>
  <si>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</si>
  <si>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</si>
  <si>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</si>
  <si>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</si>
  <si>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</si>
  <si>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</si>
  <si>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</si>
  <si>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</si>
  <si>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</si>
  <si>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</si>
  <si>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</si>
  <si>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</si>
  <si>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</si>
  <si>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</si>
  <si>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</si>
  <si>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</si>
  <si>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</si>
  <si>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</si>
  <si>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</si>
  <si>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</si>
  <si>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 </t>
  </si>
  <si>
    <t>bare breasts|comic relief|dragon|gladiator|harem</t>
  </si>
  <si>
    <t>http://www.imdb.com/title/tt0092615/?ref_=fn_tt_tt_1</t>
  </si>
  <si>
    <t>Gavin Wiesen</t>
  </si>
  <si>
    <t>The Art of Getting By </t>
  </si>
  <si>
    <t>art teacher|artist|high school|homework|principal</t>
  </si>
  <si>
    <t>http://www.imdb.com/title/tt1645080/?ref_=fn_tt_tt_1</t>
  </si>
  <si>
    <t>Mora Stephens</t>
  </si>
  <si>
    <t>Zipper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</si>
  <si>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</si>
  <si>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</si>
  <si>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</si>
  <si>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</si>
  <si>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 </t>
  </si>
  <si>
    <t>beating|hustler|jail|money|revenge</t>
  </si>
  <si>
    <t>http://www.imdb.com/title/tt0273982/?ref_=fn_tt_tt_1</t>
  </si>
  <si>
    <t>The Loss of Sexual Innocence </t>
  </si>
  <si>
    <t>1950s|italian|murder|tunisia|vomiting</t>
  </si>
  <si>
    <t>http://www.imdb.com/title/tt0126859/?ref_=fn_tt_tt_1</t>
  </si>
  <si>
    <t>Leos Carax</t>
  </si>
  <si>
    <t>Holy Motors </t>
  </si>
  <si>
    <t>boudoir|death|insanity|male full frontal nudity|penis</t>
  </si>
  <si>
    <t>http://www.imdb.com/title/tt2076220/?ref_=fn_tt_tt_1</t>
  </si>
  <si>
    <t>Joe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</si>
  <si>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</si>
  <si>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</si>
  <si>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</si>
  <si>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</si>
  <si>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 </t>
  </si>
  <si>
    <t>con artist|money|orphan|scam|secretary</t>
  </si>
  <si>
    <t>http://www.imdb.com/title/tt0120122/?ref_=fn_tt_tt_1</t>
  </si>
  <si>
    <t>Prison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</si>
  <si>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</si>
  <si>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</si>
  <si>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</si>
  <si>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</si>
  <si>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</si>
  <si>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</si>
  <si>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</si>
  <si>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</si>
  <si>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</si>
  <si>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t>http://www.imdb.com/title/tt0206226/?ref_=fn_tt_tt_1</t>
  </si>
  <si>
    <t>The Big Tease </t>
  </si>
  <si>
    <t>competition|fake documentary|hairdresser|nudity|reference to liberace</t>
  </si>
  <si>
    <t>http://www.imdb.com/title/tt0156639/?ref_=fn_tt_tt_1</t>
  </si>
  <si>
    <t>Jorge Ramírez Suárez</t>
  </si>
  <si>
    <t>Adriana Barraza</t>
  </si>
  <si>
    <t>Hector Kotsifakis</t>
  </si>
  <si>
    <t>Buen Día, Ramón </t>
  </si>
  <si>
    <t>Arcelia Ramírez</t>
  </si>
  <si>
    <t>http://www.imdb.com/title/tt2876428/?ref_=fn_tt_tt_1</t>
  </si>
  <si>
    <t>Jordan Trovillion</t>
  </si>
  <si>
    <t>Trust </t>
  </si>
  <si>
    <t>Zoe Levin</t>
  </si>
  <si>
    <t>counselor|fbi|revenge motive|school|teenage girl</t>
  </si>
  <si>
    <t>http://www.imdb.com/title/tt1529572/?ref_=fn_tt_tt_1</t>
  </si>
  <si>
    <t>An Everlasting Piece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</si>
  <si>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</si>
  <si>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</si>
  <si>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</si>
  <si>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</si>
  <si>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 </t>
  </si>
  <si>
    <t>Rob Jarvis</t>
  </si>
  <si>
    <t>australian|female armpit hair|friend|sheffield|yorkshire</t>
  </si>
  <si>
    <t>http://www.imdb.com/title/tt0122906/?ref_=fn_tt_tt_1</t>
  </si>
  <si>
    <t>Adore </t>
  </si>
  <si>
    <t>beach|friend|friendship|happiness|neighbor</t>
  </si>
  <si>
    <t>http://www.imdb.com/title/tt2103267/?ref_=fn_tt_tt_1</t>
  </si>
  <si>
    <t>Dan Ireland</t>
  </si>
  <si>
    <t>Danny Arroyo</t>
  </si>
  <si>
    <t>The Velocity of Gary </t>
  </si>
  <si>
    <t>dying|hospital|parenthesis in title|punctuation in title|tears</t>
  </si>
  <si>
    <t>http://www.imdb.com/title/tt0120878/?ref_=fn_tt_tt_1</t>
  </si>
  <si>
    <t>Fernando León de Aranoa</t>
  </si>
  <si>
    <t>Enrique Villén</t>
  </si>
  <si>
    <t>Mondays in the Sun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</si>
  <si>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</si>
  <si>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</si>
  <si>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</si>
  <si>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</si>
  <si>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</si>
  <si>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</si>
  <si>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</si>
  <si>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</si>
  <si>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</si>
  <si>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</si>
  <si>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</si>
  <si>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</si>
  <si>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</si>
  <si>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</si>
  <si>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</si>
  <si>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 </t>
  </si>
  <si>
    <t>1940s|female bare foot|picket fence|tire|vomiting</t>
  </si>
  <si>
    <t>http://www.imdb.com/title/tt0119502/?ref_=fn_tt_tt_1</t>
  </si>
  <si>
    <t>Karim Aïnouz</t>
  </si>
  <si>
    <t>Futuro Beach </t>
  </si>
  <si>
    <t>Jesuíta Barbosa</t>
  </si>
  <si>
    <t>gay|male frontal nudity|male nudity|male rear nudity|nudity</t>
  </si>
  <si>
    <t>http://www.imdb.com/title/tt2199543/?ref_=fn_tt_tt_1</t>
  </si>
  <si>
    <t>Sam Levinson</t>
  </si>
  <si>
    <t>Another Happy Day </t>
  </si>
  <si>
    <t>countryside|marriage|maryland|usa|wedding</t>
  </si>
  <si>
    <t>http://www.imdb.com/title/tt1719071/?ref_=fn_tt_tt_1</t>
  </si>
  <si>
    <t>A Lonely Place to Die </t>
  </si>
  <si>
    <t>kidnapper|mountaineering|scotland|scottish highlands|sniper</t>
  </si>
  <si>
    <t>http://www.imdb.com/title/tt1422136/?ref_=fn_tt_tt_1</t>
  </si>
  <si>
    <t>Angelo Tsarouchas</t>
  </si>
  <si>
    <t>Nothing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</si>
  <si>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</si>
  <si>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</si>
  <si>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</si>
  <si>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</si>
  <si>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</si>
  <si>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</si>
  <si>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</si>
  <si>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</si>
  <si>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</si>
  <si>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</si>
  <si>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</si>
  <si>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</si>
  <si>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</si>
  <si>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</si>
  <si>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</si>
  <si>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</si>
  <si>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</si>
  <si>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 </t>
  </si>
  <si>
    <t>Fadia Nadda</t>
  </si>
  <si>
    <t>http://www.imdb.com/title/tt1844203/?ref_=fn_tt_tt_1</t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</si>
  <si>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</si>
  <si>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</si>
  <si>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</si>
  <si>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</si>
  <si>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</si>
  <si>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</si>
  <si>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</si>
  <si>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</si>
  <si>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 </t>
  </si>
  <si>
    <t>Peter Jacobson</t>
  </si>
  <si>
    <t>directed by star|written and directed by cast member</t>
  </si>
  <si>
    <t>http://www.imdb.com/title/tt0491109/?ref_=fn_tt_tt_1</t>
  </si>
  <si>
    <t>Shannon Woodward</t>
  </si>
  <si>
    <t>The Veil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</si>
  <si>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</si>
  <si>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</si>
  <si>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</si>
  <si>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</si>
  <si>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</si>
  <si>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</si>
  <si>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</si>
  <si>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</si>
  <si>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</si>
  <si>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</si>
  <si>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</si>
  <si>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</si>
  <si>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</si>
  <si>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</si>
  <si>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</si>
  <si>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</si>
  <si>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</si>
  <si>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</si>
  <si>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</si>
  <si>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</si>
  <si>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</si>
  <si>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</si>
  <si>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</si>
  <si>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</si>
  <si>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</si>
  <si>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</si>
  <si>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</si>
  <si>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</si>
  <si>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 </t>
  </si>
  <si>
    <t>catholic|chancellor|divorce|king henry viii|thomas more</t>
  </si>
  <si>
    <t>http://www.imdb.com/title/tt0060665/?ref_=fn_tt_tt_1</t>
  </si>
  <si>
    <t>Network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</si>
  <si>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</si>
  <si>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</si>
  <si>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</si>
  <si>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</si>
  <si>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</si>
  <si>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</si>
  <si>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</si>
  <si>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</si>
  <si>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</si>
  <si>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</si>
  <si>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</si>
  <si>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</si>
  <si>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</si>
  <si>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</si>
  <si>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</si>
  <si>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</si>
  <si>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 </t>
  </si>
  <si>
    <t>apache|apache indian|confederate|mexico|scout</t>
  </si>
  <si>
    <t>http://www.imdb.com/title/tt0059418/?ref_=fn_tt_tt_1</t>
  </si>
  <si>
    <t>Alan Jacobs</t>
  </si>
  <si>
    <t>Down for Life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</si>
  <si>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</si>
  <si>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</si>
  <si>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</si>
  <si>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</si>
  <si>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</si>
  <si>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</si>
  <si>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</si>
  <si>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</si>
  <si>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</si>
  <si>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t>http://www.imdb.com/title/tt0042200/?ref_=fn_tt_tt_1</t>
  </si>
  <si>
    <t>Christopher Morris</t>
  </si>
  <si>
    <t>Four Lions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</si>
  <si>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</si>
  <si>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</si>
  <si>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</si>
  <si>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</si>
  <si>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</si>
  <si>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</si>
  <si>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</si>
  <si>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</si>
  <si>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</si>
  <si>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t>http://www.imdb.com/title/tt0373747/?ref_=fn_tt_tt_1</t>
  </si>
  <si>
    <t>Peter Stebbings</t>
  </si>
  <si>
    <t>Defendor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</si>
  <si>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</si>
  <si>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</si>
  <si>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</si>
  <si>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</si>
  <si>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</si>
  <si>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</si>
  <si>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</si>
  <si>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</si>
  <si>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</si>
  <si>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t>http://www.imdb.com/title/tt0040694/?ref_=fn_tt_tt_1</t>
  </si>
  <si>
    <t>Dagur Kári</t>
  </si>
  <si>
    <t>Alice Olivia Clarke</t>
  </si>
  <si>
    <t>The Good Heart </t>
  </si>
  <si>
    <t>bar|bartender|death|heart attack|mentor protege relationship</t>
  </si>
  <si>
    <t>http://www.imdb.com/title/tt0808285/?ref_=fn_tt_tt_1</t>
  </si>
  <si>
    <t>The History Boys </t>
  </si>
  <si>
    <t>gay|headmaster|oxford|school|teacher</t>
  </si>
  <si>
    <t>http://www.imdb.com/title/tt0464049/?ref_=fn_tt_tt_1</t>
  </si>
  <si>
    <t>Jamie Farr</t>
  </si>
  <si>
    <t xml:space="preserve">M*A*S*H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</si>
  <si>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</si>
  <si>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</si>
  <si>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</si>
  <si>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</si>
  <si>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</si>
  <si>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 </t>
  </si>
  <si>
    <t>John McGiver</t>
  </si>
  <si>
    <t>gay|homosexual|homosexuality|hustler|male rear nudity</t>
  </si>
  <si>
    <t>http://www.imdb.com/title/tt0064665/?ref_=fn_tt_tt_1</t>
  </si>
  <si>
    <t>The Full Monty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</si>
  <si>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</si>
  <si>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</si>
  <si>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</si>
  <si>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</si>
  <si>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</si>
  <si>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</si>
  <si>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</si>
  <si>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</si>
  <si>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</si>
  <si>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</si>
  <si>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</si>
  <si>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 </t>
  </si>
  <si>
    <t>Jon Osbeck</t>
  </si>
  <si>
    <t>army|michael jai white|ohio|steve austin</t>
  </si>
  <si>
    <t>http://www.imdb.com/title/tt4340720/?ref_=fn_tt_tt_1</t>
  </si>
  <si>
    <t>Friday </t>
  </si>
  <si>
    <t>bully|drug dealer|first part|neighbor|neighborhood</t>
  </si>
  <si>
    <t>http://www.imdb.com/title/tt0113118/?ref_=fn_tt_tt_1</t>
  </si>
  <si>
    <t>Menace II Society </t>
  </si>
  <si>
    <t>1990s|escape|graduation|hustler|street</t>
  </si>
  <si>
    <t>http://www.imdb.com/title/tt0107554/?ref_=fn_tt_tt_1</t>
  </si>
  <si>
    <t>Ta'Rhonda Jones</t>
  </si>
  <si>
    <t xml:space="preserve">Empire             </t>
  </si>
  <si>
    <t>music business|new york city|record executive|record label|singer</t>
  </si>
  <si>
    <t>http://www.imdb.com/title/tt3228904/?ref_=fn_tt_tt_1</t>
  </si>
  <si>
    <t>Michael Gornick</t>
  </si>
  <si>
    <t>Creepshow 2 </t>
  </si>
  <si>
    <t>anthology|hit and run|hit by a car|living statue|melting woman</t>
  </si>
  <si>
    <t>http://www.imdb.com/title/tt0092796/?ref_=fn_tt_tt_1</t>
  </si>
  <si>
    <t>Comedy|Drama|Romance|Western</t>
  </si>
  <si>
    <t>The Ballad of Cable Hogue </t>
  </si>
  <si>
    <t>desert|partner|prostitute|stagecoach|water</t>
  </si>
  <si>
    <t>http://www.imdb.com/title/tt0065446/?ref_=fn_tt_tt_1</t>
  </si>
  <si>
    <t>Richard Brooks</t>
  </si>
  <si>
    <t>John Forsythe</t>
  </si>
  <si>
    <t>In Cold Blood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</si>
  <si>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</si>
  <si>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</si>
  <si>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</si>
  <si>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</si>
  <si>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</si>
  <si>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 </t>
  </si>
  <si>
    <t>Beatrice Straight</t>
  </si>
  <si>
    <t>belgium|congo|convent|nun|nurse</t>
  </si>
  <si>
    <t>http://www.imdb.com/title/tt0053131/?ref_=fn_tt_tt_1</t>
  </si>
  <si>
    <t>Harper </t>
  </si>
  <si>
    <t>kidnapping|los angeles california|neo noir|private detective|ransom</t>
  </si>
  <si>
    <t>http://www.imdb.com/title/tt0060490/?ref_=fn_tt_tt_1</t>
  </si>
  <si>
    <t>Bernard Cribbins</t>
  </si>
  <si>
    <t>Frenzy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</si>
  <si>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</si>
  <si>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</si>
  <si>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</si>
  <si>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</si>
  <si>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</si>
  <si>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</si>
  <si>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</si>
  <si>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</si>
  <si>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</si>
  <si>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</si>
  <si>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</si>
  <si>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</si>
  <si>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</si>
  <si>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</si>
  <si>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t>http://www.imdb.com/title/tt0131436/?ref_=fn_tt_tt_1</t>
  </si>
  <si>
    <t>She's the One </t>
  </si>
  <si>
    <t>Michael McGlone</t>
  </si>
  <si>
    <t>claim in title|infidelity|irish american|love|sex</t>
  </si>
  <si>
    <t>http://www.imdb.com/title/tt0117628/?ref_=fn_tt_tt_1</t>
  </si>
  <si>
    <t>Gods and Monsters </t>
  </si>
  <si>
    <t>friendship|gardener|gay interest|homosexual|memory</t>
  </si>
  <si>
    <t>http://www.imdb.com/title/tt0120684/?ref_=fn_tt_tt_1</t>
  </si>
  <si>
    <t>Soledad Villamil</t>
  </si>
  <si>
    <t>Ricardo Darín</t>
  </si>
  <si>
    <t>The Secret in Their Eyes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</si>
  <si>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</si>
  <si>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</si>
  <si>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</si>
  <si>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</si>
  <si>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</si>
  <si>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</si>
  <si>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</si>
  <si>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</si>
  <si>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</si>
  <si>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</si>
  <si>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t>http://www.imdb.com/title/tt1015474/?ref_=fn_tt_tt_1</t>
  </si>
  <si>
    <t>Dan Hicks</t>
  </si>
  <si>
    <t>Evil Dead II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</si>
  <si>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</si>
  <si>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</si>
  <si>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</si>
  <si>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</si>
  <si>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</si>
  <si>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 </t>
  </si>
  <si>
    <t>based on sketch comedy|corporation|cult film|evil corporation|sex</t>
  </si>
  <si>
    <t>http://www.imdb.com/title/tt0258038/?ref_=fn_tt_tt_1</t>
  </si>
  <si>
    <t>Anthony C. Ferrante</t>
  </si>
  <si>
    <t>Sharknado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</si>
  <si>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</si>
  <si>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</si>
  <si>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</si>
  <si>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</si>
  <si>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</si>
  <si>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</si>
  <si>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</si>
  <si>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</si>
  <si>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</si>
  <si>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t>http://www.imdb.com/title/tt0175996/?ref_=fn_tt_tt_1</t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</si>
  <si>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</si>
  <si>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</si>
  <si>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</si>
  <si>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</si>
  <si>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</si>
  <si>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</si>
  <si>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</si>
  <si>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</si>
  <si>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</si>
  <si>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 </t>
  </si>
  <si>
    <t>erectile dysfunction|mugger|mugging|subway robbery|therapy</t>
  </si>
  <si>
    <t>http://www.imdb.com/title/tt0480251/?ref_=fn_tt_tt_1</t>
  </si>
  <si>
    <t>Adam Rapp</t>
  </si>
  <si>
    <t>Winter Passing </t>
  </si>
  <si>
    <t>love|michigan|musician|novelist|student</t>
  </si>
  <si>
    <t>http://www.imdb.com/title/tt0380817/?ref_=fn_tt_tt_1</t>
  </si>
  <si>
    <t>D.E.B.S.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</si>
  <si>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</si>
  <si>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</si>
  <si>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</si>
  <si>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</si>
  <si>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</si>
  <si>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 </t>
  </si>
  <si>
    <t>Lara Jean Chorostecki</t>
  </si>
  <si>
    <t>http://www.imdb.com/title/tt3103166/?ref_=fn_tt_tt_1</t>
  </si>
  <si>
    <t>Amanda Gusack</t>
  </si>
  <si>
    <t>The Betrayed </t>
  </si>
  <si>
    <t>Blaine Anderson</t>
  </si>
  <si>
    <t>blood splatter|ski mask|stolen money|vomiting|warehouse</t>
  </si>
  <si>
    <t>http://www.imdb.com/title/tt1074191/?ref_=fn_tt_tt_1</t>
  </si>
  <si>
    <t>Avi Nesher</t>
  </si>
  <si>
    <t>Taxman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</si>
  <si>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</si>
  <si>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</si>
  <si>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</si>
  <si>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</si>
  <si>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</si>
  <si>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</si>
  <si>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</si>
  <si>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</si>
  <si>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</si>
  <si>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</si>
  <si>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</si>
  <si>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</si>
  <si>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</si>
  <si>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</si>
  <si>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</si>
  <si>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</si>
  <si>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</si>
  <si>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</si>
  <si>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</si>
  <si>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</si>
  <si>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</si>
  <si>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 </t>
  </si>
  <si>
    <t>Peter Agnefjall</t>
  </si>
  <si>
    <t>http://www.imdb.com/title/tt5001130/?ref_=fn_tt_tt_1</t>
  </si>
  <si>
    <t>Shelly Varod</t>
  </si>
  <si>
    <t>In the Name of the King: The Last Job </t>
  </si>
  <si>
    <t>Ralitsa Paskaleva</t>
  </si>
  <si>
    <t>castle|dragon|kidnapping|satire|sword and sorcery</t>
  </si>
  <si>
    <t>http://www.imdb.com/title/tt2379386/?ref_=fn_tt_tt_1</t>
  </si>
  <si>
    <t>Mark Young</t>
  </si>
  <si>
    <t>Wicked Blood </t>
  </si>
  <si>
    <t>chess|drugs|love|meth|pawn</t>
  </si>
  <si>
    <t>http://www.imdb.com/title/tt2761578/?ref_=fn_tt_tt_1</t>
  </si>
  <si>
    <t>Daniel Petrie Jr.</t>
  </si>
  <si>
    <t>Dawn Patrol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</si>
  <si>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</si>
  <si>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</si>
  <si>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</si>
  <si>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</si>
  <si>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 </t>
  </si>
  <si>
    <t>Glen Murphy</t>
  </si>
  <si>
    <t>gang leader|italian woman|period piece|purgatory|suicide</t>
  </si>
  <si>
    <t>http://www.imdb.com/title/tt1800337/?ref_=fn_tt_tt_1</t>
  </si>
  <si>
    <t>High Anxiety </t>
  </si>
  <si>
    <t>belldon's hysteria|high anxiety|hitchcockian|murder|parody</t>
  </si>
  <si>
    <t>http://www.imdb.com/title/tt0076141/?ref_=fn_tt_tt_1</t>
  </si>
  <si>
    <t>Luc Jacquet</t>
  </si>
  <si>
    <t>Sofie Gråbøl</t>
  </si>
  <si>
    <t>March of the Penguins </t>
  </si>
  <si>
    <t>chick|emperor penguin|journey|ocean|penguin</t>
  </si>
  <si>
    <t>http://www.imdb.com/title/tt0428803/?ref_=fn_tt_tt_1</t>
  </si>
  <si>
    <t>Margin Call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</si>
  <si>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</si>
  <si>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</si>
  <si>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</si>
  <si>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</si>
  <si>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</si>
  <si>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</si>
  <si>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</si>
  <si>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</si>
  <si>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t>http://www.imdb.com/title/tt1753460/?ref_=fn_tt_tt_1</t>
  </si>
  <si>
    <t>Clark Gregg</t>
  </si>
  <si>
    <t>Choke </t>
  </si>
  <si>
    <t>choking|friend|hospital|restaurant|scam</t>
  </si>
  <si>
    <t>http://www.imdb.com/title/tt1024715/?ref_=fn_tt_tt_1</t>
  </si>
  <si>
    <t>Damien Chazelle</t>
  </si>
  <si>
    <t>Whiplash </t>
  </si>
  <si>
    <t>conservatory|drummer|emotional abuse|music school|obsession</t>
  </si>
  <si>
    <t>http://www.imdb.com/title/tt2582802/?ref_=fn_tt_tt_1</t>
  </si>
  <si>
    <t>City of God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</si>
  <si>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</si>
  <si>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</si>
  <si>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</si>
  <si>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</si>
  <si>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</si>
  <si>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 </t>
  </si>
  <si>
    <t>friday|friend|hip hop|techno rave|weekend</t>
  </si>
  <si>
    <t>http://www.imdb.com/title/tt0188674/?ref_=fn_tt_tt_1</t>
  </si>
  <si>
    <t>Nathan Frankowski</t>
  </si>
  <si>
    <t>Rus Blackwell</t>
  </si>
  <si>
    <t>Day One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</si>
  <si>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</si>
  <si>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</si>
  <si>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</si>
  <si>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</si>
  <si>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 </t>
  </si>
  <si>
    <t>dead girl|girl|granddaughter|morgue|storage unit</t>
  </si>
  <si>
    <t>http://www.imdb.com/title/tt0783238/?ref_=fn_tt_tt_1</t>
  </si>
  <si>
    <t>Alexandra Rapaport</t>
  </si>
  <si>
    <t>Thomas Bo Larsen</t>
  </si>
  <si>
    <t>The Hunt </t>
  </si>
  <si>
    <t>Hana Shuan</t>
  </si>
  <si>
    <t>deer|gun|gunshot|hunt|kindergarten teacher</t>
  </si>
  <si>
    <t>http://www.imdb.com/title/tt2106476/?ref_=fn_tt_tt_1</t>
  </si>
  <si>
    <t>Darren McGavin</t>
  </si>
  <si>
    <t>A Christmas Story </t>
  </si>
  <si>
    <t>Scott Schwartz</t>
  </si>
  <si>
    <t>bb gun|boy|bully|christmas|tongue stuck on a pole</t>
  </si>
  <si>
    <t>http://www.imdb.com/title/tt0085334/?ref_=fn_tt_tt_1</t>
  </si>
  <si>
    <t>Bella </t>
  </si>
  <si>
    <t>inter cultural|latino|restaurant|soccer|train</t>
  </si>
  <si>
    <t>http://www.imdb.com/title/tt0482463/?ref_=fn_tt_tt_1</t>
  </si>
  <si>
    <t>Perry King</t>
  </si>
  <si>
    <t>Class of 1984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</si>
  <si>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</si>
  <si>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</si>
  <si>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</si>
  <si>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</si>
  <si>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 </t>
  </si>
  <si>
    <t>bare breasts</t>
  </si>
  <si>
    <t>http://www.imdb.com/title/tt2796678/?ref_=fn_tt_tt_1</t>
  </si>
  <si>
    <t>Eric Styles</t>
  </si>
  <si>
    <t>Dreaming of Joseph Lees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</si>
  <si>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</si>
  <si>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</si>
  <si>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</si>
  <si>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</si>
  <si>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</si>
  <si>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</si>
  <si>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</si>
  <si>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</si>
  <si>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t>http://www.imdb.com/title/tt1068646/?ref_=fn_tt_tt_1</t>
  </si>
  <si>
    <t>Rosemary's Baby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</si>
  <si>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</si>
  <si>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</si>
  <si>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</si>
  <si>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</si>
  <si>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 </t>
  </si>
  <si>
    <t>friend|funeral|outlaw|pistol|stagecoach</t>
  </si>
  <si>
    <t>http://www.imdb.com/title/tt0056217/?ref_=fn_tt_tt_1</t>
  </si>
  <si>
    <t>Max Mayer</t>
  </si>
  <si>
    <t>Terry Walters</t>
  </si>
  <si>
    <t>Adam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</si>
  <si>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</si>
  <si>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</si>
  <si>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</si>
  <si>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</si>
  <si>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 </t>
  </si>
  <si>
    <t>Yenny Paola Vega</t>
  </si>
  <si>
    <t>colombia|colombian|drug mule|money|stomach</t>
  </si>
  <si>
    <t>http://www.imdb.com/title/tt0390221/?ref_=fn_tt_tt_1</t>
  </si>
  <si>
    <t>Colombia</t>
  </si>
  <si>
    <t>Beginners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</si>
  <si>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</si>
  <si>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</si>
  <si>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</si>
  <si>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</si>
  <si>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</si>
  <si>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 </t>
  </si>
  <si>
    <t>bar|bloody body of child|dead boy|monster|vomiting</t>
  </si>
  <si>
    <t>http://www.imdb.com/title/tt0426459/?ref_=fn_tt_tt_1</t>
  </si>
  <si>
    <t>Animal House </t>
  </si>
  <si>
    <t>academic probation|camera shot of feet|fraternity|school expulsion|smashing a guitar</t>
  </si>
  <si>
    <t>http://www.imdb.com/title/tt0077975/?ref_=fn_tt_tt_1</t>
  </si>
  <si>
    <t>Gert Fröbe</t>
  </si>
  <si>
    <t>Honor Blackman</t>
  </si>
  <si>
    <t>Goldfinger </t>
  </si>
  <si>
    <t>bikini|covered in melted gold|fort knox|gold|pilot</t>
  </si>
  <si>
    <t>http://www.imdb.com/title/tt0058150/?ref_=fn_tt_tt_1</t>
  </si>
  <si>
    <t>Brandon Cronenberg</t>
  </si>
  <si>
    <t>Antiviral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</si>
  <si>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</si>
  <si>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</si>
  <si>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</si>
  <si>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</si>
  <si>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</si>
  <si>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</si>
  <si>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 </t>
  </si>
  <si>
    <t>angel|bank|guardian angel|second chance|small town life</t>
  </si>
  <si>
    <t>http://www.imdb.com/title/tt0038650/?ref_=fn_tt_tt_1</t>
  </si>
  <si>
    <t>Trainspotting </t>
  </si>
  <si>
    <t>drug culture|drugs|filthy toilet|heroin addict|heroin withdrawal</t>
  </si>
  <si>
    <t>http://www.imdb.com/title/tt0117951/?ref_=fn_tt_tt_1</t>
  </si>
  <si>
    <t>The Original Kings of Comedy </t>
  </si>
  <si>
    <t>backstage|comedian|concert film|emcee|stand up comedian</t>
  </si>
  <si>
    <t>http://www.imdb.com/title/tt0236388/?ref_=fn_tt_tt_1</t>
  </si>
  <si>
    <t>Tod Williams</t>
  </si>
  <si>
    <t>Paranormal Activity 2 </t>
  </si>
  <si>
    <t>Micah Sloat</t>
  </si>
  <si>
    <t>california|carlsbad california|house|nanny|security camera</t>
  </si>
  <si>
    <t>http://www.imdb.com/title/tt1536044/?ref_=fn_tt_tt_1</t>
  </si>
  <si>
    <t>Waking Ned Devine </t>
  </si>
  <si>
    <t>dead body|death|lottery|small town|village</t>
  </si>
  <si>
    <t>http://www.imdb.com/title/tt0166396/?ref_=fn_tt_tt_1</t>
  </si>
  <si>
    <t>Crime|Documentary|Drama</t>
  </si>
  <si>
    <t>Bowling for Columbine </t>
  </si>
  <si>
    <t>bank|columbine|columbine high school killings|firearm|school shooting</t>
  </si>
  <si>
    <t>http://www.imdb.com/title/tt0310793/?ref_=fn_tt_tt_1</t>
  </si>
  <si>
    <t>Daoming Chen</t>
  </si>
  <si>
    <t>Coming Home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</si>
  <si>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</si>
  <si>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</si>
  <si>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</si>
  <si>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</si>
  <si>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 </t>
  </si>
  <si>
    <t>freddy krueger|gay|gay subtext|homoeroticism|jock strap</t>
  </si>
  <si>
    <t>http://www.imdb.com/title/tt0089686/?ref_=fn_tt_tt_1</t>
  </si>
  <si>
    <t>A Room with a View </t>
  </si>
  <si>
    <t>male nudity|male pubic hair|nude bathing|piano|pubic hair</t>
  </si>
  <si>
    <t>http://www.imdb.com/title/tt0091867/?ref_=fn_tt_tt_1</t>
  </si>
  <si>
    <t>Adelaide Kane</t>
  </si>
  <si>
    <t>The Purge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</si>
  <si>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</si>
  <si>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</si>
  <si>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</si>
  <si>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</si>
  <si>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</si>
  <si>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</si>
  <si>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</si>
  <si>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</si>
  <si>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</si>
  <si>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</si>
  <si>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</si>
  <si>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</si>
  <si>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</si>
  <si>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</si>
  <si>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</si>
  <si>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</si>
  <si>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</si>
  <si>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</si>
  <si>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</si>
  <si>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</si>
  <si>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</si>
  <si>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</si>
  <si>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</si>
  <si>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</si>
  <si>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t>http://www.imdb.com/title/tt0065462/?ref_=fn_tt_tt_1</t>
  </si>
  <si>
    <t>Air Bud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</si>
  <si>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</si>
  <si>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</si>
  <si>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</si>
  <si>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</si>
  <si>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</si>
  <si>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Pokémon 3: The Movie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</si>
  <si>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</si>
  <si>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</si>
  <si>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</si>
  <si>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</si>
  <si>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</si>
  <si>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</si>
  <si>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</si>
  <si>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</si>
  <si>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</si>
  <si>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</si>
  <si>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 </t>
  </si>
  <si>
    <t>allies|bridge|construction|jungle|sabotage</t>
  </si>
  <si>
    <t>http://www.imdb.com/title/tt0050212/?ref_=fn_tt_tt_1</t>
  </si>
  <si>
    <t>Spaced Invaders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</si>
  <si>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</si>
  <si>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</si>
  <si>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</si>
  <si>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</si>
  <si>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 </t>
  </si>
  <si>
    <t>actor|diamond|heir|kidnapping|ransom</t>
  </si>
  <si>
    <t>http://www.imdb.com/title/tt0074512/?ref_=fn_tt_tt_1</t>
  </si>
  <si>
    <t>Fred MacMurray</t>
  </si>
  <si>
    <t>The Apartment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</si>
  <si>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</si>
  <si>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</si>
  <si>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</si>
  <si>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</si>
  <si>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</si>
  <si>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</si>
  <si>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</si>
  <si>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</si>
  <si>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</si>
  <si>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</si>
  <si>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</si>
  <si>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</si>
  <si>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</si>
  <si>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</si>
  <si>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</si>
  <si>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</si>
  <si>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</si>
  <si>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</si>
  <si>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</si>
  <si>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</si>
  <si>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</si>
  <si>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 </t>
  </si>
  <si>
    <t>american west|bounty hunter|frontier|horse riding|outlaw</t>
  </si>
  <si>
    <t>http://www.imdb.com/title/tt3205376/?ref_=fn_tt_tt_1</t>
  </si>
  <si>
    <t>LisaGay Hamilton</t>
  </si>
  <si>
    <t>Krush Groove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</si>
  <si>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</si>
  <si>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</si>
  <si>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</si>
  <si>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</si>
  <si>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 </t>
  </si>
  <si>
    <t>cocaine|package|slow motion scene|topless female nudity|wrong address</t>
  </si>
  <si>
    <t>http://www.imdb.com/title/tt1097013/?ref_=fn_tt_tt_1</t>
  </si>
  <si>
    <t>Elmer Gantry </t>
  </si>
  <si>
    <t>Edward Andrews</t>
  </si>
  <si>
    <t>1920s|evangelist|preacher|revival|traveling salesman</t>
  </si>
  <si>
    <t>http://www.imdb.com/title/tt0053793/?ref_=fn_tt_tt_1</t>
  </si>
  <si>
    <t>Judgment at Nuremberg </t>
  </si>
  <si>
    <t>judge|law|nazi|nuremberg|war crime</t>
  </si>
  <si>
    <t>http://www.imdb.com/title/tt0055031/?ref_=fn_tt_tt_1</t>
  </si>
  <si>
    <t>Deon Richmond</t>
  </si>
  <si>
    <t>Trippin'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</si>
  <si>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</si>
  <si>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</si>
  <si>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</si>
  <si>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</si>
  <si>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</si>
  <si>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</si>
  <si>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</si>
  <si>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</si>
  <si>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</si>
  <si>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</si>
  <si>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</si>
  <si>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</si>
  <si>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 </t>
  </si>
  <si>
    <t>cattle|cattle drive|cowboy|kansas|texas</t>
  </si>
  <si>
    <t>http://www.imdb.com/title/tt0040724/?ref_=fn_tt_tt_1</t>
  </si>
  <si>
    <t>Nnegest Likké</t>
  </si>
  <si>
    <t>Phat Girlz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</si>
  <si>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</si>
  <si>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</si>
  <si>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</si>
  <si>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</si>
  <si>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</si>
  <si>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</si>
  <si>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</si>
  <si>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</si>
  <si>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</si>
  <si>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</si>
  <si>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</si>
  <si>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</si>
  <si>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</si>
  <si>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</si>
  <si>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</si>
  <si>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</si>
  <si>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</si>
  <si>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 </t>
  </si>
  <si>
    <t>James Le Gros</t>
  </si>
  <si>
    <t>cemetery|female nudity|mortuary|sphere|tall man</t>
  </si>
  <si>
    <t>http://www.imdb.com/title/tt0095863/?ref_=fn_tt_tt_1</t>
  </si>
  <si>
    <t>Woman Thou Art Loosed </t>
  </si>
  <si>
    <t>Clifton Powell</t>
  </si>
  <si>
    <t>abuse|bishop|death|flashback|poverty</t>
  </si>
  <si>
    <t>http://www.imdb.com/title/tt0399901/?ref_=fn_tt_tt_1</t>
  </si>
  <si>
    <t>Patricia Cardoso</t>
  </si>
  <si>
    <t>Real Women Have Curves </t>
  </si>
  <si>
    <t>education|factory|high school|mexican american|religious icon</t>
  </si>
  <si>
    <t>http://www.imdb.com/title/tt0296166/?ref_=fn_tt_tt_1</t>
  </si>
  <si>
    <t>Jessica De Gouw</t>
  </si>
  <si>
    <t xml:space="preserve">Deadline Gallipoli             </t>
  </si>
  <si>
    <t>gallipoli|tv mini series|world war one</t>
  </si>
  <si>
    <t>http://www.imdb.com/title/tt3458030/?ref_=fn_tt_tt_1</t>
  </si>
  <si>
    <t>Lisa Ray</t>
  </si>
  <si>
    <t>Water </t>
  </si>
  <si>
    <t>Seema Biswas</t>
  </si>
  <si>
    <t>ashram|india|love|tradition|widow</t>
  </si>
  <si>
    <t>http://www.imdb.com/title/tt0240200/?ref_=fn_tt_tt_1</t>
  </si>
  <si>
    <t>Damien O'Donnell</t>
  </si>
  <si>
    <t>East Is East </t>
  </si>
  <si>
    <t>england|marriage|muslim|pakistani|salford</t>
  </si>
  <si>
    <t>http://www.imdb.com/title/tt0166175/?ref_=fn_tt_tt_1</t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</si>
  <si>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</si>
  <si>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</si>
  <si>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</si>
  <si>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</si>
  <si>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</si>
  <si>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</si>
  <si>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</si>
  <si>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 </t>
  </si>
  <si>
    <t>courtesan|friend|kama sutra|seduction|wedding</t>
  </si>
  <si>
    <t>http://www.imdb.com/title/tt0116743/?ref_=fn_tt_tt_1</t>
  </si>
  <si>
    <t>Please Give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</si>
  <si>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</si>
  <si>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</si>
  <si>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</si>
  <si>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</si>
  <si>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</si>
  <si>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</si>
  <si>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</si>
  <si>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</si>
  <si>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</si>
  <si>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</si>
  <si>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</si>
  <si>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</si>
  <si>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</si>
  <si>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</si>
  <si>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</si>
  <si>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</si>
  <si>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</si>
  <si>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</si>
  <si>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</si>
  <si>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</si>
  <si>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</si>
  <si>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</si>
  <si>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</si>
  <si>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</si>
  <si>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</si>
  <si>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</si>
  <si>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</si>
  <si>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 </t>
  </si>
  <si>
    <t>attorney|happiness|house cleaner|physics|professor</t>
  </si>
  <si>
    <t>http://www.imdb.com/title/tt0268690/?ref_=fn_tt_tt_1</t>
  </si>
  <si>
    <t>Darren Stein</t>
  </si>
  <si>
    <t>Jawbreaker </t>
  </si>
  <si>
    <t>Jeff Conaway</t>
  </si>
  <si>
    <t>best friend|bitch|friend|popular girl|prom</t>
  </si>
  <si>
    <t>http://www.imdb.com/title/tt0155776/?ref_=fn_tt_tt_1</t>
  </si>
  <si>
    <t>Basquiat </t>
  </si>
  <si>
    <t>Courtney Love</t>
  </si>
  <si>
    <t>andy warhol|art|artist|friendship|street artist</t>
  </si>
  <si>
    <t>http://www.imdb.com/title/tt0115632/?ref_=fn_tt_tt_1</t>
  </si>
  <si>
    <t>Grace Gummer</t>
  </si>
  <si>
    <t>Frances Ha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</si>
  <si>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</si>
  <si>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</si>
  <si>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</si>
  <si>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 </t>
  </si>
  <si>
    <t>Rapulana Seiphemo</t>
  </si>
  <si>
    <t>baby|bathing a baby|criminal|slum|vomiting</t>
  </si>
  <si>
    <t>http://www.imdb.com/title/tt0468565/?ref_=fn_tt_tt_1</t>
  </si>
  <si>
    <t>Zulu</t>
  </si>
  <si>
    <t>Happiness </t>
  </si>
  <si>
    <t>ensemble cast|episodic structure|satire|social satire|suburb</t>
  </si>
  <si>
    <t>http://www.imdb.com/title/tt0147612/?ref_=fn_tt_tt_1</t>
  </si>
  <si>
    <t>Joe Howard</t>
  </si>
  <si>
    <t>DysFunktional Family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</si>
  <si>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</si>
  <si>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</si>
  <si>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</si>
  <si>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</si>
  <si>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 </t>
  </si>
  <si>
    <t>canada|human becoming an animal|mad scientist|part of trilogy|walrus</t>
  </si>
  <si>
    <t>http://www.imdb.com/title/tt3099498/?ref_=fn_tt_tt_1</t>
  </si>
  <si>
    <t>Ji-tae Yu</t>
  </si>
  <si>
    <t>Oldboy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</si>
  <si>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</si>
  <si>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</si>
  <si>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</si>
  <si>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</si>
  <si>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</si>
  <si>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</si>
  <si>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</si>
  <si>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</si>
  <si>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</si>
  <si>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</si>
  <si>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</si>
  <si>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 </t>
  </si>
  <si>
    <t>Molly Dunsworth</t>
  </si>
  <si>
    <t>hobo|pedophile|rampage|shotgun|vigilante</t>
  </si>
  <si>
    <t>http://www.imdb.com/title/tt1640459/?ref_=fn_tt_tt_1</t>
  </si>
  <si>
    <t>Enrique Begne</t>
  </si>
  <si>
    <t>Compadres </t>
  </si>
  <si>
    <t>Erick Elias</t>
  </si>
  <si>
    <t>http://www.imdb.com/title/tt3367294/?ref_=fn_tt_tt_1</t>
  </si>
  <si>
    <t>Matthew Bright</t>
  </si>
  <si>
    <t>Freeway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</si>
  <si>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</si>
  <si>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</si>
  <si>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</si>
  <si>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</si>
  <si>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 </t>
  </si>
  <si>
    <t>Brianna Brown</t>
  </si>
  <si>
    <t>19th century|faith|mayor|ranch|sheriff</t>
  </si>
  <si>
    <t>http://www.imdb.com/title/tt0785025/?ref_=fn_tt_tt_1</t>
  </si>
  <si>
    <t>Andrea Arnold</t>
  </si>
  <si>
    <t>Fish Tank </t>
  </si>
  <si>
    <t>Jason Maza</t>
  </si>
  <si>
    <t>15 year old|dancing|essex|little sister|suburb</t>
  </si>
  <si>
    <t>http://www.imdb.com/title/tt1232776/?ref_=fn_tt_tt_1</t>
  </si>
  <si>
    <t>Whit Stillman</t>
  </si>
  <si>
    <t>Damsels in Distress </t>
  </si>
  <si>
    <t>college|college campus|dance craze|depression|fraternity</t>
  </si>
  <si>
    <t>http://www.imdb.com/title/tt1667307/?ref_=fn_tt_tt_1</t>
  </si>
  <si>
    <t xml:space="preserve">Creature             </t>
  </si>
  <si>
    <t>author cameo|family relationships|island|monster|two part tv movie</t>
  </si>
  <si>
    <t>http://www.imdb.com/title/tt0156205/?ref_=fn_tt_tt_1</t>
  </si>
  <si>
    <t>Leslye Headland</t>
  </si>
  <si>
    <t>Bachelorette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</si>
  <si>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</si>
  <si>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</si>
  <si>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</si>
  <si>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</si>
  <si>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</si>
  <si>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</si>
  <si>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</si>
  <si>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t>http://www.imdb.com/title/tt4877736/?ref_=fn_tt_tt_1</t>
  </si>
  <si>
    <t>Bobby Roth</t>
  </si>
  <si>
    <t>Brave New Girl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</si>
  <si>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</si>
  <si>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</si>
  <si>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</si>
  <si>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</si>
  <si>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</si>
  <si>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</si>
  <si>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</si>
  <si>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</si>
  <si>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</si>
  <si>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</si>
  <si>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</si>
  <si>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</si>
  <si>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t>http://www.imdb.com/title/tt0118327/?ref_=fn_tt_tt_1</t>
  </si>
  <si>
    <t>Kostja Ullmann</t>
  </si>
  <si>
    <t>Summer Storm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</si>
  <si>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</si>
  <si>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</si>
  <si>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</si>
  <si>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</si>
  <si>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</si>
  <si>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 </t>
  </si>
  <si>
    <t>http://www.imdb.com/title/tt1282046/?ref_=fn_tt_tt_1</t>
  </si>
  <si>
    <t>Deon Taylor</t>
  </si>
  <si>
    <t>Matt Cohen</t>
  </si>
  <si>
    <t>Chain Letter </t>
  </si>
  <si>
    <t>Noah Segan</t>
  </si>
  <si>
    <t>blood splatter|chain|murder|mysterious killer|warning</t>
  </si>
  <si>
    <t>http://www.imdb.com/title/tt1148200/?ref_=fn_tt_tt_1</t>
  </si>
  <si>
    <t>Just Looking </t>
  </si>
  <si>
    <t>Peter Onorati</t>
  </si>
  <si>
    <t>1955 chevrolet|nurse|peeping tom|reference to brooklyn dodgers|spying</t>
  </si>
  <si>
    <t>http://www.imdb.com/title/tt0162236/?ref_=fn_tt_tt_1</t>
  </si>
  <si>
    <t>The Divide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</si>
  <si>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</si>
  <si>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</si>
  <si>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</si>
  <si>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</si>
  <si>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 </t>
  </si>
  <si>
    <t>Jim Norton</t>
  </si>
  <si>
    <t>ghost|irish|kissing|novelist|widower</t>
  </si>
  <si>
    <t>http://www.imdb.com/title/tt1346961/?ref_=fn_tt_tt_1</t>
  </si>
  <si>
    <t>Will Canon</t>
  </si>
  <si>
    <t>Demonic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</si>
  <si>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</si>
  <si>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</si>
  <si>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</si>
  <si>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</si>
  <si>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</si>
  <si>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</si>
  <si>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</si>
  <si>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</si>
  <si>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t>http://www.imdb.com/title/tt0385890/?ref_=fn_tt_tt_1</t>
  </si>
  <si>
    <t>Lance Kawas</t>
  </si>
  <si>
    <t>The Deported </t>
  </si>
  <si>
    <t>actor|italian american|mexico|orphan|usa</t>
  </si>
  <si>
    <t>http://www.imdb.com/title/tt1390404/?ref_=fn_tt_tt_1</t>
  </si>
  <si>
    <t>Francesca Gregorini</t>
  </si>
  <si>
    <t>Tanner Hall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</si>
  <si>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</si>
  <si>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</si>
  <si>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</si>
  <si>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</si>
  <si>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 </t>
  </si>
  <si>
    <t>Emily Nelson</t>
  </si>
  <si>
    <t>dealer|drugs|killer|police</t>
  </si>
  <si>
    <t>http://www.imdb.com/title/tt1922679/?ref_=fn_tt_tt_1</t>
  </si>
  <si>
    <t>They Came Together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</si>
  <si>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</si>
  <si>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</si>
  <si>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</si>
  <si>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</si>
  <si>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</si>
  <si>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</si>
  <si>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</si>
  <si>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</si>
  <si>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</si>
  <si>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</si>
  <si>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 </t>
  </si>
  <si>
    <t>Jillian Murray</t>
  </si>
  <si>
    <t>bad cop|college|second part|sequel|wrestler</t>
  </si>
  <si>
    <t>http://www.imdb.com/title/tt1754264/?ref_=fn_tt_tt_1</t>
  </si>
  <si>
    <t>Point Blank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</si>
  <si>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</si>
  <si>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</si>
  <si>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</si>
  <si>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</si>
  <si>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</si>
  <si>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</si>
  <si>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</si>
  <si>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</si>
  <si>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</si>
  <si>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</si>
  <si>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</si>
  <si>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 </t>
  </si>
  <si>
    <t>dubstep|tied feet</t>
  </si>
  <si>
    <t>http://www.imdb.com/title/tt2229377/?ref_=fn_tt_tt_1</t>
  </si>
  <si>
    <t>Darin Scott</t>
  </si>
  <si>
    <t>Something Wicked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</si>
  <si>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</si>
  <si>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</si>
  <si>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</si>
  <si>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</si>
  <si>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</si>
  <si>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</si>
  <si>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</si>
  <si>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</si>
  <si>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</si>
  <si>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</si>
  <si>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</si>
  <si>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</si>
  <si>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</si>
  <si>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</si>
  <si>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</si>
  <si>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</si>
  <si>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</si>
  <si>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</si>
  <si>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 </t>
  </si>
  <si>
    <t>detective|killer|police|shootout|thong</t>
  </si>
  <si>
    <t>http://www.imdb.com/title/tt1085382/?ref_=fn_tt_tt_1</t>
  </si>
  <si>
    <t>Chris D'Arienzo</t>
  </si>
  <si>
    <t>Cybill Shepherd</t>
  </si>
  <si>
    <t>Barry Munday </t>
  </si>
  <si>
    <t>doctor|letter|paternity|sex|testicles</t>
  </si>
  <si>
    <t>http://www.imdb.com/title/tt0482461/?ref_=fn_tt_tt_1</t>
  </si>
  <si>
    <t>Matheus Nachtergaele</t>
  </si>
  <si>
    <t>Central Station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</si>
  <si>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</si>
  <si>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</si>
  <si>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</si>
  <si>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</si>
  <si>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 </t>
  </si>
  <si>
    <t>1930s|apple|dude|luck|new york city</t>
  </si>
  <si>
    <t>http://www.imdb.com/title/tt0055312/?ref_=fn_tt_tt_1</t>
  </si>
  <si>
    <t>Isaac Florentine</t>
  </si>
  <si>
    <t>Anthony L. Fernandez</t>
  </si>
  <si>
    <t>Close Range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</si>
  <si>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</si>
  <si>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</si>
  <si>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</si>
  <si>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</si>
  <si>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 </t>
  </si>
  <si>
    <t>title spoken by character</t>
  </si>
  <si>
    <t>http://www.imdb.com/title/tt0439478/?ref_=fn_tt_tt_1</t>
  </si>
  <si>
    <t>Patrick Bauchau</t>
  </si>
  <si>
    <t>Olivia Rose Keegan</t>
  </si>
  <si>
    <t>Amnesiac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</si>
  <si>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</si>
  <si>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</si>
  <si>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</si>
  <si>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</si>
  <si>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</si>
  <si>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 </t>
  </si>
  <si>
    <t>Tempestt Bledsoe</t>
  </si>
  <si>
    <t>cheating|economics|experiment|human nature|sumo wrestling</t>
  </si>
  <si>
    <t>http://www.imdb.com/title/tt1152822/?ref_=fn_tt_tt_1</t>
  </si>
  <si>
    <t>High Tension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</si>
  <si>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</si>
  <si>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</si>
  <si>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</si>
  <si>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</si>
  <si>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</si>
  <si>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</si>
  <si>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</si>
  <si>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</si>
  <si>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</si>
  <si>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</si>
  <si>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</si>
  <si>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</si>
  <si>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</si>
  <si>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</si>
  <si>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</si>
  <si>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</si>
  <si>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</si>
  <si>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</si>
  <si>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</si>
  <si>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</si>
  <si>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</si>
  <si>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</si>
  <si>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</si>
  <si>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</si>
  <si>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</si>
  <si>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</si>
  <si>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</si>
  <si>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</si>
  <si>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</si>
  <si>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</si>
  <si>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</si>
  <si>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</si>
  <si>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</si>
  <si>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</si>
  <si>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</si>
  <si>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</si>
  <si>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 </t>
  </si>
  <si>
    <t>Billie Burke</t>
  </si>
  <si>
    <t>evil witch|tornado|witch|wizard|wizard of oz</t>
  </si>
  <si>
    <t>http://www.imdb.com/title/tt0032138/?ref_=fn_tt_tt_1</t>
  </si>
  <si>
    <t>Young Frankenstein </t>
  </si>
  <si>
    <t>assistant|castle|experiment|frankenstein's monster|scientist</t>
  </si>
  <si>
    <t>http://www.imdb.com/title/tt0072431/?ref_=fn_tt_tt_1</t>
  </si>
  <si>
    <t>Diary of the Dead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</si>
  <si>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</si>
  <si>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</si>
  <si>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</si>
  <si>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</si>
  <si>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</si>
  <si>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</si>
  <si>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</si>
  <si>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</si>
  <si>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</si>
  <si>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</si>
  <si>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</si>
  <si>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</si>
  <si>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</si>
  <si>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</si>
  <si>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</si>
  <si>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</si>
  <si>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</si>
  <si>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</si>
  <si>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</si>
  <si>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</si>
  <si>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</si>
  <si>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</si>
  <si>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</si>
  <si>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</si>
  <si>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 </t>
  </si>
  <si>
    <t>Diljit Dosanjh</t>
  </si>
  <si>
    <t>http://www.imdb.com/title/tt4080386/?ref_=fn_tt_tt_1</t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</si>
  <si>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</si>
  <si>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</si>
  <si>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</si>
  <si>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</si>
  <si>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</si>
  <si>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</si>
  <si>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</si>
  <si>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t>http://www.imdb.com/title/tt1095423/?ref_=fn_tt_tt_1</t>
  </si>
  <si>
    <t>Cesar Romero</t>
  </si>
  <si>
    <t>Donovan's Reef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</si>
  <si>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</si>
  <si>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</si>
  <si>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</si>
  <si>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</si>
  <si>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</si>
  <si>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</si>
  <si>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</si>
  <si>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</si>
  <si>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</si>
  <si>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</si>
  <si>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</si>
  <si>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 </t>
  </si>
  <si>
    <t>Irene Dunne</t>
  </si>
  <si>
    <t>heaven|pilot|teacher|training|world war two</t>
  </si>
  <si>
    <t>http://www.imdb.com/title/tt0035959/?ref_=fn_tt_tt_1</t>
  </si>
  <si>
    <t>Blazing Saddles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</si>
  <si>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</si>
  <si>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</si>
  <si>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</si>
  <si>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</si>
  <si>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</si>
  <si>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</si>
  <si>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</si>
  <si>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</si>
  <si>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</si>
  <si>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</si>
  <si>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</si>
  <si>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 </t>
  </si>
  <si>
    <t>Agata Kulesza</t>
  </si>
  <si>
    <t>convent|jew|jewish|nun|poland</t>
  </si>
  <si>
    <t>http://www.imdb.com/title/tt2718492/?ref_=fn_tt_tt_1</t>
  </si>
  <si>
    <t>Maurice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</si>
  <si>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</si>
  <si>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</si>
  <si>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</si>
  <si>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</si>
  <si>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</si>
  <si>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</si>
  <si>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</si>
  <si>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</si>
  <si>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</si>
  <si>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</si>
  <si>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</si>
  <si>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</si>
  <si>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</si>
  <si>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</si>
  <si>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</si>
  <si>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</si>
  <si>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</si>
  <si>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 </t>
  </si>
  <si>
    <t>Bárbara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</si>
  <si>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</si>
  <si>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</si>
  <si>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</si>
  <si>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</si>
  <si>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 </t>
  </si>
  <si>
    <t>Zheng Xu</t>
  </si>
  <si>
    <t>http://www.imdb.com/title/tt0851515/?ref_=fn_tt_tt_1</t>
  </si>
  <si>
    <t>Tony Giglio</t>
  </si>
  <si>
    <t>Timber Falls </t>
  </si>
  <si>
    <t>hiking|voyeur|voyeurism|west virginia|woods</t>
  </si>
  <si>
    <t>http://www.imdb.com/title/tt0857295/?ref_=fn_tt_tt_1</t>
  </si>
  <si>
    <t>Stanley Donen</t>
  </si>
  <si>
    <t>Singin' in the Rain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</si>
  <si>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</si>
  <si>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</si>
  <si>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</si>
  <si>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</si>
  <si>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</si>
  <si>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 </t>
  </si>
  <si>
    <t>Amy Badberg</t>
  </si>
  <si>
    <t>fat|food|health|juice|obese</t>
  </si>
  <si>
    <t>http://www.imdb.com/title/tt1227378/?ref_=fn_tt_tt_1</t>
  </si>
  <si>
    <t>A Haunted House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</si>
  <si>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</si>
  <si>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</si>
  <si>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</si>
  <si>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</si>
  <si>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</si>
  <si>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 </t>
  </si>
  <si>
    <t>critically bashed|partisan commentary|political propoganda|punctuation in title|reenactment</t>
  </si>
  <si>
    <t>http://www.imdb.com/title/tt2247692/?ref_=fn_tt_tt_1</t>
  </si>
  <si>
    <t>That Thing You Do! </t>
  </si>
  <si>
    <t>band|drummer|jazz|pennsylvania|song</t>
  </si>
  <si>
    <t>http://www.imdb.com/title/tt0117887/?ref_=fn_tt_tt_1</t>
  </si>
  <si>
    <t>Tommy Lee Wallace</t>
  </si>
  <si>
    <t>Halloween III: Season of the Witch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</si>
  <si>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</si>
  <si>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</si>
  <si>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</si>
  <si>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</si>
  <si>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 </t>
  </si>
  <si>
    <t>Sal Mineo</t>
  </si>
  <si>
    <t>ape|fear|future|spacecraft|spaceship</t>
  </si>
  <si>
    <t>http://www.imdb.com/title/tt0067065/?ref_=fn_tt_tt_1</t>
  </si>
  <si>
    <t>Melvyn Douglas</t>
  </si>
  <si>
    <t>Hud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</si>
  <si>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</si>
  <si>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</si>
  <si>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</si>
  <si>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</si>
  <si>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</si>
  <si>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</si>
  <si>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</si>
  <si>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</si>
  <si>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</si>
  <si>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t>http://www.imdb.com/title/tt2609912/?ref_=fn_tt_tt_1</t>
  </si>
  <si>
    <t>My Own Private Idaho </t>
  </si>
  <si>
    <t>friend|hustler|italy|narcolepsy|traveling</t>
  </si>
  <si>
    <t>http://www.imdb.com/title/tt0102494/?ref_=fn_tt_tt_1</t>
  </si>
  <si>
    <t>Garden State </t>
  </si>
  <si>
    <t>Jill Flint</t>
  </si>
  <si>
    <t>actor|doctor|drugs|home|pain</t>
  </si>
  <si>
    <t>http://www.imdb.com/title/tt0333766/?ref_=fn_tt_tt_1</t>
  </si>
  <si>
    <t>Hans Weingartner</t>
  </si>
  <si>
    <t>Hanno Pöschl</t>
  </si>
  <si>
    <t>Before Sunrise </t>
  </si>
  <si>
    <t>Dominik Castell</t>
  </si>
  <si>
    <t>american|conversations|kiss|love|train</t>
  </si>
  <si>
    <t>http://www.imdb.com/title/tt0112471/?ref_=fn_tt_tt_1</t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</si>
  <si>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</si>
  <si>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</si>
  <si>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</si>
  <si>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</si>
  <si>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</si>
  <si>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</si>
  <si>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</si>
  <si>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</si>
  <si>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</si>
  <si>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 </t>
  </si>
  <si>
    <t>hospital|love|mennonite|shower|song</t>
  </si>
  <si>
    <t>http://www.imdb.com/title/tt0186253/?ref_=fn_tt_tt_1</t>
  </si>
  <si>
    <t>Alice Wu</t>
  </si>
  <si>
    <t>Saving Face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</si>
  <si>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</si>
  <si>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</si>
  <si>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</si>
  <si>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</si>
  <si>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</si>
  <si>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</si>
  <si>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</si>
  <si>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</si>
  <si>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</si>
  <si>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</si>
  <si>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</si>
  <si>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</si>
  <si>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 </t>
  </si>
  <si>
    <t>Ana Gasteyer</t>
  </si>
  <si>
    <t>burglary|dementia|near future|robot|thief</t>
  </si>
  <si>
    <t>http://www.imdb.com/title/tt1990314/?ref_=fn_tt_tt_1</t>
  </si>
  <si>
    <t>Isabel Coixet</t>
  </si>
  <si>
    <t>My Life Without Me </t>
  </si>
  <si>
    <t>Amanda Plummer</t>
  </si>
  <si>
    <t>cancer|death|doctor|drinking|love</t>
  </si>
  <si>
    <t>http://www.imdb.com/title/tt0314412/?ref_=fn_tt_tt_1</t>
  </si>
  <si>
    <t>James Ponsoldt</t>
  </si>
  <si>
    <t>The Spectacular Now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</si>
  <si>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</si>
  <si>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</si>
  <si>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</si>
  <si>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</si>
  <si>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</si>
  <si>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</si>
  <si>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</si>
  <si>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</si>
  <si>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</si>
  <si>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</si>
  <si>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</si>
  <si>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</si>
  <si>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</si>
  <si>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</si>
  <si>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</si>
  <si>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</si>
  <si>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</si>
  <si>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</si>
  <si>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</si>
  <si>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</si>
  <si>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</si>
  <si>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</si>
  <si>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 </t>
  </si>
  <si>
    <t>http://www.imdb.com/title/tt0472200/?ref_=fn_tt_tt_1</t>
  </si>
  <si>
    <t>Michael D. Sellers</t>
  </si>
  <si>
    <t>Eye of the Dolphin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</si>
  <si>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</si>
  <si>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</si>
  <si>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</si>
  <si>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</si>
  <si>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</si>
  <si>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</si>
  <si>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</si>
  <si>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</si>
  <si>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</si>
  <si>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</si>
  <si>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 </t>
  </si>
  <si>
    <t>Shriya Saran</t>
  </si>
  <si>
    <t>birthday|call center|fiance|hotel|indian</t>
  </si>
  <si>
    <t>http://www.imdb.com/title/tt1049405/?ref_=fn_tt_tt_1</t>
  </si>
  <si>
    <t>Rüdiger Vogler</t>
  </si>
  <si>
    <t>Anatomy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</si>
  <si>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</si>
  <si>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</si>
  <si>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</si>
  <si>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</si>
  <si>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 </t>
  </si>
  <si>
    <t>Tenoch Huerta</t>
  </si>
  <si>
    <t>computer|future|mexican immigrant|network|wilhelm scream</t>
  </si>
  <si>
    <t>http://www.imdb.com/title/tt0804529/?ref_=fn_tt_tt_1</t>
  </si>
  <si>
    <t>Super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</si>
  <si>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</si>
  <si>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</si>
  <si>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</si>
  <si>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</si>
  <si>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 </t>
  </si>
  <si>
    <t>boss|holiday|letter|north pole|santa</t>
  </si>
  <si>
    <t>http://www.imdb.com/title/tt1663628/?ref_=fn_tt_tt_1</t>
  </si>
  <si>
    <t>Benni Diez</t>
  </si>
  <si>
    <t>Cecilia Pillado</t>
  </si>
  <si>
    <t>Stung </t>
  </si>
  <si>
    <t>catering|monster|one word title|party|wasp</t>
  </si>
  <si>
    <t>http://www.imdb.com/title/tt3300572/?ref_=fn_tt_tt_1</t>
  </si>
  <si>
    <t>Danny Perez</t>
  </si>
  <si>
    <t>Emmanuel Kabongo</t>
  </si>
  <si>
    <t>Antibirth </t>
  </si>
  <si>
    <t>http://www.imdb.com/title/tt3333870/?ref_=fn_tt_tt_1</t>
  </si>
  <si>
    <t>Get on the Bus </t>
  </si>
  <si>
    <t>actor|bus|march|million man march|religion</t>
  </si>
  <si>
    <t>http://www.imdb.com/title/tt0116404/?ref_=fn_tt_tt_1</t>
  </si>
  <si>
    <t>Robby Henson</t>
  </si>
  <si>
    <t>Thr3e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</si>
  <si>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</si>
  <si>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</si>
  <si>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</si>
  <si>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</si>
  <si>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</si>
  <si>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</si>
  <si>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</si>
  <si>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</si>
  <si>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</si>
  <si>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 </t>
  </si>
  <si>
    <t>Kris Sommerville</t>
  </si>
  <si>
    <t>http://www.imdb.com/title/tt2945796/?ref_=fn_tt_tt_1</t>
  </si>
  <si>
    <t>This Is England </t>
  </si>
  <si>
    <t>england|racism|racist|skinhead|violence</t>
  </si>
  <si>
    <t>http://www.imdb.com/title/tt0480025/?ref_=fn_tt_tt_1</t>
  </si>
  <si>
    <t>Dominic Burns</t>
  </si>
  <si>
    <t>Alien Uprising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</si>
  <si>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</si>
  <si>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</si>
  <si>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</si>
  <si>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</si>
  <si>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</si>
  <si>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</si>
  <si>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</si>
  <si>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</si>
  <si>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</si>
  <si>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</si>
  <si>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</si>
  <si>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</si>
  <si>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</si>
  <si>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t>http://www.imdb.com/title/tt1307926/?ref_=fn_tt_tt_1</t>
  </si>
  <si>
    <t>Dancer, Texas Pop. 81 </t>
  </si>
  <si>
    <t>best friend|friendship|population|state in title|texas</t>
  </si>
  <si>
    <t>http://www.imdb.com/title/tt0118925/?ref_=fn_tt_tt_1</t>
  </si>
  <si>
    <t>Show Boat </t>
  </si>
  <si>
    <t>gambling|interracial marriage|love|miscegenation|showboat</t>
  </si>
  <si>
    <t>http://www.imdb.com/title/tt0044030/?ref_=fn_tt_tt_1</t>
  </si>
  <si>
    <t>Redemption Road </t>
  </si>
  <si>
    <t>death of loved one|loss of father|loss of loved one|musician|singer</t>
  </si>
  <si>
    <t>http://www.imdb.com/title/tt1470020/?ref_=fn_tt_tt_1</t>
  </si>
  <si>
    <t>Jason Stone</t>
  </si>
  <si>
    <t>The Calling </t>
  </si>
  <si>
    <t>bouquet|house fire|praying|serial killer|tied to a chair</t>
  </si>
  <si>
    <t>http://www.imdb.com/title/tt1666335/?ref_=fn_tt_tt_1</t>
  </si>
  <si>
    <t>Jerry Rees</t>
  </si>
  <si>
    <t>The Brave Little Toaster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</si>
  <si>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</si>
  <si>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</si>
  <si>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</si>
  <si>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</si>
  <si>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</si>
  <si>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</si>
  <si>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</si>
  <si>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</si>
  <si>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</si>
  <si>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</si>
  <si>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</si>
  <si>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 </t>
  </si>
  <si>
    <t>Ivette Alvarez</t>
  </si>
  <si>
    <t>http://www.imdb.com/title/tt3111864/?ref_=fn_tt_tt_1</t>
  </si>
  <si>
    <t>Dana Kimmell</t>
  </si>
  <si>
    <t>Richard Brooker</t>
  </si>
  <si>
    <t>Friday the 13th Part III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</si>
  <si>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</si>
  <si>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</si>
  <si>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</si>
  <si>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</si>
  <si>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</si>
  <si>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</si>
  <si>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 </t>
  </si>
  <si>
    <t>Dominick Brascia</t>
  </si>
  <si>
    <t>jason voorhees|murder|new jersey|nightmare|teenager</t>
  </si>
  <si>
    <t>http://www.imdb.com/title/tt0089173/?ref_=fn_tt_tt_1</t>
  </si>
  <si>
    <t>The Last Sin Eater </t>
  </si>
  <si>
    <t>1850s|christian film|dark secret|funeral|sin eater</t>
  </si>
  <si>
    <t>http://www.imdb.com/title/tt0810928/?ref_=fn_tt_tt_1</t>
  </si>
  <si>
    <t>Jon Gunn</t>
  </si>
  <si>
    <t>Do You Believe? </t>
  </si>
  <si>
    <t>belief|faith|pastor|question in title|three word title</t>
  </si>
  <si>
    <t>http://www.imdb.com/title/tt4056738/?ref_=fn_tt_tt_1</t>
  </si>
  <si>
    <t>Hayley Cloake</t>
  </si>
  <si>
    <t>Kayla Ewell</t>
  </si>
  <si>
    <t>Impact Point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</si>
  <si>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</si>
  <si>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</si>
  <si>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</si>
  <si>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</si>
  <si>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</si>
  <si>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 </t>
  </si>
  <si>
    <t>immigrant|maid|steel mill|strike|union</t>
  </si>
  <si>
    <t>http://www.imdb.com/title/tt0038213/?ref_=fn_tt_tt_1</t>
  </si>
  <si>
    <t>Shyam Madiraju</t>
  </si>
  <si>
    <t>Ethan Peck</t>
  </si>
  <si>
    <t>Eden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</si>
  <si>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</si>
  <si>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</si>
  <si>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</si>
  <si>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</si>
  <si>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</si>
  <si>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</si>
  <si>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</si>
  <si>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</si>
  <si>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</si>
  <si>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</si>
  <si>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</si>
  <si>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</si>
  <si>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</si>
  <si>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</si>
  <si>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</si>
  <si>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</si>
  <si>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</si>
  <si>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</si>
  <si>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</si>
  <si>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</si>
  <si>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</si>
  <si>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</si>
  <si>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 </t>
  </si>
  <si>
    <t>love|pity|readjusting to civilian life|veteran|world war two veteran</t>
  </si>
  <si>
    <t>http://www.imdb.com/title/tt0036868/?ref_=fn_tt_tt_1</t>
  </si>
  <si>
    <t>Larry Clark</t>
  </si>
  <si>
    <t>Bully </t>
  </si>
  <si>
    <t>cruelty|friend|male frontal nudity|male nudity|pubic hair</t>
  </si>
  <si>
    <t>http://www.imdb.com/title/tt0242193/?ref_=fn_tt_tt_1</t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</si>
  <si>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</si>
  <si>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</si>
  <si>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</si>
  <si>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</si>
  <si>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</si>
  <si>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</si>
  <si>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</si>
  <si>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</si>
  <si>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</si>
  <si>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</si>
  <si>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 </t>
  </si>
  <si>
    <t>Brad Lee Wind</t>
  </si>
  <si>
    <t>http://www.imdb.com/title/tt2460506/?ref_=fn_tt_tt_1</t>
  </si>
  <si>
    <t>Manuela Velasco</t>
  </si>
  <si>
    <t>[Rec]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</si>
  <si>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</si>
  <si>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</si>
  <si>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</si>
  <si>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</si>
  <si>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</si>
  <si>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</si>
  <si>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</si>
  <si>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</si>
  <si>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</si>
  <si>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</si>
  <si>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 </t>
  </si>
  <si>
    <t>Carmen Argenziano</t>
  </si>
  <si>
    <t>http://www.imdb.com/title/tt2317796/?ref_=fn_tt_tt_1</t>
  </si>
  <si>
    <t>Neil Mcenery-West</t>
  </si>
  <si>
    <t>Walter Hendrix III</t>
  </si>
  <si>
    <t>Containment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</si>
  <si>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</si>
  <si>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</si>
  <si>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</si>
  <si>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</si>
  <si>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</si>
  <si>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 </t>
  </si>
  <si>
    <t>Shaun O'Hagan</t>
  </si>
  <si>
    <t>http://www.imdb.com/title/tt2215673/?ref_=fn_tt_tt_1</t>
  </si>
  <si>
    <t>Daniela Bianchi</t>
  </si>
  <si>
    <t>From Russia with Love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</si>
  <si>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</si>
  <si>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</si>
  <si>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</si>
  <si>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</si>
  <si>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</si>
  <si>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</si>
  <si>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</si>
  <si>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</si>
  <si>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</si>
  <si>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</si>
  <si>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</si>
  <si>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</si>
  <si>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</si>
  <si>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</si>
  <si>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</si>
  <si>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</si>
  <si>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</si>
  <si>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</si>
  <si>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</si>
  <si>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</si>
  <si>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</si>
  <si>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</si>
  <si>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</si>
  <si>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</si>
  <si>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</si>
  <si>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</si>
  <si>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</si>
  <si>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</si>
  <si>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</si>
  <si>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</si>
  <si>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</si>
  <si>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</si>
  <si>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 </t>
  </si>
  <si>
    <t>William Windom</t>
  </si>
  <si>
    <t>1930s|alabama|lawyer|six year old|trial</t>
  </si>
  <si>
    <t>http://www.imdb.com/title/tt0056592/?ref_=fn_tt_tt_1</t>
  </si>
  <si>
    <t>Mad Max 2: The Road Warrior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</si>
  <si>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</si>
  <si>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</si>
  <si>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</si>
  <si>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</si>
  <si>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 </t>
  </si>
  <si>
    <t>Ho-Sung Pak</t>
  </si>
  <si>
    <t>battle|fight|fighting|martial artist|snake</t>
  </si>
  <si>
    <t>http://www.imdb.com/title/tt0111512/?ref_=fn_tt_tt_1</t>
  </si>
  <si>
    <t>Alicia Goranson</t>
  </si>
  <si>
    <t>Boys Don't Cry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</si>
  <si>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</si>
  <si>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</si>
  <si>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</si>
  <si>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</si>
  <si>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</si>
  <si>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</si>
  <si>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</si>
  <si>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</si>
  <si>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</si>
  <si>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t>http://www.imdb.com/title/tt1767382/?ref_=fn_tt_tt_1</t>
  </si>
  <si>
    <t>The Lives of Others </t>
  </si>
  <si>
    <t>east germany|police|secret police|stasi|writer</t>
  </si>
  <si>
    <t>http://www.imdb.com/title/tt0405094/?ref_=fn_tt_tt_1</t>
  </si>
  <si>
    <t>Ben Davies</t>
  </si>
  <si>
    <t>Courageous </t>
  </si>
  <si>
    <t>T.C. Stallings</t>
  </si>
  <si>
    <t>faith|fatherhood|integrity|police|responsibility</t>
  </si>
  <si>
    <t>http://www.imdb.com/title/tt1630036/?ref_=fn_tt_tt_1</t>
  </si>
  <si>
    <t>Robert Rossen</t>
  </si>
  <si>
    <t>The Hustler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</si>
  <si>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</si>
  <si>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</si>
  <si>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</si>
  <si>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</si>
  <si>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</si>
  <si>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</si>
  <si>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</si>
  <si>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</si>
  <si>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</si>
  <si>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</si>
  <si>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</si>
  <si>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</si>
  <si>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</si>
  <si>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</si>
  <si>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</si>
  <si>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</si>
  <si>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t>http://www.imdb.com/title/tt0286244/?ref_=fn_tt_tt_1</t>
  </si>
  <si>
    <t>Chris Eyre</t>
  </si>
  <si>
    <t>Smoke Signals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</si>
  <si>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</si>
  <si>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</si>
  <si>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</si>
  <si>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</si>
  <si>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</si>
  <si>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</si>
  <si>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</si>
  <si>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</si>
  <si>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 </t>
  </si>
  <si>
    <t>Marie Pillet</t>
  </si>
  <si>
    <t>book|bookstore|love|simultaneity|train</t>
  </si>
  <si>
    <t>http://www.imdb.com/title/tt0381681/?ref_=fn_tt_tt_1</t>
  </si>
  <si>
    <t>Jorge Salinas</t>
  </si>
  <si>
    <t>Amores Perros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</si>
  <si>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</si>
  <si>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</si>
  <si>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</si>
  <si>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</si>
  <si>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</si>
  <si>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</si>
  <si>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</si>
  <si>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</si>
  <si>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</si>
  <si>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</si>
  <si>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</si>
  <si>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</si>
  <si>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</si>
  <si>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</si>
  <si>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</si>
  <si>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</si>
  <si>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</si>
  <si>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</si>
  <si>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</si>
  <si>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</si>
  <si>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</si>
  <si>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</si>
  <si>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</si>
  <si>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</si>
  <si>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</si>
  <si>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</si>
  <si>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</si>
  <si>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</si>
  <si>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</si>
  <si>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</si>
  <si>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</si>
  <si>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</si>
  <si>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</si>
  <si>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 </t>
  </si>
  <si>
    <t>fellatio|seven word title|shoe salesman|title directed by female|written by director</t>
  </si>
  <si>
    <t>http://www.imdb.com/title/tt0415978/?ref_=fn_tt_tt_1</t>
  </si>
  <si>
    <t>Crime|Documentary</t>
  </si>
  <si>
    <t>Inside Job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</si>
  <si>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</si>
  <si>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</si>
  <si>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</si>
  <si>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</si>
  <si>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</si>
  <si>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</si>
  <si>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</si>
  <si>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</si>
  <si>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</si>
  <si>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 </t>
  </si>
  <si>
    <t>Richard Portnow</t>
  </si>
  <si>
    <t>african american|code|dog|pigeon|samurai</t>
  </si>
  <si>
    <t>http://www.imdb.com/title/tt0165798/?ref_=fn_tt_tt_1</t>
  </si>
  <si>
    <t>Harsh Times </t>
  </si>
  <si>
    <t>blood splatter|friend|lapd|mexican|violence</t>
  </si>
  <si>
    <t>http://www.imdb.com/title/tt0433387/?ref_=fn_tt_tt_1</t>
  </si>
  <si>
    <t>Captive </t>
  </si>
  <si>
    <t>Sydelle Noel</t>
  </si>
  <si>
    <t>auto theft|based on true story|drug addict|kidnapping|violence</t>
  </si>
  <si>
    <t>http://www.imdb.com/title/tt3268668/?ref_=fn_tt_tt_1</t>
  </si>
  <si>
    <t>Full Frontal </t>
  </si>
  <si>
    <t>birthday|friend|hollywood|party|sex</t>
  </si>
  <si>
    <t>http://www.imdb.com/title/tt0290212/?ref_=fn_tt_tt_1</t>
  </si>
  <si>
    <t>Kevin Tenney</t>
  </si>
  <si>
    <t>Tawny Kitaen</t>
  </si>
  <si>
    <t>Witchboard </t>
  </si>
  <si>
    <t>Rose Marie</t>
  </si>
  <si>
    <t>evil spirit|hatchet|ouija|ouija board|psychopathic killer</t>
  </si>
  <si>
    <t>http://www.imdb.com/title/tt0090327/?ref_=fn_tt_tt_1</t>
  </si>
  <si>
    <t xml:space="preserve">Strangers with Candy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</si>
  <si>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</si>
  <si>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</si>
  <si>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</si>
  <si>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</si>
  <si>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</si>
  <si>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</si>
  <si>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</si>
  <si>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</si>
  <si>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</si>
  <si>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</si>
  <si>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</si>
  <si>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</si>
  <si>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</si>
  <si>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</si>
  <si>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</si>
  <si>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</si>
  <si>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</si>
  <si>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</si>
  <si>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</si>
  <si>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</si>
  <si>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</si>
  <si>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</si>
  <si>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</si>
  <si>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</si>
  <si>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</si>
  <si>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</si>
  <si>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</si>
  <si>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</si>
  <si>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</si>
  <si>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</si>
  <si>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 </t>
  </si>
  <si>
    <t>Austin Lyon</t>
  </si>
  <si>
    <t>1970s|mother's boyfriend|overalls|phone booth|sexual promiscuity</t>
  </si>
  <si>
    <t>http://www.imdb.com/title/tt3172532/?ref_=fn_tt_tt_1</t>
  </si>
  <si>
    <t xml:space="preserve">Get Real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</si>
  <si>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</si>
  <si>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</si>
  <si>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</si>
  <si>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</si>
  <si>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</si>
  <si>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</si>
  <si>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</si>
  <si>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</si>
  <si>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</si>
  <si>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</si>
  <si>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t>http://www.imdb.com/title/tt0925248/?ref_=fn_tt_tt_1</t>
  </si>
  <si>
    <t>Kelly Reichardt</t>
  </si>
  <si>
    <t>Meek's Cutoff </t>
  </si>
  <si>
    <t>desert|oregon|survival|trust|water</t>
  </si>
  <si>
    <t>http://www.imdb.com/title/tt1518812/?ref_=fn_tt_tt_1</t>
  </si>
  <si>
    <t>Biography|Documentary|History</t>
  </si>
  <si>
    <t>Inside Deep Throat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</si>
  <si>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</si>
  <si>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</si>
  <si>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</si>
  <si>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</si>
  <si>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</si>
  <si>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 </t>
  </si>
  <si>
    <t>detective|food|gangster|police|restaurant</t>
  </si>
  <si>
    <t>http://www.imdb.com/title/tt0229340/?ref_=fn_tt_tt_1</t>
  </si>
  <si>
    <t>Clockwatchers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</si>
  <si>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</si>
  <si>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</si>
  <si>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</si>
  <si>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</si>
  <si>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</si>
  <si>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</si>
  <si>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</si>
  <si>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</si>
  <si>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t>http://www.imdb.com/title/tt1695994/?ref_=fn_tt_tt_1</t>
  </si>
  <si>
    <t>Subway </t>
  </si>
  <si>
    <t>Jean-Hugues Anglade</t>
  </si>
  <si>
    <t>band|blackmail|safe|subway|train</t>
  </si>
  <si>
    <t>http://www.imdb.com/title/tt0090095/?ref_=fn_tt_tt_1</t>
  </si>
  <si>
    <t>David Duchovny</t>
  </si>
  <si>
    <t>House of D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</si>
  <si>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</si>
  <si>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</si>
  <si>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</si>
  <si>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</si>
  <si>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</si>
  <si>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</si>
  <si>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</si>
  <si>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</si>
  <si>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</si>
  <si>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</si>
  <si>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</si>
  <si>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</si>
  <si>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</si>
  <si>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</si>
  <si>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</si>
  <si>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</si>
  <si>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</si>
  <si>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</si>
  <si>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</si>
  <si>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</si>
  <si>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</si>
  <si>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</si>
  <si>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</si>
  <si>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</si>
  <si>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</si>
  <si>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</si>
  <si>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 </t>
  </si>
  <si>
    <t>Kate Magowan</t>
  </si>
  <si>
    <t>deafness|disappearance|ears|ibiza|musician</t>
  </si>
  <si>
    <t>http://www.imdb.com/title/tt0388139/?ref_=fn_tt_tt_1</t>
  </si>
  <si>
    <t>Hue Rhodes</t>
  </si>
  <si>
    <t>Saint John of Las Vegas </t>
  </si>
  <si>
    <t>city name in title|male frontal nudity|place name in title</t>
  </si>
  <si>
    <t>http://www.imdb.com/title/tt1276105/?ref_=fn_tt_tt_1</t>
  </si>
  <si>
    <t>24 7: Twenty Four Seven </t>
  </si>
  <si>
    <t>Karl Collins</t>
  </si>
  <si>
    <t>fight|gang|hiking|wales|working class</t>
  </si>
  <si>
    <t>http://www.imdb.com/title/tt0120391/?ref_=fn_tt_tt_1</t>
  </si>
  <si>
    <t>Stonewall </t>
  </si>
  <si>
    <t>box office flop|critically bashed|gay rights|new york city|stonewall riots</t>
  </si>
  <si>
    <t>http://www.imdb.com/title/tt3018070/?ref_=fn_tt_tt_1</t>
  </si>
  <si>
    <t xml:space="preserve">Eureka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</si>
  <si>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</si>
  <si>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</si>
  <si>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</si>
  <si>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</si>
  <si>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</si>
  <si>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</si>
  <si>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</si>
  <si>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</si>
  <si>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</si>
  <si>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</si>
  <si>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</si>
  <si>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</si>
  <si>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</si>
  <si>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</si>
  <si>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</si>
  <si>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</si>
  <si>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 </t>
  </si>
  <si>
    <t>cave|cobra|island|medallion|waterfall</t>
  </si>
  <si>
    <t>http://www.imdb.com/title/tt1390539/?ref_=fn_tt_tt_1</t>
  </si>
  <si>
    <t>The Last Five Years </t>
  </si>
  <si>
    <t>Charly Bivona</t>
  </si>
  <si>
    <t>based on play|number in title</t>
  </si>
  <si>
    <t>http://www.imdb.com/title/tt2474024/?ref_=fn_tt_tt_1</t>
  </si>
  <si>
    <t>Noah Buschel</t>
  </si>
  <si>
    <t>The Missing Person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</si>
  <si>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</si>
  <si>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</si>
  <si>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</si>
  <si>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</si>
  <si>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</si>
  <si>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</si>
  <si>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</si>
  <si>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</si>
  <si>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t>http://www.imdb.com/title/tt0107953/?ref_=fn_tt_tt_1</t>
  </si>
  <si>
    <t>Hunter Richards</t>
  </si>
  <si>
    <t>London </t>
  </si>
  <si>
    <t>bar|coke|drugs|party|snorting</t>
  </si>
  <si>
    <t>http://www.imdb.com/title/tt0449061/?ref_=fn_tt_tt_1</t>
  </si>
  <si>
    <t>Laurie Collyer</t>
  </si>
  <si>
    <t>Sherrybaby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</si>
  <si>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</si>
  <si>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</si>
  <si>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</si>
  <si>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</si>
  <si>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</si>
  <si>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</si>
  <si>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</si>
  <si>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</si>
  <si>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</si>
  <si>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t>http://www.imdb.com/title/tt3118452/?ref_=fn_tt_tt_1</t>
  </si>
  <si>
    <t>Eden Lake </t>
  </si>
  <si>
    <t>Lorraine Stanley</t>
  </si>
  <si>
    <t>camping|forest|lake|stabbed with glass|vomiting</t>
  </si>
  <si>
    <t>http://www.imdb.com/title/tt1020530/?ref_=fn_tt_tt_1</t>
  </si>
  <si>
    <t>Plush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</si>
  <si>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</si>
  <si>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</si>
  <si>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</si>
  <si>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</si>
  <si>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</si>
  <si>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</si>
  <si>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</si>
  <si>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</si>
  <si>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</si>
  <si>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</si>
  <si>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</si>
  <si>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</si>
  <si>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</si>
  <si>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</si>
  <si>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</si>
  <si>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</si>
  <si>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</si>
  <si>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</si>
  <si>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</si>
  <si>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</si>
  <si>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</si>
  <si>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</si>
  <si>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</si>
  <si>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</si>
  <si>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</si>
  <si>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</si>
  <si>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</si>
  <si>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</si>
  <si>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</si>
  <si>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</si>
  <si>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</si>
  <si>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</si>
  <si>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</si>
  <si>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</si>
  <si>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</si>
  <si>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</si>
  <si>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</si>
  <si>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</si>
  <si>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</si>
  <si>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</si>
  <si>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</si>
  <si>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 </t>
  </si>
  <si>
    <t>Louis Walsh</t>
  </si>
  <si>
    <t>http://www.imdb.com/title/tt4704314/?ref_=fn_tt_tt_1</t>
  </si>
  <si>
    <t>Charlotte Rae</t>
  </si>
  <si>
    <t>Bananas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</si>
  <si>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</si>
  <si>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</si>
  <si>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</si>
  <si>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</si>
  <si>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 </t>
  </si>
  <si>
    <t>Kathy Uyen</t>
  </si>
  <si>
    <t>http://www.imdb.com/title/tt1734586/?ref_=fn_tt_tt_1</t>
  </si>
  <si>
    <t>Jeff Crook</t>
  </si>
  <si>
    <t>Mario Cimarro</t>
  </si>
  <si>
    <t>Rockaway </t>
  </si>
  <si>
    <t>Ricardo Chavira</t>
  </si>
  <si>
    <t>http://www.imdb.com/title/tt0796355/?ref_=fn_tt_tt_1</t>
  </si>
  <si>
    <t xml:space="preserve">Wings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</si>
  <si>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</si>
  <si>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</si>
  <si>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</si>
  <si>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</si>
  <si>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</si>
  <si>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</si>
  <si>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</si>
  <si>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</si>
  <si>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</si>
  <si>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</si>
  <si>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</si>
  <si>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 </t>
  </si>
  <si>
    <t>death|desert|robber|sheriff|waitress</t>
  </si>
  <si>
    <t>http://www.imdb.com/title/tt1090671/?ref_=fn_tt_tt_1</t>
  </si>
  <si>
    <t>Highway </t>
  </si>
  <si>
    <t>Mark Rolston</t>
  </si>
  <si>
    <t>1990s|homoeroticism|reference to kurt cobain|road trip|year 1994</t>
  </si>
  <si>
    <t>http://www.imdb.com/title/tt0165361/?ref_=fn_tt_tt_1</t>
  </si>
  <si>
    <t>Small Apartments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</si>
  <si>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</si>
  <si>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</si>
  <si>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</si>
  <si>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</si>
  <si>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</si>
  <si>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</si>
  <si>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</si>
  <si>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</si>
  <si>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</si>
  <si>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</si>
  <si>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</si>
  <si>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</si>
  <si>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</si>
  <si>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t>http://www.imdb.com/title/tt1754633/?ref_=fn_tt_tt_1</t>
  </si>
  <si>
    <t>Phil Morrison</t>
  </si>
  <si>
    <t>All Is Bright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</si>
  <si>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</si>
  <si>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</si>
  <si>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</si>
  <si>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</si>
  <si>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</si>
  <si>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</si>
  <si>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</si>
  <si>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</si>
  <si>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</si>
  <si>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</si>
  <si>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</si>
  <si>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</si>
  <si>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</si>
  <si>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</si>
  <si>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</si>
  <si>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</si>
  <si>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</si>
  <si>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</si>
  <si>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</si>
  <si>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</si>
  <si>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</si>
  <si>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</si>
  <si>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</si>
  <si>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</si>
  <si>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</si>
  <si>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</si>
  <si>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</si>
  <si>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</si>
  <si>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</si>
  <si>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</si>
  <si>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</si>
  <si>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</si>
  <si>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 </t>
  </si>
  <si>
    <t>Dave Sheridan</t>
  </si>
  <si>
    <t>zombie|zombie spoof</t>
  </si>
  <si>
    <t>http://www.imdb.com/title/tt3499458/?ref_=fn_tt_tt_1</t>
  </si>
  <si>
    <t>Derick Martini</t>
  </si>
  <si>
    <t>The Curse of Downers Grove </t>
  </si>
  <si>
    <t>http://www.imdb.com/title/tt1772261/?ref_=fn_tt_tt_1</t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</si>
  <si>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</si>
  <si>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</si>
  <si>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</si>
  <si>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</si>
  <si>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</si>
  <si>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</si>
  <si>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t>http://www.imdb.com/title/tt4416518/?ref_=fn_tt_tt_1</t>
  </si>
  <si>
    <t>Tim Hunter</t>
  </si>
  <si>
    <t>River's Edge </t>
  </si>
  <si>
    <t>death|friend|high school|murder|police</t>
  </si>
  <si>
    <t>http://www.imdb.com/title/tt0091860/?ref_=fn_tt_tt_1</t>
  </si>
  <si>
    <t>Northfork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</si>
  <si>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</si>
  <si>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</si>
  <si>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</si>
  <si>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</si>
  <si>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</si>
  <si>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</si>
  <si>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</si>
  <si>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</si>
  <si>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</si>
  <si>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</si>
  <si>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</si>
  <si>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</si>
  <si>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</si>
  <si>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</si>
  <si>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</si>
  <si>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</si>
  <si>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</si>
  <si>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</si>
  <si>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</si>
  <si>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 </t>
  </si>
  <si>
    <t>Aida Elkashef</t>
  </si>
  <si>
    <t>http://www.imdb.com/title/tt2486682/?ref_=fn_tt_tt_1</t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</si>
  <si>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</si>
  <si>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</si>
  <si>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</si>
  <si>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</si>
  <si>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</si>
  <si>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</si>
  <si>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t>http://www.imdb.com/title/tt0486751/?ref_=fn_tt_tt_1</t>
  </si>
  <si>
    <t>Remo</t>
  </si>
  <si>
    <t>ABCD (Any Body Can Dance)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</si>
  <si>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</si>
  <si>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</si>
  <si>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</si>
  <si>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</si>
  <si>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</si>
  <si>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</si>
  <si>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</si>
  <si>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</si>
  <si>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</si>
  <si>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</si>
  <si>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</si>
  <si>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</si>
  <si>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</si>
  <si>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</si>
  <si>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</si>
  <si>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</si>
  <si>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</si>
  <si>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</si>
  <si>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 </t>
  </si>
  <si>
    <t>basketball|burglary|police|robbery|teenage girl</t>
  </si>
  <si>
    <t>http://www.imdb.com/title/tt3262990/?ref_=fn_tt_tt_1</t>
  </si>
  <si>
    <t>Daniel Stamm</t>
  </si>
  <si>
    <t>The Last Exorcism </t>
  </si>
  <si>
    <t>Patrick Fabian</t>
  </si>
  <si>
    <t>cult film|documentary crew|exorcism|found footage|satanic ritual</t>
  </si>
  <si>
    <t>http://www.imdb.com/title/tt1320244/?ref_=fn_tt_tt_1</t>
  </si>
  <si>
    <t>Nowhere Boy </t>
  </si>
  <si>
    <t>1960s|childhood|friendship|love|the beatles</t>
  </si>
  <si>
    <t>http://www.imdb.com/title/tt1266029/?ref_=fn_tt_tt_1</t>
  </si>
  <si>
    <t>A Streetcar Named Desire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</si>
  <si>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</si>
  <si>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</si>
  <si>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</si>
  <si>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 </t>
  </si>
  <si>
    <t>bomber|doomsday|general|u.s. president|war room</t>
  </si>
  <si>
    <t>http://www.imdb.com/title/tt0057012/?ref_=fn_tt_tt_1</t>
  </si>
  <si>
    <t>Carlos Carrera</t>
  </si>
  <si>
    <t>Ana Claudia Talancón</t>
  </si>
  <si>
    <t>El crimen del padre Amaro </t>
  </si>
  <si>
    <t>church|love|mexico|politics|priest</t>
  </si>
  <si>
    <t>http://www.imdb.com/title/tt0313196/?ref_=fn_tt_tt_1</t>
  </si>
  <si>
    <t>Benh Zeitlin</t>
  </si>
  <si>
    <t>Gina Montana</t>
  </si>
  <si>
    <t>Beasts of the Southern Wild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</si>
  <si>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</si>
  <si>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</si>
  <si>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</si>
  <si>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</si>
  <si>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 </t>
  </si>
  <si>
    <t>Claude Akins</t>
  </si>
  <si>
    <t>ape|general|gorilla|outer space|planet of the apes</t>
  </si>
  <si>
    <t>http://www.imdb.com/title/tt0069768/?ref_=fn_tt_tt_1</t>
  </si>
  <si>
    <t>Maggie Greenwald</t>
  </si>
  <si>
    <t>Songcatcher </t>
  </si>
  <si>
    <t>doctor|mountain|musician|song|university</t>
  </si>
  <si>
    <t>http://www.imdb.com/title/tt0210299/?ref_=fn_tt_tt_1</t>
  </si>
  <si>
    <t>Vera Farmiga</t>
  </si>
  <si>
    <t>Higher Ground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</si>
  <si>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</si>
  <si>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</si>
  <si>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</si>
  <si>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</si>
  <si>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</si>
  <si>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 </t>
  </si>
  <si>
    <t>Brahmanandam</t>
  </si>
  <si>
    <t>http://www.imdb.com/title/tt3566698/?ref_=fn_tt_tt_1</t>
  </si>
  <si>
    <t>Tamil</t>
  </si>
  <si>
    <t>The Greatest Movie Ever Sold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</si>
  <si>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</si>
  <si>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</si>
  <si>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</si>
  <si>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</si>
  <si>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</si>
  <si>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</si>
  <si>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</si>
  <si>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</si>
  <si>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</si>
  <si>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</si>
  <si>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</si>
  <si>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</si>
  <si>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</si>
  <si>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t>http://www.imdb.com/title/tt0378906/?ref_=fn_tt_tt_1</t>
  </si>
  <si>
    <t>Dzongkha</t>
  </si>
  <si>
    <t>Hang 'Em High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</si>
  <si>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</si>
  <si>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</si>
  <si>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</si>
  <si>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</si>
  <si>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</si>
  <si>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</si>
  <si>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 </t>
  </si>
  <si>
    <t>editor|gangster|newspaper|organized crime|press</t>
  </si>
  <si>
    <t>http://www.imdb.com/title/tt0044533/?ref_=fn_tt_tt_1</t>
  </si>
  <si>
    <t>Tony Krantz</t>
  </si>
  <si>
    <t>Sublime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</si>
  <si>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</si>
  <si>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</si>
  <si>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</si>
  <si>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</si>
  <si>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</si>
  <si>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 </t>
  </si>
  <si>
    <t>Bree Williamson</t>
  </si>
  <si>
    <t>http://www.imdb.com/title/tt4058122/?ref_=fn_tt_tt_1</t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</si>
  <si>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</si>
  <si>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</si>
  <si>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</si>
  <si>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</si>
  <si>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</si>
  <si>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</si>
  <si>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</si>
  <si>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</si>
  <si>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</si>
  <si>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</si>
  <si>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</si>
  <si>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</si>
  <si>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</si>
  <si>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</si>
  <si>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</si>
  <si>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</si>
  <si>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</si>
  <si>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</si>
  <si>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 </t>
  </si>
  <si>
    <t>case|doll|dry humor|friend|love</t>
  </si>
  <si>
    <t>http://www.imdb.com/title/tt0303361/?ref_=fn_tt_tt_1</t>
  </si>
  <si>
    <t>Richard Boddington</t>
  </si>
  <si>
    <t>CJ Adams</t>
  </si>
  <si>
    <t>Against the Wild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</si>
  <si>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</si>
  <si>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</si>
  <si>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</si>
  <si>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</si>
  <si>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</si>
  <si>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</si>
  <si>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</si>
  <si>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</si>
  <si>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</si>
  <si>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t>http://www.imdb.com/title/tt2100573/?ref_=fn_tt_tt_1</t>
  </si>
  <si>
    <t>Under the Same Moon </t>
  </si>
  <si>
    <t>12 year old|boy|mexican|mexican immigrant|mexico</t>
  </si>
  <si>
    <t>http://www.imdb.com/title/tt0796307/?ref_=fn_tt_tt_1</t>
  </si>
  <si>
    <t>Gordon Jump</t>
  </si>
  <si>
    <t>Conquest of the Planet of the Apes </t>
  </si>
  <si>
    <t>John Randolph</t>
  </si>
  <si>
    <t>ape|future|intelligence|revolution|slave revolt</t>
  </si>
  <si>
    <t>http://www.imdb.com/title/tt0068408/?ref_=fn_tt_tt_1</t>
  </si>
  <si>
    <t>In the Bedroom </t>
  </si>
  <si>
    <t>doctor|maine|only son|school choir|summer</t>
  </si>
  <si>
    <t>http://www.imdb.com/title/tt0247425/?ref_=fn_tt_tt_1</t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</si>
  <si>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</si>
  <si>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</si>
  <si>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</si>
  <si>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</si>
  <si>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</si>
  <si>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</si>
  <si>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</si>
  <si>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</si>
  <si>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 </t>
  </si>
  <si>
    <t>banker|beauty pageant|escaped convict|gay|pageant</t>
  </si>
  <si>
    <t>http://www.imdb.com/title/tt0162360/?ref_=fn_tt_tt_1</t>
  </si>
  <si>
    <t>Natalie Press</t>
  </si>
  <si>
    <t>My Summer of Love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</si>
  <si>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</si>
  <si>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</si>
  <si>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</si>
  <si>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</si>
  <si>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</si>
  <si>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 </t>
  </si>
  <si>
    <t>delivery|delivery to wrong address|lunchbox|open ended|unconventional romance</t>
  </si>
  <si>
    <t>http://www.imdb.com/title/tt2350496/?ref_=fn_tt_tt_1</t>
  </si>
  <si>
    <t>Sally Potter</t>
  </si>
  <si>
    <t>Yes </t>
  </si>
  <si>
    <t>beach|lebanese|loss|muslim|restaurant</t>
  </si>
  <si>
    <t>http://www.imdb.com/title/tt0381717/?ref_=fn_tt_tt_1</t>
  </si>
  <si>
    <t>Ann Miller</t>
  </si>
  <si>
    <t>Jean Arthur</t>
  </si>
  <si>
    <t>You Can't Take It with You </t>
  </si>
  <si>
    <t>eccentric|friend|house|monopoly|stenographer</t>
  </si>
  <si>
    <t>http://www.imdb.com/title/tt0030993/?ref_=fn_tt_tt_1</t>
  </si>
  <si>
    <t>From Here to Eternity </t>
  </si>
  <si>
    <t>boxing|captain|hawaii|love|sergeant</t>
  </si>
  <si>
    <t>http://www.imdb.com/title/tt0045793/?ref_=fn_tt_tt_1</t>
  </si>
  <si>
    <t>Ben Johnson</t>
  </si>
  <si>
    <t>She Wore a Yellow Ribbon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</si>
  <si>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</si>
  <si>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</si>
  <si>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</si>
  <si>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</si>
  <si>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</si>
  <si>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 </t>
  </si>
  <si>
    <t>christianity|love|reference to justin bieber|reference to taylor swift|worship</t>
  </si>
  <si>
    <t>http://www.imdb.com/title/tt2349460/?ref_=fn_tt_tt_1</t>
  </si>
  <si>
    <t>Dave Meyers</t>
  </si>
  <si>
    <t>Foolish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</si>
  <si>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</si>
  <si>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</si>
  <si>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</si>
  <si>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</si>
  <si>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</si>
  <si>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</si>
  <si>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</si>
  <si>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</si>
  <si>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</si>
  <si>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</si>
  <si>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 </t>
  </si>
  <si>
    <t>caramel|friendship|police|secret|suitor</t>
  </si>
  <si>
    <t>http://www.imdb.com/title/tt0825236/?ref_=fn_tt_tt_1</t>
  </si>
  <si>
    <t>Lluís Quílez</t>
  </si>
  <si>
    <t>Pixie Davies</t>
  </si>
  <si>
    <t>Out of the Dark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</si>
  <si>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</si>
  <si>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</si>
  <si>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</si>
  <si>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</si>
  <si>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</si>
  <si>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</si>
  <si>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</si>
  <si>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</si>
  <si>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</si>
  <si>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t>http://www.imdb.com/title/tt0476643/?ref_=fn_tt_tt_1</t>
  </si>
  <si>
    <t>The Conversation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</si>
  <si>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</si>
  <si>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</si>
  <si>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</si>
  <si>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</si>
  <si>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</si>
  <si>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 </t>
  </si>
  <si>
    <t>http://www.imdb.com/title/tt0442764/?ref_=fn_tt_tt_1</t>
  </si>
  <si>
    <t>François Truffaut</t>
  </si>
  <si>
    <t>Jean-Paul Belmondo</t>
  </si>
  <si>
    <t>Mississippi Mermaid </t>
  </si>
  <si>
    <t>Michel Bouquet</t>
  </si>
  <si>
    <t>antibes|hotel|island|reunion|reunion island</t>
  </si>
  <si>
    <t>http://www.imdb.com/title/tt0064990/?ref_=fn_tt_tt_1</t>
  </si>
  <si>
    <t>Marisa Coughlan</t>
  </si>
  <si>
    <t>I Love Your Work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</si>
  <si>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</si>
  <si>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</si>
  <si>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</si>
  <si>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</si>
  <si>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</si>
  <si>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</si>
  <si>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</si>
  <si>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</si>
  <si>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</si>
  <si>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</si>
  <si>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</si>
  <si>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</si>
  <si>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</si>
  <si>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</si>
  <si>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</si>
  <si>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 </t>
  </si>
  <si>
    <t>Ken Siu</t>
  </si>
  <si>
    <t>hand to hand combat|hong kong|kumite|martial arts|tournament</t>
  </si>
  <si>
    <t>http://www.imdb.com/title/tt0092675/?ref_=fn_tt_tt_1</t>
  </si>
  <si>
    <t>Mr. Smith Goes to Washington </t>
  </si>
  <si>
    <t>camp|corruption|governor|senate|u.s. senate</t>
  </si>
  <si>
    <t>http://www.imdb.com/title/tt0031679/?ref_=fn_tt_tt_1</t>
  </si>
  <si>
    <t>Leo Fitzpatrick</t>
  </si>
  <si>
    <t>Kids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</si>
  <si>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</si>
  <si>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</si>
  <si>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</si>
  <si>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</si>
  <si>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</si>
  <si>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</si>
  <si>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</si>
  <si>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</si>
  <si>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</si>
  <si>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</si>
  <si>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</si>
  <si>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</si>
  <si>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</si>
  <si>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</si>
  <si>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</si>
  <si>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</si>
  <si>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</si>
  <si>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</si>
  <si>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</si>
  <si>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</si>
  <si>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</si>
  <si>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</si>
  <si>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</si>
  <si>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</si>
  <si>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</si>
  <si>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</si>
  <si>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t>http://www.imdb.com/title/tt0038109/?ref_=fn_tt_tt_1</t>
  </si>
  <si>
    <t>Exotica </t>
  </si>
  <si>
    <t>bird|cult film|egg|nightclub|toronto</t>
  </si>
  <si>
    <t>http://www.imdb.com/title/tt0109759/?ref_=fn_tt_tt_1</t>
  </si>
  <si>
    <t>Buffalo '66 </t>
  </si>
  <si>
    <t>shower|stripper|tap dancing|underwear|undressing</t>
  </si>
  <si>
    <t>http://www.imdb.com/title/tt0118789/?ref_=fn_tt_tt_1</t>
  </si>
  <si>
    <t>Insidious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</si>
  <si>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</si>
  <si>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</si>
  <si>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</si>
  <si>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</si>
  <si>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</si>
  <si>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 </t>
  </si>
  <si>
    <t>Miguel Sandoval</t>
  </si>
  <si>
    <t>punk|punk rocker|repossession|televangelist|ufo</t>
  </si>
  <si>
    <t>http://www.imdb.com/title/tt0087995/?ref_=fn_tt_tt_1</t>
  </si>
  <si>
    <t>Fabián Bielinsky</t>
  </si>
  <si>
    <t>Gastón Pauls</t>
  </si>
  <si>
    <t>Nine Queens </t>
  </si>
  <si>
    <t>Leticia Brédice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</si>
  <si>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</si>
  <si>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</si>
  <si>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</si>
  <si>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</si>
  <si>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</si>
  <si>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</si>
  <si>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</si>
  <si>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</si>
  <si>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</si>
  <si>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</si>
  <si>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 </t>
  </si>
  <si>
    <t>Ryan McDonald</t>
  </si>
  <si>
    <t>commune|defecation|environmentalism|fellatio|island</t>
  </si>
  <si>
    <t>http://www.imdb.com/title/tt0357110/?ref_=fn_tt_tt_1</t>
  </si>
  <si>
    <t>Maggie Carey</t>
  </si>
  <si>
    <t>The To Do List </t>
  </si>
  <si>
    <t>feces in a swimming pool|female vomiting|high school|lifeguard|male objectification</t>
  </si>
  <si>
    <t>http://www.imdb.com/title/tt1758795/?ref_=fn_tt_tt_1</t>
  </si>
  <si>
    <t>Salvator Xuereb</t>
  </si>
  <si>
    <t>Killing Zoe </t>
  </si>
  <si>
    <t>bank|bastille day|call girl|childhood friend|drugs</t>
  </si>
  <si>
    <t>http://www.imdb.com/title/tt0110265/?ref_=fn_tt_tt_1</t>
  </si>
  <si>
    <t>Henry Bean</t>
  </si>
  <si>
    <t>Theresa Russell</t>
  </si>
  <si>
    <t>The Believer </t>
  </si>
  <si>
    <t>Summer Phoenix</t>
  </si>
  <si>
    <t>jew|jewish nazi|nazism|racism|skinhead</t>
  </si>
  <si>
    <t>http://www.imdb.com/title/tt0247199/?ref_=fn_tt_tt_1</t>
  </si>
  <si>
    <t>Snow Angels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</si>
  <si>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</si>
  <si>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</si>
  <si>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</si>
  <si>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</si>
  <si>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</si>
  <si>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 </t>
  </si>
  <si>
    <t>Malone Thomas</t>
  </si>
  <si>
    <t>http://www.imdb.com/title/tt3139764/?ref_=fn_tt_tt_1</t>
  </si>
  <si>
    <t>Session 9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</si>
  <si>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</si>
  <si>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</si>
  <si>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</si>
  <si>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 </t>
  </si>
  <si>
    <t>cheese|city|ice cream|school|second city</t>
  </si>
  <si>
    <t>http://www.imdb.com/title/tt0391229/?ref_=fn_tt_tt_1</t>
  </si>
  <si>
    <t>Qasim Basir</t>
  </si>
  <si>
    <t>Mooz-Lum </t>
  </si>
  <si>
    <t>http://www.imdb.com/title/tt1450328/?ref_=fn_tt_tt_1</t>
  </si>
  <si>
    <t>Adam Green</t>
  </si>
  <si>
    <t>Hatchet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</si>
  <si>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</si>
  <si>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</si>
  <si>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</si>
  <si>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</si>
  <si>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</si>
  <si>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</si>
  <si>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</si>
  <si>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</si>
  <si>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</si>
  <si>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</si>
  <si>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</si>
  <si>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 </t>
  </si>
  <si>
    <t>catholic|catholicism|rabbi|school|summer</t>
  </si>
  <si>
    <t>http://www.imdb.com/title/tt0286162/?ref_=fn_tt_tt_1</t>
  </si>
  <si>
    <t>My Name Is Bruce </t>
  </si>
  <si>
    <t>Timothy Patrick Quill</t>
  </si>
  <si>
    <t>b movie|birthday|chinese|demon|small town</t>
  </si>
  <si>
    <t>http://www.imdb.com/title/tt0489235/?ref_=fn_tt_tt_1</t>
  </si>
  <si>
    <t>The Salon </t>
  </si>
  <si>
    <t>http://www.imdb.com/title/tt0436742/?ref_=fn_tt_tt_1</t>
  </si>
  <si>
    <t>Adam Carolla</t>
  </si>
  <si>
    <t>Jim O'Heir</t>
  </si>
  <si>
    <t>Road Hard </t>
  </si>
  <si>
    <t>girl in panties|panties|red panties|stand up comedy</t>
  </si>
  <si>
    <t>http://www.imdb.com/title/tt3110770/?ref_=fn_tt_tt_1</t>
  </si>
  <si>
    <t>Jenny O'Hara</t>
  </si>
  <si>
    <t>Forty Shades of Blue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</si>
  <si>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</si>
  <si>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</si>
  <si>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</si>
  <si>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</si>
  <si>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</si>
  <si>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</si>
  <si>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</si>
  <si>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</si>
  <si>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</si>
  <si>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</si>
  <si>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</si>
  <si>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</si>
  <si>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</si>
  <si>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</si>
  <si>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</si>
  <si>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</si>
  <si>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 </t>
  </si>
  <si>
    <t>cancer|cigarette smoking|hospital|one night stand|trucker</t>
  </si>
  <si>
    <t>http://www.imdb.com/title/tt1087527/?ref_=fn_tt_tt_1</t>
  </si>
  <si>
    <t>Jaime Zevallos</t>
  </si>
  <si>
    <t>Me You and Five Bucks </t>
  </si>
  <si>
    <t>Michael Elian</t>
  </si>
  <si>
    <t>http://www.imdb.com/title/tt2265431/?ref_=fn_tt_tt_1</t>
  </si>
  <si>
    <t>The Lords of Salem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</si>
  <si>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</si>
  <si>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</si>
  <si>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</si>
  <si>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</si>
  <si>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</si>
  <si>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</si>
  <si>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</si>
  <si>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</si>
  <si>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</si>
  <si>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</si>
  <si>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</si>
  <si>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</si>
  <si>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</si>
  <si>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</si>
  <si>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</si>
  <si>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</si>
  <si>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</si>
  <si>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</si>
  <si>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</si>
  <si>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</si>
  <si>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</si>
  <si>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</si>
  <si>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</si>
  <si>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</si>
  <si>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 </t>
  </si>
  <si>
    <t>http://www.imdb.com/title/tt1639397/?ref_=fn_tt_tt_1</t>
  </si>
  <si>
    <t>Nae Caranfil</t>
  </si>
  <si>
    <t>Joe Armstrong</t>
  </si>
  <si>
    <t>Monica Barladeanu</t>
  </si>
  <si>
    <t>Closer to the Moon </t>
  </si>
  <si>
    <t>Martin Hancock</t>
  </si>
  <si>
    <t>http://www.imdb.com/title/tt2017486/?ref_=fn_tt_tt_1</t>
  </si>
  <si>
    <t>David Winning</t>
  </si>
  <si>
    <t>Amber Marshall</t>
  </si>
  <si>
    <t>Ashanti</t>
  </si>
  <si>
    <t>Mutant World </t>
  </si>
  <si>
    <t>John DeSantis</t>
  </si>
  <si>
    <t>http://www.imdb.com/title/tt3626436/?ref_=fn_tt_tt_1</t>
  </si>
  <si>
    <t>Frank Lotito</t>
  </si>
  <si>
    <t>Growing Up Smith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</si>
  <si>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</si>
  <si>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</si>
  <si>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</si>
  <si>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</si>
  <si>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 </t>
  </si>
  <si>
    <t>http://www.imdb.com/title/tt3781616/?ref_=fn_tt_tt_1</t>
  </si>
  <si>
    <t>Tara Subkoff</t>
  </si>
  <si>
    <t>Balthazar Getty</t>
  </si>
  <si>
    <t>#Horror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</si>
  <si>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</si>
  <si>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</si>
  <si>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</si>
  <si>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</si>
  <si>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</si>
  <si>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</si>
  <si>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</si>
  <si>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</si>
  <si>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</si>
  <si>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</si>
  <si>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</si>
  <si>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</si>
  <si>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</si>
  <si>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</si>
  <si>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t>http://www.imdb.com/title/tt0029583/?ref_=fn_tt_tt_1</t>
  </si>
  <si>
    <t>Lucrecia Martel</t>
  </si>
  <si>
    <t>Mercedes Morán</t>
  </si>
  <si>
    <t>The Holy Girl </t>
  </si>
  <si>
    <t>María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</si>
  <si>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</si>
  <si>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</si>
  <si>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</si>
  <si>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</si>
  <si>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</si>
  <si>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</si>
  <si>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</si>
  <si>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</si>
  <si>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</si>
  <si>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</si>
  <si>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</si>
  <si>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</si>
  <si>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</si>
  <si>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</si>
  <si>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</si>
  <si>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</si>
  <si>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 </t>
  </si>
  <si>
    <t>Cullen Douglas</t>
  </si>
  <si>
    <t>http://www.imdb.com/title/tt4063178/?ref_=fn_tt_tt_1</t>
  </si>
  <si>
    <t>Adam DiMarco</t>
  </si>
  <si>
    <t>Camren Bicondova</t>
  </si>
  <si>
    <t>Girl House </t>
  </si>
  <si>
    <t>Chasty Ballesteros</t>
  </si>
  <si>
    <t>college student|disfigured face|house|suicide|website</t>
  </si>
  <si>
    <t>http://www.imdb.com/title/tt2577172/?ref_=fn_tt_tt_1</t>
  </si>
  <si>
    <t>Léa Drucker</t>
  </si>
  <si>
    <t>The Blue Room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</si>
  <si>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</si>
  <si>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</si>
  <si>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</si>
  <si>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</si>
  <si>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</si>
  <si>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</si>
  <si>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</si>
  <si>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</si>
  <si>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</si>
  <si>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</si>
  <si>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</si>
  <si>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 </t>
  </si>
  <si>
    <t>Burt Ward</t>
  </si>
  <si>
    <t>black cat|catwoman|dc comics|penguin|riddler</t>
  </si>
  <si>
    <t>http://www.imdb.com/title/tt0060153/?ref_=fn_tt_tt_1</t>
  </si>
  <si>
    <t>Lock, Stock and Two Smoking Barrels </t>
  </si>
  <si>
    <t>antique|cockney accent|hatchet|money|shotgun</t>
  </si>
  <si>
    <t>http://www.imdb.com/title/tt0120735/?ref_=fn_tt_tt_1</t>
  </si>
  <si>
    <t>Robert M. Young</t>
  </si>
  <si>
    <t>The Ballad of Gregorio Cortez </t>
  </si>
  <si>
    <t>http://www.imdb.com/title/tt3551840/?ref_=fn_tt_tt_1</t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</si>
  <si>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</si>
  <si>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</si>
  <si>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</si>
  <si>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</si>
  <si>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</si>
  <si>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</si>
  <si>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 </t>
  </si>
  <si>
    <t>Trine Dyrholm</t>
  </si>
  <si>
    <t>dogme 95|family secret|haunted by the past|secret|speech</t>
  </si>
  <si>
    <t>http://www.imdb.com/title/tt0154420/?ref_=fn_tt_tt_1</t>
  </si>
  <si>
    <t>Trees Lounge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</si>
  <si>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</si>
  <si>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</si>
  <si>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</si>
  <si>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</si>
  <si>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</si>
  <si>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</si>
  <si>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</si>
  <si>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</si>
  <si>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</si>
  <si>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</si>
  <si>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</si>
  <si>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 </t>
  </si>
  <si>
    <t>basketball|german immigrant|opera|two word title|war orphan</t>
  </si>
  <si>
    <t>http://www.imdb.com/title/tt0190255/?ref_=fn_tt_tt_1</t>
  </si>
  <si>
    <t>Boris Rodriguez</t>
  </si>
  <si>
    <t>Eddie: The Sleepwalking Cannibal </t>
  </si>
  <si>
    <t>art teacher|cannibal|inspiration|painter|sleepwalking</t>
  </si>
  <si>
    <t>http://www.imdb.com/title/tt1480658/?ref_=fn_tt_tt_1</t>
  </si>
  <si>
    <t>Tucker Smallwood</t>
  </si>
  <si>
    <t xml:space="preserve">Space: Above and Beyond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</si>
  <si>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</si>
  <si>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</si>
  <si>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</si>
  <si>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</si>
  <si>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</si>
  <si>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</si>
  <si>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</si>
  <si>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</si>
  <si>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</si>
  <si>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</si>
  <si>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</si>
  <si>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</si>
  <si>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</si>
  <si>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</si>
  <si>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</si>
  <si>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</si>
  <si>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</si>
  <si>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</si>
  <si>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 </t>
  </si>
  <si>
    <t>blaxploitation|hanukkah|jewish|kwanzaa|santa claus</t>
  </si>
  <si>
    <t>http://www.imdb.com/title/tt0317640/?ref_=fn_tt_tt_1</t>
  </si>
  <si>
    <t>Arjun Sablok</t>
  </si>
  <si>
    <t>Uday Chopra</t>
  </si>
  <si>
    <t>Neal 'N' Nikki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</si>
  <si>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</si>
  <si>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</si>
  <si>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</si>
  <si>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</si>
  <si>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</si>
  <si>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</si>
  <si>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</si>
  <si>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</si>
  <si>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</si>
  <si>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</si>
  <si>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 </t>
  </si>
  <si>
    <t>http://www.imdb.com/title/tt1147684/?ref_=fn_tt_tt_1</t>
  </si>
  <si>
    <t>Joan Fontaine</t>
  </si>
  <si>
    <t>Drama|Film-Noir|Mystery|Thriller</t>
  </si>
  <si>
    <t>Rebecca </t>
  </si>
  <si>
    <t>death|estate|housekeeper|love|monte carlo</t>
  </si>
  <si>
    <t>http://www.imdb.com/title/tt0032976/?ref_=fn_tt_tt_1</t>
  </si>
  <si>
    <t>Adrienne King</t>
  </si>
  <si>
    <t>Betsy Palmer</t>
  </si>
  <si>
    <t>Friday the 13th Part 2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</si>
  <si>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</si>
  <si>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</si>
  <si>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</si>
  <si>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</si>
  <si>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</si>
  <si>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</si>
  <si>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</si>
  <si>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</si>
  <si>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</si>
  <si>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t>http://www.imdb.com/title/tt0037884/?ref_=fn_tt_tt_1</t>
  </si>
  <si>
    <t>Douglas Cheek</t>
  </si>
  <si>
    <t>C.H.U.D. </t>
  </si>
  <si>
    <t>bum|city|mutant|new york city|street</t>
  </si>
  <si>
    <t>http://www.imdb.com/title/tt0087015/?ref_=fn_tt_tt_1</t>
  </si>
  <si>
    <t>Jenni Rivera</t>
  </si>
  <si>
    <t>Filly Brown </t>
  </si>
  <si>
    <t>Jorge Diaz</t>
  </si>
  <si>
    <t>http://www.imdb.com/title/tt1869425/?ref_=fn_tt_tt_1</t>
  </si>
  <si>
    <t>Deryck Broom</t>
  </si>
  <si>
    <t>Vic Mignogna</t>
  </si>
  <si>
    <t>The Lion of Judah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</si>
  <si>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</si>
  <si>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</si>
  <si>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</si>
  <si>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</si>
  <si>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</si>
  <si>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</si>
  <si>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</si>
  <si>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</si>
  <si>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</si>
  <si>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</si>
  <si>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</si>
  <si>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</si>
  <si>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</si>
  <si>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</si>
  <si>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</si>
  <si>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             </t>
  </si>
  <si>
    <t>escort|female nudity|friendship|money|sex scene</t>
  </si>
  <si>
    <t>http://www.imdb.com/title/tt3846642/?ref_=fn_tt_tt_1</t>
  </si>
  <si>
    <t>Elvis Nolasco</t>
  </si>
  <si>
    <t>Da Sweet Blood of Jesus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</si>
  <si>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</si>
  <si>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</si>
  <si>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</si>
  <si>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</si>
  <si>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 </t>
  </si>
  <si>
    <t>affair|interview|marriage|sex|videotape</t>
  </si>
  <si>
    <t>http://www.imdb.com/title/tt0098724/?ref_=fn_tt_tt_1</t>
  </si>
  <si>
    <t>Saw </t>
  </si>
  <si>
    <t>chained|flashback|killer|serial killer|surprise ending</t>
  </si>
  <si>
    <t>http://www.imdb.com/title/tt0387564/?ref_=fn_tt_tt_1</t>
  </si>
  <si>
    <t>Super Troopers </t>
  </si>
  <si>
    <t>drugs|highway|police|state trooper|vermont</t>
  </si>
  <si>
    <t>http://www.imdb.com/title/tt0247745/?ref_=fn_tt_tt_1</t>
  </si>
  <si>
    <t>Giovanni Zelko</t>
  </si>
  <si>
    <t>Zuhair Haddad</t>
  </si>
  <si>
    <t>The Algerian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</si>
  <si>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</si>
  <si>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</si>
  <si>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</si>
  <si>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</si>
  <si>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</si>
  <si>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</si>
  <si>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</si>
  <si>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</si>
  <si>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</si>
  <si>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</si>
  <si>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</si>
  <si>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 </t>
  </si>
  <si>
    <t>arranged marriage|bride|celebration|marriage|wedding</t>
  </si>
  <si>
    <t>http://www.imdb.com/title/tt0265343/?ref_=fn_tt_tt_1</t>
  </si>
  <si>
    <t>You Can Count on Me </t>
  </si>
  <si>
    <t>bank|car accident|cheating husband|new york|single mother</t>
  </si>
  <si>
    <t>http://www.imdb.com/title/tt0203230/?ref_=fn_tt_tt_1</t>
  </si>
  <si>
    <t>Jerry Mathers</t>
  </si>
  <si>
    <t>The Trouble with Harry </t>
  </si>
  <si>
    <t>artist|death|hunting|sheriff|vermont</t>
  </si>
  <si>
    <t>http://www.imdb.com/title/tt0048750/?ref_=fn_tt_tt_1</t>
  </si>
  <si>
    <t>Jamie Babbit</t>
  </si>
  <si>
    <t>But I'm a Cheerleader </t>
  </si>
  <si>
    <t>cheerleader|gay|homosexual|lesbian|lesbian relationship</t>
  </si>
  <si>
    <t>http://www.imdb.com/title/tt0179116/?ref_=fn_tt_tt_1</t>
  </si>
  <si>
    <t>David Boyd</t>
  </si>
  <si>
    <t>Home Run </t>
  </si>
  <si>
    <t>addiction|alcoholic|baseball|car accident|reference to god</t>
  </si>
  <si>
    <t>http://www.imdb.com/title/tt2051894/?ref_=fn_tt_tt_1</t>
  </si>
  <si>
    <t>Reservoir Dogs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</si>
  <si>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</si>
  <si>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</si>
  <si>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</si>
  <si>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</si>
  <si>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</si>
  <si>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</si>
  <si>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</si>
  <si>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</si>
  <si>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</si>
  <si>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 </t>
  </si>
  <si>
    <t>Enzo Petito</t>
  </si>
  <si>
    <t>civil war|hitman|outlaw|shootout|spaghetti western</t>
  </si>
  <si>
    <t>http://www.imdb.com/title/tt0060196/?ref_=fn_tt_tt_1</t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</si>
  <si>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</si>
  <si>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</si>
  <si>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</si>
  <si>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</si>
  <si>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</si>
  <si>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</si>
  <si>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</si>
  <si>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</si>
  <si>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</si>
  <si>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</si>
  <si>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</si>
  <si>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</si>
  <si>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</si>
  <si>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</si>
  <si>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</si>
  <si>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</si>
  <si>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</si>
  <si>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</si>
  <si>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</si>
  <si>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t>http://www.imdb.com/title/tt0283323/?ref_=fn_tt_tt_1</t>
  </si>
  <si>
    <t>Pink Ribbons, Inc.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</si>
  <si>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</si>
  <si>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</si>
  <si>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</si>
  <si>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</si>
  <si>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</si>
  <si>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</si>
  <si>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</si>
  <si>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</si>
  <si>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</si>
  <si>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</si>
  <si>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</si>
  <si>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</si>
  <si>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</si>
  <si>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</si>
  <si>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Arrué</t>
  </si>
  <si>
    <t>Nataniel Sánchez</t>
  </si>
  <si>
    <t>The Knife of Don Juan </t>
  </si>
  <si>
    <t>Juan Carlos Montoya</t>
  </si>
  <si>
    <t>http://www.imdb.com/title/tt1349485/?ref_=fn_tt_tt_1</t>
  </si>
  <si>
    <t>David Caffrey</t>
  </si>
  <si>
    <t>Grand Theft Parsons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</si>
  <si>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</si>
  <si>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</si>
  <si>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</si>
  <si>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</si>
  <si>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</si>
  <si>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</si>
  <si>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</si>
  <si>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</si>
  <si>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</si>
  <si>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</si>
  <si>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 </t>
  </si>
  <si>
    <t>attack|fort|india|lancer|massacre</t>
  </si>
  <si>
    <t>http://www.imdb.com/title/tt0027438/?ref_=fn_tt_tt_1</t>
  </si>
  <si>
    <t>Justin Thomas Ostensen</t>
  </si>
  <si>
    <t>Kristin Booth</t>
  </si>
  <si>
    <t>Below Zero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</si>
  <si>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</si>
  <si>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</si>
  <si>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</si>
  <si>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</si>
  <si>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</si>
  <si>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</si>
  <si>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</si>
  <si>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</si>
  <si>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</si>
  <si>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t>http://www.imdb.com/title/tt2180333/?ref_=fn_tt_tt_1</t>
  </si>
  <si>
    <t>Adventure|Comedy|Sport</t>
  </si>
  <si>
    <t>Airborne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</si>
  <si>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</si>
  <si>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</si>
  <si>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</si>
  <si>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</si>
  <si>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</si>
  <si>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</si>
  <si>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</si>
  <si>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</si>
  <si>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</si>
  <si>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</si>
  <si>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</si>
  <si>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 </t>
  </si>
  <si>
    <t>http://www.imdb.com/title/tt1943014/?ref_=fn_tt_tt_1</t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</si>
  <si>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</si>
  <si>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</si>
  <si>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</si>
  <si>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</si>
  <si>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</si>
  <si>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</si>
  <si>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t>http://www.imdb.com/title/tt2622294/?ref_=fn_tt_tt_1</t>
  </si>
  <si>
    <t>Rob McKittrick</t>
  </si>
  <si>
    <t>Waiting... </t>
  </si>
  <si>
    <t>cook|dishwasher|flashing|male frontal nudity|waiter</t>
  </si>
  <si>
    <t>http://www.imdb.com/title/tt0348333/?ref_=fn_tt_tt_1</t>
  </si>
  <si>
    <t>Dead Man's Shoes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</si>
  <si>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</si>
  <si>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</si>
  <si>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</si>
  <si>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</si>
  <si>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</si>
  <si>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             </t>
  </si>
  <si>
    <t>based on true story|blood|serial killer|slasher|tv mini series</t>
  </si>
  <si>
    <t>http://www.imdb.com/title/tt4460878/?ref_=fn_tt_tt_1</t>
  </si>
  <si>
    <t>Jeff Burr</t>
  </si>
  <si>
    <t>From a Whisper to a Scream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</si>
  <si>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</si>
  <si>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</si>
  <si>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</si>
  <si>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</si>
  <si>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</si>
  <si>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</si>
  <si>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</si>
  <si>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</si>
  <si>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</si>
  <si>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</si>
  <si>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</si>
  <si>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</si>
  <si>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</si>
  <si>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</si>
  <si>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</si>
  <si>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</si>
  <si>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</si>
  <si>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</si>
  <si>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</si>
  <si>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</si>
  <si>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</si>
  <si>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</si>
  <si>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</si>
  <si>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</si>
  <si>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</si>
  <si>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</si>
  <si>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</si>
  <si>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</si>
  <si>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</si>
  <si>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</si>
  <si>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</si>
  <si>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</si>
  <si>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</si>
  <si>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</si>
  <si>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</si>
  <si>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</si>
  <si>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</si>
  <si>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</si>
  <si>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 </t>
  </si>
  <si>
    <t>flashback|immortality|rural setting|vampire|zombie</t>
  </si>
  <si>
    <t>http://www.imdb.com/title/tt0923653/?ref_=fn_tt_tt_1</t>
  </si>
  <si>
    <t>Joe Marino</t>
  </si>
  <si>
    <t>Anella Vastola</t>
  </si>
  <si>
    <t>Piero Maggiò</t>
  </si>
  <si>
    <t>The Vatican Exorcisms </t>
  </si>
  <si>
    <t>http://www.imdb.com/title/tt3043194/?ref_=fn_tt_tt_1</t>
  </si>
  <si>
    <t>Casablanca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</si>
  <si>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</si>
  <si>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</si>
  <si>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</si>
  <si>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</si>
  <si>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</si>
  <si>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</si>
  <si>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</si>
  <si>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</si>
  <si>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</si>
  <si>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</si>
  <si>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</si>
  <si>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</si>
  <si>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 </t>
  </si>
  <si>
    <t>Gauhar Khan</t>
  </si>
  <si>
    <t>boss|computer|honesty|sales|salesman</t>
  </si>
  <si>
    <t>http://www.imdb.com/title/tt1434447/?ref_=fn_tt_tt_1</t>
  </si>
  <si>
    <t>Douglas Trumbull</t>
  </si>
  <si>
    <t>Silent Running </t>
  </si>
  <si>
    <t>Jesse Vint</t>
  </si>
  <si>
    <t>forest|greenhouse|plant|robot|space</t>
  </si>
  <si>
    <t>http://www.imdb.com/title/tt0067756/?ref_=fn_tt_tt_1</t>
  </si>
  <si>
    <t>Rocky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</si>
  <si>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</si>
  <si>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</si>
  <si>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</si>
  <si>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</si>
  <si>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</si>
  <si>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</si>
  <si>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</si>
  <si>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</si>
  <si>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</si>
  <si>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</si>
  <si>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</si>
  <si>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</si>
  <si>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</si>
  <si>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</si>
  <si>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</si>
  <si>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 </t>
  </si>
  <si>
    <t>Heather Sossaman</t>
  </si>
  <si>
    <t>blender|computer screen|secret|skype|webcam</t>
  </si>
  <si>
    <t>http://www.imdb.com/title/tt3713166/?ref_=fn_tt_tt_1</t>
  </si>
  <si>
    <t>Taxi Driver </t>
  </si>
  <si>
    <t>loner|neo noir|night shift|taxi driver|vigilante</t>
  </si>
  <si>
    <t>http://www.imdb.com/title/tt0075314/?ref_=fn_tt_tt_1</t>
  </si>
  <si>
    <t>The Howling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</si>
  <si>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</si>
  <si>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</si>
  <si>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</si>
  <si>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</si>
  <si>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</si>
  <si>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</si>
  <si>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</si>
  <si>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</si>
  <si>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</si>
  <si>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</si>
  <si>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</si>
  <si>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</si>
  <si>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</si>
  <si>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</si>
  <si>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</si>
  <si>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</si>
  <si>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</si>
  <si>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</si>
  <si>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</si>
  <si>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</si>
  <si>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</si>
  <si>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 </t>
  </si>
  <si>
    <t>Maria Canals-Barrera</t>
  </si>
  <si>
    <t>alternate universe|christian|christian film|christianity|manipulation</t>
  </si>
  <si>
    <t>http://www.imdb.com/title/tt4824308/?ref_=fn_tt_tt_1</t>
  </si>
  <si>
    <t>Cry_Wolf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</si>
  <si>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</si>
  <si>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</si>
  <si>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</si>
  <si>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</si>
  <si>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</si>
  <si>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 </t>
  </si>
  <si>
    <t>Sakae Kimura</t>
  </si>
  <si>
    <t>godzilla|kaiju|monster|orga|ufo</t>
  </si>
  <si>
    <t>http://www.imdb.com/title/tt0188640/?ref_=fn_tt_tt_1</t>
  </si>
  <si>
    <t>Blue Valentine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</si>
  <si>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</si>
  <si>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</si>
  <si>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</si>
  <si>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</si>
  <si>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</si>
  <si>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</si>
  <si>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</si>
  <si>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</si>
  <si>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</si>
  <si>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</si>
  <si>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</si>
  <si>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</si>
  <si>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</si>
  <si>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</si>
  <si>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</si>
  <si>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</si>
  <si>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</si>
  <si>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</si>
  <si>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</si>
  <si>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</si>
  <si>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</si>
  <si>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</si>
  <si>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</si>
  <si>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</si>
  <si>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t>http://www.imdb.com/title/tt0049452/?ref_=fn_tt_tt_1</t>
  </si>
  <si>
    <t>Al Gore</t>
  </si>
  <si>
    <t>An Inconvenient Truth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</si>
  <si>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</si>
  <si>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</si>
  <si>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</si>
  <si>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</si>
  <si>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</si>
  <si>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</si>
  <si>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</si>
  <si>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</si>
  <si>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</si>
  <si>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</si>
  <si>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</si>
  <si>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</si>
  <si>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</si>
  <si>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</si>
  <si>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</si>
  <si>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</si>
  <si>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t>http://www.imdb.com/title/tt0893382/?ref_=fn_tt_tt_1</t>
  </si>
  <si>
    <t>The Green Inferno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</si>
  <si>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</si>
  <si>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</si>
  <si>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</si>
  <si>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</si>
  <si>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</si>
  <si>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 </t>
  </si>
  <si>
    <t>Niamh Cusack</t>
  </si>
  <si>
    <t>france|gay|language|male masturbation|masturbation</t>
  </si>
  <si>
    <t>http://www.imdb.com/title/tt2248739/?ref_=fn_tt_tt_1</t>
  </si>
  <si>
    <t>Ben Lewin</t>
  </si>
  <si>
    <t>The Sessions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</si>
  <si>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</si>
  <si>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</si>
  <si>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</si>
  <si>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</si>
  <si>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</si>
  <si>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</si>
  <si>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</si>
  <si>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</si>
  <si>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</si>
  <si>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t>http://www.imdb.com/title/tt1286537/?ref_=fn_tt_tt_1</t>
  </si>
  <si>
    <t>Robert Amaya</t>
  </si>
  <si>
    <t>October Baby </t>
  </si>
  <si>
    <t>Jason Burkey</t>
  </si>
  <si>
    <t>abortion|anti choice|christian preach|malpractice|unprofessional conduct</t>
  </si>
  <si>
    <t>http://www.imdb.com/title/tt1720182/?ref_=fn_tt_tt_1</t>
  </si>
  <si>
    <t>Next Stop Wonderland </t>
  </si>
  <si>
    <t>love|marine biologist|nurse|personal ad|plumber</t>
  </si>
  <si>
    <t>http://www.imdb.com/title/tt0119778/?ref_=fn_tt_tt_1</t>
  </si>
  <si>
    <t>Craig Johnson</t>
  </si>
  <si>
    <t>The Skeleton Twins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</si>
  <si>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</si>
  <si>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</si>
  <si>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</si>
  <si>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</si>
  <si>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</si>
  <si>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 </t>
  </si>
  <si>
    <t>connecticut|cult|memory|new york|telephone call</t>
  </si>
  <si>
    <t>http://www.imdb.com/title/tt1441326/?ref_=fn_tt_tt_1</t>
  </si>
  <si>
    <t>Gillian Robespierre</t>
  </si>
  <si>
    <t>Jenny Slate</t>
  </si>
  <si>
    <t>Obvious Child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</si>
  <si>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</si>
  <si>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</si>
  <si>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</si>
  <si>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</si>
  <si>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</si>
  <si>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</si>
  <si>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</si>
  <si>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</si>
  <si>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</si>
  <si>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</si>
  <si>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</si>
  <si>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</si>
  <si>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</si>
  <si>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</si>
  <si>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</si>
  <si>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</si>
  <si>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 </t>
  </si>
  <si>
    <t>Angel David</t>
  </si>
  <si>
    <t>actor|anilingus|double cross|funeral home|two timing</t>
  </si>
  <si>
    <t>http://www.imdb.com/title/tt0124179/?ref_=fn_tt_tt_1</t>
  </si>
  <si>
    <t>Walking and Talking </t>
  </si>
  <si>
    <t>briefs|cancer|cat|cult film|friend</t>
  </si>
  <si>
    <t>http://www.imdb.com/title/tt0118113/?ref_=fn_tt_tt_1</t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</si>
  <si>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</si>
  <si>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</si>
  <si>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</si>
  <si>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</si>
  <si>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</si>
  <si>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</si>
  <si>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</si>
  <si>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 </t>
  </si>
  <si>
    <t>friend|gay|lesbian|photographer|restaurant</t>
  </si>
  <si>
    <t>http://www.imdb.com/title/tt0222850/?ref_=fn_tt_tt_1</t>
  </si>
  <si>
    <t>Comedy|Fantasy|Mystery</t>
  </si>
  <si>
    <t>Bubba Ho-Tep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</si>
  <si>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</si>
  <si>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</si>
  <si>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</si>
  <si>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</si>
  <si>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</si>
  <si>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</si>
  <si>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</si>
  <si>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</si>
  <si>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</si>
  <si>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</si>
  <si>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</si>
  <si>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</si>
  <si>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</si>
  <si>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</si>
  <si>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</si>
  <si>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</si>
  <si>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</si>
  <si>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 </t>
  </si>
  <si>
    <t>Jaya Bhaduri</t>
  </si>
  <si>
    <t>mumbai riots|politician|riot|suicide|tragic event</t>
  </si>
  <si>
    <t>http://www.imdb.com/title/tt0248012/?ref_=fn_tt_tt_1</t>
  </si>
  <si>
    <t>Dian Bachar</t>
  </si>
  <si>
    <t>Orgazmo </t>
  </si>
  <si>
    <t>Matt Stone</t>
  </si>
  <si>
    <t>book of mormon|fight|mormon|ray gun|sidekick</t>
  </si>
  <si>
    <t>http://www.imdb.com/title/tt0124819/?ref_=fn_tt_tt_1</t>
  </si>
  <si>
    <t>All the Real Girls </t>
  </si>
  <si>
    <t>best friend|lake|love|small town|womanizer</t>
  </si>
  <si>
    <t>http://www.imdb.com/title/tt0299458/?ref_=fn_tt_tt_1</t>
  </si>
  <si>
    <t>Finn Taylor</t>
  </si>
  <si>
    <t>Dream with the Fishes </t>
  </si>
  <si>
    <t>dying|to do list|twenty something|underwear|voyeur</t>
  </si>
  <si>
    <t>http://www.imdb.com/title/tt0119019/?ref_=fn_tt_tt_1</t>
  </si>
  <si>
    <t>Blue Car </t>
  </si>
  <si>
    <t>contest|poetry|refusing to eat|starving oneself|teenage girl</t>
  </si>
  <si>
    <t>http://www.imdb.com/title/tt0290145/?ref_=fn_tt_tt_1</t>
  </si>
  <si>
    <t>José Luis Valenzuela</t>
  </si>
  <si>
    <t>Luminarias </t>
  </si>
  <si>
    <t>divorce|friend|jewish|lent|restaurant</t>
  </si>
  <si>
    <t>http://www.imdb.com/title/tt0160498/?ref_=fn_tt_tt_1</t>
  </si>
  <si>
    <t>Gia Coppola</t>
  </si>
  <si>
    <t>Palo Alto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</si>
  <si>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</si>
  <si>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</si>
  <si>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</si>
  <si>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</si>
  <si>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</si>
  <si>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</si>
  <si>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</si>
  <si>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</si>
  <si>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</si>
  <si>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</si>
  <si>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 </t>
  </si>
  <si>
    <t>afterlife|camping|death|hitchhiker|suicide</t>
  </si>
  <si>
    <t>http://www.imdb.com/title/tt0477139/?ref_=fn_tt_tt_1</t>
  </si>
  <si>
    <t>Mike Cahill</t>
  </si>
  <si>
    <t>Steven Yeun</t>
  </si>
  <si>
    <t>I Origins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</si>
  <si>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</si>
  <si>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</si>
  <si>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</si>
  <si>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</si>
  <si>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</si>
  <si>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</si>
  <si>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</si>
  <si>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</si>
  <si>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</si>
  <si>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</si>
  <si>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</si>
  <si>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</si>
  <si>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</si>
  <si>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</si>
  <si>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</si>
  <si>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</si>
  <si>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</si>
  <si>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</si>
  <si>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</si>
  <si>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</si>
  <si>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</si>
  <si>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</si>
  <si>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</si>
  <si>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</si>
  <si>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</si>
  <si>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</si>
  <si>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</si>
  <si>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</si>
  <si>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</si>
  <si>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</si>
  <si>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 </t>
  </si>
  <si>
    <t>Aasheekaa Bathija</t>
  </si>
  <si>
    <t>bare chested male|discipline|imperialism|whipping|white slavery</t>
  </si>
  <si>
    <t>http://www.imdb.com/title/tt0428609/?ref_=fn_tt_tt_1</t>
  </si>
  <si>
    <t>Lisa Picard Is Famous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</si>
  <si>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</si>
  <si>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</si>
  <si>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</si>
  <si>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</si>
  <si>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</si>
  <si>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</si>
  <si>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</si>
  <si>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</si>
  <si>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</si>
  <si>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</si>
  <si>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</si>
  <si>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</si>
  <si>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</si>
  <si>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 </t>
  </si>
  <si>
    <t>artist|denmark|lego|toy|toy company</t>
  </si>
  <si>
    <t>http://www.imdb.com/title/tt3214286/?ref_=fn_tt_tt_1</t>
  </si>
  <si>
    <t>Johnny Remo</t>
  </si>
  <si>
    <t>Hardflip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</si>
  <si>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</si>
  <si>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</si>
  <si>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</si>
  <si>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</si>
  <si>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</si>
  <si>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</si>
  <si>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</si>
  <si>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</si>
  <si>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</si>
  <si>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</si>
  <si>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</si>
  <si>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 </t>
  </si>
  <si>
    <t>cult film|eclipse|haunted house|lunar eclipse|secret</t>
  </si>
  <si>
    <t>http://www.imdb.com/title/tt1172994/?ref_=fn_tt_tt_1</t>
  </si>
  <si>
    <t>Nick Tomnay</t>
  </si>
  <si>
    <t>The Perfect Host </t>
  </si>
  <si>
    <t>arm tattoo|bank robbery|cauterizing a wound|dancing on a table|dinner party</t>
  </si>
  <si>
    <t>http://www.imdb.com/title/tt1334553/?ref_=fn_tt_tt_1</t>
  </si>
  <si>
    <t>Safe Men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</si>
  <si>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</si>
  <si>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</si>
  <si>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</si>
  <si>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</si>
  <si>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</si>
  <si>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</si>
  <si>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</si>
  <si>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</si>
  <si>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</si>
  <si>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</si>
  <si>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</si>
  <si>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</si>
  <si>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</si>
  <si>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</si>
  <si>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</si>
  <si>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t>http://www.imdb.com/title/tt0161743/?ref_=fn_tt_tt_1</t>
  </si>
  <si>
    <t>The Specials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</si>
  <si>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</si>
  <si>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</si>
  <si>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</si>
  <si>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</si>
  <si>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</si>
  <si>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</si>
  <si>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</si>
  <si>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</si>
  <si>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</si>
  <si>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</si>
  <si>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</si>
  <si>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</si>
  <si>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</si>
  <si>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</si>
  <si>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</si>
  <si>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</si>
  <si>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</si>
  <si>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</si>
  <si>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</si>
  <si>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</si>
  <si>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</si>
  <si>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</si>
  <si>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</si>
  <si>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</si>
  <si>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</si>
  <si>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</si>
  <si>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t>http://www.imdb.com/title/tt0479162/?ref_=fn_tt_tt_1</t>
  </si>
  <si>
    <t>Sparkler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</si>
  <si>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</si>
  <si>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</si>
  <si>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</si>
  <si>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</si>
  <si>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</si>
  <si>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</si>
  <si>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</si>
  <si>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</si>
  <si>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</si>
  <si>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</si>
  <si>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</si>
  <si>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 </t>
  </si>
  <si>
    <t>Jesse Hutch</t>
  </si>
  <si>
    <t>camp|die hard scenario|female protagonist|island|vice president</t>
  </si>
  <si>
    <t>http://www.imdb.com/title/tt0487156/?ref_=fn_tt_tt_1</t>
  </si>
  <si>
    <t>The Jimmy Show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</si>
  <si>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</si>
  <si>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</si>
  <si>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</si>
  <si>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</si>
  <si>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</si>
  <si>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</si>
  <si>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</si>
  <si>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</si>
  <si>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</si>
  <si>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</si>
  <si>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</si>
  <si>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</si>
  <si>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</si>
  <si>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</si>
  <si>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</si>
  <si>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</si>
  <si>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</si>
  <si>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</si>
  <si>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</si>
  <si>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</si>
  <si>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</si>
  <si>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</si>
  <si>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</si>
  <si>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</si>
  <si>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</si>
  <si>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</si>
  <si>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</si>
  <si>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</si>
  <si>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</si>
  <si>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</si>
  <si>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</si>
  <si>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</si>
  <si>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</si>
  <si>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</si>
  <si>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</si>
  <si>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</si>
  <si>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</si>
  <si>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 </t>
  </si>
  <si>
    <t>Alicia Ziegler</t>
  </si>
  <si>
    <t>erotica|masseuse|sister sister relationship|temptation|threesome</t>
  </si>
  <si>
    <t>http://www.imdb.com/title/tt1414361/?ref_=fn_tt_tt_1</t>
  </si>
  <si>
    <t>The Party's Over </t>
  </si>
  <si>
    <t>Louise Sorel</t>
  </si>
  <si>
    <t>beatnik|businessman|necrophilia|party|partying</t>
  </si>
  <si>
    <t>http://www.imdb.com/title/tt0060816/?ref_=fn_tt_tt_1</t>
  </si>
  <si>
    <t>Mary Pat Kelly</t>
  </si>
  <si>
    <t>Proud </t>
  </si>
  <si>
    <t>Janet Hubert</t>
  </si>
  <si>
    <t>http://www.imdb.com/title/tt0393616/?ref_=fn_tt_tt_1</t>
  </si>
  <si>
    <t>The Poker House </t>
  </si>
  <si>
    <t>basketball|drug abuse|interracial rape|iowa|tween girl</t>
  </si>
  <si>
    <t>http://www.imdb.com/title/tt1014806/?ref_=fn_tt_tt_1</t>
  </si>
  <si>
    <t>Charlie Levi</t>
  </si>
  <si>
    <t>Childless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</si>
  <si>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</si>
  <si>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</si>
  <si>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</si>
  <si>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</si>
  <si>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</si>
  <si>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</si>
  <si>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</si>
  <si>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</si>
  <si>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</si>
  <si>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</si>
  <si>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</si>
  <si>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</si>
  <si>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</si>
  <si>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</si>
  <si>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</si>
  <si>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</si>
  <si>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</si>
  <si>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</si>
  <si>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</si>
  <si>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</si>
  <si>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</si>
  <si>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</si>
  <si>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</si>
  <si>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</si>
  <si>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</si>
  <si>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</si>
  <si>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</si>
  <si>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 </t>
  </si>
  <si>
    <t>Chrystee Pharris</t>
  </si>
  <si>
    <t>http://www.imdb.com/title/tt0826751/?ref_=fn_tt_tt_1</t>
  </si>
  <si>
    <t>Doc Holliday's Revenge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</si>
  <si>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</si>
  <si>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</si>
  <si>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</si>
  <si>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</si>
  <si>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</si>
  <si>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</si>
  <si>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</si>
  <si>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</si>
  <si>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</si>
  <si>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</si>
  <si>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</si>
  <si>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</si>
  <si>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</si>
  <si>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</si>
  <si>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</si>
  <si>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</si>
  <si>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</si>
  <si>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</si>
  <si>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</si>
  <si>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</si>
  <si>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</si>
  <si>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</si>
  <si>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</si>
  <si>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</si>
  <si>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</si>
  <si>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 </t>
  </si>
  <si>
    <t>Kristian Bruun</t>
  </si>
  <si>
    <t>http://www.imdb.com/title/tt2655734/?ref_=fn_tt_tt_1</t>
  </si>
  <si>
    <t>Robert Hall</t>
  </si>
  <si>
    <t>Angelina Armani</t>
  </si>
  <si>
    <t>Fear Clinic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</si>
  <si>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</si>
  <si>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</si>
  <si>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</si>
  <si>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</si>
  <si>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</si>
  <si>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</si>
  <si>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</si>
  <si>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</si>
  <si>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</si>
  <si>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</si>
  <si>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</si>
  <si>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</si>
  <si>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 </t>
  </si>
  <si>
    <t>http://www.imdb.com/title/tt1604100/?ref_=fn_tt_tt_1</t>
  </si>
  <si>
    <t>Ralph Nelson</t>
  </si>
  <si>
    <t>Charly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</si>
  <si>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</si>
  <si>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</si>
  <si>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</si>
  <si>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</si>
  <si>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</si>
  <si>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</si>
  <si>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</si>
  <si>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</si>
  <si>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</si>
  <si>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</si>
  <si>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</si>
  <si>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</si>
  <si>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</si>
  <si>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</si>
  <si>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</si>
  <si>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</si>
  <si>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 </t>
  </si>
  <si>
    <t>bare breasts|female protagonist</t>
  </si>
  <si>
    <t>http://www.imdb.com/title/tt2505294/?ref_=fn_tt_tt_1</t>
  </si>
  <si>
    <t>Richard Schenkman</t>
  </si>
  <si>
    <t>And Then Came Love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</si>
  <si>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</si>
  <si>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</si>
  <si>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</si>
  <si>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</si>
  <si>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</si>
  <si>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</si>
  <si>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</si>
  <si>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</si>
  <si>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</si>
  <si>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t>http://www.imdb.com/title/tt2141739/?ref_=fn_tt_tt_1</t>
  </si>
  <si>
    <t>On the Waterfront </t>
  </si>
  <si>
    <t>death|dock|longshoreman|murder|union</t>
  </si>
  <si>
    <t>http://www.imdb.com/title/tt0047296/?ref_=fn_tt_tt_1</t>
  </si>
  <si>
    <t>Kat Coiro</t>
  </si>
  <si>
    <t>L!fe Happens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</si>
  <si>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</si>
  <si>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</si>
  <si>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</si>
  <si>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</si>
  <si>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</si>
  <si>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</si>
  <si>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</si>
  <si>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</si>
  <si>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</si>
  <si>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</si>
  <si>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</si>
  <si>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 </t>
  </si>
  <si>
    <t>anthology</t>
  </si>
  <si>
    <t>http://www.imdb.com/title/tt3034146/?ref_=fn_tt_tt_1</t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</si>
  <si>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</si>
  <si>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</si>
  <si>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</si>
  <si>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</si>
  <si>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</si>
  <si>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t>http://www.imdb.com/title/tt0424136/?ref_=fn_tt_tt_1</t>
  </si>
  <si>
    <t>The Quiet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</si>
  <si>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</si>
  <si>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</si>
  <si>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</si>
  <si>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</si>
  <si>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</si>
  <si>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</si>
  <si>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</si>
  <si>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</si>
  <si>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</si>
  <si>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</si>
  <si>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</si>
  <si>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</si>
  <si>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</si>
  <si>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</si>
  <si>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</si>
  <si>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</si>
  <si>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</si>
  <si>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</si>
  <si>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</si>
  <si>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</si>
  <si>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</si>
  <si>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</si>
  <si>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</si>
  <si>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 </t>
  </si>
  <si>
    <t>Ann Gillis</t>
  </si>
  <si>
    <t>animal|bambi|deer|forest|hunter</t>
  </si>
  <si>
    <t>http://www.imdb.com/title/tt0034492/?ref_=fn_tt_tt_1</t>
  </si>
  <si>
    <t>Rian Bishop</t>
  </si>
  <si>
    <t>The Hammer </t>
  </si>
  <si>
    <t>birthday|boxing|coach|gym|olympics</t>
  </si>
  <si>
    <t>http://www.imdb.com/title/tt0814130/?ref_=fn_tt_tt_1</t>
  </si>
  <si>
    <t>C. Jay Cox</t>
  </si>
  <si>
    <t>Latter Days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</si>
  <si>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</si>
  <si>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</si>
  <si>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</si>
  <si>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</si>
  <si>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</si>
  <si>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 </t>
  </si>
  <si>
    <t>Teddy Doloir</t>
  </si>
  <si>
    <t>foreign|french</t>
  </si>
  <si>
    <t>http://www.imdb.com/title/tt1852001/?ref_=fn_tt_tt_1</t>
  </si>
  <si>
    <t>Tommy Oliver</t>
  </si>
  <si>
    <t>1982 </t>
  </si>
  <si>
    <t>number in title|semi autobiographical</t>
  </si>
  <si>
    <t>http://www.imdb.com/title/tt2388621/?ref_=fn_tt_tt_1</t>
  </si>
  <si>
    <t>Jamie Travis</t>
  </si>
  <si>
    <t>For a Good Time, Call... </t>
  </si>
  <si>
    <t>friend|friendship|gay|phone sex|sex</t>
  </si>
  <si>
    <t>http://www.imdb.com/title/tt1996264/?ref_=fn_tt_tt_1</t>
  </si>
  <si>
    <t>Janel Parrish</t>
  </si>
  <si>
    <t>Celeste &amp; Jesse Forever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</si>
  <si>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</si>
  <si>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</si>
  <si>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</si>
  <si>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</si>
  <si>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</si>
  <si>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</si>
  <si>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</si>
  <si>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</si>
  <si>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</si>
  <si>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</si>
  <si>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 </t>
  </si>
  <si>
    <t>bathroom|chase|girl|pimp|toilet</t>
  </si>
  <si>
    <t>http://www.imdb.com/title/tt0490166/?ref_=fn_tt_tt_1</t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</si>
  <si>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</si>
  <si>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</si>
  <si>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</si>
  <si>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</si>
  <si>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</si>
  <si>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</si>
  <si>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</si>
  <si>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</si>
  <si>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 </t>
  </si>
  <si>
    <t>http://www.imdb.com/title/tt2311428/?ref_=fn_tt_tt_1</t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</si>
  <si>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</si>
  <si>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</si>
  <si>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</si>
  <si>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</si>
  <si>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</si>
  <si>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</si>
  <si>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</si>
  <si>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</si>
  <si>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</si>
  <si>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</si>
  <si>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</si>
  <si>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</si>
  <si>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</si>
  <si>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t>http://www.imdb.com/title/tt1349478/?ref_=fn_tt_tt_1</t>
  </si>
  <si>
    <t>Ken Leung</t>
  </si>
  <si>
    <t>Welcome to the Dollhouse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</si>
  <si>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</si>
  <si>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</si>
  <si>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</si>
  <si>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</si>
  <si>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 </t>
  </si>
  <si>
    <t>Dorothy Lyman</t>
  </si>
  <si>
    <t>desire|florida|identity|resort town|sales</t>
  </si>
  <si>
    <t>http://www.imdb.com/title/tt0108000/?ref_=fn_tt_tt_1</t>
  </si>
  <si>
    <t>Victor Rasuk</t>
  </si>
  <si>
    <t>Raising Victor Vargas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</si>
  <si>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</si>
  <si>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</si>
  <si>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</si>
  <si>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</si>
  <si>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</si>
  <si>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</si>
  <si>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</si>
  <si>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</si>
  <si>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</si>
  <si>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</si>
  <si>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</si>
  <si>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</si>
  <si>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</si>
  <si>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</si>
  <si>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</si>
  <si>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</si>
  <si>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</si>
  <si>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</si>
  <si>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</si>
  <si>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</si>
  <si>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</si>
  <si>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</si>
  <si>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t>http://www.imdb.com/title/tt0356453/?ref_=fn_tt_tt_1</t>
  </si>
  <si>
    <t>Deterrence </t>
  </si>
  <si>
    <t>colorado|diner|iraq|nuclear missile|president</t>
  </si>
  <si>
    <t>http://www.imdb.com/title/tt0158583/?ref_=fn_tt_tt_1</t>
  </si>
  <si>
    <t>Michael Burke</t>
  </si>
  <si>
    <t>Zachary Knighton</t>
  </si>
  <si>
    <t>The Mudge Boy </t>
  </si>
  <si>
    <t>death|farm|fur coat|grief|misfit</t>
  </si>
  <si>
    <t>http://www.imdb.com/title/tt0339419/?ref_=fn_tt_tt_1</t>
  </si>
  <si>
    <t>Catherine Jelski</t>
  </si>
  <si>
    <t>The Young Unknowns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</si>
  <si>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</si>
  <si>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</si>
  <si>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</si>
  <si>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</si>
  <si>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</si>
  <si>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 </t>
  </si>
  <si>
    <t>Cherami Leigh</t>
  </si>
  <si>
    <t>http://www.imdb.com/title/tt3569356/?ref_=fn_tt_tt_1</t>
  </si>
  <si>
    <t>Stig Frode Henriksen</t>
  </si>
  <si>
    <t>Dead Snow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</si>
  <si>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</si>
  <si>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</si>
  <si>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</si>
  <si>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</si>
  <si>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</si>
  <si>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</si>
  <si>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</si>
  <si>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</si>
  <si>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</si>
  <si>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</si>
  <si>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</si>
  <si>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</si>
  <si>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</si>
  <si>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</si>
  <si>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</si>
  <si>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</si>
  <si>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t>http://www.imdb.com/title/tt2164708/?ref_=fn_tt_tt_1</t>
  </si>
  <si>
    <t>American Graffiti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</si>
  <si>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</si>
  <si>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</si>
  <si>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</si>
  <si>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</si>
  <si>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</si>
  <si>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</si>
  <si>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</si>
  <si>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</si>
  <si>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</si>
  <si>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</si>
  <si>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</si>
  <si>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</si>
  <si>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</si>
  <si>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t>http://www.imdb.com/title/tt0455326/?ref_=fn_tt_tt_1</t>
  </si>
  <si>
    <t>Safety Not Guaranteed </t>
  </si>
  <si>
    <t>classified ad|intern|magazine|time machine|time travel</t>
  </si>
  <si>
    <t>http://www.imdb.com/title/tt1862079/?ref_=fn_tt_tt_1</t>
  </si>
  <si>
    <t>Isaac C. Singleton Jr.</t>
  </si>
  <si>
    <t>Kevin Hart: Laugh at My Pain </t>
  </si>
  <si>
    <t>Jeanette Branch</t>
  </si>
  <si>
    <t>stand up comedy</t>
  </si>
  <si>
    <t>http://www.imdb.com/title/tt1999192/?ref_=fn_tt_tt_1</t>
  </si>
  <si>
    <t>Ben Wheatley</t>
  </si>
  <si>
    <t>Kill List </t>
  </si>
  <si>
    <t>female full frontal nudity|hitman|knee breaking|male full frontal nudity|sniper</t>
  </si>
  <si>
    <t>http://www.imdb.com/title/tt1788391/?ref_=fn_tt_tt_1</t>
  </si>
  <si>
    <t>Jake Ryan</t>
  </si>
  <si>
    <t>The Innkeepers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</si>
  <si>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</si>
  <si>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</si>
  <si>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</si>
  <si>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</si>
  <si>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</si>
  <si>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</si>
  <si>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</si>
  <si>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</si>
  <si>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</si>
  <si>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</si>
  <si>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</si>
  <si>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</si>
  <si>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</si>
  <si>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</si>
  <si>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</si>
  <si>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</si>
  <si>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 </t>
  </si>
  <si>
    <t>male frontal nudity|male nudity|male pubic hair|male rear nudity|spain</t>
  </si>
  <si>
    <t>http://www.imdb.com/title/tt0988849/?ref_=fn_tt_tt_1</t>
  </si>
  <si>
    <t>All the Boys Love Mandy Lane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</si>
  <si>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</si>
  <si>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</si>
  <si>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</si>
  <si>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</si>
  <si>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</si>
  <si>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 </t>
  </si>
  <si>
    <t>Michele Morrow</t>
  </si>
  <si>
    <t>artist|blood|drug|tree sap|vampire</t>
  </si>
  <si>
    <t>http://www.imdb.com/title/tt0997143/?ref_=fn_tt_tt_1</t>
  </si>
  <si>
    <t>Thriller|Western</t>
  </si>
  <si>
    <t>High Noon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</si>
  <si>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</si>
  <si>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</si>
  <si>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</si>
  <si>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</si>
  <si>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</si>
  <si>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</si>
  <si>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</si>
  <si>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</si>
  <si>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</si>
  <si>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</si>
  <si>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</si>
  <si>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</si>
  <si>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</si>
  <si>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</si>
  <si>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</si>
  <si>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</si>
  <si>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t>http://www.imdb.com/title/tt0436724/?ref_=fn_tt_tt_1</t>
  </si>
  <si>
    <t>Destiny </t>
  </si>
  <si>
    <t>first person shooter</t>
  </si>
  <si>
    <t>http://www.imdb.com/title/tt2983582/?ref_=fn_tt_tt_1</t>
  </si>
  <si>
    <t>L.I.E.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</si>
  <si>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</si>
  <si>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</si>
  <si>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</si>
  <si>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</si>
  <si>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</si>
  <si>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</si>
  <si>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</si>
  <si>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</si>
  <si>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</si>
  <si>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t>http://www.imdb.com/title/tt1015471/?ref_=fn_tt_tt_1</t>
  </si>
  <si>
    <t>Emily Dell</t>
  </si>
  <si>
    <t>B-Girl </t>
  </si>
  <si>
    <t>brooklyn new york city|los angeles california|teacher|trauma|violence</t>
  </si>
  <si>
    <t>http://www.imdb.com/title/tt0964179/?ref_=fn_tt_tt_1</t>
  </si>
  <si>
    <t>Ryan Fleck</t>
  </si>
  <si>
    <t>Half Nelson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</si>
  <si>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</si>
  <si>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</si>
  <si>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</si>
  <si>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</si>
  <si>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</si>
  <si>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</si>
  <si>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</si>
  <si>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</si>
  <si>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</si>
  <si>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</si>
  <si>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</si>
  <si>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</si>
  <si>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</si>
  <si>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</si>
  <si>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</si>
  <si>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</si>
  <si>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</si>
  <si>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</si>
  <si>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</si>
  <si>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</si>
  <si>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</si>
  <si>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</si>
  <si>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</si>
  <si>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</si>
  <si>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</si>
  <si>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</si>
  <si>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</si>
  <si>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</si>
  <si>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</si>
  <si>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</si>
  <si>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</si>
  <si>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</si>
  <si>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</si>
  <si>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</si>
  <si>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 </t>
  </si>
  <si>
    <t>east africa|hunter gatherer|indigenous|rift valley|swahili</t>
  </si>
  <si>
    <t>http://www.imdb.com/title/tt2139721/?ref_=fn_tt_tt_1</t>
  </si>
  <si>
    <t>Ryan Smith</t>
  </si>
  <si>
    <t>Madison Lintz</t>
  </si>
  <si>
    <t>After </t>
  </si>
  <si>
    <t>Karolina Wydra</t>
  </si>
  <si>
    <t>coma|crash</t>
  </si>
  <si>
    <t>http://www.imdb.com/title/tt1799508/?ref_=fn_tt_tt_1</t>
  </si>
  <si>
    <t>Travis Romero</t>
  </si>
  <si>
    <t>Lorraine Ziff</t>
  </si>
  <si>
    <t>Treachery </t>
  </si>
  <si>
    <t>panties|white panties</t>
  </si>
  <si>
    <t>http://www.imdb.com/title/tt2380301/?ref_=fn_tt_tt_1</t>
  </si>
  <si>
    <t>Anna Mastro</t>
  </si>
  <si>
    <t>Walter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</si>
  <si>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</si>
  <si>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</si>
  <si>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</si>
  <si>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</si>
  <si>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</si>
  <si>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</si>
  <si>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</si>
  <si>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</si>
  <si>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</si>
  <si>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</si>
  <si>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</si>
  <si>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</si>
  <si>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</si>
  <si>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</si>
  <si>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</si>
  <si>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</si>
  <si>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</si>
  <si>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</si>
  <si>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</si>
  <si>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</si>
  <si>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</si>
  <si>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</si>
  <si>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</si>
  <si>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t>http://www.imdb.com/title/tt0066580/?ref_=fn_tt_tt_1</t>
  </si>
  <si>
    <t>Barry Dennen</t>
  </si>
  <si>
    <t>The Kentucky Fried Movie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</si>
  <si>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</si>
  <si>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</si>
  <si>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</si>
  <si>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</si>
  <si>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</si>
  <si>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</si>
  <si>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</si>
  <si>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</si>
  <si>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</si>
  <si>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</si>
  <si>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</si>
  <si>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 </t>
  </si>
  <si>
    <t>Tac Fitzgerald</t>
  </si>
  <si>
    <t>http://www.imdb.com/title/tt1074931/?ref_=fn_tt_tt_1</t>
  </si>
  <si>
    <t>Scott Ziehl</t>
  </si>
  <si>
    <t>Broken Vessels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</si>
  <si>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</si>
  <si>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</si>
  <si>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</si>
  <si>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</si>
  <si>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</si>
  <si>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 </t>
  </si>
  <si>
    <t>Exie Booker</t>
  </si>
  <si>
    <t>http://www.imdb.com/title/tt2052015/?ref_=fn_tt_tt_1</t>
  </si>
  <si>
    <t>Johanna Schwartz</t>
  </si>
  <si>
    <t>Garba Touré</t>
  </si>
  <si>
    <t>Aliou Touré</t>
  </si>
  <si>
    <t>They Will Have to Kill Us First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</si>
  <si>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</si>
  <si>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</si>
  <si>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</si>
  <si>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</si>
  <si>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</si>
  <si>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</si>
  <si>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</si>
  <si>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</si>
  <si>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</si>
  <si>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</si>
  <si>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 </t>
  </si>
  <si>
    <t>Lymari Nadal</t>
  </si>
  <si>
    <t>china|faith|panama|photography|suspense</t>
  </si>
  <si>
    <t>http://www.imdb.com/title/tt3130704/?ref_=fn_tt_tt_1</t>
  </si>
  <si>
    <t>Thomas Lilti</t>
  </si>
  <si>
    <t>Félix Moati</t>
  </si>
  <si>
    <t>Irreplaceable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</si>
  <si>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</si>
  <si>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</si>
  <si>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</si>
  <si>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</si>
  <si>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 </t>
  </si>
  <si>
    <t>John Brodsky</t>
  </si>
  <si>
    <t>http://www.imdb.com/title/tt2263814/?ref_=fn_tt_tt_1</t>
  </si>
  <si>
    <t>Ringo Starr</t>
  </si>
  <si>
    <t>Paul McCartney</t>
  </si>
  <si>
    <t>A Hard Day's Night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</si>
  <si>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</si>
  <si>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</si>
  <si>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</si>
  <si>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</si>
  <si>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 </t>
  </si>
  <si>
    <t>child labor|education|hispanic|labor|migration</t>
  </si>
  <si>
    <t>http://www.imdb.com/title/tt1981703/?ref_=fn_tt_tt_1</t>
  </si>
  <si>
    <t>Amy Holden Jones</t>
  </si>
  <si>
    <t>Love Letters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</si>
  <si>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</si>
  <si>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</si>
  <si>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</si>
  <si>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</si>
  <si>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</si>
  <si>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</si>
  <si>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</si>
  <si>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</si>
  <si>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</si>
  <si>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</si>
  <si>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</si>
  <si>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</si>
  <si>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</si>
  <si>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</si>
  <si>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</si>
  <si>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</si>
  <si>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</si>
  <si>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</si>
  <si>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</si>
  <si>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</si>
  <si>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</si>
  <si>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</si>
  <si>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</si>
  <si>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</si>
  <si>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</si>
  <si>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</si>
  <si>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</si>
  <si>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</si>
  <si>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</si>
  <si>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</si>
  <si>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</si>
  <si>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</si>
  <si>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</si>
  <si>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</si>
  <si>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</si>
  <si>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</si>
  <si>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</si>
  <si>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</si>
  <si>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</si>
  <si>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 </t>
  </si>
  <si>
    <t>Abby Elliott</t>
  </si>
  <si>
    <t>http://www.imdb.com/title/tt1692084/?ref_=fn_tt_tt_1</t>
  </si>
  <si>
    <t>John 'Bud' Cardos</t>
  </si>
  <si>
    <t>Hoke Howell</t>
  </si>
  <si>
    <t>Kingdom of the Spiders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</si>
  <si>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</si>
  <si>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</si>
  <si>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</si>
  <si>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</si>
  <si>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</si>
  <si>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</si>
  <si>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</si>
  <si>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</si>
  <si>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</si>
  <si>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</si>
  <si>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t>http://www.imdb.com/title/tt0438205/?ref_=fn_tt_tt_1</t>
  </si>
  <si>
    <t>The Station Agent </t>
  </si>
  <si>
    <t>abandoned|depot|dwarf|newfoundland new jersey|train</t>
  </si>
  <si>
    <t>http://www.imdb.com/title/tt0340377/?ref_=fn_tt_tt_1</t>
  </si>
  <si>
    <t>Brian Baugh</t>
  </si>
  <si>
    <t>To Save a Life </t>
  </si>
  <si>
    <t>basketball|beer pong|childhood friend|christian|suicide</t>
  </si>
  <si>
    <t>http://www.imdb.com/title/tt1270286/?ref_=fn_tt_tt_1</t>
  </si>
  <si>
    <t>Patrick Creadon</t>
  </si>
  <si>
    <t>Ken Burns</t>
  </si>
  <si>
    <t>Wordplay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</si>
  <si>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</si>
  <si>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</si>
  <si>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</si>
  <si>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</si>
  <si>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</si>
  <si>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</si>
  <si>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</si>
  <si>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</si>
  <si>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</si>
  <si>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</si>
  <si>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</si>
  <si>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</si>
  <si>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</si>
  <si>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</si>
  <si>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</si>
  <si>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</si>
  <si>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</si>
  <si>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</si>
  <si>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</si>
  <si>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</si>
  <si>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</si>
  <si>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</si>
  <si>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</si>
  <si>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</si>
  <si>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</si>
  <si>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</si>
  <si>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</si>
  <si>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</si>
  <si>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</si>
  <si>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</si>
  <si>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t>http://www.imdb.com/title/tt1976608/?ref_=fn_tt_tt_1</t>
  </si>
  <si>
    <t>Greg Harrison</t>
  </si>
  <si>
    <t>Ari Gold</t>
  </si>
  <si>
    <t>Groove </t>
  </si>
  <si>
    <t>Denny Kirkwood</t>
  </si>
  <si>
    <t>dj|ecstasy the drug|rave|raver|warehouse</t>
  </si>
  <si>
    <t>http://www.imdb.com/title/tt0212974/?ref_=fn_tt_tt_1</t>
  </si>
  <si>
    <t>Big Budah</t>
  </si>
  <si>
    <t>The R.M.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</si>
  <si>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</si>
  <si>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</si>
  <si>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</si>
  <si>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</si>
  <si>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 </t>
  </si>
  <si>
    <t>conjoined twins|independent film|low budget film|separation|twin</t>
  </si>
  <si>
    <t>http://www.imdb.com/title/tt0162830/?ref_=fn_tt_tt_1</t>
  </si>
  <si>
    <t>Jacob Aaron Estes</t>
  </si>
  <si>
    <t>Mean Creek </t>
  </si>
  <si>
    <t>boat|bully|dare|friend|river</t>
  </si>
  <si>
    <t>http://www.imdb.com/title/tt0377091/?ref_=fn_tt_tt_1</t>
  </si>
  <si>
    <t>Hurricane Streets </t>
  </si>
  <si>
    <t>gang|new mexico|prison|smuggling|theft</t>
  </si>
  <si>
    <t>http://www.imdb.com/title/tt0119338/?ref_=fn_tt_tt_1</t>
  </si>
  <si>
    <t>Eric Schaeffer</t>
  </si>
  <si>
    <t>Never Again </t>
  </si>
  <si>
    <t>bar|gay bar|love|mother son relationship|new york</t>
  </si>
  <si>
    <t>http://www.imdb.com/title/tt0244094/?ref_=fn_tt_tt_1</t>
  </si>
  <si>
    <t>Neema Barnette</t>
  </si>
  <si>
    <t>Civil Brand </t>
  </si>
  <si>
    <t>abuse of power|friendship|prison|prison guard|title directed by female</t>
  </si>
  <si>
    <t>http://www.imdb.com/title/tt0326806/?ref_=fn_tt_tt_1</t>
  </si>
  <si>
    <t>Lonesome Jim </t>
  </si>
  <si>
    <t>bail|coma|dart board|indiana|ladder factory</t>
  </si>
  <si>
    <t>http://www.imdb.com/title/tt0385056/?ref_=fn_tt_tt_1</t>
  </si>
  <si>
    <t>Joe Swanberg</t>
  </si>
  <si>
    <t>Drinking Buddies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</si>
  <si>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</si>
  <si>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</si>
  <si>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</si>
  <si>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</si>
  <si>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</si>
  <si>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</si>
  <si>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</si>
  <si>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</si>
  <si>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</si>
  <si>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</si>
  <si>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</si>
  <si>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</si>
  <si>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</si>
  <si>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</si>
  <si>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</si>
  <si>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</si>
  <si>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</si>
  <si>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</si>
  <si>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</si>
  <si>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</si>
  <si>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</si>
  <si>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</si>
  <si>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</si>
  <si>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</si>
  <si>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</si>
  <si>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</si>
  <si>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</si>
  <si>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</si>
  <si>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 </t>
  </si>
  <si>
    <t>Joe McQueen</t>
  </si>
  <si>
    <t>bruce lee|jeet kune do|karate|satire|spoof</t>
  </si>
  <si>
    <t>http://www.imdb.com/title/tt0843850/?ref_=fn_tt_tt_1</t>
  </si>
  <si>
    <t>Quentin Dupieux</t>
  </si>
  <si>
    <t>Rubber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</si>
  <si>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</si>
  <si>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</si>
  <si>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</si>
  <si>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</si>
  <si>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</si>
  <si>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 </t>
  </si>
  <si>
    <t>Garrett M. Brown</t>
  </si>
  <si>
    <t>best friend|high school|love|secret|wedding</t>
  </si>
  <si>
    <t>http://www.imdb.com/title/tt0893346/?ref_=fn_tt_tt_1</t>
  </si>
  <si>
    <t>Alex Smith</t>
  </si>
  <si>
    <t>The Slaughter Rule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</si>
  <si>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</si>
  <si>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</si>
  <si>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</si>
  <si>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</si>
  <si>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</si>
  <si>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</si>
  <si>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</si>
  <si>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</si>
  <si>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</si>
  <si>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 </t>
  </si>
  <si>
    <t>http://www.imdb.com/title/tt0377043/?ref_=fn_tt_tt_1</t>
  </si>
  <si>
    <t>Sol Tryon</t>
  </si>
  <si>
    <t>Ann Dowd</t>
  </si>
  <si>
    <t>The Living Wake </t>
  </si>
  <si>
    <t>Matthew Cowles</t>
  </si>
  <si>
    <t>artist|black comedy</t>
  </si>
  <si>
    <t>http://www.imdb.com/title/tt0489212/?ref_=fn_tt_tt_1</t>
  </si>
  <si>
    <t>Alex Craig Mann</t>
  </si>
  <si>
    <t>Detention of the Dead </t>
  </si>
  <si>
    <t>Max Adler</t>
  </si>
  <si>
    <t>based on play|blood|independent film|teenager|zombie</t>
  </si>
  <si>
    <t>http://www.imdb.com/title/tt1865346/?ref_=fn_tt_tt_1</t>
  </si>
  <si>
    <t>Crazy Stone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</si>
  <si>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</si>
  <si>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</si>
  <si>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</si>
  <si>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</si>
  <si>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</si>
  <si>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</si>
  <si>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 </t>
  </si>
  <si>
    <t>Damon Albarn</t>
  </si>
  <si>
    <t>avant garde|british pop|character name in title|musician|number in title</t>
  </si>
  <si>
    <t>http://www.imdb.com/title/tt0486541/?ref_=fn_tt_tt_1</t>
  </si>
  <si>
    <t>Everything Put Together </t>
  </si>
  <si>
    <t>group of friends|mental breakdown|mental instability|morgue|sudden infant death syndrome</t>
  </si>
  <si>
    <t>http://www.imdb.com/title/tt0228277/?ref_=fn_tt_tt_1</t>
  </si>
  <si>
    <t>Good Kill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</si>
  <si>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</si>
  <si>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</si>
  <si>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</si>
  <si>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</si>
  <si>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</si>
  <si>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 </t>
  </si>
  <si>
    <t>Chin-Chien Chang</t>
  </si>
  <si>
    <t>http://www.imdb.com/title/tt0455556/?ref_=fn_tt_tt_1</t>
  </si>
  <si>
    <t>Bruce Vilanch</t>
  </si>
  <si>
    <t>Carol Channing</t>
  </si>
  <si>
    <t>The Outrageous Sophie Tucker </t>
  </si>
  <si>
    <t>Tony Bennett</t>
  </si>
  <si>
    <t>http://www.imdb.com/title/tt2825768/?ref_=fn_tt_tt_1</t>
  </si>
  <si>
    <t>Now Is Good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</si>
  <si>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</si>
  <si>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</si>
  <si>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</si>
  <si>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</si>
  <si>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</si>
  <si>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</si>
  <si>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</si>
  <si>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</si>
  <si>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</si>
  <si>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</si>
  <si>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</si>
  <si>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 </t>
  </si>
  <si>
    <t>http://www.imdb.com/title/tt3417110/?ref_=fn_tt_tt_1</t>
  </si>
  <si>
    <t>Georgia Hilton</t>
  </si>
  <si>
    <t>Mike Beckingham</t>
  </si>
  <si>
    <t>Subconscious </t>
  </si>
  <si>
    <t>Tom Stedham</t>
  </si>
  <si>
    <t>military|submarine|suspense|time travel|world war two</t>
  </si>
  <si>
    <t>http://www.imdb.com/title/tt2909932/?ref_=fn_tt_tt_1</t>
  </si>
  <si>
    <t>Jack Heller</t>
  </si>
  <si>
    <t>Enter Nowhere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</si>
  <si>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</si>
  <si>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</si>
  <si>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</si>
  <si>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</si>
  <si>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</si>
  <si>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 </t>
  </si>
  <si>
    <t>Claudette Lalí</t>
  </si>
  <si>
    <t>http://www.imdb.com/title/tt2275671/?ref_=fn_tt_tt_1</t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</si>
  <si>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</si>
  <si>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</si>
  <si>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</si>
  <si>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</si>
  <si>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</si>
  <si>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</si>
  <si>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t>http://www.imdb.com/title/tt3152288/?ref_=fn_tt_tt_1</t>
  </si>
  <si>
    <t>Horror|Musical</t>
  </si>
  <si>
    <t>Alleluia! The Devil's Carnival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</si>
  <si>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</si>
  <si>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</si>
  <si>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</si>
  <si>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</si>
  <si>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</si>
  <si>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</si>
  <si>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</si>
  <si>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</si>
  <si>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</si>
  <si>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t>http://www.imdb.com/title/tt2190180/?ref_=fn_tt_tt_1</t>
  </si>
  <si>
    <t>Joel Paul Reisig</t>
  </si>
  <si>
    <t>Carrie Bradstreet</t>
  </si>
  <si>
    <t>Rodeo Girl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</si>
  <si>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</si>
  <si>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</si>
  <si>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</si>
  <si>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</si>
  <si>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</si>
  <si>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</si>
  <si>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</si>
  <si>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</si>
  <si>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</si>
  <si>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</si>
  <si>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</si>
  <si>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</si>
  <si>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</si>
  <si>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 </t>
  </si>
  <si>
    <t>Jamison Stalsworth</t>
  </si>
  <si>
    <t>http://www.imdb.com/title/tt3846442/?ref_=fn_tt_tt_1</t>
  </si>
  <si>
    <t>Mark Torgl</t>
  </si>
  <si>
    <t>The Toxic Avenger </t>
  </si>
  <si>
    <t>Pat Ryan</t>
  </si>
  <si>
    <t>boy|health club|superhero|toxic waste|troma</t>
  </si>
  <si>
    <t>http://www.imdb.com/title/tt0090190/?ref_=fn_tt_tt_1</t>
  </si>
  <si>
    <t>George T. Odom</t>
  </si>
  <si>
    <t>Straight Out of Brooklyn </t>
  </si>
  <si>
    <t>domestic violence|housing project|new york city|poverty|racism</t>
  </si>
  <si>
    <t>http://www.imdb.com/title/tt0102989/?ref_=fn_tt_tt_1</t>
  </si>
  <si>
    <t>Nicholas Farrell</t>
  </si>
  <si>
    <t>Bloody Sunday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</si>
  <si>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</si>
  <si>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</si>
  <si>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</si>
  <si>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</si>
  <si>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</si>
  <si>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</si>
  <si>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 </t>
  </si>
  <si>
    <t>prison|prisoner|reverend|terminal illness|two word title</t>
  </si>
  <si>
    <t>http://www.imdb.com/title/tt2111292/?ref_=fn_tt_tt_1</t>
  </si>
  <si>
    <t>Hans Canosa</t>
  </si>
  <si>
    <t>Conversations with Other Women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</si>
  <si>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</si>
  <si>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</si>
  <si>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</si>
  <si>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</si>
  <si>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</si>
  <si>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</si>
  <si>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</si>
  <si>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</si>
  <si>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</si>
  <si>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</si>
  <si>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</si>
  <si>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</si>
  <si>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</si>
  <si>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</si>
  <si>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</si>
  <si>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</si>
  <si>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</si>
  <si>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</si>
  <si>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</si>
  <si>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</si>
  <si>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</si>
  <si>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</si>
  <si>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</si>
  <si>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</si>
  <si>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</si>
  <si>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</si>
  <si>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</si>
  <si>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</si>
  <si>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</si>
  <si>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</si>
  <si>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</si>
  <si>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</si>
  <si>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</si>
  <si>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</si>
  <si>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</si>
  <si>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</si>
  <si>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</si>
  <si>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</si>
  <si>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</si>
  <si>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</si>
  <si>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</si>
  <si>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</si>
  <si>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</si>
  <si>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 </t>
  </si>
  <si>
    <t>dog|gun|hostage|husband wife relationship|jealousy</t>
  </si>
  <si>
    <t>http://www.imdb.com/title/tt1958007/?ref_=fn_tt_tt_1</t>
  </si>
  <si>
    <t>Napoleon Dynamite </t>
  </si>
  <si>
    <t>class president|family relationships|friend|high school|jock</t>
  </si>
  <si>
    <t>http://www.imdb.com/title/tt0374900/?ref_=fn_tt_tt_1</t>
  </si>
  <si>
    <t>Eve Plumb</t>
  </si>
  <si>
    <t>Blue Ruin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</si>
  <si>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</si>
  <si>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</si>
  <si>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</si>
  <si>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</si>
  <si>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</si>
  <si>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</si>
  <si>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</si>
  <si>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</si>
  <si>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</si>
  <si>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</si>
  <si>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 </t>
  </si>
  <si>
    <t>Jeff Ament</t>
  </si>
  <si>
    <t>california|drought|playground|skateboarding|surfer</t>
  </si>
  <si>
    <t>http://www.imdb.com/title/tt0275309/?ref_=fn_tt_tt_1</t>
  </si>
  <si>
    <t>Monty Python and the Holy Grail </t>
  </si>
  <si>
    <t>Terry Jones</t>
  </si>
  <si>
    <t>camelot|holy grail|king arthur|knight|lancelot</t>
  </si>
  <si>
    <t>http://www.imdb.com/title/tt0071853/?ref_=fn_tt_tt_1</t>
  </si>
  <si>
    <t>Emily Rios</t>
  </si>
  <si>
    <t>Quinceañera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</si>
  <si>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</si>
  <si>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</si>
  <si>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</si>
  <si>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</si>
  <si>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</si>
  <si>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</si>
  <si>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</si>
  <si>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</si>
  <si>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</si>
  <si>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</si>
  <si>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</si>
  <si>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</si>
  <si>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</si>
  <si>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</si>
  <si>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</si>
  <si>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</si>
  <si>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</si>
  <si>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</si>
  <si>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</si>
  <si>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</si>
  <si>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</si>
  <si>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</si>
  <si>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</si>
  <si>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</si>
  <si>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 </t>
  </si>
  <si>
    <t>Mike Huckabee</t>
  </si>
  <si>
    <t>http://www.imdb.com/title/tt1560957/?ref_=fn_tt_tt_1</t>
  </si>
  <si>
    <t>Matt Jackson</t>
  </si>
  <si>
    <t>Paul Elia</t>
  </si>
  <si>
    <t>Love in the Time of Monsters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</si>
  <si>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</si>
  <si>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</si>
  <si>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</si>
  <si>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</si>
  <si>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</si>
  <si>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</si>
  <si>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</si>
  <si>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</si>
  <si>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</si>
  <si>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</si>
  <si>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</si>
  <si>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</si>
  <si>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</si>
  <si>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</si>
  <si>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</si>
  <si>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t>http://www.imdb.com/title/tt0197159/?ref_=fn_tt_tt_1</t>
  </si>
  <si>
    <t>What Happens in Vegas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</si>
  <si>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</si>
  <si>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</si>
  <si>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</si>
  <si>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</si>
  <si>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</si>
  <si>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</si>
  <si>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</si>
  <si>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</si>
  <si>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</si>
  <si>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</si>
  <si>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</si>
  <si>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</si>
  <si>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</si>
  <si>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</si>
  <si>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</si>
  <si>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</si>
  <si>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</si>
  <si>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 </t>
  </si>
  <si>
    <t>Desmond Askew</t>
  </si>
  <si>
    <t>http://www.imdb.com/title/tt0299863/?ref_=fn_tt_tt_1</t>
  </si>
  <si>
    <t>Cassandra Nicolaou</t>
  </si>
  <si>
    <t>Show Me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</si>
  <si>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</si>
  <si>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</si>
  <si>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</si>
  <si>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</si>
  <si>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</si>
  <si>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</si>
  <si>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</si>
  <si>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</si>
  <si>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</si>
  <si>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</si>
  <si>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</si>
  <si>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</si>
  <si>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</si>
  <si>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</si>
  <si>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</si>
  <si>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</si>
  <si>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</si>
  <si>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</si>
  <si>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</si>
  <si>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</si>
  <si>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</si>
  <si>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</si>
  <si>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</si>
  <si>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</si>
  <si>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</si>
  <si>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</si>
  <si>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</si>
  <si>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</si>
  <si>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</si>
  <si>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</si>
  <si>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</si>
  <si>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</si>
  <si>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</si>
  <si>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</si>
  <si>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</si>
  <si>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</si>
  <si>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</si>
  <si>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</si>
  <si>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</si>
  <si>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</si>
  <si>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</si>
  <si>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 </t>
  </si>
  <si>
    <t>http://www.imdb.com/title/tt3457376/?ref_=fn_tt_tt_1</t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</si>
  <si>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</si>
  <si>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</si>
  <si>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</si>
  <si>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</si>
  <si>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</si>
  <si>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</si>
  <si>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</si>
  <si>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</si>
  <si>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</si>
  <si>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</si>
  <si>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</si>
  <si>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</si>
  <si>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</si>
  <si>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</si>
  <si>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</si>
  <si>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</si>
  <si>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</si>
  <si>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</si>
  <si>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</si>
  <si>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</si>
  <si>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</si>
  <si>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</si>
  <si>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</si>
  <si>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</si>
  <si>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</si>
  <si>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</si>
  <si>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 </t>
  </si>
  <si>
    <t>Christian Kapper</t>
  </si>
  <si>
    <t>drone|playing with gun|post apocalypse|road trip|working class family</t>
  </si>
  <si>
    <t>http://www.imdb.com/title/tt4162992/?ref_=fn_tt_tt_1</t>
  </si>
  <si>
    <t>12 Angry Men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</si>
  <si>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</si>
  <si>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</si>
  <si>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</si>
  <si>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</si>
  <si>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 </t>
  </si>
  <si>
    <t>autobiography|dog movie|german shepherd|memoir|old man</t>
  </si>
  <si>
    <t>http://www.imdb.com/title/tt0843358/?ref_=fn_tt_tt_1</t>
  </si>
  <si>
    <t>Alan Hale</t>
  </si>
  <si>
    <t>It Happened One Night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</si>
  <si>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</si>
  <si>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</si>
  <si>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</si>
  <si>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</si>
  <si>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</si>
  <si>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</si>
  <si>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</si>
  <si>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</si>
  <si>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</si>
  <si>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</si>
  <si>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</si>
  <si>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</si>
  <si>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</si>
  <si>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</si>
  <si>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</si>
  <si>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</si>
  <si>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t>http://www.imdb.com/title/tt0343121/?ref_=fn_tt_tt_1</t>
  </si>
  <si>
    <t>Tumbleweeds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</si>
  <si>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</si>
  <si>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</si>
  <si>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</si>
  <si>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</si>
  <si>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 </t>
  </si>
  <si>
    <t>angel|corpse|girl|heaven|soul</t>
  </si>
  <si>
    <t>http://www.imdb.com/title/tt0114194/?ref_=fn_tt_tt_1</t>
  </si>
  <si>
    <t>Simon Abkarian</t>
  </si>
  <si>
    <t>When the Cat's Away </t>
  </si>
  <si>
    <t>Jane Bradbury</t>
  </si>
  <si>
    <t>cat|homosexual sex|male homosexuality|neighborhood|noisy neighbor</t>
  </si>
  <si>
    <t>http://www.imdb.com/title/tt0115856/?ref_=fn_tt_tt_1</t>
  </si>
  <si>
    <t>Pieces of April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</si>
  <si>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</si>
  <si>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</si>
  <si>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</si>
  <si>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</si>
  <si>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</si>
  <si>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</si>
  <si>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</si>
  <si>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</si>
  <si>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</si>
  <si>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</si>
  <si>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</si>
  <si>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 </t>
  </si>
  <si>
    <t>Will Oldham</t>
  </si>
  <si>
    <t>cell phone|male frontal nudity|oregon|sexual ambiguity|title directed by female</t>
  </si>
  <si>
    <t>http://www.imdb.com/title/tt0468526/?ref_=fn_tt_tt_1</t>
  </si>
  <si>
    <t>Wendy and Lucy </t>
  </si>
  <si>
    <t>car|dog|flip phone|rape threat|vulnerable</t>
  </si>
  <si>
    <t>http://www.imdb.com/title/tt1152850/?ref_=fn_tt_tt_1</t>
  </si>
  <si>
    <t>Eric Mendelsohn</t>
  </si>
  <si>
    <t>3 Backyards </t>
  </si>
  <si>
    <t>number in title</t>
  </si>
  <si>
    <t>http://www.imdb.com/title/tt1314190/?ref_=fn_tt_tt_1</t>
  </si>
  <si>
    <t>Jean-Luc Godard</t>
  </si>
  <si>
    <t>Anna Karina</t>
  </si>
  <si>
    <t>Pierrot le Fou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</si>
  <si>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</si>
  <si>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</si>
  <si>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</si>
  <si>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</si>
  <si>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</si>
  <si>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</si>
  <si>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 </t>
  </si>
  <si>
    <t>http://www.imdb.com/title/tt0474361/?ref_=fn_tt_tt_1</t>
  </si>
  <si>
    <t>Cameroon</t>
  </si>
  <si>
    <t>Ayurveda: Art of Being </t>
  </si>
  <si>
    <t>eastern philosophy|healing|india|life</t>
  </si>
  <si>
    <t>http://www.imdb.com/title/tt0221809/?ref_=fn_tt_tt_1</t>
  </si>
  <si>
    <t>Michael Roemer</t>
  </si>
  <si>
    <t>Nothing But a Man </t>
  </si>
  <si>
    <t>Ivan Dixon</t>
  </si>
  <si>
    <t>1960s|father|railroad|town|worker</t>
  </si>
  <si>
    <t>http://www.imdb.com/title/tt0058414/?ref_=fn_tt_tt_1</t>
  </si>
  <si>
    <t>Eli Marienthal</t>
  </si>
  <si>
    <t>First Love, Last Rites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</si>
  <si>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</si>
  <si>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</si>
  <si>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</si>
  <si>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</si>
  <si>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</si>
  <si>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</si>
  <si>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</si>
  <si>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</si>
  <si>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</si>
  <si>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</si>
  <si>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</si>
  <si>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</si>
  <si>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</si>
  <si>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</si>
  <si>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</si>
  <si>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</si>
  <si>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</si>
  <si>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</si>
  <si>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 </t>
  </si>
  <si>
    <t>Mary Norwood</t>
  </si>
  <si>
    <t>http://www.imdb.com/title/tt2912776/?ref_=fn_tt_tt_1</t>
  </si>
  <si>
    <t>Paul Bartel</t>
  </si>
  <si>
    <t>Action|Comedy|Sci-Fi|Sport</t>
  </si>
  <si>
    <t>Death Race 2000 </t>
  </si>
  <si>
    <t>cult director|cult film|drive in classic|psychotronic|race</t>
  </si>
  <si>
    <t>http://www.imdb.com/title/tt0072856/?ref_=fn_tt_tt_1</t>
  </si>
  <si>
    <t>Bruce Dellis</t>
  </si>
  <si>
    <t>Locker 13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</si>
  <si>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</si>
  <si>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</si>
  <si>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</si>
  <si>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</si>
  <si>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</si>
  <si>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</si>
  <si>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</si>
  <si>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</si>
  <si>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</si>
  <si>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</si>
  <si>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</si>
  <si>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</si>
  <si>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</si>
  <si>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</si>
  <si>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t>http://www.imdb.com/title/tt0393049/?ref_=fn_tt_tt_1</t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</si>
  <si>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</si>
  <si>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</si>
  <si>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</si>
  <si>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</si>
  <si>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</si>
  <si>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</si>
  <si>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</si>
  <si>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</si>
  <si>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</si>
  <si>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</si>
  <si>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</si>
  <si>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</si>
  <si>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</si>
  <si>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</si>
  <si>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 </t>
  </si>
  <si>
    <t>Ahmed Best</t>
  </si>
  <si>
    <t>http://www.imdb.com/title/tt1568341/?ref_=fn_tt_tt_1</t>
  </si>
  <si>
    <t>Craig Zobel</t>
  </si>
  <si>
    <t>Compliance </t>
  </si>
  <si>
    <t>James McCaffrey</t>
  </si>
  <si>
    <t>authority|boss subordinate relationship|fast food restaurant|gullibility|telephone call</t>
  </si>
  <si>
    <t>http://www.imdb.com/title/tt1971352/?ref_=fn_tt_tt_1</t>
  </si>
  <si>
    <t>Chasing Amy </t>
  </si>
  <si>
    <t>comic book|friendship|gay|lesbian|secret</t>
  </si>
  <si>
    <t>http://www.imdb.com/title/tt0118842/?ref_=fn_tt_tt_1</t>
  </si>
  <si>
    <t>Lovely &amp; Amazing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</si>
  <si>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</si>
  <si>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</si>
  <si>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</si>
  <si>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</si>
  <si>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</si>
  <si>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</si>
  <si>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</si>
  <si>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</si>
  <si>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</si>
  <si>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t>http://www.imdb.com/title/tt1328873/?ref_=fn_tt_tt_1</t>
  </si>
  <si>
    <t>Jason Tobin</t>
  </si>
  <si>
    <t>Parry Shen</t>
  </si>
  <si>
    <t>Better Luck Tomorrow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</si>
  <si>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</si>
  <si>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</si>
  <si>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</si>
  <si>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</si>
  <si>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 </t>
  </si>
  <si>
    <t>Stephanie Berry</t>
  </si>
  <si>
    <t>caught having sex|class|friend|lesbian|lesbian sex</t>
  </si>
  <si>
    <t>http://www.imdb.com/title/tt0113416/?ref_=fn_tt_tt_1</t>
  </si>
  <si>
    <t>Chuck &amp; Buck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</si>
  <si>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</si>
  <si>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</si>
  <si>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</si>
  <si>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</si>
  <si>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</si>
  <si>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</si>
  <si>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</si>
  <si>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</si>
  <si>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</si>
  <si>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</si>
  <si>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</si>
  <si>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</si>
  <si>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 </t>
  </si>
  <si>
    <t>Barbie Castro</t>
  </si>
  <si>
    <t>http://www.imdb.com/title/tt3976258/?ref_=fn_tt_tt_1</t>
  </si>
  <si>
    <t>Cube </t>
  </si>
  <si>
    <t>escape|labyrinth|maze|red light|trap</t>
  </si>
  <si>
    <t>http://www.imdb.com/title/tt0123755/?ref_=fn_tt_tt_1</t>
  </si>
  <si>
    <t>Emma-Kate Croghan</t>
  </si>
  <si>
    <t>Love and Other Catastrophes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</si>
  <si>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</si>
  <si>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</si>
  <si>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</si>
  <si>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</si>
  <si>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</si>
  <si>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</si>
  <si>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</si>
  <si>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</si>
  <si>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</si>
  <si>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</si>
  <si>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</si>
  <si>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</si>
  <si>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</si>
  <si>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</si>
  <si>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</si>
  <si>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</si>
  <si>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</si>
  <si>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</si>
  <si>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</si>
  <si>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</si>
  <si>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</si>
  <si>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</si>
  <si>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</si>
  <si>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 </t>
  </si>
  <si>
    <t>Clint Jung</t>
  </si>
  <si>
    <t>blood|teeth</t>
  </si>
  <si>
    <t>http://www.imdb.com/title/tt1991199/?ref_=fn_tt_tt_1</t>
  </si>
  <si>
    <t>Sugar Town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</si>
  <si>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</si>
  <si>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</si>
  <si>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</si>
  <si>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</si>
  <si>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</si>
  <si>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</si>
  <si>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</si>
  <si>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</si>
  <si>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t>http://www.imdb.com/title/tt0436607/?ref_=fn_tt_tt_1</t>
  </si>
  <si>
    <t>The Canyons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</si>
  <si>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</si>
  <si>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</si>
  <si>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</si>
  <si>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</si>
  <si>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</si>
  <si>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</si>
  <si>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</si>
  <si>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</si>
  <si>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</si>
  <si>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</si>
  <si>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 </t>
  </si>
  <si>
    <t>Dominic Colón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</si>
  <si>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</si>
  <si>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</si>
  <si>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</si>
  <si>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</si>
  <si>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</si>
  <si>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</si>
  <si>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</si>
  <si>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</si>
  <si>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</si>
  <si>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</si>
  <si>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</si>
  <si>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</si>
  <si>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</si>
  <si>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</si>
  <si>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</si>
  <si>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</si>
  <si>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</si>
  <si>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</si>
  <si>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</si>
  <si>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</si>
  <si>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</si>
  <si>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 </t>
  </si>
  <si>
    <t>Debra Lynn Hull</t>
  </si>
  <si>
    <t>church|competition|high school|new school|pastor</t>
  </si>
  <si>
    <t>http://www.imdb.com/title/tt1270792/?ref_=fn_tt_tt_1</t>
  </si>
  <si>
    <t>Lorne Cardinal</t>
  </si>
  <si>
    <t>Rust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</si>
  <si>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</si>
  <si>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</si>
  <si>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</si>
  <si>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</si>
  <si>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</si>
  <si>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</si>
  <si>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</si>
  <si>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</si>
  <si>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</si>
  <si>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</si>
  <si>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</si>
  <si>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</si>
  <si>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</si>
  <si>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</si>
  <si>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</si>
  <si>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</si>
  <si>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</si>
  <si>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</si>
  <si>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</si>
  <si>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</si>
  <si>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</si>
  <si>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</si>
  <si>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</si>
  <si>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</si>
  <si>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t>http://www.imdb.com/title/tt1003002/?ref_=fn_tt_tt_1</t>
  </si>
  <si>
    <t>Matt Cimber</t>
  </si>
  <si>
    <t>Butterfly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</si>
  <si>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</si>
  <si>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</si>
  <si>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</si>
  <si>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</si>
  <si>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</si>
  <si>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</si>
  <si>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 </t>
  </si>
  <si>
    <t>Jeff Jacob</t>
  </si>
  <si>
    <t>http://www.imdb.com/title/tt3564748/?ref_=fn_tt_tt_1</t>
  </si>
  <si>
    <t>Andrew Hyatt</t>
  </si>
  <si>
    <t>Brit Morgan</t>
  </si>
  <si>
    <t>The Frozen </t>
  </si>
  <si>
    <t>Sedona James</t>
  </si>
  <si>
    <t>http://www.imdb.com/title/tt2363439/?ref_=fn_tt_tt_1</t>
  </si>
  <si>
    <t>Dana Blackstone</t>
  </si>
  <si>
    <t>Joshua Ray Bell</t>
  </si>
  <si>
    <t>Horse Camp </t>
  </si>
  <si>
    <t>Annelyse Ahmad</t>
  </si>
  <si>
    <t>http://www.imdb.com/title/tt3421204/?ref_=fn_tt_tt_1</t>
  </si>
  <si>
    <t>Kristin Rizzo</t>
  </si>
  <si>
    <t>Give Me Shelter </t>
  </si>
  <si>
    <t>independent film</t>
  </si>
  <si>
    <t>http://www.imdb.com/title/tt2559658/?ref_=fn_tt_tt_1</t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</si>
  <si>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</si>
  <si>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</si>
  <si>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</si>
  <si>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</si>
  <si>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</si>
  <si>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</si>
  <si>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</si>
  <si>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</si>
  <si>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</si>
  <si>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</si>
  <si>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</si>
  <si>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</si>
  <si>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</si>
  <si>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</si>
  <si>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</si>
  <si>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 </t>
  </si>
  <si>
    <t>Sheldon Bailey</t>
  </si>
  <si>
    <t>http://www.imdb.com/title/tt2290113/?ref_=fn_tt_tt_1</t>
  </si>
  <si>
    <t>James Lance</t>
  </si>
  <si>
    <t>Bronson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</si>
  <si>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</si>
  <si>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</si>
  <si>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</si>
  <si>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</si>
  <si>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</si>
  <si>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</si>
  <si>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</si>
  <si>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</si>
  <si>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</si>
  <si>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</si>
  <si>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</si>
  <si>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</si>
  <si>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</si>
  <si>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</si>
  <si>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</si>
  <si>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</si>
  <si>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</si>
  <si>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</si>
  <si>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</si>
  <si>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</si>
  <si>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</si>
  <si>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</si>
  <si>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</si>
  <si>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</si>
  <si>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</si>
  <si>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</si>
  <si>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</si>
  <si>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</si>
  <si>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</si>
  <si>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t>http://www.imdb.com/title/tt0168192/?ref_=fn_tt_tt_1</t>
  </si>
  <si>
    <t>Eugène Lourié</t>
  </si>
  <si>
    <t>Cecil Kellaway</t>
  </si>
  <si>
    <t>Adventure|Horror|Sci-Fi</t>
  </si>
  <si>
    <t>Kenneth Tobey</t>
  </si>
  <si>
    <t>The Beast from 20,000 Fathoms </t>
  </si>
  <si>
    <t>Ross Elliott</t>
  </si>
  <si>
    <t>arctic|beast|dinosaur|monster|rhedosaurus</t>
  </si>
  <si>
    <t>http://www.imdb.com/title/tt0045546/?ref_=fn_tt_tt_1</t>
  </si>
  <si>
    <t>Hugh Keays-Byrne</t>
  </si>
  <si>
    <t>Mad Max </t>
  </si>
  <si>
    <t>Joanne Samuel</t>
  </si>
  <si>
    <t>biker|motorcycle|motorcycle gang|post apocalypse|woman wearing only a man's shirt</t>
  </si>
  <si>
    <t>http://www.imdb.com/title/tt0079501/?ref_=fn_tt_tt_1</t>
  </si>
  <si>
    <t>Alex Désert</t>
  </si>
  <si>
    <t>Swingers </t>
  </si>
  <si>
    <t>Blake Lindsley</t>
  </si>
  <si>
    <t>actor|black panties|cult film|friend|upskirt</t>
  </si>
  <si>
    <t>http://www.imdb.com/title/tt0117802/?ref_=fn_tt_tt_1</t>
  </si>
  <si>
    <t>Gian Maria Volontè</t>
  </si>
  <si>
    <t>A Fistful of Dollars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</si>
  <si>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</si>
  <si>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</si>
  <si>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</si>
  <si>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</si>
  <si>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</si>
  <si>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</si>
  <si>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</si>
  <si>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</si>
  <si>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</si>
  <si>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</si>
  <si>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</si>
  <si>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</si>
  <si>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</si>
  <si>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</si>
  <si>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</si>
  <si>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</si>
  <si>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</si>
  <si>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</si>
  <si>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</si>
  <si>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</si>
  <si>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</si>
  <si>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</si>
  <si>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</si>
  <si>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t>http://www.imdb.com/title/tt1544600/?ref_=fn_tt_tt_1</t>
  </si>
  <si>
    <t>Middle of Nowhere </t>
  </si>
  <si>
    <t>Lorraine Toussaint</t>
  </si>
  <si>
    <t>http://www.imdb.com/title/tt1211890/?ref_=fn_tt_tt_1</t>
  </si>
  <si>
    <t>Sebastian Schipper</t>
  </si>
  <si>
    <t>Devid Striesow</t>
  </si>
  <si>
    <t>3 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</si>
  <si>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</si>
  <si>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</si>
  <si>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</si>
  <si>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</si>
  <si>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</si>
  <si>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</si>
  <si>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</si>
  <si>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</si>
  <si>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</si>
  <si>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</si>
  <si>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</si>
  <si>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</si>
  <si>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</si>
  <si>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</si>
  <si>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</si>
  <si>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</si>
  <si>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</si>
  <si>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</si>
  <si>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 </t>
  </si>
  <si>
    <t>Richard Glover</t>
  </si>
  <si>
    <t>abandoned house|bank|robber|swing|witness</t>
  </si>
  <si>
    <t>http://www.imdb.com/title/tt0388230/?ref_=fn_tt_tt_1</t>
  </si>
  <si>
    <t>Marri Savinar</t>
  </si>
  <si>
    <t>Shooting the Warwicks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</si>
  <si>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</si>
  <si>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</si>
  <si>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</si>
  <si>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</si>
  <si>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</si>
  <si>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</si>
  <si>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</si>
  <si>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</si>
  <si>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t>http://www.imdb.com/title/tt1152827/?ref_=fn_tt_tt_1</t>
  </si>
  <si>
    <t>Baghead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</si>
  <si>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</si>
  <si>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</si>
  <si>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</si>
  <si>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</si>
  <si>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</si>
  <si>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</si>
  <si>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</si>
  <si>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</si>
  <si>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</si>
  <si>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</si>
  <si>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</si>
  <si>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</si>
  <si>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</si>
  <si>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 </t>
  </si>
  <si>
    <t>Léon Schwartzenberg</t>
  </si>
  <si>
    <t>http://www.imdb.com/title/tt0437123/?ref_=fn_tt_tt_1</t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</si>
  <si>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</si>
  <si>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</si>
  <si>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</si>
  <si>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</si>
  <si>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</si>
  <si>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</si>
  <si>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t>http://www.imdb.com/title/tt0048452/?ref_=fn_tt_tt_1</t>
  </si>
  <si>
    <t>Marianna Palka</t>
  </si>
  <si>
    <t>Good Dick </t>
  </si>
  <si>
    <t>avoidant personality disorder|emotionally vulnerable|sex|video store|video store clerk</t>
  </si>
  <si>
    <t>http://www.imdb.com/title/tt0944101/?ref_=fn_tt_tt_1</t>
  </si>
  <si>
    <t>The Man from Earth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</si>
  <si>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</si>
  <si>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</si>
  <si>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</si>
  <si>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</si>
  <si>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</si>
  <si>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</si>
  <si>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</si>
  <si>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</si>
  <si>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</si>
  <si>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</si>
  <si>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</si>
  <si>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</si>
  <si>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</si>
  <si>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</si>
  <si>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</si>
  <si>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</si>
  <si>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</si>
  <si>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</si>
  <si>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</si>
  <si>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</si>
  <si>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</si>
  <si>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</si>
  <si>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</si>
  <si>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</si>
  <si>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</si>
  <si>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</si>
  <si>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</si>
  <si>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 </t>
  </si>
  <si>
    <t>Matthew Gumley</t>
  </si>
  <si>
    <t>http://www.imdb.com/title/tt1989646/?ref_=fn_tt_tt_1</t>
  </si>
  <si>
    <t>Rania Attieh</t>
  </si>
  <si>
    <t>Robin Bartlett</t>
  </si>
  <si>
    <t>Paul Hickert</t>
  </si>
  <si>
    <t>H. </t>
  </si>
  <si>
    <t>http://www.imdb.com/title/tt3666210/?ref_=fn_tt_tt_1</t>
  </si>
  <si>
    <t>Sharon Greytak</t>
  </si>
  <si>
    <t>Alex Emanuel</t>
  </si>
  <si>
    <t>Archaeology of a Woman </t>
  </si>
  <si>
    <t>http://www.imdb.com/title/tt1702455/?ref_=fn_tt_tt_1</t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</si>
  <si>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</si>
  <si>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</si>
  <si>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</si>
  <si>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</si>
  <si>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</si>
  <si>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</si>
  <si>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</si>
  <si>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</si>
  <si>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</si>
  <si>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</si>
  <si>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</si>
  <si>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</si>
  <si>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</si>
  <si>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</si>
  <si>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</si>
  <si>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</si>
  <si>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</si>
  <si>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</si>
  <si>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</si>
  <si>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</si>
  <si>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</si>
  <si>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</si>
  <si>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</si>
  <si>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</si>
  <si>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</si>
  <si>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</si>
  <si>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</si>
  <si>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 </t>
  </si>
  <si>
    <t>Ana Vatamanu</t>
  </si>
  <si>
    <t>http://www.imdb.com/title/tt4707756/?ref_=fn_tt_tt_1</t>
  </si>
  <si>
    <t>Robin Lord Taylor</t>
  </si>
  <si>
    <t>Another Earth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</si>
  <si>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</si>
  <si>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</si>
  <si>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</si>
  <si>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</si>
  <si>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</si>
  <si>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</si>
  <si>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</si>
  <si>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</si>
  <si>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</si>
  <si>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</si>
  <si>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</si>
  <si>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</si>
  <si>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</si>
  <si>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t>http://www.imdb.com/title/tt3581098/?ref_=fn_tt_tt_1</t>
  </si>
  <si>
    <t>Tadpole </t>
  </si>
  <si>
    <t>best friend|boy|french|friend|love</t>
  </si>
  <si>
    <t>http://www.imdb.com/title/tt0271219/?ref_=fn_tt_tt_1</t>
  </si>
  <si>
    <t>Markéta Irglová</t>
  </si>
  <si>
    <t>Glen Hansard</t>
  </si>
  <si>
    <t>Once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</si>
  <si>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</si>
  <si>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</si>
  <si>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</si>
  <si>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</si>
  <si>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</si>
  <si>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</si>
  <si>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</si>
  <si>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</si>
  <si>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</si>
  <si>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</si>
  <si>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</si>
  <si>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</si>
  <si>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</si>
  <si>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</si>
  <si>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</si>
  <si>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</si>
  <si>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</si>
  <si>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</si>
  <si>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</si>
  <si>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</si>
  <si>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</si>
  <si>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</si>
  <si>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</si>
  <si>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</si>
  <si>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</si>
  <si>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</si>
  <si>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</si>
  <si>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 </t>
  </si>
  <si>
    <t>Lia Tucker</t>
  </si>
  <si>
    <t>bike|bmx|drugs|troubled teen|youth</t>
  </si>
  <si>
    <t>http://www.imdb.com/title/tt1934172/?ref_=fn_tt_tt_1</t>
  </si>
  <si>
    <t>Peter Robbins</t>
  </si>
  <si>
    <t>A Charlie Brown Christmas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</si>
  <si>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</si>
  <si>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</si>
  <si>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</si>
  <si>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</si>
  <si>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</si>
  <si>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</si>
  <si>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</si>
  <si>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70° South </t>
  </si>
  <si>
    <t>Mike Brett</t>
  </si>
  <si>
    <t>http://www.imdb.com/title/tt2780714/?ref_=fn_tt_tt_1</t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</si>
  <si>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</si>
  <si>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</si>
  <si>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</si>
  <si>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</si>
  <si>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</si>
  <si>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</si>
  <si>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</si>
  <si>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</si>
  <si>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</si>
  <si>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</si>
  <si>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 </t>
  </si>
  <si>
    <t>Michael Landers</t>
  </si>
  <si>
    <t>http://www.imdb.com/title/tt4219836/?ref_=fn_tt_tt_1</t>
  </si>
  <si>
    <t>Pat Boone</t>
  </si>
  <si>
    <t>Roger &amp; Me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</si>
  <si>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</si>
  <si>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</si>
  <si>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</si>
  <si>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</si>
  <si>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</si>
  <si>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</si>
  <si>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</si>
  <si>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</si>
  <si>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</si>
  <si>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t>http://www.imdb.com/title/tt2125430/?ref_=fn_tt_tt_1</t>
  </si>
  <si>
    <t>Sound of My Voice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</si>
  <si>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</si>
  <si>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</si>
  <si>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</si>
  <si>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</si>
  <si>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</si>
  <si>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</si>
  <si>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</si>
  <si>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</si>
  <si>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</si>
  <si>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</si>
  <si>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 </t>
  </si>
  <si>
    <t>american|blood|dream|patrol|tank</t>
  </si>
  <si>
    <t>http://www.imdb.com/title/tt0488873/?ref_=fn_tt_tt_1</t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</si>
  <si>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</si>
  <si>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</si>
  <si>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</si>
  <si>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</si>
  <si>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</si>
  <si>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</si>
  <si>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</si>
  <si>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</si>
  <si>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 </t>
  </si>
  <si>
    <t>http://www.imdb.com/title/tt4607906/?ref_=fn_tt_tt_1</t>
  </si>
  <si>
    <t>A Dog's Breakfast </t>
  </si>
  <si>
    <t>dog|vegetarian</t>
  </si>
  <si>
    <t>http://www.imdb.com/title/tt0796314/?ref_=fn_tt_tt_1</t>
  </si>
  <si>
    <t>Macha Méril</t>
  </si>
  <si>
    <t>Philippe Leroy</t>
  </si>
  <si>
    <t>Une Femme Mariée </t>
  </si>
  <si>
    <t>Rita Maiden</t>
  </si>
  <si>
    <t>acting|actor|face slap|fashion|magazine</t>
  </si>
  <si>
    <t>http://www.imdb.com/title/tt0058701/?ref_=fn_tt_tt_1</t>
  </si>
  <si>
    <t>Jason Stuart</t>
  </si>
  <si>
    <t>The Birth of a Nation </t>
  </si>
  <si>
    <t>http://www.imdb.com/title/tt4196450/?ref_=fn_tt_tt_1</t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</si>
  <si>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</si>
  <si>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</si>
  <si>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</si>
  <si>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</si>
  <si>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</si>
  <si>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t>http://www.imdb.com/title/tt0339921/?ref_=fn_tt_tt_1</t>
  </si>
  <si>
    <t>Facing the Giants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</si>
  <si>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</si>
  <si>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</si>
  <si>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</si>
  <si>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</si>
  <si>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</si>
  <si>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</si>
  <si>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</si>
  <si>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</si>
  <si>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</si>
  <si>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t>http://www.imdb.com/title/tt2309260/?ref_=fn_tt_tt_1</t>
  </si>
  <si>
    <t>Jack Nance</t>
  </si>
  <si>
    <t>Eraserhead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</si>
  <si>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</si>
  <si>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</si>
  <si>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</si>
  <si>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</si>
  <si>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</si>
  <si>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</si>
  <si>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</si>
  <si>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</si>
  <si>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</si>
  <si>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t>http://www.imdb.com/title/tt0011549/?ref_=fn_tt_tt_1</t>
  </si>
  <si>
    <t>Hollywood Shuffle </t>
  </si>
  <si>
    <t>actor|african american|dream|two word title|written and directed by cast member</t>
  </si>
  <si>
    <t>http://www.imdb.com/title/tt0093200/?ref_=fn_tt_tt_1</t>
  </si>
  <si>
    <t>The Mighty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</si>
  <si>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</si>
  <si>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</si>
  <si>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</si>
  <si>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</si>
  <si>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</si>
  <si>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</si>
  <si>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</si>
  <si>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</si>
  <si>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</si>
  <si>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</si>
  <si>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</si>
  <si>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</si>
  <si>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</si>
  <si>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</si>
  <si>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</si>
  <si>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</si>
  <si>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</si>
  <si>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</si>
  <si>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 </t>
  </si>
  <si>
    <t>Brandon Middleton</t>
  </si>
  <si>
    <t>http://www.imdb.com/title/tt3109200/?ref_=fn_tt_tt_1</t>
  </si>
  <si>
    <t>E.L. Katz</t>
  </si>
  <si>
    <t>Comedy|Crime|Drama|Horror|Thriller</t>
  </si>
  <si>
    <t>Cheap Thrills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</si>
  <si>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</si>
  <si>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</si>
  <si>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</si>
  <si>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</si>
  <si>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</si>
  <si>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</si>
  <si>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 </t>
  </si>
  <si>
    <t>Phil Fish</t>
  </si>
  <si>
    <t>movie in title</t>
  </si>
  <si>
    <t>http://www.imdb.com/title/tt1942884/?ref_=fn_tt_tt_1</t>
  </si>
  <si>
    <t>Dan Reed</t>
  </si>
  <si>
    <t>Adam Rayner</t>
  </si>
  <si>
    <t>Closure </t>
  </si>
  <si>
    <t>countryside|night|party|rape|scar</t>
  </si>
  <si>
    <t>http://www.imdb.com/title/tt0480011/?ref_=fn_tt_tt_1</t>
  </si>
  <si>
    <t>John Reinhardt</t>
  </si>
  <si>
    <t>Sheldon Leonard</t>
  </si>
  <si>
    <t>Open Secret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</si>
  <si>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</si>
  <si>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</si>
  <si>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</si>
  <si>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</si>
  <si>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</si>
  <si>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</si>
  <si>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</si>
  <si>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</si>
  <si>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</si>
  <si>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</si>
  <si>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</si>
  <si>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</si>
  <si>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</si>
  <si>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</si>
  <si>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</si>
  <si>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</si>
  <si>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</si>
  <si>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</si>
  <si>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</si>
  <si>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</si>
  <si>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</si>
  <si>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</si>
  <si>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</si>
  <si>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</si>
  <si>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</si>
  <si>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</si>
  <si>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</si>
  <si>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</si>
  <si>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t>http://www.imdb.com/title/tt0428959/?ref_=fn_tt_tt_1</t>
  </si>
  <si>
    <t>Clint Mansell</t>
  </si>
  <si>
    <t>Pi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</si>
  <si>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</si>
  <si>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</si>
  <si>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</si>
  <si>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</si>
  <si>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</si>
  <si>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</si>
  <si>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</si>
  <si>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</si>
  <si>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</si>
  <si>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</si>
  <si>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</si>
  <si>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</si>
  <si>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</si>
  <si>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</si>
  <si>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</si>
  <si>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</si>
  <si>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</si>
  <si>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</si>
  <si>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</si>
  <si>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</si>
  <si>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</si>
  <si>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</si>
  <si>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</si>
  <si>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</si>
  <si>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</si>
  <si>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</si>
  <si>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</si>
  <si>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</si>
  <si>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</si>
  <si>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</si>
  <si>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</si>
  <si>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</si>
  <si>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</si>
  <si>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t>http://www.imdb.com/title/tt1296373/?ref_=fn_tt_tt_1</t>
  </si>
  <si>
    <t>Happy Christmas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</si>
  <si>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</si>
  <si>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</si>
  <si>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</si>
  <si>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</si>
  <si>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</si>
  <si>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</si>
  <si>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</si>
  <si>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</si>
  <si>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</si>
  <si>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</si>
  <si>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</si>
  <si>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</si>
  <si>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</si>
  <si>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</si>
  <si>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</si>
  <si>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</si>
  <si>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</si>
  <si>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</si>
  <si>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</si>
  <si>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</si>
  <si>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</si>
  <si>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</si>
  <si>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</si>
  <si>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</si>
  <si>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</si>
  <si>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</si>
  <si>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</si>
  <si>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</si>
  <si>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</si>
  <si>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</si>
  <si>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</si>
  <si>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</si>
  <si>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</si>
  <si>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</si>
  <si>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 </t>
  </si>
  <si>
    <t>best friend|bully|friend|revenge|school</t>
  </si>
  <si>
    <t>http://www.imdb.com/title/tt2334896/?ref_=fn_tt_tt_1</t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</si>
  <si>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</si>
  <si>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</si>
  <si>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</si>
  <si>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</si>
  <si>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</si>
  <si>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t>http://www.imdb.com/title/tt0085575/?ref_=fn_tt_tt_1</t>
  </si>
  <si>
    <t>Tiny Furniture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</si>
  <si>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</si>
  <si>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</si>
  <si>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</si>
  <si>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</si>
  <si>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</si>
  <si>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</si>
  <si>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 </t>
  </si>
  <si>
    <t>Corlandos Scott</t>
  </si>
  <si>
    <t>http://www.imdb.com/title/tt1861343/?ref_=fn_tt_tt_1</t>
  </si>
  <si>
    <t>Daniel Mellitz</t>
  </si>
  <si>
    <t>Chelse Swain</t>
  </si>
  <si>
    <t>The Naked Ape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</si>
  <si>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</si>
  <si>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</si>
  <si>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</si>
  <si>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</si>
  <si>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</si>
  <si>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</si>
  <si>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</si>
  <si>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</si>
  <si>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</si>
  <si>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</si>
  <si>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</si>
  <si>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</si>
  <si>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</si>
  <si>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</si>
  <si>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</si>
  <si>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</si>
  <si>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 </t>
  </si>
  <si>
    <t>http://www.imdb.com/title/tt2181837/?ref_=fn_tt_tt_1</t>
  </si>
  <si>
    <t>William Eubank</t>
  </si>
  <si>
    <t>Olivia Cooke</t>
  </si>
  <si>
    <t>The Signal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</si>
  <si>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</si>
  <si>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</si>
  <si>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</si>
  <si>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</si>
  <si>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</si>
  <si>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</si>
  <si>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</si>
  <si>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</si>
  <si>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</si>
  <si>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</si>
  <si>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</si>
  <si>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</si>
  <si>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</si>
  <si>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</si>
  <si>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</si>
  <si>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</si>
  <si>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t>http://www.imdb.com/title/tt1798291/?ref_=fn_tt_tt_1</t>
  </si>
  <si>
    <t>A True Story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</si>
  <si>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</si>
  <si>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</si>
  <si>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</si>
  <si>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</si>
  <si>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</si>
  <si>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</si>
  <si>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</si>
  <si>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</si>
  <si>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</si>
  <si>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</si>
  <si>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</si>
  <si>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</si>
  <si>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</si>
  <si>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</si>
  <si>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</si>
  <si>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 </t>
  </si>
  <si>
    <t>Shiree Nelson</t>
  </si>
  <si>
    <t>http://www.imdb.com/title/tt3157318/?ref_=fn_tt_tt_1</t>
  </si>
  <si>
    <t>Travis Legge</t>
  </si>
  <si>
    <t>Patricia Raven</t>
  </si>
  <si>
    <t>Raymond Did It </t>
  </si>
  <si>
    <t>Lindsay Felton</t>
  </si>
  <si>
    <t>blood|independent film|mutilation|violence</t>
  </si>
  <si>
    <t>http://www.imdb.com/title/tt1716760/?ref_=fn_tt_tt_1</t>
  </si>
  <si>
    <t>The Last Waltz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</si>
  <si>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</si>
  <si>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</si>
  <si>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</si>
  <si>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</si>
  <si>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</si>
  <si>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 </t>
  </si>
  <si>
    <t>Ronee Collins</t>
  </si>
  <si>
    <t>http://www.imdb.com/title/tt2442662/?ref_=fn_tt_tt_1</t>
  </si>
  <si>
    <t>Bradley Rust Gray</t>
  </si>
  <si>
    <t>The Exploding Girl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</si>
  <si>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</si>
  <si>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</si>
  <si>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</si>
  <si>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</si>
  <si>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</si>
  <si>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</si>
  <si>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 </t>
  </si>
  <si>
    <t>Christian Anderson</t>
  </si>
  <si>
    <t>http://www.imdb.com/title/tt1073221/?ref_=fn_tt_tt_1</t>
  </si>
  <si>
    <t>Andrew Bujalski</t>
  </si>
  <si>
    <t>Kate Dollenmayer</t>
  </si>
  <si>
    <t>Mutual Appreciation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</si>
  <si>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</si>
  <si>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</si>
  <si>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</si>
  <si>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</si>
  <si>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</si>
  <si>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</si>
  <si>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</si>
  <si>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</si>
  <si>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</si>
  <si>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t>http://www.imdb.com/title/tt2469216/?ref_=fn_tt_tt_1</t>
  </si>
  <si>
    <t>Tony Way</t>
  </si>
  <si>
    <t>Down Terrace </t>
  </si>
  <si>
    <t>David Schaal</t>
  </si>
  <si>
    <t>black comedy</t>
  </si>
  <si>
    <t>http://www.imdb.com/title/tt1489167/?ref_=fn_tt_tt_1</t>
  </si>
  <si>
    <t>Clerks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</si>
  <si>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</si>
  <si>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</si>
  <si>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</si>
  <si>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</si>
  <si>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</si>
  <si>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</si>
  <si>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</si>
  <si>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t>http://www.imdb.com/title/tt0067580/?ref_=fn_tt_tt_1</t>
  </si>
  <si>
    <t>Funny Ha Ha </t>
  </si>
  <si>
    <t>mumblecore</t>
  </si>
  <si>
    <t>http://www.imdb.com/title/tt0327753/?ref_=fn_tt_tt_1</t>
  </si>
  <si>
    <t>Stacy Edwards</t>
  </si>
  <si>
    <t>In the Company of Men </t>
  </si>
  <si>
    <t>Jason Dixie</t>
  </si>
  <si>
    <t>business trip|love|misogynist|office|secretary</t>
  </si>
  <si>
    <t>http://www.imdb.com/title/tt0119361/?ref_=fn_tt_tt_1</t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</si>
  <si>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</si>
  <si>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</si>
  <si>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</si>
  <si>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</si>
  <si>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</si>
  <si>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</si>
  <si>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 </t>
  </si>
  <si>
    <t>death|first part|killing spree|massacre|murder</t>
  </si>
  <si>
    <t>http://www.imdb.com/title/tt1337057/?ref_=fn_tt_tt_1</t>
  </si>
  <si>
    <t>Tommy Pallotta</t>
  </si>
  <si>
    <t>Slacker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</si>
  <si>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</si>
  <si>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</si>
  <si>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</si>
  <si>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</si>
  <si>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</si>
  <si>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</si>
  <si>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 </t>
  </si>
  <si>
    <t>Damon Owlia</t>
  </si>
  <si>
    <t>http://www.imdb.com/title/tt2759066/?ref_=fn_tt_tt_1</t>
  </si>
  <si>
    <t>Suzi Lorraine</t>
  </si>
  <si>
    <t>Kristen Seavey</t>
  </si>
  <si>
    <t>Dry Spell </t>
  </si>
  <si>
    <t>anti romantic comedy|dating|divorce|sex comedy|sex scene</t>
  </si>
  <si>
    <t>http://www.imdb.com/title/tt2375036/?ref_=fn_tt_tt_1</t>
  </si>
  <si>
    <t>Lisa Arnold</t>
  </si>
  <si>
    <t>Flywheel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</si>
  <si>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</si>
  <si>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</si>
  <si>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</si>
  <si>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</si>
  <si>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</si>
  <si>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</si>
  <si>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</si>
  <si>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</si>
  <si>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</si>
  <si>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</si>
  <si>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</si>
  <si>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</si>
  <si>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 </t>
  </si>
  <si>
    <t>avatar|college|death|tron|university</t>
  </si>
  <si>
    <t>http://www.imdb.com/title/tt1781935/?ref_=fn_tt_tt_1</t>
  </si>
  <si>
    <t>The Puffy Chair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</si>
  <si>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</si>
  <si>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</si>
  <si>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</si>
  <si>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</si>
  <si>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</si>
  <si>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</si>
  <si>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</si>
  <si>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</si>
  <si>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</si>
  <si>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</si>
  <si>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</si>
  <si>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</si>
  <si>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</si>
  <si>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 </t>
  </si>
  <si>
    <t>http://www.imdb.com/title/tt1247644/?ref_=fn_tt_tt_1</t>
  </si>
  <si>
    <t>Jason Trost</t>
  </si>
  <si>
    <t>All Superheroes Must Die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</si>
  <si>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</si>
  <si>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</si>
  <si>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</si>
  <si>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</si>
  <si>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</si>
  <si>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</si>
  <si>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</si>
  <si>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</si>
  <si>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</si>
  <si>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t>http://www.imdb.com/title/tt0069089/?ref_=fn_tt_tt_1</t>
  </si>
  <si>
    <t>Béatrice Dalle</t>
  </si>
  <si>
    <t>Clean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</si>
  <si>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</si>
  <si>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</si>
  <si>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</si>
  <si>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</si>
  <si>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</si>
  <si>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</si>
  <si>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</si>
  <si>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</si>
  <si>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</si>
  <si>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</si>
  <si>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</si>
  <si>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</si>
  <si>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 </t>
  </si>
  <si>
    <t>Emma Eliza Regan</t>
  </si>
  <si>
    <t>http://www.imdb.com/title/tt1235811/?ref_=fn_tt_tt_1</t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</si>
  <si>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</si>
  <si>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</si>
  <si>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</si>
  <si>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</si>
  <si>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</si>
  <si>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</si>
  <si>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</si>
  <si>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</si>
  <si>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</si>
  <si>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</si>
  <si>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</si>
  <si>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</si>
  <si>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</si>
  <si>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</si>
  <si>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</si>
  <si>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</si>
  <si>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</si>
  <si>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</si>
  <si>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</si>
  <si>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</si>
  <si>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t>http://www.imdb.com/title/tt2049518/?ref_=fn_tt_tt_1</t>
  </si>
  <si>
    <t>Ash Baron-Cohen</t>
  </si>
  <si>
    <t>Bang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</si>
  <si>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</si>
  <si>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</si>
  <si>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</si>
  <si>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</si>
  <si>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</si>
  <si>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</si>
  <si>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</si>
  <si>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</si>
  <si>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</si>
  <si>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</si>
  <si>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</si>
  <si>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</si>
  <si>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</si>
  <si>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</si>
  <si>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</si>
  <si>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</si>
  <si>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</si>
  <si>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</si>
  <si>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</si>
  <si>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</si>
  <si>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</si>
  <si>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</si>
  <si>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</si>
  <si>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</si>
  <si>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</si>
  <si>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</si>
  <si>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</si>
  <si>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</si>
  <si>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</si>
  <si>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t>http://www.imdb.com/title/tt0430371/?ref_=fn_tt_tt_1</t>
  </si>
  <si>
    <t>Caitlin FitzGerald</t>
  </si>
  <si>
    <t>Kerry Bishé</t>
  </si>
  <si>
    <t>Newlyweds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</si>
  <si>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</si>
  <si>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</si>
  <si>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</si>
  <si>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</si>
  <si>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</si>
  <si>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</si>
  <si>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</si>
  <si>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</si>
  <si>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</si>
  <si>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</si>
  <si>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</si>
  <si>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</si>
  <si>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</si>
  <si>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</si>
  <si>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</si>
  <si>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</si>
  <si>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</si>
  <si>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 </t>
  </si>
  <si>
    <t>David Chandler</t>
  </si>
  <si>
    <t>http://www.imdb.com/title/tt2107644/?ref_=fn_tt_tt_1</t>
  </si>
  <si>
    <t>Daniel Hsia</t>
  </si>
  <si>
    <t>Shanghai Calling </t>
  </si>
  <si>
    <t>http://www.imdb.com/title/tt2070597/?ref_=fn_tt_tt_1</t>
  </si>
  <si>
    <t>Brian Herzlinger</t>
  </si>
  <si>
    <t>John August</t>
  </si>
  <si>
    <t>My Date with Drew </t>
  </si>
  <si>
    <t>actress name in title|crush|date|four word title|video camera</t>
  </si>
  <si>
    <t>http://www.imdb.com/title/tt0378407/?ref_=fn_tt_tt_1</t>
  </si>
  <si>
    <t>Profit_Margin</t>
  </si>
  <si>
    <t>gross_millions</t>
  </si>
  <si>
    <t>budget_millions</t>
  </si>
  <si>
    <t>profit_millions</t>
  </si>
  <si>
    <t>Parameters required for problem solving</t>
  </si>
  <si>
    <t>Original Movie Name Duplicates</t>
  </si>
  <si>
    <t>Original Record Count</t>
  </si>
  <si>
    <t>Genre &amp; IMDB Score</t>
  </si>
  <si>
    <t>After Clean Up</t>
  </si>
  <si>
    <t>Clean Data Record Count</t>
  </si>
  <si>
    <t>Movie Duration &amp; IMDB Score</t>
  </si>
  <si>
    <t>Same Movie Name but different movies</t>
  </si>
  <si>
    <t>Language &amp; IMDB Score</t>
  </si>
  <si>
    <t>Director &amp; IMDB Score</t>
  </si>
  <si>
    <t>Budget &amp; Gross Earnings and Movie Title</t>
  </si>
  <si>
    <t>Remove</t>
  </si>
  <si>
    <t>Keep</t>
  </si>
  <si>
    <t>Changes Made to Clean Up Data</t>
  </si>
  <si>
    <t>Blanks in required parameters</t>
  </si>
  <si>
    <t>Duplicates in required parameters</t>
  </si>
  <si>
    <t>A. Movie Genre Analysis: Analyze the distribution of movie genres and their impact on the IMDB score.</t>
  </si>
  <si>
    <t>Task: Determine the most common genres of movies in the dataset. Then, for each genre, calculate descriptive statistics (mean, median, mode, range, variance, standard deviation) of the IMDB scores.</t>
  </si>
  <si>
    <t>Hint: Use Excel's COUNTIF function to count the number of movies for each genre. You might need to manipulate the 'genres' column to separate multiple genres for a single movie.</t>
  </si>
  <si>
    <t>Use Excel's functions like AVERAGE, MEDIAN, MODE, MAX, MIN, VAR, and STDEV to calculate descriptive statistics. Compare the statistics to understand the impact of genre on movie ratings.</t>
  </si>
  <si>
    <t>Movie Count and IMDB Score Descriptive Analysis Genrewise</t>
  </si>
  <si>
    <t>Unique Genres</t>
  </si>
  <si>
    <t>Movie Genre Count</t>
  </si>
  <si>
    <t>IMDB Score Average</t>
  </si>
  <si>
    <t>IMDB Score Median</t>
  </si>
  <si>
    <t>IMDB Score Mode</t>
  </si>
  <si>
    <t>IMDB Score Variance</t>
  </si>
  <si>
    <t>IMDB Score Standard Deviation</t>
  </si>
  <si>
    <t>IMDB Score MAX</t>
  </si>
  <si>
    <t>IMDB Score MIN</t>
  </si>
  <si>
    <t>Lower Quartile</t>
  </si>
  <si>
    <t>Upper Quartile</t>
  </si>
  <si>
    <t>B. Movie Duration Analysis: Analyze the distribution of movie durations and its impact on the IMDB score.</t>
  </si>
  <si>
    <t>Task: Analyze the distribution of movie durations and identify the relationship between movie duration and IMDB score.</t>
  </si>
  <si>
    <t xml:space="preserve">Hint: Calculate descriptive statistics such as mean, median, and standard deviation for movie durations. Use Excel's functions like AVERAGE, MEDIAN, and STDEV. </t>
  </si>
  <si>
    <t>Create a scatter plot to visualize the relationship between movie duration and IMDB score. Add a trendline to assess the direction and strength of the relationship.</t>
  </si>
  <si>
    <t>Movie Duration Descriptive Analysis</t>
  </si>
  <si>
    <t>Movie Duration Group</t>
  </si>
  <si>
    <t>Movie Count</t>
  </si>
  <si>
    <t>Average Duration</t>
  </si>
  <si>
    <t>Median Duration</t>
  </si>
  <si>
    <t>Stdev Duration</t>
  </si>
  <si>
    <t>Short (40 mins or less)</t>
  </si>
  <si>
    <t>Short-Medium (41-110 mins)</t>
  </si>
  <si>
    <t>Medium (111-180 mins)</t>
  </si>
  <si>
    <t>Long (Above 180 mins)</t>
  </si>
  <si>
    <t>Total</t>
  </si>
  <si>
    <t>C. Language Analysis: Examine the distribution of movies based on their language.</t>
  </si>
  <si>
    <t>Task: Determine the most common languages used in movies and analyze their impact on the IMDB score using descriptive statistics.</t>
  </si>
  <si>
    <t>Hint: Use Excel's COUNTIF function to count the number of movies for each language.</t>
  </si>
  <si>
    <t>Calculate the mean, median, and standard deviation of the IMDB scores for each language. Compare the statistics to understand the impact of language on movie ratings.</t>
  </si>
  <si>
    <t>Movie Count and IMDB Score Descriptive Analysis Languagewise</t>
  </si>
  <si>
    <t>Unique Languages</t>
  </si>
  <si>
    <t>Movie Language Count</t>
  </si>
  <si>
    <t>D. Director Analysis: Influence of directors on movie ratings.</t>
  </si>
  <si>
    <t>Task: Identify the top directors based on their average IMDB score and analyze their contribution to the success of movies using percentile calculations.</t>
  </si>
  <si>
    <t xml:space="preserve">Hint: Calculate the average IMDB score for each director. </t>
  </si>
  <si>
    <t>Use Excel's PERCENTILE function to identify the directors with the highest scores. Compare the scores of these directors to the overall distribution of scores.</t>
  </si>
  <si>
    <t>Top Directors</t>
  </si>
  <si>
    <t>All Directors</t>
  </si>
  <si>
    <t>90th Percentile</t>
  </si>
  <si>
    <t>Movie Count and IMDB Score Descriptive Analysis Directorwise 
(Directors who have directed more than 5 movies)</t>
  </si>
  <si>
    <t>All Unique Directors</t>
  </si>
  <si>
    <t>Unique Directors</t>
  </si>
  <si>
    <t>Movie Director Count</t>
  </si>
  <si>
    <t>IMDB Percent Rank</t>
  </si>
  <si>
    <t>E. Budget Analysis: Explore the relationship between movie budgets and their financial success.</t>
  </si>
  <si>
    <t>Task: Analyze the correlation between movie budgets and gross earnings, and identify the movies with the highest profit margin.</t>
  </si>
  <si>
    <t>Hint: Calculate the correlation coefficient between movie budgets and gross earnings using Excel's CORREL function.</t>
  </si>
  <si>
    <t>Calculate the profit margin (gross earnings - budget) for each movie and identify the movies with the highest profit margin using Excel's MAX function.</t>
  </si>
  <si>
    <t>Correlation between budget and gross earnings</t>
  </si>
  <si>
    <t>Movie with the highest profit margin</t>
  </si>
  <si>
    <t>Top 10 movies by Profit Margin</t>
  </si>
  <si>
    <t>Movie Title</t>
  </si>
  <si>
    <t>Profit Margin (in Millions)</t>
  </si>
  <si>
    <t>Black and White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</si>
</sst>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$-409]* #,##0.00_ ;_-[$$-409]* \-#,##0.00\ ;_-[$$-409]* &quot;-&quot;??_ ;_-@_ "/>
  </numFmts>
  <fonts count="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/>
      <diagonal/>
    </border>
  </borders>
  <cellStyleXfs count="1">
    <xf numFmtId="0" fontId="0" fillId="0" borderId="0"/>
  </cellStyleXfs>
  <cellXfs count="97">
    <xf numFmtId="0" fontId="0" fillId="0" borderId="0" xfId="0"/>
    <xf numFmtId="49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2" fillId="0" borderId="0" xfId="0" applyFont="1"/>
    <xf numFmtId="4" fontId="2" fillId="0" borderId="0" xfId="0" applyNumberFormat="1" applyFont="1"/>
    <xf numFmtId="1" fontId="0" fillId="0" borderId="1" xfId="0" applyNumberFormat="1" applyBorder="1" applyAlignment="1">
      <alignment vertical="center" wrapText="1"/>
    </xf>
    <xf numFmtId="2" fontId="0" fillId="0" borderId="1" xfId="0" applyNumberFormat="1" applyBorder="1" applyAlignment="1">
      <alignment vertical="center" wrapText="1"/>
    </xf>
    <xf numFmtId="0" fontId="0" fillId="0" borderId="2" xfId="0" applyBorder="1" applyAlignment="1">
      <alignment vertical="center"/>
    </xf>
    <xf numFmtId="2" fontId="0" fillId="0" borderId="3" xfId="0" applyNumberFormat="1" applyBorder="1" applyAlignment="1">
      <alignment vertical="center" wrapText="1"/>
    </xf>
    <xf numFmtId="0" fontId="0" fillId="0" borderId="4" xfId="0" applyBorder="1" applyAlignment="1">
      <alignment vertical="center"/>
    </xf>
    <xf numFmtId="1" fontId="0" fillId="0" borderId="5" xfId="0" applyNumberFormat="1" applyBorder="1" applyAlignment="1">
      <alignment vertical="center" wrapText="1"/>
    </xf>
    <xf numFmtId="2" fontId="0" fillId="0" borderId="5" xfId="0" applyNumberFormat="1" applyBorder="1" applyAlignment="1">
      <alignment vertical="center" wrapText="1"/>
    </xf>
    <xf numFmtId="2" fontId="0" fillId="0" borderId="6" xfId="0" applyNumberFormat="1" applyBorder="1" applyAlignment="1">
      <alignment vertical="center" wrapText="1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1" fillId="0" borderId="0" xfId="0" applyFont="1"/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4" xfId="0" applyBorder="1" applyAlignment="1">
      <alignment vertical="center" wrapText="1"/>
    </xf>
    <xf numFmtId="0" fontId="0" fillId="0" borderId="15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8" xfId="0" applyFont="1" applyBorder="1" applyAlignment="1">
      <alignment vertical="center" wrapText="1"/>
    </xf>
    <xf numFmtId="0" fontId="1" fillId="0" borderId="8" xfId="0" applyFont="1" applyBorder="1" applyAlignment="1">
      <alignment vertical="center"/>
    </xf>
    <xf numFmtId="0" fontId="1" fillId="0" borderId="9" xfId="0" applyFont="1" applyBorder="1" applyAlignment="1">
      <alignment vertical="center"/>
    </xf>
    <xf numFmtId="0" fontId="0" fillId="0" borderId="17" xfId="0" applyBorder="1" applyAlignment="1">
      <alignment vertical="center" wrapText="1"/>
    </xf>
    <xf numFmtId="0" fontId="0" fillId="0" borderId="18" xfId="0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0" borderId="0" xfId="0" applyAlignment="1">
      <alignment horizontal="left"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2" fontId="0" fillId="0" borderId="15" xfId="0" applyNumberFormat="1" applyBorder="1" applyAlignment="1">
      <alignment vertical="center" wrapText="1"/>
    </xf>
    <xf numFmtId="10" fontId="0" fillId="0" borderId="16" xfId="0" applyNumberFormat="1" applyBorder="1" applyAlignment="1">
      <alignment vertical="center"/>
    </xf>
    <xf numFmtId="10" fontId="0" fillId="0" borderId="3" xfId="0" applyNumberFormat="1" applyBorder="1" applyAlignment="1">
      <alignment vertical="center"/>
    </xf>
    <xf numFmtId="2" fontId="0" fillId="0" borderId="5" xfId="0" applyNumberFormat="1" applyBorder="1" applyAlignment="1">
      <alignment vertical="center"/>
    </xf>
    <xf numFmtId="10" fontId="0" fillId="0" borderId="6" xfId="0" applyNumberFormat="1" applyBorder="1" applyAlignment="1">
      <alignment vertical="center"/>
    </xf>
    <xf numFmtId="0" fontId="5" fillId="0" borderId="0" xfId="0" applyFont="1"/>
    <xf numFmtId="4" fontId="5" fillId="0" borderId="0" xfId="0" applyNumberFormat="1" applyFont="1"/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0" fillId="0" borderId="14" xfId="0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2" fontId="0" fillId="0" borderId="16" xfId="0" applyNumberFormat="1" applyBorder="1" applyAlignment="1">
      <alignment horizontal="right" vertical="center" wrapText="1"/>
    </xf>
    <xf numFmtId="2" fontId="0" fillId="0" borderId="3" xfId="0" applyNumberFormat="1" applyBorder="1" applyAlignment="1">
      <alignment horizontal="right" vertical="center"/>
    </xf>
    <xf numFmtId="2" fontId="0" fillId="0" borderId="6" xfId="0" applyNumberFormat="1" applyBorder="1" applyAlignment="1">
      <alignment horizontal="right" vertical="center"/>
    </xf>
    <xf numFmtId="164" fontId="0" fillId="0" borderId="0" xfId="0" applyNumberFormat="1" applyAlignment="1">
      <alignment horizontal="left" vertical="center"/>
    </xf>
    <xf numFmtId="0" fontId="2" fillId="0" borderId="1" xfId="0" applyFont="1" applyBorder="1"/>
    <xf numFmtId="4" fontId="2" fillId="0" borderId="1" xfId="0" applyNumberFormat="1" applyFont="1" applyBorder="1"/>
    <xf numFmtId="0" fontId="2" fillId="0" borderId="10" xfId="0" applyFont="1" applyBorder="1"/>
    <xf numFmtId="4" fontId="2" fillId="0" borderId="10" xfId="0" applyNumberFormat="1" applyFont="1" applyBorder="1"/>
    <xf numFmtId="0" fontId="2" fillId="0" borderId="18" xfId="0" applyFont="1" applyBorder="1"/>
    <xf numFmtId="4" fontId="2" fillId="0" borderId="18" xfId="0" applyNumberFormat="1" applyFont="1" applyBorder="1"/>
    <xf numFmtId="0" fontId="2" fillId="0" borderId="23" xfId="0" applyFont="1" applyBorder="1"/>
    <xf numFmtId="0" fontId="2" fillId="0" borderId="24" xfId="0" applyFont="1" applyBorder="1"/>
    <xf numFmtId="0" fontId="2" fillId="0" borderId="25" xfId="0" applyFont="1" applyBorder="1"/>
    <xf numFmtId="0" fontId="2" fillId="0" borderId="26" xfId="0" applyFont="1" applyBorder="1"/>
    <xf numFmtId="0" fontId="2" fillId="0" borderId="27" xfId="0" applyFont="1" applyBorder="1"/>
    <xf numFmtId="0" fontId="2" fillId="0" borderId="28" xfId="0" applyFont="1" applyBorder="1"/>
    <xf numFmtId="0" fontId="1" fillId="0" borderId="32" xfId="0" applyFont="1" applyBorder="1" applyAlignment="1">
      <alignment horizontal="center" vertical="center" wrapText="1"/>
    </xf>
    <xf numFmtId="0" fontId="1" fillId="0" borderId="33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 wrapText="1"/>
    </xf>
    <xf numFmtId="1" fontId="0" fillId="0" borderId="15" xfId="0" applyNumberFormat="1" applyBorder="1" applyAlignment="1">
      <alignment vertical="center" wrapText="1"/>
    </xf>
    <xf numFmtId="2" fontId="0" fillId="0" borderId="16" xfId="0" applyNumberFormat="1" applyBorder="1" applyAlignment="1">
      <alignment vertical="center" wrapText="1"/>
    </xf>
    <xf numFmtId="0" fontId="4" fillId="0" borderId="1" xfId="0" applyFont="1" applyBorder="1" applyAlignment="1">
      <alignment horizontal="right" vertical="center"/>
    </xf>
    <xf numFmtId="0" fontId="4" fillId="0" borderId="11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29" xfId="0" applyFont="1" applyBorder="1" applyAlignment="1">
      <alignment horizontal="center" vertical="center" wrapText="1"/>
    </xf>
    <xf numFmtId="0" fontId="1" fillId="0" borderId="30" xfId="0" applyFont="1" applyBorder="1" applyAlignment="1">
      <alignment horizontal="center" vertical="center" wrapText="1"/>
    </xf>
    <xf numFmtId="0" fontId="1" fillId="0" borderId="31" xfId="0" applyFont="1" applyBorder="1" applyAlignment="1">
      <alignment horizontal="center" vertical="center" wrapText="1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 wrapText="1"/>
    </xf>
    <xf numFmtId="0" fontId="1" fillId="0" borderId="12" xfId="0" applyFont="1" applyBorder="1" applyAlignment="1">
      <alignment horizontal="center" vertical="center" wrapText="1"/>
    </xf>
    <xf numFmtId="0" fontId="1" fillId="0" borderId="13" xfId="0" applyFont="1" applyBorder="1" applyAlignment="1">
      <alignment horizontal="center" vertical="center" wrapText="1"/>
    </xf>
    <xf numFmtId="0" fontId="6" fillId="0" borderId="20" xfId="0" applyFont="1" applyBorder="1" applyAlignment="1">
      <alignment horizontal="center" vertical="center" wrapText="1"/>
    </xf>
    <xf numFmtId="0" fontId="6" fillId="0" borderId="21" xfId="0" applyFont="1" applyBorder="1" applyAlignment="1">
      <alignment horizontal="center" vertical="center" wrapText="1"/>
    </xf>
    <xf numFmtId="0" fontId="6" fillId="0" borderId="22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0" borderId="13" xfId="0" applyFont="1" applyBorder="1" applyAlignment="1">
      <alignment horizontal="center" vertical="center"/>
    </xf>
  </cellXfs>
  <cellStyles count="1">
    <cellStyle name="Normal" xfId="0" builtinId="0"/>
  </cellStyles>
  <dxfs count="71">
    <dxf>
      <font>
        <sz val="10"/>
      </font>
      <numFmt numFmtId="4" formatCode="#,##0.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  <numFmt numFmtId="4" formatCode="#,##0.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  <numFmt numFmtId="4" formatCode="#,##0.0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0"/>
      </font>
      <numFmt numFmtId="0" formatCode="General"/>
      <border>
        <left style="thin">
          <color rgb="FF000000"/>
        </left>
        <right/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numFmt numFmtId="0" formatCode="General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numFmt numFmtId="0" formatCode="General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numFmt numFmtId="4" formatCode="#,##0.0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numFmt numFmtId="4" formatCode="#,##0.0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numFmt numFmtId="4" formatCode="#,##0.00"/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font>
        <sz val="10"/>
      </font>
      <border>
        <left/>
        <right style="thin">
          <color rgb="FF000000"/>
        </right>
        <top style="thin">
          <color rgb="FF000000"/>
        </top>
        <bottom style="thin">
          <color rgb="FF000000"/>
        </bottom>
        <vertical style="thin">
          <color rgb="FF000000"/>
        </vertical>
        <horizontal style="thin">
          <color rgb="FF000000"/>
        </horizontal>
      </border>
    </dxf>
    <dxf>
      <border>
        <top style="thin">
          <color rgb="FF000000"/>
        </top>
      </border>
    </dxf>
    <dxf>
      <border>
        <bottom style="thin">
          <color rgb="FF000000"/>
        </bottom>
      </border>
    </dxf>
    <dxf>
      <border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ont>
        <sz val="10"/>
      </font>
    </dxf>
    <dxf>
      <font>
        <sz val="10"/>
      </font>
      <border>
        <left style="thin">
          <color rgb="FF000000"/>
        </left>
        <right style="thin">
          <color rgb="FF000000"/>
        </right>
        <top/>
        <bottom/>
        <vertical style="thin">
          <color rgb="FF000000"/>
        </vertical>
        <horizontal style="thin">
          <color rgb="FF000000"/>
        </horizontal>
      </border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 Count Genrewise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Q.A!$B$7</c:f>
              <c:strCache>
                <c:ptCount val="1"/>
                <c:pt idx="0">
                  <c:v>Movie Genre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Q.A!$B$8:$B$30</c:f>
              <c:numCache>
                <c:formatCode>0</c:formatCode>
                <c:ptCount val="23"/>
                <c:pt idx="0">
                  <c:v>935</c:v>
                </c:pt>
                <c:pt idx="1">
                  <c:v>766</c:v>
                </c:pt>
                <c:pt idx="2">
                  <c:v>197</c:v>
                </c:pt>
                <c:pt idx="3">
                  <c:v>242</c:v>
                </c:pt>
                <c:pt idx="4">
                  <c:v>1492</c:v>
                </c:pt>
                <c:pt idx="5">
                  <c:v>702</c:v>
                </c:pt>
                <c:pt idx="6">
                  <c:v>67</c:v>
                </c:pt>
                <c:pt idx="7">
                  <c:v>1911</c:v>
                </c:pt>
                <c:pt idx="8">
                  <c:v>441</c:v>
                </c:pt>
                <c:pt idx="9">
                  <c:v>496</c:v>
                </c:pt>
                <c:pt idx="10">
                  <c:v>1</c:v>
                </c:pt>
                <c:pt idx="11">
                  <c:v>152</c:v>
                </c:pt>
                <c:pt idx="12">
                  <c:v>379</c:v>
                </c:pt>
                <c:pt idx="13">
                  <c:v>247</c:v>
                </c:pt>
                <c:pt idx="14">
                  <c:v>102</c:v>
                </c:pt>
                <c:pt idx="15">
                  <c:v>377</c:v>
                </c:pt>
                <c:pt idx="16">
                  <c:v>866</c:v>
                </c:pt>
                <c:pt idx="17">
                  <c:v>484</c:v>
                </c:pt>
                <c:pt idx="18">
                  <c:v>2</c:v>
                </c:pt>
                <c:pt idx="19">
                  <c:v>147</c:v>
                </c:pt>
                <c:pt idx="20">
                  <c:v>1087</c:v>
                </c:pt>
                <c:pt idx="21">
                  <c:v>159</c:v>
                </c:pt>
                <c:pt idx="2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0C-4E7C-9691-D126BA637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axId val="230793224"/>
        <c:axId val="230795784"/>
      </c:barChart>
      <c:catAx>
        <c:axId val="230793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795784"/>
        <c:crosses val="autoZero"/>
        <c:auto val="1"/>
        <c:lblAlgn val="ctr"/>
        <c:lblOffset val="100"/>
        <c:noMultiLvlLbl val="0"/>
      </c:catAx>
      <c:valAx>
        <c:axId val="230795784"/>
        <c:scaling>
          <c:orientation val="minMax"/>
          <c:max val="2000"/>
        </c:scaling>
        <c:delete val="1"/>
        <c:axPos val="b"/>
        <c:numFmt formatCode="0" sourceLinked="1"/>
        <c:majorTickMark val="none"/>
        <c:minorTickMark val="none"/>
        <c:tickLblPos val="nextTo"/>
        <c:crossAx val="230793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Score Descriptive Analysis Genrewise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Q.A!$C$8:$C$30</c:f>
              <c:numCache>
                <c:formatCode>0.00</c:formatCode>
                <c:ptCount val="23"/>
                <c:pt idx="0">
                  <c:v>6.29</c:v>
                </c:pt>
                <c:pt idx="1">
                  <c:v>6.45</c:v>
                </c:pt>
                <c:pt idx="2">
                  <c:v>6.7</c:v>
                </c:pt>
                <c:pt idx="3">
                  <c:v>7.14</c:v>
                </c:pt>
                <c:pt idx="4">
                  <c:v>6.18</c:v>
                </c:pt>
                <c:pt idx="5">
                  <c:v>6.55</c:v>
                </c:pt>
                <c:pt idx="6">
                  <c:v>7.01</c:v>
                </c:pt>
                <c:pt idx="7">
                  <c:v>6.79</c:v>
                </c:pt>
                <c:pt idx="8">
                  <c:v>6.2</c:v>
                </c:pt>
                <c:pt idx="9">
                  <c:v>6.29</c:v>
                </c:pt>
                <c:pt idx="10">
                  <c:v>7.7</c:v>
                </c:pt>
                <c:pt idx="11">
                  <c:v>7.13</c:v>
                </c:pt>
                <c:pt idx="12">
                  <c:v>5.9</c:v>
                </c:pt>
                <c:pt idx="13">
                  <c:v>6.46</c:v>
                </c:pt>
                <c:pt idx="14">
                  <c:v>6.55</c:v>
                </c:pt>
                <c:pt idx="15">
                  <c:v>6.47</c:v>
                </c:pt>
                <c:pt idx="16">
                  <c:v>6.43</c:v>
                </c:pt>
                <c:pt idx="17">
                  <c:v>6.33</c:v>
                </c:pt>
                <c:pt idx="18">
                  <c:v>6.8</c:v>
                </c:pt>
                <c:pt idx="19">
                  <c:v>6.6</c:v>
                </c:pt>
                <c:pt idx="20">
                  <c:v>6.37</c:v>
                </c:pt>
                <c:pt idx="21">
                  <c:v>7.05</c:v>
                </c:pt>
                <c:pt idx="22">
                  <c:v>6.77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863-4C98-BF2D-11D860AF4C96}"/>
            </c:ext>
          </c:extLst>
        </c:ser>
        <c:ser>
          <c:idx val="2"/>
          <c:order val="1"/>
          <c:tx>
            <c:v>Median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Q.A!$D$8:$D$30</c:f>
              <c:numCache>
                <c:formatCode>0.00</c:formatCode>
                <c:ptCount val="23"/>
                <c:pt idx="0">
                  <c:v>6.3</c:v>
                </c:pt>
                <c:pt idx="1">
                  <c:v>6.6</c:v>
                </c:pt>
                <c:pt idx="2">
                  <c:v>6.8</c:v>
                </c:pt>
                <c:pt idx="3">
                  <c:v>7.2</c:v>
                </c:pt>
                <c:pt idx="4">
                  <c:v>6.3</c:v>
                </c:pt>
                <c:pt idx="5">
                  <c:v>6.6</c:v>
                </c:pt>
                <c:pt idx="6">
                  <c:v>7.2</c:v>
                </c:pt>
                <c:pt idx="7">
                  <c:v>6.9</c:v>
                </c:pt>
                <c:pt idx="8">
                  <c:v>6.3</c:v>
                </c:pt>
                <c:pt idx="9">
                  <c:v>6.4</c:v>
                </c:pt>
                <c:pt idx="10">
                  <c:v>7.7</c:v>
                </c:pt>
                <c:pt idx="11">
                  <c:v>7.2</c:v>
                </c:pt>
                <c:pt idx="12">
                  <c:v>5.9</c:v>
                </c:pt>
                <c:pt idx="13">
                  <c:v>6.7</c:v>
                </c:pt>
                <c:pt idx="14">
                  <c:v>6.7</c:v>
                </c:pt>
                <c:pt idx="15">
                  <c:v>6.5</c:v>
                </c:pt>
                <c:pt idx="16">
                  <c:v>6.5</c:v>
                </c:pt>
                <c:pt idx="17">
                  <c:v>6.4</c:v>
                </c:pt>
                <c:pt idx="18">
                  <c:v>6.8</c:v>
                </c:pt>
                <c:pt idx="19">
                  <c:v>6.8</c:v>
                </c:pt>
                <c:pt idx="20">
                  <c:v>6.4</c:v>
                </c:pt>
                <c:pt idx="21">
                  <c:v>7.1</c:v>
                </c:pt>
                <c:pt idx="22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863-4C98-BF2D-11D860AF4C96}"/>
            </c:ext>
          </c:extLst>
        </c:ser>
        <c:ser>
          <c:idx val="3"/>
          <c:order val="2"/>
          <c:tx>
            <c:v>Mode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Q.A!$E$8:$E$30</c:f>
              <c:numCache>
                <c:formatCode>0.00</c:formatCode>
                <c:ptCount val="23"/>
                <c:pt idx="0">
                  <c:v>6.6</c:v>
                </c:pt>
                <c:pt idx="1">
                  <c:v>6.6</c:v>
                </c:pt>
                <c:pt idx="2">
                  <c:v>7.3</c:v>
                </c:pt>
                <c:pt idx="3">
                  <c:v>7</c:v>
                </c:pt>
                <c:pt idx="4">
                  <c:v>6.7</c:v>
                </c:pt>
                <c:pt idx="5">
                  <c:v>6.6</c:v>
                </c:pt>
                <c:pt idx="6">
                  <c:v>7.6</c:v>
                </c:pt>
                <c:pt idx="7">
                  <c:v>6.7</c:v>
                </c:pt>
                <c:pt idx="8">
                  <c:v>5.4</c:v>
                </c:pt>
                <c:pt idx="9">
                  <c:v>6.7</c:v>
                </c:pt>
                <c:pt idx="10">
                  <c:v>#N/A</c:v>
                </c:pt>
                <c:pt idx="11">
                  <c:v>7.7</c:v>
                </c:pt>
                <c:pt idx="12">
                  <c:v>5.9</c:v>
                </c:pt>
                <c:pt idx="13">
                  <c:v>6.2</c:v>
                </c:pt>
                <c:pt idx="14">
                  <c:v>7.1</c:v>
                </c:pt>
                <c:pt idx="15">
                  <c:v>6.6</c:v>
                </c:pt>
                <c:pt idx="16">
                  <c:v>6.5</c:v>
                </c:pt>
                <c:pt idx="17">
                  <c:v>7</c:v>
                </c:pt>
                <c:pt idx="18">
                  <c:v>#N/A</c:v>
                </c:pt>
                <c:pt idx="19">
                  <c:v>7.2</c:v>
                </c:pt>
                <c:pt idx="20">
                  <c:v>6.5</c:v>
                </c:pt>
                <c:pt idx="21">
                  <c:v>7.1</c:v>
                </c:pt>
                <c:pt idx="22">
                  <c:v>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863-4C98-BF2D-11D860AF4C96}"/>
            </c:ext>
          </c:extLst>
        </c:ser>
        <c:ser>
          <c:idx val="4"/>
          <c:order val="3"/>
          <c:tx>
            <c:v>Variance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Q.A!$F$8:$F$30</c:f>
              <c:numCache>
                <c:formatCode>0.00</c:formatCode>
                <c:ptCount val="23"/>
                <c:pt idx="0">
                  <c:v>1.08</c:v>
                </c:pt>
                <c:pt idx="1">
                  <c:v>1.25</c:v>
                </c:pt>
                <c:pt idx="2">
                  <c:v>0.98</c:v>
                </c:pt>
                <c:pt idx="3">
                  <c:v>0.5</c:v>
                </c:pt>
                <c:pt idx="4">
                  <c:v>1.08</c:v>
                </c:pt>
                <c:pt idx="5">
                  <c:v>0.97</c:v>
                </c:pt>
                <c:pt idx="6">
                  <c:v>1.42</c:v>
                </c:pt>
                <c:pt idx="7">
                  <c:v>0.79</c:v>
                </c:pt>
                <c:pt idx="8">
                  <c:v>1.36</c:v>
                </c:pt>
                <c:pt idx="9">
                  <c:v>1.3</c:v>
                </c:pt>
                <c:pt idx="10">
                  <c:v>0</c:v>
                </c:pt>
                <c:pt idx="11">
                  <c:v>0.45</c:v>
                </c:pt>
                <c:pt idx="12">
                  <c:v>0.98</c:v>
                </c:pt>
                <c:pt idx="13">
                  <c:v>1.41</c:v>
                </c:pt>
                <c:pt idx="14">
                  <c:v>1.29</c:v>
                </c:pt>
                <c:pt idx="15">
                  <c:v>1.01</c:v>
                </c:pt>
                <c:pt idx="16">
                  <c:v>0.94</c:v>
                </c:pt>
                <c:pt idx="17">
                  <c:v>1.36</c:v>
                </c:pt>
                <c:pt idx="18">
                  <c:v>0.09</c:v>
                </c:pt>
                <c:pt idx="19">
                  <c:v>1.0900000000000001</c:v>
                </c:pt>
                <c:pt idx="20">
                  <c:v>0.94</c:v>
                </c:pt>
                <c:pt idx="21">
                  <c:v>0.65</c:v>
                </c:pt>
                <c:pt idx="22">
                  <c:v>0.98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863-4C98-BF2D-11D860AF4C96}"/>
            </c:ext>
          </c:extLst>
        </c:ser>
        <c:ser>
          <c:idx val="5"/>
          <c:order val="4"/>
          <c:tx>
            <c:v>Std Deviation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Q.A!$G$8:$G$30</c:f>
              <c:numCache>
                <c:formatCode>0.00</c:formatCode>
                <c:ptCount val="23"/>
                <c:pt idx="0">
                  <c:v>1.0378023159274872</c:v>
                </c:pt>
                <c:pt idx="1">
                  <c:v>1.116197005750408</c:v>
                </c:pt>
                <c:pt idx="2">
                  <c:v>0.99110241967580248</c:v>
                </c:pt>
                <c:pt idx="3">
                  <c:v>0.7086280492459569</c:v>
                </c:pt>
                <c:pt idx="4">
                  <c:v>1.0395704553815694</c:v>
                </c:pt>
                <c:pt idx="5">
                  <c:v>0.98340401932855837</c:v>
                </c:pt>
                <c:pt idx="6">
                  <c:v>1.1909512550722308</c:v>
                </c:pt>
                <c:pt idx="7">
                  <c:v>0.89083172627773966</c:v>
                </c:pt>
                <c:pt idx="8">
                  <c:v>1.1682496549264749</c:v>
                </c:pt>
                <c:pt idx="9">
                  <c:v>1.1392640493500414</c:v>
                </c:pt>
                <c:pt idx="10">
                  <c:v>0</c:v>
                </c:pt>
                <c:pt idx="11">
                  <c:v>0.66978207891895492</c:v>
                </c:pt>
                <c:pt idx="12">
                  <c:v>0.98971500298620552</c:v>
                </c:pt>
                <c:pt idx="13">
                  <c:v>1.1864390256862012</c:v>
                </c:pt>
                <c:pt idx="14">
                  <c:v>1.1379156295647204</c:v>
                </c:pt>
                <c:pt idx="15">
                  <c:v>1.0060548843654296</c:v>
                </c:pt>
                <c:pt idx="16">
                  <c:v>0.96843662071573289</c:v>
                </c:pt>
                <c:pt idx="17">
                  <c:v>1.165977758034602</c:v>
                </c:pt>
                <c:pt idx="18">
                  <c:v>0.29999999999999982</c:v>
                </c:pt>
                <c:pt idx="19">
                  <c:v>1.0446485848964946</c:v>
                </c:pt>
                <c:pt idx="20">
                  <c:v>0.96863246582719209</c:v>
                </c:pt>
                <c:pt idx="21">
                  <c:v>0.80516066179966816</c:v>
                </c:pt>
                <c:pt idx="22">
                  <c:v>0.9898714169610644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863-4C98-BF2D-11D860AF4C96}"/>
            </c:ext>
          </c:extLst>
        </c:ser>
        <c:ser>
          <c:idx val="6"/>
          <c:order val="5"/>
          <c:tx>
            <c:v>MAX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Q.A!$H$8:$H$30</c:f>
              <c:numCache>
                <c:formatCode>0.00</c:formatCode>
                <c:ptCount val="23"/>
                <c:pt idx="0">
                  <c:v>9</c:v>
                </c:pt>
                <c:pt idx="1">
                  <c:v>8.9</c:v>
                </c:pt>
                <c:pt idx="2">
                  <c:v>8.6</c:v>
                </c:pt>
                <c:pt idx="3">
                  <c:v>8.9</c:v>
                </c:pt>
                <c:pt idx="4">
                  <c:v>8.8000000000000007</c:v>
                </c:pt>
                <c:pt idx="5">
                  <c:v>9.3000000000000007</c:v>
                </c:pt>
                <c:pt idx="6">
                  <c:v>8.5</c:v>
                </c:pt>
                <c:pt idx="7">
                  <c:v>9.3000000000000007</c:v>
                </c:pt>
                <c:pt idx="8">
                  <c:v>8.6</c:v>
                </c:pt>
                <c:pt idx="9">
                  <c:v>8.9</c:v>
                </c:pt>
                <c:pt idx="10">
                  <c:v>7.7</c:v>
                </c:pt>
                <c:pt idx="11">
                  <c:v>8.9</c:v>
                </c:pt>
                <c:pt idx="12">
                  <c:v>8.6</c:v>
                </c:pt>
                <c:pt idx="13">
                  <c:v>8.5</c:v>
                </c:pt>
                <c:pt idx="14">
                  <c:v>8.5</c:v>
                </c:pt>
                <c:pt idx="15">
                  <c:v>8.6</c:v>
                </c:pt>
                <c:pt idx="16">
                  <c:v>8.5</c:v>
                </c:pt>
                <c:pt idx="17">
                  <c:v>8.8000000000000007</c:v>
                </c:pt>
                <c:pt idx="18">
                  <c:v>7.1</c:v>
                </c:pt>
                <c:pt idx="19">
                  <c:v>8.4</c:v>
                </c:pt>
                <c:pt idx="20">
                  <c:v>9</c:v>
                </c:pt>
                <c:pt idx="21">
                  <c:v>8.6</c:v>
                </c:pt>
                <c:pt idx="22">
                  <c:v>8.9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863-4C98-BF2D-11D860AF4C96}"/>
            </c:ext>
          </c:extLst>
        </c:ser>
        <c:ser>
          <c:idx val="7"/>
          <c:order val="6"/>
          <c:tx>
            <c:v>MIN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strRef>
              <c:f>Q.A!$A$8:$A$30</c:f>
              <c:strCache>
                <c:ptCount val="23"/>
                <c:pt idx="0">
                  <c:v>Action</c:v>
                </c:pt>
                <c:pt idx="1">
                  <c:v>Adventure</c:v>
                </c:pt>
                <c:pt idx="2">
                  <c:v>Animation</c:v>
                </c:pt>
                <c:pt idx="3">
                  <c:v>Biography</c:v>
                </c:pt>
                <c:pt idx="4">
                  <c:v>Comedy</c:v>
                </c:pt>
                <c:pt idx="5">
                  <c:v>Crime</c:v>
                </c:pt>
                <c:pt idx="6">
                  <c:v>Documentary</c:v>
                </c:pt>
                <c:pt idx="7">
                  <c:v>Drama</c:v>
                </c:pt>
                <c:pt idx="8">
                  <c:v>Family</c:v>
                </c:pt>
                <c:pt idx="9">
                  <c:v>Fantasy</c:v>
                </c:pt>
                <c:pt idx="10">
                  <c:v>Film-Noir</c:v>
                </c:pt>
                <c:pt idx="11">
                  <c:v>History</c:v>
                </c:pt>
                <c:pt idx="12">
                  <c:v>Horror</c:v>
                </c:pt>
                <c:pt idx="13">
                  <c:v>Music</c:v>
                </c:pt>
                <c:pt idx="14">
                  <c:v>Musical</c:v>
                </c:pt>
                <c:pt idx="15">
                  <c:v>Mystery</c:v>
                </c:pt>
                <c:pt idx="16">
                  <c:v>Romance</c:v>
                </c:pt>
                <c:pt idx="17">
                  <c:v>Sci-Fi</c:v>
                </c:pt>
                <c:pt idx="18">
                  <c:v>Short</c:v>
                </c:pt>
                <c:pt idx="19">
                  <c:v>Sport</c:v>
                </c:pt>
                <c:pt idx="20">
                  <c:v>Thriller</c:v>
                </c:pt>
                <c:pt idx="21">
                  <c:v>War</c:v>
                </c:pt>
                <c:pt idx="22">
                  <c:v>Western</c:v>
                </c:pt>
              </c:strCache>
            </c:strRef>
          </c:cat>
          <c:val>
            <c:numRef>
              <c:f>Q.A!$I$8:$I$30</c:f>
              <c:numCache>
                <c:formatCode>0.00</c:formatCode>
                <c:ptCount val="23"/>
                <c:pt idx="0">
                  <c:v>2.1</c:v>
                </c:pt>
                <c:pt idx="1">
                  <c:v>2.2999999999999998</c:v>
                </c:pt>
                <c:pt idx="2">
                  <c:v>2.8</c:v>
                </c:pt>
                <c:pt idx="3">
                  <c:v>4.5</c:v>
                </c:pt>
                <c:pt idx="4">
                  <c:v>1.9</c:v>
                </c:pt>
                <c:pt idx="5">
                  <c:v>2.4</c:v>
                </c:pt>
                <c:pt idx="6">
                  <c:v>1.6</c:v>
                </c:pt>
                <c:pt idx="7">
                  <c:v>2.1</c:v>
                </c:pt>
                <c:pt idx="8">
                  <c:v>1.9</c:v>
                </c:pt>
                <c:pt idx="9">
                  <c:v>2.2000000000000002</c:v>
                </c:pt>
                <c:pt idx="10">
                  <c:v>7.7</c:v>
                </c:pt>
                <c:pt idx="11">
                  <c:v>5.5</c:v>
                </c:pt>
                <c:pt idx="12">
                  <c:v>2.2999999999999998</c:v>
                </c:pt>
                <c:pt idx="13">
                  <c:v>1.6</c:v>
                </c:pt>
                <c:pt idx="14">
                  <c:v>2.1</c:v>
                </c:pt>
                <c:pt idx="15">
                  <c:v>3.1</c:v>
                </c:pt>
                <c:pt idx="16">
                  <c:v>2.1</c:v>
                </c:pt>
                <c:pt idx="17">
                  <c:v>1.9</c:v>
                </c:pt>
                <c:pt idx="18">
                  <c:v>6.5</c:v>
                </c:pt>
                <c:pt idx="19">
                  <c:v>2</c:v>
                </c:pt>
                <c:pt idx="20">
                  <c:v>2.7</c:v>
                </c:pt>
                <c:pt idx="21">
                  <c:v>4.3</c:v>
                </c:pt>
                <c:pt idx="22">
                  <c:v>4.0999999999999996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863-4C98-BF2D-11D860AF4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96219655"/>
        <c:axId val="496221703"/>
      </c:lineChart>
      <c:catAx>
        <c:axId val="496219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21703"/>
        <c:crosses val="autoZero"/>
        <c:auto val="1"/>
        <c:lblAlgn val="ctr"/>
        <c:lblOffset val="100"/>
        <c:noMultiLvlLbl val="0"/>
      </c:catAx>
      <c:valAx>
        <c:axId val="496221703"/>
        <c:scaling>
          <c:orientation val="minMax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19655"/>
        <c:crosses val="autoZero"/>
        <c:crossBetween val="between"/>
      </c:valAx>
      <c:dTable>
        <c:showHorzBorder val="1"/>
        <c:showVertBorder val="1"/>
        <c:showOutline val="0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Movie Duration - IMDB Score Relationship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0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'Clean Data'!$B$2:$B$3787</c:f>
              <c:numCache>
                <c:formatCode>General</c:formatCode>
                <c:ptCount val="3786"/>
                <c:pt idx="0">
                  <c:v>85</c:v>
                </c:pt>
                <c:pt idx="1">
                  <c:v>104</c:v>
                </c:pt>
                <c:pt idx="2">
                  <c:v>111</c:v>
                </c:pt>
                <c:pt idx="3">
                  <c:v>97</c:v>
                </c:pt>
                <c:pt idx="4">
                  <c:v>100</c:v>
                </c:pt>
                <c:pt idx="5">
                  <c:v>107</c:v>
                </c:pt>
                <c:pt idx="6">
                  <c:v>108</c:v>
                </c:pt>
                <c:pt idx="7">
                  <c:v>134</c:v>
                </c:pt>
                <c:pt idx="8">
                  <c:v>94</c:v>
                </c:pt>
                <c:pt idx="9">
                  <c:v>98</c:v>
                </c:pt>
                <c:pt idx="10">
                  <c:v>144</c:v>
                </c:pt>
                <c:pt idx="11">
                  <c:v>114</c:v>
                </c:pt>
                <c:pt idx="12">
                  <c:v>120</c:v>
                </c:pt>
                <c:pt idx="13">
                  <c:v>102</c:v>
                </c:pt>
                <c:pt idx="14">
                  <c:v>102</c:v>
                </c:pt>
                <c:pt idx="15">
                  <c:v>121</c:v>
                </c:pt>
                <c:pt idx="16">
                  <c:v>107</c:v>
                </c:pt>
                <c:pt idx="17">
                  <c:v>109</c:v>
                </c:pt>
                <c:pt idx="18">
                  <c:v>87</c:v>
                </c:pt>
                <c:pt idx="19">
                  <c:v>91</c:v>
                </c:pt>
                <c:pt idx="20">
                  <c:v>101</c:v>
                </c:pt>
                <c:pt idx="21">
                  <c:v>161</c:v>
                </c:pt>
                <c:pt idx="22">
                  <c:v>158</c:v>
                </c:pt>
                <c:pt idx="23">
                  <c:v>87</c:v>
                </c:pt>
                <c:pt idx="24">
                  <c:v>129</c:v>
                </c:pt>
                <c:pt idx="25">
                  <c:v>93</c:v>
                </c:pt>
                <c:pt idx="26">
                  <c:v>124</c:v>
                </c:pt>
                <c:pt idx="27">
                  <c:v>109</c:v>
                </c:pt>
                <c:pt idx="28">
                  <c:v>123</c:v>
                </c:pt>
                <c:pt idx="29">
                  <c:v>112</c:v>
                </c:pt>
                <c:pt idx="30">
                  <c:v>108</c:v>
                </c:pt>
                <c:pt idx="31">
                  <c:v>111</c:v>
                </c:pt>
                <c:pt idx="32">
                  <c:v>113</c:v>
                </c:pt>
                <c:pt idx="33">
                  <c:v>103</c:v>
                </c:pt>
                <c:pt idx="34">
                  <c:v>100</c:v>
                </c:pt>
                <c:pt idx="35">
                  <c:v>123</c:v>
                </c:pt>
                <c:pt idx="36">
                  <c:v>102</c:v>
                </c:pt>
                <c:pt idx="37">
                  <c:v>93</c:v>
                </c:pt>
                <c:pt idx="38">
                  <c:v>82</c:v>
                </c:pt>
                <c:pt idx="39">
                  <c:v>122</c:v>
                </c:pt>
                <c:pt idx="40">
                  <c:v>113</c:v>
                </c:pt>
                <c:pt idx="41">
                  <c:v>83</c:v>
                </c:pt>
                <c:pt idx="42">
                  <c:v>117</c:v>
                </c:pt>
                <c:pt idx="43">
                  <c:v>102</c:v>
                </c:pt>
                <c:pt idx="44">
                  <c:v>125</c:v>
                </c:pt>
                <c:pt idx="45">
                  <c:v>113</c:v>
                </c:pt>
                <c:pt idx="46">
                  <c:v>96</c:v>
                </c:pt>
                <c:pt idx="47">
                  <c:v>128</c:v>
                </c:pt>
                <c:pt idx="48">
                  <c:v>89</c:v>
                </c:pt>
                <c:pt idx="49">
                  <c:v>128</c:v>
                </c:pt>
                <c:pt idx="50">
                  <c:v>113</c:v>
                </c:pt>
                <c:pt idx="51">
                  <c:v>99</c:v>
                </c:pt>
                <c:pt idx="52">
                  <c:v>100</c:v>
                </c:pt>
                <c:pt idx="53">
                  <c:v>95</c:v>
                </c:pt>
                <c:pt idx="54">
                  <c:v>121</c:v>
                </c:pt>
                <c:pt idx="55">
                  <c:v>95</c:v>
                </c:pt>
                <c:pt idx="56">
                  <c:v>110</c:v>
                </c:pt>
                <c:pt idx="57">
                  <c:v>111</c:v>
                </c:pt>
                <c:pt idx="58">
                  <c:v>80</c:v>
                </c:pt>
                <c:pt idx="59">
                  <c:v>108</c:v>
                </c:pt>
                <c:pt idx="60">
                  <c:v>123</c:v>
                </c:pt>
                <c:pt idx="61">
                  <c:v>79</c:v>
                </c:pt>
                <c:pt idx="62">
                  <c:v>121</c:v>
                </c:pt>
                <c:pt idx="63">
                  <c:v>112</c:v>
                </c:pt>
                <c:pt idx="64">
                  <c:v>135</c:v>
                </c:pt>
                <c:pt idx="65">
                  <c:v>98</c:v>
                </c:pt>
                <c:pt idx="66">
                  <c:v>175</c:v>
                </c:pt>
                <c:pt idx="67">
                  <c:v>95</c:v>
                </c:pt>
                <c:pt idx="68">
                  <c:v>96</c:v>
                </c:pt>
                <c:pt idx="69">
                  <c:v>95</c:v>
                </c:pt>
                <c:pt idx="70">
                  <c:v>115</c:v>
                </c:pt>
                <c:pt idx="71">
                  <c:v>99</c:v>
                </c:pt>
                <c:pt idx="72">
                  <c:v>100</c:v>
                </c:pt>
                <c:pt idx="73">
                  <c:v>138</c:v>
                </c:pt>
                <c:pt idx="74">
                  <c:v>99</c:v>
                </c:pt>
                <c:pt idx="75">
                  <c:v>101</c:v>
                </c:pt>
                <c:pt idx="76">
                  <c:v>117</c:v>
                </c:pt>
                <c:pt idx="77">
                  <c:v>101</c:v>
                </c:pt>
                <c:pt idx="78">
                  <c:v>87</c:v>
                </c:pt>
                <c:pt idx="79">
                  <c:v>86</c:v>
                </c:pt>
                <c:pt idx="80">
                  <c:v>86</c:v>
                </c:pt>
                <c:pt idx="81">
                  <c:v>96</c:v>
                </c:pt>
                <c:pt idx="82">
                  <c:v>97</c:v>
                </c:pt>
                <c:pt idx="83">
                  <c:v>144</c:v>
                </c:pt>
                <c:pt idx="84">
                  <c:v>128</c:v>
                </c:pt>
                <c:pt idx="85">
                  <c:v>93</c:v>
                </c:pt>
                <c:pt idx="86">
                  <c:v>107</c:v>
                </c:pt>
                <c:pt idx="87">
                  <c:v>100</c:v>
                </c:pt>
                <c:pt idx="88">
                  <c:v>100</c:v>
                </c:pt>
                <c:pt idx="89">
                  <c:v>109</c:v>
                </c:pt>
                <c:pt idx="90">
                  <c:v>108</c:v>
                </c:pt>
                <c:pt idx="91">
                  <c:v>136</c:v>
                </c:pt>
                <c:pt idx="92">
                  <c:v>125</c:v>
                </c:pt>
                <c:pt idx="93">
                  <c:v>122</c:v>
                </c:pt>
                <c:pt idx="94">
                  <c:v>82</c:v>
                </c:pt>
                <c:pt idx="95">
                  <c:v>87</c:v>
                </c:pt>
                <c:pt idx="96">
                  <c:v>88</c:v>
                </c:pt>
                <c:pt idx="97">
                  <c:v>99</c:v>
                </c:pt>
                <c:pt idx="98">
                  <c:v>89</c:v>
                </c:pt>
                <c:pt idx="99">
                  <c:v>101</c:v>
                </c:pt>
                <c:pt idx="100">
                  <c:v>164</c:v>
                </c:pt>
                <c:pt idx="101">
                  <c:v>108</c:v>
                </c:pt>
                <c:pt idx="102">
                  <c:v>105</c:v>
                </c:pt>
                <c:pt idx="103">
                  <c:v>117</c:v>
                </c:pt>
                <c:pt idx="104">
                  <c:v>100</c:v>
                </c:pt>
                <c:pt idx="105">
                  <c:v>123</c:v>
                </c:pt>
                <c:pt idx="106">
                  <c:v>106</c:v>
                </c:pt>
                <c:pt idx="107">
                  <c:v>121</c:v>
                </c:pt>
                <c:pt idx="108">
                  <c:v>89</c:v>
                </c:pt>
                <c:pt idx="109">
                  <c:v>99</c:v>
                </c:pt>
                <c:pt idx="110">
                  <c:v>102</c:v>
                </c:pt>
                <c:pt idx="111">
                  <c:v>108</c:v>
                </c:pt>
                <c:pt idx="112">
                  <c:v>91</c:v>
                </c:pt>
                <c:pt idx="113">
                  <c:v>149</c:v>
                </c:pt>
                <c:pt idx="114">
                  <c:v>90</c:v>
                </c:pt>
                <c:pt idx="115">
                  <c:v>133</c:v>
                </c:pt>
                <c:pt idx="116">
                  <c:v>131</c:v>
                </c:pt>
                <c:pt idx="117">
                  <c:v>114</c:v>
                </c:pt>
                <c:pt idx="118">
                  <c:v>107</c:v>
                </c:pt>
                <c:pt idx="119">
                  <c:v>101</c:v>
                </c:pt>
                <c:pt idx="120">
                  <c:v>146</c:v>
                </c:pt>
                <c:pt idx="121">
                  <c:v>99</c:v>
                </c:pt>
                <c:pt idx="122">
                  <c:v>106</c:v>
                </c:pt>
                <c:pt idx="123">
                  <c:v>106</c:v>
                </c:pt>
                <c:pt idx="124">
                  <c:v>101</c:v>
                </c:pt>
                <c:pt idx="125">
                  <c:v>100</c:v>
                </c:pt>
                <c:pt idx="126">
                  <c:v>125</c:v>
                </c:pt>
                <c:pt idx="127">
                  <c:v>123</c:v>
                </c:pt>
                <c:pt idx="128">
                  <c:v>105</c:v>
                </c:pt>
                <c:pt idx="129">
                  <c:v>121</c:v>
                </c:pt>
                <c:pt idx="130">
                  <c:v>78</c:v>
                </c:pt>
                <c:pt idx="131">
                  <c:v>90</c:v>
                </c:pt>
                <c:pt idx="132">
                  <c:v>133</c:v>
                </c:pt>
                <c:pt idx="133">
                  <c:v>110</c:v>
                </c:pt>
                <c:pt idx="134">
                  <c:v>96</c:v>
                </c:pt>
                <c:pt idx="135">
                  <c:v>81</c:v>
                </c:pt>
                <c:pt idx="136">
                  <c:v>106</c:v>
                </c:pt>
                <c:pt idx="137">
                  <c:v>107</c:v>
                </c:pt>
                <c:pt idx="138">
                  <c:v>112</c:v>
                </c:pt>
                <c:pt idx="139">
                  <c:v>93</c:v>
                </c:pt>
                <c:pt idx="140">
                  <c:v>100</c:v>
                </c:pt>
                <c:pt idx="141">
                  <c:v>97</c:v>
                </c:pt>
                <c:pt idx="142">
                  <c:v>104</c:v>
                </c:pt>
                <c:pt idx="143">
                  <c:v>110</c:v>
                </c:pt>
                <c:pt idx="144">
                  <c:v>100</c:v>
                </c:pt>
                <c:pt idx="145">
                  <c:v>102</c:v>
                </c:pt>
                <c:pt idx="146">
                  <c:v>141</c:v>
                </c:pt>
                <c:pt idx="147">
                  <c:v>125</c:v>
                </c:pt>
                <c:pt idx="148">
                  <c:v>98</c:v>
                </c:pt>
                <c:pt idx="149">
                  <c:v>124</c:v>
                </c:pt>
                <c:pt idx="150">
                  <c:v>91</c:v>
                </c:pt>
                <c:pt idx="151">
                  <c:v>88</c:v>
                </c:pt>
                <c:pt idx="152">
                  <c:v>124</c:v>
                </c:pt>
                <c:pt idx="153">
                  <c:v>90</c:v>
                </c:pt>
                <c:pt idx="154">
                  <c:v>113</c:v>
                </c:pt>
                <c:pt idx="155">
                  <c:v>97</c:v>
                </c:pt>
                <c:pt idx="156">
                  <c:v>96</c:v>
                </c:pt>
                <c:pt idx="157">
                  <c:v>101</c:v>
                </c:pt>
                <c:pt idx="158">
                  <c:v>93</c:v>
                </c:pt>
                <c:pt idx="159">
                  <c:v>81</c:v>
                </c:pt>
                <c:pt idx="160">
                  <c:v>206</c:v>
                </c:pt>
                <c:pt idx="161">
                  <c:v>103</c:v>
                </c:pt>
                <c:pt idx="162">
                  <c:v>165</c:v>
                </c:pt>
                <c:pt idx="163">
                  <c:v>103</c:v>
                </c:pt>
                <c:pt idx="164">
                  <c:v>108</c:v>
                </c:pt>
                <c:pt idx="165">
                  <c:v>113</c:v>
                </c:pt>
                <c:pt idx="166">
                  <c:v>145</c:v>
                </c:pt>
                <c:pt idx="167">
                  <c:v>116</c:v>
                </c:pt>
                <c:pt idx="168">
                  <c:v>116</c:v>
                </c:pt>
                <c:pt idx="169">
                  <c:v>86</c:v>
                </c:pt>
                <c:pt idx="170">
                  <c:v>102</c:v>
                </c:pt>
                <c:pt idx="171">
                  <c:v>154</c:v>
                </c:pt>
                <c:pt idx="172">
                  <c:v>120</c:v>
                </c:pt>
                <c:pt idx="173">
                  <c:v>99</c:v>
                </c:pt>
                <c:pt idx="174">
                  <c:v>95</c:v>
                </c:pt>
                <c:pt idx="175">
                  <c:v>106</c:v>
                </c:pt>
                <c:pt idx="176">
                  <c:v>121</c:v>
                </c:pt>
                <c:pt idx="177">
                  <c:v>128</c:v>
                </c:pt>
                <c:pt idx="178">
                  <c:v>220</c:v>
                </c:pt>
                <c:pt idx="179">
                  <c:v>105</c:v>
                </c:pt>
                <c:pt idx="180">
                  <c:v>108</c:v>
                </c:pt>
                <c:pt idx="181">
                  <c:v>120</c:v>
                </c:pt>
                <c:pt idx="182">
                  <c:v>152</c:v>
                </c:pt>
                <c:pt idx="183">
                  <c:v>97</c:v>
                </c:pt>
                <c:pt idx="184">
                  <c:v>105</c:v>
                </c:pt>
                <c:pt idx="185">
                  <c:v>94</c:v>
                </c:pt>
                <c:pt idx="186">
                  <c:v>78</c:v>
                </c:pt>
                <c:pt idx="187">
                  <c:v>104</c:v>
                </c:pt>
                <c:pt idx="188">
                  <c:v>90</c:v>
                </c:pt>
                <c:pt idx="189">
                  <c:v>90</c:v>
                </c:pt>
                <c:pt idx="190">
                  <c:v>92</c:v>
                </c:pt>
                <c:pt idx="191">
                  <c:v>87</c:v>
                </c:pt>
                <c:pt idx="192">
                  <c:v>92</c:v>
                </c:pt>
                <c:pt idx="193">
                  <c:v>88</c:v>
                </c:pt>
                <c:pt idx="194">
                  <c:v>180</c:v>
                </c:pt>
                <c:pt idx="195">
                  <c:v>122</c:v>
                </c:pt>
                <c:pt idx="196">
                  <c:v>132</c:v>
                </c:pt>
                <c:pt idx="197">
                  <c:v>122</c:v>
                </c:pt>
                <c:pt idx="198">
                  <c:v>100</c:v>
                </c:pt>
                <c:pt idx="199">
                  <c:v>107</c:v>
                </c:pt>
                <c:pt idx="200">
                  <c:v>176</c:v>
                </c:pt>
                <c:pt idx="201">
                  <c:v>112</c:v>
                </c:pt>
                <c:pt idx="202">
                  <c:v>101</c:v>
                </c:pt>
                <c:pt idx="203">
                  <c:v>138</c:v>
                </c:pt>
                <c:pt idx="204">
                  <c:v>90</c:v>
                </c:pt>
                <c:pt idx="205">
                  <c:v>94</c:v>
                </c:pt>
                <c:pt idx="206">
                  <c:v>108</c:v>
                </c:pt>
                <c:pt idx="207">
                  <c:v>95</c:v>
                </c:pt>
                <c:pt idx="208">
                  <c:v>102</c:v>
                </c:pt>
                <c:pt idx="209">
                  <c:v>113</c:v>
                </c:pt>
                <c:pt idx="210">
                  <c:v>133</c:v>
                </c:pt>
                <c:pt idx="211">
                  <c:v>74</c:v>
                </c:pt>
                <c:pt idx="212">
                  <c:v>102</c:v>
                </c:pt>
                <c:pt idx="213">
                  <c:v>124</c:v>
                </c:pt>
                <c:pt idx="214">
                  <c:v>155</c:v>
                </c:pt>
                <c:pt idx="215">
                  <c:v>93</c:v>
                </c:pt>
                <c:pt idx="216">
                  <c:v>115</c:v>
                </c:pt>
                <c:pt idx="217">
                  <c:v>127</c:v>
                </c:pt>
                <c:pt idx="218">
                  <c:v>86</c:v>
                </c:pt>
                <c:pt idx="219">
                  <c:v>83</c:v>
                </c:pt>
                <c:pt idx="220">
                  <c:v>91</c:v>
                </c:pt>
                <c:pt idx="221">
                  <c:v>100</c:v>
                </c:pt>
                <c:pt idx="222">
                  <c:v>103</c:v>
                </c:pt>
                <c:pt idx="223">
                  <c:v>97</c:v>
                </c:pt>
                <c:pt idx="224">
                  <c:v>108</c:v>
                </c:pt>
                <c:pt idx="225">
                  <c:v>89</c:v>
                </c:pt>
                <c:pt idx="226">
                  <c:v>97</c:v>
                </c:pt>
                <c:pt idx="227">
                  <c:v>96</c:v>
                </c:pt>
                <c:pt idx="228">
                  <c:v>103</c:v>
                </c:pt>
                <c:pt idx="229">
                  <c:v>94</c:v>
                </c:pt>
                <c:pt idx="230">
                  <c:v>103</c:v>
                </c:pt>
                <c:pt idx="231">
                  <c:v>143</c:v>
                </c:pt>
                <c:pt idx="232">
                  <c:v>98</c:v>
                </c:pt>
                <c:pt idx="233">
                  <c:v>94</c:v>
                </c:pt>
                <c:pt idx="234">
                  <c:v>102</c:v>
                </c:pt>
                <c:pt idx="235">
                  <c:v>145</c:v>
                </c:pt>
                <c:pt idx="236">
                  <c:v>146</c:v>
                </c:pt>
                <c:pt idx="237">
                  <c:v>109</c:v>
                </c:pt>
                <c:pt idx="238">
                  <c:v>148</c:v>
                </c:pt>
                <c:pt idx="239">
                  <c:v>99</c:v>
                </c:pt>
                <c:pt idx="240">
                  <c:v>107</c:v>
                </c:pt>
                <c:pt idx="241">
                  <c:v>93</c:v>
                </c:pt>
                <c:pt idx="242">
                  <c:v>118</c:v>
                </c:pt>
                <c:pt idx="243">
                  <c:v>90</c:v>
                </c:pt>
                <c:pt idx="244">
                  <c:v>130</c:v>
                </c:pt>
                <c:pt idx="245">
                  <c:v>92</c:v>
                </c:pt>
                <c:pt idx="246">
                  <c:v>129</c:v>
                </c:pt>
                <c:pt idx="247">
                  <c:v>72</c:v>
                </c:pt>
                <c:pt idx="248">
                  <c:v>91</c:v>
                </c:pt>
                <c:pt idx="249">
                  <c:v>109</c:v>
                </c:pt>
                <c:pt idx="250">
                  <c:v>117</c:v>
                </c:pt>
                <c:pt idx="251">
                  <c:v>117</c:v>
                </c:pt>
                <c:pt idx="252">
                  <c:v>83</c:v>
                </c:pt>
                <c:pt idx="253">
                  <c:v>156</c:v>
                </c:pt>
                <c:pt idx="254">
                  <c:v>108</c:v>
                </c:pt>
                <c:pt idx="255">
                  <c:v>114</c:v>
                </c:pt>
                <c:pt idx="256">
                  <c:v>289</c:v>
                </c:pt>
                <c:pt idx="257">
                  <c:v>139</c:v>
                </c:pt>
                <c:pt idx="258">
                  <c:v>140</c:v>
                </c:pt>
                <c:pt idx="259">
                  <c:v>86</c:v>
                </c:pt>
                <c:pt idx="260">
                  <c:v>89</c:v>
                </c:pt>
                <c:pt idx="261">
                  <c:v>86</c:v>
                </c:pt>
                <c:pt idx="262">
                  <c:v>104</c:v>
                </c:pt>
                <c:pt idx="263">
                  <c:v>103</c:v>
                </c:pt>
                <c:pt idx="264">
                  <c:v>107</c:v>
                </c:pt>
                <c:pt idx="265">
                  <c:v>95</c:v>
                </c:pt>
                <c:pt idx="266">
                  <c:v>130</c:v>
                </c:pt>
                <c:pt idx="267">
                  <c:v>117</c:v>
                </c:pt>
                <c:pt idx="268">
                  <c:v>153</c:v>
                </c:pt>
                <c:pt idx="269">
                  <c:v>88</c:v>
                </c:pt>
                <c:pt idx="270">
                  <c:v>88</c:v>
                </c:pt>
                <c:pt idx="271">
                  <c:v>103</c:v>
                </c:pt>
                <c:pt idx="272">
                  <c:v>120</c:v>
                </c:pt>
                <c:pt idx="273">
                  <c:v>94</c:v>
                </c:pt>
                <c:pt idx="274">
                  <c:v>97</c:v>
                </c:pt>
                <c:pt idx="275">
                  <c:v>93</c:v>
                </c:pt>
                <c:pt idx="276">
                  <c:v>139</c:v>
                </c:pt>
                <c:pt idx="277">
                  <c:v>133</c:v>
                </c:pt>
                <c:pt idx="278">
                  <c:v>132</c:v>
                </c:pt>
                <c:pt idx="279">
                  <c:v>109</c:v>
                </c:pt>
                <c:pt idx="280">
                  <c:v>94</c:v>
                </c:pt>
                <c:pt idx="281">
                  <c:v>128</c:v>
                </c:pt>
                <c:pt idx="282">
                  <c:v>95</c:v>
                </c:pt>
                <c:pt idx="283">
                  <c:v>111</c:v>
                </c:pt>
                <c:pt idx="284">
                  <c:v>99</c:v>
                </c:pt>
                <c:pt idx="285">
                  <c:v>123</c:v>
                </c:pt>
                <c:pt idx="286">
                  <c:v>88</c:v>
                </c:pt>
                <c:pt idx="287">
                  <c:v>114</c:v>
                </c:pt>
                <c:pt idx="288">
                  <c:v>121</c:v>
                </c:pt>
                <c:pt idx="289">
                  <c:v>94</c:v>
                </c:pt>
                <c:pt idx="290">
                  <c:v>68</c:v>
                </c:pt>
                <c:pt idx="291">
                  <c:v>95</c:v>
                </c:pt>
                <c:pt idx="292">
                  <c:v>165</c:v>
                </c:pt>
                <c:pt idx="293">
                  <c:v>105</c:v>
                </c:pt>
                <c:pt idx="294">
                  <c:v>103</c:v>
                </c:pt>
                <c:pt idx="295">
                  <c:v>178</c:v>
                </c:pt>
                <c:pt idx="296">
                  <c:v>141</c:v>
                </c:pt>
                <c:pt idx="297">
                  <c:v>109</c:v>
                </c:pt>
                <c:pt idx="298">
                  <c:v>84</c:v>
                </c:pt>
                <c:pt idx="299">
                  <c:v>98</c:v>
                </c:pt>
                <c:pt idx="300">
                  <c:v>102</c:v>
                </c:pt>
                <c:pt idx="301">
                  <c:v>159</c:v>
                </c:pt>
                <c:pt idx="302">
                  <c:v>91</c:v>
                </c:pt>
                <c:pt idx="303">
                  <c:v>97</c:v>
                </c:pt>
                <c:pt idx="304">
                  <c:v>143</c:v>
                </c:pt>
                <c:pt idx="305">
                  <c:v>130</c:v>
                </c:pt>
                <c:pt idx="306">
                  <c:v>97</c:v>
                </c:pt>
                <c:pt idx="307">
                  <c:v>99</c:v>
                </c:pt>
                <c:pt idx="308">
                  <c:v>101</c:v>
                </c:pt>
                <c:pt idx="309">
                  <c:v>99</c:v>
                </c:pt>
                <c:pt idx="310">
                  <c:v>87</c:v>
                </c:pt>
                <c:pt idx="311">
                  <c:v>108</c:v>
                </c:pt>
                <c:pt idx="312">
                  <c:v>118</c:v>
                </c:pt>
                <c:pt idx="313">
                  <c:v>116</c:v>
                </c:pt>
                <c:pt idx="314">
                  <c:v>147</c:v>
                </c:pt>
                <c:pt idx="315">
                  <c:v>119</c:v>
                </c:pt>
                <c:pt idx="316">
                  <c:v>116</c:v>
                </c:pt>
                <c:pt idx="317">
                  <c:v>102</c:v>
                </c:pt>
                <c:pt idx="318">
                  <c:v>122</c:v>
                </c:pt>
                <c:pt idx="319">
                  <c:v>100</c:v>
                </c:pt>
                <c:pt idx="320">
                  <c:v>98</c:v>
                </c:pt>
                <c:pt idx="321">
                  <c:v>97</c:v>
                </c:pt>
                <c:pt idx="322">
                  <c:v>89</c:v>
                </c:pt>
                <c:pt idx="323">
                  <c:v>96</c:v>
                </c:pt>
                <c:pt idx="324">
                  <c:v>91</c:v>
                </c:pt>
                <c:pt idx="325">
                  <c:v>135</c:v>
                </c:pt>
                <c:pt idx="326">
                  <c:v>123</c:v>
                </c:pt>
                <c:pt idx="327">
                  <c:v>111</c:v>
                </c:pt>
                <c:pt idx="328">
                  <c:v>99</c:v>
                </c:pt>
                <c:pt idx="329">
                  <c:v>106</c:v>
                </c:pt>
                <c:pt idx="330">
                  <c:v>102</c:v>
                </c:pt>
                <c:pt idx="331">
                  <c:v>76</c:v>
                </c:pt>
                <c:pt idx="332">
                  <c:v>90</c:v>
                </c:pt>
                <c:pt idx="333">
                  <c:v>116</c:v>
                </c:pt>
                <c:pt idx="334">
                  <c:v>98</c:v>
                </c:pt>
                <c:pt idx="335">
                  <c:v>108</c:v>
                </c:pt>
                <c:pt idx="336">
                  <c:v>125</c:v>
                </c:pt>
                <c:pt idx="337">
                  <c:v>128</c:v>
                </c:pt>
                <c:pt idx="338">
                  <c:v>121</c:v>
                </c:pt>
                <c:pt idx="339">
                  <c:v>126</c:v>
                </c:pt>
                <c:pt idx="340">
                  <c:v>183</c:v>
                </c:pt>
                <c:pt idx="341">
                  <c:v>126</c:v>
                </c:pt>
                <c:pt idx="342">
                  <c:v>91</c:v>
                </c:pt>
                <c:pt idx="343">
                  <c:v>116</c:v>
                </c:pt>
                <c:pt idx="344">
                  <c:v>110</c:v>
                </c:pt>
                <c:pt idx="345">
                  <c:v>119</c:v>
                </c:pt>
                <c:pt idx="346">
                  <c:v>131</c:v>
                </c:pt>
                <c:pt idx="347">
                  <c:v>118</c:v>
                </c:pt>
                <c:pt idx="348">
                  <c:v>102</c:v>
                </c:pt>
                <c:pt idx="349">
                  <c:v>86</c:v>
                </c:pt>
                <c:pt idx="350">
                  <c:v>107</c:v>
                </c:pt>
                <c:pt idx="351">
                  <c:v>93</c:v>
                </c:pt>
                <c:pt idx="352">
                  <c:v>124</c:v>
                </c:pt>
                <c:pt idx="353">
                  <c:v>81</c:v>
                </c:pt>
                <c:pt idx="354">
                  <c:v>106</c:v>
                </c:pt>
                <c:pt idx="355">
                  <c:v>120</c:v>
                </c:pt>
                <c:pt idx="356">
                  <c:v>93</c:v>
                </c:pt>
                <c:pt idx="357">
                  <c:v>99</c:v>
                </c:pt>
                <c:pt idx="358">
                  <c:v>91</c:v>
                </c:pt>
                <c:pt idx="359">
                  <c:v>86</c:v>
                </c:pt>
                <c:pt idx="360">
                  <c:v>110</c:v>
                </c:pt>
                <c:pt idx="361">
                  <c:v>92</c:v>
                </c:pt>
                <c:pt idx="362">
                  <c:v>92</c:v>
                </c:pt>
                <c:pt idx="363">
                  <c:v>109</c:v>
                </c:pt>
                <c:pt idx="364">
                  <c:v>105</c:v>
                </c:pt>
                <c:pt idx="365">
                  <c:v>80</c:v>
                </c:pt>
                <c:pt idx="366">
                  <c:v>104</c:v>
                </c:pt>
                <c:pt idx="367">
                  <c:v>105</c:v>
                </c:pt>
                <c:pt idx="368">
                  <c:v>106</c:v>
                </c:pt>
                <c:pt idx="369">
                  <c:v>112</c:v>
                </c:pt>
                <c:pt idx="370">
                  <c:v>104</c:v>
                </c:pt>
                <c:pt idx="371">
                  <c:v>91</c:v>
                </c:pt>
                <c:pt idx="372">
                  <c:v>172</c:v>
                </c:pt>
                <c:pt idx="373">
                  <c:v>112</c:v>
                </c:pt>
                <c:pt idx="374">
                  <c:v>86</c:v>
                </c:pt>
                <c:pt idx="375">
                  <c:v>115</c:v>
                </c:pt>
                <c:pt idx="376">
                  <c:v>99</c:v>
                </c:pt>
                <c:pt idx="377">
                  <c:v>90</c:v>
                </c:pt>
                <c:pt idx="378">
                  <c:v>98</c:v>
                </c:pt>
                <c:pt idx="379">
                  <c:v>91</c:v>
                </c:pt>
                <c:pt idx="380">
                  <c:v>100</c:v>
                </c:pt>
                <c:pt idx="381">
                  <c:v>104</c:v>
                </c:pt>
                <c:pt idx="382">
                  <c:v>105</c:v>
                </c:pt>
                <c:pt idx="383">
                  <c:v>127</c:v>
                </c:pt>
                <c:pt idx="384">
                  <c:v>110</c:v>
                </c:pt>
                <c:pt idx="385">
                  <c:v>116</c:v>
                </c:pt>
                <c:pt idx="386">
                  <c:v>108</c:v>
                </c:pt>
                <c:pt idx="387">
                  <c:v>118</c:v>
                </c:pt>
                <c:pt idx="388">
                  <c:v>109</c:v>
                </c:pt>
                <c:pt idx="389">
                  <c:v>132</c:v>
                </c:pt>
                <c:pt idx="390">
                  <c:v>93</c:v>
                </c:pt>
                <c:pt idx="391">
                  <c:v>106</c:v>
                </c:pt>
                <c:pt idx="392">
                  <c:v>88</c:v>
                </c:pt>
                <c:pt idx="393">
                  <c:v>125</c:v>
                </c:pt>
                <c:pt idx="394">
                  <c:v>102</c:v>
                </c:pt>
                <c:pt idx="395">
                  <c:v>107</c:v>
                </c:pt>
                <c:pt idx="396">
                  <c:v>99</c:v>
                </c:pt>
                <c:pt idx="397">
                  <c:v>99</c:v>
                </c:pt>
                <c:pt idx="398">
                  <c:v>113</c:v>
                </c:pt>
                <c:pt idx="399">
                  <c:v>99</c:v>
                </c:pt>
                <c:pt idx="400">
                  <c:v>74</c:v>
                </c:pt>
                <c:pt idx="401">
                  <c:v>130</c:v>
                </c:pt>
                <c:pt idx="402">
                  <c:v>93</c:v>
                </c:pt>
                <c:pt idx="403">
                  <c:v>90</c:v>
                </c:pt>
                <c:pt idx="404">
                  <c:v>110</c:v>
                </c:pt>
                <c:pt idx="405">
                  <c:v>119</c:v>
                </c:pt>
                <c:pt idx="406">
                  <c:v>100</c:v>
                </c:pt>
                <c:pt idx="407">
                  <c:v>93</c:v>
                </c:pt>
                <c:pt idx="408">
                  <c:v>145</c:v>
                </c:pt>
                <c:pt idx="409">
                  <c:v>94</c:v>
                </c:pt>
                <c:pt idx="410">
                  <c:v>152</c:v>
                </c:pt>
                <c:pt idx="411">
                  <c:v>95</c:v>
                </c:pt>
                <c:pt idx="412">
                  <c:v>123</c:v>
                </c:pt>
                <c:pt idx="413">
                  <c:v>93</c:v>
                </c:pt>
                <c:pt idx="414">
                  <c:v>121</c:v>
                </c:pt>
                <c:pt idx="415">
                  <c:v>125</c:v>
                </c:pt>
                <c:pt idx="416">
                  <c:v>116</c:v>
                </c:pt>
                <c:pt idx="417">
                  <c:v>108</c:v>
                </c:pt>
                <c:pt idx="418">
                  <c:v>133</c:v>
                </c:pt>
                <c:pt idx="419">
                  <c:v>117</c:v>
                </c:pt>
                <c:pt idx="420">
                  <c:v>117</c:v>
                </c:pt>
                <c:pt idx="421">
                  <c:v>110</c:v>
                </c:pt>
                <c:pt idx="422">
                  <c:v>122</c:v>
                </c:pt>
                <c:pt idx="423">
                  <c:v>93</c:v>
                </c:pt>
                <c:pt idx="424">
                  <c:v>112</c:v>
                </c:pt>
                <c:pt idx="425">
                  <c:v>93</c:v>
                </c:pt>
                <c:pt idx="426">
                  <c:v>117</c:v>
                </c:pt>
                <c:pt idx="427">
                  <c:v>107</c:v>
                </c:pt>
                <c:pt idx="428">
                  <c:v>121</c:v>
                </c:pt>
                <c:pt idx="429">
                  <c:v>93</c:v>
                </c:pt>
                <c:pt idx="430">
                  <c:v>101</c:v>
                </c:pt>
                <c:pt idx="431">
                  <c:v>143</c:v>
                </c:pt>
                <c:pt idx="432">
                  <c:v>330</c:v>
                </c:pt>
                <c:pt idx="433">
                  <c:v>144</c:v>
                </c:pt>
                <c:pt idx="434">
                  <c:v>110</c:v>
                </c:pt>
                <c:pt idx="435">
                  <c:v>92</c:v>
                </c:pt>
                <c:pt idx="436">
                  <c:v>92</c:v>
                </c:pt>
                <c:pt idx="437">
                  <c:v>107</c:v>
                </c:pt>
                <c:pt idx="438">
                  <c:v>124</c:v>
                </c:pt>
                <c:pt idx="439">
                  <c:v>88</c:v>
                </c:pt>
                <c:pt idx="440">
                  <c:v>104</c:v>
                </c:pt>
                <c:pt idx="441">
                  <c:v>98</c:v>
                </c:pt>
                <c:pt idx="442">
                  <c:v>108</c:v>
                </c:pt>
                <c:pt idx="443">
                  <c:v>90</c:v>
                </c:pt>
                <c:pt idx="444">
                  <c:v>93</c:v>
                </c:pt>
                <c:pt idx="445">
                  <c:v>112</c:v>
                </c:pt>
                <c:pt idx="446">
                  <c:v>97</c:v>
                </c:pt>
                <c:pt idx="447">
                  <c:v>112</c:v>
                </c:pt>
                <c:pt idx="448">
                  <c:v>128</c:v>
                </c:pt>
                <c:pt idx="449">
                  <c:v>110</c:v>
                </c:pt>
                <c:pt idx="450">
                  <c:v>120</c:v>
                </c:pt>
                <c:pt idx="451">
                  <c:v>96</c:v>
                </c:pt>
                <c:pt idx="452">
                  <c:v>114</c:v>
                </c:pt>
                <c:pt idx="453">
                  <c:v>89</c:v>
                </c:pt>
                <c:pt idx="454">
                  <c:v>155</c:v>
                </c:pt>
                <c:pt idx="455">
                  <c:v>90</c:v>
                </c:pt>
                <c:pt idx="456">
                  <c:v>117</c:v>
                </c:pt>
                <c:pt idx="457">
                  <c:v>82</c:v>
                </c:pt>
                <c:pt idx="458">
                  <c:v>145</c:v>
                </c:pt>
                <c:pt idx="459">
                  <c:v>82</c:v>
                </c:pt>
                <c:pt idx="460">
                  <c:v>91</c:v>
                </c:pt>
                <c:pt idx="461">
                  <c:v>110</c:v>
                </c:pt>
                <c:pt idx="462">
                  <c:v>109</c:v>
                </c:pt>
                <c:pt idx="463">
                  <c:v>85</c:v>
                </c:pt>
                <c:pt idx="464">
                  <c:v>120</c:v>
                </c:pt>
                <c:pt idx="465">
                  <c:v>165</c:v>
                </c:pt>
                <c:pt idx="466">
                  <c:v>105</c:v>
                </c:pt>
                <c:pt idx="467">
                  <c:v>94</c:v>
                </c:pt>
                <c:pt idx="468">
                  <c:v>118</c:v>
                </c:pt>
                <c:pt idx="469">
                  <c:v>112</c:v>
                </c:pt>
                <c:pt idx="470">
                  <c:v>155</c:v>
                </c:pt>
                <c:pt idx="471">
                  <c:v>88</c:v>
                </c:pt>
                <c:pt idx="472">
                  <c:v>93</c:v>
                </c:pt>
                <c:pt idx="473">
                  <c:v>178</c:v>
                </c:pt>
                <c:pt idx="474">
                  <c:v>142</c:v>
                </c:pt>
                <c:pt idx="475">
                  <c:v>93</c:v>
                </c:pt>
                <c:pt idx="476">
                  <c:v>110</c:v>
                </c:pt>
                <c:pt idx="477">
                  <c:v>88</c:v>
                </c:pt>
                <c:pt idx="478">
                  <c:v>100</c:v>
                </c:pt>
                <c:pt idx="479">
                  <c:v>122</c:v>
                </c:pt>
                <c:pt idx="480">
                  <c:v>89</c:v>
                </c:pt>
                <c:pt idx="481">
                  <c:v>89</c:v>
                </c:pt>
                <c:pt idx="482">
                  <c:v>131</c:v>
                </c:pt>
                <c:pt idx="483">
                  <c:v>142</c:v>
                </c:pt>
                <c:pt idx="484">
                  <c:v>96</c:v>
                </c:pt>
                <c:pt idx="485">
                  <c:v>108</c:v>
                </c:pt>
                <c:pt idx="486">
                  <c:v>97</c:v>
                </c:pt>
                <c:pt idx="487">
                  <c:v>119</c:v>
                </c:pt>
                <c:pt idx="488">
                  <c:v>107</c:v>
                </c:pt>
                <c:pt idx="489">
                  <c:v>119</c:v>
                </c:pt>
                <c:pt idx="490">
                  <c:v>98</c:v>
                </c:pt>
                <c:pt idx="491">
                  <c:v>105</c:v>
                </c:pt>
                <c:pt idx="492">
                  <c:v>121</c:v>
                </c:pt>
                <c:pt idx="493">
                  <c:v>134</c:v>
                </c:pt>
                <c:pt idx="494">
                  <c:v>100</c:v>
                </c:pt>
                <c:pt idx="495">
                  <c:v>108</c:v>
                </c:pt>
                <c:pt idx="496">
                  <c:v>109</c:v>
                </c:pt>
                <c:pt idx="497">
                  <c:v>90</c:v>
                </c:pt>
                <c:pt idx="498">
                  <c:v>99</c:v>
                </c:pt>
                <c:pt idx="499">
                  <c:v>111</c:v>
                </c:pt>
                <c:pt idx="500">
                  <c:v>132</c:v>
                </c:pt>
                <c:pt idx="501">
                  <c:v>114</c:v>
                </c:pt>
                <c:pt idx="502">
                  <c:v>89</c:v>
                </c:pt>
                <c:pt idx="503">
                  <c:v>105</c:v>
                </c:pt>
                <c:pt idx="504">
                  <c:v>109</c:v>
                </c:pt>
                <c:pt idx="505">
                  <c:v>101</c:v>
                </c:pt>
                <c:pt idx="506">
                  <c:v>81</c:v>
                </c:pt>
                <c:pt idx="507">
                  <c:v>84</c:v>
                </c:pt>
                <c:pt idx="508">
                  <c:v>97</c:v>
                </c:pt>
                <c:pt idx="509">
                  <c:v>120</c:v>
                </c:pt>
                <c:pt idx="510">
                  <c:v>110</c:v>
                </c:pt>
                <c:pt idx="511">
                  <c:v>98</c:v>
                </c:pt>
                <c:pt idx="512">
                  <c:v>92</c:v>
                </c:pt>
                <c:pt idx="513">
                  <c:v>104</c:v>
                </c:pt>
                <c:pt idx="514">
                  <c:v>98</c:v>
                </c:pt>
                <c:pt idx="515">
                  <c:v>108</c:v>
                </c:pt>
                <c:pt idx="516">
                  <c:v>95</c:v>
                </c:pt>
                <c:pt idx="517">
                  <c:v>119</c:v>
                </c:pt>
                <c:pt idx="518">
                  <c:v>96</c:v>
                </c:pt>
                <c:pt idx="519">
                  <c:v>86</c:v>
                </c:pt>
                <c:pt idx="520">
                  <c:v>101</c:v>
                </c:pt>
                <c:pt idx="521">
                  <c:v>85</c:v>
                </c:pt>
                <c:pt idx="522">
                  <c:v>110</c:v>
                </c:pt>
                <c:pt idx="523">
                  <c:v>122</c:v>
                </c:pt>
                <c:pt idx="524">
                  <c:v>118</c:v>
                </c:pt>
                <c:pt idx="525">
                  <c:v>98</c:v>
                </c:pt>
                <c:pt idx="526">
                  <c:v>109</c:v>
                </c:pt>
                <c:pt idx="527">
                  <c:v>86</c:v>
                </c:pt>
                <c:pt idx="528">
                  <c:v>100</c:v>
                </c:pt>
                <c:pt idx="529">
                  <c:v>124</c:v>
                </c:pt>
                <c:pt idx="530">
                  <c:v>128</c:v>
                </c:pt>
                <c:pt idx="531">
                  <c:v>110</c:v>
                </c:pt>
                <c:pt idx="532">
                  <c:v>147</c:v>
                </c:pt>
                <c:pt idx="533">
                  <c:v>124</c:v>
                </c:pt>
                <c:pt idx="534">
                  <c:v>136</c:v>
                </c:pt>
                <c:pt idx="535">
                  <c:v>131</c:v>
                </c:pt>
                <c:pt idx="536">
                  <c:v>134</c:v>
                </c:pt>
                <c:pt idx="537">
                  <c:v>97</c:v>
                </c:pt>
                <c:pt idx="538">
                  <c:v>95</c:v>
                </c:pt>
                <c:pt idx="539">
                  <c:v>127</c:v>
                </c:pt>
                <c:pt idx="540">
                  <c:v>100</c:v>
                </c:pt>
                <c:pt idx="541">
                  <c:v>106</c:v>
                </c:pt>
                <c:pt idx="542">
                  <c:v>117</c:v>
                </c:pt>
                <c:pt idx="543">
                  <c:v>84</c:v>
                </c:pt>
                <c:pt idx="544">
                  <c:v>109</c:v>
                </c:pt>
                <c:pt idx="545">
                  <c:v>108</c:v>
                </c:pt>
                <c:pt idx="546">
                  <c:v>144</c:v>
                </c:pt>
                <c:pt idx="547">
                  <c:v>178</c:v>
                </c:pt>
                <c:pt idx="548">
                  <c:v>100</c:v>
                </c:pt>
                <c:pt idx="549">
                  <c:v>143</c:v>
                </c:pt>
                <c:pt idx="550">
                  <c:v>98</c:v>
                </c:pt>
                <c:pt idx="551">
                  <c:v>141</c:v>
                </c:pt>
                <c:pt idx="552">
                  <c:v>91</c:v>
                </c:pt>
                <c:pt idx="553">
                  <c:v>87</c:v>
                </c:pt>
                <c:pt idx="554">
                  <c:v>82</c:v>
                </c:pt>
                <c:pt idx="555">
                  <c:v>75</c:v>
                </c:pt>
                <c:pt idx="556">
                  <c:v>87</c:v>
                </c:pt>
                <c:pt idx="557">
                  <c:v>80</c:v>
                </c:pt>
                <c:pt idx="558">
                  <c:v>87</c:v>
                </c:pt>
                <c:pt idx="559">
                  <c:v>113</c:v>
                </c:pt>
                <c:pt idx="560">
                  <c:v>94</c:v>
                </c:pt>
                <c:pt idx="561">
                  <c:v>84</c:v>
                </c:pt>
                <c:pt idx="562">
                  <c:v>115</c:v>
                </c:pt>
                <c:pt idx="563">
                  <c:v>107</c:v>
                </c:pt>
                <c:pt idx="564">
                  <c:v>113</c:v>
                </c:pt>
                <c:pt idx="565">
                  <c:v>85</c:v>
                </c:pt>
                <c:pt idx="566">
                  <c:v>88</c:v>
                </c:pt>
                <c:pt idx="567">
                  <c:v>107</c:v>
                </c:pt>
                <c:pt idx="568">
                  <c:v>95</c:v>
                </c:pt>
                <c:pt idx="569">
                  <c:v>141</c:v>
                </c:pt>
                <c:pt idx="570">
                  <c:v>91</c:v>
                </c:pt>
                <c:pt idx="571">
                  <c:v>120</c:v>
                </c:pt>
                <c:pt idx="572">
                  <c:v>122</c:v>
                </c:pt>
                <c:pt idx="573">
                  <c:v>125</c:v>
                </c:pt>
                <c:pt idx="574">
                  <c:v>115</c:v>
                </c:pt>
                <c:pt idx="575">
                  <c:v>97</c:v>
                </c:pt>
                <c:pt idx="576">
                  <c:v>99</c:v>
                </c:pt>
                <c:pt idx="577">
                  <c:v>102</c:v>
                </c:pt>
                <c:pt idx="578">
                  <c:v>94</c:v>
                </c:pt>
                <c:pt idx="579">
                  <c:v>107</c:v>
                </c:pt>
                <c:pt idx="580">
                  <c:v>113</c:v>
                </c:pt>
                <c:pt idx="581">
                  <c:v>101</c:v>
                </c:pt>
                <c:pt idx="582">
                  <c:v>116</c:v>
                </c:pt>
                <c:pt idx="583">
                  <c:v>88</c:v>
                </c:pt>
                <c:pt idx="584">
                  <c:v>94</c:v>
                </c:pt>
                <c:pt idx="585">
                  <c:v>94</c:v>
                </c:pt>
                <c:pt idx="586">
                  <c:v>100</c:v>
                </c:pt>
                <c:pt idx="587">
                  <c:v>86</c:v>
                </c:pt>
                <c:pt idx="588">
                  <c:v>113</c:v>
                </c:pt>
                <c:pt idx="589">
                  <c:v>81</c:v>
                </c:pt>
                <c:pt idx="590">
                  <c:v>84</c:v>
                </c:pt>
                <c:pt idx="591">
                  <c:v>137</c:v>
                </c:pt>
                <c:pt idx="592">
                  <c:v>89</c:v>
                </c:pt>
                <c:pt idx="593">
                  <c:v>109</c:v>
                </c:pt>
                <c:pt idx="594">
                  <c:v>72</c:v>
                </c:pt>
                <c:pt idx="595">
                  <c:v>87</c:v>
                </c:pt>
                <c:pt idx="596">
                  <c:v>102</c:v>
                </c:pt>
                <c:pt idx="597">
                  <c:v>96</c:v>
                </c:pt>
                <c:pt idx="598">
                  <c:v>121</c:v>
                </c:pt>
                <c:pt idx="599">
                  <c:v>160</c:v>
                </c:pt>
                <c:pt idx="600">
                  <c:v>92</c:v>
                </c:pt>
                <c:pt idx="601">
                  <c:v>99</c:v>
                </c:pt>
                <c:pt idx="602">
                  <c:v>89</c:v>
                </c:pt>
                <c:pt idx="603">
                  <c:v>96</c:v>
                </c:pt>
                <c:pt idx="604">
                  <c:v>125</c:v>
                </c:pt>
                <c:pt idx="605">
                  <c:v>144</c:v>
                </c:pt>
                <c:pt idx="606">
                  <c:v>105</c:v>
                </c:pt>
                <c:pt idx="607">
                  <c:v>109</c:v>
                </c:pt>
                <c:pt idx="608">
                  <c:v>108</c:v>
                </c:pt>
                <c:pt idx="609">
                  <c:v>111</c:v>
                </c:pt>
                <c:pt idx="610">
                  <c:v>104</c:v>
                </c:pt>
                <c:pt idx="611">
                  <c:v>114</c:v>
                </c:pt>
                <c:pt idx="612">
                  <c:v>90</c:v>
                </c:pt>
                <c:pt idx="613">
                  <c:v>116</c:v>
                </c:pt>
                <c:pt idx="614">
                  <c:v>135</c:v>
                </c:pt>
                <c:pt idx="615">
                  <c:v>132</c:v>
                </c:pt>
                <c:pt idx="616">
                  <c:v>91</c:v>
                </c:pt>
                <c:pt idx="617">
                  <c:v>106</c:v>
                </c:pt>
                <c:pt idx="618">
                  <c:v>104</c:v>
                </c:pt>
                <c:pt idx="619">
                  <c:v>110</c:v>
                </c:pt>
                <c:pt idx="620">
                  <c:v>141</c:v>
                </c:pt>
                <c:pt idx="621">
                  <c:v>251</c:v>
                </c:pt>
                <c:pt idx="622">
                  <c:v>97</c:v>
                </c:pt>
                <c:pt idx="623">
                  <c:v>102</c:v>
                </c:pt>
                <c:pt idx="624">
                  <c:v>107</c:v>
                </c:pt>
                <c:pt idx="625">
                  <c:v>124</c:v>
                </c:pt>
                <c:pt idx="626">
                  <c:v>94</c:v>
                </c:pt>
                <c:pt idx="627">
                  <c:v>135</c:v>
                </c:pt>
                <c:pt idx="628">
                  <c:v>98</c:v>
                </c:pt>
                <c:pt idx="629">
                  <c:v>172</c:v>
                </c:pt>
                <c:pt idx="630">
                  <c:v>95</c:v>
                </c:pt>
                <c:pt idx="631">
                  <c:v>90</c:v>
                </c:pt>
                <c:pt idx="632">
                  <c:v>85</c:v>
                </c:pt>
                <c:pt idx="633">
                  <c:v>119</c:v>
                </c:pt>
                <c:pt idx="634">
                  <c:v>97</c:v>
                </c:pt>
                <c:pt idx="635">
                  <c:v>136</c:v>
                </c:pt>
                <c:pt idx="636">
                  <c:v>111</c:v>
                </c:pt>
                <c:pt idx="637">
                  <c:v>93</c:v>
                </c:pt>
                <c:pt idx="638">
                  <c:v>91</c:v>
                </c:pt>
                <c:pt idx="639">
                  <c:v>154</c:v>
                </c:pt>
                <c:pt idx="640">
                  <c:v>108</c:v>
                </c:pt>
                <c:pt idx="641">
                  <c:v>120</c:v>
                </c:pt>
                <c:pt idx="642">
                  <c:v>94</c:v>
                </c:pt>
                <c:pt idx="643">
                  <c:v>112</c:v>
                </c:pt>
                <c:pt idx="644">
                  <c:v>97</c:v>
                </c:pt>
                <c:pt idx="645">
                  <c:v>101</c:v>
                </c:pt>
                <c:pt idx="646">
                  <c:v>90</c:v>
                </c:pt>
                <c:pt idx="647">
                  <c:v>123</c:v>
                </c:pt>
                <c:pt idx="648">
                  <c:v>129</c:v>
                </c:pt>
                <c:pt idx="649">
                  <c:v>103</c:v>
                </c:pt>
                <c:pt idx="650">
                  <c:v>123</c:v>
                </c:pt>
                <c:pt idx="651">
                  <c:v>89</c:v>
                </c:pt>
                <c:pt idx="652">
                  <c:v>97</c:v>
                </c:pt>
                <c:pt idx="653">
                  <c:v>109</c:v>
                </c:pt>
                <c:pt idx="654">
                  <c:v>108</c:v>
                </c:pt>
                <c:pt idx="655">
                  <c:v>135</c:v>
                </c:pt>
                <c:pt idx="656">
                  <c:v>150</c:v>
                </c:pt>
                <c:pt idx="657">
                  <c:v>106</c:v>
                </c:pt>
                <c:pt idx="658">
                  <c:v>109</c:v>
                </c:pt>
                <c:pt idx="659">
                  <c:v>122</c:v>
                </c:pt>
                <c:pt idx="660">
                  <c:v>84</c:v>
                </c:pt>
                <c:pt idx="661">
                  <c:v>98</c:v>
                </c:pt>
                <c:pt idx="662">
                  <c:v>120</c:v>
                </c:pt>
                <c:pt idx="663">
                  <c:v>107</c:v>
                </c:pt>
                <c:pt idx="664">
                  <c:v>123</c:v>
                </c:pt>
                <c:pt idx="665">
                  <c:v>104</c:v>
                </c:pt>
                <c:pt idx="666">
                  <c:v>100</c:v>
                </c:pt>
                <c:pt idx="667">
                  <c:v>86</c:v>
                </c:pt>
                <c:pt idx="668">
                  <c:v>77</c:v>
                </c:pt>
                <c:pt idx="669">
                  <c:v>117</c:v>
                </c:pt>
                <c:pt idx="670">
                  <c:v>113</c:v>
                </c:pt>
                <c:pt idx="671">
                  <c:v>116</c:v>
                </c:pt>
                <c:pt idx="672">
                  <c:v>118</c:v>
                </c:pt>
                <c:pt idx="673">
                  <c:v>129</c:v>
                </c:pt>
                <c:pt idx="674">
                  <c:v>107</c:v>
                </c:pt>
                <c:pt idx="675">
                  <c:v>101</c:v>
                </c:pt>
                <c:pt idx="676">
                  <c:v>132</c:v>
                </c:pt>
                <c:pt idx="677">
                  <c:v>93</c:v>
                </c:pt>
                <c:pt idx="678">
                  <c:v>96</c:v>
                </c:pt>
                <c:pt idx="679">
                  <c:v>115</c:v>
                </c:pt>
                <c:pt idx="680">
                  <c:v>112</c:v>
                </c:pt>
                <c:pt idx="681">
                  <c:v>111</c:v>
                </c:pt>
                <c:pt idx="682">
                  <c:v>118</c:v>
                </c:pt>
                <c:pt idx="683">
                  <c:v>135</c:v>
                </c:pt>
                <c:pt idx="684">
                  <c:v>97</c:v>
                </c:pt>
                <c:pt idx="685">
                  <c:v>133</c:v>
                </c:pt>
                <c:pt idx="686">
                  <c:v>85</c:v>
                </c:pt>
                <c:pt idx="687">
                  <c:v>113</c:v>
                </c:pt>
                <c:pt idx="688">
                  <c:v>123</c:v>
                </c:pt>
                <c:pt idx="689">
                  <c:v>107</c:v>
                </c:pt>
                <c:pt idx="690">
                  <c:v>108</c:v>
                </c:pt>
                <c:pt idx="691">
                  <c:v>92</c:v>
                </c:pt>
                <c:pt idx="692">
                  <c:v>93</c:v>
                </c:pt>
                <c:pt idx="693">
                  <c:v>115</c:v>
                </c:pt>
                <c:pt idx="694">
                  <c:v>95</c:v>
                </c:pt>
                <c:pt idx="695">
                  <c:v>93</c:v>
                </c:pt>
                <c:pt idx="696">
                  <c:v>120</c:v>
                </c:pt>
                <c:pt idx="697">
                  <c:v>97</c:v>
                </c:pt>
                <c:pt idx="698">
                  <c:v>147</c:v>
                </c:pt>
                <c:pt idx="699">
                  <c:v>90</c:v>
                </c:pt>
                <c:pt idx="700">
                  <c:v>90</c:v>
                </c:pt>
                <c:pt idx="701">
                  <c:v>78</c:v>
                </c:pt>
                <c:pt idx="702">
                  <c:v>114</c:v>
                </c:pt>
                <c:pt idx="703">
                  <c:v>99</c:v>
                </c:pt>
                <c:pt idx="704">
                  <c:v>124</c:v>
                </c:pt>
                <c:pt idx="705">
                  <c:v>91</c:v>
                </c:pt>
                <c:pt idx="706">
                  <c:v>91</c:v>
                </c:pt>
                <c:pt idx="707">
                  <c:v>89</c:v>
                </c:pt>
                <c:pt idx="708">
                  <c:v>92</c:v>
                </c:pt>
                <c:pt idx="709">
                  <c:v>96</c:v>
                </c:pt>
                <c:pt idx="710">
                  <c:v>117</c:v>
                </c:pt>
                <c:pt idx="711">
                  <c:v>88</c:v>
                </c:pt>
                <c:pt idx="712">
                  <c:v>140</c:v>
                </c:pt>
                <c:pt idx="713">
                  <c:v>236</c:v>
                </c:pt>
                <c:pt idx="714">
                  <c:v>119</c:v>
                </c:pt>
                <c:pt idx="715">
                  <c:v>106</c:v>
                </c:pt>
                <c:pt idx="716">
                  <c:v>108</c:v>
                </c:pt>
                <c:pt idx="717">
                  <c:v>118</c:v>
                </c:pt>
                <c:pt idx="718">
                  <c:v>111</c:v>
                </c:pt>
                <c:pt idx="719">
                  <c:v>113</c:v>
                </c:pt>
                <c:pt idx="720">
                  <c:v>103</c:v>
                </c:pt>
                <c:pt idx="721">
                  <c:v>96</c:v>
                </c:pt>
                <c:pt idx="722">
                  <c:v>103</c:v>
                </c:pt>
                <c:pt idx="723">
                  <c:v>143</c:v>
                </c:pt>
                <c:pt idx="724">
                  <c:v>293</c:v>
                </c:pt>
                <c:pt idx="725">
                  <c:v>85</c:v>
                </c:pt>
                <c:pt idx="726">
                  <c:v>101</c:v>
                </c:pt>
                <c:pt idx="727">
                  <c:v>100</c:v>
                </c:pt>
                <c:pt idx="728">
                  <c:v>110</c:v>
                </c:pt>
                <c:pt idx="729">
                  <c:v>130</c:v>
                </c:pt>
                <c:pt idx="730">
                  <c:v>98</c:v>
                </c:pt>
                <c:pt idx="731">
                  <c:v>114</c:v>
                </c:pt>
                <c:pt idx="732">
                  <c:v>107</c:v>
                </c:pt>
                <c:pt idx="733">
                  <c:v>102</c:v>
                </c:pt>
                <c:pt idx="734">
                  <c:v>118</c:v>
                </c:pt>
                <c:pt idx="735">
                  <c:v>96</c:v>
                </c:pt>
                <c:pt idx="736">
                  <c:v>122</c:v>
                </c:pt>
                <c:pt idx="737">
                  <c:v>90</c:v>
                </c:pt>
                <c:pt idx="738">
                  <c:v>128</c:v>
                </c:pt>
                <c:pt idx="739">
                  <c:v>91</c:v>
                </c:pt>
                <c:pt idx="740">
                  <c:v>95</c:v>
                </c:pt>
                <c:pt idx="741">
                  <c:v>108</c:v>
                </c:pt>
                <c:pt idx="742">
                  <c:v>108</c:v>
                </c:pt>
                <c:pt idx="743">
                  <c:v>102</c:v>
                </c:pt>
                <c:pt idx="744">
                  <c:v>87</c:v>
                </c:pt>
                <c:pt idx="745">
                  <c:v>104</c:v>
                </c:pt>
                <c:pt idx="746">
                  <c:v>111</c:v>
                </c:pt>
                <c:pt idx="747">
                  <c:v>111</c:v>
                </c:pt>
                <c:pt idx="748">
                  <c:v>109</c:v>
                </c:pt>
                <c:pt idx="749">
                  <c:v>88</c:v>
                </c:pt>
                <c:pt idx="750">
                  <c:v>96</c:v>
                </c:pt>
                <c:pt idx="751">
                  <c:v>105</c:v>
                </c:pt>
                <c:pt idx="752">
                  <c:v>120</c:v>
                </c:pt>
                <c:pt idx="753">
                  <c:v>106</c:v>
                </c:pt>
                <c:pt idx="754">
                  <c:v>95</c:v>
                </c:pt>
                <c:pt idx="755">
                  <c:v>94</c:v>
                </c:pt>
                <c:pt idx="756">
                  <c:v>118</c:v>
                </c:pt>
                <c:pt idx="757">
                  <c:v>105</c:v>
                </c:pt>
                <c:pt idx="758">
                  <c:v>125</c:v>
                </c:pt>
                <c:pt idx="759">
                  <c:v>112</c:v>
                </c:pt>
                <c:pt idx="760">
                  <c:v>90</c:v>
                </c:pt>
                <c:pt idx="761">
                  <c:v>104</c:v>
                </c:pt>
                <c:pt idx="762">
                  <c:v>104</c:v>
                </c:pt>
                <c:pt idx="763">
                  <c:v>98</c:v>
                </c:pt>
                <c:pt idx="764">
                  <c:v>87</c:v>
                </c:pt>
                <c:pt idx="765">
                  <c:v>87</c:v>
                </c:pt>
                <c:pt idx="766">
                  <c:v>104</c:v>
                </c:pt>
                <c:pt idx="767">
                  <c:v>95</c:v>
                </c:pt>
                <c:pt idx="768">
                  <c:v>83</c:v>
                </c:pt>
                <c:pt idx="769">
                  <c:v>88</c:v>
                </c:pt>
                <c:pt idx="770">
                  <c:v>96</c:v>
                </c:pt>
                <c:pt idx="771">
                  <c:v>80</c:v>
                </c:pt>
                <c:pt idx="772">
                  <c:v>89</c:v>
                </c:pt>
                <c:pt idx="773">
                  <c:v>120</c:v>
                </c:pt>
                <c:pt idx="774">
                  <c:v>116</c:v>
                </c:pt>
                <c:pt idx="775">
                  <c:v>94</c:v>
                </c:pt>
                <c:pt idx="776">
                  <c:v>94</c:v>
                </c:pt>
                <c:pt idx="777">
                  <c:v>99</c:v>
                </c:pt>
                <c:pt idx="778">
                  <c:v>95</c:v>
                </c:pt>
                <c:pt idx="779">
                  <c:v>105</c:v>
                </c:pt>
                <c:pt idx="780">
                  <c:v>94</c:v>
                </c:pt>
                <c:pt idx="781">
                  <c:v>98</c:v>
                </c:pt>
                <c:pt idx="782">
                  <c:v>103</c:v>
                </c:pt>
                <c:pt idx="783">
                  <c:v>133</c:v>
                </c:pt>
                <c:pt idx="784">
                  <c:v>124</c:v>
                </c:pt>
                <c:pt idx="785">
                  <c:v>128</c:v>
                </c:pt>
                <c:pt idx="786">
                  <c:v>131</c:v>
                </c:pt>
                <c:pt idx="787">
                  <c:v>82</c:v>
                </c:pt>
                <c:pt idx="788">
                  <c:v>110</c:v>
                </c:pt>
                <c:pt idx="789">
                  <c:v>82</c:v>
                </c:pt>
                <c:pt idx="790">
                  <c:v>109</c:v>
                </c:pt>
                <c:pt idx="791">
                  <c:v>97</c:v>
                </c:pt>
                <c:pt idx="792">
                  <c:v>82</c:v>
                </c:pt>
                <c:pt idx="793">
                  <c:v>88</c:v>
                </c:pt>
                <c:pt idx="794">
                  <c:v>128</c:v>
                </c:pt>
                <c:pt idx="795">
                  <c:v>112</c:v>
                </c:pt>
                <c:pt idx="796">
                  <c:v>84</c:v>
                </c:pt>
                <c:pt idx="797">
                  <c:v>105</c:v>
                </c:pt>
                <c:pt idx="798">
                  <c:v>84</c:v>
                </c:pt>
                <c:pt idx="799">
                  <c:v>139</c:v>
                </c:pt>
                <c:pt idx="800">
                  <c:v>116</c:v>
                </c:pt>
                <c:pt idx="801">
                  <c:v>165</c:v>
                </c:pt>
                <c:pt idx="802">
                  <c:v>120</c:v>
                </c:pt>
                <c:pt idx="803">
                  <c:v>120</c:v>
                </c:pt>
                <c:pt idx="804">
                  <c:v>87</c:v>
                </c:pt>
                <c:pt idx="805">
                  <c:v>85</c:v>
                </c:pt>
                <c:pt idx="806">
                  <c:v>200</c:v>
                </c:pt>
                <c:pt idx="807">
                  <c:v>92</c:v>
                </c:pt>
                <c:pt idx="808">
                  <c:v>130</c:v>
                </c:pt>
                <c:pt idx="809">
                  <c:v>107</c:v>
                </c:pt>
                <c:pt idx="810">
                  <c:v>113</c:v>
                </c:pt>
                <c:pt idx="811">
                  <c:v>42</c:v>
                </c:pt>
                <c:pt idx="812">
                  <c:v>89</c:v>
                </c:pt>
                <c:pt idx="813">
                  <c:v>127</c:v>
                </c:pt>
                <c:pt idx="814">
                  <c:v>90</c:v>
                </c:pt>
                <c:pt idx="815">
                  <c:v>97</c:v>
                </c:pt>
                <c:pt idx="816">
                  <c:v>99</c:v>
                </c:pt>
                <c:pt idx="817">
                  <c:v>147</c:v>
                </c:pt>
                <c:pt idx="818">
                  <c:v>133</c:v>
                </c:pt>
                <c:pt idx="819">
                  <c:v>99</c:v>
                </c:pt>
                <c:pt idx="820">
                  <c:v>113</c:v>
                </c:pt>
                <c:pt idx="821">
                  <c:v>77</c:v>
                </c:pt>
                <c:pt idx="822">
                  <c:v>113</c:v>
                </c:pt>
                <c:pt idx="823">
                  <c:v>113</c:v>
                </c:pt>
                <c:pt idx="824">
                  <c:v>103</c:v>
                </c:pt>
                <c:pt idx="825">
                  <c:v>110</c:v>
                </c:pt>
                <c:pt idx="826">
                  <c:v>105</c:v>
                </c:pt>
                <c:pt idx="827">
                  <c:v>88</c:v>
                </c:pt>
                <c:pt idx="828">
                  <c:v>104</c:v>
                </c:pt>
                <c:pt idx="829">
                  <c:v>77</c:v>
                </c:pt>
                <c:pt idx="830">
                  <c:v>88</c:v>
                </c:pt>
                <c:pt idx="831">
                  <c:v>108</c:v>
                </c:pt>
                <c:pt idx="832">
                  <c:v>87</c:v>
                </c:pt>
                <c:pt idx="833">
                  <c:v>91</c:v>
                </c:pt>
                <c:pt idx="834">
                  <c:v>178</c:v>
                </c:pt>
                <c:pt idx="835">
                  <c:v>87</c:v>
                </c:pt>
                <c:pt idx="836">
                  <c:v>110</c:v>
                </c:pt>
                <c:pt idx="837">
                  <c:v>99</c:v>
                </c:pt>
                <c:pt idx="838">
                  <c:v>92</c:v>
                </c:pt>
                <c:pt idx="839">
                  <c:v>73</c:v>
                </c:pt>
                <c:pt idx="840">
                  <c:v>110</c:v>
                </c:pt>
                <c:pt idx="841">
                  <c:v>99</c:v>
                </c:pt>
                <c:pt idx="842">
                  <c:v>103</c:v>
                </c:pt>
                <c:pt idx="843">
                  <c:v>107</c:v>
                </c:pt>
                <c:pt idx="844">
                  <c:v>100</c:v>
                </c:pt>
                <c:pt idx="845">
                  <c:v>104</c:v>
                </c:pt>
                <c:pt idx="846">
                  <c:v>103</c:v>
                </c:pt>
                <c:pt idx="847">
                  <c:v>108</c:v>
                </c:pt>
                <c:pt idx="848">
                  <c:v>84</c:v>
                </c:pt>
                <c:pt idx="849">
                  <c:v>97</c:v>
                </c:pt>
                <c:pt idx="850">
                  <c:v>136</c:v>
                </c:pt>
                <c:pt idx="851">
                  <c:v>98</c:v>
                </c:pt>
                <c:pt idx="852">
                  <c:v>130</c:v>
                </c:pt>
                <c:pt idx="853">
                  <c:v>92</c:v>
                </c:pt>
                <c:pt idx="854">
                  <c:v>95</c:v>
                </c:pt>
                <c:pt idx="855">
                  <c:v>104</c:v>
                </c:pt>
                <c:pt idx="856">
                  <c:v>102</c:v>
                </c:pt>
                <c:pt idx="857">
                  <c:v>104</c:v>
                </c:pt>
                <c:pt idx="858">
                  <c:v>91</c:v>
                </c:pt>
                <c:pt idx="859">
                  <c:v>100</c:v>
                </c:pt>
                <c:pt idx="860">
                  <c:v>116</c:v>
                </c:pt>
                <c:pt idx="861">
                  <c:v>99</c:v>
                </c:pt>
                <c:pt idx="862">
                  <c:v>97</c:v>
                </c:pt>
                <c:pt idx="863">
                  <c:v>96</c:v>
                </c:pt>
                <c:pt idx="864">
                  <c:v>118</c:v>
                </c:pt>
                <c:pt idx="865">
                  <c:v>83</c:v>
                </c:pt>
                <c:pt idx="866">
                  <c:v>77</c:v>
                </c:pt>
                <c:pt idx="867">
                  <c:v>95</c:v>
                </c:pt>
                <c:pt idx="868">
                  <c:v>144</c:v>
                </c:pt>
                <c:pt idx="869">
                  <c:v>112</c:v>
                </c:pt>
                <c:pt idx="870">
                  <c:v>100</c:v>
                </c:pt>
                <c:pt idx="871">
                  <c:v>113</c:v>
                </c:pt>
                <c:pt idx="872">
                  <c:v>109</c:v>
                </c:pt>
                <c:pt idx="873">
                  <c:v>85</c:v>
                </c:pt>
                <c:pt idx="874">
                  <c:v>177</c:v>
                </c:pt>
                <c:pt idx="875">
                  <c:v>89</c:v>
                </c:pt>
                <c:pt idx="876">
                  <c:v>125</c:v>
                </c:pt>
                <c:pt idx="877">
                  <c:v>107</c:v>
                </c:pt>
                <c:pt idx="878">
                  <c:v>89</c:v>
                </c:pt>
                <c:pt idx="879">
                  <c:v>120</c:v>
                </c:pt>
                <c:pt idx="880">
                  <c:v>118</c:v>
                </c:pt>
                <c:pt idx="881">
                  <c:v>91</c:v>
                </c:pt>
                <c:pt idx="882">
                  <c:v>96</c:v>
                </c:pt>
                <c:pt idx="883">
                  <c:v>96</c:v>
                </c:pt>
                <c:pt idx="884">
                  <c:v>92</c:v>
                </c:pt>
                <c:pt idx="885">
                  <c:v>140</c:v>
                </c:pt>
                <c:pt idx="886">
                  <c:v>127</c:v>
                </c:pt>
                <c:pt idx="887">
                  <c:v>106</c:v>
                </c:pt>
                <c:pt idx="888">
                  <c:v>83</c:v>
                </c:pt>
                <c:pt idx="889">
                  <c:v>117</c:v>
                </c:pt>
                <c:pt idx="890">
                  <c:v>113</c:v>
                </c:pt>
                <c:pt idx="891">
                  <c:v>82</c:v>
                </c:pt>
                <c:pt idx="892">
                  <c:v>122</c:v>
                </c:pt>
                <c:pt idx="893">
                  <c:v>105</c:v>
                </c:pt>
                <c:pt idx="894">
                  <c:v>120</c:v>
                </c:pt>
                <c:pt idx="895">
                  <c:v>99</c:v>
                </c:pt>
                <c:pt idx="896">
                  <c:v>118</c:v>
                </c:pt>
                <c:pt idx="897">
                  <c:v>81</c:v>
                </c:pt>
                <c:pt idx="898">
                  <c:v>103</c:v>
                </c:pt>
                <c:pt idx="899">
                  <c:v>100</c:v>
                </c:pt>
                <c:pt idx="900">
                  <c:v>97</c:v>
                </c:pt>
                <c:pt idx="901">
                  <c:v>115</c:v>
                </c:pt>
                <c:pt idx="902">
                  <c:v>124</c:v>
                </c:pt>
                <c:pt idx="903">
                  <c:v>114</c:v>
                </c:pt>
                <c:pt idx="904">
                  <c:v>123</c:v>
                </c:pt>
                <c:pt idx="905">
                  <c:v>96</c:v>
                </c:pt>
                <c:pt idx="906">
                  <c:v>89</c:v>
                </c:pt>
                <c:pt idx="907">
                  <c:v>109</c:v>
                </c:pt>
                <c:pt idx="908">
                  <c:v>103</c:v>
                </c:pt>
                <c:pt idx="909">
                  <c:v>107</c:v>
                </c:pt>
                <c:pt idx="910">
                  <c:v>121</c:v>
                </c:pt>
                <c:pt idx="911">
                  <c:v>108</c:v>
                </c:pt>
                <c:pt idx="912">
                  <c:v>109</c:v>
                </c:pt>
                <c:pt idx="913">
                  <c:v>114</c:v>
                </c:pt>
                <c:pt idx="914">
                  <c:v>104</c:v>
                </c:pt>
                <c:pt idx="915">
                  <c:v>131</c:v>
                </c:pt>
                <c:pt idx="916">
                  <c:v>140</c:v>
                </c:pt>
                <c:pt idx="917">
                  <c:v>93</c:v>
                </c:pt>
                <c:pt idx="918">
                  <c:v>115</c:v>
                </c:pt>
                <c:pt idx="919">
                  <c:v>161</c:v>
                </c:pt>
                <c:pt idx="920">
                  <c:v>113</c:v>
                </c:pt>
                <c:pt idx="921">
                  <c:v>99</c:v>
                </c:pt>
                <c:pt idx="922">
                  <c:v>93</c:v>
                </c:pt>
                <c:pt idx="923">
                  <c:v>102</c:v>
                </c:pt>
                <c:pt idx="924">
                  <c:v>107</c:v>
                </c:pt>
                <c:pt idx="925">
                  <c:v>104</c:v>
                </c:pt>
                <c:pt idx="926">
                  <c:v>115</c:v>
                </c:pt>
                <c:pt idx="927">
                  <c:v>131</c:v>
                </c:pt>
                <c:pt idx="928">
                  <c:v>80</c:v>
                </c:pt>
                <c:pt idx="929">
                  <c:v>112</c:v>
                </c:pt>
                <c:pt idx="930">
                  <c:v>101</c:v>
                </c:pt>
                <c:pt idx="931">
                  <c:v>106</c:v>
                </c:pt>
                <c:pt idx="932">
                  <c:v>89</c:v>
                </c:pt>
                <c:pt idx="933">
                  <c:v>115</c:v>
                </c:pt>
                <c:pt idx="934">
                  <c:v>120</c:v>
                </c:pt>
                <c:pt idx="935">
                  <c:v>108</c:v>
                </c:pt>
                <c:pt idx="936">
                  <c:v>85</c:v>
                </c:pt>
                <c:pt idx="937">
                  <c:v>93</c:v>
                </c:pt>
                <c:pt idx="938">
                  <c:v>96</c:v>
                </c:pt>
                <c:pt idx="939">
                  <c:v>130</c:v>
                </c:pt>
                <c:pt idx="940">
                  <c:v>121</c:v>
                </c:pt>
                <c:pt idx="941">
                  <c:v>121</c:v>
                </c:pt>
                <c:pt idx="942">
                  <c:v>99</c:v>
                </c:pt>
                <c:pt idx="943">
                  <c:v>101</c:v>
                </c:pt>
                <c:pt idx="944">
                  <c:v>97</c:v>
                </c:pt>
                <c:pt idx="945">
                  <c:v>109</c:v>
                </c:pt>
                <c:pt idx="946">
                  <c:v>37</c:v>
                </c:pt>
                <c:pt idx="947">
                  <c:v>96</c:v>
                </c:pt>
                <c:pt idx="948">
                  <c:v>135</c:v>
                </c:pt>
                <c:pt idx="949">
                  <c:v>108</c:v>
                </c:pt>
                <c:pt idx="950">
                  <c:v>87</c:v>
                </c:pt>
                <c:pt idx="951">
                  <c:v>133</c:v>
                </c:pt>
                <c:pt idx="952">
                  <c:v>110</c:v>
                </c:pt>
                <c:pt idx="953">
                  <c:v>115</c:v>
                </c:pt>
                <c:pt idx="954">
                  <c:v>101</c:v>
                </c:pt>
                <c:pt idx="955">
                  <c:v>150</c:v>
                </c:pt>
                <c:pt idx="956">
                  <c:v>125</c:v>
                </c:pt>
                <c:pt idx="957">
                  <c:v>103</c:v>
                </c:pt>
                <c:pt idx="958">
                  <c:v>92</c:v>
                </c:pt>
                <c:pt idx="959">
                  <c:v>106</c:v>
                </c:pt>
                <c:pt idx="960">
                  <c:v>118</c:v>
                </c:pt>
                <c:pt idx="961">
                  <c:v>93</c:v>
                </c:pt>
                <c:pt idx="962">
                  <c:v>129</c:v>
                </c:pt>
                <c:pt idx="963">
                  <c:v>101</c:v>
                </c:pt>
                <c:pt idx="964">
                  <c:v>109</c:v>
                </c:pt>
                <c:pt idx="965">
                  <c:v>100</c:v>
                </c:pt>
                <c:pt idx="966">
                  <c:v>159</c:v>
                </c:pt>
                <c:pt idx="967">
                  <c:v>138</c:v>
                </c:pt>
                <c:pt idx="968">
                  <c:v>111</c:v>
                </c:pt>
                <c:pt idx="969">
                  <c:v>99</c:v>
                </c:pt>
                <c:pt idx="970">
                  <c:v>122</c:v>
                </c:pt>
                <c:pt idx="971">
                  <c:v>95</c:v>
                </c:pt>
                <c:pt idx="972">
                  <c:v>108</c:v>
                </c:pt>
                <c:pt idx="973">
                  <c:v>91</c:v>
                </c:pt>
                <c:pt idx="974">
                  <c:v>103</c:v>
                </c:pt>
                <c:pt idx="975">
                  <c:v>123</c:v>
                </c:pt>
                <c:pt idx="976">
                  <c:v>74</c:v>
                </c:pt>
                <c:pt idx="977">
                  <c:v>120</c:v>
                </c:pt>
                <c:pt idx="978">
                  <c:v>92</c:v>
                </c:pt>
                <c:pt idx="979">
                  <c:v>100</c:v>
                </c:pt>
                <c:pt idx="980">
                  <c:v>87</c:v>
                </c:pt>
                <c:pt idx="981">
                  <c:v>107</c:v>
                </c:pt>
                <c:pt idx="982">
                  <c:v>103</c:v>
                </c:pt>
                <c:pt idx="983">
                  <c:v>132</c:v>
                </c:pt>
                <c:pt idx="984">
                  <c:v>98</c:v>
                </c:pt>
                <c:pt idx="985">
                  <c:v>93</c:v>
                </c:pt>
                <c:pt idx="986">
                  <c:v>119</c:v>
                </c:pt>
                <c:pt idx="987">
                  <c:v>134</c:v>
                </c:pt>
                <c:pt idx="988">
                  <c:v>118</c:v>
                </c:pt>
                <c:pt idx="989">
                  <c:v>101</c:v>
                </c:pt>
                <c:pt idx="990">
                  <c:v>114</c:v>
                </c:pt>
                <c:pt idx="991">
                  <c:v>104</c:v>
                </c:pt>
                <c:pt idx="992">
                  <c:v>181</c:v>
                </c:pt>
                <c:pt idx="993">
                  <c:v>93</c:v>
                </c:pt>
                <c:pt idx="994">
                  <c:v>92</c:v>
                </c:pt>
                <c:pt idx="995">
                  <c:v>129</c:v>
                </c:pt>
                <c:pt idx="996">
                  <c:v>151</c:v>
                </c:pt>
                <c:pt idx="997">
                  <c:v>109</c:v>
                </c:pt>
                <c:pt idx="998">
                  <c:v>80</c:v>
                </c:pt>
                <c:pt idx="999">
                  <c:v>90</c:v>
                </c:pt>
                <c:pt idx="1000">
                  <c:v>86</c:v>
                </c:pt>
                <c:pt idx="1001">
                  <c:v>92</c:v>
                </c:pt>
                <c:pt idx="1002">
                  <c:v>98</c:v>
                </c:pt>
                <c:pt idx="1003">
                  <c:v>106</c:v>
                </c:pt>
                <c:pt idx="1004">
                  <c:v>125</c:v>
                </c:pt>
                <c:pt idx="1005">
                  <c:v>136</c:v>
                </c:pt>
                <c:pt idx="1006">
                  <c:v>100</c:v>
                </c:pt>
                <c:pt idx="1007">
                  <c:v>101</c:v>
                </c:pt>
                <c:pt idx="1008">
                  <c:v>84</c:v>
                </c:pt>
                <c:pt idx="1009">
                  <c:v>136</c:v>
                </c:pt>
                <c:pt idx="1010">
                  <c:v>122</c:v>
                </c:pt>
                <c:pt idx="1011">
                  <c:v>114</c:v>
                </c:pt>
                <c:pt idx="1012">
                  <c:v>105</c:v>
                </c:pt>
                <c:pt idx="1013">
                  <c:v>134</c:v>
                </c:pt>
                <c:pt idx="1014">
                  <c:v>94</c:v>
                </c:pt>
                <c:pt idx="1015">
                  <c:v>167</c:v>
                </c:pt>
                <c:pt idx="1016">
                  <c:v>135</c:v>
                </c:pt>
                <c:pt idx="1017">
                  <c:v>45</c:v>
                </c:pt>
                <c:pt idx="1018">
                  <c:v>119</c:v>
                </c:pt>
                <c:pt idx="1019">
                  <c:v>95</c:v>
                </c:pt>
                <c:pt idx="1020">
                  <c:v>115</c:v>
                </c:pt>
                <c:pt idx="1021">
                  <c:v>112</c:v>
                </c:pt>
                <c:pt idx="1022">
                  <c:v>105</c:v>
                </c:pt>
                <c:pt idx="1023">
                  <c:v>95</c:v>
                </c:pt>
                <c:pt idx="1024">
                  <c:v>115</c:v>
                </c:pt>
                <c:pt idx="1025">
                  <c:v>113</c:v>
                </c:pt>
                <c:pt idx="1026">
                  <c:v>138</c:v>
                </c:pt>
                <c:pt idx="1027">
                  <c:v>98</c:v>
                </c:pt>
                <c:pt idx="1028">
                  <c:v>90</c:v>
                </c:pt>
                <c:pt idx="1029">
                  <c:v>95</c:v>
                </c:pt>
                <c:pt idx="1030">
                  <c:v>92</c:v>
                </c:pt>
                <c:pt idx="1031">
                  <c:v>90</c:v>
                </c:pt>
                <c:pt idx="1032">
                  <c:v>85</c:v>
                </c:pt>
                <c:pt idx="1033">
                  <c:v>140</c:v>
                </c:pt>
                <c:pt idx="1034">
                  <c:v>105</c:v>
                </c:pt>
                <c:pt idx="1035">
                  <c:v>84</c:v>
                </c:pt>
                <c:pt idx="1036">
                  <c:v>112</c:v>
                </c:pt>
                <c:pt idx="1037">
                  <c:v>107</c:v>
                </c:pt>
                <c:pt idx="1038">
                  <c:v>88</c:v>
                </c:pt>
                <c:pt idx="1039">
                  <c:v>145</c:v>
                </c:pt>
                <c:pt idx="1040">
                  <c:v>137</c:v>
                </c:pt>
                <c:pt idx="1041">
                  <c:v>86</c:v>
                </c:pt>
                <c:pt idx="1042">
                  <c:v>127</c:v>
                </c:pt>
                <c:pt idx="1043">
                  <c:v>118</c:v>
                </c:pt>
                <c:pt idx="1044">
                  <c:v>93</c:v>
                </c:pt>
                <c:pt idx="1045">
                  <c:v>142</c:v>
                </c:pt>
                <c:pt idx="1046">
                  <c:v>100</c:v>
                </c:pt>
                <c:pt idx="1047">
                  <c:v>95</c:v>
                </c:pt>
                <c:pt idx="1048">
                  <c:v>109</c:v>
                </c:pt>
                <c:pt idx="1049">
                  <c:v>88</c:v>
                </c:pt>
                <c:pt idx="1050">
                  <c:v>110</c:v>
                </c:pt>
                <c:pt idx="1051">
                  <c:v>117</c:v>
                </c:pt>
                <c:pt idx="1052">
                  <c:v>100</c:v>
                </c:pt>
                <c:pt idx="1053">
                  <c:v>87</c:v>
                </c:pt>
                <c:pt idx="1054">
                  <c:v>93</c:v>
                </c:pt>
                <c:pt idx="1055">
                  <c:v>97</c:v>
                </c:pt>
                <c:pt idx="1056">
                  <c:v>87</c:v>
                </c:pt>
                <c:pt idx="1057">
                  <c:v>97</c:v>
                </c:pt>
                <c:pt idx="1058">
                  <c:v>93</c:v>
                </c:pt>
                <c:pt idx="1059">
                  <c:v>91</c:v>
                </c:pt>
                <c:pt idx="1060">
                  <c:v>139</c:v>
                </c:pt>
                <c:pt idx="1061">
                  <c:v>123</c:v>
                </c:pt>
                <c:pt idx="1062">
                  <c:v>103</c:v>
                </c:pt>
                <c:pt idx="1063">
                  <c:v>118</c:v>
                </c:pt>
                <c:pt idx="1064">
                  <c:v>123</c:v>
                </c:pt>
                <c:pt idx="1065">
                  <c:v>85</c:v>
                </c:pt>
                <c:pt idx="1066">
                  <c:v>87</c:v>
                </c:pt>
                <c:pt idx="1067">
                  <c:v>91</c:v>
                </c:pt>
                <c:pt idx="1068">
                  <c:v>88</c:v>
                </c:pt>
                <c:pt idx="1069">
                  <c:v>100</c:v>
                </c:pt>
                <c:pt idx="1070">
                  <c:v>92</c:v>
                </c:pt>
                <c:pt idx="1071">
                  <c:v>97</c:v>
                </c:pt>
                <c:pt idx="1072">
                  <c:v>97</c:v>
                </c:pt>
                <c:pt idx="1073">
                  <c:v>109</c:v>
                </c:pt>
                <c:pt idx="1074">
                  <c:v>88</c:v>
                </c:pt>
                <c:pt idx="1075">
                  <c:v>106</c:v>
                </c:pt>
                <c:pt idx="1076">
                  <c:v>92</c:v>
                </c:pt>
                <c:pt idx="1077">
                  <c:v>108</c:v>
                </c:pt>
                <c:pt idx="1078">
                  <c:v>122</c:v>
                </c:pt>
                <c:pt idx="1079">
                  <c:v>90</c:v>
                </c:pt>
                <c:pt idx="1080">
                  <c:v>92</c:v>
                </c:pt>
                <c:pt idx="1081">
                  <c:v>115</c:v>
                </c:pt>
                <c:pt idx="1082">
                  <c:v>122</c:v>
                </c:pt>
                <c:pt idx="1083">
                  <c:v>97</c:v>
                </c:pt>
                <c:pt idx="1084">
                  <c:v>102</c:v>
                </c:pt>
                <c:pt idx="1085">
                  <c:v>85</c:v>
                </c:pt>
                <c:pt idx="1086">
                  <c:v>112</c:v>
                </c:pt>
                <c:pt idx="1087">
                  <c:v>101</c:v>
                </c:pt>
                <c:pt idx="1088">
                  <c:v>86</c:v>
                </c:pt>
                <c:pt idx="1089">
                  <c:v>90</c:v>
                </c:pt>
                <c:pt idx="1090">
                  <c:v>111</c:v>
                </c:pt>
                <c:pt idx="1091">
                  <c:v>153</c:v>
                </c:pt>
                <c:pt idx="1092">
                  <c:v>122</c:v>
                </c:pt>
                <c:pt idx="1093">
                  <c:v>140</c:v>
                </c:pt>
                <c:pt idx="1094">
                  <c:v>92</c:v>
                </c:pt>
                <c:pt idx="1095">
                  <c:v>134</c:v>
                </c:pt>
                <c:pt idx="1096">
                  <c:v>106</c:v>
                </c:pt>
                <c:pt idx="1097">
                  <c:v>125</c:v>
                </c:pt>
                <c:pt idx="1098">
                  <c:v>122</c:v>
                </c:pt>
                <c:pt idx="1099">
                  <c:v>118</c:v>
                </c:pt>
                <c:pt idx="1100">
                  <c:v>102</c:v>
                </c:pt>
                <c:pt idx="1101">
                  <c:v>95</c:v>
                </c:pt>
                <c:pt idx="1102">
                  <c:v>216</c:v>
                </c:pt>
                <c:pt idx="1103">
                  <c:v>113</c:v>
                </c:pt>
                <c:pt idx="1104">
                  <c:v>119</c:v>
                </c:pt>
                <c:pt idx="1105">
                  <c:v>102</c:v>
                </c:pt>
                <c:pt idx="1106">
                  <c:v>80</c:v>
                </c:pt>
                <c:pt idx="1107">
                  <c:v>106</c:v>
                </c:pt>
                <c:pt idx="1108">
                  <c:v>92</c:v>
                </c:pt>
                <c:pt idx="1109">
                  <c:v>90</c:v>
                </c:pt>
                <c:pt idx="1110">
                  <c:v>113</c:v>
                </c:pt>
                <c:pt idx="1111">
                  <c:v>103</c:v>
                </c:pt>
                <c:pt idx="1112">
                  <c:v>102</c:v>
                </c:pt>
                <c:pt idx="1113">
                  <c:v>107</c:v>
                </c:pt>
                <c:pt idx="1114">
                  <c:v>100</c:v>
                </c:pt>
                <c:pt idx="1115">
                  <c:v>120</c:v>
                </c:pt>
                <c:pt idx="1116">
                  <c:v>139</c:v>
                </c:pt>
                <c:pt idx="1117">
                  <c:v>87</c:v>
                </c:pt>
                <c:pt idx="1118">
                  <c:v>117</c:v>
                </c:pt>
                <c:pt idx="1119">
                  <c:v>105</c:v>
                </c:pt>
                <c:pt idx="1120">
                  <c:v>110</c:v>
                </c:pt>
                <c:pt idx="1121">
                  <c:v>90</c:v>
                </c:pt>
                <c:pt idx="1122">
                  <c:v>271</c:v>
                </c:pt>
                <c:pt idx="1123">
                  <c:v>88</c:v>
                </c:pt>
                <c:pt idx="1124">
                  <c:v>123</c:v>
                </c:pt>
                <c:pt idx="1125">
                  <c:v>96</c:v>
                </c:pt>
                <c:pt idx="1126">
                  <c:v>91</c:v>
                </c:pt>
                <c:pt idx="1127">
                  <c:v>102</c:v>
                </c:pt>
                <c:pt idx="1128">
                  <c:v>111</c:v>
                </c:pt>
                <c:pt idx="1129">
                  <c:v>127</c:v>
                </c:pt>
                <c:pt idx="1130">
                  <c:v>116</c:v>
                </c:pt>
                <c:pt idx="1131">
                  <c:v>98</c:v>
                </c:pt>
                <c:pt idx="1132">
                  <c:v>130</c:v>
                </c:pt>
                <c:pt idx="1133">
                  <c:v>121</c:v>
                </c:pt>
                <c:pt idx="1134">
                  <c:v>108</c:v>
                </c:pt>
                <c:pt idx="1135">
                  <c:v>127</c:v>
                </c:pt>
                <c:pt idx="1136">
                  <c:v>171</c:v>
                </c:pt>
                <c:pt idx="1137">
                  <c:v>84</c:v>
                </c:pt>
                <c:pt idx="1138">
                  <c:v>100</c:v>
                </c:pt>
                <c:pt idx="1139">
                  <c:v>104</c:v>
                </c:pt>
                <c:pt idx="1140">
                  <c:v>122</c:v>
                </c:pt>
                <c:pt idx="1141">
                  <c:v>105</c:v>
                </c:pt>
                <c:pt idx="1142">
                  <c:v>102</c:v>
                </c:pt>
                <c:pt idx="1143">
                  <c:v>118</c:v>
                </c:pt>
                <c:pt idx="1144">
                  <c:v>280</c:v>
                </c:pt>
                <c:pt idx="1145">
                  <c:v>105</c:v>
                </c:pt>
                <c:pt idx="1146">
                  <c:v>120</c:v>
                </c:pt>
                <c:pt idx="1147">
                  <c:v>126</c:v>
                </c:pt>
                <c:pt idx="1148">
                  <c:v>102</c:v>
                </c:pt>
                <c:pt idx="1149">
                  <c:v>99</c:v>
                </c:pt>
                <c:pt idx="1150">
                  <c:v>102</c:v>
                </c:pt>
                <c:pt idx="1151">
                  <c:v>130</c:v>
                </c:pt>
                <c:pt idx="1152">
                  <c:v>110</c:v>
                </c:pt>
                <c:pt idx="1153">
                  <c:v>149</c:v>
                </c:pt>
                <c:pt idx="1154">
                  <c:v>127</c:v>
                </c:pt>
                <c:pt idx="1155">
                  <c:v>226</c:v>
                </c:pt>
                <c:pt idx="1156">
                  <c:v>87</c:v>
                </c:pt>
                <c:pt idx="1157">
                  <c:v>121</c:v>
                </c:pt>
                <c:pt idx="1158">
                  <c:v>101</c:v>
                </c:pt>
                <c:pt idx="1159">
                  <c:v>121</c:v>
                </c:pt>
                <c:pt idx="1160">
                  <c:v>93</c:v>
                </c:pt>
                <c:pt idx="1161">
                  <c:v>126</c:v>
                </c:pt>
                <c:pt idx="1162">
                  <c:v>92</c:v>
                </c:pt>
                <c:pt idx="1163">
                  <c:v>146</c:v>
                </c:pt>
                <c:pt idx="1164">
                  <c:v>103</c:v>
                </c:pt>
                <c:pt idx="1165">
                  <c:v>96</c:v>
                </c:pt>
                <c:pt idx="1166">
                  <c:v>131</c:v>
                </c:pt>
                <c:pt idx="1167">
                  <c:v>90</c:v>
                </c:pt>
                <c:pt idx="1168">
                  <c:v>98</c:v>
                </c:pt>
                <c:pt idx="1169">
                  <c:v>95</c:v>
                </c:pt>
                <c:pt idx="1170">
                  <c:v>116</c:v>
                </c:pt>
                <c:pt idx="1171">
                  <c:v>91</c:v>
                </c:pt>
                <c:pt idx="1172">
                  <c:v>110</c:v>
                </c:pt>
                <c:pt idx="1173">
                  <c:v>123</c:v>
                </c:pt>
                <c:pt idx="1174">
                  <c:v>95</c:v>
                </c:pt>
                <c:pt idx="1175">
                  <c:v>115</c:v>
                </c:pt>
                <c:pt idx="1176">
                  <c:v>106</c:v>
                </c:pt>
                <c:pt idx="1177">
                  <c:v>106</c:v>
                </c:pt>
                <c:pt idx="1178">
                  <c:v>125</c:v>
                </c:pt>
                <c:pt idx="1179">
                  <c:v>189</c:v>
                </c:pt>
                <c:pt idx="1180">
                  <c:v>86</c:v>
                </c:pt>
                <c:pt idx="1181">
                  <c:v>107</c:v>
                </c:pt>
                <c:pt idx="1182">
                  <c:v>101</c:v>
                </c:pt>
                <c:pt idx="1183">
                  <c:v>101</c:v>
                </c:pt>
                <c:pt idx="1184">
                  <c:v>102</c:v>
                </c:pt>
                <c:pt idx="1185">
                  <c:v>113</c:v>
                </c:pt>
                <c:pt idx="1186">
                  <c:v>121</c:v>
                </c:pt>
                <c:pt idx="1187">
                  <c:v>105</c:v>
                </c:pt>
                <c:pt idx="1188">
                  <c:v>85</c:v>
                </c:pt>
                <c:pt idx="1189">
                  <c:v>101</c:v>
                </c:pt>
                <c:pt idx="1190">
                  <c:v>107</c:v>
                </c:pt>
                <c:pt idx="1191">
                  <c:v>106</c:v>
                </c:pt>
                <c:pt idx="1192">
                  <c:v>117</c:v>
                </c:pt>
                <c:pt idx="1193">
                  <c:v>82</c:v>
                </c:pt>
                <c:pt idx="1194">
                  <c:v>106</c:v>
                </c:pt>
                <c:pt idx="1195">
                  <c:v>98</c:v>
                </c:pt>
                <c:pt idx="1196">
                  <c:v>111</c:v>
                </c:pt>
                <c:pt idx="1197">
                  <c:v>88</c:v>
                </c:pt>
                <c:pt idx="1198">
                  <c:v>96</c:v>
                </c:pt>
                <c:pt idx="1199">
                  <c:v>119</c:v>
                </c:pt>
                <c:pt idx="1200">
                  <c:v>98</c:v>
                </c:pt>
                <c:pt idx="1201">
                  <c:v>101</c:v>
                </c:pt>
                <c:pt idx="1202">
                  <c:v>94</c:v>
                </c:pt>
                <c:pt idx="1203">
                  <c:v>93</c:v>
                </c:pt>
                <c:pt idx="1204">
                  <c:v>92</c:v>
                </c:pt>
                <c:pt idx="1205">
                  <c:v>150</c:v>
                </c:pt>
                <c:pt idx="1206">
                  <c:v>102</c:v>
                </c:pt>
                <c:pt idx="1207">
                  <c:v>94</c:v>
                </c:pt>
                <c:pt idx="1208">
                  <c:v>111</c:v>
                </c:pt>
                <c:pt idx="1209">
                  <c:v>102</c:v>
                </c:pt>
                <c:pt idx="1210">
                  <c:v>131</c:v>
                </c:pt>
                <c:pt idx="1211">
                  <c:v>98</c:v>
                </c:pt>
                <c:pt idx="1212">
                  <c:v>75</c:v>
                </c:pt>
                <c:pt idx="1213">
                  <c:v>134</c:v>
                </c:pt>
                <c:pt idx="1214">
                  <c:v>82</c:v>
                </c:pt>
                <c:pt idx="1215">
                  <c:v>100</c:v>
                </c:pt>
                <c:pt idx="1216">
                  <c:v>108</c:v>
                </c:pt>
                <c:pt idx="1217">
                  <c:v>92</c:v>
                </c:pt>
                <c:pt idx="1218">
                  <c:v>98</c:v>
                </c:pt>
                <c:pt idx="1219">
                  <c:v>104</c:v>
                </c:pt>
                <c:pt idx="1220">
                  <c:v>97</c:v>
                </c:pt>
                <c:pt idx="1221">
                  <c:v>106</c:v>
                </c:pt>
                <c:pt idx="1222">
                  <c:v>112</c:v>
                </c:pt>
                <c:pt idx="1223">
                  <c:v>98</c:v>
                </c:pt>
                <c:pt idx="1224">
                  <c:v>102</c:v>
                </c:pt>
                <c:pt idx="1225">
                  <c:v>88</c:v>
                </c:pt>
                <c:pt idx="1226">
                  <c:v>100</c:v>
                </c:pt>
                <c:pt idx="1227">
                  <c:v>97</c:v>
                </c:pt>
                <c:pt idx="1228">
                  <c:v>174</c:v>
                </c:pt>
                <c:pt idx="1229">
                  <c:v>157</c:v>
                </c:pt>
                <c:pt idx="1230">
                  <c:v>153</c:v>
                </c:pt>
                <c:pt idx="1231">
                  <c:v>138</c:v>
                </c:pt>
                <c:pt idx="1232">
                  <c:v>142</c:v>
                </c:pt>
                <c:pt idx="1233">
                  <c:v>159</c:v>
                </c:pt>
                <c:pt idx="1234">
                  <c:v>116</c:v>
                </c:pt>
                <c:pt idx="1235">
                  <c:v>125</c:v>
                </c:pt>
                <c:pt idx="1236">
                  <c:v>99</c:v>
                </c:pt>
                <c:pt idx="1237">
                  <c:v>84</c:v>
                </c:pt>
                <c:pt idx="1238">
                  <c:v>93</c:v>
                </c:pt>
                <c:pt idx="1239">
                  <c:v>136</c:v>
                </c:pt>
                <c:pt idx="1240">
                  <c:v>95</c:v>
                </c:pt>
                <c:pt idx="1241">
                  <c:v>86</c:v>
                </c:pt>
                <c:pt idx="1242">
                  <c:v>100</c:v>
                </c:pt>
                <c:pt idx="1243">
                  <c:v>123</c:v>
                </c:pt>
                <c:pt idx="1244">
                  <c:v>101</c:v>
                </c:pt>
                <c:pt idx="1245">
                  <c:v>99</c:v>
                </c:pt>
                <c:pt idx="1246">
                  <c:v>108</c:v>
                </c:pt>
                <c:pt idx="1247">
                  <c:v>325</c:v>
                </c:pt>
                <c:pt idx="1248">
                  <c:v>95</c:v>
                </c:pt>
                <c:pt idx="1249">
                  <c:v>89</c:v>
                </c:pt>
                <c:pt idx="1250">
                  <c:v>120</c:v>
                </c:pt>
                <c:pt idx="1251">
                  <c:v>132</c:v>
                </c:pt>
                <c:pt idx="1252">
                  <c:v>86</c:v>
                </c:pt>
                <c:pt idx="1253">
                  <c:v>137</c:v>
                </c:pt>
                <c:pt idx="1254">
                  <c:v>126</c:v>
                </c:pt>
                <c:pt idx="1255">
                  <c:v>101</c:v>
                </c:pt>
                <c:pt idx="1256">
                  <c:v>101</c:v>
                </c:pt>
                <c:pt idx="1257">
                  <c:v>105</c:v>
                </c:pt>
                <c:pt idx="1258">
                  <c:v>96</c:v>
                </c:pt>
                <c:pt idx="1259">
                  <c:v>129</c:v>
                </c:pt>
                <c:pt idx="1260">
                  <c:v>80</c:v>
                </c:pt>
                <c:pt idx="1261">
                  <c:v>129</c:v>
                </c:pt>
                <c:pt idx="1262">
                  <c:v>106</c:v>
                </c:pt>
                <c:pt idx="1263">
                  <c:v>76</c:v>
                </c:pt>
                <c:pt idx="1264">
                  <c:v>136</c:v>
                </c:pt>
                <c:pt idx="1265">
                  <c:v>101</c:v>
                </c:pt>
                <c:pt idx="1266">
                  <c:v>115</c:v>
                </c:pt>
                <c:pt idx="1267">
                  <c:v>113</c:v>
                </c:pt>
                <c:pt idx="1268">
                  <c:v>86</c:v>
                </c:pt>
                <c:pt idx="1269">
                  <c:v>112</c:v>
                </c:pt>
                <c:pt idx="1270">
                  <c:v>89</c:v>
                </c:pt>
                <c:pt idx="1271">
                  <c:v>110</c:v>
                </c:pt>
                <c:pt idx="1272">
                  <c:v>101</c:v>
                </c:pt>
                <c:pt idx="1273">
                  <c:v>99</c:v>
                </c:pt>
                <c:pt idx="1274">
                  <c:v>100</c:v>
                </c:pt>
                <c:pt idx="1275">
                  <c:v>118</c:v>
                </c:pt>
                <c:pt idx="1276">
                  <c:v>94</c:v>
                </c:pt>
                <c:pt idx="1277">
                  <c:v>86</c:v>
                </c:pt>
                <c:pt idx="1278">
                  <c:v>96</c:v>
                </c:pt>
                <c:pt idx="1279">
                  <c:v>140</c:v>
                </c:pt>
                <c:pt idx="1280">
                  <c:v>117</c:v>
                </c:pt>
                <c:pt idx="1281">
                  <c:v>119</c:v>
                </c:pt>
                <c:pt idx="1282">
                  <c:v>112</c:v>
                </c:pt>
                <c:pt idx="1283">
                  <c:v>116</c:v>
                </c:pt>
                <c:pt idx="1284">
                  <c:v>81</c:v>
                </c:pt>
                <c:pt idx="1285">
                  <c:v>114</c:v>
                </c:pt>
                <c:pt idx="1286">
                  <c:v>120</c:v>
                </c:pt>
                <c:pt idx="1287">
                  <c:v>103</c:v>
                </c:pt>
                <c:pt idx="1288">
                  <c:v>103</c:v>
                </c:pt>
                <c:pt idx="1289">
                  <c:v>91</c:v>
                </c:pt>
                <c:pt idx="1290">
                  <c:v>76</c:v>
                </c:pt>
                <c:pt idx="1291">
                  <c:v>113</c:v>
                </c:pt>
                <c:pt idx="1292">
                  <c:v>94</c:v>
                </c:pt>
                <c:pt idx="1293">
                  <c:v>100</c:v>
                </c:pt>
                <c:pt idx="1294">
                  <c:v>94</c:v>
                </c:pt>
                <c:pt idx="1295">
                  <c:v>86</c:v>
                </c:pt>
                <c:pt idx="1296">
                  <c:v>80</c:v>
                </c:pt>
                <c:pt idx="1297">
                  <c:v>142</c:v>
                </c:pt>
                <c:pt idx="1298">
                  <c:v>170</c:v>
                </c:pt>
                <c:pt idx="1299">
                  <c:v>91</c:v>
                </c:pt>
                <c:pt idx="1300">
                  <c:v>95</c:v>
                </c:pt>
                <c:pt idx="1301">
                  <c:v>114</c:v>
                </c:pt>
                <c:pt idx="1302">
                  <c:v>100</c:v>
                </c:pt>
                <c:pt idx="1303">
                  <c:v>116</c:v>
                </c:pt>
                <c:pt idx="1304">
                  <c:v>106</c:v>
                </c:pt>
                <c:pt idx="1305">
                  <c:v>113</c:v>
                </c:pt>
                <c:pt idx="1306">
                  <c:v>93</c:v>
                </c:pt>
                <c:pt idx="1307">
                  <c:v>94</c:v>
                </c:pt>
                <c:pt idx="1308">
                  <c:v>121</c:v>
                </c:pt>
                <c:pt idx="1309">
                  <c:v>87</c:v>
                </c:pt>
                <c:pt idx="1310">
                  <c:v>99</c:v>
                </c:pt>
                <c:pt idx="1311">
                  <c:v>101</c:v>
                </c:pt>
                <c:pt idx="1312">
                  <c:v>100</c:v>
                </c:pt>
                <c:pt idx="1313">
                  <c:v>121</c:v>
                </c:pt>
                <c:pt idx="1314">
                  <c:v>89</c:v>
                </c:pt>
                <c:pt idx="1315">
                  <c:v>91</c:v>
                </c:pt>
                <c:pt idx="1316">
                  <c:v>101</c:v>
                </c:pt>
                <c:pt idx="1317">
                  <c:v>105</c:v>
                </c:pt>
                <c:pt idx="1318">
                  <c:v>96</c:v>
                </c:pt>
                <c:pt idx="1319">
                  <c:v>119</c:v>
                </c:pt>
                <c:pt idx="1320">
                  <c:v>126</c:v>
                </c:pt>
                <c:pt idx="1321">
                  <c:v>108</c:v>
                </c:pt>
                <c:pt idx="1322">
                  <c:v>93</c:v>
                </c:pt>
                <c:pt idx="1323">
                  <c:v>94</c:v>
                </c:pt>
                <c:pt idx="1324">
                  <c:v>121</c:v>
                </c:pt>
                <c:pt idx="1325">
                  <c:v>93</c:v>
                </c:pt>
                <c:pt idx="1326">
                  <c:v>124</c:v>
                </c:pt>
                <c:pt idx="1327">
                  <c:v>110</c:v>
                </c:pt>
                <c:pt idx="1328">
                  <c:v>110</c:v>
                </c:pt>
                <c:pt idx="1329">
                  <c:v>101</c:v>
                </c:pt>
                <c:pt idx="1330">
                  <c:v>116</c:v>
                </c:pt>
                <c:pt idx="1331">
                  <c:v>110</c:v>
                </c:pt>
                <c:pt idx="1332">
                  <c:v>102</c:v>
                </c:pt>
                <c:pt idx="1333">
                  <c:v>98</c:v>
                </c:pt>
                <c:pt idx="1334">
                  <c:v>110</c:v>
                </c:pt>
                <c:pt idx="1335">
                  <c:v>119</c:v>
                </c:pt>
                <c:pt idx="1336">
                  <c:v>100</c:v>
                </c:pt>
                <c:pt idx="1337">
                  <c:v>126</c:v>
                </c:pt>
                <c:pt idx="1338">
                  <c:v>138</c:v>
                </c:pt>
                <c:pt idx="1339">
                  <c:v>99</c:v>
                </c:pt>
                <c:pt idx="1340">
                  <c:v>86</c:v>
                </c:pt>
                <c:pt idx="1341">
                  <c:v>116</c:v>
                </c:pt>
                <c:pt idx="1342">
                  <c:v>104</c:v>
                </c:pt>
                <c:pt idx="1343">
                  <c:v>120</c:v>
                </c:pt>
                <c:pt idx="1344">
                  <c:v>109</c:v>
                </c:pt>
                <c:pt idx="1345">
                  <c:v>132</c:v>
                </c:pt>
                <c:pt idx="1346">
                  <c:v>113</c:v>
                </c:pt>
                <c:pt idx="1347">
                  <c:v>89</c:v>
                </c:pt>
                <c:pt idx="1348">
                  <c:v>114</c:v>
                </c:pt>
                <c:pt idx="1349">
                  <c:v>93</c:v>
                </c:pt>
                <c:pt idx="1350">
                  <c:v>107</c:v>
                </c:pt>
                <c:pt idx="1351">
                  <c:v>99</c:v>
                </c:pt>
                <c:pt idx="1352">
                  <c:v>102</c:v>
                </c:pt>
                <c:pt idx="1353">
                  <c:v>102</c:v>
                </c:pt>
                <c:pt idx="1354">
                  <c:v>105</c:v>
                </c:pt>
                <c:pt idx="1355">
                  <c:v>111</c:v>
                </c:pt>
                <c:pt idx="1356">
                  <c:v>75</c:v>
                </c:pt>
                <c:pt idx="1357">
                  <c:v>113</c:v>
                </c:pt>
                <c:pt idx="1358">
                  <c:v>105</c:v>
                </c:pt>
                <c:pt idx="1359">
                  <c:v>97</c:v>
                </c:pt>
                <c:pt idx="1360">
                  <c:v>100</c:v>
                </c:pt>
                <c:pt idx="1361">
                  <c:v>80</c:v>
                </c:pt>
                <c:pt idx="1362">
                  <c:v>92</c:v>
                </c:pt>
                <c:pt idx="1363">
                  <c:v>92</c:v>
                </c:pt>
                <c:pt idx="1364">
                  <c:v>115</c:v>
                </c:pt>
                <c:pt idx="1365">
                  <c:v>103</c:v>
                </c:pt>
                <c:pt idx="1366">
                  <c:v>88</c:v>
                </c:pt>
                <c:pt idx="1367">
                  <c:v>94</c:v>
                </c:pt>
                <c:pt idx="1368">
                  <c:v>115</c:v>
                </c:pt>
                <c:pt idx="1369">
                  <c:v>120</c:v>
                </c:pt>
                <c:pt idx="1370">
                  <c:v>91</c:v>
                </c:pt>
                <c:pt idx="1371">
                  <c:v>92</c:v>
                </c:pt>
                <c:pt idx="1372">
                  <c:v>121</c:v>
                </c:pt>
                <c:pt idx="1373">
                  <c:v>107</c:v>
                </c:pt>
                <c:pt idx="1374">
                  <c:v>99</c:v>
                </c:pt>
                <c:pt idx="1375">
                  <c:v>135</c:v>
                </c:pt>
                <c:pt idx="1376">
                  <c:v>111</c:v>
                </c:pt>
                <c:pt idx="1377">
                  <c:v>90</c:v>
                </c:pt>
                <c:pt idx="1378">
                  <c:v>107</c:v>
                </c:pt>
                <c:pt idx="1379">
                  <c:v>110</c:v>
                </c:pt>
                <c:pt idx="1380">
                  <c:v>102</c:v>
                </c:pt>
                <c:pt idx="1381">
                  <c:v>90</c:v>
                </c:pt>
                <c:pt idx="1382">
                  <c:v>107</c:v>
                </c:pt>
                <c:pt idx="1383">
                  <c:v>100</c:v>
                </c:pt>
                <c:pt idx="1384">
                  <c:v>109</c:v>
                </c:pt>
                <c:pt idx="1385">
                  <c:v>88</c:v>
                </c:pt>
                <c:pt idx="1386">
                  <c:v>138</c:v>
                </c:pt>
                <c:pt idx="1387">
                  <c:v>97</c:v>
                </c:pt>
                <c:pt idx="1388">
                  <c:v>113</c:v>
                </c:pt>
                <c:pt idx="1389">
                  <c:v>122</c:v>
                </c:pt>
                <c:pt idx="1390">
                  <c:v>127</c:v>
                </c:pt>
                <c:pt idx="1391">
                  <c:v>97</c:v>
                </c:pt>
                <c:pt idx="1392">
                  <c:v>156</c:v>
                </c:pt>
                <c:pt idx="1393">
                  <c:v>100</c:v>
                </c:pt>
                <c:pt idx="1394">
                  <c:v>109</c:v>
                </c:pt>
                <c:pt idx="1395">
                  <c:v>95</c:v>
                </c:pt>
                <c:pt idx="1396">
                  <c:v>139</c:v>
                </c:pt>
                <c:pt idx="1397">
                  <c:v>148</c:v>
                </c:pt>
                <c:pt idx="1398">
                  <c:v>94</c:v>
                </c:pt>
                <c:pt idx="1399">
                  <c:v>154</c:v>
                </c:pt>
                <c:pt idx="1400">
                  <c:v>120</c:v>
                </c:pt>
                <c:pt idx="1401">
                  <c:v>122</c:v>
                </c:pt>
                <c:pt idx="1402">
                  <c:v>127</c:v>
                </c:pt>
                <c:pt idx="1403">
                  <c:v>118</c:v>
                </c:pt>
                <c:pt idx="1404">
                  <c:v>93</c:v>
                </c:pt>
                <c:pt idx="1405">
                  <c:v>118</c:v>
                </c:pt>
                <c:pt idx="1406">
                  <c:v>153</c:v>
                </c:pt>
                <c:pt idx="1407">
                  <c:v>148</c:v>
                </c:pt>
                <c:pt idx="1408">
                  <c:v>106</c:v>
                </c:pt>
                <c:pt idx="1409">
                  <c:v>89</c:v>
                </c:pt>
                <c:pt idx="1410">
                  <c:v>104</c:v>
                </c:pt>
                <c:pt idx="1411">
                  <c:v>129</c:v>
                </c:pt>
                <c:pt idx="1412">
                  <c:v>95</c:v>
                </c:pt>
                <c:pt idx="1413">
                  <c:v>103</c:v>
                </c:pt>
                <c:pt idx="1414">
                  <c:v>106</c:v>
                </c:pt>
                <c:pt idx="1415">
                  <c:v>97</c:v>
                </c:pt>
                <c:pt idx="1416">
                  <c:v>118</c:v>
                </c:pt>
                <c:pt idx="1417">
                  <c:v>110</c:v>
                </c:pt>
                <c:pt idx="1418">
                  <c:v>126</c:v>
                </c:pt>
                <c:pt idx="1419">
                  <c:v>115</c:v>
                </c:pt>
                <c:pt idx="1420">
                  <c:v>119</c:v>
                </c:pt>
                <c:pt idx="1421">
                  <c:v>169</c:v>
                </c:pt>
                <c:pt idx="1422">
                  <c:v>88</c:v>
                </c:pt>
                <c:pt idx="1423">
                  <c:v>123</c:v>
                </c:pt>
                <c:pt idx="1424">
                  <c:v>110</c:v>
                </c:pt>
                <c:pt idx="1425">
                  <c:v>89</c:v>
                </c:pt>
                <c:pt idx="1426">
                  <c:v>148</c:v>
                </c:pt>
                <c:pt idx="1427">
                  <c:v>125</c:v>
                </c:pt>
                <c:pt idx="1428">
                  <c:v>100</c:v>
                </c:pt>
                <c:pt idx="1429">
                  <c:v>100</c:v>
                </c:pt>
                <c:pt idx="1430">
                  <c:v>134</c:v>
                </c:pt>
                <c:pt idx="1431">
                  <c:v>105</c:v>
                </c:pt>
                <c:pt idx="1432">
                  <c:v>101</c:v>
                </c:pt>
                <c:pt idx="1433">
                  <c:v>91</c:v>
                </c:pt>
                <c:pt idx="1434">
                  <c:v>124</c:v>
                </c:pt>
                <c:pt idx="1435">
                  <c:v>195</c:v>
                </c:pt>
                <c:pt idx="1436">
                  <c:v>126</c:v>
                </c:pt>
                <c:pt idx="1437">
                  <c:v>107</c:v>
                </c:pt>
                <c:pt idx="1438">
                  <c:v>95</c:v>
                </c:pt>
                <c:pt idx="1439">
                  <c:v>100</c:v>
                </c:pt>
                <c:pt idx="1440">
                  <c:v>197</c:v>
                </c:pt>
                <c:pt idx="1441">
                  <c:v>120</c:v>
                </c:pt>
                <c:pt idx="1442">
                  <c:v>101</c:v>
                </c:pt>
                <c:pt idx="1443">
                  <c:v>137</c:v>
                </c:pt>
                <c:pt idx="1444">
                  <c:v>176</c:v>
                </c:pt>
                <c:pt idx="1445">
                  <c:v>91</c:v>
                </c:pt>
                <c:pt idx="1446">
                  <c:v>130</c:v>
                </c:pt>
                <c:pt idx="1447">
                  <c:v>105</c:v>
                </c:pt>
                <c:pt idx="1448">
                  <c:v>114</c:v>
                </c:pt>
                <c:pt idx="1449">
                  <c:v>101</c:v>
                </c:pt>
                <c:pt idx="1450">
                  <c:v>87</c:v>
                </c:pt>
                <c:pt idx="1451">
                  <c:v>154</c:v>
                </c:pt>
                <c:pt idx="1452">
                  <c:v>107</c:v>
                </c:pt>
                <c:pt idx="1453">
                  <c:v>120</c:v>
                </c:pt>
                <c:pt idx="1454">
                  <c:v>98</c:v>
                </c:pt>
                <c:pt idx="1455">
                  <c:v>125</c:v>
                </c:pt>
                <c:pt idx="1456">
                  <c:v>123</c:v>
                </c:pt>
                <c:pt idx="1457">
                  <c:v>91</c:v>
                </c:pt>
                <c:pt idx="1458">
                  <c:v>86</c:v>
                </c:pt>
                <c:pt idx="1459">
                  <c:v>85</c:v>
                </c:pt>
                <c:pt idx="1460">
                  <c:v>87</c:v>
                </c:pt>
                <c:pt idx="1461">
                  <c:v>131</c:v>
                </c:pt>
                <c:pt idx="1462">
                  <c:v>130</c:v>
                </c:pt>
                <c:pt idx="1463">
                  <c:v>92</c:v>
                </c:pt>
                <c:pt idx="1464">
                  <c:v>104</c:v>
                </c:pt>
                <c:pt idx="1465">
                  <c:v>104</c:v>
                </c:pt>
                <c:pt idx="1466">
                  <c:v>90</c:v>
                </c:pt>
                <c:pt idx="1467">
                  <c:v>83</c:v>
                </c:pt>
                <c:pt idx="1468">
                  <c:v>139</c:v>
                </c:pt>
                <c:pt idx="1469">
                  <c:v>107</c:v>
                </c:pt>
                <c:pt idx="1470">
                  <c:v>139</c:v>
                </c:pt>
                <c:pt idx="1471">
                  <c:v>134</c:v>
                </c:pt>
                <c:pt idx="1472">
                  <c:v>102</c:v>
                </c:pt>
                <c:pt idx="1473">
                  <c:v>107</c:v>
                </c:pt>
                <c:pt idx="1474">
                  <c:v>206</c:v>
                </c:pt>
                <c:pt idx="1475">
                  <c:v>82</c:v>
                </c:pt>
                <c:pt idx="1476">
                  <c:v>118</c:v>
                </c:pt>
                <c:pt idx="1477">
                  <c:v>94</c:v>
                </c:pt>
                <c:pt idx="1478">
                  <c:v>91</c:v>
                </c:pt>
                <c:pt idx="1479">
                  <c:v>98</c:v>
                </c:pt>
                <c:pt idx="1480">
                  <c:v>117</c:v>
                </c:pt>
                <c:pt idx="1481">
                  <c:v>132</c:v>
                </c:pt>
                <c:pt idx="1482">
                  <c:v>116</c:v>
                </c:pt>
                <c:pt idx="1483">
                  <c:v>101</c:v>
                </c:pt>
                <c:pt idx="1484">
                  <c:v>87</c:v>
                </c:pt>
                <c:pt idx="1485">
                  <c:v>97</c:v>
                </c:pt>
                <c:pt idx="1486">
                  <c:v>81</c:v>
                </c:pt>
                <c:pt idx="1487">
                  <c:v>82</c:v>
                </c:pt>
                <c:pt idx="1488">
                  <c:v>98</c:v>
                </c:pt>
                <c:pt idx="1489">
                  <c:v>94</c:v>
                </c:pt>
                <c:pt idx="1490">
                  <c:v>135</c:v>
                </c:pt>
                <c:pt idx="1491">
                  <c:v>93</c:v>
                </c:pt>
                <c:pt idx="1492">
                  <c:v>97</c:v>
                </c:pt>
                <c:pt idx="1493">
                  <c:v>124</c:v>
                </c:pt>
                <c:pt idx="1494">
                  <c:v>116</c:v>
                </c:pt>
                <c:pt idx="1495">
                  <c:v>118</c:v>
                </c:pt>
                <c:pt idx="1496">
                  <c:v>123</c:v>
                </c:pt>
                <c:pt idx="1497">
                  <c:v>88</c:v>
                </c:pt>
                <c:pt idx="1498">
                  <c:v>112</c:v>
                </c:pt>
                <c:pt idx="1499">
                  <c:v>96</c:v>
                </c:pt>
                <c:pt idx="1500">
                  <c:v>127</c:v>
                </c:pt>
                <c:pt idx="1501">
                  <c:v>92</c:v>
                </c:pt>
                <c:pt idx="1502">
                  <c:v>127</c:v>
                </c:pt>
                <c:pt idx="1503">
                  <c:v>124</c:v>
                </c:pt>
                <c:pt idx="1504">
                  <c:v>117</c:v>
                </c:pt>
                <c:pt idx="1505">
                  <c:v>95</c:v>
                </c:pt>
                <c:pt idx="1506">
                  <c:v>97</c:v>
                </c:pt>
                <c:pt idx="1507">
                  <c:v>95</c:v>
                </c:pt>
                <c:pt idx="1508">
                  <c:v>103</c:v>
                </c:pt>
                <c:pt idx="1509">
                  <c:v>84</c:v>
                </c:pt>
                <c:pt idx="1510">
                  <c:v>115</c:v>
                </c:pt>
                <c:pt idx="1511">
                  <c:v>91</c:v>
                </c:pt>
                <c:pt idx="1512">
                  <c:v>138</c:v>
                </c:pt>
                <c:pt idx="1513">
                  <c:v>193</c:v>
                </c:pt>
                <c:pt idx="1514">
                  <c:v>109</c:v>
                </c:pt>
                <c:pt idx="1515">
                  <c:v>89</c:v>
                </c:pt>
                <c:pt idx="1516">
                  <c:v>116</c:v>
                </c:pt>
                <c:pt idx="1517">
                  <c:v>123</c:v>
                </c:pt>
                <c:pt idx="1518">
                  <c:v>93</c:v>
                </c:pt>
                <c:pt idx="1519">
                  <c:v>100</c:v>
                </c:pt>
                <c:pt idx="1520">
                  <c:v>128</c:v>
                </c:pt>
                <c:pt idx="1521">
                  <c:v>75</c:v>
                </c:pt>
                <c:pt idx="1522">
                  <c:v>103</c:v>
                </c:pt>
                <c:pt idx="1523">
                  <c:v>117</c:v>
                </c:pt>
                <c:pt idx="1524">
                  <c:v>95</c:v>
                </c:pt>
                <c:pt idx="1525">
                  <c:v>91</c:v>
                </c:pt>
                <c:pt idx="1526">
                  <c:v>111</c:v>
                </c:pt>
                <c:pt idx="1527">
                  <c:v>137</c:v>
                </c:pt>
                <c:pt idx="1528">
                  <c:v>95</c:v>
                </c:pt>
                <c:pt idx="1529">
                  <c:v>112</c:v>
                </c:pt>
                <c:pt idx="1530">
                  <c:v>116</c:v>
                </c:pt>
                <c:pt idx="1531">
                  <c:v>98</c:v>
                </c:pt>
                <c:pt idx="1532">
                  <c:v>100</c:v>
                </c:pt>
                <c:pt idx="1533">
                  <c:v>97</c:v>
                </c:pt>
                <c:pt idx="1534">
                  <c:v>99</c:v>
                </c:pt>
                <c:pt idx="1535">
                  <c:v>111</c:v>
                </c:pt>
                <c:pt idx="1536">
                  <c:v>201</c:v>
                </c:pt>
                <c:pt idx="1537">
                  <c:v>194</c:v>
                </c:pt>
                <c:pt idx="1538">
                  <c:v>97</c:v>
                </c:pt>
                <c:pt idx="1539">
                  <c:v>117</c:v>
                </c:pt>
                <c:pt idx="1540">
                  <c:v>95</c:v>
                </c:pt>
                <c:pt idx="1541">
                  <c:v>118</c:v>
                </c:pt>
                <c:pt idx="1542">
                  <c:v>103</c:v>
                </c:pt>
                <c:pt idx="1543">
                  <c:v>101</c:v>
                </c:pt>
                <c:pt idx="1544">
                  <c:v>98</c:v>
                </c:pt>
                <c:pt idx="1545">
                  <c:v>100</c:v>
                </c:pt>
                <c:pt idx="1546">
                  <c:v>115</c:v>
                </c:pt>
                <c:pt idx="1547">
                  <c:v>97</c:v>
                </c:pt>
                <c:pt idx="1548">
                  <c:v>101</c:v>
                </c:pt>
                <c:pt idx="1549">
                  <c:v>90</c:v>
                </c:pt>
                <c:pt idx="1550">
                  <c:v>117</c:v>
                </c:pt>
                <c:pt idx="1551">
                  <c:v>91</c:v>
                </c:pt>
                <c:pt idx="1552">
                  <c:v>133</c:v>
                </c:pt>
                <c:pt idx="1553">
                  <c:v>121</c:v>
                </c:pt>
                <c:pt idx="1554">
                  <c:v>120</c:v>
                </c:pt>
                <c:pt idx="1555">
                  <c:v>98</c:v>
                </c:pt>
                <c:pt idx="1556">
                  <c:v>134</c:v>
                </c:pt>
                <c:pt idx="1557">
                  <c:v>99</c:v>
                </c:pt>
                <c:pt idx="1558">
                  <c:v>100</c:v>
                </c:pt>
                <c:pt idx="1559">
                  <c:v>90</c:v>
                </c:pt>
                <c:pt idx="1560">
                  <c:v>95</c:v>
                </c:pt>
                <c:pt idx="1561">
                  <c:v>92</c:v>
                </c:pt>
                <c:pt idx="1562">
                  <c:v>81</c:v>
                </c:pt>
                <c:pt idx="1563">
                  <c:v>100</c:v>
                </c:pt>
                <c:pt idx="1564">
                  <c:v>138</c:v>
                </c:pt>
                <c:pt idx="1565">
                  <c:v>97</c:v>
                </c:pt>
                <c:pt idx="1566">
                  <c:v>108</c:v>
                </c:pt>
                <c:pt idx="1567">
                  <c:v>106</c:v>
                </c:pt>
                <c:pt idx="1568">
                  <c:v>111</c:v>
                </c:pt>
                <c:pt idx="1569">
                  <c:v>115</c:v>
                </c:pt>
                <c:pt idx="1570">
                  <c:v>110</c:v>
                </c:pt>
                <c:pt idx="1571">
                  <c:v>118</c:v>
                </c:pt>
                <c:pt idx="1572">
                  <c:v>112</c:v>
                </c:pt>
                <c:pt idx="1573">
                  <c:v>82</c:v>
                </c:pt>
                <c:pt idx="1574">
                  <c:v>110</c:v>
                </c:pt>
                <c:pt idx="1575">
                  <c:v>97</c:v>
                </c:pt>
                <c:pt idx="1576">
                  <c:v>102</c:v>
                </c:pt>
                <c:pt idx="1577">
                  <c:v>117</c:v>
                </c:pt>
                <c:pt idx="1578">
                  <c:v>100</c:v>
                </c:pt>
                <c:pt idx="1579">
                  <c:v>98</c:v>
                </c:pt>
                <c:pt idx="1580">
                  <c:v>89</c:v>
                </c:pt>
                <c:pt idx="1581">
                  <c:v>106</c:v>
                </c:pt>
                <c:pt idx="1582">
                  <c:v>130</c:v>
                </c:pt>
                <c:pt idx="1583">
                  <c:v>112</c:v>
                </c:pt>
                <c:pt idx="1584">
                  <c:v>109</c:v>
                </c:pt>
                <c:pt idx="1585">
                  <c:v>105</c:v>
                </c:pt>
                <c:pt idx="1586">
                  <c:v>107</c:v>
                </c:pt>
                <c:pt idx="1587">
                  <c:v>111</c:v>
                </c:pt>
                <c:pt idx="1588">
                  <c:v>118</c:v>
                </c:pt>
                <c:pt idx="1589">
                  <c:v>227</c:v>
                </c:pt>
                <c:pt idx="1590">
                  <c:v>90</c:v>
                </c:pt>
                <c:pt idx="1591">
                  <c:v>105</c:v>
                </c:pt>
                <c:pt idx="1592">
                  <c:v>93</c:v>
                </c:pt>
                <c:pt idx="1593">
                  <c:v>100</c:v>
                </c:pt>
                <c:pt idx="1594">
                  <c:v>114</c:v>
                </c:pt>
                <c:pt idx="1595">
                  <c:v>111</c:v>
                </c:pt>
                <c:pt idx="1596">
                  <c:v>132</c:v>
                </c:pt>
                <c:pt idx="1597">
                  <c:v>110</c:v>
                </c:pt>
                <c:pt idx="1598">
                  <c:v>116</c:v>
                </c:pt>
                <c:pt idx="1599">
                  <c:v>95</c:v>
                </c:pt>
                <c:pt idx="1600">
                  <c:v>96</c:v>
                </c:pt>
                <c:pt idx="1601">
                  <c:v>101</c:v>
                </c:pt>
                <c:pt idx="1602">
                  <c:v>132</c:v>
                </c:pt>
                <c:pt idx="1603">
                  <c:v>88</c:v>
                </c:pt>
                <c:pt idx="1604">
                  <c:v>133</c:v>
                </c:pt>
                <c:pt idx="1605">
                  <c:v>100</c:v>
                </c:pt>
                <c:pt idx="1606">
                  <c:v>118</c:v>
                </c:pt>
                <c:pt idx="1607">
                  <c:v>158</c:v>
                </c:pt>
                <c:pt idx="1608">
                  <c:v>107</c:v>
                </c:pt>
                <c:pt idx="1609">
                  <c:v>116</c:v>
                </c:pt>
                <c:pt idx="1610">
                  <c:v>121</c:v>
                </c:pt>
                <c:pt idx="1611">
                  <c:v>127</c:v>
                </c:pt>
                <c:pt idx="1612">
                  <c:v>104</c:v>
                </c:pt>
                <c:pt idx="1613">
                  <c:v>141</c:v>
                </c:pt>
                <c:pt idx="1614">
                  <c:v>110</c:v>
                </c:pt>
                <c:pt idx="1615">
                  <c:v>105</c:v>
                </c:pt>
                <c:pt idx="1616">
                  <c:v>86</c:v>
                </c:pt>
                <c:pt idx="1617">
                  <c:v>133</c:v>
                </c:pt>
                <c:pt idx="1618">
                  <c:v>91</c:v>
                </c:pt>
                <c:pt idx="1619">
                  <c:v>125</c:v>
                </c:pt>
                <c:pt idx="1620">
                  <c:v>127</c:v>
                </c:pt>
                <c:pt idx="1621">
                  <c:v>103</c:v>
                </c:pt>
                <c:pt idx="1622">
                  <c:v>99</c:v>
                </c:pt>
                <c:pt idx="1623">
                  <c:v>103</c:v>
                </c:pt>
                <c:pt idx="1624">
                  <c:v>81</c:v>
                </c:pt>
                <c:pt idx="1625">
                  <c:v>90</c:v>
                </c:pt>
                <c:pt idx="1626">
                  <c:v>99</c:v>
                </c:pt>
                <c:pt idx="1627">
                  <c:v>85</c:v>
                </c:pt>
                <c:pt idx="1628">
                  <c:v>126</c:v>
                </c:pt>
                <c:pt idx="1629">
                  <c:v>150</c:v>
                </c:pt>
                <c:pt idx="1630">
                  <c:v>92</c:v>
                </c:pt>
                <c:pt idx="1631">
                  <c:v>105</c:v>
                </c:pt>
                <c:pt idx="1632">
                  <c:v>106</c:v>
                </c:pt>
                <c:pt idx="1633">
                  <c:v>137</c:v>
                </c:pt>
                <c:pt idx="1634">
                  <c:v>98</c:v>
                </c:pt>
                <c:pt idx="1635">
                  <c:v>101</c:v>
                </c:pt>
                <c:pt idx="1636">
                  <c:v>90</c:v>
                </c:pt>
                <c:pt idx="1637">
                  <c:v>102</c:v>
                </c:pt>
                <c:pt idx="1638">
                  <c:v>134</c:v>
                </c:pt>
                <c:pt idx="1639">
                  <c:v>115</c:v>
                </c:pt>
                <c:pt idx="1640">
                  <c:v>98</c:v>
                </c:pt>
                <c:pt idx="1641">
                  <c:v>121</c:v>
                </c:pt>
                <c:pt idx="1642">
                  <c:v>129</c:v>
                </c:pt>
                <c:pt idx="1643">
                  <c:v>100</c:v>
                </c:pt>
                <c:pt idx="1644">
                  <c:v>84</c:v>
                </c:pt>
                <c:pt idx="1645">
                  <c:v>120</c:v>
                </c:pt>
                <c:pt idx="1646">
                  <c:v>95</c:v>
                </c:pt>
                <c:pt idx="1647">
                  <c:v>95</c:v>
                </c:pt>
                <c:pt idx="1648">
                  <c:v>119</c:v>
                </c:pt>
                <c:pt idx="1649">
                  <c:v>99</c:v>
                </c:pt>
                <c:pt idx="1650">
                  <c:v>92</c:v>
                </c:pt>
                <c:pt idx="1651">
                  <c:v>135</c:v>
                </c:pt>
                <c:pt idx="1652">
                  <c:v>121</c:v>
                </c:pt>
                <c:pt idx="1653">
                  <c:v>107</c:v>
                </c:pt>
                <c:pt idx="1654">
                  <c:v>91</c:v>
                </c:pt>
                <c:pt idx="1655">
                  <c:v>91</c:v>
                </c:pt>
                <c:pt idx="1656">
                  <c:v>119</c:v>
                </c:pt>
                <c:pt idx="1657">
                  <c:v>122</c:v>
                </c:pt>
                <c:pt idx="1658">
                  <c:v>107</c:v>
                </c:pt>
                <c:pt idx="1659">
                  <c:v>98</c:v>
                </c:pt>
                <c:pt idx="1660">
                  <c:v>130</c:v>
                </c:pt>
                <c:pt idx="1661">
                  <c:v>101</c:v>
                </c:pt>
                <c:pt idx="1662">
                  <c:v>97</c:v>
                </c:pt>
                <c:pt idx="1663">
                  <c:v>124</c:v>
                </c:pt>
                <c:pt idx="1664">
                  <c:v>112</c:v>
                </c:pt>
                <c:pt idx="1665">
                  <c:v>129</c:v>
                </c:pt>
                <c:pt idx="1666">
                  <c:v>76</c:v>
                </c:pt>
                <c:pt idx="1667">
                  <c:v>109</c:v>
                </c:pt>
                <c:pt idx="1668">
                  <c:v>139</c:v>
                </c:pt>
                <c:pt idx="1669">
                  <c:v>104</c:v>
                </c:pt>
                <c:pt idx="1670">
                  <c:v>117</c:v>
                </c:pt>
                <c:pt idx="1671">
                  <c:v>94</c:v>
                </c:pt>
                <c:pt idx="1672">
                  <c:v>107</c:v>
                </c:pt>
                <c:pt idx="1673">
                  <c:v>91</c:v>
                </c:pt>
                <c:pt idx="1674">
                  <c:v>90</c:v>
                </c:pt>
                <c:pt idx="1675">
                  <c:v>107</c:v>
                </c:pt>
                <c:pt idx="1676">
                  <c:v>110</c:v>
                </c:pt>
                <c:pt idx="1677">
                  <c:v>105</c:v>
                </c:pt>
                <c:pt idx="1678">
                  <c:v>124</c:v>
                </c:pt>
                <c:pt idx="1679">
                  <c:v>89</c:v>
                </c:pt>
                <c:pt idx="1680">
                  <c:v>100</c:v>
                </c:pt>
                <c:pt idx="1681">
                  <c:v>95</c:v>
                </c:pt>
                <c:pt idx="1682">
                  <c:v>107</c:v>
                </c:pt>
                <c:pt idx="1683">
                  <c:v>105</c:v>
                </c:pt>
                <c:pt idx="1684">
                  <c:v>129</c:v>
                </c:pt>
                <c:pt idx="1685">
                  <c:v>115</c:v>
                </c:pt>
                <c:pt idx="1686">
                  <c:v>87</c:v>
                </c:pt>
                <c:pt idx="1687">
                  <c:v>107</c:v>
                </c:pt>
                <c:pt idx="1688">
                  <c:v>120</c:v>
                </c:pt>
                <c:pt idx="1689">
                  <c:v>104</c:v>
                </c:pt>
                <c:pt idx="1690">
                  <c:v>134</c:v>
                </c:pt>
                <c:pt idx="1691">
                  <c:v>93</c:v>
                </c:pt>
                <c:pt idx="1692">
                  <c:v>86</c:v>
                </c:pt>
                <c:pt idx="1693">
                  <c:v>89</c:v>
                </c:pt>
                <c:pt idx="1694">
                  <c:v>113</c:v>
                </c:pt>
                <c:pt idx="1695">
                  <c:v>101</c:v>
                </c:pt>
                <c:pt idx="1696">
                  <c:v>95</c:v>
                </c:pt>
                <c:pt idx="1697">
                  <c:v>107</c:v>
                </c:pt>
                <c:pt idx="1698">
                  <c:v>114</c:v>
                </c:pt>
                <c:pt idx="1699">
                  <c:v>95</c:v>
                </c:pt>
                <c:pt idx="1700">
                  <c:v>115</c:v>
                </c:pt>
                <c:pt idx="1701">
                  <c:v>110</c:v>
                </c:pt>
                <c:pt idx="1702">
                  <c:v>188</c:v>
                </c:pt>
                <c:pt idx="1703">
                  <c:v>105</c:v>
                </c:pt>
                <c:pt idx="1704">
                  <c:v>152</c:v>
                </c:pt>
                <c:pt idx="1705">
                  <c:v>107</c:v>
                </c:pt>
                <c:pt idx="1706">
                  <c:v>202</c:v>
                </c:pt>
                <c:pt idx="1707">
                  <c:v>97</c:v>
                </c:pt>
                <c:pt idx="1708">
                  <c:v>86</c:v>
                </c:pt>
                <c:pt idx="1709">
                  <c:v>123</c:v>
                </c:pt>
                <c:pt idx="1710">
                  <c:v>92</c:v>
                </c:pt>
                <c:pt idx="1711">
                  <c:v>100</c:v>
                </c:pt>
                <c:pt idx="1712">
                  <c:v>92</c:v>
                </c:pt>
                <c:pt idx="1713">
                  <c:v>108</c:v>
                </c:pt>
                <c:pt idx="1714">
                  <c:v>143</c:v>
                </c:pt>
                <c:pt idx="1715">
                  <c:v>100</c:v>
                </c:pt>
                <c:pt idx="1716">
                  <c:v>115</c:v>
                </c:pt>
                <c:pt idx="1717">
                  <c:v>102</c:v>
                </c:pt>
                <c:pt idx="1718">
                  <c:v>146</c:v>
                </c:pt>
                <c:pt idx="1719">
                  <c:v>118</c:v>
                </c:pt>
                <c:pt idx="1720">
                  <c:v>90</c:v>
                </c:pt>
                <c:pt idx="1721">
                  <c:v>141</c:v>
                </c:pt>
                <c:pt idx="1722">
                  <c:v>139</c:v>
                </c:pt>
                <c:pt idx="1723">
                  <c:v>89</c:v>
                </c:pt>
                <c:pt idx="1724">
                  <c:v>80</c:v>
                </c:pt>
                <c:pt idx="1725">
                  <c:v>107</c:v>
                </c:pt>
                <c:pt idx="1726">
                  <c:v>80</c:v>
                </c:pt>
                <c:pt idx="1727">
                  <c:v>186</c:v>
                </c:pt>
                <c:pt idx="1728">
                  <c:v>107</c:v>
                </c:pt>
                <c:pt idx="1729">
                  <c:v>101</c:v>
                </c:pt>
                <c:pt idx="1730">
                  <c:v>123</c:v>
                </c:pt>
                <c:pt idx="1731">
                  <c:v>34</c:v>
                </c:pt>
                <c:pt idx="1732">
                  <c:v>115</c:v>
                </c:pt>
                <c:pt idx="1733">
                  <c:v>87</c:v>
                </c:pt>
                <c:pt idx="1734">
                  <c:v>91</c:v>
                </c:pt>
                <c:pt idx="1735">
                  <c:v>106</c:v>
                </c:pt>
                <c:pt idx="1736">
                  <c:v>88</c:v>
                </c:pt>
                <c:pt idx="1737">
                  <c:v>106</c:v>
                </c:pt>
                <c:pt idx="1738">
                  <c:v>113</c:v>
                </c:pt>
                <c:pt idx="1739">
                  <c:v>98</c:v>
                </c:pt>
                <c:pt idx="1740">
                  <c:v>139</c:v>
                </c:pt>
                <c:pt idx="1741">
                  <c:v>108</c:v>
                </c:pt>
                <c:pt idx="1742">
                  <c:v>138</c:v>
                </c:pt>
                <c:pt idx="1743">
                  <c:v>119</c:v>
                </c:pt>
                <c:pt idx="1744">
                  <c:v>140</c:v>
                </c:pt>
                <c:pt idx="1745">
                  <c:v>91</c:v>
                </c:pt>
                <c:pt idx="1746">
                  <c:v>103</c:v>
                </c:pt>
                <c:pt idx="1747">
                  <c:v>111</c:v>
                </c:pt>
                <c:pt idx="1748">
                  <c:v>101</c:v>
                </c:pt>
                <c:pt idx="1749">
                  <c:v>93</c:v>
                </c:pt>
                <c:pt idx="1750">
                  <c:v>129</c:v>
                </c:pt>
                <c:pt idx="1751">
                  <c:v>107</c:v>
                </c:pt>
                <c:pt idx="1752">
                  <c:v>91</c:v>
                </c:pt>
                <c:pt idx="1753">
                  <c:v>110</c:v>
                </c:pt>
                <c:pt idx="1754">
                  <c:v>116</c:v>
                </c:pt>
                <c:pt idx="1755">
                  <c:v>90</c:v>
                </c:pt>
                <c:pt idx="1756">
                  <c:v>97</c:v>
                </c:pt>
                <c:pt idx="1757">
                  <c:v>99</c:v>
                </c:pt>
                <c:pt idx="1758">
                  <c:v>112</c:v>
                </c:pt>
                <c:pt idx="1759">
                  <c:v>106</c:v>
                </c:pt>
                <c:pt idx="1760">
                  <c:v>90</c:v>
                </c:pt>
                <c:pt idx="1761">
                  <c:v>178</c:v>
                </c:pt>
                <c:pt idx="1762">
                  <c:v>93</c:v>
                </c:pt>
                <c:pt idx="1763">
                  <c:v>106</c:v>
                </c:pt>
                <c:pt idx="1764">
                  <c:v>108</c:v>
                </c:pt>
                <c:pt idx="1765">
                  <c:v>86</c:v>
                </c:pt>
                <c:pt idx="1766">
                  <c:v>99</c:v>
                </c:pt>
                <c:pt idx="1767">
                  <c:v>95</c:v>
                </c:pt>
                <c:pt idx="1768">
                  <c:v>104</c:v>
                </c:pt>
                <c:pt idx="1769">
                  <c:v>130</c:v>
                </c:pt>
                <c:pt idx="1770">
                  <c:v>113</c:v>
                </c:pt>
                <c:pt idx="1771">
                  <c:v>145</c:v>
                </c:pt>
                <c:pt idx="1772">
                  <c:v>99</c:v>
                </c:pt>
                <c:pt idx="1773">
                  <c:v>106</c:v>
                </c:pt>
                <c:pt idx="1774">
                  <c:v>88</c:v>
                </c:pt>
                <c:pt idx="1775">
                  <c:v>98</c:v>
                </c:pt>
                <c:pt idx="1776">
                  <c:v>129</c:v>
                </c:pt>
                <c:pt idx="1777">
                  <c:v>102</c:v>
                </c:pt>
                <c:pt idx="1778">
                  <c:v>97</c:v>
                </c:pt>
                <c:pt idx="1779">
                  <c:v>111</c:v>
                </c:pt>
                <c:pt idx="1780">
                  <c:v>106</c:v>
                </c:pt>
                <c:pt idx="1781">
                  <c:v>131</c:v>
                </c:pt>
                <c:pt idx="1782">
                  <c:v>145</c:v>
                </c:pt>
                <c:pt idx="1783">
                  <c:v>98</c:v>
                </c:pt>
                <c:pt idx="1784">
                  <c:v>125</c:v>
                </c:pt>
                <c:pt idx="1785">
                  <c:v>119</c:v>
                </c:pt>
                <c:pt idx="1786">
                  <c:v>133</c:v>
                </c:pt>
                <c:pt idx="1787">
                  <c:v>102</c:v>
                </c:pt>
                <c:pt idx="1788">
                  <c:v>105</c:v>
                </c:pt>
                <c:pt idx="1789">
                  <c:v>97</c:v>
                </c:pt>
                <c:pt idx="1790">
                  <c:v>94</c:v>
                </c:pt>
                <c:pt idx="1791">
                  <c:v>155</c:v>
                </c:pt>
                <c:pt idx="1792">
                  <c:v>126</c:v>
                </c:pt>
                <c:pt idx="1793">
                  <c:v>112</c:v>
                </c:pt>
                <c:pt idx="1794">
                  <c:v>114</c:v>
                </c:pt>
                <c:pt idx="1795">
                  <c:v>128</c:v>
                </c:pt>
                <c:pt idx="1796">
                  <c:v>124</c:v>
                </c:pt>
                <c:pt idx="1797">
                  <c:v>132</c:v>
                </c:pt>
                <c:pt idx="1798">
                  <c:v>101</c:v>
                </c:pt>
                <c:pt idx="1799">
                  <c:v>91</c:v>
                </c:pt>
                <c:pt idx="1800">
                  <c:v>145</c:v>
                </c:pt>
                <c:pt idx="1801">
                  <c:v>160</c:v>
                </c:pt>
                <c:pt idx="1802">
                  <c:v>135</c:v>
                </c:pt>
                <c:pt idx="1803">
                  <c:v>109</c:v>
                </c:pt>
                <c:pt idx="1804">
                  <c:v>106</c:v>
                </c:pt>
                <c:pt idx="1805">
                  <c:v>101</c:v>
                </c:pt>
                <c:pt idx="1806">
                  <c:v>112</c:v>
                </c:pt>
                <c:pt idx="1807">
                  <c:v>115</c:v>
                </c:pt>
                <c:pt idx="1808">
                  <c:v>109</c:v>
                </c:pt>
                <c:pt idx="1809">
                  <c:v>90</c:v>
                </c:pt>
                <c:pt idx="1810">
                  <c:v>88</c:v>
                </c:pt>
                <c:pt idx="1811">
                  <c:v>114</c:v>
                </c:pt>
                <c:pt idx="1812">
                  <c:v>133</c:v>
                </c:pt>
                <c:pt idx="1813">
                  <c:v>131</c:v>
                </c:pt>
                <c:pt idx="1814">
                  <c:v>123</c:v>
                </c:pt>
                <c:pt idx="1815">
                  <c:v>124</c:v>
                </c:pt>
                <c:pt idx="1816">
                  <c:v>110</c:v>
                </c:pt>
                <c:pt idx="1817">
                  <c:v>123</c:v>
                </c:pt>
                <c:pt idx="1818">
                  <c:v>129</c:v>
                </c:pt>
                <c:pt idx="1819">
                  <c:v>87</c:v>
                </c:pt>
                <c:pt idx="1820">
                  <c:v>120</c:v>
                </c:pt>
                <c:pt idx="1821">
                  <c:v>102</c:v>
                </c:pt>
                <c:pt idx="1822">
                  <c:v>98</c:v>
                </c:pt>
                <c:pt idx="1823">
                  <c:v>117</c:v>
                </c:pt>
                <c:pt idx="1824">
                  <c:v>113</c:v>
                </c:pt>
                <c:pt idx="1825">
                  <c:v>98</c:v>
                </c:pt>
                <c:pt idx="1826">
                  <c:v>97</c:v>
                </c:pt>
                <c:pt idx="1827">
                  <c:v>105</c:v>
                </c:pt>
                <c:pt idx="1828">
                  <c:v>133</c:v>
                </c:pt>
                <c:pt idx="1829">
                  <c:v>126</c:v>
                </c:pt>
                <c:pt idx="1830">
                  <c:v>93</c:v>
                </c:pt>
                <c:pt idx="1831">
                  <c:v>114</c:v>
                </c:pt>
                <c:pt idx="1832">
                  <c:v>91</c:v>
                </c:pt>
                <c:pt idx="1833">
                  <c:v>109</c:v>
                </c:pt>
                <c:pt idx="1834">
                  <c:v>101</c:v>
                </c:pt>
                <c:pt idx="1835">
                  <c:v>112</c:v>
                </c:pt>
                <c:pt idx="1836">
                  <c:v>104</c:v>
                </c:pt>
                <c:pt idx="1837">
                  <c:v>94</c:v>
                </c:pt>
                <c:pt idx="1838">
                  <c:v>94</c:v>
                </c:pt>
                <c:pt idx="1839">
                  <c:v>92</c:v>
                </c:pt>
                <c:pt idx="1840">
                  <c:v>109</c:v>
                </c:pt>
                <c:pt idx="1841">
                  <c:v>91</c:v>
                </c:pt>
                <c:pt idx="1842">
                  <c:v>97</c:v>
                </c:pt>
                <c:pt idx="1843">
                  <c:v>112</c:v>
                </c:pt>
                <c:pt idx="1844">
                  <c:v>126</c:v>
                </c:pt>
                <c:pt idx="1845">
                  <c:v>94</c:v>
                </c:pt>
                <c:pt idx="1846">
                  <c:v>107</c:v>
                </c:pt>
                <c:pt idx="1847">
                  <c:v>101</c:v>
                </c:pt>
                <c:pt idx="1848">
                  <c:v>95</c:v>
                </c:pt>
                <c:pt idx="1849">
                  <c:v>107</c:v>
                </c:pt>
                <c:pt idx="1850">
                  <c:v>125</c:v>
                </c:pt>
                <c:pt idx="1851">
                  <c:v>90</c:v>
                </c:pt>
                <c:pt idx="1852">
                  <c:v>127</c:v>
                </c:pt>
                <c:pt idx="1853">
                  <c:v>94</c:v>
                </c:pt>
                <c:pt idx="1854">
                  <c:v>104</c:v>
                </c:pt>
                <c:pt idx="1855">
                  <c:v>126</c:v>
                </c:pt>
                <c:pt idx="1856">
                  <c:v>90</c:v>
                </c:pt>
                <c:pt idx="1857">
                  <c:v>96</c:v>
                </c:pt>
                <c:pt idx="1858">
                  <c:v>143</c:v>
                </c:pt>
                <c:pt idx="1859">
                  <c:v>92</c:v>
                </c:pt>
                <c:pt idx="1860">
                  <c:v>94</c:v>
                </c:pt>
                <c:pt idx="1861">
                  <c:v>150</c:v>
                </c:pt>
                <c:pt idx="1862">
                  <c:v>103</c:v>
                </c:pt>
                <c:pt idx="1863">
                  <c:v>125</c:v>
                </c:pt>
                <c:pt idx="1864">
                  <c:v>105</c:v>
                </c:pt>
                <c:pt idx="1865">
                  <c:v>111</c:v>
                </c:pt>
                <c:pt idx="1866">
                  <c:v>130</c:v>
                </c:pt>
                <c:pt idx="1867">
                  <c:v>88</c:v>
                </c:pt>
                <c:pt idx="1868">
                  <c:v>147</c:v>
                </c:pt>
                <c:pt idx="1869">
                  <c:v>117</c:v>
                </c:pt>
                <c:pt idx="1870">
                  <c:v>112</c:v>
                </c:pt>
                <c:pt idx="1871">
                  <c:v>163</c:v>
                </c:pt>
                <c:pt idx="1872">
                  <c:v>87</c:v>
                </c:pt>
                <c:pt idx="1873">
                  <c:v>119</c:v>
                </c:pt>
                <c:pt idx="1874">
                  <c:v>115</c:v>
                </c:pt>
                <c:pt idx="1875">
                  <c:v>88</c:v>
                </c:pt>
                <c:pt idx="1876">
                  <c:v>98</c:v>
                </c:pt>
                <c:pt idx="1877">
                  <c:v>112</c:v>
                </c:pt>
                <c:pt idx="1878">
                  <c:v>105</c:v>
                </c:pt>
                <c:pt idx="1879">
                  <c:v>94</c:v>
                </c:pt>
                <c:pt idx="1880">
                  <c:v>95</c:v>
                </c:pt>
                <c:pt idx="1881">
                  <c:v>101</c:v>
                </c:pt>
                <c:pt idx="1882">
                  <c:v>95</c:v>
                </c:pt>
                <c:pt idx="1883">
                  <c:v>90</c:v>
                </c:pt>
                <c:pt idx="1884">
                  <c:v>120</c:v>
                </c:pt>
                <c:pt idx="1885">
                  <c:v>90</c:v>
                </c:pt>
                <c:pt idx="1886">
                  <c:v>95</c:v>
                </c:pt>
                <c:pt idx="1887">
                  <c:v>170</c:v>
                </c:pt>
                <c:pt idx="1888">
                  <c:v>94</c:v>
                </c:pt>
                <c:pt idx="1889">
                  <c:v>101</c:v>
                </c:pt>
                <c:pt idx="1890">
                  <c:v>102</c:v>
                </c:pt>
                <c:pt idx="1891">
                  <c:v>98</c:v>
                </c:pt>
                <c:pt idx="1892">
                  <c:v>106</c:v>
                </c:pt>
                <c:pt idx="1893">
                  <c:v>84</c:v>
                </c:pt>
                <c:pt idx="1894">
                  <c:v>128</c:v>
                </c:pt>
                <c:pt idx="1895">
                  <c:v>104</c:v>
                </c:pt>
                <c:pt idx="1896">
                  <c:v>109</c:v>
                </c:pt>
                <c:pt idx="1897">
                  <c:v>107</c:v>
                </c:pt>
                <c:pt idx="1898">
                  <c:v>105</c:v>
                </c:pt>
                <c:pt idx="1899">
                  <c:v>86</c:v>
                </c:pt>
                <c:pt idx="1900">
                  <c:v>95</c:v>
                </c:pt>
                <c:pt idx="1901">
                  <c:v>99</c:v>
                </c:pt>
                <c:pt idx="1902">
                  <c:v>121</c:v>
                </c:pt>
                <c:pt idx="1903">
                  <c:v>119</c:v>
                </c:pt>
                <c:pt idx="1904">
                  <c:v>104</c:v>
                </c:pt>
                <c:pt idx="1905">
                  <c:v>138</c:v>
                </c:pt>
                <c:pt idx="1906">
                  <c:v>92</c:v>
                </c:pt>
                <c:pt idx="1907">
                  <c:v>83</c:v>
                </c:pt>
                <c:pt idx="1908">
                  <c:v>99</c:v>
                </c:pt>
                <c:pt idx="1909">
                  <c:v>109</c:v>
                </c:pt>
                <c:pt idx="1910">
                  <c:v>97</c:v>
                </c:pt>
                <c:pt idx="1911">
                  <c:v>92</c:v>
                </c:pt>
                <c:pt idx="1912">
                  <c:v>105</c:v>
                </c:pt>
                <c:pt idx="1913">
                  <c:v>98</c:v>
                </c:pt>
                <c:pt idx="1914">
                  <c:v>131</c:v>
                </c:pt>
                <c:pt idx="1915">
                  <c:v>107</c:v>
                </c:pt>
                <c:pt idx="1916">
                  <c:v>97</c:v>
                </c:pt>
                <c:pt idx="1917">
                  <c:v>115</c:v>
                </c:pt>
                <c:pt idx="1918">
                  <c:v>132</c:v>
                </c:pt>
                <c:pt idx="1919">
                  <c:v>92</c:v>
                </c:pt>
                <c:pt idx="1920">
                  <c:v>97</c:v>
                </c:pt>
                <c:pt idx="1921">
                  <c:v>96</c:v>
                </c:pt>
                <c:pt idx="1922">
                  <c:v>98</c:v>
                </c:pt>
                <c:pt idx="1923">
                  <c:v>110</c:v>
                </c:pt>
                <c:pt idx="1924">
                  <c:v>103</c:v>
                </c:pt>
                <c:pt idx="1925">
                  <c:v>121</c:v>
                </c:pt>
                <c:pt idx="1926">
                  <c:v>97</c:v>
                </c:pt>
                <c:pt idx="1927">
                  <c:v>107</c:v>
                </c:pt>
                <c:pt idx="1928">
                  <c:v>113</c:v>
                </c:pt>
                <c:pt idx="1929">
                  <c:v>91</c:v>
                </c:pt>
                <c:pt idx="1930">
                  <c:v>124</c:v>
                </c:pt>
                <c:pt idx="1931">
                  <c:v>95</c:v>
                </c:pt>
                <c:pt idx="1932">
                  <c:v>84</c:v>
                </c:pt>
                <c:pt idx="1933">
                  <c:v>98</c:v>
                </c:pt>
                <c:pt idx="1934">
                  <c:v>104</c:v>
                </c:pt>
                <c:pt idx="1935">
                  <c:v>132</c:v>
                </c:pt>
                <c:pt idx="1936">
                  <c:v>90</c:v>
                </c:pt>
                <c:pt idx="1937">
                  <c:v>108</c:v>
                </c:pt>
                <c:pt idx="1938">
                  <c:v>105</c:v>
                </c:pt>
                <c:pt idx="1939">
                  <c:v>98</c:v>
                </c:pt>
                <c:pt idx="1940">
                  <c:v>104</c:v>
                </c:pt>
                <c:pt idx="1941">
                  <c:v>117</c:v>
                </c:pt>
                <c:pt idx="1942">
                  <c:v>96</c:v>
                </c:pt>
                <c:pt idx="1943">
                  <c:v>114</c:v>
                </c:pt>
                <c:pt idx="1944">
                  <c:v>118</c:v>
                </c:pt>
                <c:pt idx="1945">
                  <c:v>99</c:v>
                </c:pt>
                <c:pt idx="1946">
                  <c:v>212</c:v>
                </c:pt>
                <c:pt idx="1947">
                  <c:v>122</c:v>
                </c:pt>
                <c:pt idx="1948">
                  <c:v>102</c:v>
                </c:pt>
                <c:pt idx="1949">
                  <c:v>103</c:v>
                </c:pt>
                <c:pt idx="1950">
                  <c:v>84</c:v>
                </c:pt>
                <c:pt idx="1951">
                  <c:v>104</c:v>
                </c:pt>
                <c:pt idx="1952">
                  <c:v>108</c:v>
                </c:pt>
                <c:pt idx="1953">
                  <c:v>138</c:v>
                </c:pt>
                <c:pt idx="1954">
                  <c:v>112</c:v>
                </c:pt>
                <c:pt idx="1955">
                  <c:v>106</c:v>
                </c:pt>
                <c:pt idx="1956">
                  <c:v>126</c:v>
                </c:pt>
                <c:pt idx="1957">
                  <c:v>103</c:v>
                </c:pt>
                <c:pt idx="1958">
                  <c:v>99</c:v>
                </c:pt>
                <c:pt idx="1959">
                  <c:v>93</c:v>
                </c:pt>
                <c:pt idx="1960">
                  <c:v>99</c:v>
                </c:pt>
                <c:pt idx="1961">
                  <c:v>92</c:v>
                </c:pt>
                <c:pt idx="1962">
                  <c:v>95</c:v>
                </c:pt>
                <c:pt idx="1963">
                  <c:v>98</c:v>
                </c:pt>
                <c:pt idx="1964">
                  <c:v>124</c:v>
                </c:pt>
                <c:pt idx="1965">
                  <c:v>78</c:v>
                </c:pt>
                <c:pt idx="1966">
                  <c:v>95</c:v>
                </c:pt>
                <c:pt idx="1967">
                  <c:v>129</c:v>
                </c:pt>
                <c:pt idx="1968">
                  <c:v>125</c:v>
                </c:pt>
                <c:pt idx="1969">
                  <c:v>141</c:v>
                </c:pt>
                <c:pt idx="1970">
                  <c:v>94</c:v>
                </c:pt>
                <c:pt idx="1971">
                  <c:v>110</c:v>
                </c:pt>
                <c:pt idx="1972">
                  <c:v>109</c:v>
                </c:pt>
                <c:pt idx="1973">
                  <c:v>107</c:v>
                </c:pt>
                <c:pt idx="1974">
                  <c:v>95</c:v>
                </c:pt>
                <c:pt idx="1975">
                  <c:v>124</c:v>
                </c:pt>
                <c:pt idx="1976">
                  <c:v>86</c:v>
                </c:pt>
                <c:pt idx="1977">
                  <c:v>116</c:v>
                </c:pt>
                <c:pt idx="1978">
                  <c:v>122</c:v>
                </c:pt>
                <c:pt idx="1979">
                  <c:v>125</c:v>
                </c:pt>
                <c:pt idx="1980">
                  <c:v>104</c:v>
                </c:pt>
                <c:pt idx="1981">
                  <c:v>131</c:v>
                </c:pt>
                <c:pt idx="1982">
                  <c:v>104</c:v>
                </c:pt>
                <c:pt idx="1983">
                  <c:v>122</c:v>
                </c:pt>
                <c:pt idx="1984">
                  <c:v>81</c:v>
                </c:pt>
                <c:pt idx="1985">
                  <c:v>89</c:v>
                </c:pt>
                <c:pt idx="1986">
                  <c:v>88</c:v>
                </c:pt>
                <c:pt idx="1987">
                  <c:v>76</c:v>
                </c:pt>
                <c:pt idx="1988">
                  <c:v>88</c:v>
                </c:pt>
                <c:pt idx="1989">
                  <c:v>120</c:v>
                </c:pt>
                <c:pt idx="1990">
                  <c:v>130</c:v>
                </c:pt>
                <c:pt idx="1991">
                  <c:v>153</c:v>
                </c:pt>
                <c:pt idx="1992">
                  <c:v>119</c:v>
                </c:pt>
                <c:pt idx="1993">
                  <c:v>101</c:v>
                </c:pt>
                <c:pt idx="1994">
                  <c:v>142</c:v>
                </c:pt>
                <c:pt idx="1995">
                  <c:v>85</c:v>
                </c:pt>
                <c:pt idx="1996">
                  <c:v>137</c:v>
                </c:pt>
                <c:pt idx="1997">
                  <c:v>108</c:v>
                </c:pt>
                <c:pt idx="1998">
                  <c:v>97</c:v>
                </c:pt>
                <c:pt idx="1999">
                  <c:v>251</c:v>
                </c:pt>
                <c:pt idx="2000">
                  <c:v>102</c:v>
                </c:pt>
                <c:pt idx="2001">
                  <c:v>85</c:v>
                </c:pt>
                <c:pt idx="2002">
                  <c:v>111</c:v>
                </c:pt>
                <c:pt idx="2003">
                  <c:v>107</c:v>
                </c:pt>
                <c:pt idx="2004">
                  <c:v>106</c:v>
                </c:pt>
                <c:pt idx="2005">
                  <c:v>133</c:v>
                </c:pt>
                <c:pt idx="2006">
                  <c:v>91</c:v>
                </c:pt>
                <c:pt idx="2007">
                  <c:v>96</c:v>
                </c:pt>
                <c:pt idx="2008">
                  <c:v>121</c:v>
                </c:pt>
                <c:pt idx="2009">
                  <c:v>87</c:v>
                </c:pt>
                <c:pt idx="2010">
                  <c:v>123</c:v>
                </c:pt>
                <c:pt idx="2011">
                  <c:v>95</c:v>
                </c:pt>
                <c:pt idx="2012">
                  <c:v>127</c:v>
                </c:pt>
                <c:pt idx="2013">
                  <c:v>110</c:v>
                </c:pt>
                <c:pt idx="2014">
                  <c:v>90</c:v>
                </c:pt>
                <c:pt idx="2015">
                  <c:v>99</c:v>
                </c:pt>
                <c:pt idx="2016">
                  <c:v>86</c:v>
                </c:pt>
                <c:pt idx="2017">
                  <c:v>139</c:v>
                </c:pt>
                <c:pt idx="2018">
                  <c:v>83</c:v>
                </c:pt>
                <c:pt idx="2019">
                  <c:v>79</c:v>
                </c:pt>
                <c:pt idx="2020">
                  <c:v>115</c:v>
                </c:pt>
                <c:pt idx="2021">
                  <c:v>124</c:v>
                </c:pt>
                <c:pt idx="2022">
                  <c:v>92</c:v>
                </c:pt>
                <c:pt idx="2023">
                  <c:v>118</c:v>
                </c:pt>
                <c:pt idx="2024">
                  <c:v>83</c:v>
                </c:pt>
                <c:pt idx="2025">
                  <c:v>132</c:v>
                </c:pt>
                <c:pt idx="2026">
                  <c:v>95</c:v>
                </c:pt>
                <c:pt idx="2027">
                  <c:v>89</c:v>
                </c:pt>
                <c:pt idx="2028">
                  <c:v>107</c:v>
                </c:pt>
                <c:pt idx="2029">
                  <c:v>103</c:v>
                </c:pt>
                <c:pt idx="2030">
                  <c:v>90</c:v>
                </c:pt>
                <c:pt idx="2031">
                  <c:v>89</c:v>
                </c:pt>
                <c:pt idx="2032">
                  <c:v>161</c:v>
                </c:pt>
                <c:pt idx="2033">
                  <c:v>123</c:v>
                </c:pt>
                <c:pt idx="2034">
                  <c:v>116</c:v>
                </c:pt>
                <c:pt idx="2035">
                  <c:v>114</c:v>
                </c:pt>
                <c:pt idx="2036">
                  <c:v>127</c:v>
                </c:pt>
                <c:pt idx="2037">
                  <c:v>96</c:v>
                </c:pt>
                <c:pt idx="2038">
                  <c:v>95</c:v>
                </c:pt>
                <c:pt idx="2039">
                  <c:v>83</c:v>
                </c:pt>
                <c:pt idx="2040">
                  <c:v>104</c:v>
                </c:pt>
                <c:pt idx="2041">
                  <c:v>130</c:v>
                </c:pt>
                <c:pt idx="2042">
                  <c:v>126</c:v>
                </c:pt>
                <c:pt idx="2043">
                  <c:v>133</c:v>
                </c:pt>
                <c:pt idx="2044">
                  <c:v>131</c:v>
                </c:pt>
                <c:pt idx="2045">
                  <c:v>95</c:v>
                </c:pt>
                <c:pt idx="2046">
                  <c:v>129</c:v>
                </c:pt>
                <c:pt idx="2047">
                  <c:v>115</c:v>
                </c:pt>
                <c:pt idx="2048">
                  <c:v>111</c:v>
                </c:pt>
                <c:pt idx="2049">
                  <c:v>108</c:v>
                </c:pt>
                <c:pt idx="2050">
                  <c:v>112</c:v>
                </c:pt>
                <c:pt idx="2051">
                  <c:v>112</c:v>
                </c:pt>
                <c:pt idx="2052">
                  <c:v>84</c:v>
                </c:pt>
                <c:pt idx="2053">
                  <c:v>109</c:v>
                </c:pt>
                <c:pt idx="2054">
                  <c:v>98</c:v>
                </c:pt>
                <c:pt idx="2055">
                  <c:v>94</c:v>
                </c:pt>
                <c:pt idx="2056">
                  <c:v>96</c:v>
                </c:pt>
                <c:pt idx="2057">
                  <c:v>84</c:v>
                </c:pt>
                <c:pt idx="2058">
                  <c:v>101</c:v>
                </c:pt>
                <c:pt idx="2059">
                  <c:v>92</c:v>
                </c:pt>
                <c:pt idx="2060">
                  <c:v>105</c:v>
                </c:pt>
                <c:pt idx="2061">
                  <c:v>120</c:v>
                </c:pt>
                <c:pt idx="2062">
                  <c:v>118</c:v>
                </c:pt>
                <c:pt idx="2063">
                  <c:v>98</c:v>
                </c:pt>
                <c:pt idx="2064">
                  <c:v>115</c:v>
                </c:pt>
                <c:pt idx="2065">
                  <c:v>95</c:v>
                </c:pt>
                <c:pt idx="2066">
                  <c:v>117</c:v>
                </c:pt>
                <c:pt idx="2067">
                  <c:v>94</c:v>
                </c:pt>
                <c:pt idx="2068">
                  <c:v>91</c:v>
                </c:pt>
                <c:pt idx="2069">
                  <c:v>109</c:v>
                </c:pt>
                <c:pt idx="2070">
                  <c:v>123</c:v>
                </c:pt>
                <c:pt idx="2071">
                  <c:v>90</c:v>
                </c:pt>
                <c:pt idx="2072">
                  <c:v>119</c:v>
                </c:pt>
                <c:pt idx="2073">
                  <c:v>79</c:v>
                </c:pt>
                <c:pt idx="2074">
                  <c:v>120</c:v>
                </c:pt>
                <c:pt idx="2075">
                  <c:v>184</c:v>
                </c:pt>
                <c:pt idx="2076">
                  <c:v>95</c:v>
                </c:pt>
                <c:pt idx="2077">
                  <c:v>103</c:v>
                </c:pt>
                <c:pt idx="2078">
                  <c:v>92</c:v>
                </c:pt>
                <c:pt idx="2079">
                  <c:v>100</c:v>
                </c:pt>
                <c:pt idx="2080">
                  <c:v>118</c:v>
                </c:pt>
                <c:pt idx="2081">
                  <c:v>106</c:v>
                </c:pt>
                <c:pt idx="2082">
                  <c:v>147</c:v>
                </c:pt>
                <c:pt idx="2083">
                  <c:v>89</c:v>
                </c:pt>
                <c:pt idx="2084">
                  <c:v>103</c:v>
                </c:pt>
                <c:pt idx="2085">
                  <c:v>97</c:v>
                </c:pt>
                <c:pt idx="2086">
                  <c:v>99</c:v>
                </c:pt>
                <c:pt idx="2087">
                  <c:v>123</c:v>
                </c:pt>
                <c:pt idx="2088">
                  <c:v>125</c:v>
                </c:pt>
                <c:pt idx="2089">
                  <c:v>98</c:v>
                </c:pt>
                <c:pt idx="2090">
                  <c:v>81</c:v>
                </c:pt>
                <c:pt idx="2091">
                  <c:v>84</c:v>
                </c:pt>
                <c:pt idx="2092">
                  <c:v>80</c:v>
                </c:pt>
                <c:pt idx="2093">
                  <c:v>117</c:v>
                </c:pt>
                <c:pt idx="2094">
                  <c:v>108</c:v>
                </c:pt>
                <c:pt idx="2095">
                  <c:v>65</c:v>
                </c:pt>
                <c:pt idx="2096">
                  <c:v>97</c:v>
                </c:pt>
                <c:pt idx="2097">
                  <c:v>88</c:v>
                </c:pt>
                <c:pt idx="2098">
                  <c:v>88</c:v>
                </c:pt>
                <c:pt idx="2099">
                  <c:v>169</c:v>
                </c:pt>
                <c:pt idx="2100">
                  <c:v>151</c:v>
                </c:pt>
                <c:pt idx="2101">
                  <c:v>136</c:v>
                </c:pt>
                <c:pt idx="2102">
                  <c:v>143</c:v>
                </c:pt>
                <c:pt idx="2103">
                  <c:v>112</c:v>
                </c:pt>
                <c:pt idx="2104">
                  <c:v>115</c:v>
                </c:pt>
                <c:pt idx="2105">
                  <c:v>112</c:v>
                </c:pt>
                <c:pt idx="2106">
                  <c:v>106</c:v>
                </c:pt>
                <c:pt idx="2107">
                  <c:v>91</c:v>
                </c:pt>
                <c:pt idx="2108">
                  <c:v>119</c:v>
                </c:pt>
                <c:pt idx="2109">
                  <c:v>120</c:v>
                </c:pt>
                <c:pt idx="2110">
                  <c:v>124</c:v>
                </c:pt>
                <c:pt idx="2111">
                  <c:v>105</c:v>
                </c:pt>
                <c:pt idx="2112">
                  <c:v>84</c:v>
                </c:pt>
                <c:pt idx="2113">
                  <c:v>109</c:v>
                </c:pt>
                <c:pt idx="2114">
                  <c:v>114</c:v>
                </c:pt>
                <c:pt idx="2115">
                  <c:v>96</c:v>
                </c:pt>
                <c:pt idx="2116">
                  <c:v>83</c:v>
                </c:pt>
                <c:pt idx="2117">
                  <c:v>122</c:v>
                </c:pt>
                <c:pt idx="2118">
                  <c:v>98</c:v>
                </c:pt>
                <c:pt idx="2119">
                  <c:v>120</c:v>
                </c:pt>
                <c:pt idx="2120">
                  <c:v>105</c:v>
                </c:pt>
                <c:pt idx="2121">
                  <c:v>95</c:v>
                </c:pt>
                <c:pt idx="2122">
                  <c:v>101</c:v>
                </c:pt>
                <c:pt idx="2123">
                  <c:v>68</c:v>
                </c:pt>
                <c:pt idx="2124">
                  <c:v>99</c:v>
                </c:pt>
                <c:pt idx="2125">
                  <c:v>81</c:v>
                </c:pt>
                <c:pt idx="2126">
                  <c:v>94</c:v>
                </c:pt>
                <c:pt idx="2127">
                  <c:v>98</c:v>
                </c:pt>
                <c:pt idx="2128">
                  <c:v>88</c:v>
                </c:pt>
                <c:pt idx="2129">
                  <c:v>103</c:v>
                </c:pt>
                <c:pt idx="2130">
                  <c:v>104</c:v>
                </c:pt>
                <c:pt idx="2131">
                  <c:v>109</c:v>
                </c:pt>
                <c:pt idx="2132">
                  <c:v>103</c:v>
                </c:pt>
                <c:pt idx="2133">
                  <c:v>107</c:v>
                </c:pt>
                <c:pt idx="2134">
                  <c:v>107</c:v>
                </c:pt>
                <c:pt idx="2135">
                  <c:v>106</c:v>
                </c:pt>
                <c:pt idx="2136">
                  <c:v>91</c:v>
                </c:pt>
                <c:pt idx="2137">
                  <c:v>96</c:v>
                </c:pt>
                <c:pt idx="2138">
                  <c:v>125</c:v>
                </c:pt>
                <c:pt idx="2139">
                  <c:v>135</c:v>
                </c:pt>
                <c:pt idx="2140">
                  <c:v>130</c:v>
                </c:pt>
                <c:pt idx="2141">
                  <c:v>108</c:v>
                </c:pt>
                <c:pt idx="2142">
                  <c:v>87</c:v>
                </c:pt>
                <c:pt idx="2143">
                  <c:v>143</c:v>
                </c:pt>
                <c:pt idx="2144">
                  <c:v>77</c:v>
                </c:pt>
                <c:pt idx="2145">
                  <c:v>116</c:v>
                </c:pt>
                <c:pt idx="2146">
                  <c:v>97</c:v>
                </c:pt>
                <c:pt idx="2147">
                  <c:v>134</c:v>
                </c:pt>
                <c:pt idx="2148">
                  <c:v>102</c:v>
                </c:pt>
                <c:pt idx="2149">
                  <c:v>153</c:v>
                </c:pt>
                <c:pt idx="2150">
                  <c:v>109</c:v>
                </c:pt>
                <c:pt idx="2151">
                  <c:v>106</c:v>
                </c:pt>
                <c:pt idx="2152">
                  <c:v>93</c:v>
                </c:pt>
                <c:pt idx="2153">
                  <c:v>89</c:v>
                </c:pt>
                <c:pt idx="2154">
                  <c:v>104</c:v>
                </c:pt>
                <c:pt idx="2155">
                  <c:v>124</c:v>
                </c:pt>
                <c:pt idx="2156">
                  <c:v>106</c:v>
                </c:pt>
                <c:pt idx="2157">
                  <c:v>135</c:v>
                </c:pt>
                <c:pt idx="2158">
                  <c:v>85</c:v>
                </c:pt>
                <c:pt idx="2159">
                  <c:v>108</c:v>
                </c:pt>
                <c:pt idx="2160">
                  <c:v>140</c:v>
                </c:pt>
                <c:pt idx="2161">
                  <c:v>178</c:v>
                </c:pt>
                <c:pt idx="2162">
                  <c:v>90</c:v>
                </c:pt>
                <c:pt idx="2163">
                  <c:v>95</c:v>
                </c:pt>
                <c:pt idx="2164">
                  <c:v>103</c:v>
                </c:pt>
                <c:pt idx="2165">
                  <c:v>124</c:v>
                </c:pt>
                <c:pt idx="2166">
                  <c:v>90</c:v>
                </c:pt>
                <c:pt idx="2167">
                  <c:v>106</c:v>
                </c:pt>
                <c:pt idx="2168">
                  <c:v>89</c:v>
                </c:pt>
                <c:pt idx="2169">
                  <c:v>98</c:v>
                </c:pt>
                <c:pt idx="2170">
                  <c:v>101</c:v>
                </c:pt>
                <c:pt idx="2171">
                  <c:v>119</c:v>
                </c:pt>
                <c:pt idx="2172">
                  <c:v>124</c:v>
                </c:pt>
                <c:pt idx="2173">
                  <c:v>90</c:v>
                </c:pt>
                <c:pt idx="2174">
                  <c:v>96</c:v>
                </c:pt>
                <c:pt idx="2175">
                  <c:v>99</c:v>
                </c:pt>
                <c:pt idx="2176">
                  <c:v>91</c:v>
                </c:pt>
                <c:pt idx="2177">
                  <c:v>94</c:v>
                </c:pt>
                <c:pt idx="2178">
                  <c:v>98</c:v>
                </c:pt>
                <c:pt idx="2179">
                  <c:v>88</c:v>
                </c:pt>
                <c:pt idx="2180">
                  <c:v>114</c:v>
                </c:pt>
                <c:pt idx="2181">
                  <c:v>109</c:v>
                </c:pt>
                <c:pt idx="2182">
                  <c:v>121</c:v>
                </c:pt>
                <c:pt idx="2183">
                  <c:v>115</c:v>
                </c:pt>
                <c:pt idx="2184">
                  <c:v>133</c:v>
                </c:pt>
                <c:pt idx="2185">
                  <c:v>119</c:v>
                </c:pt>
                <c:pt idx="2186">
                  <c:v>103</c:v>
                </c:pt>
                <c:pt idx="2187">
                  <c:v>91</c:v>
                </c:pt>
                <c:pt idx="2188">
                  <c:v>119</c:v>
                </c:pt>
                <c:pt idx="2189">
                  <c:v>88</c:v>
                </c:pt>
                <c:pt idx="2190">
                  <c:v>87</c:v>
                </c:pt>
                <c:pt idx="2191">
                  <c:v>96</c:v>
                </c:pt>
                <c:pt idx="2192">
                  <c:v>103</c:v>
                </c:pt>
                <c:pt idx="2193">
                  <c:v>133</c:v>
                </c:pt>
                <c:pt idx="2194">
                  <c:v>107</c:v>
                </c:pt>
                <c:pt idx="2195">
                  <c:v>139</c:v>
                </c:pt>
                <c:pt idx="2196">
                  <c:v>107</c:v>
                </c:pt>
                <c:pt idx="2197">
                  <c:v>112</c:v>
                </c:pt>
                <c:pt idx="2198">
                  <c:v>111</c:v>
                </c:pt>
                <c:pt idx="2199">
                  <c:v>101</c:v>
                </c:pt>
                <c:pt idx="2200">
                  <c:v>178</c:v>
                </c:pt>
                <c:pt idx="2201">
                  <c:v>107</c:v>
                </c:pt>
                <c:pt idx="2202">
                  <c:v>127</c:v>
                </c:pt>
                <c:pt idx="2203">
                  <c:v>90</c:v>
                </c:pt>
                <c:pt idx="2204">
                  <c:v>82</c:v>
                </c:pt>
                <c:pt idx="2205">
                  <c:v>116</c:v>
                </c:pt>
                <c:pt idx="2206">
                  <c:v>150</c:v>
                </c:pt>
                <c:pt idx="2207">
                  <c:v>124</c:v>
                </c:pt>
                <c:pt idx="2208">
                  <c:v>85</c:v>
                </c:pt>
                <c:pt idx="2209">
                  <c:v>106</c:v>
                </c:pt>
                <c:pt idx="2210">
                  <c:v>100</c:v>
                </c:pt>
                <c:pt idx="2211">
                  <c:v>125</c:v>
                </c:pt>
                <c:pt idx="2212">
                  <c:v>111</c:v>
                </c:pt>
                <c:pt idx="2213">
                  <c:v>90</c:v>
                </c:pt>
                <c:pt idx="2214">
                  <c:v>99</c:v>
                </c:pt>
                <c:pt idx="2215">
                  <c:v>101</c:v>
                </c:pt>
                <c:pt idx="2216">
                  <c:v>124</c:v>
                </c:pt>
                <c:pt idx="2217">
                  <c:v>124</c:v>
                </c:pt>
                <c:pt idx="2218">
                  <c:v>101</c:v>
                </c:pt>
                <c:pt idx="2219">
                  <c:v>113</c:v>
                </c:pt>
                <c:pt idx="2220">
                  <c:v>125</c:v>
                </c:pt>
                <c:pt idx="2221">
                  <c:v>120</c:v>
                </c:pt>
                <c:pt idx="2222">
                  <c:v>128</c:v>
                </c:pt>
                <c:pt idx="2223">
                  <c:v>105</c:v>
                </c:pt>
                <c:pt idx="2224">
                  <c:v>122</c:v>
                </c:pt>
                <c:pt idx="2225">
                  <c:v>84</c:v>
                </c:pt>
                <c:pt idx="2226">
                  <c:v>135</c:v>
                </c:pt>
                <c:pt idx="2227">
                  <c:v>119</c:v>
                </c:pt>
                <c:pt idx="2228">
                  <c:v>150</c:v>
                </c:pt>
                <c:pt idx="2229">
                  <c:v>102</c:v>
                </c:pt>
                <c:pt idx="2230">
                  <c:v>120</c:v>
                </c:pt>
                <c:pt idx="2231">
                  <c:v>99</c:v>
                </c:pt>
                <c:pt idx="2232">
                  <c:v>100</c:v>
                </c:pt>
                <c:pt idx="2233">
                  <c:v>97</c:v>
                </c:pt>
                <c:pt idx="2234">
                  <c:v>98</c:v>
                </c:pt>
                <c:pt idx="2235">
                  <c:v>94</c:v>
                </c:pt>
                <c:pt idx="2236">
                  <c:v>96</c:v>
                </c:pt>
                <c:pt idx="2237">
                  <c:v>112</c:v>
                </c:pt>
                <c:pt idx="2238">
                  <c:v>115</c:v>
                </c:pt>
                <c:pt idx="2239">
                  <c:v>72</c:v>
                </c:pt>
                <c:pt idx="2240">
                  <c:v>102</c:v>
                </c:pt>
                <c:pt idx="2241">
                  <c:v>119</c:v>
                </c:pt>
                <c:pt idx="2242">
                  <c:v>95</c:v>
                </c:pt>
                <c:pt idx="2243">
                  <c:v>104</c:v>
                </c:pt>
                <c:pt idx="2244">
                  <c:v>127</c:v>
                </c:pt>
                <c:pt idx="2245">
                  <c:v>102</c:v>
                </c:pt>
                <c:pt idx="2246">
                  <c:v>99</c:v>
                </c:pt>
                <c:pt idx="2247">
                  <c:v>148</c:v>
                </c:pt>
                <c:pt idx="2248">
                  <c:v>132</c:v>
                </c:pt>
                <c:pt idx="2249">
                  <c:v>101</c:v>
                </c:pt>
                <c:pt idx="2250">
                  <c:v>101</c:v>
                </c:pt>
                <c:pt idx="2251">
                  <c:v>96</c:v>
                </c:pt>
                <c:pt idx="2252">
                  <c:v>97</c:v>
                </c:pt>
                <c:pt idx="2253">
                  <c:v>105</c:v>
                </c:pt>
                <c:pt idx="2254">
                  <c:v>107</c:v>
                </c:pt>
                <c:pt idx="2255">
                  <c:v>99</c:v>
                </c:pt>
                <c:pt idx="2256">
                  <c:v>98</c:v>
                </c:pt>
                <c:pt idx="2257">
                  <c:v>114</c:v>
                </c:pt>
                <c:pt idx="2258">
                  <c:v>117</c:v>
                </c:pt>
                <c:pt idx="2259">
                  <c:v>94</c:v>
                </c:pt>
                <c:pt idx="2260">
                  <c:v>102</c:v>
                </c:pt>
                <c:pt idx="2261">
                  <c:v>139</c:v>
                </c:pt>
                <c:pt idx="2262">
                  <c:v>156</c:v>
                </c:pt>
                <c:pt idx="2263">
                  <c:v>155</c:v>
                </c:pt>
                <c:pt idx="2264">
                  <c:v>104</c:v>
                </c:pt>
                <c:pt idx="2265">
                  <c:v>117</c:v>
                </c:pt>
                <c:pt idx="2266">
                  <c:v>89</c:v>
                </c:pt>
                <c:pt idx="2267">
                  <c:v>91</c:v>
                </c:pt>
                <c:pt idx="2268">
                  <c:v>136</c:v>
                </c:pt>
                <c:pt idx="2269">
                  <c:v>105</c:v>
                </c:pt>
                <c:pt idx="2270">
                  <c:v>114</c:v>
                </c:pt>
                <c:pt idx="2271">
                  <c:v>139</c:v>
                </c:pt>
                <c:pt idx="2272">
                  <c:v>145</c:v>
                </c:pt>
                <c:pt idx="2273">
                  <c:v>91</c:v>
                </c:pt>
                <c:pt idx="2274">
                  <c:v>101</c:v>
                </c:pt>
                <c:pt idx="2275">
                  <c:v>98</c:v>
                </c:pt>
                <c:pt idx="2276">
                  <c:v>120</c:v>
                </c:pt>
                <c:pt idx="2277">
                  <c:v>100</c:v>
                </c:pt>
                <c:pt idx="2278">
                  <c:v>115</c:v>
                </c:pt>
                <c:pt idx="2279">
                  <c:v>122</c:v>
                </c:pt>
                <c:pt idx="2280">
                  <c:v>118</c:v>
                </c:pt>
                <c:pt idx="2281">
                  <c:v>103</c:v>
                </c:pt>
                <c:pt idx="2282">
                  <c:v>121</c:v>
                </c:pt>
                <c:pt idx="2283">
                  <c:v>82</c:v>
                </c:pt>
                <c:pt idx="2284">
                  <c:v>114</c:v>
                </c:pt>
                <c:pt idx="2285">
                  <c:v>105</c:v>
                </c:pt>
                <c:pt idx="2286">
                  <c:v>80</c:v>
                </c:pt>
                <c:pt idx="2287">
                  <c:v>78</c:v>
                </c:pt>
                <c:pt idx="2288">
                  <c:v>89</c:v>
                </c:pt>
                <c:pt idx="2289">
                  <c:v>114</c:v>
                </c:pt>
                <c:pt idx="2290">
                  <c:v>81</c:v>
                </c:pt>
                <c:pt idx="2291">
                  <c:v>116</c:v>
                </c:pt>
                <c:pt idx="2292">
                  <c:v>88</c:v>
                </c:pt>
                <c:pt idx="2293">
                  <c:v>122</c:v>
                </c:pt>
                <c:pt idx="2294">
                  <c:v>122</c:v>
                </c:pt>
                <c:pt idx="2295">
                  <c:v>90</c:v>
                </c:pt>
                <c:pt idx="2296">
                  <c:v>91</c:v>
                </c:pt>
                <c:pt idx="2297">
                  <c:v>123</c:v>
                </c:pt>
                <c:pt idx="2298">
                  <c:v>93</c:v>
                </c:pt>
                <c:pt idx="2299">
                  <c:v>117</c:v>
                </c:pt>
                <c:pt idx="2300">
                  <c:v>109</c:v>
                </c:pt>
                <c:pt idx="2301">
                  <c:v>115</c:v>
                </c:pt>
                <c:pt idx="2302">
                  <c:v>115</c:v>
                </c:pt>
                <c:pt idx="2303">
                  <c:v>88</c:v>
                </c:pt>
                <c:pt idx="2304">
                  <c:v>94</c:v>
                </c:pt>
                <c:pt idx="2305">
                  <c:v>86</c:v>
                </c:pt>
                <c:pt idx="2306">
                  <c:v>124</c:v>
                </c:pt>
                <c:pt idx="2307">
                  <c:v>85</c:v>
                </c:pt>
                <c:pt idx="2308">
                  <c:v>98</c:v>
                </c:pt>
                <c:pt idx="2309">
                  <c:v>90</c:v>
                </c:pt>
                <c:pt idx="2310">
                  <c:v>101</c:v>
                </c:pt>
                <c:pt idx="2311">
                  <c:v>96</c:v>
                </c:pt>
                <c:pt idx="2312">
                  <c:v>102</c:v>
                </c:pt>
                <c:pt idx="2313">
                  <c:v>114</c:v>
                </c:pt>
                <c:pt idx="2314">
                  <c:v>108</c:v>
                </c:pt>
                <c:pt idx="2315">
                  <c:v>111</c:v>
                </c:pt>
                <c:pt idx="2316">
                  <c:v>97</c:v>
                </c:pt>
                <c:pt idx="2317">
                  <c:v>141</c:v>
                </c:pt>
                <c:pt idx="2318">
                  <c:v>112</c:v>
                </c:pt>
                <c:pt idx="2319">
                  <c:v>92</c:v>
                </c:pt>
                <c:pt idx="2320">
                  <c:v>125</c:v>
                </c:pt>
                <c:pt idx="2321">
                  <c:v>169</c:v>
                </c:pt>
                <c:pt idx="2322">
                  <c:v>96</c:v>
                </c:pt>
                <c:pt idx="2323">
                  <c:v>90</c:v>
                </c:pt>
                <c:pt idx="2324">
                  <c:v>95</c:v>
                </c:pt>
                <c:pt idx="2325">
                  <c:v>121</c:v>
                </c:pt>
                <c:pt idx="2326">
                  <c:v>96</c:v>
                </c:pt>
                <c:pt idx="2327">
                  <c:v>95</c:v>
                </c:pt>
                <c:pt idx="2328">
                  <c:v>92</c:v>
                </c:pt>
                <c:pt idx="2329">
                  <c:v>103</c:v>
                </c:pt>
                <c:pt idx="2330">
                  <c:v>95</c:v>
                </c:pt>
                <c:pt idx="2331">
                  <c:v>142</c:v>
                </c:pt>
                <c:pt idx="2332">
                  <c:v>83</c:v>
                </c:pt>
                <c:pt idx="2333">
                  <c:v>84</c:v>
                </c:pt>
                <c:pt idx="2334">
                  <c:v>89</c:v>
                </c:pt>
                <c:pt idx="2335">
                  <c:v>88</c:v>
                </c:pt>
                <c:pt idx="2336">
                  <c:v>185</c:v>
                </c:pt>
                <c:pt idx="2337">
                  <c:v>121</c:v>
                </c:pt>
                <c:pt idx="2338">
                  <c:v>108</c:v>
                </c:pt>
                <c:pt idx="2339">
                  <c:v>108</c:v>
                </c:pt>
                <c:pt idx="2340">
                  <c:v>93</c:v>
                </c:pt>
                <c:pt idx="2341">
                  <c:v>86</c:v>
                </c:pt>
                <c:pt idx="2342">
                  <c:v>96</c:v>
                </c:pt>
                <c:pt idx="2343">
                  <c:v>112</c:v>
                </c:pt>
                <c:pt idx="2344">
                  <c:v>120</c:v>
                </c:pt>
                <c:pt idx="2345">
                  <c:v>116</c:v>
                </c:pt>
                <c:pt idx="2346">
                  <c:v>111</c:v>
                </c:pt>
                <c:pt idx="2347">
                  <c:v>103</c:v>
                </c:pt>
                <c:pt idx="2348">
                  <c:v>81</c:v>
                </c:pt>
                <c:pt idx="2349">
                  <c:v>101</c:v>
                </c:pt>
                <c:pt idx="2350">
                  <c:v>127</c:v>
                </c:pt>
                <c:pt idx="2351">
                  <c:v>113</c:v>
                </c:pt>
                <c:pt idx="2352">
                  <c:v>41</c:v>
                </c:pt>
                <c:pt idx="2353">
                  <c:v>140</c:v>
                </c:pt>
                <c:pt idx="2354">
                  <c:v>111</c:v>
                </c:pt>
                <c:pt idx="2355">
                  <c:v>96</c:v>
                </c:pt>
                <c:pt idx="2356">
                  <c:v>123</c:v>
                </c:pt>
                <c:pt idx="2357">
                  <c:v>104</c:v>
                </c:pt>
                <c:pt idx="2358">
                  <c:v>94</c:v>
                </c:pt>
                <c:pt idx="2359">
                  <c:v>88</c:v>
                </c:pt>
                <c:pt idx="2360">
                  <c:v>101</c:v>
                </c:pt>
                <c:pt idx="2361">
                  <c:v>127</c:v>
                </c:pt>
                <c:pt idx="2362">
                  <c:v>117</c:v>
                </c:pt>
                <c:pt idx="2363">
                  <c:v>128</c:v>
                </c:pt>
                <c:pt idx="2364">
                  <c:v>99</c:v>
                </c:pt>
                <c:pt idx="2365">
                  <c:v>136</c:v>
                </c:pt>
                <c:pt idx="2366">
                  <c:v>82</c:v>
                </c:pt>
                <c:pt idx="2367">
                  <c:v>119</c:v>
                </c:pt>
                <c:pt idx="2368">
                  <c:v>95</c:v>
                </c:pt>
                <c:pt idx="2369">
                  <c:v>99</c:v>
                </c:pt>
                <c:pt idx="2370">
                  <c:v>100</c:v>
                </c:pt>
                <c:pt idx="2371">
                  <c:v>123</c:v>
                </c:pt>
                <c:pt idx="2372">
                  <c:v>123</c:v>
                </c:pt>
                <c:pt idx="2373">
                  <c:v>110</c:v>
                </c:pt>
                <c:pt idx="2374">
                  <c:v>202</c:v>
                </c:pt>
                <c:pt idx="2375">
                  <c:v>136</c:v>
                </c:pt>
                <c:pt idx="2376">
                  <c:v>102</c:v>
                </c:pt>
                <c:pt idx="2377">
                  <c:v>90</c:v>
                </c:pt>
                <c:pt idx="2378">
                  <c:v>146</c:v>
                </c:pt>
                <c:pt idx="2379">
                  <c:v>129</c:v>
                </c:pt>
                <c:pt idx="2380">
                  <c:v>94</c:v>
                </c:pt>
                <c:pt idx="2381">
                  <c:v>100</c:v>
                </c:pt>
                <c:pt idx="2382">
                  <c:v>93</c:v>
                </c:pt>
                <c:pt idx="2383">
                  <c:v>101</c:v>
                </c:pt>
                <c:pt idx="2384">
                  <c:v>103</c:v>
                </c:pt>
                <c:pt idx="2385">
                  <c:v>92</c:v>
                </c:pt>
                <c:pt idx="2386">
                  <c:v>115</c:v>
                </c:pt>
                <c:pt idx="2387">
                  <c:v>99</c:v>
                </c:pt>
                <c:pt idx="2388">
                  <c:v>123</c:v>
                </c:pt>
                <c:pt idx="2389">
                  <c:v>106</c:v>
                </c:pt>
                <c:pt idx="2390">
                  <c:v>114</c:v>
                </c:pt>
                <c:pt idx="2391">
                  <c:v>101</c:v>
                </c:pt>
                <c:pt idx="2392">
                  <c:v>114</c:v>
                </c:pt>
                <c:pt idx="2393">
                  <c:v>110</c:v>
                </c:pt>
                <c:pt idx="2394">
                  <c:v>97</c:v>
                </c:pt>
                <c:pt idx="2395">
                  <c:v>85</c:v>
                </c:pt>
                <c:pt idx="2396">
                  <c:v>90</c:v>
                </c:pt>
                <c:pt idx="2397">
                  <c:v>90</c:v>
                </c:pt>
                <c:pt idx="2398">
                  <c:v>99</c:v>
                </c:pt>
                <c:pt idx="2399">
                  <c:v>99</c:v>
                </c:pt>
                <c:pt idx="2400">
                  <c:v>128</c:v>
                </c:pt>
                <c:pt idx="2401">
                  <c:v>129</c:v>
                </c:pt>
                <c:pt idx="2402">
                  <c:v>96</c:v>
                </c:pt>
                <c:pt idx="2403">
                  <c:v>95</c:v>
                </c:pt>
                <c:pt idx="2404">
                  <c:v>88</c:v>
                </c:pt>
                <c:pt idx="2405">
                  <c:v>104</c:v>
                </c:pt>
                <c:pt idx="2406">
                  <c:v>105</c:v>
                </c:pt>
                <c:pt idx="2407">
                  <c:v>96</c:v>
                </c:pt>
                <c:pt idx="2408">
                  <c:v>105</c:v>
                </c:pt>
                <c:pt idx="2409">
                  <c:v>93</c:v>
                </c:pt>
                <c:pt idx="2410">
                  <c:v>124</c:v>
                </c:pt>
                <c:pt idx="2411">
                  <c:v>99</c:v>
                </c:pt>
                <c:pt idx="2412">
                  <c:v>85</c:v>
                </c:pt>
                <c:pt idx="2413">
                  <c:v>101</c:v>
                </c:pt>
                <c:pt idx="2414">
                  <c:v>89</c:v>
                </c:pt>
                <c:pt idx="2415">
                  <c:v>79</c:v>
                </c:pt>
                <c:pt idx="2416">
                  <c:v>131</c:v>
                </c:pt>
                <c:pt idx="2417">
                  <c:v>93</c:v>
                </c:pt>
                <c:pt idx="2418">
                  <c:v>93</c:v>
                </c:pt>
                <c:pt idx="2419">
                  <c:v>93</c:v>
                </c:pt>
                <c:pt idx="2420">
                  <c:v>90</c:v>
                </c:pt>
                <c:pt idx="2421">
                  <c:v>138</c:v>
                </c:pt>
                <c:pt idx="2422">
                  <c:v>90</c:v>
                </c:pt>
                <c:pt idx="2423">
                  <c:v>121</c:v>
                </c:pt>
                <c:pt idx="2424">
                  <c:v>123</c:v>
                </c:pt>
                <c:pt idx="2425">
                  <c:v>106</c:v>
                </c:pt>
                <c:pt idx="2426">
                  <c:v>126</c:v>
                </c:pt>
                <c:pt idx="2427">
                  <c:v>106</c:v>
                </c:pt>
                <c:pt idx="2428">
                  <c:v>132</c:v>
                </c:pt>
                <c:pt idx="2429">
                  <c:v>95</c:v>
                </c:pt>
                <c:pt idx="2430">
                  <c:v>86</c:v>
                </c:pt>
                <c:pt idx="2431">
                  <c:v>122</c:v>
                </c:pt>
                <c:pt idx="2432">
                  <c:v>133</c:v>
                </c:pt>
                <c:pt idx="2433">
                  <c:v>114</c:v>
                </c:pt>
                <c:pt idx="2434">
                  <c:v>96</c:v>
                </c:pt>
                <c:pt idx="2435">
                  <c:v>147</c:v>
                </c:pt>
                <c:pt idx="2436">
                  <c:v>102</c:v>
                </c:pt>
                <c:pt idx="2437">
                  <c:v>85</c:v>
                </c:pt>
                <c:pt idx="2438">
                  <c:v>97</c:v>
                </c:pt>
                <c:pt idx="2439">
                  <c:v>110</c:v>
                </c:pt>
                <c:pt idx="2440">
                  <c:v>98</c:v>
                </c:pt>
                <c:pt idx="2441">
                  <c:v>91</c:v>
                </c:pt>
                <c:pt idx="2442">
                  <c:v>96</c:v>
                </c:pt>
                <c:pt idx="2443">
                  <c:v>106</c:v>
                </c:pt>
                <c:pt idx="2444">
                  <c:v>100</c:v>
                </c:pt>
                <c:pt idx="2445">
                  <c:v>143</c:v>
                </c:pt>
                <c:pt idx="2446">
                  <c:v>97</c:v>
                </c:pt>
                <c:pt idx="2447">
                  <c:v>100</c:v>
                </c:pt>
                <c:pt idx="2448">
                  <c:v>86</c:v>
                </c:pt>
                <c:pt idx="2449">
                  <c:v>100</c:v>
                </c:pt>
                <c:pt idx="2450">
                  <c:v>90</c:v>
                </c:pt>
                <c:pt idx="2451">
                  <c:v>147</c:v>
                </c:pt>
                <c:pt idx="2452">
                  <c:v>89</c:v>
                </c:pt>
                <c:pt idx="2453">
                  <c:v>99</c:v>
                </c:pt>
                <c:pt idx="2454">
                  <c:v>148</c:v>
                </c:pt>
                <c:pt idx="2455">
                  <c:v>95</c:v>
                </c:pt>
                <c:pt idx="2456">
                  <c:v>93</c:v>
                </c:pt>
                <c:pt idx="2457">
                  <c:v>120</c:v>
                </c:pt>
                <c:pt idx="2458">
                  <c:v>91</c:v>
                </c:pt>
                <c:pt idx="2459">
                  <c:v>108</c:v>
                </c:pt>
                <c:pt idx="2460">
                  <c:v>94</c:v>
                </c:pt>
                <c:pt idx="2461">
                  <c:v>90</c:v>
                </c:pt>
                <c:pt idx="2462">
                  <c:v>121</c:v>
                </c:pt>
                <c:pt idx="2463">
                  <c:v>89</c:v>
                </c:pt>
                <c:pt idx="2464">
                  <c:v>109</c:v>
                </c:pt>
                <c:pt idx="2465">
                  <c:v>98</c:v>
                </c:pt>
                <c:pt idx="2466">
                  <c:v>105</c:v>
                </c:pt>
                <c:pt idx="2467">
                  <c:v>104</c:v>
                </c:pt>
                <c:pt idx="2468">
                  <c:v>112</c:v>
                </c:pt>
                <c:pt idx="2469">
                  <c:v>89</c:v>
                </c:pt>
                <c:pt idx="2470">
                  <c:v>99</c:v>
                </c:pt>
                <c:pt idx="2471">
                  <c:v>127</c:v>
                </c:pt>
                <c:pt idx="2472">
                  <c:v>104</c:v>
                </c:pt>
                <c:pt idx="2473">
                  <c:v>132</c:v>
                </c:pt>
                <c:pt idx="2474">
                  <c:v>83</c:v>
                </c:pt>
                <c:pt idx="2475">
                  <c:v>126</c:v>
                </c:pt>
                <c:pt idx="2476">
                  <c:v>99</c:v>
                </c:pt>
                <c:pt idx="2477">
                  <c:v>90</c:v>
                </c:pt>
                <c:pt idx="2478">
                  <c:v>120</c:v>
                </c:pt>
                <c:pt idx="2479">
                  <c:v>97</c:v>
                </c:pt>
                <c:pt idx="2480">
                  <c:v>112</c:v>
                </c:pt>
                <c:pt idx="2481">
                  <c:v>128</c:v>
                </c:pt>
                <c:pt idx="2482">
                  <c:v>97</c:v>
                </c:pt>
                <c:pt idx="2483">
                  <c:v>170</c:v>
                </c:pt>
                <c:pt idx="2484">
                  <c:v>94</c:v>
                </c:pt>
                <c:pt idx="2485">
                  <c:v>86</c:v>
                </c:pt>
                <c:pt idx="2486">
                  <c:v>109</c:v>
                </c:pt>
                <c:pt idx="2487">
                  <c:v>93</c:v>
                </c:pt>
                <c:pt idx="2488">
                  <c:v>101</c:v>
                </c:pt>
                <c:pt idx="2489">
                  <c:v>115</c:v>
                </c:pt>
                <c:pt idx="2490">
                  <c:v>99</c:v>
                </c:pt>
                <c:pt idx="2491">
                  <c:v>92</c:v>
                </c:pt>
                <c:pt idx="2492">
                  <c:v>106</c:v>
                </c:pt>
                <c:pt idx="2493">
                  <c:v>84</c:v>
                </c:pt>
                <c:pt idx="2494">
                  <c:v>93</c:v>
                </c:pt>
                <c:pt idx="2495">
                  <c:v>81</c:v>
                </c:pt>
                <c:pt idx="2496">
                  <c:v>160</c:v>
                </c:pt>
                <c:pt idx="2497">
                  <c:v>124</c:v>
                </c:pt>
                <c:pt idx="2498">
                  <c:v>81</c:v>
                </c:pt>
                <c:pt idx="2499">
                  <c:v>130</c:v>
                </c:pt>
                <c:pt idx="2500">
                  <c:v>88</c:v>
                </c:pt>
                <c:pt idx="2501">
                  <c:v>96</c:v>
                </c:pt>
                <c:pt idx="2502">
                  <c:v>100</c:v>
                </c:pt>
                <c:pt idx="2503">
                  <c:v>131</c:v>
                </c:pt>
                <c:pt idx="2504">
                  <c:v>116</c:v>
                </c:pt>
                <c:pt idx="2505">
                  <c:v>98</c:v>
                </c:pt>
                <c:pt idx="2506">
                  <c:v>81</c:v>
                </c:pt>
                <c:pt idx="2507">
                  <c:v>108</c:v>
                </c:pt>
                <c:pt idx="2508">
                  <c:v>148</c:v>
                </c:pt>
                <c:pt idx="2509">
                  <c:v>121</c:v>
                </c:pt>
                <c:pt idx="2510">
                  <c:v>135</c:v>
                </c:pt>
                <c:pt idx="2511">
                  <c:v>116</c:v>
                </c:pt>
                <c:pt idx="2512">
                  <c:v>134</c:v>
                </c:pt>
                <c:pt idx="2513">
                  <c:v>118</c:v>
                </c:pt>
                <c:pt idx="2514">
                  <c:v>93</c:v>
                </c:pt>
                <c:pt idx="2515">
                  <c:v>98</c:v>
                </c:pt>
                <c:pt idx="2516">
                  <c:v>135</c:v>
                </c:pt>
                <c:pt idx="2517">
                  <c:v>156</c:v>
                </c:pt>
                <c:pt idx="2518">
                  <c:v>121</c:v>
                </c:pt>
                <c:pt idx="2519">
                  <c:v>83</c:v>
                </c:pt>
                <c:pt idx="2520">
                  <c:v>125</c:v>
                </c:pt>
                <c:pt idx="2521">
                  <c:v>111</c:v>
                </c:pt>
                <c:pt idx="2522">
                  <c:v>104</c:v>
                </c:pt>
                <c:pt idx="2523">
                  <c:v>96</c:v>
                </c:pt>
                <c:pt idx="2524">
                  <c:v>128</c:v>
                </c:pt>
                <c:pt idx="2525">
                  <c:v>94</c:v>
                </c:pt>
                <c:pt idx="2526">
                  <c:v>106</c:v>
                </c:pt>
                <c:pt idx="2527">
                  <c:v>114</c:v>
                </c:pt>
                <c:pt idx="2528">
                  <c:v>81</c:v>
                </c:pt>
                <c:pt idx="2529">
                  <c:v>100</c:v>
                </c:pt>
                <c:pt idx="2530">
                  <c:v>84</c:v>
                </c:pt>
                <c:pt idx="2531">
                  <c:v>88</c:v>
                </c:pt>
                <c:pt idx="2532">
                  <c:v>89</c:v>
                </c:pt>
                <c:pt idx="2533">
                  <c:v>102</c:v>
                </c:pt>
                <c:pt idx="2534">
                  <c:v>98</c:v>
                </c:pt>
                <c:pt idx="2535">
                  <c:v>89</c:v>
                </c:pt>
                <c:pt idx="2536">
                  <c:v>122</c:v>
                </c:pt>
                <c:pt idx="2537">
                  <c:v>116</c:v>
                </c:pt>
                <c:pt idx="2538">
                  <c:v>105</c:v>
                </c:pt>
                <c:pt idx="2539">
                  <c:v>132</c:v>
                </c:pt>
                <c:pt idx="2540">
                  <c:v>119</c:v>
                </c:pt>
                <c:pt idx="2541">
                  <c:v>107</c:v>
                </c:pt>
                <c:pt idx="2542">
                  <c:v>110</c:v>
                </c:pt>
                <c:pt idx="2543">
                  <c:v>127</c:v>
                </c:pt>
                <c:pt idx="2544">
                  <c:v>111</c:v>
                </c:pt>
                <c:pt idx="2545">
                  <c:v>118</c:v>
                </c:pt>
                <c:pt idx="2546">
                  <c:v>103</c:v>
                </c:pt>
                <c:pt idx="2547">
                  <c:v>116</c:v>
                </c:pt>
                <c:pt idx="2548">
                  <c:v>143</c:v>
                </c:pt>
                <c:pt idx="2549">
                  <c:v>136</c:v>
                </c:pt>
                <c:pt idx="2550">
                  <c:v>142</c:v>
                </c:pt>
                <c:pt idx="2551">
                  <c:v>140</c:v>
                </c:pt>
                <c:pt idx="2552">
                  <c:v>125</c:v>
                </c:pt>
                <c:pt idx="2553">
                  <c:v>127</c:v>
                </c:pt>
                <c:pt idx="2554">
                  <c:v>134</c:v>
                </c:pt>
                <c:pt idx="2555">
                  <c:v>127</c:v>
                </c:pt>
                <c:pt idx="2556">
                  <c:v>129</c:v>
                </c:pt>
                <c:pt idx="2557">
                  <c:v>101</c:v>
                </c:pt>
                <c:pt idx="2558">
                  <c:v>75</c:v>
                </c:pt>
                <c:pt idx="2559">
                  <c:v>85</c:v>
                </c:pt>
                <c:pt idx="2560">
                  <c:v>121</c:v>
                </c:pt>
                <c:pt idx="2561">
                  <c:v>103</c:v>
                </c:pt>
                <c:pt idx="2562">
                  <c:v>97</c:v>
                </c:pt>
                <c:pt idx="2563">
                  <c:v>106</c:v>
                </c:pt>
                <c:pt idx="2564">
                  <c:v>98</c:v>
                </c:pt>
                <c:pt idx="2565">
                  <c:v>107</c:v>
                </c:pt>
                <c:pt idx="2566">
                  <c:v>99</c:v>
                </c:pt>
                <c:pt idx="2567">
                  <c:v>104</c:v>
                </c:pt>
                <c:pt idx="2568">
                  <c:v>124</c:v>
                </c:pt>
                <c:pt idx="2569">
                  <c:v>122</c:v>
                </c:pt>
                <c:pt idx="2570">
                  <c:v>103</c:v>
                </c:pt>
                <c:pt idx="2571">
                  <c:v>101</c:v>
                </c:pt>
                <c:pt idx="2572">
                  <c:v>99</c:v>
                </c:pt>
                <c:pt idx="2573">
                  <c:v>99</c:v>
                </c:pt>
                <c:pt idx="2574">
                  <c:v>91</c:v>
                </c:pt>
                <c:pt idx="2575">
                  <c:v>96</c:v>
                </c:pt>
                <c:pt idx="2576">
                  <c:v>109</c:v>
                </c:pt>
                <c:pt idx="2577">
                  <c:v>88</c:v>
                </c:pt>
                <c:pt idx="2578">
                  <c:v>105</c:v>
                </c:pt>
                <c:pt idx="2579">
                  <c:v>129</c:v>
                </c:pt>
                <c:pt idx="2580">
                  <c:v>112</c:v>
                </c:pt>
                <c:pt idx="2581">
                  <c:v>91</c:v>
                </c:pt>
                <c:pt idx="2582">
                  <c:v>167</c:v>
                </c:pt>
                <c:pt idx="2583">
                  <c:v>87</c:v>
                </c:pt>
                <c:pt idx="2584">
                  <c:v>113</c:v>
                </c:pt>
                <c:pt idx="2585">
                  <c:v>110</c:v>
                </c:pt>
                <c:pt idx="2586">
                  <c:v>102</c:v>
                </c:pt>
                <c:pt idx="2587">
                  <c:v>96</c:v>
                </c:pt>
                <c:pt idx="2588">
                  <c:v>109</c:v>
                </c:pt>
                <c:pt idx="2589">
                  <c:v>117</c:v>
                </c:pt>
                <c:pt idx="2590">
                  <c:v>117</c:v>
                </c:pt>
                <c:pt idx="2591">
                  <c:v>77</c:v>
                </c:pt>
                <c:pt idx="2592">
                  <c:v>84</c:v>
                </c:pt>
                <c:pt idx="2593">
                  <c:v>118</c:v>
                </c:pt>
                <c:pt idx="2594">
                  <c:v>128</c:v>
                </c:pt>
                <c:pt idx="2595">
                  <c:v>123</c:v>
                </c:pt>
                <c:pt idx="2596">
                  <c:v>92</c:v>
                </c:pt>
                <c:pt idx="2597">
                  <c:v>123</c:v>
                </c:pt>
                <c:pt idx="2598">
                  <c:v>108</c:v>
                </c:pt>
                <c:pt idx="2599">
                  <c:v>142</c:v>
                </c:pt>
                <c:pt idx="2600">
                  <c:v>98</c:v>
                </c:pt>
                <c:pt idx="2601">
                  <c:v>91</c:v>
                </c:pt>
                <c:pt idx="2602">
                  <c:v>141</c:v>
                </c:pt>
                <c:pt idx="2603">
                  <c:v>107</c:v>
                </c:pt>
                <c:pt idx="2604">
                  <c:v>112</c:v>
                </c:pt>
                <c:pt idx="2605">
                  <c:v>104</c:v>
                </c:pt>
                <c:pt idx="2606">
                  <c:v>100</c:v>
                </c:pt>
                <c:pt idx="2607">
                  <c:v>100</c:v>
                </c:pt>
                <c:pt idx="2608">
                  <c:v>96</c:v>
                </c:pt>
                <c:pt idx="2609">
                  <c:v>88</c:v>
                </c:pt>
                <c:pt idx="2610">
                  <c:v>119</c:v>
                </c:pt>
                <c:pt idx="2611">
                  <c:v>82</c:v>
                </c:pt>
                <c:pt idx="2612">
                  <c:v>116</c:v>
                </c:pt>
                <c:pt idx="2613">
                  <c:v>125</c:v>
                </c:pt>
                <c:pt idx="2614">
                  <c:v>134</c:v>
                </c:pt>
                <c:pt idx="2615">
                  <c:v>169</c:v>
                </c:pt>
                <c:pt idx="2616">
                  <c:v>188</c:v>
                </c:pt>
                <c:pt idx="2617">
                  <c:v>91</c:v>
                </c:pt>
                <c:pt idx="2618">
                  <c:v>81</c:v>
                </c:pt>
                <c:pt idx="2619">
                  <c:v>85</c:v>
                </c:pt>
                <c:pt idx="2620">
                  <c:v>85</c:v>
                </c:pt>
                <c:pt idx="2621">
                  <c:v>89</c:v>
                </c:pt>
                <c:pt idx="2622">
                  <c:v>90</c:v>
                </c:pt>
                <c:pt idx="2623">
                  <c:v>99</c:v>
                </c:pt>
                <c:pt idx="2624">
                  <c:v>108</c:v>
                </c:pt>
                <c:pt idx="2625">
                  <c:v>119</c:v>
                </c:pt>
                <c:pt idx="2626">
                  <c:v>97</c:v>
                </c:pt>
                <c:pt idx="2627">
                  <c:v>89</c:v>
                </c:pt>
                <c:pt idx="2628">
                  <c:v>85</c:v>
                </c:pt>
                <c:pt idx="2629">
                  <c:v>120</c:v>
                </c:pt>
                <c:pt idx="2630">
                  <c:v>96</c:v>
                </c:pt>
                <c:pt idx="2631">
                  <c:v>118</c:v>
                </c:pt>
                <c:pt idx="2632">
                  <c:v>99</c:v>
                </c:pt>
                <c:pt idx="2633">
                  <c:v>108</c:v>
                </c:pt>
                <c:pt idx="2634">
                  <c:v>124</c:v>
                </c:pt>
                <c:pt idx="2635">
                  <c:v>128</c:v>
                </c:pt>
                <c:pt idx="2636">
                  <c:v>153</c:v>
                </c:pt>
                <c:pt idx="2637">
                  <c:v>78</c:v>
                </c:pt>
                <c:pt idx="2638">
                  <c:v>148</c:v>
                </c:pt>
                <c:pt idx="2639">
                  <c:v>97</c:v>
                </c:pt>
                <c:pt idx="2640">
                  <c:v>121</c:v>
                </c:pt>
                <c:pt idx="2641">
                  <c:v>118</c:v>
                </c:pt>
                <c:pt idx="2642">
                  <c:v>98</c:v>
                </c:pt>
                <c:pt idx="2643">
                  <c:v>115</c:v>
                </c:pt>
                <c:pt idx="2644">
                  <c:v>93</c:v>
                </c:pt>
                <c:pt idx="2645">
                  <c:v>107</c:v>
                </c:pt>
                <c:pt idx="2646">
                  <c:v>120</c:v>
                </c:pt>
                <c:pt idx="2647">
                  <c:v>92</c:v>
                </c:pt>
                <c:pt idx="2648">
                  <c:v>98</c:v>
                </c:pt>
                <c:pt idx="2649">
                  <c:v>110</c:v>
                </c:pt>
                <c:pt idx="2650">
                  <c:v>122</c:v>
                </c:pt>
                <c:pt idx="2651">
                  <c:v>100</c:v>
                </c:pt>
                <c:pt idx="2652">
                  <c:v>100</c:v>
                </c:pt>
                <c:pt idx="2653">
                  <c:v>97</c:v>
                </c:pt>
                <c:pt idx="2654">
                  <c:v>115</c:v>
                </c:pt>
                <c:pt idx="2655">
                  <c:v>104</c:v>
                </c:pt>
                <c:pt idx="2656">
                  <c:v>96</c:v>
                </c:pt>
                <c:pt idx="2657">
                  <c:v>88</c:v>
                </c:pt>
                <c:pt idx="2658">
                  <c:v>53</c:v>
                </c:pt>
                <c:pt idx="2659">
                  <c:v>117</c:v>
                </c:pt>
                <c:pt idx="2660">
                  <c:v>74</c:v>
                </c:pt>
                <c:pt idx="2661">
                  <c:v>98</c:v>
                </c:pt>
                <c:pt idx="2662">
                  <c:v>142</c:v>
                </c:pt>
                <c:pt idx="2663">
                  <c:v>125</c:v>
                </c:pt>
                <c:pt idx="2664">
                  <c:v>112</c:v>
                </c:pt>
                <c:pt idx="2665">
                  <c:v>95</c:v>
                </c:pt>
                <c:pt idx="2666">
                  <c:v>88</c:v>
                </c:pt>
                <c:pt idx="2667">
                  <c:v>96</c:v>
                </c:pt>
                <c:pt idx="2668">
                  <c:v>101</c:v>
                </c:pt>
                <c:pt idx="2669">
                  <c:v>112</c:v>
                </c:pt>
                <c:pt idx="2670">
                  <c:v>153</c:v>
                </c:pt>
                <c:pt idx="2671">
                  <c:v>109</c:v>
                </c:pt>
                <c:pt idx="2672">
                  <c:v>126</c:v>
                </c:pt>
                <c:pt idx="2673">
                  <c:v>118</c:v>
                </c:pt>
                <c:pt idx="2674">
                  <c:v>92</c:v>
                </c:pt>
                <c:pt idx="2675">
                  <c:v>110</c:v>
                </c:pt>
                <c:pt idx="2676">
                  <c:v>92</c:v>
                </c:pt>
                <c:pt idx="2677">
                  <c:v>94</c:v>
                </c:pt>
                <c:pt idx="2678">
                  <c:v>149</c:v>
                </c:pt>
                <c:pt idx="2679">
                  <c:v>116</c:v>
                </c:pt>
                <c:pt idx="2680">
                  <c:v>102</c:v>
                </c:pt>
                <c:pt idx="2681">
                  <c:v>127</c:v>
                </c:pt>
                <c:pt idx="2682">
                  <c:v>133</c:v>
                </c:pt>
                <c:pt idx="2683">
                  <c:v>90</c:v>
                </c:pt>
                <c:pt idx="2684">
                  <c:v>112</c:v>
                </c:pt>
                <c:pt idx="2685">
                  <c:v>123</c:v>
                </c:pt>
                <c:pt idx="2686">
                  <c:v>171</c:v>
                </c:pt>
                <c:pt idx="2687">
                  <c:v>96</c:v>
                </c:pt>
                <c:pt idx="2688">
                  <c:v>99</c:v>
                </c:pt>
                <c:pt idx="2689">
                  <c:v>106</c:v>
                </c:pt>
                <c:pt idx="2690">
                  <c:v>100</c:v>
                </c:pt>
                <c:pt idx="2691">
                  <c:v>73</c:v>
                </c:pt>
                <c:pt idx="2692">
                  <c:v>104</c:v>
                </c:pt>
                <c:pt idx="2693">
                  <c:v>108</c:v>
                </c:pt>
                <c:pt idx="2694">
                  <c:v>90</c:v>
                </c:pt>
                <c:pt idx="2695">
                  <c:v>95</c:v>
                </c:pt>
                <c:pt idx="2696">
                  <c:v>92</c:v>
                </c:pt>
                <c:pt idx="2697">
                  <c:v>93</c:v>
                </c:pt>
                <c:pt idx="2698">
                  <c:v>107</c:v>
                </c:pt>
                <c:pt idx="2699">
                  <c:v>112</c:v>
                </c:pt>
                <c:pt idx="2700">
                  <c:v>139</c:v>
                </c:pt>
                <c:pt idx="2701">
                  <c:v>137</c:v>
                </c:pt>
                <c:pt idx="2702">
                  <c:v>89</c:v>
                </c:pt>
                <c:pt idx="2703">
                  <c:v>142</c:v>
                </c:pt>
                <c:pt idx="2704">
                  <c:v>153</c:v>
                </c:pt>
                <c:pt idx="2705">
                  <c:v>114</c:v>
                </c:pt>
                <c:pt idx="2706">
                  <c:v>105</c:v>
                </c:pt>
                <c:pt idx="2707">
                  <c:v>90</c:v>
                </c:pt>
                <c:pt idx="2708">
                  <c:v>97</c:v>
                </c:pt>
                <c:pt idx="2709">
                  <c:v>84</c:v>
                </c:pt>
                <c:pt idx="2710">
                  <c:v>88</c:v>
                </c:pt>
                <c:pt idx="2711">
                  <c:v>134</c:v>
                </c:pt>
                <c:pt idx="2712">
                  <c:v>83</c:v>
                </c:pt>
                <c:pt idx="2713">
                  <c:v>116</c:v>
                </c:pt>
                <c:pt idx="2714">
                  <c:v>100</c:v>
                </c:pt>
                <c:pt idx="2715">
                  <c:v>105</c:v>
                </c:pt>
                <c:pt idx="2716">
                  <c:v>160</c:v>
                </c:pt>
                <c:pt idx="2717">
                  <c:v>104</c:v>
                </c:pt>
                <c:pt idx="2718">
                  <c:v>109</c:v>
                </c:pt>
                <c:pt idx="2719">
                  <c:v>173</c:v>
                </c:pt>
                <c:pt idx="2720">
                  <c:v>170</c:v>
                </c:pt>
                <c:pt idx="2721">
                  <c:v>184</c:v>
                </c:pt>
                <c:pt idx="2722">
                  <c:v>104</c:v>
                </c:pt>
                <c:pt idx="2723">
                  <c:v>112</c:v>
                </c:pt>
                <c:pt idx="2724">
                  <c:v>98</c:v>
                </c:pt>
                <c:pt idx="2725">
                  <c:v>111</c:v>
                </c:pt>
                <c:pt idx="2726">
                  <c:v>112</c:v>
                </c:pt>
                <c:pt idx="2727">
                  <c:v>87</c:v>
                </c:pt>
                <c:pt idx="2728">
                  <c:v>105</c:v>
                </c:pt>
                <c:pt idx="2729">
                  <c:v>79</c:v>
                </c:pt>
                <c:pt idx="2730">
                  <c:v>119</c:v>
                </c:pt>
                <c:pt idx="2731">
                  <c:v>80</c:v>
                </c:pt>
                <c:pt idx="2732">
                  <c:v>91</c:v>
                </c:pt>
                <c:pt idx="2733">
                  <c:v>98</c:v>
                </c:pt>
                <c:pt idx="2734">
                  <c:v>75</c:v>
                </c:pt>
                <c:pt idx="2735">
                  <c:v>124</c:v>
                </c:pt>
                <c:pt idx="2736">
                  <c:v>114</c:v>
                </c:pt>
                <c:pt idx="2737">
                  <c:v>123</c:v>
                </c:pt>
                <c:pt idx="2738">
                  <c:v>120</c:v>
                </c:pt>
                <c:pt idx="2739">
                  <c:v>118</c:v>
                </c:pt>
                <c:pt idx="2740">
                  <c:v>131</c:v>
                </c:pt>
                <c:pt idx="2741">
                  <c:v>172</c:v>
                </c:pt>
                <c:pt idx="2742">
                  <c:v>82</c:v>
                </c:pt>
                <c:pt idx="2743">
                  <c:v>117</c:v>
                </c:pt>
                <c:pt idx="2744">
                  <c:v>88</c:v>
                </c:pt>
                <c:pt idx="2745">
                  <c:v>91</c:v>
                </c:pt>
                <c:pt idx="2746">
                  <c:v>117</c:v>
                </c:pt>
                <c:pt idx="2747">
                  <c:v>130</c:v>
                </c:pt>
                <c:pt idx="2748">
                  <c:v>86</c:v>
                </c:pt>
                <c:pt idx="2749">
                  <c:v>89</c:v>
                </c:pt>
                <c:pt idx="2750">
                  <c:v>100</c:v>
                </c:pt>
                <c:pt idx="2751">
                  <c:v>121</c:v>
                </c:pt>
                <c:pt idx="2752">
                  <c:v>81</c:v>
                </c:pt>
                <c:pt idx="2753">
                  <c:v>129</c:v>
                </c:pt>
                <c:pt idx="2754">
                  <c:v>90</c:v>
                </c:pt>
                <c:pt idx="2755">
                  <c:v>148</c:v>
                </c:pt>
                <c:pt idx="2756">
                  <c:v>129</c:v>
                </c:pt>
                <c:pt idx="2757">
                  <c:v>118</c:v>
                </c:pt>
                <c:pt idx="2758">
                  <c:v>118</c:v>
                </c:pt>
                <c:pt idx="2759">
                  <c:v>95</c:v>
                </c:pt>
                <c:pt idx="2760">
                  <c:v>120</c:v>
                </c:pt>
                <c:pt idx="2761">
                  <c:v>131</c:v>
                </c:pt>
                <c:pt idx="2762">
                  <c:v>138</c:v>
                </c:pt>
                <c:pt idx="2763">
                  <c:v>89</c:v>
                </c:pt>
                <c:pt idx="2764">
                  <c:v>99</c:v>
                </c:pt>
                <c:pt idx="2765">
                  <c:v>110</c:v>
                </c:pt>
                <c:pt idx="2766">
                  <c:v>132</c:v>
                </c:pt>
                <c:pt idx="2767">
                  <c:v>119</c:v>
                </c:pt>
                <c:pt idx="2768">
                  <c:v>135</c:v>
                </c:pt>
                <c:pt idx="2769">
                  <c:v>108</c:v>
                </c:pt>
                <c:pt idx="2770">
                  <c:v>115</c:v>
                </c:pt>
                <c:pt idx="2771">
                  <c:v>115</c:v>
                </c:pt>
                <c:pt idx="2772">
                  <c:v>96</c:v>
                </c:pt>
                <c:pt idx="2773">
                  <c:v>94</c:v>
                </c:pt>
                <c:pt idx="2774">
                  <c:v>91</c:v>
                </c:pt>
                <c:pt idx="2775">
                  <c:v>97</c:v>
                </c:pt>
                <c:pt idx="2776">
                  <c:v>101</c:v>
                </c:pt>
                <c:pt idx="2777">
                  <c:v>106</c:v>
                </c:pt>
                <c:pt idx="2778">
                  <c:v>120</c:v>
                </c:pt>
                <c:pt idx="2779">
                  <c:v>161</c:v>
                </c:pt>
                <c:pt idx="2780">
                  <c:v>135</c:v>
                </c:pt>
                <c:pt idx="2781">
                  <c:v>100</c:v>
                </c:pt>
                <c:pt idx="2782">
                  <c:v>94</c:v>
                </c:pt>
                <c:pt idx="2783">
                  <c:v>114</c:v>
                </c:pt>
                <c:pt idx="2784">
                  <c:v>118</c:v>
                </c:pt>
                <c:pt idx="2785">
                  <c:v>98</c:v>
                </c:pt>
                <c:pt idx="2786">
                  <c:v>93</c:v>
                </c:pt>
                <c:pt idx="2787">
                  <c:v>106</c:v>
                </c:pt>
                <c:pt idx="2788">
                  <c:v>93</c:v>
                </c:pt>
                <c:pt idx="2789">
                  <c:v>90</c:v>
                </c:pt>
                <c:pt idx="2790">
                  <c:v>97</c:v>
                </c:pt>
                <c:pt idx="2791">
                  <c:v>103</c:v>
                </c:pt>
                <c:pt idx="2792">
                  <c:v>120</c:v>
                </c:pt>
                <c:pt idx="2793">
                  <c:v>95</c:v>
                </c:pt>
                <c:pt idx="2794">
                  <c:v>96</c:v>
                </c:pt>
                <c:pt idx="2795">
                  <c:v>94</c:v>
                </c:pt>
                <c:pt idx="2796">
                  <c:v>85</c:v>
                </c:pt>
                <c:pt idx="2797">
                  <c:v>99</c:v>
                </c:pt>
                <c:pt idx="2798">
                  <c:v>82</c:v>
                </c:pt>
                <c:pt idx="2799">
                  <c:v>93</c:v>
                </c:pt>
                <c:pt idx="2800">
                  <c:v>105</c:v>
                </c:pt>
                <c:pt idx="2801">
                  <c:v>109</c:v>
                </c:pt>
                <c:pt idx="2802">
                  <c:v>118</c:v>
                </c:pt>
                <c:pt idx="2803">
                  <c:v>125</c:v>
                </c:pt>
                <c:pt idx="2804">
                  <c:v>97</c:v>
                </c:pt>
                <c:pt idx="2805">
                  <c:v>150</c:v>
                </c:pt>
                <c:pt idx="2806">
                  <c:v>150</c:v>
                </c:pt>
                <c:pt idx="2807">
                  <c:v>113</c:v>
                </c:pt>
                <c:pt idx="2808">
                  <c:v>134</c:v>
                </c:pt>
                <c:pt idx="2809">
                  <c:v>108</c:v>
                </c:pt>
                <c:pt idx="2810">
                  <c:v>90</c:v>
                </c:pt>
                <c:pt idx="2811">
                  <c:v>115</c:v>
                </c:pt>
                <c:pt idx="2812">
                  <c:v>98</c:v>
                </c:pt>
                <c:pt idx="2813">
                  <c:v>119</c:v>
                </c:pt>
                <c:pt idx="2814">
                  <c:v>93</c:v>
                </c:pt>
                <c:pt idx="2815">
                  <c:v>82</c:v>
                </c:pt>
                <c:pt idx="2816">
                  <c:v>119</c:v>
                </c:pt>
                <c:pt idx="2817">
                  <c:v>154</c:v>
                </c:pt>
                <c:pt idx="2818">
                  <c:v>134</c:v>
                </c:pt>
                <c:pt idx="2819">
                  <c:v>112</c:v>
                </c:pt>
                <c:pt idx="2820">
                  <c:v>122</c:v>
                </c:pt>
                <c:pt idx="2821">
                  <c:v>129</c:v>
                </c:pt>
                <c:pt idx="2822">
                  <c:v>126</c:v>
                </c:pt>
                <c:pt idx="2823">
                  <c:v>101</c:v>
                </c:pt>
                <c:pt idx="2824">
                  <c:v>135</c:v>
                </c:pt>
                <c:pt idx="2825">
                  <c:v>110</c:v>
                </c:pt>
                <c:pt idx="2826">
                  <c:v>123</c:v>
                </c:pt>
                <c:pt idx="2827">
                  <c:v>138</c:v>
                </c:pt>
                <c:pt idx="2828">
                  <c:v>131</c:v>
                </c:pt>
                <c:pt idx="2829">
                  <c:v>88</c:v>
                </c:pt>
                <c:pt idx="2830">
                  <c:v>97</c:v>
                </c:pt>
                <c:pt idx="2831">
                  <c:v>101</c:v>
                </c:pt>
                <c:pt idx="2832">
                  <c:v>101</c:v>
                </c:pt>
                <c:pt idx="2833">
                  <c:v>88</c:v>
                </c:pt>
                <c:pt idx="2834">
                  <c:v>90</c:v>
                </c:pt>
                <c:pt idx="2835">
                  <c:v>98</c:v>
                </c:pt>
                <c:pt idx="2836">
                  <c:v>98</c:v>
                </c:pt>
                <c:pt idx="2837">
                  <c:v>112</c:v>
                </c:pt>
                <c:pt idx="2838">
                  <c:v>111</c:v>
                </c:pt>
                <c:pt idx="2839">
                  <c:v>166</c:v>
                </c:pt>
                <c:pt idx="2840">
                  <c:v>103</c:v>
                </c:pt>
                <c:pt idx="2841">
                  <c:v>85</c:v>
                </c:pt>
                <c:pt idx="2842">
                  <c:v>174</c:v>
                </c:pt>
                <c:pt idx="2843">
                  <c:v>98</c:v>
                </c:pt>
                <c:pt idx="2844">
                  <c:v>104</c:v>
                </c:pt>
                <c:pt idx="2845">
                  <c:v>164</c:v>
                </c:pt>
                <c:pt idx="2846">
                  <c:v>152</c:v>
                </c:pt>
                <c:pt idx="2847">
                  <c:v>89</c:v>
                </c:pt>
                <c:pt idx="2848">
                  <c:v>124</c:v>
                </c:pt>
                <c:pt idx="2849">
                  <c:v>104</c:v>
                </c:pt>
                <c:pt idx="2850">
                  <c:v>113</c:v>
                </c:pt>
                <c:pt idx="2851">
                  <c:v>106</c:v>
                </c:pt>
                <c:pt idx="2852">
                  <c:v>151</c:v>
                </c:pt>
                <c:pt idx="2853">
                  <c:v>115</c:v>
                </c:pt>
                <c:pt idx="2854">
                  <c:v>100</c:v>
                </c:pt>
                <c:pt idx="2855">
                  <c:v>83</c:v>
                </c:pt>
                <c:pt idx="2856">
                  <c:v>109</c:v>
                </c:pt>
                <c:pt idx="2857">
                  <c:v>136</c:v>
                </c:pt>
                <c:pt idx="2858">
                  <c:v>109</c:v>
                </c:pt>
                <c:pt idx="2859">
                  <c:v>111</c:v>
                </c:pt>
                <c:pt idx="2860">
                  <c:v>109</c:v>
                </c:pt>
                <c:pt idx="2861">
                  <c:v>102</c:v>
                </c:pt>
                <c:pt idx="2862">
                  <c:v>99</c:v>
                </c:pt>
                <c:pt idx="2863">
                  <c:v>111</c:v>
                </c:pt>
                <c:pt idx="2864">
                  <c:v>122</c:v>
                </c:pt>
                <c:pt idx="2865">
                  <c:v>140</c:v>
                </c:pt>
                <c:pt idx="2866">
                  <c:v>110</c:v>
                </c:pt>
                <c:pt idx="2867">
                  <c:v>101</c:v>
                </c:pt>
                <c:pt idx="2868">
                  <c:v>107</c:v>
                </c:pt>
                <c:pt idx="2869">
                  <c:v>116</c:v>
                </c:pt>
                <c:pt idx="2870">
                  <c:v>109</c:v>
                </c:pt>
                <c:pt idx="2871">
                  <c:v>78</c:v>
                </c:pt>
                <c:pt idx="2872">
                  <c:v>102</c:v>
                </c:pt>
                <c:pt idx="2873">
                  <c:v>162</c:v>
                </c:pt>
                <c:pt idx="2874">
                  <c:v>132</c:v>
                </c:pt>
                <c:pt idx="2875">
                  <c:v>122</c:v>
                </c:pt>
                <c:pt idx="2876">
                  <c:v>132</c:v>
                </c:pt>
                <c:pt idx="2877">
                  <c:v>103</c:v>
                </c:pt>
                <c:pt idx="2878">
                  <c:v>131</c:v>
                </c:pt>
                <c:pt idx="2879">
                  <c:v>113</c:v>
                </c:pt>
                <c:pt idx="2880">
                  <c:v>130</c:v>
                </c:pt>
                <c:pt idx="2881">
                  <c:v>108</c:v>
                </c:pt>
                <c:pt idx="2882">
                  <c:v>92</c:v>
                </c:pt>
                <c:pt idx="2883">
                  <c:v>104</c:v>
                </c:pt>
                <c:pt idx="2884">
                  <c:v>125</c:v>
                </c:pt>
                <c:pt idx="2885">
                  <c:v>103</c:v>
                </c:pt>
                <c:pt idx="2886">
                  <c:v>116</c:v>
                </c:pt>
                <c:pt idx="2887">
                  <c:v>106</c:v>
                </c:pt>
                <c:pt idx="2888">
                  <c:v>104</c:v>
                </c:pt>
                <c:pt idx="2889">
                  <c:v>133</c:v>
                </c:pt>
                <c:pt idx="2890">
                  <c:v>126</c:v>
                </c:pt>
                <c:pt idx="2891">
                  <c:v>128</c:v>
                </c:pt>
                <c:pt idx="2892">
                  <c:v>116</c:v>
                </c:pt>
                <c:pt idx="2893">
                  <c:v>82</c:v>
                </c:pt>
                <c:pt idx="2894">
                  <c:v>154</c:v>
                </c:pt>
                <c:pt idx="2895">
                  <c:v>103</c:v>
                </c:pt>
                <c:pt idx="2896">
                  <c:v>137</c:v>
                </c:pt>
                <c:pt idx="2897">
                  <c:v>131</c:v>
                </c:pt>
                <c:pt idx="2898">
                  <c:v>90</c:v>
                </c:pt>
                <c:pt idx="2899">
                  <c:v>91</c:v>
                </c:pt>
                <c:pt idx="2900">
                  <c:v>146</c:v>
                </c:pt>
                <c:pt idx="2901">
                  <c:v>89</c:v>
                </c:pt>
                <c:pt idx="2902">
                  <c:v>104</c:v>
                </c:pt>
                <c:pt idx="2903">
                  <c:v>93</c:v>
                </c:pt>
                <c:pt idx="2904">
                  <c:v>90</c:v>
                </c:pt>
                <c:pt idx="2905">
                  <c:v>96</c:v>
                </c:pt>
                <c:pt idx="2906">
                  <c:v>125</c:v>
                </c:pt>
                <c:pt idx="2907">
                  <c:v>98</c:v>
                </c:pt>
                <c:pt idx="2908">
                  <c:v>82</c:v>
                </c:pt>
                <c:pt idx="2909">
                  <c:v>130</c:v>
                </c:pt>
                <c:pt idx="2910">
                  <c:v>91</c:v>
                </c:pt>
                <c:pt idx="2911">
                  <c:v>99</c:v>
                </c:pt>
                <c:pt idx="2912">
                  <c:v>81</c:v>
                </c:pt>
                <c:pt idx="2913">
                  <c:v>111</c:v>
                </c:pt>
                <c:pt idx="2914">
                  <c:v>101</c:v>
                </c:pt>
                <c:pt idx="2915">
                  <c:v>110</c:v>
                </c:pt>
                <c:pt idx="2916">
                  <c:v>129</c:v>
                </c:pt>
                <c:pt idx="2917">
                  <c:v>116</c:v>
                </c:pt>
                <c:pt idx="2918">
                  <c:v>106</c:v>
                </c:pt>
                <c:pt idx="2919">
                  <c:v>110</c:v>
                </c:pt>
                <c:pt idx="2920">
                  <c:v>128</c:v>
                </c:pt>
                <c:pt idx="2921">
                  <c:v>108</c:v>
                </c:pt>
                <c:pt idx="2922">
                  <c:v>110</c:v>
                </c:pt>
                <c:pt idx="2923">
                  <c:v>158</c:v>
                </c:pt>
                <c:pt idx="2924">
                  <c:v>97</c:v>
                </c:pt>
                <c:pt idx="2925">
                  <c:v>106</c:v>
                </c:pt>
                <c:pt idx="2926">
                  <c:v>91</c:v>
                </c:pt>
                <c:pt idx="2927">
                  <c:v>175</c:v>
                </c:pt>
                <c:pt idx="2928">
                  <c:v>220</c:v>
                </c:pt>
                <c:pt idx="2929">
                  <c:v>170</c:v>
                </c:pt>
                <c:pt idx="2930">
                  <c:v>94</c:v>
                </c:pt>
                <c:pt idx="2931">
                  <c:v>113</c:v>
                </c:pt>
                <c:pt idx="2932">
                  <c:v>105</c:v>
                </c:pt>
                <c:pt idx="2933">
                  <c:v>93</c:v>
                </c:pt>
                <c:pt idx="2934">
                  <c:v>90</c:v>
                </c:pt>
                <c:pt idx="2935">
                  <c:v>99</c:v>
                </c:pt>
                <c:pt idx="2936">
                  <c:v>93</c:v>
                </c:pt>
                <c:pt idx="2937">
                  <c:v>109</c:v>
                </c:pt>
                <c:pt idx="2938">
                  <c:v>142</c:v>
                </c:pt>
                <c:pt idx="2939">
                  <c:v>135</c:v>
                </c:pt>
                <c:pt idx="2940">
                  <c:v>101</c:v>
                </c:pt>
                <c:pt idx="2941">
                  <c:v>99</c:v>
                </c:pt>
                <c:pt idx="2942">
                  <c:v>122</c:v>
                </c:pt>
                <c:pt idx="2943">
                  <c:v>172</c:v>
                </c:pt>
                <c:pt idx="2944">
                  <c:v>126</c:v>
                </c:pt>
                <c:pt idx="2945">
                  <c:v>143</c:v>
                </c:pt>
                <c:pt idx="2946">
                  <c:v>132</c:v>
                </c:pt>
                <c:pt idx="2947">
                  <c:v>90</c:v>
                </c:pt>
                <c:pt idx="2948">
                  <c:v>152</c:v>
                </c:pt>
                <c:pt idx="2949">
                  <c:v>225</c:v>
                </c:pt>
                <c:pt idx="2950">
                  <c:v>96</c:v>
                </c:pt>
                <c:pt idx="2951">
                  <c:v>119</c:v>
                </c:pt>
                <c:pt idx="2952">
                  <c:v>100</c:v>
                </c:pt>
                <c:pt idx="2953">
                  <c:v>189</c:v>
                </c:pt>
                <c:pt idx="2954">
                  <c:v>117</c:v>
                </c:pt>
                <c:pt idx="2955">
                  <c:v>137</c:v>
                </c:pt>
                <c:pt idx="2956">
                  <c:v>98</c:v>
                </c:pt>
                <c:pt idx="2957">
                  <c:v>96</c:v>
                </c:pt>
                <c:pt idx="2958">
                  <c:v>95</c:v>
                </c:pt>
                <c:pt idx="2959">
                  <c:v>115</c:v>
                </c:pt>
                <c:pt idx="2960">
                  <c:v>94</c:v>
                </c:pt>
                <c:pt idx="2961">
                  <c:v>88</c:v>
                </c:pt>
                <c:pt idx="2962">
                  <c:v>102</c:v>
                </c:pt>
                <c:pt idx="2963">
                  <c:v>108</c:v>
                </c:pt>
                <c:pt idx="2964">
                  <c:v>91</c:v>
                </c:pt>
                <c:pt idx="2965">
                  <c:v>80</c:v>
                </c:pt>
                <c:pt idx="2966">
                  <c:v>187</c:v>
                </c:pt>
                <c:pt idx="2967">
                  <c:v>88</c:v>
                </c:pt>
                <c:pt idx="2968">
                  <c:v>82</c:v>
                </c:pt>
                <c:pt idx="2969">
                  <c:v>113</c:v>
                </c:pt>
                <c:pt idx="2970">
                  <c:v>96</c:v>
                </c:pt>
                <c:pt idx="2971">
                  <c:v>123</c:v>
                </c:pt>
                <c:pt idx="2972">
                  <c:v>87</c:v>
                </c:pt>
                <c:pt idx="2973">
                  <c:v>146</c:v>
                </c:pt>
                <c:pt idx="2974">
                  <c:v>89</c:v>
                </c:pt>
                <c:pt idx="2975">
                  <c:v>108</c:v>
                </c:pt>
                <c:pt idx="2976">
                  <c:v>109</c:v>
                </c:pt>
                <c:pt idx="2977">
                  <c:v>109</c:v>
                </c:pt>
                <c:pt idx="2978">
                  <c:v>116</c:v>
                </c:pt>
                <c:pt idx="2979">
                  <c:v>182</c:v>
                </c:pt>
                <c:pt idx="2980">
                  <c:v>164</c:v>
                </c:pt>
                <c:pt idx="2981">
                  <c:v>186</c:v>
                </c:pt>
                <c:pt idx="2982">
                  <c:v>138</c:v>
                </c:pt>
                <c:pt idx="2983">
                  <c:v>106</c:v>
                </c:pt>
                <c:pt idx="2984">
                  <c:v>122</c:v>
                </c:pt>
                <c:pt idx="2985">
                  <c:v>93</c:v>
                </c:pt>
                <c:pt idx="2986">
                  <c:v>170</c:v>
                </c:pt>
                <c:pt idx="2987">
                  <c:v>110</c:v>
                </c:pt>
                <c:pt idx="2988">
                  <c:v>125</c:v>
                </c:pt>
                <c:pt idx="2989">
                  <c:v>109</c:v>
                </c:pt>
                <c:pt idx="2990">
                  <c:v>114</c:v>
                </c:pt>
                <c:pt idx="2991">
                  <c:v>97</c:v>
                </c:pt>
                <c:pt idx="2992">
                  <c:v>135</c:v>
                </c:pt>
                <c:pt idx="2993">
                  <c:v>95</c:v>
                </c:pt>
                <c:pt idx="2994">
                  <c:v>91</c:v>
                </c:pt>
                <c:pt idx="2995">
                  <c:v>111</c:v>
                </c:pt>
                <c:pt idx="2996">
                  <c:v>91</c:v>
                </c:pt>
                <c:pt idx="2997">
                  <c:v>122</c:v>
                </c:pt>
                <c:pt idx="2998">
                  <c:v>142</c:v>
                </c:pt>
                <c:pt idx="2999">
                  <c:v>146</c:v>
                </c:pt>
                <c:pt idx="3000">
                  <c:v>123</c:v>
                </c:pt>
                <c:pt idx="3001">
                  <c:v>137</c:v>
                </c:pt>
                <c:pt idx="3002">
                  <c:v>135</c:v>
                </c:pt>
                <c:pt idx="3003">
                  <c:v>115</c:v>
                </c:pt>
                <c:pt idx="3004">
                  <c:v>94</c:v>
                </c:pt>
                <c:pt idx="3005">
                  <c:v>101</c:v>
                </c:pt>
                <c:pt idx="3006">
                  <c:v>120</c:v>
                </c:pt>
                <c:pt idx="3007">
                  <c:v>146</c:v>
                </c:pt>
                <c:pt idx="3008">
                  <c:v>131</c:v>
                </c:pt>
                <c:pt idx="3009">
                  <c:v>112</c:v>
                </c:pt>
                <c:pt idx="3010">
                  <c:v>106</c:v>
                </c:pt>
                <c:pt idx="3011">
                  <c:v>101</c:v>
                </c:pt>
                <c:pt idx="3012">
                  <c:v>110</c:v>
                </c:pt>
                <c:pt idx="3013">
                  <c:v>123</c:v>
                </c:pt>
                <c:pt idx="3014">
                  <c:v>114</c:v>
                </c:pt>
                <c:pt idx="3015">
                  <c:v>120</c:v>
                </c:pt>
                <c:pt idx="3016">
                  <c:v>97</c:v>
                </c:pt>
                <c:pt idx="3017">
                  <c:v>114</c:v>
                </c:pt>
                <c:pt idx="3018">
                  <c:v>105</c:v>
                </c:pt>
                <c:pt idx="3019">
                  <c:v>100</c:v>
                </c:pt>
                <c:pt idx="3020">
                  <c:v>135</c:v>
                </c:pt>
                <c:pt idx="3021">
                  <c:v>115</c:v>
                </c:pt>
                <c:pt idx="3022">
                  <c:v>94</c:v>
                </c:pt>
                <c:pt idx="3023">
                  <c:v>96</c:v>
                </c:pt>
                <c:pt idx="3024">
                  <c:v>127</c:v>
                </c:pt>
                <c:pt idx="3025">
                  <c:v>108</c:v>
                </c:pt>
                <c:pt idx="3026">
                  <c:v>101</c:v>
                </c:pt>
                <c:pt idx="3027">
                  <c:v>157</c:v>
                </c:pt>
                <c:pt idx="3028">
                  <c:v>121</c:v>
                </c:pt>
                <c:pt idx="3029">
                  <c:v>118</c:v>
                </c:pt>
                <c:pt idx="3030">
                  <c:v>125</c:v>
                </c:pt>
                <c:pt idx="3031">
                  <c:v>128</c:v>
                </c:pt>
                <c:pt idx="3032">
                  <c:v>112</c:v>
                </c:pt>
                <c:pt idx="3033">
                  <c:v>99</c:v>
                </c:pt>
                <c:pt idx="3034">
                  <c:v>100</c:v>
                </c:pt>
                <c:pt idx="3035">
                  <c:v>90</c:v>
                </c:pt>
                <c:pt idx="3036">
                  <c:v>105</c:v>
                </c:pt>
                <c:pt idx="3037">
                  <c:v>99</c:v>
                </c:pt>
                <c:pt idx="3038">
                  <c:v>136</c:v>
                </c:pt>
                <c:pt idx="3039">
                  <c:v>111</c:v>
                </c:pt>
                <c:pt idx="3040">
                  <c:v>124</c:v>
                </c:pt>
                <c:pt idx="3041">
                  <c:v>94</c:v>
                </c:pt>
                <c:pt idx="3042">
                  <c:v>96</c:v>
                </c:pt>
                <c:pt idx="3043">
                  <c:v>96</c:v>
                </c:pt>
                <c:pt idx="3044">
                  <c:v>141</c:v>
                </c:pt>
                <c:pt idx="3045">
                  <c:v>72</c:v>
                </c:pt>
                <c:pt idx="3046">
                  <c:v>106</c:v>
                </c:pt>
                <c:pt idx="3047">
                  <c:v>118</c:v>
                </c:pt>
                <c:pt idx="3048">
                  <c:v>126</c:v>
                </c:pt>
                <c:pt idx="3049">
                  <c:v>104</c:v>
                </c:pt>
                <c:pt idx="3050">
                  <c:v>106</c:v>
                </c:pt>
                <c:pt idx="3051">
                  <c:v>109</c:v>
                </c:pt>
                <c:pt idx="3052">
                  <c:v>110</c:v>
                </c:pt>
                <c:pt idx="3053">
                  <c:v>118</c:v>
                </c:pt>
                <c:pt idx="3054">
                  <c:v>128</c:v>
                </c:pt>
                <c:pt idx="3055">
                  <c:v>110</c:v>
                </c:pt>
                <c:pt idx="3056">
                  <c:v>84</c:v>
                </c:pt>
                <c:pt idx="3057">
                  <c:v>92</c:v>
                </c:pt>
                <c:pt idx="3058">
                  <c:v>104</c:v>
                </c:pt>
                <c:pt idx="3059">
                  <c:v>99</c:v>
                </c:pt>
                <c:pt idx="3060">
                  <c:v>69</c:v>
                </c:pt>
                <c:pt idx="3061">
                  <c:v>103</c:v>
                </c:pt>
                <c:pt idx="3062">
                  <c:v>131</c:v>
                </c:pt>
                <c:pt idx="3063">
                  <c:v>98</c:v>
                </c:pt>
                <c:pt idx="3064">
                  <c:v>109</c:v>
                </c:pt>
                <c:pt idx="3065">
                  <c:v>219</c:v>
                </c:pt>
                <c:pt idx="3066">
                  <c:v>93</c:v>
                </c:pt>
                <c:pt idx="3067">
                  <c:v>87</c:v>
                </c:pt>
                <c:pt idx="3068">
                  <c:v>100</c:v>
                </c:pt>
                <c:pt idx="3069">
                  <c:v>114</c:v>
                </c:pt>
                <c:pt idx="3070">
                  <c:v>121</c:v>
                </c:pt>
                <c:pt idx="3071">
                  <c:v>102</c:v>
                </c:pt>
                <c:pt idx="3072">
                  <c:v>117</c:v>
                </c:pt>
                <c:pt idx="3073">
                  <c:v>154</c:v>
                </c:pt>
                <c:pt idx="3074">
                  <c:v>117</c:v>
                </c:pt>
                <c:pt idx="3075">
                  <c:v>107</c:v>
                </c:pt>
                <c:pt idx="3076">
                  <c:v>107</c:v>
                </c:pt>
                <c:pt idx="3077">
                  <c:v>112</c:v>
                </c:pt>
                <c:pt idx="3078">
                  <c:v>164</c:v>
                </c:pt>
                <c:pt idx="3079">
                  <c:v>92</c:v>
                </c:pt>
                <c:pt idx="3080">
                  <c:v>106</c:v>
                </c:pt>
                <c:pt idx="3081">
                  <c:v>140</c:v>
                </c:pt>
                <c:pt idx="3082">
                  <c:v>83</c:v>
                </c:pt>
                <c:pt idx="3083">
                  <c:v>110</c:v>
                </c:pt>
                <c:pt idx="3084">
                  <c:v>126</c:v>
                </c:pt>
                <c:pt idx="3085">
                  <c:v>102</c:v>
                </c:pt>
                <c:pt idx="3086">
                  <c:v>78</c:v>
                </c:pt>
                <c:pt idx="3087">
                  <c:v>99</c:v>
                </c:pt>
                <c:pt idx="3088">
                  <c:v>300</c:v>
                </c:pt>
                <c:pt idx="3089">
                  <c:v>110</c:v>
                </c:pt>
                <c:pt idx="3090">
                  <c:v>98</c:v>
                </c:pt>
                <c:pt idx="3091">
                  <c:v>129</c:v>
                </c:pt>
                <c:pt idx="3092">
                  <c:v>100</c:v>
                </c:pt>
                <c:pt idx="3093">
                  <c:v>119</c:v>
                </c:pt>
                <c:pt idx="3094">
                  <c:v>90</c:v>
                </c:pt>
                <c:pt idx="3095">
                  <c:v>130</c:v>
                </c:pt>
                <c:pt idx="3096">
                  <c:v>89</c:v>
                </c:pt>
                <c:pt idx="3097">
                  <c:v>118</c:v>
                </c:pt>
                <c:pt idx="3098">
                  <c:v>73</c:v>
                </c:pt>
                <c:pt idx="3099">
                  <c:v>108</c:v>
                </c:pt>
                <c:pt idx="3100">
                  <c:v>95</c:v>
                </c:pt>
                <c:pt idx="3101">
                  <c:v>137</c:v>
                </c:pt>
                <c:pt idx="3102">
                  <c:v>130</c:v>
                </c:pt>
                <c:pt idx="3103">
                  <c:v>91</c:v>
                </c:pt>
                <c:pt idx="3104">
                  <c:v>94</c:v>
                </c:pt>
                <c:pt idx="3105">
                  <c:v>150</c:v>
                </c:pt>
                <c:pt idx="3106">
                  <c:v>121</c:v>
                </c:pt>
                <c:pt idx="3107">
                  <c:v>128</c:v>
                </c:pt>
                <c:pt idx="3108">
                  <c:v>113</c:v>
                </c:pt>
                <c:pt idx="3109">
                  <c:v>94</c:v>
                </c:pt>
                <c:pt idx="3110">
                  <c:v>171</c:v>
                </c:pt>
                <c:pt idx="3111">
                  <c:v>192</c:v>
                </c:pt>
                <c:pt idx="3112">
                  <c:v>172</c:v>
                </c:pt>
                <c:pt idx="3113">
                  <c:v>101</c:v>
                </c:pt>
                <c:pt idx="3114">
                  <c:v>97</c:v>
                </c:pt>
                <c:pt idx="3115">
                  <c:v>106</c:v>
                </c:pt>
                <c:pt idx="3116">
                  <c:v>144</c:v>
                </c:pt>
                <c:pt idx="3117">
                  <c:v>90</c:v>
                </c:pt>
                <c:pt idx="3118">
                  <c:v>129</c:v>
                </c:pt>
                <c:pt idx="3119">
                  <c:v>87</c:v>
                </c:pt>
                <c:pt idx="3120">
                  <c:v>135</c:v>
                </c:pt>
                <c:pt idx="3121">
                  <c:v>101</c:v>
                </c:pt>
                <c:pt idx="3122">
                  <c:v>115</c:v>
                </c:pt>
                <c:pt idx="3123">
                  <c:v>104</c:v>
                </c:pt>
                <c:pt idx="3124">
                  <c:v>94</c:v>
                </c:pt>
                <c:pt idx="3125">
                  <c:v>86</c:v>
                </c:pt>
                <c:pt idx="3126">
                  <c:v>152</c:v>
                </c:pt>
                <c:pt idx="3127">
                  <c:v>116</c:v>
                </c:pt>
                <c:pt idx="3128">
                  <c:v>132</c:v>
                </c:pt>
                <c:pt idx="3129">
                  <c:v>94</c:v>
                </c:pt>
                <c:pt idx="3130">
                  <c:v>125</c:v>
                </c:pt>
                <c:pt idx="3131">
                  <c:v>107</c:v>
                </c:pt>
                <c:pt idx="3132">
                  <c:v>83</c:v>
                </c:pt>
                <c:pt idx="3133">
                  <c:v>129</c:v>
                </c:pt>
                <c:pt idx="3134">
                  <c:v>92</c:v>
                </c:pt>
                <c:pt idx="3135">
                  <c:v>151</c:v>
                </c:pt>
                <c:pt idx="3136">
                  <c:v>136</c:v>
                </c:pt>
                <c:pt idx="3137">
                  <c:v>114</c:v>
                </c:pt>
                <c:pt idx="3138">
                  <c:v>105</c:v>
                </c:pt>
                <c:pt idx="3139">
                  <c:v>80</c:v>
                </c:pt>
                <c:pt idx="3140">
                  <c:v>144</c:v>
                </c:pt>
                <c:pt idx="3141">
                  <c:v>96</c:v>
                </c:pt>
                <c:pt idx="3142">
                  <c:v>138</c:v>
                </c:pt>
                <c:pt idx="3143">
                  <c:v>129</c:v>
                </c:pt>
                <c:pt idx="3144">
                  <c:v>136</c:v>
                </c:pt>
                <c:pt idx="3145">
                  <c:v>113</c:v>
                </c:pt>
                <c:pt idx="3146">
                  <c:v>93</c:v>
                </c:pt>
                <c:pt idx="3147">
                  <c:v>108</c:v>
                </c:pt>
                <c:pt idx="3148">
                  <c:v>94</c:v>
                </c:pt>
                <c:pt idx="3149">
                  <c:v>131</c:v>
                </c:pt>
                <c:pt idx="3150">
                  <c:v>105</c:v>
                </c:pt>
                <c:pt idx="3151">
                  <c:v>158</c:v>
                </c:pt>
                <c:pt idx="3152">
                  <c:v>123</c:v>
                </c:pt>
                <c:pt idx="3153">
                  <c:v>103</c:v>
                </c:pt>
                <c:pt idx="3154">
                  <c:v>100</c:v>
                </c:pt>
                <c:pt idx="3155">
                  <c:v>99</c:v>
                </c:pt>
                <c:pt idx="3156">
                  <c:v>122</c:v>
                </c:pt>
                <c:pt idx="3157">
                  <c:v>95</c:v>
                </c:pt>
                <c:pt idx="3158">
                  <c:v>126</c:v>
                </c:pt>
                <c:pt idx="3159">
                  <c:v>118</c:v>
                </c:pt>
                <c:pt idx="3160">
                  <c:v>130</c:v>
                </c:pt>
                <c:pt idx="3161">
                  <c:v>119</c:v>
                </c:pt>
                <c:pt idx="3162">
                  <c:v>130</c:v>
                </c:pt>
                <c:pt idx="3163">
                  <c:v>112</c:v>
                </c:pt>
                <c:pt idx="3164">
                  <c:v>89</c:v>
                </c:pt>
                <c:pt idx="3165">
                  <c:v>103</c:v>
                </c:pt>
                <c:pt idx="3166">
                  <c:v>97</c:v>
                </c:pt>
                <c:pt idx="3167">
                  <c:v>104</c:v>
                </c:pt>
                <c:pt idx="3168">
                  <c:v>85</c:v>
                </c:pt>
                <c:pt idx="3169">
                  <c:v>100</c:v>
                </c:pt>
                <c:pt idx="3170">
                  <c:v>101</c:v>
                </c:pt>
                <c:pt idx="3171">
                  <c:v>140</c:v>
                </c:pt>
                <c:pt idx="3172">
                  <c:v>118</c:v>
                </c:pt>
                <c:pt idx="3173">
                  <c:v>114</c:v>
                </c:pt>
                <c:pt idx="3174">
                  <c:v>92</c:v>
                </c:pt>
                <c:pt idx="3175">
                  <c:v>150</c:v>
                </c:pt>
                <c:pt idx="3176">
                  <c:v>123</c:v>
                </c:pt>
                <c:pt idx="3177">
                  <c:v>99</c:v>
                </c:pt>
                <c:pt idx="3178">
                  <c:v>133</c:v>
                </c:pt>
                <c:pt idx="3179">
                  <c:v>81</c:v>
                </c:pt>
                <c:pt idx="3180">
                  <c:v>133</c:v>
                </c:pt>
                <c:pt idx="3181">
                  <c:v>123</c:v>
                </c:pt>
                <c:pt idx="3182">
                  <c:v>108</c:v>
                </c:pt>
                <c:pt idx="3183">
                  <c:v>98</c:v>
                </c:pt>
                <c:pt idx="3184">
                  <c:v>85</c:v>
                </c:pt>
                <c:pt idx="3185">
                  <c:v>110</c:v>
                </c:pt>
                <c:pt idx="3186">
                  <c:v>92</c:v>
                </c:pt>
                <c:pt idx="3187">
                  <c:v>95</c:v>
                </c:pt>
                <c:pt idx="3188">
                  <c:v>111</c:v>
                </c:pt>
                <c:pt idx="3189">
                  <c:v>105</c:v>
                </c:pt>
                <c:pt idx="3190">
                  <c:v>100</c:v>
                </c:pt>
                <c:pt idx="3191">
                  <c:v>85</c:v>
                </c:pt>
                <c:pt idx="3192">
                  <c:v>88</c:v>
                </c:pt>
                <c:pt idx="3193">
                  <c:v>91</c:v>
                </c:pt>
                <c:pt idx="3194">
                  <c:v>102</c:v>
                </c:pt>
                <c:pt idx="3195">
                  <c:v>115</c:v>
                </c:pt>
                <c:pt idx="3196">
                  <c:v>105</c:v>
                </c:pt>
                <c:pt idx="3197">
                  <c:v>115</c:v>
                </c:pt>
                <c:pt idx="3198">
                  <c:v>89</c:v>
                </c:pt>
                <c:pt idx="3199">
                  <c:v>106</c:v>
                </c:pt>
                <c:pt idx="3200">
                  <c:v>116</c:v>
                </c:pt>
                <c:pt idx="3201">
                  <c:v>113</c:v>
                </c:pt>
                <c:pt idx="3202">
                  <c:v>109</c:v>
                </c:pt>
                <c:pt idx="3203">
                  <c:v>101</c:v>
                </c:pt>
                <c:pt idx="3204">
                  <c:v>90</c:v>
                </c:pt>
                <c:pt idx="3205">
                  <c:v>114</c:v>
                </c:pt>
                <c:pt idx="3206">
                  <c:v>104</c:v>
                </c:pt>
                <c:pt idx="3207">
                  <c:v>95</c:v>
                </c:pt>
                <c:pt idx="3208">
                  <c:v>125</c:v>
                </c:pt>
                <c:pt idx="3209">
                  <c:v>120</c:v>
                </c:pt>
                <c:pt idx="3210">
                  <c:v>142</c:v>
                </c:pt>
                <c:pt idx="3211">
                  <c:v>124</c:v>
                </c:pt>
                <c:pt idx="3212">
                  <c:v>88</c:v>
                </c:pt>
                <c:pt idx="3213">
                  <c:v>141</c:v>
                </c:pt>
                <c:pt idx="3214">
                  <c:v>113</c:v>
                </c:pt>
                <c:pt idx="3215">
                  <c:v>118</c:v>
                </c:pt>
                <c:pt idx="3216">
                  <c:v>93</c:v>
                </c:pt>
                <c:pt idx="3217">
                  <c:v>100</c:v>
                </c:pt>
                <c:pt idx="3218">
                  <c:v>96</c:v>
                </c:pt>
                <c:pt idx="3219">
                  <c:v>130</c:v>
                </c:pt>
                <c:pt idx="3220">
                  <c:v>102</c:v>
                </c:pt>
                <c:pt idx="3221">
                  <c:v>143</c:v>
                </c:pt>
                <c:pt idx="3222">
                  <c:v>100</c:v>
                </c:pt>
                <c:pt idx="3223">
                  <c:v>150</c:v>
                </c:pt>
                <c:pt idx="3224">
                  <c:v>121</c:v>
                </c:pt>
                <c:pt idx="3225">
                  <c:v>93</c:v>
                </c:pt>
                <c:pt idx="3226">
                  <c:v>102</c:v>
                </c:pt>
                <c:pt idx="3227">
                  <c:v>85</c:v>
                </c:pt>
                <c:pt idx="3228">
                  <c:v>88</c:v>
                </c:pt>
                <c:pt idx="3229">
                  <c:v>140</c:v>
                </c:pt>
                <c:pt idx="3230">
                  <c:v>104</c:v>
                </c:pt>
                <c:pt idx="3231">
                  <c:v>124</c:v>
                </c:pt>
                <c:pt idx="3232">
                  <c:v>100</c:v>
                </c:pt>
                <c:pt idx="3233">
                  <c:v>92</c:v>
                </c:pt>
                <c:pt idx="3234">
                  <c:v>177</c:v>
                </c:pt>
                <c:pt idx="3235">
                  <c:v>130</c:v>
                </c:pt>
                <c:pt idx="3236">
                  <c:v>99</c:v>
                </c:pt>
                <c:pt idx="3237">
                  <c:v>132</c:v>
                </c:pt>
                <c:pt idx="3238">
                  <c:v>80</c:v>
                </c:pt>
                <c:pt idx="3239">
                  <c:v>97</c:v>
                </c:pt>
                <c:pt idx="3240">
                  <c:v>98</c:v>
                </c:pt>
                <c:pt idx="3241">
                  <c:v>113</c:v>
                </c:pt>
                <c:pt idx="3242">
                  <c:v>111</c:v>
                </c:pt>
                <c:pt idx="3243">
                  <c:v>134</c:v>
                </c:pt>
                <c:pt idx="3244">
                  <c:v>103</c:v>
                </c:pt>
                <c:pt idx="3245">
                  <c:v>98</c:v>
                </c:pt>
                <c:pt idx="3246">
                  <c:v>108</c:v>
                </c:pt>
                <c:pt idx="3247">
                  <c:v>104</c:v>
                </c:pt>
                <c:pt idx="3248">
                  <c:v>111</c:v>
                </c:pt>
                <c:pt idx="3249">
                  <c:v>85</c:v>
                </c:pt>
                <c:pt idx="3250">
                  <c:v>140</c:v>
                </c:pt>
                <c:pt idx="3251">
                  <c:v>85</c:v>
                </c:pt>
                <c:pt idx="3252">
                  <c:v>103</c:v>
                </c:pt>
                <c:pt idx="3253">
                  <c:v>109</c:v>
                </c:pt>
                <c:pt idx="3254">
                  <c:v>117</c:v>
                </c:pt>
                <c:pt idx="3255">
                  <c:v>94</c:v>
                </c:pt>
                <c:pt idx="3256">
                  <c:v>107</c:v>
                </c:pt>
                <c:pt idx="3257">
                  <c:v>101</c:v>
                </c:pt>
                <c:pt idx="3258">
                  <c:v>91</c:v>
                </c:pt>
                <c:pt idx="3259">
                  <c:v>101</c:v>
                </c:pt>
                <c:pt idx="3260">
                  <c:v>104</c:v>
                </c:pt>
                <c:pt idx="3261">
                  <c:v>102</c:v>
                </c:pt>
                <c:pt idx="3262">
                  <c:v>116</c:v>
                </c:pt>
                <c:pt idx="3263">
                  <c:v>135</c:v>
                </c:pt>
                <c:pt idx="3264">
                  <c:v>110</c:v>
                </c:pt>
                <c:pt idx="3265">
                  <c:v>124</c:v>
                </c:pt>
                <c:pt idx="3266">
                  <c:v>96</c:v>
                </c:pt>
                <c:pt idx="3267">
                  <c:v>99</c:v>
                </c:pt>
                <c:pt idx="3268">
                  <c:v>130</c:v>
                </c:pt>
                <c:pt idx="3269">
                  <c:v>110</c:v>
                </c:pt>
                <c:pt idx="3270">
                  <c:v>134</c:v>
                </c:pt>
                <c:pt idx="3271">
                  <c:v>96</c:v>
                </c:pt>
                <c:pt idx="3272">
                  <c:v>118</c:v>
                </c:pt>
                <c:pt idx="3273">
                  <c:v>156</c:v>
                </c:pt>
                <c:pt idx="3274">
                  <c:v>193</c:v>
                </c:pt>
                <c:pt idx="3275">
                  <c:v>114</c:v>
                </c:pt>
                <c:pt idx="3276">
                  <c:v>111</c:v>
                </c:pt>
                <c:pt idx="3277">
                  <c:v>89</c:v>
                </c:pt>
                <c:pt idx="3278">
                  <c:v>111</c:v>
                </c:pt>
                <c:pt idx="3279">
                  <c:v>135</c:v>
                </c:pt>
                <c:pt idx="3280">
                  <c:v>136</c:v>
                </c:pt>
                <c:pt idx="3281">
                  <c:v>102</c:v>
                </c:pt>
                <c:pt idx="3282">
                  <c:v>127</c:v>
                </c:pt>
                <c:pt idx="3283">
                  <c:v>91</c:v>
                </c:pt>
                <c:pt idx="3284">
                  <c:v>125</c:v>
                </c:pt>
                <c:pt idx="3285">
                  <c:v>110</c:v>
                </c:pt>
                <c:pt idx="3286">
                  <c:v>83</c:v>
                </c:pt>
                <c:pt idx="3287">
                  <c:v>93</c:v>
                </c:pt>
                <c:pt idx="3288">
                  <c:v>110</c:v>
                </c:pt>
                <c:pt idx="3289">
                  <c:v>106</c:v>
                </c:pt>
                <c:pt idx="3290">
                  <c:v>104</c:v>
                </c:pt>
                <c:pt idx="3291">
                  <c:v>101</c:v>
                </c:pt>
                <c:pt idx="3292">
                  <c:v>116</c:v>
                </c:pt>
                <c:pt idx="3293">
                  <c:v>90</c:v>
                </c:pt>
                <c:pt idx="3294">
                  <c:v>103</c:v>
                </c:pt>
                <c:pt idx="3295">
                  <c:v>104</c:v>
                </c:pt>
                <c:pt idx="3296">
                  <c:v>97</c:v>
                </c:pt>
                <c:pt idx="3297">
                  <c:v>135</c:v>
                </c:pt>
                <c:pt idx="3298">
                  <c:v>132</c:v>
                </c:pt>
                <c:pt idx="3299">
                  <c:v>124</c:v>
                </c:pt>
                <c:pt idx="3300">
                  <c:v>100</c:v>
                </c:pt>
                <c:pt idx="3301">
                  <c:v>125</c:v>
                </c:pt>
                <c:pt idx="3302">
                  <c:v>122</c:v>
                </c:pt>
                <c:pt idx="3303">
                  <c:v>112</c:v>
                </c:pt>
                <c:pt idx="3304">
                  <c:v>129</c:v>
                </c:pt>
                <c:pt idx="3305">
                  <c:v>110</c:v>
                </c:pt>
                <c:pt idx="3306">
                  <c:v>87</c:v>
                </c:pt>
                <c:pt idx="3307">
                  <c:v>114</c:v>
                </c:pt>
                <c:pt idx="3308">
                  <c:v>75</c:v>
                </c:pt>
                <c:pt idx="3309">
                  <c:v>107</c:v>
                </c:pt>
                <c:pt idx="3310">
                  <c:v>95</c:v>
                </c:pt>
                <c:pt idx="3311">
                  <c:v>93</c:v>
                </c:pt>
                <c:pt idx="3312">
                  <c:v>98</c:v>
                </c:pt>
                <c:pt idx="3313">
                  <c:v>86</c:v>
                </c:pt>
                <c:pt idx="3314">
                  <c:v>142</c:v>
                </c:pt>
                <c:pt idx="3315">
                  <c:v>111</c:v>
                </c:pt>
                <c:pt idx="3316">
                  <c:v>116</c:v>
                </c:pt>
                <c:pt idx="3317">
                  <c:v>138</c:v>
                </c:pt>
                <c:pt idx="3318">
                  <c:v>87</c:v>
                </c:pt>
                <c:pt idx="3319">
                  <c:v>109</c:v>
                </c:pt>
                <c:pt idx="3320">
                  <c:v>102</c:v>
                </c:pt>
                <c:pt idx="3321">
                  <c:v>119</c:v>
                </c:pt>
                <c:pt idx="3322">
                  <c:v>107</c:v>
                </c:pt>
                <c:pt idx="3323">
                  <c:v>104</c:v>
                </c:pt>
                <c:pt idx="3324">
                  <c:v>106</c:v>
                </c:pt>
                <c:pt idx="3325">
                  <c:v>112</c:v>
                </c:pt>
                <c:pt idx="3326">
                  <c:v>105</c:v>
                </c:pt>
                <c:pt idx="3327">
                  <c:v>103</c:v>
                </c:pt>
                <c:pt idx="3328">
                  <c:v>120</c:v>
                </c:pt>
                <c:pt idx="3329">
                  <c:v>117</c:v>
                </c:pt>
                <c:pt idx="3330">
                  <c:v>90</c:v>
                </c:pt>
                <c:pt idx="3331">
                  <c:v>109</c:v>
                </c:pt>
                <c:pt idx="3332">
                  <c:v>174</c:v>
                </c:pt>
                <c:pt idx="3333">
                  <c:v>110</c:v>
                </c:pt>
                <c:pt idx="3334">
                  <c:v>110</c:v>
                </c:pt>
                <c:pt idx="3335">
                  <c:v>82</c:v>
                </c:pt>
                <c:pt idx="3336">
                  <c:v>95</c:v>
                </c:pt>
                <c:pt idx="3337">
                  <c:v>107</c:v>
                </c:pt>
                <c:pt idx="3338">
                  <c:v>103</c:v>
                </c:pt>
                <c:pt idx="3339">
                  <c:v>92</c:v>
                </c:pt>
                <c:pt idx="3340">
                  <c:v>87</c:v>
                </c:pt>
                <c:pt idx="3341">
                  <c:v>94</c:v>
                </c:pt>
                <c:pt idx="3342">
                  <c:v>123</c:v>
                </c:pt>
                <c:pt idx="3343">
                  <c:v>88</c:v>
                </c:pt>
                <c:pt idx="3344">
                  <c:v>120</c:v>
                </c:pt>
                <c:pt idx="3345">
                  <c:v>89</c:v>
                </c:pt>
                <c:pt idx="3346">
                  <c:v>93</c:v>
                </c:pt>
                <c:pt idx="3347">
                  <c:v>81</c:v>
                </c:pt>
                <c:pt idx="3348">
                  <c:v>129</c:v>
                </c:pt>
                <c:pt idx="3349">
                  <c:v>95</c:v>
                </c:pt>
                <c:pt idx="3350">
                  <c:v>112</c:v>
                </c:pt>
                <c:pt idx="3351">
                  <c:v>124</c:v>
                </c:pt>
                <c:pt idx="3352">
                  <c:v>112</c:v>
                </c:pt>
                <c:pt idx="3353">
                  <c:v>112</c:v>
                </c:pt>
                <c:pt idx="3354">
                  <c:v>90</c:v>
                </c:pt>
                <c:pt idx="3355">
                  <c:v>101</c:v>
                </c:pt>
                <c:pt idx="3356">
                  <c:v>101</c:v>
                </c:pt>
                <c:pt idx="3357">
                  <c:v>109</c:v>
                </c:pt>
                <c:pt idx="3358">
                  <c:v>106</c:v>
                </c:pt>
                <c:pt idx="3359">
                  <c:v>93</c:v>
                </c:pt>
                <c:pt idx="3360">
                  <c:v>139</c:v>
                </c:pt>
                <c:pt idx="3361">
                  <c:v>110</c:v>
                </c:pt>
                <c:pt idx="3362">
                  <c:v>96</c:v>
                </c:pt>
                <c:pt idx="3363">
                  <c:v>128</c:v>
                </c:pt>
                <c:pt idx="3364">
                  <c:v>107</c:v>
                </c:pt>
                <c:pt idx="3365">
                  <c:v>88</c:v>
                </c:pt>
                <c:pt idx="3366">
                  <c:v>101</c:v>
                </c:pt>
                <c:pt idx="3367">
                  <c:v>83</c:v>
                </c:pt>
                <c:pt idx="3368">
                  <c:v>123</c:v>
                </c:pt>
                <c:pt idx="3369">
                  <c:v>215</c:v>
                </c:pt>
                <c:pt idx="3370">
                  <c:v>109</c:v>
                </c:pt>
                <c:pt idx="3371">
                  <c:v>100</c:v>
                </c:pt>
                <c:pt idx="3372">
                  <c:v>113</c:v>
                </c:pt>
                <c:pt idx="3373">
                  <c:v>110</c:v>
                </c:pt>
                <c:pt idx="3374">
                  <c:v>77</c:v>
                </c:pt>
                <c:pt idx="3375">
                  <c:v>96</c:v>
                </c:pt>
                <c:pt idx="3376">
                  <c:v>107</c:v>
                </c:pt>
                <c:pt idx="3377">
                  <c:v>104</c:v>
                </c:pt>
                <c:pt idx="3378">
                  <c:v>103</c:v>
                </c:pt>
                <c:pt idx="3379">
                  <c:v>150</c:v>
                </c:pt>
                <c:pt idx="3380">
                  <c:v>96</c:v>
                </c:pt>
                <c:pt idx="3381">
                  <c:v>96</c:v>
                </c:pt>
                <c:pt idx="3382">
                  <c:v>92</c:v>
                </c:pt>
                <c:pt idx="3383">
                  <c:v>139</c:v>
                </c:pt>
                <c:pt idx="3384">
                  <c:v>106</c:v>
                </c:pt>
                <c:pt idx="3385">
                  <c:v>80</c:v>
                </c:pt>
                <c:pt idx="3386">
                  <c:v>103</c:v>
                </c:pt>
                <c:pt idx="3387">
                  <c:v>98</c:v>
                </c:pt>
                <c:pt idx="3388">
                  <c:v>115</c:v>
                </c:pt>
                <c:pt idx="3389">
                  <c:v>124</c:v>
                </c:pt>
                <c:pt idx="3390">
                  <c:v>130</c:v>
                </c:pt>
                <c:pt idx="3391">
                  <c:v>96</c:v>
                </c:pt>
                <c:pt idx="3392">
                  <c:v>89</c:v>
                </c:pt>
                <c:pt idx="3393">
                  <c:v>119</c:v>
                </c:pt>
                <c:pt idx="3394">
                  <c:v>118</c:v>
                </c:pt>
                <c:pt idx="3395">
                  <c:v>106</c:v>
                </c:pt>
                <c:pt idx="3396">
                  <c:v>91</c:v>
                </c:pt>
                <c:pt idx="3397">
                  <c:v>129</c:v>
                </c:pt>
                <c:pt idx="3398">
                  <c:v>108</c:v>
                </c:pt>
                <c:pt idx="3399">
                  <c:v>90</c:v>
                </c:pt>
                <c:pt idx="3400">
                  <c:v>86</c:v>
                </c:pt>
                <c:pt idx="3401">
                  <c:v>94</c:v>
                </c:pt>
                <c:pt idx="3402">
                  <c:v>125</c:v>
                </c:pt>
                <c:pt idx="3403">
                  <c:v>104</c:v>
                </c:pt>
                <c:pt idx="3404">
                  <c:v>99</c:v>
                </c:pt>
                <c:pt idx="3405">
                  <c:v>123</c:v>
                </c:pt>
                <c:pt idx="3406">
                  <c:v>113</c:v>
                </c:pt>
                <c:pt idx="3407">
                  <c:v>100</c:v>
                </c:pt>
                <c:pt idx="3408">
                  <c:v>93</c:v>
                </c:pt>
                <c:pt idx="3409">
                  <c:v>102</c:v>
                </c:pt>
                <c:pt idx="3410">
                  <c:v>97</c:v>
                </c:pt>
                <c:pt idx="3411">
                  <c:v>111</c:v>
                </c:pt>
                <c:pt idx="3412">
                  <c:v>90</c:v>
                </c:pt>
                <c:pt idx="3413">
                  <c:v>119</c:v>
                </c:pt>
                <c:pt idx="3414">
                  <c:v>103</c:v>
                </c:pt>
                <c:pt idx="3415">
                  <c:v>102</c:v>
                </c:pt>
                <c:pt idx="3416">
                  <c:v>90</c:v>
                </c:pt>
                <c:pt idx="3417">
                  <c:v>103</c:v>
                </c:pt>
                <c:pt idx="3418">
                  <c:v>99</c:v>
                </c:pt>
                <c:pt idx="3419">
                  <c:v>135</c:v>
                </c:pt>
                <c:pt idx="3420">
                  <c:v>144</c:v>
                </c:pt>
                <c:pt idx="3421">
                  <c:v>98</c:v>
                </c:pt>
                <c:pt idx="3422">
                  <c:v>98</c:v>
                </c:pt>
                <c:pt idx="3423">
                  <c:v>112</c:v>
                </c:pt>
                <c:pt idx="3424">
                  <c:v>85</c:v>
                </c:pt>
                <c:pt idx="3425">
                  <c:v>92</c:v>
                </c:pt>
                <c:pt idx="3426">
                  <c:v>118</c:v>
                </c:pt>
                <c:pt idx="3427">
                  <c:v>102</c:v>
                </c:pt>
                <c:pt idx="3428">
                  <c:v>240</c:v>
                </c:pt>
                <c:pt idx="3429">
                  <c:v>119</c:v>
                </c:pt>
                <c:pt idx="3430">
                  <c:v>138</c:v>
                </c:pt>
                <c:pt idx="3431">
                  <c:v>88</c:v>
                </c:pt>
                <c:pt idx="3432">
                  <c:v>95</c:v>
                </c:pt>
                <c:pt idx="3433">
                  <c:v>114</c:v>
                </c:pt>
                <c:pt idx="3434">
                  <c:v>106</c:v>
                </c:pt>
                <c:pt idx="3435">
                  <c:v>102</c:v>
                </c:pt>
                <c:pt idx="3436">
                  <c:v>100</c:v>
                </c:pt>
                <c:pt idx="3437">
                  <c:v>118</c:v>
                </c:pt>
                <c:pt idx="3438">
                  <c:v>128</c:v>
                </c:pt>
                <c:pt idx="3439">
                  <c:v>109</c:v>
                </c:pt>
                <c:pt idx="3440">
                  <c:v>127</c:v>
                </c:pt>
                <c:pt idx="3441">
                  <c:v>93</c:v>
                </c:pt>
                <c:pt idx="3442">
                  <c:v>109</c:v>
                </c:pt>
                <c:pt idx="3443">
                  <c:v>121</c:v>
                </c:pt>
                <c:pt idx="3444">
                  <c:v>108</c:v>
                </c:pt>
                <c:pt idx="3445">
                  <c:v>115</c:v>
                </c:pt>
                <c:pt idx="3446">
                  <c:v>102</c:v>
                </c:pt>
                <c:pt idx="3447">
                  <c:v>105</c:v>
                </c:pt>
                <c:pt idx="3448">
                  <c:v>111</c:v>
                </c:pt>
                <c:pt idx="3449">
                  <c:v>100</c:v>
                </c:pt>
                <c:pt idx="3450">
                  <c:v>102</c:v>
                </c:pt>
                <c:pt idx="3451">
                  <c:v>99</c:v>
                </c:pt>
                <c:pt idx="3452">
                  <c:v>158</c:v>
                </c:pt>
                <c:pt idx="3453">
                  <c:v>107</c:v>
                </c:pt>
                <c:pt idx="3454">
                  <c:v>93</c:v>
                </c:pt>
                <c:pt idx="3455">
                  <c:v>89</c:v>
                </c:pt>
                <c:pt idx="3456">
                  <c:v>115</c:v>
                </c:pt>
                <c:pt idx="3457">
                  <c:v>118</c:v>
                </c:pt>
                <c:pt idx="3458">
                  <c:v>106</c:v>
                </c:pt>
                <c:pt idx="3459">
                  <c:v>122</c:v>
                </c:pt>
                <c:pt idx="3460">
                  <c:v>93</c:v>
                </c:pt>
                <c:pt idx="3461">
                  <c:v>91</c:v>
                </c:pt>
                <c:pt idx="3462">
                  <c:v>104</c:v>
                </c:pt>
                <c:pt idx="3463">
                  <c:v>145</c:v>
                </c:pt>
                <c:pt idx="3464">
                  <c:v>100</c:v>
                </c:pt>
                <c:pt idx="3465">
                  <c:v>117</c:v>
                </c:pt>
                <c:pt idx="3466">
                  <c:v>134</c:v>
                </c:pt>
                <c:pt idx="3467">
                  <c:v>101</c:v>
                </c:pt>
                <c:pt idx="3468">
                  <c:v>111</c:v>
                </c:pt>
                <c:pt idx="3469">
                  <c:v>107</c:v>
                </c:pt>
                <c:pt idx="3470">
                  <c:v>103</c:v>
                </c:pt>
                <c:pt idx="3471">
                  <c:v>103</c:v>
                </c:pt>
                <c:pt idx="3472">
                  <c:v>85</c:v>
                </c:pt>
                <c:pt idx="3473">
                  <c:v>115</c:v>
                </c:pt>
                <c:pt idx="3474">
                  <c:v>112</c:v>
                </c:pt>
                <c:pt idx="3475">
                  <c:v>101</c:v>
                </c:pt>
                <c:pt idx="3476">
                  <c:v>107</c:v>
                </c:pt>
                <c:pt idx="3477">
                  <c:v>114</c:v>
                </c:pt>
                <c:pt idx="3478">
                  <c:v>98</c:v>
                </c:pt>
                <c:pt idx="3479">
                  <c:v>96</c:v>
                </c:pt>
                <c:pt idx="3480">
                  <c:v>85</c:v>
                </c:pt>
                <c:pt idx="3481">
                  <c:v>130</c:v>
                </c:pt>
                <c:pt idx="3482">
                  <c:v>95</c:v>
                </c:pt>
                <c:pt idx="3483">
                  <c:v>93</c:v>
                </c:pt>
                <c:pt idx="3484">
                  <c:v>103</c:v>
                </c:pt>
                <c:pt idx="3485">
                  <c:v>95</c:v>
                </c:pt>
                <c:pt idx="3486">
                  <c:v>100</c:v>
                </c:pt>
                <c:pt idx="3487">
                  <c:v>99</c:v>
                </c:pt>
                <c:pt idx="3488">
                  <c:v>66</c:v>
                </c:pt>
                <c:pt idx="3489">
                  <c:v>116</c:v>
                </c:pt>
                <c:pt idx="3490">
                  <c:v>135</c:v>
                </c:pt>
                <c:pt idx="3491">
                  <c:v>127</c:v>
                </c:pt>
                <c:pt idx="3492">
                  <c:v>98</c:v>
                </c:pt>
                <c:pt idx="3493">
                  <c:v>94</c:v>
                </c:pt>
                <c:pt idx="3494">
                  <c:v>194</c:v>
                </c:pt>
                <c:pt idx="3495">
                  <c:v>87</c:v>
                </c:pt>
                <c:pt idx="3496">
                  <c:v>106</c:v>
                </c:pt>
                <c:pt idx="3497">
                  <c:v>112</c:v>
                </c:pt>
                <c:pt idx="3498">
                  <c:v>120</c:v>
                </c:pt>
                <c:pt idx="3499">
                  <c:v>134</c:v>
                </c:pt>
                <c:pt idx="3500">
                  <c:v>95</c:v>
                </c:pt>
                <c:pt idx="3501">
                  <c:v>119</c:v>
                </c:pt>
                <c:pt idx="3502">
                  <c:v>130</c:v>
                </c:pt>
                <c:pt idx="3503">
                  <c:v>116</c:v>
                </c:pt>
                <c:pt idx="3504">
                  <c:v>102</c:v>
                </c:pt>
                <c:pt idx="3505">
                  <c:v>110</c:v>
                </c:pt>
                <c:pt idx="3506">
                  <c:v>81</c:v>
                </c:pt>
                <c:pt idx="3507">
                  <c:v>80</c:v>
                </c:pt>
                <c:pt idx="3508">
                  <c:v>154</c:v>
                </c:pt>
                <c:pt idx="3509">
                  <c:v>160</c:v>
                </c:pt>
                <c:pt idx="3510">
                  <c:v>84</c:v>
                </c:pt>
                <c:pt idx="3511">
                  <c:v>113</c:v>
                </c:pt>
                <c:pt idx="3512">
                  <c:v>104</c:v>
                </c:pt>
                <c:pt idx="3513">
                  <c:v>104</c:v>
                </c:pt>
                <c:pt idx="3514">
                  <c:v>82</c:v>
                </c:pt>
                <c:pt idx="3515">
                  <c:v>103</c:v>
                </c:pt>
                <c:pt idx="3516">
                  <c:v>74</c:v>
                </c:pt>
                <c:pt idx="3517">
                  <c:v>120</c:v>
                </c:pt>
                <c:pt idx="3518">
                  <c:v>190</c:v>
                </c:pt>
                <c:pt idx="3519">
                  <c:v>122</c:v>
                </c:pt>
                <c:pt idx="3520">
                  <c:v>94</c:v>
                </c:pt>
                <c:pt idx="3521">
                  <c:v>129</c:v>
                </c:pt>
                <c:pt idx="3522">
                  <c:v>101</c:v>
                </c:pt>
                <c:pt idx="3523">
                  <c:v>103</c:v>
                </c:pt>
                <c:pt idx="3524">
                  <c:v>119</c:v>
                </c:pt>
                <c:pt idx="3525">
                  <c:v>144</c:v>
                </c:pt>
                <c:pt idx="3526">
                  <c:v>165</c:v>
                </c:pt>
                <c:pt idx="3527">
                  <c:v>154</c:v>
                </c:pt>
                <c:pt idx="3528">
                  <c:v>150</c:v>
                </c:pt>
                <c:pt idx="3529">
                  <c:v>87</c:v>
                </c:pt>
                <c:pt idx="3530">
                  <c:v>111</c:v>
                </c:pt>
                <c:pt idx="3531">
                  <c:v>108</c:v>
                </c:pt>
                <c:pt idx="3532">
                  <c:v>95</c:v>
                </c:pt>
                <c:pt idx="3533">
                  <c:v>95</c:v>
                </c:pt>
                <c:pt idx="3534">
                  <c:v>86</c:v>
                </c:pt>
                <c:pt idx="3535">
                  <c:v>96</c:v>
                </c:pt>
                <c:pt idx="3536">
                  <c:v>115</c:v>
                </c:pt>
                <c:pt idx="3537">
                  <c:v>94</c:v>
                </c:pt>
                <c:pt idx="3538">
                  <c:v>103</c:v>
                </c:pt>
                <c:pt idx="3539">
                  <c:v>125</c:v>
                </c:pt>
                <c:pt idx="3540">
                  <c:v>105</c:v>
                </c:pt>
                <c:pt idx="3541">
                  <c:v>121</c:v>
                </c:pt>
                <c:pt idx="3542">
                  <c:v>196</c:v>
                </c:pt>
                <c:pt idx="3543">
                  <c:v>90</c:v>
                </c:pt>
                <c:pt idx="3544">
                  <c:v>110</c:v>
                </c:pt>
                <c:pt idx="3545">
                  <c:v>141</c:v>
                </c:pt>
                <c:pt idx="3546">
                  <c:v>121</c:v>
                </c:pt>
                <c:pt idx="3547">
                  <c:v>103</c:v>
                </c:pt>
                <c:pt idx="3548">
                  <c:v>106</c:v>
                </c:pt>
                <c:pt idx="3549">
                  <c:v>94</c:v>
                </c:pt>
                <c:pt idx="3550">
                  <c:v>90</c:v>
                </c:pt>
                <c:pt idx="3551">
                  <c:v>102</c:v>
                </c:pt>
                <c:pt idx="3552">
                  <c:v>96</c:v>
                </c:pt>
                <c:pt idx="3553">
                  <c:v>100</c:v>
                </c:pt>
                <c:pt idx="3554">
                  <c:v>102</c:v>
                </c:pt>
                <c:pt idx="3555">
                  <c:v>101</c:v>
                </c:pt>
                <c:pt idx="3556">
                  <c:v>122</c:v>
                </c:pt>
                <c:pt idx="3557">
                  <c:v>111</c:v>
                </c:pt>
                <c:pt idx="3558">
                  <c:v>107</c:v>
                </c:pt>
                <c:pt idx="3559">
                  <c:v>113</c:v>
                </c:pt>
                <c:pt idx="3560">
                  <c:v>109</c:v>
                </c:pt>
                <c:pt idx="3561">
                  <c:v>90</c:v>
                </c:pt>
                <c:pt idx="3562">
                  <c:v>120</c:v>
                </c:pt>
                <c:pt idx="3563">
                  <c:v>84</c:v>
                </c:pt>
                <c:pt idx="3564">
                  <c:v>110</c:v>
                </c:pt>
                <c:pt idx="3565">
                  <c:v>101</c:v>
                </c:pt>
                <c:pt idx="3566">
                  <c:v>116</c:v>
                </c:pt>
                <c:pt idx="3567">
                  <c:v>150</c:v>
                </c:pt>
                <c:pt idx="3568">
                  <c:v>113</c:v>
                </c:pt>
                <c:pt idx="3569">
                  <c:v>94</c:v>
                </c:pt>
                <c:pt idx="3570">
                  <c:v>90</c:v>
                </c:pt>
                <c:pt idx="3571">
                  <c:v>106</c:v>
                </c:pt>
                <c:pt idx="3572">
                  <c:v>137</c:v>
                </c:pt>
                <c:pt idx="3573">
                  <c:v>92</c:v>
                </c:pt>
                <c:pt idx="3574">
                  <c:v>98</c:v>
                </c:pt>
                <c:pt idx="3575">
                  <c:v>113</c:v>
                </c:pt>
                <c:pt idx="3576">
                  <c:v>95</c:v>
                </c:pt>
                <c:pt idx="3577">
                  <c:v>86</c:v>
                </c:pt>
                <c:pt idx="3578">
                  <c:v>133</c:v>
                </c:pt>
                <c:pt idx="3579">
                  <c:v>88</c:v>
                </c:pt>
                <c:pt idx="3580">
                  <c:v>102</c:v>
                </c:pt>
                <c:pt idx="3581">
                  <c:v>92</c:v>
                </c:pt>
                <c:pt idx="3582">
                  <c:v>97</c:v>
                </c:pt>
                <c:pt idx="3583">
                  <c:v>94</c:v>
                </c:pt>
                <c:pt idx="3584">
                  <c:v>124</c:v>
                </c:pt>
                <c:pt idx="3585">
                  <c:v>91</c:v>
                </c:pt>
                <c:pt idx="3586">
                  <c:v>131</c:v>
                </c:pt>
                <c:pt idx="3587">
                  <c:v>83</c:v>
                </c:pt>
                <c:pt idx="3588">
                  <c:v>111</c:v>
                </c:pt>
                <c:pt idx="3589">
                  <c:v>83</c:v>
                </c:pt>
                <c:pt idx="3590">
                  <c:v>113</c:v>
                </c:pt>
                <c:pt idx="3591">
                  <c:v>103</c:v>
                </c:pt>
                <c:pt idx="3592">
                  <c:v>98</c:v>
                </c:pt>
                <c:pt idx="3593">
                  <c:v>101</c:v>
                </c:pt>
                <c:pt idx="3594">
                  <c:v>124</c:v>
                </c:pt>
                <c:pt idx="3595">
                  <c:v>108</c:v>
                </c:pt>
                <c:pt idx="3596">
                  <c:v>96</c:v>
                </c:pt>
                <c:pt idx="3597">
                  <c:v>99</c:v>
                </c:pt>
                <c:pt idx="3598">
                  <c:v>97</c:v>
                </c:pt>
                <c:pt idx="3599">
                  <c:v>106</c:v>
                </c:pt>
                <c:pt idx="3600">
                  <c:v>132</c:v>
                </c:pt>
                <c:pt idx="3601">
                  <c:v>99</c:v>
                </c:pt>
                <c:pt idx="3602">
                  <c:v>96</c:v>
                </c:pt>
                <c:pt idx="3603">
                  <c:v>125</c:v>
                </c:pt>
                <c:pt idx="3604">
                  <c:v>76</c:v>
                </c:pt>
                <c:pt idx="3605">
                  <c:v>121</c:v>
                </c:pt>
                <c:pt idx="3606">
                  <c:v>100</c:v>
                </c:pt>
                <c:pt idx="3607">
                  <c:v>100</c:v>
                </c:pt>
                <c:pt idx="3608">
                  <c:v>82</c:v>
                </c:pt>
                <c:pt idx="3609">
                  <c:v>104</c:v>
                </c:pt>
                <c:pt idx="3610">
                  <c:v>92</c:v>
                </c:pt>
                <c:pt idx="3611">
                  <c:v>94</c:v>
                </c:pt>
                <c:pt idx="3612">
                  <c:v>141</c:v>
                </c:pt>
                <c:pt idx="3613">
                  <c:v>141</c:v>
                </c:pt>
                <c:pt idx="3614">
                  <c:v>90</c:v>
                </c:pt>
                <c:pt idx="3615">
                  <c:v>106</c:v>
                </c:pt>
                <c:pt idx="3616">
                  <c:v>192</c:v>
                </c:pt>
                <c:pt idx="3617">
                  <c:v>125</c:v>
                </c:pt>
                <c:pt idx="3618">
                  <c:v>98</c:v>
                </c:pt>
                <c:pt idx="3619">
                  <c:v>124</c:v>
                </c:pt>
                <c:pt idx="3620">
                  <c:v>100</c:v>
                </c:pt>
                <c:pt idx="3621">
                  <c:v>96</c:v>
                </c:pt>
                <c:pt idx="3622">
                  <c:v>110</c:v>
                </c:pt>
                <c:pt idx="3623">
                  <c:v>106</c:v>
                </c:pt>
                <c:pt idx="3624">
                  <c:v>104</c:v>
                </c:pt>
                <c:pt idx="3625">
                  <c:v>129</c:v>
                </c:pt>
                <c:pt idx="3626">
                  <c:v>97</c:v>
                </c:pt>
                <c:pt idx="3627">
                  <c:v>97</c:v>
                </c:pt>
                <c:pt idx="3628">
                  <c:v>84</c:v>
                </c:pt>
                <c:pt idx="3629">
                  <c:v>94</c:v>
                </c:pt>
                <c:pt idx="3630">
                  <c:v>108</c:v>
                </c:pt>
                <c:pt idx="3631">
                  <c:v>91</c:v>
                </c:pt>
                <c:pt idx="3632">
                  <c:v>120</c:v>
                </c:pt>
                <c:pt idx="3633">
                  <c:v>153</c:v>
                </c:pt>
                <c:pt idx="3634">
                  <c:v>86</c:v>
                </c:pt>
                <c:pt idx="3635">
                  <c:v>86</c:v>
                </c:pt>
                <c:pt idx="3636">
                  <c:v>87</c:v>
                </c:pt>
                <c:pt idx="3637">
                  <c:v>126</c:v>
                </c:pt>
                <c:pt idx="3638">
                  <c:v>136</c:v>
                </c:pt>
                <c:pt idx="3639">
                  <c:v>98</c:v>
                </c:pt>
                <c:pt idx="3640">
                  <c:v>90</c:v>
                </c:pt>
                <c:pt idx="3641">
                  <c:v>110</c:v>
                </c:pt>
                <c:pt idx="3642">
                  <c:v>146</c:v>
                </c:pt>
                <c:pt idx="3643">
                  <c:v>116</c:v>
                </c:pt>
                <c:pt idx="3644">
                  <c:v>103</c:v>
                </c:pt>
                <c:pt idx="3645">
                  <c:v>107</c:v>
                </c:pt>
                <c:pt idx="3646">
                  <c:v>123</c:v>
                </c:pt>
                <c:pt idx="3647">
                  <c:v>114</c:v>
                </c:pt>
                <c:pt idx="3648">
                  <c:v>103</c:v>
                </c:pt>
                <c:pt idx="3649">
                  <c:v>98</c:v>
                </c:pt>
                <c:pt idx="3650">
                  <c:v>98</c:v>
                </c:pt>
                <c:pt idx="3651">
                  <c:v>140</c:v>
                </c:pt>
                <c:pt idx="3652">
                  <c:v>101</c:v>
                </c:pt>
                <c:pt idx="3653">
                  <c:v>94</c:v>
                </c:pt>
                <c:pt idx="3654">
                  <c:v>215</c:v>
                </c:pt>
                <c:pt idx="3655">
                  <c:v>120</c:v>
                </c:pt>
                <c:pt idx="3656">
                  <c:v>176</c:v>
                </c:pt>
                <c:pt idx="3657">
                  <c:v>94</c:v>
                </c:pt>
                <c:pt idx="3658">
                  <c:v>131</c:v>
                </c:pt>
                <c:pt idx="3659">
                  <c:v>96</c:v>
                </c:pt>
                <c:pt idx="3660">
                  <c:v>112</c:v>
                </c:pt>
                <c:pt idx="3661">
                  <c:v>117</c:v>
                </c:pt>
                <c:pt idx="3662">
                  <c:v>124</c:v>
                </c:pt>
                <c:pt idx="3663">
                  <c:v>97</c:v>
                </c:pt>
                <c:pt idx="3664">
                  <c:v>114</c:v>
                </c:pt>
                <c:pt idx="3665">
                  <c:v>86</c:v>
                </c:pt>
                <c:pt idx="3666">
                  <c:v>110</c:v>
                </c:pt>
                <c:pt idx="3667">
                  <c:v>88</c:v>
                </c:pt>
                <c:pt idx="3668">
                  <c:v>80</c:v>
                </c:pt>
                <c:pt idx="3669">
                  <c:v>106</c:v>
                </c:pt>
                <c:pt idx="3670">
                  <c:v>118</c:v>
                </c:pt>
                <c:pt idx="3671">
                  <c:v>152</c:v>
                </c:pt>
                <c:pt idx="3672">
                  <c:v>101</c:v>
                </c:pt>
                <c:pt idx="3673">
                  <c:v>105</c:v>
                </c:pt>
                <c:pt idx="3674">
                  <c:v>113</c:v>
                </c:pt>
                <c:pt idx="3675">
                  <c:v>101</c:v>
                </c:pt>
                <c:pt idx="3676">
                  <c:v>104</c:v>
                </c:pt>
                <c:pt idx="3677">
                  <c:v>130</c:v>
                </c:pt>
                <c:pt idx="3678">
                  <c:v>87</c:v>
                </c:pt>
                <c:pt idx="3679">
                  <c:v>110</c:v>
                </c:pt>
                <c:pt idx="3680">
                  <c:v>127</c:v>
                </c:pt>
                <c:pt idx="3681">
                  <c:v>94</c:v>
                </c:pt>
                <c:pt idx="3682">
                  <c:v>92</c:v>
                </c:pt>
                <c:pt idx="3683">
                  <c:v>118</c:v>
                </c:pt>
                <c:pt idx="3684">
                  <c:v>94</c:v>
                </c:pt>
                <c:pt idx="3685">
                  <c:v>117</c:v>
                </c:pt>
                <c:pt idx="3686">
                  <c:v>87</c:v>
                </c:pt>
                <c:pt idx="3687">
                  <c:v>92</c:v>
                </c:pt>
                <c:pt idx="3688">
                  <c:v>89</c:v>
                </c:pt>
                <c:pt idx="3689">
                  <c:v>91</c:v>
                </c:pt>
                <c:pt idx="3690">
                  <c:v>115</c:v>
                </c:pt>
                <c:pt idx="3691">
                  <c:v>120</c:v>
                </c:pt>
                <c:pt idx="3692">
                  <c:v>107</c:v>
                </c:pt>
                <c:pt idx="3693">
                  <c:v>101</c:v>
                </c:pt>
                <c:pt idx="3694">
                  <c:v>97</c:v>
                </c:pt>
                <c:pt idx="3695">
                  <c:v>111</c:v>
                </c:pt>
                <c:pt idx="3696">
                  <c:v>107</c:v>
                </c:pt>
                <c:pt idx="3697">
                  <c:v>82</c:v>
                </c:pt>
                <c:pt idx="3698">
                  <c:v>109</c:v>
                </c:pt>
                <c:pt idx="3699">
                  <c:v>107</c:v>
                </c:pt>
                <c:pt idx="3700">
                  <c:v>131</c:v>
                </c:pt>
                <c:pt idx="3701">
                  <c:v>101</c:v>
                </c:pt>
                <c:pt idx="3702">
                  <c:v>109</c:v>
                </c:pt>
                <c:pt idx="3703">
                  <c:v>129</c:v>
                </c:pt>
                <c:pt idx="3704">
                  <c:v>101</c:v>
                </c:pt>
                <c:pt idx="3705">
                  <c:v>92</c:v>
                </c:pt>
                <c:pt idx="3706">
                  <c:v>93</c:v>
                </c:pt>
                <c:pt idx="3707">
                  <c:v>121</c:v>
                </c:pt>
                <c:pt idx="3708">
                  <c:v>113</c:v>
                </c:pt>
                <c:pt idx="3709">
                  <c:v>114</c:v>
                </c:pt>
                <c:pt idx="3710">
                  <c:v>98</c:v>
                </c:pt>
                <c:pt idx="3711">
                  <c:v>115</c:v>
                </c:pt>
                <c:pt idx="3712">
                  <c:v>106</c:v>
                </c:pt>
                <c:pt idx="3713">
                  <c:v>115</c:v>
                </c:pt>
                <c:pt idx="3714">
                  <c:v>100</c:v>
                </c:pt>
                <c:pt idx="3715">
                  <c:v>98</c:v>
                </c:pt>
                <c:pt idx="3716">
                  <c:v>95</c:v>
                </c:pt>
                <c:pt idx="3717">
                  <c:v>153</c:v>
                </c:pt>
                <c:pt idx="3718">
                  <c:v>100</c:v>
                </c:pt>
                <c:pt idx="3719">
                  <c:v>81</c:v>
                </c:pt>
                <c:pt idx="3720">
                  <c:v>63</c:v>
                </c:pt>
                <c:pt idx="3721">
                  <c:v>103</c:v>
                </c:pt>
                <c:pt idx="3722">
                  <c:v>98</c:v>
                </c:pt>
                <c:pt idx="3723">
                  <c:v>100</c:v>
                </c:pt>
                <c:pt idx="3724">
                  <c:v>118</c:v>
                </c:pt>
                <c:pt idx="3725">
                  <c:v>106</c:v>
                </c:pt>
                <c:pt idx="3726">
                  <c:v>98</c:v>
                </c:pt>
                <c:pt idx="3727">
                  <c:v>95</c:v>
                </c:pt>
                <c:pt idx="3728">
                  <c:v>117</c:v>
                </c:pt>
                <c:pt idx="3729">
                  <c:v>97</c:v>
                </c:pt>
                <c:pt idx="3730">
                  <c:v>112</c:v>
                </c:pt>
                <c:pt idx="3731">
                  <c:v>125</c:v>
                </c:pt>
                <c:pt idx="3732">
                  <c:v>109</c:v>
                </c:pt>
                <c:pt idx="3733">
                  <c:v>92</c:v>
                </c:pt>
                <c:pt idx="3734">
                  <c:v>107</c:v>
                </c:pt>
                <c:pt idx="3735">
                  <c:v>104</c:v>
                </c:pt>
                <c:pt idx="3736">
                  <c:v>84</c:v>
                </c:pt>
                <c:pt idx="3737">
                  <c:v>215</c:v>
                </c:pt>
                <c:pt idx="3738">
                  <c:v>129</c:v>
                </c:pt>
                <c:pt idx="3739">
                  <c:v>123</c:v>
                </c:pt>
                <c:pt idx="3740">
                  <c:v>99</c:v>
                </c:pt>
                <c:pt idx="3741">
                  <c:v>101</c:v>
                </c:pt>
                <c:pt idx="3742">
                  <c:v>88</c:v>
                </c:pt>
                <c:pt idx="3743">
                  <c:v>84</c:v>
                </c:pt>
                <c:pt idx="3744">
                  <c:v>212</c:v>
                </c:pt>
                <c:pt idx="3745">
                  <c:v>134</c:v>
                </c:pt>
                <c:pt idx="3746">
                  <c:v>119</c:v>
                </c:pt>
                <c:pt idx="3747">
                  <c:v>104</c:v>
                </c:pt>
                <c:pt idx="3748">
                  <c:v>144</c:v>
                </c:pt>
                <c:pt idx="3749">
                  <c:v>149</c:v>
                </c:pt>
                <c:pt idx="3750">
                  <c:v>132</c:v>
                </c:pt>
                <c:pt idx="3751">
                  <c:v>104</c:v>
                </c:pt>
                <c:pt idx="3752">
                  <c:v>132</c:v>
                </c:pt>
                <c:pt idx="3753">
                  <c:v>101</c:v>
                </c:pt>
                <c:pt idx="3754">
                  <c:v>106</c:v>
                </c:pt>
                <c:pt idx="3755">
                  <c:v>100</c:v>
                </c:pt>
                <c:pt idx="3756">
                  <c:v>132</c:v>
                </c:pt>
                <c:pt idx="3757">
                  <c:v>104</c:v>
                </c:pt>
                <c:pt idx="3758">
                  <c:v>100</c:v>
                </c:pt>
                <c:pt idx="3759">
                  <c:v>80</c:v>
                </c:pt>
                <c:pt idx="3760">
                  <c:v>105</c:v>
                </c:pt>
                <c:pt idx="3761">
                  <c:v>111</c:v>
                </c:pt>
                <c:pt idx="3762">
                  <c:v>113</c:v>
                </c:pt>
                <c:pt idx="3763">
                  <c:v>95</c:v>
                </c:pt>
                <c:pt idx="3764">
                  <c:v>93</c:v>
                </c:pt>
                <c:pt idx="3765">
                  <c:v>117</c:v>
                </c:pt>
                <c:pt idx="3766">
                  <c:v>98</c:v>
                </c:pt>
                <c:pt idx="3767">
                  <c:v>110</c:v>
                </c:pt>
                <c:pt idx="3768">
                  <c:v>94</c:v>
                </c:pt>
                <c:pt idx="3769">
                  <c:v>106</c:v>
                </c:pt>
                <c:pt idx="3770">
                  <c:v>107</c:v>
                </c:pt>
                <c:pt idx="3771">
                  <c:v>109</c:v>
                </c:pt>
                <c:pt idx="3772">
                  <c:v>102</c:v>
                </c:pt>
                <c:pt idx="3773">
                  <c:v>90</c:v>
                </c:pt>
                <c:pt idx="3774">
                  <c:v>90</c:v>
                </c:pt>
                <c:pt idx="3775">
                  <c:v>119</c:v>
                </c:pt>
                <c:pt idx="3776">
                  <c:v>101</c:v>
                </c:pt>
                <c:pt idx="3777">
                  <c:v>101</c:v>
                </c:pt>
                <c:pt idx="3778">
                  <c:v>157</c:v>
                </c:pt>
                <c:pt idx="3779">
                  <c:v>116</c:v>
                </c:pt>
                <c:pt idx="3780">
                  <c:v>162</c:v>
                </c:pt>
                <c:pt idx="3781">
                  <c:v>88</c:v>
                </c:pt>
                <c:pt idx="3782">
                  <c:v>102</c:v>
                </c:pt>
                <c:pt idx="3783">
                  <c:v>102</c:v>
                </c:pt>
                <c:pt idx="3784">
                  <c:v>90</c:v>
                </c:pt>
                <c:pt idx="3785">
                  <c:v>83</c:v>
                </c:pt>
              </c:numCache>
            </c:numRef>
          </c:xVal>
          <c:yVal>
            <c:numRef>
              <c:f>'Clean Data'!$H$2:$H$3787</c:f>
              <c:numCache>
                <c:formatCode>General</c:formatCode>
                <c:ptCount val="3786"/>
                <c:pt idx="0">
                  <c:v>6.6</c:v>
                </c:pt>
                <c:pt idx="1">
                  <c:v>7.3</c:v>
                </c:pt>
                <c:pt idx="2">
                  <c:v>7.5</c:v>
                </c:pt>
                <c:pt idx="3">
                  <c:v>7.2</c:v>
                </c:pt>
                <c:pt idx="4">
                  <c:v>4.8</c:v>
                </c:pt>
                <c:pt idx="5">
                  <c:v>6.4</c:v>
                </c:pt>
                <c:pt idx="6">
                  <c:v>5.6</c:v>
                </c:pt>
                <c:pt idx="7">
                  <c:v>8.1</c:v>
                </c:pt>
                <c:pt idx="8">
                  <c:v>7.6</c:v>
                </c:pt>
                <c:pt idx="9">
                  <c:v>6.1</c:v>
                </c:pt>
                <c:pt idx="10">
                  <c:v>7.4</c:v>
                </c:pt>
                <c:pt idx="11">
                  <c:v>6.8</c:v>
                </c:pt>
                <c:pt idx="12">
                  <c:v>6.1</c:v>
                </c:pt>
                <c:pt idx="13">
                  <c:v>6.6</c:v>
                </c:pt>
                <c:pt idx="14">
                  <c:v>6.4</c:v>
                </c:pt>
                <c:pt idx="15">
                  <c:v>6</c:v>
                </c:pt>
                <c:pt idx="16">
                  <c:v>5.9</c:v>
                </c:pt>
                <c:pt idx="17">
                  <c:v>6.7</c:v>
                </c:pt>
                <c:pt idx="18">
                  <c:v>5.3</c:v>
                </c:pt>
                <c:pt idx="19">
                  <c:v>7.4</c:v>
                </c:pt>
                <c:pt idx="20">
                  <c:v>5.9</c:v>
                </c:pt>
                <c:pt idx="21">
                  <c:v>8.3000000000000007</c:v>
                </c:pt>
                <c:pt idx="22">
                  <c:v>5.8</c:v>
                </c:pt>
                <c:pt idx="23">
                  <c:v>5.0999999999999996</c:v>
                </c:pt>
                <c:pt idx="24">
                  <c:v>7.5</c:v>
                </c:pt>
                <c:pt idx="25">
                  <c:v>5.9</c:v>
                </c:pt>
                <c:pt idx="26">
                  <c:v>7.7</c:v>
                </c:pt>
                <c:pt idx="27">
                  <c:v>7.2</c:v>
                </c:pt>
                <c:pt idx="28">
                  <c:v>6.8</c:v>
                </c:pt>
                <c:pt idx="29">
                  <c:v>7.1</c:v>
                </c:pt>
                <c:pt idx="30">
                  <c:v>7.7</c:v>
                </c:pt>
                <c:pt idx="31">
                  <c:v>6.1</c:v>
                </c:pt>
                <c:pt idx="32">
                  <c:v>7.6</c:v>
                </c:pt>
                <c:pt idx="33">
                  <c:v>6</c:v>
                </c:pt>
                <c:pt idx="34">
                  <c:v>7</c:v>
                </c:pt>
                <c:pt idx="35">
                  <c:v>6.2</c:v>
                </c:pt>
                <c:pt idx="36">
                  <c:v>5.9</c:v>
                </c:pt>
                <c:pt idx="37">
                  <c:v>4.3</c:v>
                </c:pt>
                <c:pt idx="38">
                  <c:v>4</c:v>
                </c:pt>
                <c:pt idx="39">
                  <c:v>7.8</c:v>
                </c:pt>
                <c:pt idx="40">
                  <c:v>6.6</c:v>
                </c:pt>
                <c:pt idx="41">
                  <c:v>6.1</c:v>
                </c:pt>
                <c:pt idx="42">
                  <c:v>7.7</c:v>
                </c:pt>
                <c:pt idx="43">
                  <c:v>6.2</c:v>
                </c:pt>
                <c:pt idx="44">
                  <c:v>5.9</c:v>
                </c:pt>
                <c:pt idx="45">
                  <c:v>7.9</c:v>
                </c:pt>
                <c:pt idx="46">
                  <c:v>5.6</c:v>
                </c:pt>
                <c:pt idx="47">
                  <c:v>7.5</c:v>
                </c:pt>
                <c:pt idx="48">
                  <c:v>7.7</c:v>
                </c:pt>
                <c:pt idx="49">
                  <c:v>6.3</c:v>
                </c:pt>
                <c:pt idx="50">
                  <c:v>5.6</c:v>
                </c:pt>
                <c:pt idx="51">
                  <c:v>6.8</c:v>
                </c:pt>
                <c:pt idx="52">
                  <c:v>7.7</c:v>
                </c:pt>
                <c:pt idx="53">
                  <c:v>7.7</c:v>
                </c:pt>
                <c:pt idx="54">
                  <c:v>5.8</c:v>
                </c:pt>
                <c:pt idx="55">
                  <c:v>5.3</c:v>
                </c:pt>
                <c:pt idx="56">
                  <c:v>7</c:v>
                </c:pt>
                <c:pt idx="57">
                  <c:v>7.1</c:v>
                </c:pt>
                <c:pt idx="58">
                  <c:v>7.1</c:v>
                </c:pt>
                <c:pt idx="59">
                  <c:v>5.9</c:v>
                </c:pt>
                <c:pt idx="60">
                  <c:v>6.5</c:v>
                </c:pt>
                <c:pt idx="61">
                  <c:v>7.1</c:v>
                </c:pt>
                <c:pt idx="62">
                  <c:v>4.5999999999999996</c:v>
                </c:pt>
                <c:pt idx="63">
                  <c:v>5.9</c:v>
                </c:pt>
                <c:pt idx="64">
                  <c:v>8.1999999999999993</c:v>
                </c:pt>
                <c:pt idx="65">
                  <c:v>7.2</c:v>
                </c:pt>
                <c:pt idx="66">
                  <c:v>7.4</c:v>
                </c:pt>
                <c:pt idx="67">
                  <c:v>7.2</c:v>
                </c:pt>
                <c:pt idx="68">
                  <c:v>6.8</c:v>
                </c:pt>
                <c:pt idx="69">
                  <c:v>5.9</c:v>
                </c:pt>
                <c:pt idx="70">
                  <c:v>6.5</c:v>
                </c:pt>
                <c:pt idx="71">
                  <c:v>6.5</c:v>
                </c:pt>
                <c:pt idx="72">
                  <c:v>6.3</c:v>
                </c:pt>
                <c:pt idx="73">
                  <c:v>7.6</c:v>
                </c:pt>
                <c:pt idx="74">
                  <c:v>8</c:v>
                </c:pt>
                <c:pt idx="75">
                  <c:v>5.3</c:v>
                </c:pt>
                <c:pt idx="76">
                  <c:v>6.9</c:v>
                </c:pt>
                <c:pt idx="77">
                  <c:v>5.6</c:v>
                </c:pt>
                <c:pt idx="78">
                  <c:v>7.7</c:v>
                </c:pt>
                <c:pt idx="79">
                  <c:v>4.7</c:v>
                </c:pt>
                <c:pt idx="80">
                  <c:v>5.0999999999999996</c:v>
                </c:pt>
                <c:pt idx="81">
                  <c:v>7.5</c:v>
                </c:pt>
                <c:pt idx="82">
                  <c:v>6.8</c:v>
                </c:pt>
                <c:pt idx="83">
                  <c:v>6.9</c:v>
                </c:pt>
                <c:pt idx="84">
                  <c:v>7.2</c:v>
                </c:pt>
                <c:pt idx="85">
                  <c:v>6.8</c:v>
                </c:pt>
                <c:pt idx="86">
                  <c:v>6.6</c:v>
                </c:pt>
                <c:pt idx="87">
                  <c:v>5.8</c:v>
                </c:pt>
                <c:pt idx="88">
                  <c:v>4.7</c:v>
                </c:pt>
                <c:pt idx="89">
                  <c:v>6.1</c:v>
                </c:pt>
                <c:pt idx="90">
                  <c:v>6.7</c:v>
                </c:pt>
                <c:pt idx="91">
                  <c:v>6.1</c:v>
                </c:pt>
                <c:pt idx="92">
                  <c:v>7</c:v>
                </c:pt>
                <c:pt idx="93">
                  <c:v>6.8</c:v>
                </c:pt>
                <c:pt idx="94">
                  <c:v>6.2</c:v>
                </c:pt>
                <c:pt idx="95">
                  <c:v>5.4</c:v>
                </c:pt>
                <c:pt idx="96">
                  <c:v>6.6</c:v>
                </c:pt>
                <c:pt idx="97">
                  <c:v>5.7</c:v>
                </c:pt>
                <c:pt idx="98">
                  <c:v>5.0999999999999996</c:v>
                </c:pt>
                <c:pt idx="99">
                  <c:v>7.5</c:v>
                </c:pt>
                <c:pt idx="100">
                  <c:v>7.4</c:v>
                </c:pt>
                <c:pt idx="101">
                  <c:v>6.5</c:v>
                </c:pt>
                <c:pt idx="102">
                  <c:v>6.8</c:v>
                </c:pt>
                <c:pt idx="103">
                  <c:v>7.4</c:v>
                </c:pt>
                <c:pt idx="104">
                  <c:v>7.1</c:v>
                </c:pt>
                <c:pt idx="105">
                  <c:v>8.4</c:v>
                </c:pt>
                <c:pt idx="106">
                  <c:v>7</c:v>
                </c:pt>
                <c:pt idx="107">
                  <c:v>7.5</c:v>
                </c:pt>
                <c:pt idx="108">
                  <c:v>5.4</c:v>
                </c:pt>
                <c:pt idx="109">
                  <c:v>7.6</c:v>
                </c:pt>
                <c:pt idx="110">
                  <c:v>4.2</c:v>
                </c:pt>
                <c:pt idx="111">
                  <c:v>5.6</c:v>
                </c:pt>
                <c:pt idx="112">
                  <c:v>5.9</c:v>
                </c:pt>
                <c:pt idx="113">
                  <c:v>7.4</c:v>
                </c:pt>
                <c:pt idx="114">
                  <c:v>6.3</c:v>
                </c:pt>
                <c:pt idx="115">
                  <c:v>7.7</c:v>
                </c:pt>
                <c:pt idx="116">
                  <c:v>6.3</c:v>
                </c:pt>
                <c:pt idx="117">
                  <c:v>6.5</c:v>
                </c:pt>
                <c:pt idx="118">
                  <c:v>6.6</c:v>
                </c:pt>
                <c:pt idx="119">
                  <c:v>7.4</c:v>
                </c:pt>
                <c:pt idx="120">
                  <c:v>7.1</c:v>
                </c:pt>
                <c:pt idx="121">
                  <c:v>4.9000000000000004</c:v>
                </c:pt>
                <c:pt idx="122">
                  <c:v>5</c:v>
                </c:pt>
                <c:pt idx="123">
                  <c:v>7.3</c:v>
                </c:pt>
                <c:pt idx="124">
                  <c:v>7.1</c:v>
                </c:pt>
                <c:pt idx="125">
                  <c:v>6.1</c:v>
                </c:pt>
                <c:pt idx="126">
                  <c:v>7.2</c:v>
                </c:pt>
                <c:pt idx="127">
                  <c:v>7.8</c:v>
                </c:pt>
                <c:pt idx="128">
                  <c:v>5.9</c:v>
                </c:pt>
                <c:pt idx="129">
                  <c:v>6.7</c:v>
                </c:pt>
                <c:pt idx="130">
                  <c:v>6.9</c:v>
                </c:pt>
                <c:pt idx="131">
                  <c:v>6.3</c:v>
                </c:pt>
                <c:pt idx="132">
                  <c:v>7.4</c:v>
                </c:pt>
                <c:pt idx="133">
                  <c:v>6.5</c:v>
                </c:pt>
                <c:pt idx="134">
                  <c:v>5.2</c:v>
                </c:pt>
                <c:pt idx="135">
                  <c:v>7.7</c:v>
                </c:pt>
                <c:pt idx="136">
                  <c:v>5.2</c:v>
                </c:pt>
                <c:pt idx="137">
                  <c:v>5.7</c:v>
                </c:pt>
                <c:pt idx="138">
                  <c:v>6.2</c:v>
                </c:pt>
                <c:pt idx="139">
                  <c:v>5.5</c:v>
                </c:pt>
                <c:pt idx="140">
                  <c:v>4.9000000000000004</c:v>
                </c:pt>
                <c:pt idx="141">
                  <c:v>6.3</c:v>
                </c:pt>
                <c:pt idx="142">
                  <c:v>5.9</c:v>
                </c:pt>
                <c:pt idx="143">
                  <c:v>5.3</c:v>
                </c:pt>
                <c:pt idx="144">
                  <c:v>4.5</c:v>
                </c:pt>
                <c:pt idx="145">
                  <c:v>5</c:v>
                </c:pt>
                <c:pt idx="146">
                  <c:v>7.2</c:v>
                </c:pt>
                <c:pt idx="147">
                  <c:v>7.3</c:v>
                </c:pt>
                <c:pt idx="148">
                  <c:v>5.0999999999999996</c:v>
                </c:pt>
                <c:pt idx="149">
                  <c:v>6.4</c:v>
                </c:pt>
                <c:pt idx="150">
                  <c:v>6.2</c:v>
                </c:pt>
                <c:pt idx="151">
                  <c:v>7.8</c:v>
                </c:pt>
                <c:pt idx="152">
                  <c:v>8.1</c:v>
                </c:pt>
                <c:pt idx="153">
                  <c:v>8</c:v>
                </c:pt>
                <c:pt idx="154">
                  <c:v>6.7</c:v>
                </c:pt>
                <c:pt idx="155">
                  <c:v>6.1</c:v>
                </c:pt>
                <c:pt idx="156">
                  <c:v>5.6</c:v>
                </c:pt>
                <c:pt idx="157">
                  <c:v>5.0999999999999996</c:v>
                </c:pt>
                <c:pt idx="158">
                  <c:v>5.0999999999999996</c:v>
                </c:pt>
                <c:pt idx="159">
                  <c:v>6.2</c:v>
                </c:pt>
                <c:pt idx="160">
                  <c:v>5.5</c:v>
                </c:pt>
                <c:pt idx="161">
                  <c:v>6.2</c:v>
                </c:pt>
                <c:pt idx="162">
                  <c:v>6.8</c:v>
                </c:pt>
                <c:pt idx="163">
                  <c:v>6.9</c:v>
                </c:pt>
                <c:pt idx="164">
                  <c:v>6.5</c:v>
                </c:pt>
                <c:pt idx="165">
                  <c:v>6.4</c:v>
                </c:pt>
                <c:pt idx="166">
                  <c:v>6.4</c:v>
                </c:pt>
                <c:pt idx="167">
                  <c:v>8.5</c:v>
                </c:pt>
                <c:pt idx="168">
                  <c:v>6.3</c:v>
                </c:pt>
                <c:pt idx="169">
                  <c:v>5.4</c:v>
                </c:pt>
                <c:pt idx="170">
                  <c:v>4.7</c:v>
                </c:pt>
                <c:pt idx="171">
                  <c:v>8.4</c:v>
                </c:pt>
                <c:pt idx="172">
                  <c:v>7.1</c:v>
                </c:pt>
                <c:pt idx="173">
                  <c:v>4.8</c:v>
                </c:pt>
                <c:pt idx="174">
                  <c:v>5.7</c:v>
                </c:pt>
                <c:pt idx="175">
                  <c:v>6.9</c:v>
                </c:pt>
                <c:pt idx="176">
                  <c:v>7.6</c:v>
                </c:pt>
                <c:pt idx="177">
                  <c:v>6.2</c:v>
                </c:pt>
                <c:pt idx="178">
                  <c:v>5.8</c:v>
                </c:pt>
                <c:pt idx="179">
                  <c:v>4.5</c:v>
                </c:pt>
                <c:pt idx="180">
                  <c:v>6.9</c:v>
                </c:pt>
                <c:pt idx="181">
                  <c:v>5.8</c:v>
                </c:pt>
                <c:pt idx="182">
                  <c:v>7.9</c:v>
                </c:pt>
                <c:pt idx="183">
                  <c:v>5.3</c:v>
                </c:pt>
                <c:pt idx="184">
                  <c:v>5.4</c:v>
                </c:pt>
                <c:pt idx="185">
                  <c:v>2.2999999999999998</c:v>
                </c:pt>
                <c:pt idx="186">
                  <c:v>6.1</c:v>
                </c:pt>
                <c:pt idx="187">
                  <c:v>6.3</c:v>
                </c:pt>
                <c:pt idx="188">
                  <c:v>5.9</c:v>
                </c:pt>
                <c:pt idx="189">
                  <c:v>5.3</c:v>
                </c:pt>
                <c:pt idx="190">
                  <c:v>5.2</c:v>
                </c:pt>
                <c:pt idx="191">
                  <c:v>4.4000000000000004</c:v>
                </c:pt>
                <c:pt idx="192">
                  <c:v>5</c:v>
                </c:pt>
                <c:pt idx="193">
                  <c:v>4.5</c:v>
                </c:pt>
                <c:pt idx="194">
                  <c:v>8.3000000000000007</c:v>
                </c:pt>
                <c:pt idx="195">
                  <c:v>8.4</c:v>
                </c:pt>
                <c:pt idx="196">
                  <c:v>7.3</c:v>
                </c:pt>
                <c:pt idx="197">
                  <c:v>8.4</c:v>
                </c:pt>
                <c:pt idx="198">
                  <c:v>6.7</c:v>
                </c:pt>
                <c:pt idx="199">
                  <c:v>5.5</c:v>
                </c:pt>
                <c:pt idx="200">
                  <c:v>7.8</c:v>
                </c:pt>
                <c:pt idx="201">
                  <c:v>7.5</c:v>
                </c:pt>
                <c:pt idx="202">
                  <c:v>8.6</c:v>
                </c:pt>
                <c:pt idx="203">
                  <c:v>7.3</c:v>
                </c:pt>
                <c:pt idx="204">
                  <c:v>4.7</c:v>
                </c:pt>
                <c:pt idx="205">
                  <c:v>6</c:v>
                </c:pt>
                <c:pt idx="206">
                  <c:v>6.4</c:v>
                </c:pt>
                <c:pt idx="207">
                  <c:v>7</c:v>
                </c:pt>
                <c:pt idx="208">
                  <c:v>7.6</c:v>
                </c:pt>
                <c:pt idx="209">
                  <c:v>6.7</c:v>
                </c:pt>
                <c:pt idx="210">
                  <c:v>7.3</c:v>
                </c:pt>
                <c:pt idx="211">
                  <c:v>6.3</c:v>
                </c:pt>
                <c:pt idx="212">
                  <c:v>5.7</c:v>
                </c:pt>
                <c:pt idx="213">
                  <c:v>5.8</c:v>
                </c:pt>
                <c:pt idx="214">
                  <c:v>7.2</c:v>
                </c:pt>
                <c:pt idx="215">
                  <c:v>5.9</c:v>
                </c:pt>
                <c:pt idx="216">
                  <c:v>8.1</c:v>
                </c:pt>
                <c:pt idx="217">
                  <c:v>7.9</c:v>
                </c:pt>
                <c:pt idx="218">
                  <c:v>3.5</c:v>
                </c:pt>
                <c:pt idx="219">
                  <c:v>4.3</c:v>
                </c:pt>
                <c:pt idx="220">
                  <c:v>5</c:v>
                </c:pt>
                <c:pt idx="221">
                  <c:v>7.3</c:v>
                </c:pt>
                <c:pt idx="222">
                  <c:v>6.3</c:v>
                </c:pt>
                <c:pt idx="223">
                  <c:v>6.9</c:v>
                </c:pt>
                <c:pt idx="224">
                  <c:v>7</c:v>
                </c:pt>
                <c:pt idx="225">
                  <c:v>4.5999999999999996</c:v>
                </c:pt>
                <c:pt idx="226">
                  <c:v>4.5999999999999996</c:v>
                </c:pt>
                <c:pt idx="227">
                  <c:v>5.9</c:v>
                </c:pt>
                <c:pt idx="228">
                  <c:v>6.7</c:v>
                </c:pt>
                <c:pt idx="229">
                  <c:v>7.1</c:v>
                </c:pt>
                <c:pt idx="230">
                  <c:v>6.1</c:v>
                </c:pt>
                <c:pt idx="231">
                  <c:v>6.3</c:v>
                </c:pt>
                <c:pt idx="232">
                  <c:v>7.2</c:v>
                </c:pt>
                <c:pt idx="233">
                  <c:v>5.7</c:v>
                </c:pt>
                <c:pt idx="234">
                  <c:v>5.6</c:v>
                </c:pt>
                <c:pt idx="235">
                  <c:v>7.3</c:v>
                </c:pt>
                <c:pt idx="236">
                  <c:v>6.7</c:v>
                </c:pt>
                <c:pt idx="237">
                  <c:v>7.6</c:v>
                </c:pt>
                <c:pt idx="238">
                  <c:v>6.7</c:v>
                </c:pt>
                <c:pt idx="239">
                  <c:v>5.4</c:v>
                </c:pt>
                <c:pt idx="240">
                  <c:v>7</c:v>
                </c:pt>
                <c:pt idx="241">
                  <c:v>8.1</c:v>
                </c:pt>
                <c:pt idx="242">
                  <c:v>5.2</c:v>
                </c:pt>
                <c:pt idx="243">
                  <c:v>7.3</c:v>
                </c:pt>
                <c:pt idx="244">
                  <c:v>6.9</c:v>
                </c:pt>
                <c:pt idx="245">
                  <c:v>7</c:v>
                </c:pt>
                <c:pt idx="246">
                  <c:v>7.3</c:v>
                </c:pt>
                <c:pt idx="247">
                  <c:v>7</c:v>
                </c:pt>
                <c:pt idx="248">
                  <c:v>7.6</c:v>
                </c:pt>
                <c:pt idx="249">
                  <c:v>6.1</c:v>
                </c:pt>
                <c:pt idx="250">
                  <c:v>7.4</c:v>
                </c:pt>
                <c:pt idx="251">
                  <c:v>7.3</c:v>
                </c:pt>
                <c:pt idx="252">
                  <c:v>6.6</c:v>
                </c:pt>
                <c:pt idx="253">
                  <c:v>6.8</c:v>
                </c:pt>
                <c:pt idx="254">
                  <c:v>6.4</c:v>
                </c:pt>
                <c:pt idx="255">
                  <c:v>6.1</c:v>
                </c:pt>
                <c:pt idx="256">
                  <c:v>8.5</c:v>
                </c:pt>
                <c:pt idx="257">
                  <c:v>7.8</c:v>
                </c:pt>
                <c:pt idx="258">
                  <c:v>7.6</c:v>
                </c:pt>
                <c:pt idx="259">
                  <c:v>5.2</c:v>
                </c:pt>
                <c:pt idx="260">
                  <c:v>6.2</c:v>
                </c:pt>
                <c:pt idx="261">
                  <c:v>6.9</c:v>
                </c:pt>
                <c:pt idx="262">
                  <c:v>5.3</c:v>
                </c:pt>
                <c:pt idx="263">
                  <c:v>6.3</c:v>
                </c:pt>
                <c:pt idx="264">
                  <c:v>6.6</c:v>
                </c:pt>
                <c:pt idx="265">
                  <c:v>4.5999999999999996</c:v>
                </c:pt>
                <c:pt idx="266">
                  <c:v>7.7</c:v>
                </c:pt>
                <c:pt idx="267">
                  <c:v>7.2</c:v>
                </c:pt>
                <c:pt idx="268">
                  <c:v>6.6</c:v>
                </c:pt>
                <c:pt idx="269">
                  <c:v>5.7</c:v>
                </c:pt>
                <c:pt idx="270">
                  <c:v>7.6</c:v>
                </c:pt>
                <c:pt idx="271">
                  <c:v>5.6</c:v>
                </c:pt>
                <c:pt idx="272">
                  <c:v>5.8</c:v>
                </c:pt>
                <c:pt idx="273">
                  <c:v>6</c:v>
                </c:pt>
                <c:pt idx="274">
                  <c:v>7.1</c:v>
                </c:pt>
                <c:pt idx="275">
                  <c:v>6.1</c:v>
                </c:pt>
                <c:pt idx="276">
                  <c:v>7.7</c:v>
                </c:pt>
                <c:pt idx="277">
                  <c:v>7.6</c:v>
                </c:pt>
                <c:pt idx="278">
                  <c:v>6.3</c:v>
                </c:pt>
                <c:pt idx="279">
                  <c:v>6.3</c:v>
                </c:pt>
                <c:pt idx="280">
                  <c:v>6.3</c:v>
                </c:pt>
                <c:pt idx="281">
                  <c:v>5.9</c:v>
                </c:pt>
                <c:pt idx="282">
                  <c:v>6.8</c:v>
                </c:pt>
                <c:pt idx="283">
                  <c:v>5.5</c:v>
                </c:pt>
                <c:pt idx="284">
                  <c:v>4.4000000000000004</c:v>
                </c:pt>
                <c:pt idx="285">
                  <c:v>7.8</c:v>
                </c:pt>
                <c:pt idx="286">
                  <c:v>6.6</c:v>
                </c:pt>
                <c:pt idx="287">
                  <c:v>7.5</c:v>
                </c:pt>
                <c:pt idx="288">
                  <c:v>7.3</c:v>
                </c:pt>
                <c:pt idx="289">
                  <c:v>6.2</c:v>
                </c:pt>
                <c:pt idx="290">
                  <c:v>7</c:v>
                </c:pt>
                <c:pt idx="291">
                  <c:v>6.6</c:v>
                </c:pt>
                <c:pt idx="292">
                  <c:v>6.6</c:v>
                </c:pt>
                <c:pt idx="293">
                  <c:v>6.6</c:v>
                </c:pt>
                <c:pt idx="294">
                  <c:v>5.5</c:v>
                </c:pt>
                <c:pt idx="295">
                  <c:v>7.9</c:v>
                </c:pt>
                <c:pt idx="296">
                  <c:v>7.5</c:v>
                </c:pt>
                <c:pt idx="297">
                  <c:v>5.6</c:v>
                </c:pt>
                <c:pt idx="298">
                  <c:v>6.5</c:v>
                </c:pt>
                <c:pt idx="299">
                  <c:v>7.1</c:v>
                </c:pt>
                <c:pt idx="300">
                  <c:v>7.6</c:v>
                </c:pt>
                <c:pt idx="301">
                  <c:v>8.4</c:v>
                </c:pt>
                <c:pt idx="302">
                  <c:v>6.8</c:v>
                </c:pt>
                <c:pt idx="303">
                  <c:v>5.8</c:v>
                </c:pt>
                <c:pt idx="304">
                  <c:v>7.5</c:v>
                </c:pt>
                <c:pt idx="305">
                  <c:v>6.4</c:v>
                </c:pt>
                <c:pt idx="306">
                  <c:v>2.5</c:v>
                </c:pt>
                <c:pt idx="307">
                  <c:v>6</c:v>
                </c:pt>
                <c:pt idx="308">
                  <c:v>5.6</c:v>
                </c:pt>
                <c:pt idx="309">
                  <c:v>5.9</c:v>
                </c:pt>
                <c:pt idx="310">
                  <c:v>5.3</c:v>
                </c:pt>
                <c:pt idx="311">
                  <c:v>7.8</c:v>
                </c:pt>
                <c:pt idx="312">
                  <c:v>7.4</c:v>
                </c:pt>
                <c:pt idx="313">
                  <c:v>8.5</c:v>
                </c:pt>
                <c:pt idx="314">
                  <c:v>6.6</c:v>
                </c:pt>
                <c:pt idx="315">
                  <c:v>6.8</c:v>
                </c:pt>
                <c:pt idx="316">
                  <c:v>5.6</c:v>
                </c:pt>
                <c:pt idx="317">
                  <c:v>6.6</c:v>
                </c:pt>
                <c:pt idx="318">
                  <c:v>6.7</c:v>
                </c:pt>
                <c:pt idx="319">
                  <c:v>6.7</c:v>
                </c:pt>
                <c:pt idx="320">
                  <c:v>7.1</c:v>
                </c:pt>
                <c:pt idx="321">
                  <c:v>5.7</c:v>
                </c:pt>
                <c:pt idx="322">
                  <c:v>6.7</c:v>
                </c:pt>
                <c:pt idx="323">
                  <c:v>5</c:v>
                </c:pt>
                <c:pt idx="324">
                  <c:v>3.6</c:v>
                </c:pt>
                <c:pt idx="325">
                  <c:v>6.5</c:v>
                </c:pt>
                <c:pt idx="326">
                  <c:v>6.6</c:v>
                </c:pt>
                <c:pt idx="327">
                  <c:v>6.4</c:v>
                </c:pt>
                <c:pt idx="328">
                  <c:v>5.4</c:v>
                </c:pt>
                <c:pt idx="329">
                  <c:v>5.7</c:v>
                </c:pt>
                <c:pt idx="330">
                  <c:v>6.3</c:v>
                </c:pt>
                <c:pt idx="331">
                  <c:v>2.8</c:v>
                </c:pt>
                <c:pt idx="332">
                  <c:v>5.6</c:v>
                </c:pt>
                <c:pt idx="333">
                  <c:v>4.2</c:v>
                </c:pt>
                <c:pt idx="334">
                  <c:v>6.5</c:v>
                </c:pt>
                <c:pt idx="335">
                  <c:v>6.9</c:v>
                </c:pt>
                <c:pt idx="336">
                  <c:v>3.7</c:v>
                </c:pt>
                <c:pt idx="337">
                  <c:v>8.3000000000000007</c:v>
                </c:pt>
                <c:pt idx="338">
                  <c:v>5.4</c:v>
                </c:pt>
                <c:pt idx="339">
                  <c:v>7</c:v>
                </c:pt>
                <c:pt idx="340">
                  <c:v>6.9</c:v>
                </c:pt>
                <c:pt idx="341">
                  <c:v>7.6</c:v>
                </c:pt>
                <c:pt idx="342">
                  <c:v>3.6</c:v>
                </c:pt>
                <c:pt idx="343">
                  <c:v>5.8</c:v>
                </c:pt>
                <c:pt idx="344">
                  <c:v>5</c:v>
                </c:pt>
                <c:pt idx="345">
                  <c:v>2.4</c:v>
                </c:pt>
                <c:pt idx="346">
                  <c:v>5.9</c:v>
                </c:pt>
                <c:pt idx="347">
                  <c:v>5.7</c:v>
                </c:pt>
                <c:pt idx="348">
                  <c:v>6.4</c:v>
                </c:pt>
                <c:pt idx="349">
                  <c:v>5.6</c:v>
                </c:pt>
                <c:pt idx="350">
                  <c:v>3.8</c:v>
                </c:pt>
                <c:pt idx="351">
                  <c:v>7.3</c:v>
                </c:pt>
                <c:pt idx="352">
                  <c:v>6.2</c:v>
                </c:pt>
                <c:pt idx="353">
                  <c:v>6.8</c:v>
                </c:pt>
                <c:pt idx="354">
                  <c:v>6.4</c:v>
                </c:pt>
                <c:pt idx="355">
                  <c:v>7.1</c:v>
                </c:pt>
                <c:pt idx="356">
                  <c:v>6</c:v>
                </c:pt>
                <c:pt idx="357">
                  <c:v>6.1</c:v>
                </c:pt>
                <c:pt idx="358">
                  <c:v>6.2</c:v>
                </c:pt>
                <c:pt idx="359">
                  <c:v>6</c:v>
                </c:pt>
                <c:pt idx="360">
                  <c:v>6.3</c:v>
                </c:pt>
                <c:pt idx="361">
                  <c:v>7.5</c:v>
                </c:pt>
                <c:pt idx="362">
                  <c:v>6.3</c:v>
                </c:pt>
                <c:pt idx="363">
                  <c:v>7.9</c:v>
                </c:pt>
                <c:pt idx="364">
                  <c:v>8.1</c:v>
                </c:pt>
                <c:pt idx="365">
                  <c:v>8</c:v>
                </c:pt>
                <c:pt idx="366">
                  <c:v>7.4</c:v>
                </c:pt>
                <c:pt idx="367">
                  <c:v>7.2</c:v>
                </c:pt>
                <c:pt idx="368">
                  <c:v>6.4</c:v>
                </c:pt>
                <c:pt idx="369">
                  <c:v>7.8</c:v>
                </c:pt>
                <c:pt idx="370">
                  <c:v>7.1</c:v>
                </c:pt>
                <c:pt idx="371">
                  <c:v>7.4</c:v>
                </c:pt>
                <c:pt idx="372">
                  <c:v>5.9</c:v>
                </c:pt>
                <c:pt idx="373">
                  <c:v>6.7</c:v>
                </c:pt>
                <c:pt idx="374">
                  <c:v>6.1</c:v>
                </c:pt>
                <c:pt idx="375">
                  <c:v>6.3</c:v>
                </c:pt>
                <c:pt idx="376">
                  <c:v>6.8</c:v>
                </c:pt>
                <c:pt idx="377">
                  <c:v>7.5</c:v>
                </c:pt>
                <c:pt idx="378">
                  <c:v>7.2</c:v>
                </c:pt>
                <c:pt idx="379">
                  <c:v>3.7</c:v>
                </c:pt>
                <c:pt idx="380">
                  <c:v>6.4</c:v>
                </c:pt>
                <c:pt idx="381">
                  <c:v>5.5</c:v>
                </c:pt>
                <c:pt idx="382">
                  <c:v>7.3</c:v>
                </c:pt>
                <c:pt idx="383">
                  <c:v>6.5</c:v>
                </c:pt>
                <c:pt idx="384">
                  <c:v>6.1</c:v>
                </c:pt>
                <c:pt idx="385">
                  <c:v>6.9</c:v>
                </c:pt>
                <c:pt idx="386">
                  <c:v>7.6</c:v>
                </c:pt>
                <c:pt idx="387">
                  <c:v>6.7</c:v>
                </c:pt>
                <c:pt idx="388">
                  <c:v>6.2</c:v>
                </c:pt>
                <c:pt idx="389">
                  <c:v>6.8</c:v>
                </c:pt>
                <c:pt idx="390">
                  <c:v>6.4</c:v>
                </c:pt>
                <c:pt idx="391">
                  <c:v>7</c:v>
                </c:pt>
                <c:pt idx="392">
                  <c:v>5.4</c:v>
                </c:pt>
                <c:pt idx="393">
                  <c:v>8</c:v>
                </c:pt>
                <c:pt idx="394">
                  <c:v>7.9</c:v>
                </c:pt>
                <c:pt idx="395">
                  <c:v>6.5</c:v>
                </c:pt>
                <c:pt idx="396">
                  <c:v>4.5999999999999996</c:v>
                </c:pt>
                <c:pt idx="397">
                  <c:v>5.0999999999999996</c:v>
                </c:pt>
                <c:pt idx="398">
                  <c:v>4.4000000000000004</c:v>
                </c:pt>
                <c:pt idx="399">
                  <c:v>7.3</c:v>
                </c:pt>
                <c:pt idx="400">
                  <c:v>6.5</c:v>
                </c:pt>
                <c:pt idx="401">
                  <c:v>7.3</c:v>
                </c:pt>
                <c:pt idx="402">
                  <c:v>6.2</c:v>
                </c:pt>
                <c:pt idx="403">
                  <c:v>6.9</c:v>
                </c:pt>
                <c:pt idx="404">
                  <c:v>7.7</c:v>
                </c:pt>
                <c:pt idx="405">
                  <c:v>7.8</c:v>
                </c:pt>
                <c:pt idx="406">
                  <c:v>6.1</c:v>
                </c:pt>
                <c:pt idx="407">
                  <c:v>6.1</c:v>
                </c:pt>
                <c:pt idx="408">
                  <c:v>7.8</c:v>
                </c:pt>
                <c:pt idx="409">
                  <c:v>4.5</c:v>
                </c:pt>
                <c:pt idx="410">
                  <c:v>7.7</c:v>
                </c:pt>
                <c:pt idx="411">
                  <c:v>4.8</c:v>
                </c:pt>
                <c:pt idx="412">
                  <c:v>7</c:v>
                </c:pt>
                <c:pt idx="413">
                  <c:v>4.4000000000000004</c:v>
                </c:pt>
                <c:pt idx="414">
                  <c:v>6.6</c:v>
                </c:pt>
                <c:pt idx="415">
                  <c:v>6.6</c:v>
                </c:pt>
                <c:pt idx="416">
                  <c:v>7</c:v>
                </c:pt>
                <c:pt idx="417">
                  <c:v>8</c:v>
                </c:pt>
                <c:pt idx="418">
                  <c:v>5.4</c:v>
                </c:pt>
                <c:pt idx="419">
                  <c:v>6.7</c:v>
                </c:pt>
                <c:pt idx="420">
                  <c:v>8.1999999999999993</c:v>
                </c:pt>
                <c:pt idx="421">
                  <c:v>7.1</c:v>
                </c:pt>
                <c:pt idx="422">
                  <c:v>5.9</c:v>
                </c:pt>
                <c:pt idx="423">
                  <c:v>6.3</c:v>
                </c:pt>
                <c:pt idx="424">
                  <c:v>6.6</c:v>
                </c:pt>
                <c:pt idx="425">
                  <c:v>7.8</c:v>
                </c:pt>
                <c:pt idx="426">
                  <c:v>6.5</c:v>
                </c:pt>
                <c:pt idx="427">
                  <c:v>5.0999999999999996</c:v>
                </c:pt>
                <c:pt idx="428">
                  <c:v>6.6</c:v>
                </c:pt>
                <c:pt idx="429">
                  <c:v>3.9</c:v>
                </c:pt>
                <c:pt idx="430">
                  <c:v>6.1</c:v>
                </c:pt>
                <c:pt idx="431">
                  <c:v>8</c:v>
                </c:pt>
                <c:pt idx="432">
                  <c:v>8</c:v>
                </c:pt>
                <c:pt idx="433">
                  <c:v>6.5</c:v>
                </c:pt>
                <c:pt idx="434">
                  <c:v>6.4</c:v>
                </c:pt>
                <c:pt idx="435">
                  <c:v>2.9</c:v>
                </c:pt>
                <c:pt idx="436">
                  <c:v>6.8</c:v>
                </c:pt>
                <c:pt idx="437">
                  <c:v>7.7</c:v>
                </c:pt>
                <c:pt idx="438">
                  <c:v>7.6</c:v>
                </c:pt>
                <c:pt idx="439">
                  <c:v>6.7</c:v>
                </c:pt>
                <c:pt idx="440">
                  <c:v>5.6</c:v>
                </c:pt>
                <c:pt idx="441">
                  <c:v>7.3</c:v>
                </c:pt>
                <c:pt idx="442">
                  <c:v>6</c:v>
                </c:pt>
                <c:pt idx="443">
                  <c:v>7.1</c:v>
                </c:pt>
                <c:pt idx="444">
                  <c:v>6.3</c:v>
                </c:pt>
                <c:pt idx="445">
                  <c:v>7.4</c:v>
                </c:pt>
                <c:pt idx="446">
                  <c:v>4.9000000000000004</c:v>
                </c:pt>
                <c:pt idx="447">
                  <c:v>7</c:v>
                </c:pt>
                <c:pt idx="448">
                  <c:v>7.1</c:v>
                </c:pt>
                <c:pt idx="449">
                  <c:v>5.3</c:v>
                </c:pt>
                <c:pt idx="450">
                  <c:v>7</c:v>
                </c:pt>
                <c:pt idx="451">
                  <c:v>6.9</c:v>
                </c:pt>
                <c:pt idx="452">
                  <c:v>6.9</c:v>
                </c:pt>
                <c:pt idx="453">
                  <c:v>4.0999999999999996</c:v>
                </c:pt>
                <c:pt idx="454">
                  <c:v>7.9</c:v>
                </c:pt>
                <c:pt idx="455">
                  <c:v>4</c:v>
                </c:pt>
                <c:pt idx="456">
                  <c:v>5.4</c:v>
                </c:pt>
                <c:pt idx="457">
                  <c:v>7.3</c:v>
                </c:pt>
                <c:pt idx="458">
                  <c:v>7.2</c:v>
                </c:pt>
                <c:pt idx="459">
                  <c:v>6.8</c:v>
                </c:pt>
                <c:pt idx="460">
                  <c:v>7.1</c:v>
                </c:pt>
                <c:pt idx="461">
                  <c:v>6.8</c:v>
                </c:pt>
                <c:pt idx="462">
                  <c:v>7.4</c:v>
                </c:pt>
                <c:pt idx="463">
                  <c:v>6.4</c:v>
                </c:pt>
                <c:pt idx="464">
                  <c:v>8</c:v>
                </c:pt>
                <c:pt idx="465">
                  <c:v>8</c:v>
                </c:pt>
                <c:pt idx="466">
                  <c:v>6.5</c:v>
                </c:pt>
                <c:pt idx="467">
                  <c:v>5.3</c:v>
                </c:pt>
                <c:pt idx="468">
                  <c:v>7.6</c:v>
                </c:pt>
                <c:pt idx="469">
                  <c:v>7.8</c:v>
                </c:pt>
                <c:pt idx="470">
                  <c:v>7.5</c:v>
                </c:pt>
                <c:pt idx="471">
                  <c:v>6.3</c:v>
                </c:pt>
                <c:pt idx="472">
                  <c:v>7.2</c:v>
                </c:pt>
                <c:pt idx="473">
                  <c:v>8.4</c:v>
                </c:pt>
                <c:pt idx="474">
                  <c:v>8</c:v>
                </c:pt>
                <c:pt idx="475">
                  <c:v>6.9</c:v>
                </c:pt>
                <c:pt idx="476">
                  <c:v>4.5999999999999996</c:v>
                </c:pt>
                <c:pt idx="477">
                  <c:v>6.2</c:v>
                </c:pt>
                <c:pt idx="478">
                  <c:v>5.7</c:v>
                </c:pt>
                <c:pt idx="479">
                  <c:v>6.2</c:v>
                </c:pt>
                <c:pt idx="480">
                  <c:v>5.3</c:v>
                </c:pt>
                <c:pt idx="481">
                  <c:v>5.4</c:v>
                </c:pt>
                <c:pt idx="482">
                  <c:v>6.8</c:v>
                </c:pt>
                <c:pt idx="483">
                  <c:v>7.6</c:v>
                </c:pt>
                <c:pt idx="484">
                  <c:v>7.2</c:v>
                </c:pt>
                <c:pt idx="485">
                  <c:v>5.9</c:v>
                </c:pt>
                <c:pt idx="486">
                  <c:v>6.7</c:v>
                </c:pt>
                <c:pt idx="487">
                  <c:v>7.2</c:v>
                </c:pt>
                <c:pt idx="488">
                  <c:v>5.6</c:v>
                </c:pt>
                <c:pt idx="489">
                  <c:v>7</c:v>
                </c:pt>
                <c:pt idx="490">
                  <c:v>5.9</c:v>
                </c:pt>
                <c:pt idx="491">
                  <c:v>5.5</c:v>
                </c:pt>
                <c:pt idx="492">
                  <c:v>6.8</c:v>
                </c:pt>
                <c:pt idx="493">
                  <c:v>7.7</c:v>
                </c:pt>
                <c:pt idx="494">
                  <c:v>6.4</c:v>
                </c:pt>
                <c:pt idx="495">
                  <c:v>6</c:v>
                </c:pt>
                <c:pt idx="496">
                  <c:v>6.2</c:v>
                </c:pt>
                <c:pt idx="497">
                  <c:v>6.6</c:v>
                </c:pt>
                <c:pt idx="498">
                  <c:v>6.4</c:v>
                </c:pt>
                <c:pt idx="499">
                  <c:v>7.5</c:v>
                </c:pt>
                <c:pt idx="500">
                  <c:v>6.7</c:v>
                </c:pt>
                <c:pt idx="501">
                  <c:v>7.2</c:v>
                </c:pt>
                <c:pt idx="502">
                  <c:v>7.2</c:v>
                </c:pt>
                <c:pt idx="503">
                  <c:v>7.1</c:v>
                </c:pt>
                <c:pt idx="504">
                  <c:v>6.5</c:v>
                </c:pt>
                <c:pt idx="505">
                  <c:v>6.7</c:v>
                </c:pt>
                <c:pt idx="506">
                  <c:v>5.8</c:v>
                </c:pt>
                <c:pt idx="507">
                  <c:v>5.6</c:v>
                </c:pt>
                <c:pt idx="508">
                  <c:v>3.3</c:v>
                </c:pt>
                <c:pt idx="509">
                  <c:v>7.7</c:v>
                </c:pt>
                <c:pt idx="510">
                  <c:v>7.5</c:v>
                </c:pt>
                <c:pt idx="511">
                  <c:v>6.9</c:v>
                </c:pt>
                <c:pt idx="512">
                  <c:v>5.7</c:v>
                </c:pt>
                <c:pt idx="513">
                  <c:v>5.5</c:v>
                </c:pt>
                <c:pt idx="514">
                  <c:v>7.5</c:v>
                </c:pt>
                <c:pt idx="515">
                  <c:v>6.8</c:v>
                </c:pt>
                <c:pt idx="516">
                  <c:v>7</c:v>
                </c:pt>
                <c:pt idx="517">
                  <c:v>6.4</c:v>
                </c:pt>
                <c:pt idx="518">
                  <c:v>7</c:v>
                </c:pt>
                <c:pt idx="519">
                  <c:v>7.5</c:v>
                </c:pt>
                <c:pt idx="520">
                  <c:v>6.6</c:v>
                </c:pt>
                <c:pt idx="521">
                  <c:v>6.6</c:v>
                </c:pt>
                <c:pt idx="522">
                  <c:v>8.1</c:v>
                </c:pt>
                <c:pt idx="523">
                  <c:v>5.3</c:v>
                </c:pt>
                <c:pt idx="524">
                  <c:v>6</c:v>
                </c:pt>
                <c:pt idx="525">
                  <c:v>7.4</c:v>
                </c:pt>
                <c:pt idx="526">
                  <c:v>7</c:v>
                </c:pt>
                <c:pt idx="527">
                  <c:v>7.5</c:v>
                </c:pt>
                <c:pt idx="528">
                  <c:v>6.5</c:v>
                </c:pt>
                <c:pt idx="529">
                  <c:v>4.5</c:v>
                </c:pt>
                <c:pt idx="530">
                  <c:v>7.3</c:v>
                </c:pt>
                <c:pt idx="531">
                  <c:v>7.4</c:v>
                </c:pt>
                <c:pt idx="532">
                  <c:v>8.1999999999999993</c:v>
                </c:pt>
                <c:pt idx="533">
                  <c:v>6.9</c:v>
                </c:pt>
                <c:pt idx="534">
                  <c:v>7.8</c:v>
                </c:pt>
                <c:pt idx="535">
                  <c:v>5.9</c:v>
                </c:pt>
                <c:pt idx="536">
                  <c:v>7.9</c:v>
                </c:pt>
                <c:pt idx="537">
                  <c:v>5.3</c:v>
                </c:pt>
                <c:pt idx="538">
                  <c:v>7.2</c:v>
                </c:pt>
                <c:pt idx="539">
                  <c:v>6.5</c:v>
                </c:pt>
                <c:pt idx="540">
                  <c:v>5.9</c:v>
                </c:pt>
                <c:pt idx="541">
                  <c:v>6.3</c:v>
                </c:pt>
                <c:pt idx="542">
                  <c:v>7.2</c:v>
                </c:pt>
                <c:pt idx="543">
                  <c:v>5.5</c:v>
                </c:pt>
                <c:pt idx="544">
                  <c:v>6.2</c:v>
                </c:pt>
                <c:pt idx="545">
                  <c:v>6.2</c:v>
                </c:pt>
                <c:pt idx="546">
                  <c:v>8</c:v>
                </c:pt>
                <c:pt idx="547">
                  <c:v>8.1999999999999993</c:v>
                </c:pt>
                <c:pt idx="548">
                  <c:v>6</c:v>
                </c:pt>
                <c:pt idx="549">
                  <c:v>7.7</c:v>
                </c:pt>
                <c:pt idx="550">
                  <c:v>6.7</c:v>
                </c:pt>
                <c:pt idx="551">
                  <c:v>8</c:v>
                </c:pt>
                <c:pt idx="552">
                  <c:v>5.2</c:v>
                </c:pt>
                <c:pt idx="553">
                  <c:v>5.2</c:v>
                </c:pt>
                <c:pt idx="554">
                  <c:v>4.3</c:v>
                </c:pt>
                <c:pt idx="555">
                  <c:v>6.9</c:v>
                </c:pt>
                <c:pt idx="556">
                  <c:v>3.3</c:v>
                </c:pt>
                <c:pt idx="557">
                  <c:v>6.3</c:v>
                </c:pt>
                <c:pt idx="558">
                  <c:v>6.2</c:v>
                </c:pt>
                <c:pt idx="559">
                  <c:v>6.3</c:v>
                </c:pt>
                <c:pt idx="560">
                  <c:v>6.5</c:v>
                </c:pt>
                <c:pt idx="561">
                  <c:v>7.2</c:v>
                </c:pt>
                <c:pt idx="562">
                  <c:v>6.7</c:v>
                </c:pt>
                <c:pt idx="563">
                  <c:v>6.6</c:v>
                </c:pt>
                <c:pt idx="564">
                  <c:v>8</c:v>
                </c:pt>
                <c:pt idx="565">
                  <c:v>6.2</c:v>
                </c:pt>
                <c:pt idx="566">
                  <c:v>4.0999999999999996</c:v>
                </c:pt>
                <c:pt idx="567">
                  <c:v>5.6</c:v>
                </c:pt>
                <c:pt idx="568">
                  <c:v>2.2999999999999998</c:v>
                </c:pt>
                <c:pt idx="569">
                  <c:v>7.8</c:v>
                </c:pt>
                <c:pt idx="570">
                  <c:v>6.5</c:v>
                </c:pt>
                <c:pt idx="571">
                  <c:v>6.9</c:v>
                </c:pt>
                <c:pt idx="572">
                  <c:v>7.8</c:v>
                </c:pt>
                <c:pt idx="573">
                  <c:v>7.2</c:v>
                </c:pt>
                <c:pt idx="574">
                  <c:v>6.7</c:v>
                </c:pt>
                <c:pt idx="575">
                  <c:v>7</c:v>
                </c:pt>
                <c:pt idx="576">
                  <c:v>6.5</c:v>
                </c:pt>
                <c:pt idx="577">
                  <c:v>7.1</c:v>
                </c:pt>
                <c:pt idx="578">
                  <c:v>5.5</c:v>
                </c:pt>
                <c:pt idx="579">
                  <c:v>4.8</c:v>
                </c:pt>
                <c:pt idx="580">
                  <c:v>7.3</c:v>
                </c:pt>
                <c:pt idx="581">
                  <c:v>6.1</c:v>
                </c:pt>
                <c:pt idx="582">
                  <c:v>7.2</c:v>
                </c:pt>
                <c:pt idx="583">
                  <c:v>6.8</c:v>
                </c:pt>
                <c:pt idx="584">
                  <c:v>5.4</c:v>
                </c:pt>
                <c:pt idx="585">
                  <c:v>5.8</c:v>
                </c:pt>
                <c:pt idx="586">
                  <c:v>6.2</c:v>
                </c:pt>
                <c:pt idx="587">
                  <c:v>5</c:v>
                </c:pt>
                <c:pt idx="588">
                  <c:v>7.2</c:v>
                </c:pt>
                <c:pt idx="589">
                  <c:v>5.8</c:v>
                </c:pt>
                <c:pt idx="590">
                  <c:v>7</c:v>
                </c:pt>
                <c:pt idx="591">
                  <c:v>6.4</c:v>
                </c:pt>
                <c:pt idx="592">
                  <c:v>8.5</c:v>
                </c:pt>
                <c:pt idx="593">
                  <c:v>7.9</c:v>
                </c:pt>
                <c:pt idx="594">
                  <c:v>5.7</c:v>
                </c:pt>
                <c:pt idx="595">
                  <c:v>6.5</c:v>
                </c:pt>
                <c:pt idx="596">
                  <c:v>5.2</c:v>
                </c:pt>
                <c:pt idx="597">
                  <c:v>6.3</c:v>
                </c:pt>
                <c:pt idx="598">
                  <c:v>7.3</c:v>
                </c:pt>
                <c:pt idx="599">
                  <c:v>4.8</c:v>
                </c:pt>
                <c:pt idx="600">
                  <c:v>6.5</c:v>
                </c:pt>
                <c:pt idx="601">
                  <c:v>5.2</c:v>
                </c:pt>
                <c:pt idx="602">
                  <c:v>7.1</c:v>
                </c:pt>
                <c:pt idx="603">
                  <c:v>6.6</c:v>
                </c:pt>
                <c:pt idx="604">
                  <c:v>6.2</c:v>
                </c:pt>
                <c:pt idx="605">
                  <c:v>8</c:v>
                </c:pt>
                <c:pt idx="606">
                  <c:v>7</c:v>
                </c:pt>
                <c:pt idx="607">
                  <c:v>5.9</c:v>
                </c:pt>
                <c:pt idx="608">
                  <c:v>6.2</c:v>
                </c:pt>
                <c:pt idx="609">
                  <c:v>6.2</c:v>
                </c:pt>
                <c:pt idx="610">
                  <c:v>7.4</c:v>
                </c:pt>
                <c:pt idx="611">
                  <c:v>6.7</c:v>
                </c:pt>
                <c:pt idx="612">
                  <c:v>6.5</c:v>
                </c:pt>
                <c:pt idx="613">
                  <c:v>6</c:v>
                </c:pt>
                <c:pt idx="614">
                  <c:v>8.6999999999999993</c:v>
                </c:pt>
                <c:pt idx="615">
                  <c:v>7.7</c:v>
                </c:pt>
                <c:pt idx="616">
                  <c:v>5.3</c:v>
                </c:pt>
                <c:pt idx="617">
                  <c:v>5.8</c:v>
                </c:pt>
                <c:pt idx="618">
                  <c:v>6.6</c:v>
                </c:pt>
                <c:pt idx="619">
                  <c:v>6.9</c:v>
                </c:pt>
                <c:pt idx="620">
                  <c:v>6.9</c:v>
                </c:pt>
                <c:pt idx="621">
                  <c:v>7</c:v>
                </c:pt>
                <c:pt idx="622">
                  <c:v>7.4</c:v>
                </c:pt>
                <c:pt idx="623">
                  <c:v>7.8</c:v>
                </c:pt>
                <c:pt idx="624">
                  <c:v>6.4</c:v>
                </c:pt>
                <c:pt idx="625">
                  <c:v>6.4</c:v>
                </c:pt>
                <c:pt idx="626">
                  <c:v>5.2</c:v>
                </c:pt>
                <c:pt idx="627">
                  <c:v>7.7</c:v>
                </c:pt>
                <c:pt idx="628">
                  <c:v>7.3</c:v>
                </c:pt>
                <c:pt idx="629">
                  <c:v>7.5</c:v>
                </c:pt>
                <c:pt idx="630">
                  <c:v>6.5</c:v>
                </c:pt>
                <c:pt idx="631">
                  <c:v>7</c:v>
                </c:pt>
                <c:pt idx="632">
                  <c:v>7</c:v>
                </c:pt>
                <c:pt idx="633">
                  <c:v>5.6</c:v>
                </c:pt>
                <c:pt idx="634">
                  <c:v>6.8</c:v>
                </c:pt>
                <c:pt idx="635">
                  <c:v>7.2</c:v>
                </c:pt>
                <c:pt idx="636">
                  <c:v>6.7</c:v>
                </c:pt>
                <c:pt idx="637">
                  <c:v>6.3</c:v>
                </c:pt>
                <c:pt idx="638">
                  <c:v>4.5</c:v>
                </c:pt>
                <c:pt idx="639">
                  <c:v>7.2</c:v>
                </c:pt>
                <c:pt idx="640">
                  <c:v>5.5</c:v>
                </c:pt>
                <c:pt idx="641">
                  <c:v>7.6</c:v>
                </c:pt>
                <c:pt idx="642">
                  <c:v>4.5999999999999996</c:v>
                </c:pt>
                <c:pt idx="643">
                  <c:v>6.4</c:v>
                </c:pt>
                <c:pt idx="644">
                  <c:v>6.2</c:v>
                </c:pt>
                <c:pt idx="645">
                  <c:v>5</c:v>
                </c:pt>
                <c:pt idx="646">
                  <c:v>6.4</c:v>
                </c:pt>
                <c:pt idx="647">
                  <c:v>6.8</c:v>
                </c:pt>
                <c:pt idx="648">
                  <c:v>6.9</c:v>
                </c:pt>
                <c:pt idx="649">
                  <c:v>5.8</c:v>
                </c:pt>
                <c:pt idx="650">
                  <c:v>7.1</c:v>
                </c:pt>
                <c:pt idx="651">
                  <c:v>4.5999999999999996</c:v>
                </c:pt>
                <c:pt idx="652">
                  <c:v>6.7</c:v>
                </c:pt>
                <c:pt idx="653">
                  <c:v>5</c:v>
                </c:pt>
                <c:pt idx="654">
                  <c:v>6.3</c:v>
                </c:pt>
                <c:pt idx="655">
                  <c:v>6.7</c:v>
                </c:pt>
                <c:pt idx="656">
                  <c:v>7.4</c:v>
                </c:pt>
                <c:pt idx="657">
                  <c:v>6.6</c:v>
                </c:pt>
                <c:pt idx="658">
                  <c:v>6.5</c:v>
                </c:pt>
                <c:pt idx="659">
                  <c:v>7.7</c:v>
                </c:pt>
                <c:pt idx="660">
                  <c:v>7.1</c:v>
                </c:pt>
                <c:pt idx="661">
                  <c:v>6.9</c:v>
                </c:pt>
                <c:pt idx="662">
                  <c:v>6.9</c:v>
                </c:pt>
                <c:pt idx="663">
                  <c:v>5.6</c:v>
                </c:pt>
                <c:pt idx="664">
                  <c:v>6.6</c:v>
                </c:pt>
                <c:pt idx="665">
                  <c:v>6.8</c:v>
                </c:pt>
                <c:pt idx="666">
                  <c:v>7.7</c:v>
                </c:pt>
                <c:pt idx="667">
                  <c:v>4.5999999999999996</c:v>
                </c:pt>
                <c:pt idx="668">
                  <c:v>7.4</c:v>
                </c:pt>
                <c:pt idx="669">
                  <c:v>6.3</c:v>
                </c:pt>
                <c:pt idx="670">
                  <c:v>5.5</c:v>
                </c:pt>
                <c:pt idx="671">
                  <c:v>6.6</c:v>
                </c:pt>
                <c:pt idx="672">
                  <c:v>7</c:v>
                </c:pt>
                <c:pt idx="673">
                  <c:v>7</c:v>
                </c:pt>
                <c:pt idx="674">
                  <c:v>5.6</c:v>
                </c:pt>
                <c:pt idx="675">
                  <c:v>5.8</c:v>
                </c:pt>
                <c:pt idx="676">
                  <c:v>6.9</c:v>
                </c:pt>
                <c:pt idx="677">
                  <c:v>7</c:v>
                </c:pt>
                <c:pt idx="678">
                  <c:v>6.2</c:v>
                </c:pt>
                <c:pt idx="679">
                  <c:v>7.9</c:v>
                </c:pt>
                <c:pt idx="680">
                  <c:v>7.3</c:v>
                </c:pt>
                <c:pt idx="681">
                  <c:v>6.3</c:v>
                </c:pt>
                <c:pt idx="682">
                  <c:v>7.4</c:v>
                </c:pt>
                <c:pt idx="683">
                  <c:v>6.5</c:v>
                </c:pt>
                <c:pt idx="684">
                  <c:v>5.5</c:v>
                </c:pt>
                <c:pt idx="685">
                  <c:v>7.7</c:v>
                </c:pt>
                <c:pt idx="686">
                  <c:v>6</c:v>
                </c:pt>
                <c:pt idx="687">
                  <c:v>6.3</c:v>
                </c:pt>
                <c:pt idx="688">
                  <c:v>7.3</c:v>
                </c:pt>
                <c:pt idx="689">
                  <c:v>6</c:v>
                </c:pt>
                <c:pt idx="690">
                  <c:v>5.5</c:v>
                </c:pt>
                <c:pt idx="691">
                  <c:v>4.8</c:v>
                </c:pt>
                <c:pt idx="692">
                  <c:v>6.5</c:v>
                </c:pt>
                <c:pt idx="693">
                  <c:v>6.9</c:v>
                </c:pt>
                <c:pt idx="694">
                  <c:v>2.1</c:v>
                </c:pt>
                <c:pt idx="695">
                  <c:v>3.3</c:v>
                </c:pt>
                <c:pt idx="696">
                  <c:v>7.9</c:v>
                </c:pt>
                <c:pt idx="697">
                  <c:v>6.9</c:v>
                </c:pt>
                <c:pt idx="698">
                  <c:v>7.5</c:v>
                </c:pt>
                <c:pt idx="699">
                  <c:v>5.9</c:v>
                </c:pt>
                <c:pt idx="700">
                  <c:v>7.3</c:v>
                </c:pt>
                <c:pt idx="701">
                  <c:v>6.6</c:v>
                </c:pt>
                <c:pt idx="702">
                  <c:v>7</c:v>
                </c:pt>
                <c:pt idx="703">
                  <c:v>5</c:v>
                </c:pt>
                <c:pt idx="704">
                  <c:v>5.6</c:v>
                </c:pt>
                <c:pt idx="705">
                  <c:v>6.3</c:v>
                </c:pt>
                <c:pt idx="706">
                  <c:v>5.3</c:v>
                </c:pt>
                <c:pt idx="707">
                  <c:v>2.9</c:v>
                </c:pt>
                <c:pt idx="708">
                  <c:v>5.5</c:v>
                </c:pt>
                <c:pt idx="709">
                  <c:v>6.1</c:v>
                </c:pt>
                <c:pt idx="710">
                  <c:v>8</c:v>
                </c:pt>
                <c:pt idx="711">
                  <c:v>3.5</c:v>
                </c:pt>
                <c:pt idx="712">
                  <c:v>8</c:v>
                </c:pt>
                <c:pt idx="713">
                  <c:v>8</c:v>
                </c:pt>
                <c:pt idx="714">
                  <c:v>7.7</c:v>
                </c:pt>
                <c:pt idx="715">
                  <c:v>7.1</c:v>
                </c:pt>
                <c:pt idx="716">
                  <c:v>5.8</c:v>
                </c:pt>
                <c:pt idx="717">
                  <c:v>6.6</c:v>
                </c:pt>
                <c:pt idx="718">
                  <c:v>7.7</c:v>
                </c:pt>
                <c:pt idx="719">
                  <c:v>6.2</c:v>
                </c:pt>
                <c:pt idx="720">
                  <c:v>5.6</c:v>
                </c:pt>
                <c:pt idx="721">
                  <c:v>4.9000000000000004</c:v>
                </c:pt>
                <c:pt idx="722">
                  <c:v>5.4</c:v>
                </c:pt>
                <c:pt idx="723">
                  <c:v>6.2</c:v>
                </c:pt>
                <c:pt idx="724">
                  <c:v>8.4</c:v>
                </c:pt>
                <c:pt idx="725">
                  <c:v>2.7</c:v>
                </c:pt>
                <c:pt idx="726">
                  <c:v>6.3</c:v>
                </c:pt>
                <c:pt idx="727">
                  <c:v>7.2</c:v>
                </c:pt>
                <c:pt idx="728">
                  <c:v>7.4</c:v>
                </c:pt>
                <c:pt idx="729">
                  <c:v>7.6</c:v>
                </c:pt>
                <c:pt idx="730">
                  <c:v>6.5</c:v>
                </c:pt>
                <c:pt idx="731">
                  <c:v>5.8</c:v>
                </c:pt>
                <c:pt idx="732">
                  <c:v>5.9</c:v>
                </c:pt>
                <c:pt idx="733">
                  <c:v>7.7</c:v>
                </c:pt>
                <c:pt idx="734">
                  <c:v>6.5</c:v>
                </c:pt>
                <c:pt idx="735">
                  <c:v>6</c:v>
                </c:pt>
                <c:pt idx="736">
                  <c:v>7.6</c:v>
                </c:pt>
                <c:pt idx="737">
                  <c:v>7.7</c:v>
                </c:pt>
                <c:pt idx="738">
                  <c:v>8</c:v>
                </c:pt>
                <c:pt idx="739">
                  <c:v>6.4</c:v>
                </c:pt>
                <c:pt idx="740">
                  <c:v>6.3</c:v>
                </c:pt>
                <c:pt idx="741">
                  <c:v>8.1</c:v>
                </c:pt>
                <c:pt idx="742">
                  <c:v>6.3</c:v>
                </c:pt>
                <c:pt idx="743">
                  <c:v>6.6</c:v>
                </c:pt>
                <c:pt idx="744">
                  <c:v>7.4</c:v>
                </c:pt>
                <c:pt idx="745">
                  <c:v>6.4</c:v>
                </c:pt>
                <c:pt idx="746">
                  <c:v>6.4</c:v>
                </c:pt>
                <c:pt idx="747">
                  <c:v>6.8</c:v>
                </c:pt>
                <c:pt idx="748">
                  <c:v>6.4</c:v>
                </c:pt>
                <c:pt idx="749">
                  <c:v>7.1</c:v>
                </c:pt>
                <c:pt idx="750">
                  <c:v>7.4</c:v>
                </c:pt>
                <c:pt idx="751">
                  <c:v>5.8</c:v>
                </c:pt>
                <c:pt idx="752">
                  <c:v>6.1</c:v>
                </c:pt>
                <c:pt idx="753">
                  <c:v>6</c:v>
                </c:pt>
                <c:pt idx="754">
                  <c:v>6.8</c:v>
                </c:pt>
                <c:pt idx="755">
                  <c:v>4.4000000000000004</c:v>
                </c:pt>
                <c:pt idx="756">
                  <c:v>6.2</c:v>
                </c:pt>
                <c:pt idx="757">
                  <c:v>6.4</c:v>
                </c:pt>
                <c:pt idx="758">
                  <c:v>6.6</c:v>
                </c:pt>
                <c:pt idx="759">
                  <c:v>6.6</c:v>
                </c:pt>
                <c:pt idx="760">
                  <c:v>6.2</c:v>
                </c:pt>
                <c:pt idx="761">
                  <c:v>6</c:v>
                </c:pt>
                <c:pt idx="762">
                  <c:v>7.2</c:v>
                </c:pt>
                <c:pt idx="763">
                  <c:v>7.5</c:v>
                </c:pt>
                <c:pt idx="764">
                  <c:v>7.7</c:v>
                </c:pt>
                <c:pt idx="765">
                  <c:v>4.5999999999999996</c:v>
                </c:pt>
                <c:pt idx="766">
                  <c:v>6.5</c:v>
                </c:pt>
                <c:pt idx="767">
                  <c:v>6.8</c:v>
                </c:pt>
                <c:pt idx="768">
                  <c:v>4.5999999999999996</c:v>
                </c:pt>
                <c:pt idx="769">
                  <c:v>5.7</c:v>
                </c:pt>
                <c:pt idx="770">
                  <c:v>5.6</c:v>
                </c:pt>
                <c:pt idx="771">
                  <c:v>6.3</c:v>
                </c:pt>
                <c:pt idx="772">
                  <c:v>4</c:v>
                </c:pt>
                <c:pt idx="773">
                  <c:v>6.7</c:v>
                </c:pt>
                <c:pt idx="774">
                  <c:v>5.6</c:v>
                </c:pt>
                <c:pt idx="775">
                  <c:v>6.2</c:v>
                </c:pt>
                <c:pt idx="776">
                  <c:v>6.4</c:v>
                </c:pt>
                <c:pt idx="777">
                  <c:v>6.6</c:v>
                </c:pt>
                <c:pt idx="778">
                  <c:v>5.7</c:v>
                </c:pt>
                <c:pt idx="779">
                  <c:v>6.1</c:v>
                </c:pt>
                <c:pt idx="780">
                  <c:v>6.1</c:v>
                </c:pt>
                <c:pt idx="781">
                  <c:v>5.6</c:v>
                </c:pt>
                <c:pt idx="782">
                  <c:v>4.7</c:v>
                </c:pt>
                <c:pt idx="783">
                  <c:v>6.1</c:v>
                </c:pt>
                <c:pt idx="784">
                  <c:v>7.1</c:v>
                </c:pt>
                <c:pt idx="785">
                  <c:v>7.6</c:v>
                </c:pt>
                <c:pt idx="786">
                  <c:v>8.1999999999999993</c:v>
                </c:pt>
                <c:pt idx="787">
                  <c:v>5.9</c:v>
                </c:pt>
                <c:pt idx="788">
                  <c:v>7.2</c:v>
                </c:pt>
                <c:pt idx="789">
                  <c:v>6.5</c:v>
                </c:pt>
                <c:pt idx="790">
                  <c:v>6</c:v>
                </c:pt>
                <c:pt idx="791">
                  <c:v>7.4</c:v>
                </c:pt>
                <c:pt idx="792">
                  <c:v>6.4</c:v>
                </c:pt>
                <c:pt idx="793">
                  <c:v>1.9</c:v>
                </c:pt>
                <c:pt idx="794">
                  <c:v>6</c:v>
                </c:pt>
                <c:pt idx="795">
                  <c:v>8</c:v>
                </c:pt>
                <c:pt idx="796">
                  <c:v>7.2</c:v>
                </c:pt>
                <c:pt idx="797">
                  <c:v>6.9</c:v>
                </c:pt>
                <c:pt idx="798">
                  <c:v>5.5</c:v>
                </c:pt>
                <c:pt idx="799">
                  <c:v>6.7</c:v>
                </c:pt>
                <c:pt idx="800">
                  <c:v>6</c:v>
                </c:pt>
                <c:pt idx="801">
                  <c:v>8.5</c:v>
                </c:pt>
                <c:pt idx="802">
                  <c:v>7.9</c:v>
                </c:pt>
                <c:pt idx="803">
                  <c:v>5.9</c:v>
                </c:pt>
                <c:pt idx="804">
                  <c:v>4.8</c:v>
                </c:pt>
                <c:pt idx="805">
                  <c:v>5.3</c:v>
                </c:pt>
                <c:pt idx="806">
                  <c:v>8</c:v>
                </c:pt>
                <c:pt idx="807">
                  <c:v>6.7</c:v>
                </c:pt>
                <c:pt idx="808">
                  <c:v>7.4</c:v>
                </c:pt>
                <c:pt idx="809">
                  <c:v>6.4</c:v>
                </c:pt>
                <c:pt idx="810">
                  <c:v>6.9</c:v>
                </c:pt>
                <c:pt idx="811">
                  <c:v>6.5</c:v>
                </c:pt>
                <c:pt idx="812">
                  <c:v>5.5</c:v>
                </c:pt>
                <c:pt idx="813">
                  <c:v>6</c:v>
                </c:pt>
                <c:pt idx="814">
                  <c:v>6.6</c:v>
                </c:pt>
                <c:pt idx="815">
                  <c:v>6.8</c:v>
                </c:pt>
                <c:pt idx="816">
                  <c:v>5.2</c:v>
                </c:pt>
                <c:pt idx="817">
                  <c:v>7.8</c:v>
                </c:pt>
                <c:pt idx="818">
                  <c:v>8.1</c:v>
                </c:pt>
                <c:pt idx="819">
                  <c:v>5.6</c:v>
                </c:pt>
                <c:pt idx="820">
                  <c:v>6.3</c:v>
                </c:pt>
                <c:pt idx="821">
                  <c:v>2.8</c:v>
                </c:pt>
                <c:pt idx="822">
                  <c:v>5.2</c:v>
                </c:pt>
                <c:pt idx="823">
                  <c:v>6</c:v>
                </c:pt>
                <c:pt idx="824">
                  <c:v>7.3</c:v>
                </c:pt>
                <c:pt idx="825">
                  <c:v>5.5</c:v>
                </c:pt>
                <c:pt idx="826">
                  <c:v>6.4</c:v>
                </c:pt>
                <c:pt idx="827">
                  <c:v>5.3</c:v>
                </c:pt>
                <c:pt idx="828">
                  <c:v>7.5</c:v>
                </c:pt>
                <c:pt idx="829">
                  <c:v>5</c:v>
                </c:pt>
                <c:pt idx="830">
                  <c:v>6.1</c:v>
                </c:pt>
                <c:pt idx="831">
                  <c:v>6.5</c:v>
                </c:pt>
                <c:pt idx="832">
                  <c:v>5.4</c:v>
                </c:pt>
                <c:pt idx="833">
                  <c:v>4.9000000000000004</c:v>
                </c:pt>
                <c:pt idx="834">
                  <c:v>8.3000000000000007</c:v>
                </c:pt>
                <c:pt idx="835">
                  <c:v>4.5999999999999996</c:v>
                </c:pt>
                <c:pt idx="836">
                  <c:v>7.3</c:v>
                </c:pt>
                <c:pt idx="837">
                  <c:v>4.9000000000000004</c:v>
                </c:pt>
                <c:pt idx="838">
                  <c:v>6.3</c:v>
                </c:pt>
                <c:pt idx="839">
                  <c:v>7</c:v>
                </c:pt>
                <c:pt idx="840">
                  <c:v>6.8</c:v>
                </c:pt>
                <c:pt idx="841">
                  <c:v>6.6</c:v>
                </c:pt>
                <c:pt idx="842">
                  <c:v>6.1</c:v>
                </c:pt>
                <c:pt idx="843">
                  <c:v>3.6</c:v>
                </c:pt>
                <c:pt idx="844">
                  <c:v>2.7</c:v>
                </c:pt>
                <c:pt idx="845">
                  <c:v>6.1</c:v>
                </c:pt>
                <c:pt idx="846">
                  <c:v>6.4</c:v>
                </c:pt>
                <c:pt idx="847">
                  <c:v>6.7</c:v>
                </c:pt>
                <c:pt idx="848">
                  <c:v>6</c:v>
                </c:pt>
                <c:pt idx="849">
                  <c:v>7</c:v>
                </c:pt>
                <c:pt idx="850">
                  <c:v>5.5</c:v>
                </c:pt>
                <c:pt idx="851">
                  <c:v>6.9</c:v>
                </c:pt>
                <c:pt idx="852">
                  <c:v>6.5</c:v>
                </c:pt>
                <c:pt idx="853">
                  <c:v>6.4</c:v>
                </c:pt>
                <c:pt idx="854">
                  <c:v>7.1</c:v>
                </c:pt>
                <c:pt idx="855">
                  <c:v>7.1</c:v>
                </c:pt>
                <c:pt idx="856">
                  <c:v>5.7</c:v>
                </c:pt>
                <c:pt idx="857">
                  <c:v>5.5</c:v>
                </c:pt>
                <c:pt idx="858">
                  <c:v>5.7</c:v>
                </c:pt>
                <c:pt idx="859">
                  <c:v>7.8</c:v>
                </c:pt>
                <c:pt idx="860">
                  <c:v>4.5</c:v>
                </c:pt>
                <c:pt idx="861">
                  <c:v>7.4</c:v>
                </c:pt>
                <c:pt idx="862">
                  <c:v>6.5</c:v>
                </c:pt>
                <c:pt idx="863">
                  <c:v>5.6</c:v>
                </c:pt>
                <c:pt idx="864">
                  <c:v>5.7</c:v>
                </c:pt>
                <c:pt idx="865">
                  <c:v>5.5</c:v>
                </c:pt>
                <c:pt idx="866">
                  <c:v>3.8</c:v>
                </c:pt>
                <c:pt idx="867">
                  <c:v>6.6</c:v>
                </c:pt>
                <c:pt idx="868">
                  <c:v>6.9</c:v>
                </c:pt>
                <c:pt idx="869">
                  <c:v>6</c:v>
                </c:pt>
                <c:pt idx="870">
                  <c:v>7.3</c:v>
                </c:pt>
                <c:pt idx="871">
                  <c:v>7.3</c:v>
                </c:pt>
                <c:pt idx="872">
                  <c:v>5.7</c:v>
                </c:pt>
                <c:pt idx="873">
                  <c:v>3.4</c:v>
                </c:pt>
                <c:pt idx="874">
                  <c:v>6.6</c:v>
                </c:pt>
                <c:pt idx="875">
                  <c:v>5.8</c:v>
                </c:pt>
                <c:pt idx="876">
                  <c:v>6.2</c:v>
                </c:pt>
                <c:pt idx="877">
                  <c:v>5.0999999999999996</c:v>
                </c:pt>
                <c:pt idx="878">
                  <c:v>6.6</c:v>
                </c:pt>
                <c:pt idx="879">
                  <c:v>7.9</c:v>
                </c:pt>
                <c:pt idx="880">
                  <c:v>6.6</c:v>
                </c:pt>
                <c:pt idx="881">
                  <c:v>5.8</c:v>
                </c:pt>
                <c:pt idx="882">
                  <c:v>6.9</c:v>
                </c:pt>
                <c:pt idx="883">
                  <c:v>7.7</c:v>
                </c:pt>
                <c:pt idx="884">
                  <c:v>7.1</c:v>
                </c:pt>
                <c:pt idx="885">
                  <c:v>5.7</c:v>
                </c:pt>
                <c:pt idx="886">
                  <c:v>7.9</c:v>
                </c:pt>
                <c:pt idx="887">
                  <c:v>7.5</c:v>
                </c:pt>
                <c:pt idx="888">
                  <c:v>5.7</c:v>
                </c:pt>
                <c:pt idx="889">
                  <c:v>6.6</c:v>
                </c:pt>
                <c:pt idx="890">
                  <c:v>7.9</c:v>
                </c:pt>
                <c:pt idx="891">
                  <c:v>6.3</c:v>
                </c:pt>
                <c:pt idx="892">
                  <c:v>6.1</c:v>
                </c:pt>
                <c:pt idx="893">
                  <c:v>7.9</c:v>
                </c:pt>
                <c:pt idx="894">
                  <c:v>7.3</c:v>
                </c:pt>
                <c:pt idx="895">
                  <c:v>5.4</c:v>
                </c:pt>
                <c:pt idx="896">
                  <c:v>6.8</c:v>
                </c:pt>
                <c:pt idx="897">
                  <c:v>6.9</c:v>
                </c:pt>
                <c:pt idx="898">
                  <c:v>7.3</c:v>
                </c:pt>
                <c:pt idx="899">
                  <c:v>4.8</c:v>
                </c:pt>
                <c:pt idx="900">
                  <c:v>6.9</c:v>
                </c:pt>
                <c:pt idx="901">
                  <c:v>8.1</c:v>
                </c:pt>
                <c:pt idx="902">
                  <c:v>7.5</c:v>
                </c:pt>
                <c:pt idx="903">
                  <c:v>6.9</c:v>
                </c:pt>
                <c:pt idx="904">
                  <c:v>6.4</c:v>
                </c:pt>
                <c:pt idx="905">
                  <c:v>6.3</c:v>
                </c:pt>
                <c:pt idx="906">
                  <c:v>7.6</c:v>
                </c:pt>
                <c:pt idx="907">
                  <c:v>6.6</c:v>
                </c:pt>
                <c:pt idx="908">
                  <c:v>5.5</c:v>
                </c:pt>
                <c:pt idx="909">
                  <c:v>7.1</c:v>
                </c:pt>
                <c:pt idx="910">
                  <c:v>5.7</c:v>
                </c:pt>
                <c:pt idx="911">
                  <c:v>7</c:v>
                </c:pt>
                <c:pt idx="912">
                  <c:v>7.7</c:v>
                </c:pt>
                <c:pt idx="913">
                  <c:v>6.7</c:v>
                </c:pt>
                <c:pt idx="914">
                  <c:v>6.3</c:v>
                </c:pt>
                <c:pt idx="915">
                  <c:v>7.6</c:v>
                </c:pt>
                <c:pt idx="916">
                  <c:v>7.3</c:v>
                </c:pt>
                <c:pt idx="917">
                  <c:v>7.1</c:v>
                </c:pt>
                <c:pt idx="918">
                  <c:v>5.6</c:v>
                </c:pt>
                <c:pt idx="919">
                  <c:v>7.3</c:v>
                </c:pt>
                <c:pt idx="920">
                  <c:v>6.2</c:v>
                </c:pt>
                <c:pt idx="921">
                  <c:v>4.8</c:v>
                </c:pt>
                <c:pt idx="922">
                  <c:v>2.2999999999999998</c:v>
                </c:pt>
                <c:pt idx="923">
                  <c:v>6.7</c:v>
                </c:pt>
                <c:pt idx="924">
                  <c:v>7.5</c:v>
                </c:pt>
                <c:pt idx="925">
                  <c:v>5.0999999999999996</c:v>
                </c:pt>
                <c:pt idx="926">
                  <c:v>6.1</c:v>
                </c:pt>
                <c:pt idx="927">
                  <c:v>7.3</c:v>
                </c:pt>
                <c:pt idx="928">
                  <c:v>7.9</c:v>
                </c:pt>
                <c:pt idx="929">
                  <c:v>7.6</c:v>
                </c:pt>
                <c:pt idx="930">
                  <c:v>5.7</c:v>
                </c:pt>
                <c:pt idx="931">
                  <c:v>7.2</c:v>
                </c:pt>
                <c:pt idx="932">
                  <c:v>5.9</c:v>
                </c:pt>
                <c:pt idx="933">
                  <c:v>6.7</c:v>
                </c:pt>
                <c:pt idx="934">
                  <c:v>6.6</c:v>
                </c:pt>
                <c:pt idx="935">
                  <c:v>8.3000000000000007</c:v>
                </c:pt>
                <c:pt idx="936">
                  <c:v>6.7</c:v>
                </c:pt>
                <c:pt idx="937">
                  <c:v>6.6</c:v>
                </c:pt>
                <c:pt idx="938">
                  <c:v>5.4</c:v>
                </c:pt>
                <c:pt idx="939">
                  <c:v>6.7</c:v>
                </c:pt>
                <c:pt idx="940">
                  <c:v>7</c:v>
                </c:pt>
                <c:pt idx="941">
                  <c:v>7.1</c:v>
                </c:pt>
                <c:pt idx="942">
                  <c:v>7.2</c:v>
                </c:pt>
                <c:pt idx="943">
                  <c:v>6.8</c:v>
                </c:pt>
                <c:pt idx="944">
                  <c:v>6.4</c:v>
                </c:pt>
                <c:pt idx="945">
                  <c:v>7.3</c:v>
                </c:pt>
                <c:pt idx="946">
                  <c:v>7.8</c:v>
                </c:pt>
                <c:pt idx="947">
                  <c:v>6.5</c:v>
                </c:pt>
                <c:pt idx="948">
                  <c:v>6.3</c:v>
                </c:pt>
                <c:pt idx="949">
                  <c:v>7.7</c:v>
                </c:pt>
                <c:pt idx="950">
                  <c:v>5.0999999999999996</c:v>
                </c:pt>
                <c:pt idx="951">
                  <c:v>6.4</c:v>
                </c:pt>
                <c:pt idx="952">
                  <c:v>7.3</c:v>
                </c:pt>
                <c:pt idx="953">
                  <c:v>6.8</c:v>
                </c:pt>
                <c:pt idx="954">
                  <c:v>5.5</c:v>
                </c:pt>
                <c:pt idx="955">
                  <c:v>6.1</c:v>
                </c:pt>
                <c:pt idx="956">
                  <c:v>5.0999999999999996</c:v>
                </c:pt>
                <c:pt idx="957">
                  <c:v>7.2</c:v>
                </c:pt>
                <c:pt idx="958">
                  <c:v>6.2</c:v>
                </c:pt>
                <c:pt idx="959">
                  <c:v>6.5</c:v>
                </c:pt>
                <c:pt idx="960">
                  <c:v>6.1</c:v>
                </c:pt>
                <c:pt idx="961">
                  <c:v>4.5</c:v>
                </c:pt>
                <c:pt idx="962">
                  <c:v>6.9</c:v>
                </c:pt>
                <c:pt idx="963">
                  <c:v>6.1</c:v>
                </c:pt>
                <c:pt idx="964">
                  <c:v>4.9000000000000004</c:v>
                </c:pt>
                <c:pt idx="965">
                  <c:v>5.7</c:v>
                </c:pt>
                <c:pt idx="966">
                  <c:v>7.3</c:v>
                </c:pt>
                <c:pt idx="967">
                  <c:v>7.3</c:v>
                </c:pt>
                <c:pt idx="968">
                  <c:v>6.7</c:v>
                </c:pt>
                <c:pt idx="969">
                  <c:v>6.4</c:v>
                </c:pt>
                <c:pt idx="970">
                  <c:v>7.5</c:v>
                </c:pt>
                <c:pt idx="971">
                  <c:v>5.6</c:v>
                </c:pt>
                <c:pt idx="972">
                  <c:v>6.8</c:v>
                </c:pt>
                <c:pt idx="973">
                  <c:v>5.9</c:v>
                </c:pt>
                <c:pt idx="974">
                  <c:v>5.8</c:v>
                </c:pt>
                <c:pt idx="975">
                  <c:v>5</c:v>
                </c:pt>
                <c:pt idx="976">
                  <c:v>7.3</c:v>
                </c:pt>
                <c:pt idx="977">
                  <c:v>7.8</c:v>
                </c:pt>
                <c:pt idx="978">
                  <c:v>5.6</c:v>
                </c:pt>
                <c:pt idx="979">
                  <c:v>4.3</c:v>
                </c:pt>
                <c:pt idx="980">
                  <c:v>7.8</c:v>
                </c:pt>
                <c:pt idx="981">
                  <c:v>7.4</c:v>
                </c:pt>
                <c:pt idx="982">
                  <c:v>3.3</c:v>
                </c:pt>
                <c:pt idx="983">
                  <c:v>7.3</c:v>
                </c:pt>
                <c:pt idx="984">
                  <c:v>6.5</c:v>
                </c:pt>
                <c:pt idx="985">
                  <c:v>4.3</c:v>
                </c:pt>
                <c:pt idx="986">
                  <c:v>6.9</c:v>
                </c:pt>
                <c:pt idx="987">
                  <c:v>7.1</c:v>
                </c:pt>
                <c:pt idx="988">
                  <c:v>7.7</c:v>
                </c:pt>
                <c:pt idx="989">
                  <c:v>3.3</c:v>
                </c:pt>
                <c:pt idx="990">
                  <c:v>6.3</c:v>
                </c:pt>
                <c:pt idx="991">
                  <c:v>6.2</c:v>
                </c:pt>
                <c:pt idx="992">
                  <c:v>8</c:v>
                </c:pt>
                <c:pt idx="993">
                  <c:v>6.8</c:v>
                </c:pt>
                <c:pt idx="994">
                  <c:v>3.5</c:v>
                </c:pt>
                <c:pt idx="995">
                  <c:v>4.0999999999999996</c:v>
                </c:pt>
                <c:pt idx="996">
                  <c:v>8.8000000000000007</c:v>
                </c:pt>
                <c:pt idx="997">
                  <c:v>6.6</c:v>
                </c:pt>
                <c:pt idx="998">
                  <c:v>5.7</c:v>
                </c:pt>
                <c:pt idx="999">
                  <c:v>6.2</c:v>
                </c:pt>
                <c:pt idx="1000">
                  <c:v>5.8</c:v>
                </c:pt>
                <c:pt idx="1001">
                  <c:v>5.9</c:v>
                </c:pt>
                <c:pt idx="1002">
                  <c:v>6.7</c:v>
                </c:pt>
                <c:pt idx="1003">
                  <c:v>6.4</c:v>
                </c:pt>
                <c:pt idx="1004">
                  <c:v>7.1</c:v>
                </c:pt>
                <c:pt idx="1005">
                  <c:v>7.3</c:v>
                </c:pt>
                <c:pt idx="1006">
                  <c:v>8.1999999999999993</c:v>
                </c:pt>
                <c:pt idx="1007">
                  <c:v>7.8</c:v>
                </c:pt>
                <c:pt idx="1008">
                  <c:v>6.2</c:v>
                </c:pt>
                <c:pt idx="1009">
                  <c:v>5.9</c:v>
                </c:pt>
                <c:pt idx="1010">
                  <c:v>6.5</c:v>
                </c:pt>
                <c:pt idx="1011">
                  <c:v>6</c:v>
                </c:pt>
                <c:pt idx="1012">
                  <c:v>5.8</c:v>
                </c:pt>
                <c:pt idx="1013">
                  <c:v>5.9</c:v>
                </c:pt>
                <c:pt idx="1014">
                  <c:v>5.5</c:v>
                </c:pt>
                <c:pt idx="1015">
                  <c:v>6.2</c:v>
                </c:pt>
                <c:pt idx="1016">
                  <c:v>7.1</c:v>
                </c:pt>
                <c:pt idx="1017">
                  <c:v>7.3</c:v>
                </c:pt>
                <c:pt idx="1018">
                  <c:v>7</c:v>
                </c:pt>
                <c:pt idx="1019">
                  <c:v>6.1</c:v>
                </c:pt>
                <c:pt idx="1020">
                  <c:v>6.6</c:v>
                </c:pt>
                <c:pt idx="1021">
                  <c:v>6.4</c:v>
                </c:pt>
                <c:pt idx="1022">
                  <c:v>5.3</c:v>
                </c:pt>
                <c:pt idx="1023">
                  <c:v>6.2</c:v>
                </c:pt>
                <c:pt idx="1024">
                  <c:v>5.7</c:v>
                </c:pt>
                <c:pt idx="1025">
                  <c:v>6.1</c:v>
                </c:pt>
                <c:pt idx="1026">
                  <c:v>7.3</c:v>
                </c:pt>
                <c:pt idx="1027">
                  <c:v>6.2</c:v>
                </c:pt>
                <c:pt idx="1028">
                  <c:v>7.7</c:v>
                </c:pt>
                <c:pt idx="1029">
                  <c:v>5.2</c:v>
                </c:pt>
                <c:pt idx="1030">
                  <c:v>6.8</c:v>
                </c:pt>
                <c:pt idx="1031">
                  <c:v>5.2</c:v>
                </c:pt>
                <c:pt idx="1032">
                  <c:v>6.7</c:v>
                </c:pt>
                <c:pt idx="1033">
                  <c:v>6.6</c:v>
                </c:pt>
                <c:pt idx="1034">
                  <c:v>6.6</c:v>
                </c:pt>
                <c:pt idx="1035">
                  <c:v>4.3</c:v>
                </c:pt>
                <c:pt idx="1036">
                  <c:v>5.6</c:v>
                </c:pt>
                <c:pt idx="1037">
                  <c:v>6.5</c:v>
                </c:pt>
                <c:pt idx="1038">
                  <c:v>6</c:v>
                </c:pt>
                <c:pt idx="1039">
                  <c:v>6.6</c:v>
                </c:pt>
                <c:pt idx="1040">
                  <c:v>6.5</c:v>
                </c:pt>
                <c:pt idx="1041">
                  <c:v>6.3</c:v>
                </c:pt>
                <c:pt idx="1042">
                  <c:v>6.8</c:v>
                </c:pt>
                <c:pt idx="1043">
                  <c:v>7.2</c:v>
                </c:pt>
                <c:pt idx="1044">
                  <c:v>6.3</c:v>
                </c:pt>
                <c:pt idx="1045">
                  <c:v>8.8000000000000007</c:v>
                </c:pt>
                <c:pt idx="1046">
                  <c:v>5.9</c:v>
                </c:pt>
                <c:pt idx="1047">
                  <c:v>5.9</c:v>
                </c:pt>
                <c:pt idx="1048">
                  <c:v>6.9</c:v>
                </c:pt>
                <c:pt idx="1049">
                  <c:v>5.6</c:v>
                </c:pt>
                <c:pt idx="1050">
                  <c:v>6.7</c:v>
                </c:pt>
                <c:pt idx="1051">
                  <c:v>7.1</c:v>
                </c:pt>
                <c:pt idx="1052">
                  <c:v>7.3</c:v>
                </c:pt>
                <c:pt idx="1053">
                  <c:v>7</c:v>
                </c:pt>
                <c:pt idx="1054">
                  <c:v>6.4</c:v>
                </c:pt>
                <c:pt idx="1055">
                  <c:v>6.1</c:v>
                </c:pt>
                <c:pt idx="1056">
                  <c:v>4.5</c:v>
                </c:pt>
                <c:pt idx="1057">
                  <c:v>5.8</c:v>
                </c:pt>
                <c:pt idx="1058">
                  <c:v>4.9000000000000004</c:v>
                </c:pt>
                <c:pt idx="1059">
                  <c:v>5.9</c:v>
                </c:pt>
                <c:pt idx="1060">
                  <c:v>6.7</c:v>
                </c:pt>
                <c:pt idx="1061">
                  <c:v>7.5</c:v>
                </c:pt>
                <c:pt idx="1062">
                  <c:v>6.5</c:v>
                </c:pt>
                <c:pt idx="1063">
                  <c:v>7.3</c:v>
                </c:pt>
                <c:pt idx="1064">
                  <c:v>7.4</c:v>
                </c:pt>
                <c:pt idx="1065">
                  <c:v>5.8</c:v>
                </c:pt>
                <c:pt idx="1066">
                  <c:v>6.1</c:v>
                </c:pt>
                <c:pt idx="1067">
                  <c:v>5.7</c:v>
                </c:pt>
                <c:pt idx="1068">
                  <c:v>5.3</c:v>
                </c:pt>
                <c:pt idx="1069">
                  <c:v>4.5</c:v>
                </c:pt>
                <c:pt idx="1070">
                  <c:v>4.7</c:v>
                </c:pt>
                <c:pt idx="1071">
                  <c:v>5.9</c:v>
                </c:pt>
                <c:pt idx="1072">
                  <c:v>7.3</c:v>
                </c:pt>
                <c:pt idx="1073">
                  <c:v>6.6</c:v>
                </c:pt>
                <c:pt idx="1074">
                  <c:v>5.9</c:v>
                </c:pt>
                <c:pt idx="1075">
                  <c:v>6.4</c:v>
                </c:pt>
                <c:pt idx="1076">
                  <c:v>5.9</c:v>
                </c:pt>
                <c:pt idx="1077">
                  <c:v>7.3</c:v>
                </c:pt>
                <c:pt idx="1078">
                  <c:v>6.8</c:v>
                </c:pt>
                <c:pt idx="1079">
                  <c:v>2.1</c:v>
                </c:pt>
                <c:pt idx="1080">
                  <c:v>6.5</c:v>
                </c:pt>
                <c:pt idx="1081">
                  <c:v>7.5</c:v>
                </c:pt>
                <c:pt idx="1082">
                  <c:v>7.7</c:v>
                </c:pt>
                <c:pt idx="1083">
                  <c:v>7.2</c:v>
                </c:pt>
                <c:pt idx="1084">
                  <c:v>7.6</c:v>
                </c:pt>
                <c:pt idx="1085">
                  <c:v>7.5</c:v>
                </c:pt>
                <c:pt idx="1086">
                  <c:v>7.6</c:v>
                </c:pt>
                <c:pt idx="1087">
                  <c:v>4.7</c:v>
                </c:pt>
                <c:pt idx="1088">
                  <c:v>5.4</c:v>
                </c:pt>
                <c:pt idx="1089">
                  <c:v>6.1</c:v>
                </c:pt>
                <c:pt idx="1090">
                  <c:v>6.5</c:v>
                </c:pt>
                <c:pt idx="1091">
                  <c:v>6.4</c:v>
                </c:pt>
                <c:pt idx="1092">
                  <c:v>6.5</c:v>
                </c:pt>
                <c:pt idx="1093">
                  <c:v>7.2</c:v>
                </c:pt>
                <c:pt idx="1094">
                  <c:v>3.8</c:v>
                </c:pt>
                <c:pt idx="1095">
                  <c:v>7.6</c:v>
                </c:pt>
                <c:pt idx="1096">
                  <c:v>6.1</c:v>
                </c:pt>
                <c:pt idx="1097">
                  <c:v>5.8</c:v>
                </c:pt>
                <c:pt idx="1098">
                  <c:v>5.8</c:v>
                </c:pt>
                <c:pt idx="1099">
                  <c:v>5.8</c:v>
                </c:pt>
                <c:pt idx="1100">
                  <c:v>7.3</c:v>
                </c:pt>
                <c:pt idx="1101">
                  <c:v>5.8</c:v>
                </c:pt>
                <c:pt idx="1102">
                  <c:v>7.5</c:v>
                </c:pt>
                <c:pt idx="1103">
                  <c:v>6.7</c:v>
                </c:pt>
                <c:pt idx="1104">
                  <c:v>7.8</c:v>
                </c:pt>
                <c:pt idx="1105">
                  <c:v>7.6</c:v>
                </c:pt>
                <c:pt idx="1106">
                  <c:v>5</c:v>
                </c:pt>
                <c:pt idx="1107">
                  <c:v>7.8</c:v>
                </c:pt>
                <c:pt idx="1108">
                  <c:v>5.4</c:v>
                </c:pt>
                <c:pt idx="1109">
                  <c:v>7.5</c:v>
                </c:pt>
                <c:pt idx="1110">
                  <c:v>5.9</c:v>
                </c:pt>
                <c:pt idx="1111">
                  <c:v>6.2</c:v>
                </c:pt>
                <c:pt idx="1112">
                  <c:v>5.0999999999999996</c:v>
                </c:pt>
                <c:pt idx="1113">
                  <c:v>6</c:v>
                </c:pt>
                <c:pt idx="1114">
                  <c:v>7.1</c:v>
                </c:pt>
                <c:pt idx="1115">
                  <c:v>6.8</c:v>
                </c:pt>
                <c:pt idx="1116">
                  <c:v>6.9</c:v>
                </c:pt>
                <c:pt idx="1117">
                  <c:v>5.8</c:v>
                </c:pt>
                <c:pt idx="1118">
                  <c:v>5</c:v>
                </c:pt>
                <c:pt idx="1119">
                  <c:v>6.9</c:v>
                </c:pt>
                <c:pt idx="1120">
                  <c:v>6.5</c:v>
                </c:pt>
                <c:pt idx="1121">
                  <c:v>4.4000000000000004</c:v>
                </c:pt>
                <c:pt idx="1122">
                  <c:v>7.7</c:v>
                </c:pt>
                <c:pt idx="1123">
                  <c:v>5.0999999999999996</c:v>
                </c:pt>
                <c:pt idx="1124">
                  <c:v>5.2</c:v>
                </c:pt>
                <c:pt idx="1125">
                  <c:v>4.3</c:v>
                </c:pt>
                <c:pt idx="1126">
                  <c:v>5.5</c:v>
                </c:pt>
                <c:pt idx="1127">
                  <c:v>6.7</c:v>
                </c:pt>
                <c:pt idx="1128">
                  <c:v>7.4</c:v>
                </c:pt>
                <c:pt idx="1129">
                  <c:v>7</c:v>
                </c:pt>
                <c:pt idx="1130">
                  <c:v>5.5</c:v>
                </c:pt>
                <c:pt idx="1131">
                  <c:v>4.9000000000000004</c:v>
                </c:pt>
                <c:pt idx="1132">
                  <c:v>6.7</c:v>
                </c:pt>
                <c:pt idx="1133">
                  <c:v>2.4</c:v>
                </c:pt>
                <c:pt idx="1134">
                  <c:v>5</c:v>
                </c:pt>
                <c:pt idx="1135">
                  <c:v>7.3</c:v>
                </c:pt>
                <c:pt idx="1136">
                  <c:v>8.5</c:v>
                </c:pt>
                <c:pt idx="1137">
                  <c:v>5.4</c:v>
                </c:pt>
                <c:pt idx="1138">
                  <c:v>7.8</c:v>
                </c:pt>
                <c:pt idx="1139">
                  <c:v>2.1</c:v>
                </c:pt>
                <c:pt idx="1140">
                  <c:v>7.9</c:v>
                </c:pt>
                <c:pt idx="1141">
                  <c:v>3.9</c:v>
                </c:pt>
                <c:pt idx="1142">
                  <c:v>7.3</c:v>
                </c:pt>
                <c:pt idx="1143">
                  <c:v>6.8</c:v>
                </c:pt>
                <c:pt idx="1144">
                  <c:v>6.3</c:v>
                </c:pt>
                <c:pt idx="1145">
                  <c:v>7.5</c:v>
                </c:pt>
                <c:pt idx="1146">
                  <c:v>3.4</c:v>
                </c:pt>
                <c:pt idx="1147">
                  <c:v>5.5</c:v>
                </c:pt>
                <c:pt idx="1148">
                  <c:v>4.8</c:v>
                </c:pt>
                <c:pt idx="1149">
                  <c:v>6</c:v>
                </c:pt>
                <c:pt idx="1150">
                  <c:v>6.3</c:v>
                </c:pt>
                <c:pt idx="1151">
                  <c:v>7.2</c:v>
                </c:pt>
                <c:pt idx="1152">
                  <c:v>7.8</c:v>
                </c:pt>
                <c:pt idx="1153">
                  <c:v>8.1</c:v>
                </c:pt>
                <c:pt idx="1154">
                  <c:v>6.5</c:v>
                </c:pt>
                <c:pt idx="1155">
                  <c:v>8.1999999999999993</c:v>
                </c:pt>
                <c:pt idx="1156">
                  <c:v>5.0999999999999996</c:v>
                </c:pt>
                <c:pt idx="1157">
                  <c:v>7.7</c:v>
                </c:pt>
                <c:pt idx="1158">
                  <c:v>5.6</c:v>
                </c:pt>
                <c:pt idx="1159">
                  <c:v>7.3</c:v>
                </c:pt>
                <c:pt idx="1160">
                  <c:v>7.5</c:v>
                </c:pt>
                <c:pt idx="1161">
                  <c:v>8.3000000000000007</c:v>
                </c:pt>
                <c:pt idx="1162">
                  <c:v>6.2</c:v>
                </c:pt>
                <c:pt idx="1163">
                  <c:v>8.6999999999999993</c:v>
                </c:pt>
                <c:pt idx="1164">
                  <c:v>6.4</c:v>
                </c:pt>
                <c:pt idx="1165">
                  <c:v>4.7</c:v>
                </c:pt>
                <c:pt idx="1166">
                  <c:v>7.3</c:v>
                </c:pt>
                <c:pt idx="1167">
                  <c:v>5.9</c:v>
                </c:pt>
                <c:pt idx="1168">
                  <c:v>5.8</c:v>
                </c:pt>
                <c:pt idx="1169">
                  <c:v>6.2</c:v>
                </c:pt>
                <c:pt idx="1170">
                  <c:v>8.1999999999999993</c:v>
                </c:pt>
                <c:pt idx="1171">
                  <c:v>7.8</c:v>
                </c:pt>
                <c:pt idx="1172">
                  <c:v>7.2</c:v>
                </c:pt>
                <c:pt idx="1173">
                  <c:v>5.6</c:v>
                </c:pt>
                <c:pt idx="1174">
                  <c:v>7.1</c:v>
                </c:pt>
                <c:pt idx="1175">
                  <c:v>6.9</c:v>
                </c:pt>
                <c:pt idx="1176">
                  <c:v>6.3</c:v>
                </c:pt>
                <c:pt idx="1177">
                  <c:v>7.2</c:v>
                </c:pt>
                <c:pt idx="1178">
                  <c:v>6.9</c:v>
                </c:pt>
                <c:pt idx="1179">
                  <c:v>7.6</c:v>
                </c:pt>
                <c:pt idx="1180">
                  <c:v>6.5</c:v>
                </c:pt>
                <c:pt idx="1181">
                  <c:v>7.4</c:v>
                </c:pt>
                <c:pt idx="1182">
                  <c:v>8.1</c:v>
                </c:pt>
                <c:pt idx="1183">
                  <c:v>5.4</c:v>
                </c:pt>
                <c:pt idx="1184">
                  <c:v>6</c:v>
                </c:pt>
                <c:pt idx="1185">
                  <c:v>6.4</c:v>
                </c:pt>
                <c:pt idx="1186">
                  <c:v>8.1</c:v>
                </c:pt>
                <c:pt idx="1187">
                  <c:v>5.9</c:v>
                </c:pt>
                <c:pt idx="1188">
                  <c:v>4.9000000000000004</c:v>
                </c:pt>
                <c:pt idx="1189">
                  <c:v>5.7</c:v>
                </c:pt>
                <c:pt idx="1190">
                  <c:v>6.2</c:v>
                </c:pt>
                <c:pt idx="1191">
                  <c:v>6.4</c:v>
                </c:pt>
                <c:pt idx="1192">
                  <c:v>6.7</c:v>
                </c:pt>
                <c:pt idx="1193">
                  <c:v>6.7</c:v>
                </c:pt>
                <c:pt idx="1194">
                  <c:v>7.2</c:v>
                </c:pt>
                <c:pt idx="1195">
                  <c:v>4.5999999999999996</c:v>
                </c:pt>
                <c:pt idx="1196">
                  <c:v>5.9</c:v>
                </c:pt>
                <c:pt idx="1197">
                  <c:v>5.9</c:v>
                </c:pt>
                <c:pt idx="1198">
                  <c:v>5.2</c:v>
                </c:pt>
                <c:pt idx="1199">
                  <c:v>4.9000000000000004</c:v>
                </c:pt>
                <c:pt idx="1200">
                  <c:v>4.5999999999999996</c:v>
                </c:pt>
                <c:pt idx="1201">
                  <c:v>7.9</c:v>
                </c:pt>
                <c:pt idx="1202">
                  <c:v>4.0999999999999996</c:v>
                </c:pt>
                <c:pt idx="1203">
                  <c:v>4.9000000000000004</c:v>
                </c:pt>
                <c:pt idx="1204">
                  <c:v>6.4</c:v>
                </c:pt>
                <c:pt idx="1205">
                  <c:v>7.8</c:v>
                </c:pt>
                <c:pt idx="1206">
                  <c:v>6.4</c:v>
                </c:pt>
                <c:pt idx="1207">
                  <c:v>4.7</c:v>
                </c:pt>
                <c:pt idx="1208">
                  <c:v>6.8</c:v>
                </c:pt>
                <c:pt idx="1209">
                  <c:v>4.2</c:v>
                </c:pt>
                <c:pt idx="1210">
                  <c:v>6.2</c:v>
                </c:pt>
                <c:pt idx="1211">
                  <c:v>6.1</c:v>
                </c:pt>
                <c:pt idx="1212">
                  <c:v>4.5</c:v>
                </c:pt>
                <c:pt idx="1213">
                  <c:v>7.8</c:v>
                </c:pt>
                <c:pt idx="1214">
                  <c:v>5.6</c:v>
                </c:pt>
                <c:pt idx="1215">
                  <c:v>5.9</c:v>
                </c:pt>
                <c:pt idx="1216">
                  <c:v>6.5</c:v>
                </c:pt>
                <c:pt idx="1217">
                  <c:v>7</c:v>
                </c:pt>
                <c:pt idx="1218">
                  <c:v>6.3</c:v>
                </c:pt>
                <c:pt idx="1219">
                  <c:v>7.1</c:v>
                </c:pt>
                <c:pt idx="1220">
                  <c:v>5.8</c:v>
                </c:pt>
                <c:pt idx="1221">
                  <c:v>6.3</c:v>
                </c:pt>
                <c:pt idx="1222">
                  <c:v>5.6</c:v>
                </c:pt>
                <c:pt idx="1223">
                  <c:v>6</c:v>
                </c:pt>
                <c:pt idx="1224">
                  <c:v>6.6</c:v>
                </c:pt>
                <c:pt idx="1225">
                  <c:v>7.1</c:v>
                </c:pt>
                <c:pt idx="1226">
                  <c:v>5.9</c:v>
                </c:pt>
                <c:pt idx="1227">
                  <c:v>7.2</c:v>
                </c:pt>
                <c:pt idx="1228">
                  <c:v>7.4</c:v>
                </c:pt>
                <c:pt idx="1229">
                  <c:v>7.6</c:v>
                </c:pt>
                <c:pt idx="1230">
                  <c:v>7.5</c:v>
                </c:pt>
                <c:pt idx="1231">
                  <c:v>7.5</c:v>
                </c:pt>
                <c:pt idx="1232">
                  <c:v>7.8</c:v>
                </c:pt>
                <c:pt idx="1233">
                  <c:v>7.5</c:v>
                </c:pt>
                <c:pt idx="1234">
                  <c:v>7</c:v>
                </c:pt>
                <c:pt idx="1235">
                  <c:v>6.3</c:v>
                </c:pt>
                <c:pt idx="1236">
                  <c:v>4.9000000000000004</c:v>
                </c:pt>
                <c:pt idx="1237">
                  <c:v>6.5</c:v>
                </c:pt>
                <c:pt idx="1238">
                  <c:v>5.8</c:v>
                </c:pt>
                <c:pt idx="1239">
                  <c:v>6.9</c:v>
                </c:pt>
                <c:pt idx="1240">
                  <c:v>5.4</c:v>
                </c:pt>
                <c:pt idx="1241">
                  <c:v>5.4</c:v>
                </c:pt>
                <c:pt idx="1242">
                  <c:v>7.6</c:v>
                </c:pt>
                <c:pt idx="1243">
                  <c:v>6.2</c:v>
                </c:pt>
                <c:pt idx="1244">
                  <c:v>6.9</c:v>
                </c:pt>
                <c:pt idx="1245">
                  <c:v>5.8</c:v>
                </c:pt>
                <c:pt idx="1246">
                  <c:v>7.4</c:v>
                </c:pt>
                <c:pt idx="1247">
                  <c:v>6.8</c:v>
                </c:pt>
                <c:pt idx="1248">
                  <c:v>7.8</c:v>
                </c:pt>
                <c:pt idx="1249">
                  <c:v>5.0999999999999996</c:v>
                </c:pt>
                <c:pt idx="1250">
                  <c:v>7</c:v>
                </c:pt>
                <c:pt idx="1251">
                  <c:v>6.8</c:v>
                </c:pt>
                <c:pt idx="1252">
                  <c:v>7</c:v>
                </c:pt>
                <c:pt idx="1253">
                  <c:v>7.7</c:v>
                </c:pt>
                <c:pt idx="1254">
                  <c:v>8</c:v>
                </c:pt>
                <c:pt idx="1255">
                  <c:v>4.7</c:v>
                </c:pt>
                <c:pt idx="1256">
                  <c:v>6</c:v>
                </c:pt>
                <c:pt idx="1257">
                  <c:v>6.5</c:v>
                </c:pt>
                <c:pt idx="1258">
                  <c:v>5.0999999999999996</c:v>
                </c:pt>
                <c:pt idx="1259">
                  <c:v>6.5</c:v>
                </c:pt>
                <c:pt idx="1260">
                  <c:v>7.9</c:v>
                </c:pt>
                <c:pt idx="1261">
                  <c:v>6.4</c:v>
                </c:pt>
                <c:pt idx="1262">
                  <c:v>7.1</c:v>
                </c:pt>
                <c:pt idx="1263">
                  <c:v>5.9</c:v>
                </c:pt>
                <c:pt idx="1264">
                  <c:v>6.7</c:v>
                </c:pt>
                <c:pt idx="1265">
                  <c:v>5.9</c:v>
                </c:pt>
                <c:pt idx="1266">
                  <c:v>6.3</c:v>
                </c:pt>
                <c:pt idx="1267">
                  <c:v>7.6</c:v>
                </c:pt>
                <c:pt idx="1268">
                  <c:v>6.2</c:v>
                </c:pt>
                <c:pt idx="1269">
                  <c:v>4.5</c:v>
                </c:pt>
                <c:pt idx="1270">
                  <c:v>6.8</c:v>
                </c:pt>
                <c:pt idx="1271">
                  <c:v>7.2</c:v>
                </c:pt>
                <c:pt idx="1272">
                  <c:v>4.5999999999999996</c:v>
                </c:pt>
                <c:pt idx="1273">
                  <c:v>4.3</c:v>
                </c:pt>
                <c:pt idx="1274">
                  <c:v>6.1</c:v>
                </c:pt>
                <c:pt idx="1275">
                  <c:v>6.6</c:v>
                </c:pt>
                <c:pt idx="1276">
                  <c:v>6.3</c:v>
                </c:pt>
                <c:pt idx="1277">
                  <c:v>6.1</c:v>
                </c:pt>
                <c:pt idx="1278">
                  <c:v>6.7</c:v>
                </c:pt>
                <c:pt idx="1279">
                  <c:v>6.6</c:v>
                </c:pt>
                <c:pt idx="1280">
                  <c:v>7.1</c:v>
                </c:pt>
                <c:pt idx="1281">
                  <c:v>5.7</c:v>
                </c:pt>
                <c:pt idx="1282">
                  <c:v>6.6</c:v>
                </c:pt>
                <c:pt idx="1283">
                  <c:v>5.3</c:v>
                </c:pt>
                <c:pt idx="1284">
                  <c:v>7</c:v>
                </c:pt>
                <c:pt idx="1285">
                  <c:v>4.9000000000000004</c:v>
                </c:pt>
                <c:pt idx="1286">
                  <c:v>6.6</c:v>
                </c:pt>
                <c:pt idx="1287">
                  <c:v>7.5</c:v>
                </c:pt>
                <c:pt idx="1288">
                  <c:v>6.6</c:v>
                </c:pt>
                <c:pt idx="1289">
                  <c:v>5</c:v>
                </c:pt>
                <c:pt idx="1290">
                  <c:v>5.4</c:v>
                </c:pt>
                <c:pt idx="1291">
                  <c:v>6</c:v>
                </c:pt>
                <c:pt idx="1292">
                  <c:v>6.7</c:v>
                </c:pt>
                <c:pt idx="1293">
                  <c:v>6.5</c:v>
                </c:pt>
                <c:pt idx="1294">
                  <c:v>5.3</c:v>
                </c:pt>
                <c:pt idx="1295">
                  <c:v>4.8</c:v>
                </c:pt>
                <c:pt idx="1296">
                  <c:v>6.5</c:v>
                </c:pt>
                <c:pt idx="1297">
                  <c:v>6.7</c:v>
                </c:pt>
                <c:pt idx="1298">
                  <c:v>8.3000000000000007</c:v>
                </c:pt>
                <c:pt idx="1299">
                  <c:v>5.6</c:v>
                </c:pt>
                <c:pt idx="1300">
                  <c:v>5.5</c:v>
                </c:pt>
                <c:pt idx="1301">
                  <c:v>5.9</c:v>
                </c:pt>
                <c:pt idx="1302">
                  <c:v>6.3</c:v>
                </c:pt>
                <c:pt idx="1303">
                  <c:v>6.3</c:v>
                </c:pt>
                <c:pt idx="1304">
                  <c:v>6.9</c:v>
                </c:pt>
                <c:pt idx="1305">
                  <c:v>6.6</c:v>
                </c:pt>
                <c:pt idx="1306">
                  <c:v>5.9</c:v>
                </c:pt>
                <c:pt idx="1307">
                  <c:v>5.4</c:v>
                </c:pt>
                <c:pt idx="1308">
                  <c:v>7.9</c:v>
                </c:pt>
                <c:pt idx="1309">
                  <c:v>5.0999999999999996</c:v>
                </c:pt>
                <c:pt idx="1310">
                  <c:v>5.0999999999999996</c:v>
                </c:pt>
                <c:pt idx="1311">
                  <c:v>6.4</c:v>
                </c:pt>
                <c:pt idx="1312">
                  <c:v>5.4</c:v>
                </c:pt>
                <c:pt idx="1313">
                  <c:v>8.1</c:v>
                </c:pt>
                <c:pt idx="1314">
                  <c:v>6.7</c:v>
                </c:pt>
                <c:pt idx="1315">
                  <c:v>7.1</c:v>
                </c:pt>
                <c:pt idx="1316">
                  <c:v>5.6</c:v>
                </c:pt>
                <c:pt idx="1317">
                  <c:v>6</c:v>
                </c:pt>
                <c:pt idx="1318">
                  <c:v>7</c:v>
                </c:pt>
                <c:pt idx="1319">
                  <c:v>7.6</c:v>
                </c:pt>
                <c:pt idx="1320">
                  <c:v>7.6</c:v>
                </c:pt>
                <c:pt idx="1321">
                  <c:v>5.3</c:v>
                </c:pt>
                <c:pt idx="1322">
                  <c:v>5.6</c:v>
                </c:pt>
                <c:pt idx="1323">
                  <c:v>5.0999999999999996</c:v>
                </c:pt>
                <c:pt idx="1324">
                  <c:v>5.3</c:v>
                </c:pt>
                <c:pt idx="1325">
                  <c:v>6.2</c:v>
                </c:pt>
                <c:pt idx="1326">
                  <c:v>5.5</c:v>
                </c:pt>
                <c:pt idx="1327">
                  <c:v>6</c:v>
                </c:pt>
                <c:pt idx="1328">
                  <c:v>6.1</c:v>
                </c:pt>
                <c:pt idx="1329">
                  <c:v>5.7</c:v>
                </c:pt>
                <c:pt idx="1330">
                  <c:v>6.4</c:v>
                </c:pt>
                <c:pt idx="1331">
                  <c:v>6.5</c:v>
                </c:pt>
                <c:pt idx="1332">
                  <c:v>7.9</c:v>
                </c:pt>
                <c:pt idx="1333">
                  <c:v>8.1999999999999993</c:v>
                </c:pt>
                <c:pt idx="1334">
                  <c:v>4.5999999999999996</c:v>
                </c:pt>
                <c:pt idx="1335">
                  <c:v>8.1999999999999993</c:v>
                </c:pt>
                <c:pt idx="1336">
                  <c:v>5.7</c:v>
                </c:pt>
                <c:pt idx="1337">
                  <c:v>7.5</c:v>
                </c:pt>
                <c:pt idx="1338">
                  <c:v>5.7</c:v>
                </c:pt>
                <c:pt idx="1339">
                  <c:v>7.1</c:v>
                </c:pt>
                <c:pt idx="1340">
                  <c:v>6.5</c:v>
                </c:pt>
                <c:pt idx="1341">
                  <c:v>7.4</c:v>
                </c:pt>
                <c:pt idx="1342">
                  <c:v>7.2</c:v>
                </c:pt>
                <c:pt idx="1343">
                  <c:v>7</c:v>
                </c:pt>
                <c:pt idx="1344">
                  <c:v>6.1</c:v>
                </c:pt>
                <c:pt idx="1345">
                  <c:v>7.6</c:v>
                </c:pt>
                <c:pt idx="1346">
                  <c:v>4.0999999999999996</c:v>
                </c:pt>
                <c:pt idx="1347">
                  <c:v>4.9000000000000004</c:v>
                </c:pt>
                <c:pt idx="1348">
                  <c:v>5.6</c:v>
                </c:pt>
                <c:pt idx="1349">
                  <c:v>3.9</c:v>
                </c:pt>
                <c:pt idx="1350">
                  <c:v>6.7</c:v>
                </c:pt>
                <c:pt idx="1351">
                  <c:v>5.6</c:v>
                </c:pt>
                <c:pt idx="1352">
                  <c:v>6.6</c:v>
                </c:pt>
                <c:pt idx="1353">
                  <c:v>5.3</c:v>
                </c:pt>
                <c:pt idx="1354">
                  <c:v>7.1</c:v>
                </c:pt>
                <c:pt idx="1355">
                  <c:v>5.4</c:v>
                </c:pt>
                <c:pt idx="1356">
                  <c:v>7</c:v>
                </c:pt>
                <c:pt idx="1357">
                  <c:v>7.4</c:v>
                </c:pt>
                <c:pt idx="1358">
                  <c:v>6.3</c:v>
                </c:pt>
                <c:pt idx="1359">
                  <c:v>5.4</c:v>
                </c:pt>
                <c:pt idx="1360">
                  <c:v>4.5999999999999996</c:v>
                </c:pt>
                <c:pt idx="1361">
                  <c:v>6.2</c:v>
                </c:pt>
                <c:pt idx="1362">
                  <c:v>5.0999999999999996</c:v>
                </c:pt>
                <c:pt idx="1363">
                  <c:v>5.0999999999999996</c:v>
                </c:pt>
                <c:pt idx="1364">
                  <c:v>7.1</c:v>
                </c:pt>
                <c:pt idx="1365">
                  <c:v>7.6</c:v>
                </c:pt>
                <c:pt idx="1366">
                  <c:v>6.6</c:v>
                </c:pt>
                <c:pt idx="1367">
                  <c:v>7</c:v>
                </c:pt>
                <c:pt idx="1368">
                  <c:v>6.9</c:v>
                </c:pt>
                <c:pt idx="1369">
                  <c:v>5.7</c:v>
                </c:pt>
                <c:pt idx="1370">
                  <c:v>7.3</c:v>
                </c:pt>
                <c:pt idx="1371">
                  <c:v>6.2</c:v>
                </c:pt>
                <c:pt idx="1372">
                  <c:v>6.2</c:v>
                </c:pt>
                <c:pt idx="1373">
                  <c:v>6.8</c:v>
                </c:pt>
                <c:pt idx="1374">
                  <c:v>7</c:v>
                </c:pt>
                <c:pt idx="1375">
                  <c:v>7</c:v>
                </c:pt>
                <c:pt idx="1376">
                  <c:v>7.3</c:v>
                </c:pt>
                <c:pt idx="1377">
                  <c:v>6.9</c:v>
                </c:pt>
                <c:pt idx="1378">
                  <c:v>5.6</c:v>
                </c:pt>
                <c:pt idx="1379">
                  <c:v>6.1</c:v>
                </c:pt>
                <c:pt idx="1380">
                  <c:v>6.2</c:v>
                </c:pt>
                <c:pt idx="1381">
                  <c:v>6.3</c:v>
                </c:pt>
                <c:pt idx="1382">
                  <c:v>8</c:v>
                </c:pt>
                <c:pt idx="1383">
                  <c:v>5.5</c:v>
                </c:pt>
                <c:pt idx="1384">
                  <c:v>6.5</c:v>
                </c:pt>
                <c:pt idx="1385">
                  <c:v>4.0999999999999996</c:v>
                </c:pt>
                <c:pt idx="1386">
                  <c:v>7.5</c:v>
                </c:pt>
                <c:pt idx="1387">
                  <c:v>7.3</c:v>
                </c:pt>
                <c:pt idx="1388">
                  <c:v>5.3</c:v>
                </c:pt>
                <c:pt idx="1389">
                  <c:v>7</c:v>
                </c:pt>
                <c:pt idx="1390">
                  <c:v>4.3</c:v>
                </c:pt>
                <c:pt idx="1391">
                  <c:v>6.5</c:v>
                </c:pt>
                <c:pt idx="1392">
                  <c:v>3.8</c:v>
                </c:pt>
                <c:pt idx="1393">
                  <c:v>8.1</c:v>
                </c:pt>
                <c:pt idx="1394">
                  <c:v>6.7</c:v>
                </c:pt>
                <c:pt idx="1395">
                  <c:v>6.1</c:v>
                </c:pt>
                <c:pt idx="1396">
                  <c:v>8.1999999999999993</c:v>
                </c:pt>
                <c:pt idx="1397">
                  <c:v>8.8000000000000007</c:v>
                </c:pt>
                <c:pt idx="1398">
                  <c:v>6.6</c:v>
                </c:pt>
                <c:pt idx="1399">
                  <c:v>6.9</c:v>
                </c:pt>
                <c:pt idx="1400">
                  <c:v>5.5</c:v>
                </c:pt>
                <c:pt idx="1401">
                  <c:v>6.2</c:v>
                </c:pt>
                <c:pt idx="1402">
                  <c:v>8.3000000000000007</c:v>
                </c:pt>
                <c:pt idx="1403">
                  <c:v>7.6</c:v>
                </c:pt>
                <c:pt idx="1404">
                  <c:v>5.2</c:v>
                </c:pt>
                <c:pt idx="1405">
                  <c:v>7.1</c:v>
                </c:pt>
                <c:pt idx="1406">
                  <c:v>8.3000000000000007</c:v>
                </c:pt>
                <c:pt idx="1407">
                  <c:v>6.7</c:v>
                </c:pt>
                <c:pt idx="1408">
                  <c:v>6.1</c:v>
                </c:pt>
                <c:pt idx="1409">
                  <c:v>6.8</c:v>
                </c:pt>
                <c:pt idx="1410">
                  <c:v>7.4</c:v>
                </c:pt>
                <c:pt idx="1411">
                  <c:v>7.6</c:v>
                </c:pt>
                <c:pt idx="1412">
                  <c:v>8.3000000000000007</c:v>
                </c:pt>
                <c:pt idx="1413">
                  <c:v>6.8</c:v>
                </c:pt>
                <c:pt idx="1414">
                  <c:v>6.6</c:v>
                </c:pt>
                <c:pt idx="1415">
                  <c:v>6.1</c:v>
                </c:pt>
                <c:pt idx="1416">
                  <c:v>7.2</c:v>
                </c:pt>
                <c:pt idx="1417">
                  <c:v>4.0999999999999996</c:v>
                </c:pt>
                <c:pt idx="1418">
                  <c:v>6.5</c:v>
                </c:pt>
                <c:pt idx="1419">
                  <c:v>7.6</c:v>
                </c:pt>
                <c:pt idx="1420">
                  <c:v>6.3</c:v>
                </c:pt>
                <c:pt idx="1421">
                  <c:v>8.6</c:v>
                </c:pt>
                <c:pt idx="1422">
                  <c:v>6.6</c:v>
                </c:pt>
                <c:pt idx="1423">
                  <c:v>7.6</c:v>
                </c:pt>
                <c:pt idx="1424">
                  <c:v>5.8</c:v>
                </c:pt>
                <c:pt idx="1425">
                  <c:v>5.8</c:v>
                </c:pt>
                <c:pt idx="1426">
                  <c:v>8.1999999999999993</c:v>
                </c:pt>
                <c:pt idx="1427">
                  <c:v>6</c:v>
                </c:pt>
                <c:pt idx="1428">
                  <c:v>6.3</c:v>
                </c:pt>
                <c:pt idx="1429">
                  <c:v>5.5</c:v>
                </c:pt>
                <c:pt idx="1430">
                  <c:v>7.4</c:v>
                </c:pt>
                <c:pt idx="1431">
                  <c:v>7.2</c:v>
                </c:pt>
                <c:pt idx="1432">
                  <c:v>6.5</c:v>
                </c:pt>
                <c:pt idx="1433">
                  <c:v>7.1</c:v>
                </c:pt>
                <c:pt idx="1434">
                  <c:v>7</c:v>
                </c:pt>
                <c:pt idx="1435">
                  <c:v>7.2</c:v>
                </c:pt>
                <c:pt idx="1436">
                  <c:v>7.9</c:v>
                </c:pt>
                <c:pt idx="1437">
                  <c:v>4.2</c:v>
                </c:pt>
                <c:pt idx="1438">
                  <c:v>5.3</c:v>
                </c:pt>
                <c:pt idx="1439">
                  <c:v>6.9</c:v>
                </c:pt>
                <c:pt idx="1440">
                  <c:v>7.6</c:v>
                </c:pt>
                <c:pt idx="1441">
                  <c:v>6.6</c:v>
                </c:pt>
                <c:pt idx="1442">
                  <c:v>7.2</c:v>
                </c:pt>
                <c:pt idx="1443">
                  <c:v>6.6</c:v>
                </c:pt>
                <c:pt idx="1444">
                  <c:v>6.9</c:v>
                </c:pt>
                <c:pt idx="1445">
                  <c:v>3.4</c:v>
                </c:pt>
                <c:pt idx="1446">
                  <c:v>7</c:v>
                </c:pt>
                <c:pt idx="1447">
                  <c:v>6.2</c:v>
                </c:pt>
                <c:pt idx="1448">
                  <c:v>6.3</c:v>
                </c:pt>
                <c:pt idx="1449">
                  <c:v>7.1</c:v>
                </c:pt>
                <c:pt idx="1450">
                  <c:v>6.6</c:v>
                </c:pt>
                <c:pt idx="1451">
                  <c:v>7.5</c:v>
                </c:pt>
                <c:pt idx="1452">
                  <c:v>5.0999999999999996</c:v>
                </c:pt>
                <c:pt idx="1453">
                  <c:v>6.5</c:v>
                </c:pt>
                <c:pt idx="1454">
                  <c:v>5.8</c:v>
                </c:pt>
                <c:pt idx="1455">
                  <c:v>7.1</c:v>
                </c:pt>
                <c:pt idx="1456">
                  <c:v>7.1</c:v>
                </c:pt>
                <c:pt idx="1457">
                  <c:v>4.3</c:v>
                </c:pt>
                <c:pt idx="1458">
                  <c:v>5.9</c:v>
                </c:pt>
                <c:pt idx="1459">
                  <c:v>4.4000000000000004</c:v>
                </c:pt>
                <c:pt idx="1460">
                  <c:v>5.4</c:v>
                </c:pt>
                <c:pt idx="1461">
                  <c:v>5.7</c:v>
                </c:pt>
                <c:pt idx="1462">
                  <c:v>8</c:v>
                </c:pt>
                <c:pt idx="1463">
                  <c:v>2.8</c:v>
                </c:pt>
                <c:pt idx="1464">
                  <c:v>6.9</c:v>
                </c:pt>
                <c:pt idx="1465">
                  <c:v>5.6</c:v>
                </c:pt>
                <c:pt idx="1466">
                  <c:v>6.1</c:v>
                </c:pt>
                <c:pt idx="1467">
                  <c:v>6.5</c:v>
                </c:pt>
                <c:pt idx="1468">
                  <c:v>5.7</c:v>
                </c:pt>
                <c:pt idx="1469">
                  <c:v>5.0999999999999996</c:v>
                </c:pt>
                <c:pt idx="1470">
                  <c:v>7.3</c:v>
                </c:pt>
                <c:pt idx="1471">
                  <c:v>6.9</c:v>
                </c:pt>
                <c:pt idx="1472">
                  <c:v>6.2</c:v>
                </c:pt>
                <c:pt idx="1473">
                  <c:v>7</c:v>
                </c:pt>
                <c:pt idx="1474">
                  <c:v>8</c:v>
                </c:pt>
                <c:pt idx="1475">
                  <c:v>6</c:v>
                </c:pt>
                <c:pt idx="1476">
                  <c:v>6.4</c:v>
                </c:pt>
                <c:pt idx="1477">
                  <c:v>5.4</c:v>
                </c:pt>
                <c:pt idx="1478">
                  <c:v>5.9</c:v>
                </c:pt>
                <c:pt idx="1479">
                  <c:v>5.5</c:v>
                </c:pt>
                <c:pt idx="1480">
                  <c:v>6.9</c:v>
                </c:pt>
                <c:pt idx="1481">
                  <c:v>6.6</c:v>
                </c:pt>
                <c:pt idx="1482">
                  <c:v>7</c:v>
                </c:pt>
                <c:pt idx="1483">
                  <c:v>6.3</c:v>
                </c:pt>
                <c:pt idx="1484">
                  <c:v>6.1</c:v>
                </c:pt>
                <c:pt idx="1485">
                  <c:v>4.3</c:v>
                </c:pt>
                <c:pt idx="1486">
                  <c:v>4.7</c:v>
                </c:pt>
                <c:pt idx="1487">
                  <c:v>6.6</c:v>
                </c:pt>
                <c:pt idx="1488">
                  <c:v>5.3</c:v>
                </c:pt>
                <c:pt idx="1489">
                  <c:v>5.8</c:v>
                </c:pt>
                <c:pt idx="1490">
                  <c:v>7.4</c:v>
                </c:pt>
                <c:pt idx="1491">
                  <c:v>5.8</c:v>
                </c:pt>
                <c:pt idx="1492">
                  <c:v>6.6</c:v>
                </c:pt>
                <c:pt idx="1493">
                  <c:v>6.6</c:v>
                </c:pt>
                <c:pt idx="1494">
                  <c:v>7.8</c:v>
                </c:pt>
                <c:pt idx="1495">
                  <c:v>5.7</c:v>
                </c:pt>
                <c:pt idx="1496">
                  <c:v>7</c:v>
                </c:pt>
                <c:pt idx="1497">
                  <c:v>6.1</c:v>
                </c:pt>
                <c:pt idx="1498">
                  <c:v>5.7</c:v>
                </c:pt>
                <c:pt idx="1499">
                  <c:v>7.5</c:v>
                </c:pt>
                <c:pt idx="1500">
                  <c:v>5.4</c:v>
                </c:pt>
                <c:pt idx="1501">
                  <c:v>5.9</c:v>
                </c:pt>
                <c:pt idx="1502">
                  <c:v>8.1</c:v>
                </c:pt>
                <c:pt idx="1503">
                  <c:v>7</c:v>
                </c:pt>
                <c:pt idx="1504">
                  <c:v>6.4</c:v>
                </c:pt>
                <c:pt idx="1505">
                  <c:v>6.7</c:v>
                </c:pt>
                <c:pt idx="1506">
                  <c:v>6.7</c:v>
                </c:pt>
                <c:pt idx="1507">
                  <c:v>5.4</c:v>
                </c:pt>
                <c:pt idx="1508">
                  <c:v>5.3</c:v>
                </c:pt>
                <c:pt idx="1509">
                  <c:v>5.8</c:v>
                </c:pt>
                <c:pt idx="1510">
                  <c:v>1.6</c:v>
                </c:pt>
                <c:pt idx="1511">
                  <c:v>4.5</c:v>
                </c:pt>
                <c:pt idx="1512">
                  <c:v>6.7</c:v>
                </c:pt>
                <c:pt idx="1513">
                  <c:v>6</c:v>
                </c:pt>
                <c:pt idx="1514">
                  <c:v>6</c:v>
                </c:pt>
                <c:pt idx="1515">
                  <c:v>4.4000000000000004</c:v>
                </c:pt>
                <c:pt idx="1516">
                  <c:v>6.3</c:v>
                </c:pt>
                <c:pt idx="1517">
                  <c:v>6.4</c:v>
                </c:pt>
                <c:pt idx="1518">
                  <c:v>5.9</c:v>
                </c:pt>
                <c:pt idx="1519">
                  <c:v>6.4</c:v>
                </c:pt>
                <c:pt idx="1520">
                  <c:v>6.4</c:v>
                </c:pt>
                <c:pt idx="1521">
                  <c:v>6.7</c:v>
                </c:pt>
                <c:pt idx="1522">
                  <c:v>6.6</c:v>
                </c:pt>
                <c:pt idx="1523">
                  <c:v>7.7</c:v>
                </c:pt>
                <c:pt idx="1524">
                  <c:v>5.6</c:v>
                </c:pt>
                <c:pt idx="1525">
                  <c:v>7</c:v>
                </c:pt>
                <c:pt idx="1526">
                  <c:v>8.1</c:v>
                </c:pt>
                <c:pt idx="1527">
                  <c:v>8</c:v>
                </c:pt>
                <c:pt idx="1528">
                  <c:v>6.3</c:v>
                </c:pt>
                <c:pt idx="1529">
                  <c:v>7</c:v>
                </c:pt>
                <c:pt idx="1530">
                  <c:v>6.5</c:v>
                </c:pt>
                <c:pt idx="1531">
                  <c:v>6.7</c:v>
                </c:pt>
                <c:pt idx="1532">
                  <c:v>5.4</c:v>
                </c:pt>
                <c:pt idx="1533">
                  <c:v>6.2</c:v>
                </c:pt>
                <c:pt idx="1534">
                  <c:v>6.5</c:v>
                </c:pt>
                <c:pt idx="1535">
                  <c:v>6</c:v>
                </c:pt>
                <c:pt idx="1536">
                  <c:v>7.2</c:v>
                </c:pt>
                <c:pt idx="1537">
                  <c:v>7.2</c:v>
                </c:pt>
                <c:pt idx="1538">
                  <c:v>5.9</c:v>
                </c:pt>
                <c:pt idx="1539">
                  <c:v>6.9</c:v>
                </c:pt>
                <c:pt idx="1540">
                  <c:v>4.0999999999999996</c:v>
                </c:pt>
                <c:pt idx="1541">
                  <c:v>7.1</c:v>
                </c:pt>
                <c:pt idx="1542">
                  <c:v>7.6</c:v>
                </c:pt>
                <c:pt idx="1543">
                  <c:v>5.9</c:v>
                </c:pt>
                <c:pt idx="1544">
                  <c:v>6.6</c:v>
                </c:pt>
                <c:pt idx="1545">
                  <c:v>5.7</c:v>
                </c:pt>
                <c:pt idx="1546">
                  <c:v>6.6</c:v>
                </c:pt>
                <c:pt idx="1547">
                  <c:v>6.7</c:v>
                </c:pt>
                <c:pt idx="1548">
                  <c:v>6.7</c:v>
                </c:pt>
                <c:pt idx="1549">
                  <c:v>6</c:v>
                </c:pt>
                <c:pt idx="1550">
                  <c:v>6.3</c:v>
                </c:pt>
                <c:pt idx="1551">
                  <c:v>4.8</c:v>
                </c:pt>
                <c:pt idx="1552">
                  <c:v>7</c:v>
                </c:pt>
                <c:pt idx="1553">
                  <c:v>6.2</c:v>
                </c:pt>
                <c:pt idx="1554">
                  <c:v>7.4</c:v>
                </c:pt>
                <c:pt idx="1555">
                  <c:v>6.2</c:v>
                </c:pt>
                <c:pt idx="1556">
                  <c:v>7</c:v>
                </c:pt>
                <c:pt idx="1557">
                  <c:v>7.8</c:v>
                </c:pt>
                <c:pt idx="1558">
                  <c:v>6.5</c:v>
                </c:pt>
                <c:pt idx="1559">
                  <c:v>7.3</c:v>
                </c:pt>
                <c:pt idx="1560">
                  <c:v>7.2</c:v>
                </c:pt>
                <c:pt idx="1561">
                  <c:v>7.6</c:v>
                </c:pt>
                <c:pt idx="1562">
                  <c:v>6.2</c:v>
                </c:pt>
                <c:pt idx="1563">
                  <c:v>5.7</c:v>
                </c:pt>
                <c:pt idx="1564">
                  <c:v>8.3000000000000007</c:v>
                </c:pt>
                <c:pt idx="1565">
                  <c:v>7.2</c:v>
                </c:pt>
                <c:pt idx="1566">
                  <c:v>6.8</c:v>
                </c:pt>
                <c:pt idx="1567">
                  <c:v>6.8</c:v>
                </c:pt>
                <c:pt idx="1568">
                  <c:v>6.9</c:v>
                </c:pt>
                <c:pt idx="1569">
                  <c:v>6.5</c:v>
                </c:pt>
                <c:pt idx="1570">
                  <c:v>5.6</c:v>
                </c:pt>
                <c:pt idx="1571">
                  <c:v>6.7</c:v>
                </c:pt>
                <c:pt idx="1572">
                  <c:v>7.7</c:v>
                </c:pt>
                <c:pt idx="1573">
                  <c:v>5.6</c:v>
                </c:pt>
                <c:pt idx="1574">
                  <c:v>6.1</c:v>
                </c:pt>
                <c:pt idx="1575">
                  <c:v>6.2</c:v>
                </c:pt>
                <c:pt idx="1576">
                  <c:v>5.4</c:v>
                </c:pt>
                <c:pt idx="1577">
                  <c:v>5.5</c:v>
                </c:pt>
                <c:pt idx="1578">
                  <c:v>5.7</c:v>
                </c:pt>
                <c:pt idx="1579">
                  <c:v>6.1</c:v>
                </c:pt>
                <c:pt idx="1580">
                  <c:v>3.1</c:v>
                </c:pt>
                <c:pt idx="1581">
                  <c:v>7.4</c:v>
                </c:pt>
                <c:pt idx="1582">
                  <c:v>6.2</c:v>
                </c:pt>
                <c:pt idx="1583">
                  <c:v>6.4</c:v>
                </c:pt>
                <c:pt idx="1584">
                  <c:v>7</c:v>
                </c:pt>
                <c:pt idx="1585">
                  <c:v>6.6</c:v>
                </c:pt>
                <c:pt idx="1586">
                  <c:v>7.2</c:v>
                </c:pt>
                <c:pt idx="1587">
                  <c:v>7.3</c:v>
                </c:pt>
                <c:pt idx="1588">
                  <c:v>7.4</c:v>
                </c:pt>
                <c:pt idx="1589">
                  <c:v>8.4</c:v>
                </c:pt>
                <c:pt idx="1590">
                  <c:v>5.9</c:v>
                </c:pt>
                <c:pt idx="1591">
                  <c:v>7.4</c:v>
                </c:pt>
                <c:pt idx="1592">
                  <c:v>7.2</c:v>
                </c:pt>
                <c:pt idx="1593">
                  <c:v>6.4</c:v>
                </c:pt>
                <c:pt idx="1594">
                  <c:v>6</c:v>
                </c:pt>
                <c:pt idx="1595">
                  <c:v>7.6</c:v>
                </c:pt>
                <c:pt idx="1596">
                  <c:v>7.2</c:v>
                </c:pt>
                <c:pt idx="1597">
                  <c:v>3.1</c:v>
                </c:pt>
                <c:pt idx="1598">
                  <c:v>5.9</c:v>
                </c:pt>
                <c:pt idx="1599">
                  <c:v>4.5999999999999996</c:v>
                </c:pt>
                <c:pt idx="1600">
                  <c:v>6.2</c:v>
                </c:pt>
                <c:pt idx="1601">
                  <c:v>7</c:v>
                </c:pt>
                <c:pt idx="1602">
                  <c:v>7</c:v>
                </c:pt>
                <c:pt idx="1603">
                  <c:v>5.6</c:v>
                </c:pt>
                <c:pt idx="1604">
                  <c:v>7.5</c:v>
                </c:pt>
                <c:pt idx="1605">
                  <c:v>5.2</c:v>
                </c:pt>
                <c:pt idx="1606">
                  <c:v>6</c:v>
                </c:pt>
                <c:pt idx="1607">
                  <c:v>7.6</c:v>
                </c:pt>
                <c:pt idx="1608">
                  <c:v>7</c:v>
                </c:pt>
                <c:pt idx="1609">
                  <c:v>7.2</c:v>
                </c:pt>
                <c:pt idx="1610">
                  <c:v>6.7</c:v>
                </c:pt>
                <c:pt idx="1611">
                  <c:v>6.6</c:v>
                </c:pt>
                <c:pt idx="1612">
                  <c:v>6.5</c:v>
                </c:pt>
                <c:pt idx="1613">
                  <c:v>7.9</c:v>
                </c:pt>
                <c:pt idx="1614">
                  <c:v>6.3</c:v>
                </c:pt>
                <c:pt idx="1615">
                  <c:v>6.5</c:v>
                </c:pt>
                <c:pt idx="1616">
                  <c:v>6.8</c:v>
                </c:pt>
                <c:pt idx="1617">
                  <c:v>6.6</c:v>
                </c:pt>
                <c:pt idx="1618">
                  <c:v>5.3</c:v>
                </c:pt>
                <c:pt idx="1619">
                  <c:v>7.5</c:v>
                </c:pt>
                <c:pt idx="1620">
                  <c:v>8</c:v>
                </c:pt>
                <c:pt idx="1621">
                  <c:v>5.8</c:v>
                </c:pt>
                <c:pt idx="1622">
                  <c:v>6</c:v>
                </c:pt>
                <c:pt idx="1623">
                  <c:v>6.8</c:v>
                </c:pt>
                <c:pt idx="1624">
                  <c:v>6.9</c:v>
                </c:pt>
                <c:pt idx="1625">
                  <c:v>6.7</c:v>
                </c:pt>
                <c:pt idx="1626">
                  <c:v>5.0999999999999996</c:v>
                </c:pt>
                <c:pt idx="1627">
                  <c:v>7.2</c:v>
                </c:pt>
                <c:pt idx="1628">
                  <c:v>7.1</c:v>
                </c:pt>
                <c:pt idx="1629">
                  <c:v>7.4</c:v>
                </c:pt>
                <c:pt idx="1630">
                  <c:v>6.2</c:v>
                </c:pt>
                <c:pt idx="1631">
                  <c:v>5.2</c:v>
                </c:pt>
                <c:pt idx="1632">
                  <c:v>7.4</c:v>
                </c:pt>
                <c:pt idx="1633">
                  <c:v>7.6</c:v>
                </c:pt>
                <c:pt idx="1634">
                  <c:v>5.5</c:v>
                </c:pt>
                <c:pt idx="1635">
                  <c:v>7.9</c:v>
                </c:pt>
                <c:pt idx="1636">
                  <c:v>5.3</c:v>
                </c:pt>
                <c:pt idx="1637">
                  <c:v>6.9</c:v>
                </c:pt>
                <c:pt idx="1638">
                  <c:v>7.1</c:v>
                </c:pt>
                <c:pt idx="1639">
                  <c:v>7.3</c:v>
                </c:pt>
                <c:pt idx="1640">
                  <c:v>4.3</c:v>
                </c:pt>
                <c:pt idx="1641">
                  <c:v>6.8</c:v>
                </c:pt>
                <c:pt idx="1642">
                  <c:v>7.2</c:v>
                </c:pt>
                <c:pt idx="1643">
                  <c:v>6.6</c:v>
                </c:pt>
                <c:pt idx="1644">
                  <c:v>6.1</c:v>
                </c:pt>
                <c:pt idx="1645">
                  <c:v>8.1999999999999993</c:v>
                </c:pt>
                <c:pt idx="1646">
                  <c:v>4.8</c:v>
                </c:pt>
                <c:pt idx="1647">
                  <c:v>6.1</c:v>
                </c:pt>
                <c:pt idx="1648">
                  <c:v>6.8</c:v>
                </c:pt>
                <c:pt idx="1649">
                  <c:v>5.9</c:v>
                </c:pt>
                <c:pt idx="1650">
                  <c:v>6.6</c:v>
                </c:pt>
                <c:pt idx="1651">
                  <c:v>7.6</c:v>
                </c:pt>
                <c:pt idx="1652">
                  <c:v>7.6</c:v>
                </c:pt>
                <c:pt idx="1653">
                  <c:v>6.3</c:v>
                </c:pt>
                <c:pt idx="1654">
                  <c:v>6.6</c:v>
                </c:pt>
                <c:pt idx="1655">
                  <c:v>5.7</c:v>
                </c:pt>
                <c:pt idx="1656">
                  <c:v>7.4</c:v>
                </c:pt>
                <c:pt idx="1657">
                  <c:v>7.6</c:v>
                </c:pt>
                <c:pt idx="1658">
                  <c:v>7.1</c:v>
                </c:pt>
                <c:pt idx="1659">
                  <c:v>5.3</c:v>
                </c:pt>
                <c:pt idx="1660">
                  <c:v>5.0999999999999996</c:v>
                </c:pt>
                <c:pt idx="1661">
                  <c:v>7.8</c:v>
                </c:pt>
                <c:pt idx="1662">
                  <c:v>4.8</c:v>
                </c:pt>
                <c:pt idx="1663">
                  <c:v>7.2</c:v>
                </c:pt>
                <c:pt idx="1664">
                  <c:v>6.7</c:v>
                </c:pt>
                <c:pt idx="1665">
                  <c:v>7.7</c:v>
                </c:pt>
                <c:pt idx="1666">
                  <c:v>6.4</c:v>
                </c:pt>
                <c:pt idx="1667">
                  <c:v>5.6</c:v>
                </c:pt>
                <c:pt idx="1668">
                  <c:v>6.4</c:v>
                </c:pt>
                <c:pt idx="1669">
                  <c:v>7.4</c:v>
                </c:pt>
                <c:pt idx="1670">
                  <c:v>5.7</c:v>
                </c:pt>
                <c:pt idx="1671">
                  <c:v>5.8</c:v>
                </c:pt>
                <c:pt idx="1672">
                  <c:v>5.7</c:v>
                </c:pt>
                <c:pt idx="1673">
                  <c:v>6.9</c:v>
                </c:pt>
                <c:pt idx="1674">
                  <c:v>7.3</c:v>
                </c:pt>
                <c:pt idx="1675">
                  <c:v>6.2</c:v>
                </c:pt>
                <c:pt idx="1676">
                  <c:v>7.8</c:v>
                </c:pt>
                <c:pt idx="1677">
                  <c:v>5</c:v>
                </c:pt>
                <c:pt idx="1678">
                  <c:v>5.9</c:v>
                </c:pt>
                <c:pt idx="1679">
                  <c:v>6.4</c:v>
                </c:pt>
                <c:pt idx="1680">
                  <c:v>3.6</c:v>
                </c:pt>
                <c:pt idx="1681">
                  <c:v>5.5</c:v>
                </c:pt>
                <c:pt idx="1682">
                  <c:v>5.6</c:v>
                </c:pt>
                <c:pt idx="1683">
                  <c:v>6.7</c:v>
                </c:pt>
                <c:pt idx="1684">
                  <c:v>6.8</c:v>
                </c:pt>
                <c:pt idx="1685">
                  <c:v>6.2</c:v>
                </c:pt>
                <c:pt idx="1686">
                  <c:v>7.6</c:v>
                </c:pt>
                <c:pt idx="1687">
                  <c:v>6.2</c:v>
                </c:pt>
                <c:pt idx="1688">
                  <c:v>8.1</c:v>
                </c:pt>
                <c:pt idx="1689">
                  <c:v>5.8</c:v>
                </c:pt>
                <c:pt idx="1690">
                  <c:v>7.5</c:v>
                </c:pt>
                <c:pt idx="1691">
                  <c:v>6.9</c:v>
                </c:pt>
                <c:pt idx="1692">
                  <c:v>6.9</c:v>
                </c:pt>
                <c:pt idx="1693">
                  <c:v>6.7</c:v>
                </c:pt>
                <c:pt idx="1694">
                  <c:v>7.2</c:v>
                </c:pt>
                <c:pt idx="1695">
                  <c:v>5.8</c:v>
                </c:pt>
                <c:pt idx="1696">
                  <c:v>6.4</c:v>
                </c:pt>
                <c:pt idx="1697">
                  <c:v>5</c:v>
                </c:pt>
                <c:pt idx="1698">
                  <c:v>4.8</c:v>
                </c:pt>
                <c:pt idx="1699">
                  <c:v>5.6</c:v>
                </c:pt>
                <c:pt idx="1700">
                  <c:v>5.7</c:v>
                </c:pt>
                <c:pt idx="1701">
                  <c:v>6.1</c:v>
                </c:pt>
                <c:pt idx="1702">
                  <c:v>8</c:v>
                </c:pt>
                <c:pt idx="1703">
                  <c:v>5.0999999999999996</c:v>
                </c:pt>
                <c:pt idx="1704">
                  <c:v>6.8</c:v>
                </c:pt>
                <c:pt idx="1705">
                  <c:v>7.2</c:v>
                </c:pt>
                <c:pt idx="1706">
                  <c:v>7.7</c:v>
                </c:pt>
                <c:pt idx="1707">
                  <c:v>7</c:v>
                </c:pt>
                <c:pt idx="1708">
                  <c:v>5.0999999999999996</c:v>
                </c:pt>
                <c:pt idx="1709">
                  <c:v>7.2</c:v>
                </c:pt>
                <c:pt idx="1710">
                  <c:v>5.6</c:v>
                </c:pt>
                <c:pt idx="1711">
                  <c:v>6.2</c:v>
                </c:pt>
                <c:pt idx="1712">
                  <c:v>6.7</c:v>
                </c:pt>
                <c:pt idx="1713">
                  <c:v>6.3</c:v>
                </c:pt>
                <c:pt idx="1714">
                  <c:v>7.2</c:v>
                </c:pt>
                <c:pt idx="1715">
                  <c:v>5.4</c:v>
                </c:pt>
                <c:pt idx="1716">
                  <c:v>6.2</c:v>
                </c:pt>
                <c:pt idx="1717">
                  <c:v>6.6</c:v>
                </c:pt>
                <c:pt idx="1718">
                  <c:v>7.7</c:v>
                </c:pt>
                <c:pt idx="1719">
                  <c:v>7.4</c:v>
                </c:pt>
                <c:pt idx="1720">
                  <c:v>7.8</c:v>
                </c:pt>
                <c:pt idx="1721">
                  <c:v>7.1</c:v>
                </c:pt>
                <c:pt idx="1722">
                  <c:v>7.4</c:v>
                </c:pt>
                <c:pt idx="1723">
                  <c:v>6.1</c:v>
                </c:pt>
                <c:pt idx="1724">
                  <c:v>7.6</c:v>
                </c:pt>
                <c:pt idx="1725">
                  <c:v>6.3</c:v>
                </c:pt>
                <c:pt idx="1726">
                  <c:v>2.8</c:v>
                </c:pt>
                <c:pt idx="1727">
                  <c:v>6.5</c:v>
                </c:pt>
                <c:pt idx="1728">
                  <c:v>7.1</c:v>
                </c:pt>
                <c:pt idx="1729">
                  <c:v>7.5</c:v>
                </c:pt>
                <c:pt idx="1730">
                  <c:v>6.4</c:v>
                </c:pt>
                <c:pt idx="1731">
                  <c:v>7.1</c:v>
                </c:pt>
                <c:pt idx="1732">
                  <c:v>7.1</c:v>
                </c:pt>
                <c:pt idx="1733">
                  <c:v>4.2</c:v>
                </c:pt>
                <c:pt idx="1734">
                  <c:v>6.3</c:v>
                </c:pt>
                <c:pt idx="1735">
                  <c:v>6.3</c:v>
                </c:pt>
                <c:pt idx="1736">
                  <c:v>5.4</c:v>
                </c:pt>
                <c:pt idx="1737">
                  <c:v>6.8</c:v>
                </c:pt>
                <c:pt idx="1738">
                  <c:v>5.4</c:v>
                </c:pt>
                <c:pt idx="1739">
                  <c:v>6.7</c:v>
                </c:pt>
                <c:pt idx="1740">
                  <c:v>7.8</c:v>
                </c:pt>
                <c:pt idx="1741">
                  <c:v>5.8</c:v>
                </c:pt>
                <c:pt idx="1742">
                  <c:v>7.4</c:v>
                </c:pt>
                <c:pt idx="1743">
                  <c:v>7.7</c:v>
                </c:pt>
                <c:pt idx="1744">
                  <c:v>7.8</c:v>
                </c:pt>
                <c:pt idx="1745">
                  <c:v>5.3</c:v>
                </c:pt>
                <c:pt idx="1746">
                  <c:v>5.4</c:v>
                </c:pt>
                <c:pt idx="1747">
                  <c:v>6.8</c:v>
                </c:pt>
                <c:pt idx="1748">
                  <c:v>5.4</c:v>
                </c:pt>
                <c:pt idx="1749">
                  <c:v>6.7</c:v>
                </c:pt>
                <c:pt idx="1750">
                  <c:v>7.4</c:v>
                </c:pt>
                <c:pt idx="1751">
                  <c:v>6.8</c:v>
                </c:pt>
                <c:pt idx="1752">
                  <c:v>7.4</c:v>
                </c:pt>
                <c:pt idx="1753">
                  <c:v>7.6</c:v>
                </c:pt>
                <c:pt idx="1754">
                  <c:v>6.5</c:v>
                </c:pt>
                <c:pt idx="1755">
                  <c:v>7.3</c:v>
                </c:pt>
                <c:pt idx="1756">
                  <c:v>7</c:v>
                </c:pt>
                <c:pt idx="1757">
                  <c:v>6.5</c:v>
                </c:pt>
                <c:pt idx="1758">
                  <c:v>7.4</c:v>
                </c:pt>
                <c:pt idx="1759">
                  <c:v>6</c:v>
                </c:pt>
                <c:pt idx="1760">
                  <c:v>4.9000000000000004</c:v>
                </c:pt>
                <c:pt idx="1761">
                  <c:v>7.1</c:v>
                </c:pt>
                <c:pt idx="1762">
                  <c:v>3.9</c:v>
                </c:pt>
                <c:pt idx="1763">
                  <c:v>6.3</c:v>
                </c:pt>
                <c:pt idx="1764">
                  <c:v>7</c:v>
                </c:pt>
                <c:pt idx="1765">
                  <c:v>2.7</c:v>
                </c:pt>
                <c:pt idx="1766">
                  <c:v>3.5</c:v>
                </c:pt>
                <c:pt idx="1767">
                  <c:v>7.3</c:v>
                </c:pt>
                <c:pt idx="1768">
                  <c:v>4.0999999999999996</c:v>
                </c:pt>
                <c:pt idx="1769">
                  <c:v>7.1</c:v>
                </c:pt>
                <c:pt idx="1770">
                  <c:v>8.5</c:v>
                </c:pt>
                <c:pt idx="1771">
                  <c:v>7.3</c:v>
                </c:pt>
                <c:pt idx="1772">
                  <c:v>5.9</c:v>
                </c:pt>
                <c:pt idx="1773">
                  <c:v>6.8</c:v>
                </c:pt>
                <c:pt idx="1774">
                  <c:v>6.1</c:v>
                </c:pt>
                <c:pt idx="1775">
                  <c:v>7.3</c:v>
                </c:pt>
                <c:pt idx="1776">
                  <c:v>7.2</c:v>
                </c:pt>
                <c:pt idx="1777">
                  <c:v>6</c:v>
                </c:pt>
                <c:pt idx="1778">
                  <c:v>7.5</c:v>
                </c:pt>
                <c:pt idx="1779">
                  <c:v>6.1</c:v>
                </c:pt>
                <c:pt idx="1780">
                  <c:v>5.6</c:v>
                </c:pt>
                <c:pt idx="1781">
                  <c:v>6.1</c:v>
                </c:pt>
                <c:pt idx="1782">
                  <c:v>8.3000000000000007</c:v>
                </c:pt>
                <c:pt idx="1783">
                  <c:v>7.5</c:v>
                </c:pt>
                <c:pt idx="1784">
                  <c:v>7.2</c:v>
                </c:pt>
                <c:pt idx="1785">
                  <c:v>7.3</c:v>
                </c:pt>
                <c:pt idx="1786">
                  <c:v>7.1</c:v>
                </c:pt>
                <c:pt idx="1787">
                  <c:v>5.8</c:v>
                </c:pt>
                <c:pt idx="1788">
                  <c:v>7.2</c:v>
                </c:pt>
                <c:pt idx="1789">
                  <c:v>6.5</c:v>
                </c:pt>
                <c:pt idx="1790">
                  <c:v>7.7</c:v>
                </c:pt>
                <c:pt idx="1791">
                  <c:v>6.6</c:v>
                </c:pt>
                <c:pt idx="1792">
                  <c:v>7.6</c:v>
                </c:pt>
                <c:pt idx="1793">
                  <c:v>6.7</c:v>
                </c:pt>
                <c:pt idx="1794">
                  <c:v>5.6</c:v>
                </c:pt>
                <c:pt idx="1795">
                  <c:v>7.6</c:v>
                </c:pt>
                <c:pt idx="1796">
                  <c:v>7</c:v>
                </c:pt>
                <c:pt idx="1797">
                  <c:v>8.1</c:v>
                </c:pt>
                <c:pt idx="1798">
                  <c:v>6.4</c:v>
                </c:pt>
                <c:pt idx="1799">
                  <c:v>6.4</c:v>
                </c:pt>
                <c:pt idx="1800">
                  <c:v>7.7</c:v>
                </c:pt>
                <c:pt idx="1801">
                  <c:v>6</c:v>
                </c:pt>
                <c:pt idx="1802">
                  <c:v>7.5</c:v>
                </c:pt>
                <c:pt idx="1803">
                  <c:v>6.8</c:v>
                </c:pt>
                <c:pt idx="1804">
                  <c:v>5.6</c:v>
                </c:pt>
                <c:pt idx="1805">
                  <c:v>6.9</c:v>
                </c:pt>
                <c:pt idx="1806">
                  <c:v>6.2</c:v>
                </c:pt>
                <c:pt idx="1807">
                  <c:v>5</c:v>
                </c:pt>
                <c:pt idx="1808">
                  <c:v>6.2</c:v>
                </c:pt>
                <c:pt idx="1809">
                  <c:v>5.0999999999999996</c:v>
                </c:pt>
                <c:pt idx="1810">
                  <c:v>7</c:v>
                </c:pt>
                <c:pt idx="1811">
                  <c:v>5.6</c:v>
                </c:pt>
                <c:pt idx="1812">
                  <c:v>7.4</c:v>
                </c:pt>
                <c:pt idx="1813">
                  <c:v>7.4</c:v>
                </c:pt>
                <c:pt idx="1814">
                  <c:v>6.1</c:v>
                </c:pt>
                <c:pt idx="1815">
                  <c:v>6.9</c:v>
                </c:pt>
                <c:pt idx="1816">
                  <c:v>7.1</c:v>
                </c:pt>
                <c:pt idx="1817">
                  <c:v>7.2</c:v>
                </c:pt>
                <c:pt idx="1818">
                  <c:v>6.5</c:v>
                </c:pt>
                <c:pt idx="1819">
                  <c:v>8.6</c:v>
                </c:pt>
                <c:pt idx="1820">
                  <c:v>7.3</c:v>
                </c:pt>
                <c:pt idx="1821">
                  <c:v>5.8</c:v>
                </c:pt>
                <c:pt idx="1822">
                  <c:v>5.4</c:v>
                </c:pt>
                <c:pt idx="1823">
                  <c:v>6.4</c:v>
                </c:pt>
                <c:pt idx="1824">
                  <c:v>7.7</c:v>
                </c:pt>
                <c:pt idx="1825">
                  <c:v>6.7</c:v>
                </c:pt>
                <c:pt idx="1826">
                  <c:v>6.1</c:v>
                </c:pt>
                <c:pt idx="1827">
                  <c:v>5.6</c:v>
                </c:pt>
                <c:pt idx="1828">
                  <c:v>7.6</c:v>
                </c:pt>
                <c:pt idx="1829">
                  <c:v>7.3</c:v>
                </c:pt>
                <c:pt idx="1830">
                  <c:v>4.7</c:v>
                </c:pt>
                <c:pt idx="1831">
                  <c:v>7.4</c:v>
                </c:pt>
                <c:pt idx="1832">
                  <c:v>6.6</c:v>
                </c:pt>
                <c:pt idx="1833">
                  <c:v>7.3</c:v>
                </c:pt>
                <c:pt idx="1834">
                  <c:v>5.5</c:v>
                </c:pt>
                <c:pt idx="1835">
                  <c:v>7.1</c:v>
                </c:pt>
                <c:pt idx="1836">
                  <c:v>7.3</c:v>
                </c:pt>
                <c:pt idx="1837">
                  <c:v>6.5</c:v>
                </c:pt>
                <c:pt idx="1838">
                  <c:v>6.4</c:v>
                </c:pt>
                <c:pt idx="1839">
                  <c:v>8.1</c:v>
                </c:pt>
                <c:pt idx="1840">
                  <c:v>5.8</c:v>
                </c:pt>
                <c:pt idx="1841">
                  <c:v>8.3000000000000007</c:v>
                </c:pt>
                <c:pt idx="1842">
                  <c:v>7.9</c:v>
                </c:pt>
                <c:pt idx="1843">
                  <c:v>6.7</c:v>
                </c:pt>
                <c:pt idx="1844">
                  <c:v>6.3</c:v>
                </c:pt>
                <c:pt idx="1845">
                  <c:v>7.8</c:v>
                </c:pt>
                <c:pt idx="1846">
                  <c:v>6.5</c:v>
                </c:pt>
                <c:pt idx="1847">
                  <c:v>5.8</c:v>
                </c:pt>
                <c:pt idx="1848">
                  <c:v>3.7</c:v>
                </c:pt>
                <c:pt idx="1849">
                  <c:v>5.5</c:v>
                </c:pt>
                <c:pt idx="1850">
                  <c:v>7.2</c:v>
                </c:pt>
                <c:pt idx="1851">
                  <c:v>4.7</c:v>
                </c:pt>
                <c:pt idx="1852">
                  <c:v>7.6</c:v>
                </c:pt>
                <c:pt idx="1853">
                  <c:v>4.3</c:v>
                </c:pt>
                <c:pt idx="1854">
                  <c:v>5.5</c:v>
                </c:pt>
                <c:pt idx="1855">
                  <c:v>6.5</c:v>
                </c:pt>
                <c:pt idx="1856">
                  <c:v>6.3</c:v>
                </c:pt>
                <c:pt idx="1857">
                  <c:v>5.8</c:v>
                </c:pt>
                <c:pt idx="1858">
                  <c:v>7.3</c:v>
                </c:pt>
                <c:pt idx="1859">
                  <c:v>6.9</c:v>
                </c:pt>
                <c:pt idx="1860">
                  <c:v>6</c:v>
                </c:pt>
                <c:pt idx="1861">
                  <c:v>6.8</c:v>
                </c:pt>
                <c:pt idx="1862">
                  <c:v>7.1</c:v>
                </c:pt>
                <c:pt idx="1863">
                  <c:v>6.9</c:v>
                </c:pt>
                <c:pt idx="1864">
                  <c:v>6.2</c:v>
                </c:pt>
                <c:pt idx="1865">
                  <c:v>7.4</c:v>
                </c:pt>
                <c:pt idx="1866">
                  <c:v>7.4</c:v>
                </c:pt>
                <c:pt idx="1867">
                  <c:v>7.5</c:v>
                </c:pt>
                <c:pt idx="1868">
                  <c:v>8</c:v>
                </c:pt>
                <c:pt idx="1869">
                  <c:v>6</c:v>
                </c:pt>
                <c:pt idx="1870">
                  <c:v>6.9</c:v>
                </c:pt>
                <c:pt idx="1871">
                  <c:v>7.6</c:v>
                </c:pt>
                <c:pt idx="1872">
                  <c:v>6.2</c:v>
                </c:pt>
                <c:pt idx="1873">
                  <c:v>6.4</c:v>
                </c:pt>
                <c:pt idx="1874">
                  <c:v>6.1</c:v>
                </c:pt>
                <c:pt idx="1875">
                  <c:v>7.8</c:v>
                </c:pt>
                <c:pt idx="1876">
                  <c:v>5.9</c:v>
                </c:pt>
                <c:pt idx="1877">
                  <c:v>5.9</c:v>
                </c:pt>
                <c:pt idx="1878">
                  <c:v>6.3</c:v>
                </c:pt>
                <c:pt idx="1879">
                  <c:v>6.1</c:v>
                </c:pt>
                <c:pt idx="1880">
                  <c:v>6.6</c:v>
                </c:pt>
                <c:pt idx="1881">
                  <c:v>5.5</c:v>
                </c:pt>
                <c:pt idx="1882">
                  <c:v>6.7</c:v>
                </c:pt>
                <c:pt idx="1883">
                  <c:v>4.5999999999999996</c:v>
                </c:pt>
                <c:pt idx="1884">
                  <c:v>7.5</c:v>
                </c:pt>
                <c:pt idx="1885">
                  <c:v>6.6</c:v>
                </c:pt>
                <c:pt idx="1886">
                  <c:v>7</c:v>
                </c:pt>
                <c:pt idx="1887">
                  <c:v>7.9</c:v>
                </c:pt>
                <c:pt idx="1888">
                  <c:v>4.9000000000000004</c:v>
                </c:pt>
                <c:pt idx="1889">
                  <c:v>6.5</c:v>
                </c:pt>
                <c:pt idx="1890">
                  <c:v>6.8</c:v>
                </c:pt>
                <c:pt idx="1891">
                  <c:v>5.9</c:v>
                </c:pt>
                <c:pt idx="1892">
                  <c:v>7.6</c:v>
                </c:pt>
                <c:pt idx="1893">
                  <c:v>6.3</c:v>
                </c:pt>
                <c:pt idx="1894">
                  <c:v>8</c:v>
                </c:pt>
                <c:pt idx="1895">
                  <c:v>7.1</c:v>
                </c:pt>
                <c:pt idx="1896">
                  <c:v>7.4</c:v>
                </c:pt>
                <c:pt idx="1897">
                  <c:v>4.8</c:v>
                </c:pt>
                <c:pt idx="1898">
                  <c:v>5.2</c:v>
                </c:pt>
                <c:pt idx="1899">
                  <c:v>6.8</c:v>
                </c:pt>
                <c:pt idx="1900">
                  <c:v>5.0999999999999996</c:v>
                </c:pt>
                <c:pt idx="1901">
                  <c:v>7</c:v>
                </c:pt>
                <c:pt idx="1902">
                  <c:v>6</c:v>
                </c:pt>
                <c:pt idx="1903">
                  <c:v>6.7</c:v>
                </c:pt>
                <c:pt idx="1904">
                  <c:v>6.2</c:v>
                </c:pt>
                <c:pt idx="1905">
                  <c:v>8</c:v>
                </c:pt>
                <c:pt idx="1906">
                  <c:v>5.7</c:v>
                </c:pt>
                <c:pt idx="1907">
                  <c:v>6.4</c:v>
                </c:pt>
                <c:pt idx="1908">
                  <c:v>5.9</c:v>
                </c:pt>
                <c:pt idx="1909">
                  <c:v>6.1</c:v>
                </c:pt>
                <c:pt idx="1910">
                  <c:v>6.6</c:v>
                </c:pt>
                <c:pt idx="1911">
                  <c:v>6.9</c:v>
                </c:pt>
                <c:pt idx="1912">
                  <c:v>7.2</c:v>
                </c:pt>
                <c:pt idx="1913">
                  <c:v>7.4</c:v>
                </c:pt>
                <c:pt idx="1914">
                  <c:v>6.9</c:v>
                </c:pt>
                <c:pt idx="1915">
                  <c:v>6.5</c:v>
                </c:pt>
                <c:pt idx="1916">
                  <c:v>3.3</c:v>
                </c:pt>
                <c:pt idx="1917">
                  <c:v>7.8</c:v>
                </c:pt>
                <c:pt idx="1918">
                  <c:v>6.5</c:v>
                </c:pt>
                <c:pt idx="1919">
                  <c:v>6</c:v>
                </c:pt>
                <c:pt idx="1920">
                  <c:v>6.4</c:v>
                </c:pt>
                <c:pt idx="1921">
                  <c:v>7.1</c:v>
                </c:pt>
                <c:pt idx="1922">
                  <c:v>6</c:v>
                </c:pt>
                <c:pt idx="1923">
                  <c:v>6.6</c:v>
                </c:pt>
                <c:pt idx="1924">
                  <c:v>7.2</c:v>
                </c:pt>
                <c:pt idx="1925">
                  <c:v>6.2</c:v>
                </c:pt>
                <c:pt idx="1926">
                  <c:v>5.6</c:v>
                </c:pt>
                <c:pt idx="1927">
                  <c:v>6.4</c:v>
                </c:pt>
                <c:pt idx="1928">
                  <c:v>5.7</c:v>
                </c:pt>
                <c:pt idx="1929">
                  <c:v>4.8</c:v>
                </c:pt>
                <c:pt idx="1930">
                  <c:v>6.4</c:v>
                </c:pt>
                <c:pt idx="1931">
                  <c:v>6.4</c:v>
                </c:pt>
                <c:pt idx="1932">
                  <c:v>5.9</c:v>
                </c:pt>
                <c:pt idx="1933">
                  <c:v>6.1</c:v>
                </c:pt>
                <c:pt idx="1934">
                  <c:v>6.7</c:v>
                </c:pt>
                <c:pt idx="1935">
                  <c:v>7.2</c:v>
                </c:pt>
                <c:pt idx="1936">
                  <c:v>6.7</c:v>
                </c:pt>
                <c:pt idx="1937">
                  <c:v>6.4</c:v>
                </c:pt>
                <c:pt idx="1938">
                  <c:v>5.9</c:v>
                </c:pt>
                <c:pt idx="1939">
                  <c:v>6.2</c:v>
                </c:pt>
                <c:pt idx="1940">
                  <c:v>6.5</c:v>
                </c:pt>
                <c:pt idx="1941">
                  <c:v>7.9</c:v>
                </c:pt>
                <c:pt idx="1942">
                  <c:v>6</c:v>
                </c:pt>
                <c:pt idx="1943">
                  <c:v>7.9</c:v>
                </c:pt>
                <c:pt idx="1944">
                  <c:v>5.8</c:v>
                </c:pt>
                <c:pt idx="1945">
                  <c:v>6.4</c:v>
                </c:pt>
                <c:pt idx="1946">
                  <c:v>7.1</c:v>
                </c:pt>
                <c:pt idx="1947">
                  <c:v>8.1</c:v>
                </c:pt>
                <c:pt idx="1948">
                  <c:v>8.3000000000000007</c:v>
                </c:pt>
                <c:pt idx="1949">
                  <c:v>6.8</c:v>
                </c:pt>
                <c:pt idx="1950">
                  <c:v>5.6</c:v>
                </c:pt>
                <c:pt idx="1951">
                  <c:v>6.3</c:v>
                </c:pt>
                <c:pt idx="1952">
                  <c:v>6.2</c:v>
                </c:pt>
                <c:pt idx="1953">
                  <c:v>5.8</c:v>
                </c:pt>
                <c:pt idx="1954">
                  <c:v>6</c:v>
                </c:pt>
                <c:pt idx="1955">
                  <c:v>7</c:v>
                </c:pt>
                <c:pt idx="1956">
                  <c:v>7.3</c:v>
                </c:pt>
                <c:pt idx="1957">
                  <c:v>6.4</c:v>
                </c:pt>
                <c:pt idx="1958">
                  <c:v>5.7</c:v>
                </c:pt>
                <c:pt idx="1959">
                  <c:v>5.0999999999999996</c:v>
                </c:pt>
                <c:pt idx="1960">
                  <c:v>6.1</c:v>
                </c:pt>
                <c:pt idx="1961">
                  <c:v>7.4</c:v>
                </c:pt>
                <c:pt idx="1962">
                  <c:v>8.1</c:v>
                </c:pt>
                <c:pt idx="1963">
                  <c:v>6.7</c:v>
                </c:pt>
                <c:pt idx="1964">
                  <c:v>7</c:v>
                </c:pt>
                <c:pt idx="1965">
                  <c:v>5.5</c:v>
                </c:pt>
                <c:pt idx="1966">
                  <c:v>5.8</c:v>
                </c:pt>
                <c:pt idx="1967">
                  <c:v>6.9</c:v>
                </c:pt>
                <c:pt idx="1968">
                  <c:v>7.3</c:v>
                </c:pt>
                <c:pt idx="1969">
                  <c:v>7.7</c:v>
                </c:pt>
                <c:pt idx="1970">
                  <c:v>5.5</c:v>
                </c:pt>
                <c:pt idx="1971">
                  <c:v>6.3</c:v>
                </c:pt>
                <c:pt idx="1972">
                  <c:v>4.3</c:v>
                </c:pt>
                <c:pt idx="1973">
                  <c:v>7.8</c:v>
                </c:pt>
                <c:pt idx="1974">
                  <c:v>6.2</c:v>
                </c:pt>
                <c:pt idx="1975">
                  <c:v>7</c:v>
                </c:pt>
                <c:pt idx="1976">
                  <c:v>5.8</c:v>
                </c:pt>
                <c:pt idx="1977">
                  <c:v>7.8</c:v>
                </c:pt>
                <c:pt idx="1978">
                  <c:v>6.9</c:v>
                </c:pt>
                <c:pt idx="1979">
                  <c:v>6.4</c:v>
                </c:pt>
                <c:pt idx="1980">
                  <c:v>7.8</c:v>
                </c:pt>
                <c:pt idx="1981">
                  <c:v>6.6</c:v>
                </c:pt>
                <c:pt idx="1982">
                  <c:v>6.5</c:v>
                </c:pt>
                <c:pt idx="1983">
                  <c:v>7.2</c:v>
                </c:pt>
                <c:pt idx="1984">
                  <c:v>6.9</c:v>
                </c:pt>
                <c:pt idx="1985">
                  <c:v>7.8</c:v>
                </c:pt>
                <c:pt idx="1986">
                  <c:v>5.4</c:v>
                </c:pt>
                <c:pt idx="1987">
                  <c:v>6.7</c:v>
                </c:pt>
                <c:pt idx="1988">
                  <c:v>7.2</c:v>
                </c:pt>
                <c:pt idx="1989">
                  <c:v>8.4</c:v>
                </c:pt>
                <c:pt idx="1990">
                  <c:v>6.9</c:v>
                </c:pt>
                <c:pt idx="1991">
                  <c:v>7.5</c:v>
                </c:pt>
                <c:pt idx="1992">
                  <c:v>6.5</c:v>
                </c:pt>
                <c:pt idx="1993">
                  <c:v>4.4000000000000004</c:v>
                </c:pt>
                <c:pt idx="1994">
                  <c:v>6.8</c:v>
                </c:pt>
                <c:pt idx="1995">
                  <c:v>4.0999999999999996</c:v>
                </c:pt>
                <c:pt idx="1996">
                  <c:v>6.1</c:v>
                </c:pt>
                <c:pt idx="1997">
                  <c:v>8.1999999999999993</c:v>
                </c:pt>
                <c:pt idx="1998">
                  <c:v>7.3</c:v>
                </c:pt>
                <c:pt idx="1999">
                  <c:v>8.4</c:v>
                </c:pt>
                <c:pt idx="2000">
                  <c:v>6.4</c:v>
                </c:pt>
                <c:pt idx="2001">
                  <c:v>7.9</c:v>
                </c:pt>
                <c:pt idx="2002">
                  <c:v>6.8</c:v>
                </c:pt>
                <c:pt idx="2003">
                  <c:v>7</c:v>
                </c:pt>
                <c:pt idx="2004">
                  <c:v>4.0999999999999996</c:v>
                </c:pt>
                <c:pt idx="2005">
                  <c:v>8.6999999999999993</c:v>
                </c:pt>
                <c:pt idx="2006">
                  <c:v>5.3</c:v>
                </c:pt>
                <c:pt idx="2007">
                  <c:v>6.8</c:v>
                </c:pt>
                <c:pt idx="2008">
                  <c:v>6.2</c:v>
                </c:pt>
                <c:pt idx="2009">
                  <c:v>3.9</c:v>
                </c:pt>
                <c:pt idx="2010">
                  <c:v>6.3</c:v>
                </c:pt>
                <c:pt idx="2011">
                  <c:v>5.8</c:v>
                </c:pt>
                <c:pt idx="2012">
                  <c:v>7</c:v>
                </c:pt>
                <c:pt idx="2013">
                  <c:v>6.2</c:v>
                </c:pt>
                <c:pt idx="2014">
                  <c:v>5.7</c:v>
                </c:pt>
                <c:pt idx="2015">
                  <c:v>6.7</c:v>
                </c:pt>
                <c:pt idx="2016">
                  <c:v>6.6</c:v>
                </c:pt>
                <c:pt idx="2017">
                  <c:v>7.5</c:v>
                </c:pt>
                <c:pt idx="2018">
                  <c:v>6.2</c:v>
                </c:pt>
                <c:pt idx="2019">
                  <c:v>5.7</c:v>
                </c:pt>
                <c:pt idx="2020">
                  <c:v>6.8</c:v>
                </c:pt>
                <c:pt idx="2021">
                  <c:v>7.8</c:v>
                </c:pt>
                <c:pt idx="2022">
                  <c:v>6.2</c:v>
                </c:pt>
                <c:pt idx="2023">
                  <c:v>6</c:v>
                </c:pt>
                <c:pt idx="2024">
                  <c:v>7.4</c:v>
                </c:pt>
                <c:pt idx="2025">
                  <c:v>6.7</c:v>
                </c:pt>
                <c:pt idx="2026">
                  <c:v>6.2</c:v>
                </c:pt>
                <c:pt idx="2027">
                  <c:v>4.4000000000000004</c:v>
                </c:pt>
                <c:pt idx="2028">
                  <c:v>6.1</c:v>
                </c:pt>
                <c:pt idx="2029">
                  <c:v>4.9000000000000004</c:v>
                </c:pt>
                <c:pt idx="2030">
                  <c:v>6.4</c:v>
                </c:pt>
                <c:pt idx="2031">
                  <c:v>6.3</c:v>
                </c:pt>
                <c:pt idx="2032">
                  <c:v>7.2</c:v>
                </c:pt>
                <c:pt idx="2033">
                  <c:v>7</c:v>
                </c:pt>
                <c:pt idx="2034">
                  <c:v>6.8</c:v>
                </c:pt>
                <c:pt idx="2035">
                  <c:v>6.5</c:v>
                </c:pt>
                <c:pt idx="2036">
                  <c:v>6.6</c:v>
                </c:pt>
                <c:pt idx="2037">
                  <c:v>6.4</c:v>
                </c:pt>
                <c:pt idx="2038">
                  <c:v>5.2</c:v>
                </c:pt>
                <c:pt idx="2039">
                  <c:v>6.8</c:v>
                </c:pt>
                <c:pt idx="2040">
                  <c:v>7.2</c:v>
                </c:pt>
                <c:pt idx="2041">
                  <c:v>6.4</c:v>
                </c:pt>
                <c:pt idx="2042">
                  <c:v>7.1</c:v>
                </c:pt>
                <c:pt idx="2043">
                  <c:v>7.2</c:v>
                </c:pt>
                <c:pt idx="2044">
                  <c:v>7</c:v>
                </c:pt>
                <c:pt idx="2045">
                  <c:v>7.2</c:v>
                </c:pt>
                <c:pt idx="2046">
                  <c:v>6.5</c:v>
                </c:pt>
                <c:pt idx="2047">
                  <c:v>7.3</c:v>
                </c:pt>
                <c:pt idx="2048">
                  <c:v>5.8</c:v>
                </c:pt>
                <c:pt idx="2049">
                  <c:v>6.8</c:v>
                </c:pt>
                <c:pt idx="2050">
                  <c:v>6.8</c:v>
                </c:pt>
                <c:pt idx="2051">
                  <c:v>8.1999999999999993</c:v>
                </c:pt>
                <c:pt idx="2052">
                  <c:v>5.8</c:v>
                </c:pt>
                <c:pt idx="2053">
                  <c:v>6.4</c:v>
                </c:pt>
                <c:pt idx="2054">
                  <c:v>5.7</c:v>
                </c:pt>
                <c:pt idx="2055">
                  <c:v>5.8</c:v>
                </c:pt>
                <c:pt idx="2056">
                  <c:v>4.5999999999999996</c:v>
                </c:pt>
                <c:pt idx="2057">
                  <c:v>6.3</c:v>
                </c:pt>
                <c:pt idx="2058">
                  <c:v>5</c:v>
                </c:pt>
                <c:pt idx="2059">
                  <c:v>7</c:v>
                </c:pt>
                <c:pt idx="2060">
                  <c:v>6.1</c:v>
                </c:pt>
                <c:pt idx="2061">
                  <c:v>7.3</c:v>
                </c:pt>
                <c:pt idx="2062">
                  <c:v>6.2</c:v>
                </c:pt>
                <c:pt idx="2063">
                  <c:v>6.3</c:v>
                </c:pt>
                <c:pt idx="2064">
                  <c:v>6.7</c:v>
                </c:pt>
                <c:pt idx="2065">
                  <c:v>6</c:v>
                </c:pt>
                <c:pt idx="2066">
                  <c:v>6.9</c:v>
                </c:pt>
                <c:pt idx="2067">
                  <c:v>4.4000000000000004</c:v>
                </c:pt>
                <c:pt idx="2068">
                  <c:v>5.2</c:v>
                </c:pt>
                <c:pt idx="2069">
                  <c:v>7</c:v>
                </c:pt>
                <c:pt idx="2070">
                  <c:v>7.2</c:v>
                </c:pt>
                <c:pt idx="2071">
                  <c:v>7.1</c:v>
                </c:pt>
                <c:pt idx="2072">
                  <c:v>6.3</c:v>
                </c:pt>
                <c:pt idx="2073">
                  <c:v>6.5</c:v>
                </c:pt>
                <c:pt idx="2074">
                  <c:v>7.3</c:v>
                </c:pt>
                <c:pt idx="2075">
                  <c:v>6.1</c:v>
                </c:pt>
                <c:pt idx="2076">
                  <c:v>5.3</c:v>
                </c:pt>
                <c:pt idx="2077">
                  <c:v>6.3</c:v>
                </c:pt>
                <c:pt idx="2078">
                  <c:v>6.7</c:v>
                </c:pt>
                <c:pt idx="2079">
                  <c:v>5.5</c:v>
                </c:pt>
                <c:pt idx="2080">
                  <c:v>5.9</c:v>
                </c:pt>
                <c:pt idx="2081">
                  <c:v>5.9</c:v>
                </c:pt>
                <c:pt idx="2082">
                  <c:v>7.5</c:v>
                </c:pt>
                <c:pt idx="2083">
                  <c:v>8</c:v>
                </c:pt>
                <c:pt idx="2084">
                  <c:v>6.6</c:v>
                </c:pt>
                <c:pt idx="2085">
                  <c:v>6.5</c:v>
                </c:pt>
                <c:pt idx="2086">
                  <c:v>3</c:v>
                </c:pt>
                <c:pt idx="2087">
                  <c:v>6.4</c:v>
                </c:pt>
                <c:pt idx="2088">
                  <c:v>7.7</c:v>
                </c:pt>
                <c:pt idx="2089">
                  <c:v>7.6</c:v>
                </c:pt>
                <c:pt idx="2090">
                  <c:v>7.1</c:v>
                </c:pt>
                <c:pt idx="2091">
                  <c:v>7.5</c:v>
                </c:pt>
                <c:pt idx="2092">
                  <c:v>7.1</c:v>
                </c:pt>
                <c:pt idx="2093">
                  <c:v>7</c:v>
                </c:pt>
                <c:pt idx="2094">
                  <c:v>6.1</c:v>
                </c:pt>
                <c:pt idx="2095">
                  <c:v>6.7</c:v>
                </c:pt>
                <c:pt idx="2096">
                  <c:v>7.4</c:v>
                </c:pt>
                <c:pt idx="2097">
                  <c:v>7.5</c:v>
                </c:pt>
                <c:pt idx="2098">
                  <c:v>5.5</c:v>
                </c:pt>
                <c:pt idx="2099">
                  <c:v>7.1</c:v>
                </c:pt>
                <c:pt idx="2100">
                  <c:v>7.3</c:v>
                </c:pt>
                <c:pt idx="2101">
                  <c:v>6.7</c:v>
                </c:pt>
                <c:pt idx="2102">
                  <c:v>8.1</c:v>
                </c:pt>
                <c:pt idx="2103">
                  <c:v>7.1</c:v>
                </c:pt>
                <c:pt idx="2104">
                  <c:v>6.5</c:v>
                </c:pt>
                <c:pt idx="2105">
                  <c:v>7.2</c:v>
                </c:pt>
                <c:pt idx="2106">
                  <c:v>5.6</c:v>
                </c:pt>
                <c:pt idx="2107">
                  <c:v>6.1</c:v>
                </c:pt>
                <c:pt idx="2108">
                  <c:v>5.7</c:v>
                </c:pt>
                <c:pt idx="2109">
                  <c:v>8.1</c:v>
                </c:pt>
                <c:pt idx="2110">
                  <c:v>5.4</c:v>
                </c:pt>
                <c:pt idx="2111">
                  <c:v>5.7</c:v>
                </c:pt>
                <c:pt idx="2112">
                  <c:v>6.6</c:v>
                </c:pt>
                <c:pt idx="2113">
                  <c:v>5.9</c:v>
                </c:pt>
                <c:pt idx="2114">
                  <c:v>5.3</c:v>
                </c:pt>
                <c:pt idx="2115">
                  <c:v>6.7</c:v>
                </c:pt>
                <c:pt idx="2116">
                  <c:v>3.3</c:v>
                </c:pt>
                <c:pt idx="2117">
                  <c:v>7</c:v>
                </c:pt>
                <c:pt idx="2118">
                  <c:v>4.5</c:v>
                </c:pt>
                <c:pt idx="2119">
                  <c:v>7.4</c:v>
                </c:pt>
                <c:pt idx="2120">
                  <c:v>5.6</c:v>
                </c:pt>
                <c:pt idx="2121">
                  <c:v>6.7</c:v>
                </c:pt>
                <c:pt idx="2122">
                  <c:v>7.7</c:v>
                </c:pt>
                <c:pt idx="2123">
                  <c:v>6.4</c:v>
                </c:pt>
                <c:pt idx="2124">
                  <c:v>7</c:v>
                </c:pt>
                <c:pt idx="2125">
                  <c:v>5.2</c:v>
                </c:pt>
                <c:pt idx="2126">
                  <c:v>6.2</c:v>
                </c:pt>
                <c:pt idx="2127">
                  <c:v>5.6</c:v>
                </c:pt>
                <c:pt idx="2128">
                  <c:v>5.3</c:v>
                </c:pt>
                <c:pt idx="2129">
                  <c:v>6.2</c:v>
                </c:pt>
                <c:pt idx="2130">
                  <c:v>6.1</c:v>
                </c:pt>
                <c:pt idx="2131">
                  <c:v>7.3</c:v>
                </c:pt>
                <c:pt idx="2132">
                  <c:v>6.2</c:v>
                </c:pt>
                <c:pt idx="2133">
                  <c:v>7.8</c:v>
                </c:pt>
                <c:pt idx="2134">
                  <c:v>6.4</c:v>
                </c:pt>
                <c:pt idx="2135">
                  <c:v>6.8</c:v>
                </c:pt>
                <c:pt idx="2136">
                  <c:v>6.5</c:v>
                </c:pt>
                <c:pt idx="2137">
                  <c:v>5.9</c:v>
                </c:pt>
                <c:pt idx="2138">
                  <c:v>6.9</c:v>
                </c:pt>
                <c:pt idx="2139">
                  <c:v>7.8</c:v>
                </c:pt>
                <c:pt idx="2140">
                  <c:v>6.7</c:v>
                </c:pt>
                <c:pt idx="2141">
                  <c:v>5.8</c:v>
                </c:pt>
                <c:pt idx="2142">
                  <c:v>5.7</c:v>
                </c:pt>
                <c:pt idx="2143">
                  <c:v>6.7</c:v>
                </c:pt>
                <c:pt idx="2144">
                  <c:v>7</c:v>
                </c:pt>
                <c:pt idx="2145">
                  <c:v>6.6</c:v>
                </c:pt>
                <c:pt idx="2146">
                  <c:v>6.2</c:v>
                </c:pt>
                <c:pt idx="2147">
                  <c:v>8.4</c:v>
                </c:pt>
                <c:pt idx="2148">
                  <c:v>5.9</c:v>
                </c:pt>
                <c:pt idx="2149">
                  <c:v>8.1</c:v>
                </c:pt>
                <c:pt idx="2150">
                  <c:v>6.1</c:v>
                </c:pt>
                <c:pt idx="2151">
                  <c:v>6.4</c:v>
                </c:pt>
                <c:pt idx="2152">
                  <c:v>6.7</c:v>
                </c:pt>
                <c:pt idx="2153">
                  <c:v>3.9</c:v>
                </c:pt>
                <c:pt idx="2154">
                  <c:v>5.4</c:v>
                </c:pt>
                <c:pt idx="2155">
                  <c:v>7</c:v>
                </c:pt>
                <c:pt idx="2156">
                  <c:v>6.6</c:v>
                </c:pt>
                <c:pt idx="2157">
                  <c:v>6.2</c:v>
                </c:pt>
                <c:pt idx="2158">
                  <c:v>6.3</c:v>
                </c:pt>
                <c:pt idx="2159">
                  <c:v>8.5</c:v>
                </c:pt>
                <c:pt idx="2160">
                  <c:v>7</c:v>
                </c:pt>
                <c:pt idx="2161">
                  <c:v>8.9</c:v>
                </c:pt>
                <c:pt idx="2162">
                  <c:v>4.7</c:v>
                </c:pt>
                <c:pt idx="2163">
                  <c:v>7.3</c:v>
                </c:pt>
                <c:pt idx="2164">
                  <c:v>6</c:v>
                </c:pt>
                <c:pt idx="2165">
                  <c:v>6</c:v>
                </c:pt>
                <c:pt idx="2166">
                  <c:v>6.7</c:v>
                </c:pt>
                <c:pt idx="2167">
                  <c:v>6.7</c:v>
                </c:pt>
                <c:pt idx="2168">
                  <c:v>6</c:v>
                </c:pt>
                <c:pt idx="2169">
                  <c:v>6.8</c:v>
                </c:pt>
                <c:pt idx="2170">
                  <c:v>5.2</c:v>
                </c:pt>
                <c:pt idx="2171">
                  <c:v>6.8</c:v>
                </c:pt>
                <c:pt idx="2172">
                  <c:v>7.4</c:v>
                </c:pt>
                <c:pt idx="2173">
                  <c:v>7.1</c:v>
                </c:pt>
                <c:pt idx="2174">
                  <c:v>5.6</c:v>
                </c:pt>
                <c:pt idx="2175">
                  <c:v>6.1</c:v>
                </c:pt>
                <c:pt idx="2176">
                  <c:v>7</c:v>
                </c:pt>
                <c:pt idx="2177">
                  <c:v>7.5</c:v>
                </c:pt>
                <c:pt idx="2178">
                  <c:v>5.7</c:v>
                </c:pt>
                <c:pt idx="2179">
                  <c:v>7.6</c:v>
                </c:pt>
                <c:pt idx="2180">
                  <c:v>6.9</c:v>
                </c:pt>
                <c:pt idx="2181">
                  <c:v>6.9</c:v>
                </c:pt>
                <c:pt idx="2182">
                  <c:v>8.3000000000000007</c:v>
                </c:pt>
                <c:pt idx="2183">
                  <c:v>8.5</c:v>
                </c:pt>
                <c:pt idx="2184">
                  <c:v>8</c:v>
                </c:pt>
                <c:pt idx="2185">
                  <c:v>4.7</c:v>
                </c:pt>
                <c:pt idx="2186">
                  <c:v>5.9</c:v>
                </c:pt>
                <c:pt idx="2187">
                  <c:v>6</c:v>
                </c:pt>
                <c:pt idx="2188">
                  <c:v>6</c:v>
                </c:pt>
                <c:pt idx="2189">
                  <c:v>7.2</c:v>
                </c:pt>
                <c:pt idx="2190">
                  <c:v>5.7</c:v>
                </c:pt>
                <c:pt idx="2191">
                  <c:v>6.4</c:v>
                </c:pt>
                <c:pt idx="2192">
                  <c:v>6.7</c:v>
                </c:pt>
                <c:pt idx="2193">
                  <c:v>5.0999999999999996</c:v>
                </c:pt>
                <c:pt idx="2194">
                  <c:v>7.2</c:v>
                </c:pt>
                <c:pt idx="2195">
                  <c:v>6.6</c:v>
                </c:pt>
                <c:pt idx="2196">
                  <c:v>6.4</c:v>
                </c:pt>
                <c:pt idx="2197">
                  <c:v>6.4</c:v>
                </c:pt>
                <c:pt idx="2198">
                  <c:v>8</c:v>
                </c:pt>
                <c:pt idx="2199">
                  <c:v>7.1</c:v>
                </c:pt>
                <c:pt idx="2200">
                  <c:v>7.7</c:v>
                </c:pt>
                <c:pt idx="2201">
                  <c:v>5.3</c:v>
                </c:pt>
                <c:pt idx="2202">
                  <c:v>7.1</c:v>
                </c:pt>
                <c:pt idx="2203">
                  <c:v>7</c:v>
                </c:pt>
                <c:pt idx="2204">
                  <c:v>6.5</c:v>
                </c:pt>
                <c:pt idx="2205">
                  <c:v>6.7</c:v>
                </c:pt>
                <c:pt idx="2206">
                  <c:v>7.4</c:v>
                </c:pt>
                <c:pt idx="2207">
                  <c:v>7.2</c:v>
                </c:pt>
                <c:pt idx="2208">
                  <c:v>6.5</c:v>
                </c:pt>
                <c:pt idx="2209">
                  <c:v>5.7</c:v>
                </c:pt>
                <c:pt idx="2210">
                  <c:v>5.4</c:v>
                </c:pt>
                <c:pt idx="2211">
                  <c:v>5.9</c:v>
                </c:pt>
                <c:pt idx="2212">
                  <c:v>7.1</c:v>
                </c:pt>
                <c:pt idx="2213">
                  <c:v>6.2</c:v>
                </c:pt>
                <c:pt idx="2214">
                  <c:v>6.8</c:v>
                </c:pt>
                <c:pt idx="2215">
                  <c:v>6.2</c:v>
                </c:pt>
                <c:pt idx="2216">
                  <c:v>7.5</c:v>
                </c:pt>
                <c:pt idx="2217">
                  <c:v>5.7</c:v>
                </c:pt>
                <c:pt idx="2218">
                  <c:v>7.7</c:v>
                </c:pt>
                <c:pt idx="2219">
                  <c:v>7.2</c:v>
                </c:pt>
                <c:pt idx="2220">
                  <c:v>6.5</c:v>
                </c:pt>
                <c:pt idx="2221">
                  <c:v>7.8</c:v>
                </c:pt>
                <c:pt idx="2222">
                  <c:v>6.1</c:v>
                </c:pt>
                <c:pt idx="2223">
                  <c:v>6.7</c:v>
                </c:pt>
                <c:pt idx="2224">
                  <c:v>6.8</c:v>
                </c:pt>
                <c:pt idx="2225">
                  <c:v>5.9</c:v>
                </c:pt>
                <c:pt idx="2226">
                  <c:v>7</c:v>
                </c:pt>
                <c:pt idx="2227">
                  <c:v>6.3</c:v>
                </c:pt>
                <c:pt idx="2228">
                  <c:v>6.7</c:v>
                </c:pt>
                <c:pt idx="2229">
                  <c:v>8.4</c:v>
                </c:pt>
                <c:pt idx="2230">
                  <c:v>7.3</c:v>
                </c:pt>
                <c:pt idx="2231">
                  <c:v>8.4</c:v>
                </c:pt>
                <c:pt idx="2232">
                  <c:v>6.7</c:v>
                </c:pt>
                <c:pt idx="2233">
                  <c:v>5.9</c:v>
                </c:pt>
                <c:pt idx="2234">
                  <c:v>6.2</c:v>
                </c:pt>
                <c:pt idx="2235">
                  <c:v>6.3</c:v>
                </c:pt>
                <c:pt idx="2236">
                  <c:v>5.4</c:v>
                </c:pt>
                <c:pt idx="2237">
                  <c:v>6.8</c:v>
                </c:pt>
                <c:pt idx="2238">
                  <c:v>6.9</c:v>
                </c:pt>
                <c:pt idx="2239">
                  <c:v>5.8</c:v>
                </c:pt>
                <c:pt idx="2240">
                  <c:v>5.0999999999999996</c:v>
                </c:pt>
                <c:pt idx="2241">
                  <c:v>7.3</c:v>
                </c:pt>
                <c:pt idx="2242">
                  <c:v>5.2</c:v>
                </c:pt>
                <c:pt idx="2243">
                  <c:v>7.5</c:v>
                </c:pt>
                <c:pt idx="2244">
                  <c:v>6.4</c:v>
                </c:pt>
                <c:pt idx="2245">
                  <c:v>5.9</c:v>
                </c:pt>
                <c:pt idx="2246">
                  <c:v>6.2</c:v>
                </c:pt>
                <c:pt idx="2247">
                  <c:v>6.8</c:v>
                </c:pt>
                <c:pt idx="2248">
                  <c:v>6.4</c:v>
                </c:pt>
                <c:pt idx="2249">
                  <c:v>6</c:v>
                </c:pt>
                <c:pt idx="2250">
                  <c:v>6.4</c:v>
                </c:pt>
                <c:pt idx="2251">
                  <c:v>7</c:v>
                </c:pt>
                <c:pt idx="2252">
                  <c:v>7.3</c:v>
                </c:pt>
                <c:pt idx="2253">
                  <c:v>7.6</c:v>
                </c:pt>
                <c:pt idx="2254">
                  <c:v>6.3</c:v>
                </c:pt>
                <c:pt idx="2255">
                  <c:v>7.1</c:v>
                </c:pt>
                <c:pt idx="2256">
                  <c:v>6.1</c:v>
                </c:pt>
                <c:pt idx="2257">
                  <c:v>6.5</c:v>
                </c:pt>
                <c:pt idx="2258">
                  <c:v>7.7</c:v>
                </c:pt>
                <c:pt idx="2259">
                  <c:v>6.5</c:v>
                </c:pt>
                <c:pt idx="2260">
                  <c:v>6.4</c:v>
                </c:pt>
                <c:pt idx="2261">
                  <c:v>6.9</c:v>
                </c:pt>
                <c:pt idx="2262">
                  <c:v>6.7</c:v>
                </c:pt>
                <c:pt idx="2263">
                  <c:v>6.9</c:v>
                </c:pt>
                <c:pt idx="2264">
                  <c:v>3.9</c:v>
                </c:pt>
                <c:pt idx="2265">
                  <c:v>6.2</c:v>
                </c:pt>
                <c:pt idx="2266">
                  <c:v>7.1</c:v>
                </c:pt>
                <c:pt idx="2267">
                  <c:v>6.3</c:v>
                </c:pt>
                <c:pt idx="2268">
                  <c:v>5.9</c:v>
                </c:pt>
                <c:pt idx="2269">
                  <c:v>6.2</c:v>
                </c:pt>
                <c:pt idx="2270">
                  <c:v>7.3</c:v>
                </c:pt>
                <c:pt idx="2271">
                  <c:v>7.2</c:v>
                </c:pt>
                <c:pt idx="2272">
                  <c:v>8.1</c:v>
                </c:pt>
                <c:pt idx="2273">
                  <c:v>7.5</c:v>
                </c:pt>
                <c:pt idx="2274">
                  <c:v>6.9</c:v>
                </c:pt>
                <c:pt idx="2275">
                  <c:v>3</c:v>
                </c:pt>
                <c:pt idx="2276">
                  <c:v>6.8</c:v>
                </c:pt>
                <c:pt idx="2277">
                  <c:v>6.6</c:v>
                </c:pt>
                <c:pt idx="2278">
                  <c:v>6.1</c:v>
                </c:pt>
                <c:pt idx="2279">
                  <c:v>7.3</c:v>
                </c:pt>
                <c:pt idx="2280">
                  <c:v>8.3000000000000007</c:v>
                </c:pt>
                <c:pt idx="2281">
                  <c:v>6.6</c:v>
                </c:pt>
                <c:pt idx="2282">
                  <c:v>7.4</c:v>
                </c:pt>
                <c:pt idx="2283">
                  <c:v>5.8</c:v>
                </c:pt>
                <c:pt idx="2284">
                  <c:v>7.2</c:v>
                </c:pt>
                <c:pt idx="2285">
                  <c:v>7.5</c:v>
                </c:pt>
                <c:pt idx="2286">
                  <c:v>5.6</c:v>
                </c:pt>
                <c:pt idx="2287">
                  <c:v>6.1</c:v>
                </c:pt>
                <c:pt idx="2288">
                  <c:v>6.7</c:v>
                </c:pt>
                <c:pt idx="2289">
                  <c:v>6.6</c:v>
                </c:pt>
                <c:pt idx="2290">
                  <c:v>7.8</c:v>
                </c:pt>
                <c:pt idx="2291">
                  <c:v>5.5</c:v>
                </c:pt>
                <c:pt idx="2292">
                  <c:v>5.6</c:v>
                </c:pt>
                <c:pt idx="2293">
                  <c:v>7.4</c:v>
                </c:pt>
                <c:pt idx="2294">
                  <c:v>6.2</c:v>
                </c:pt>
                <c:pt idx="2295">
                  <c:v>6.6</c:v>
                </c:pt>
                <c:pt idx="2296">
                  <c:v>6.2</c:v>
                </c:pt>
                <c:pt idx="2297">
                  <c:v>8.1</c:v>
                </c:pt>
                <c:pt idx="2298">
                  <c:v>7.7</c:v>
                </c:pt>
                <c:pt idx="2299">
                  <c:v>6</c:v>
                </c:pt>
                <c:pt idx="2300">
                  <c:v>5.7</c:v>
                </c:pt>
                <c:pt idx="2301">
                  <c:v>6.7</c:v>
                </c:pt>
                <c:pt idx="2302">
                  <c:v>6.8</c:v>
                </c:pt>
                <c:pt idx="2303">
                  <c:v>6.1</c:v>
                </c:pt>
                <c:pt idx="2304">
                  <c:v>6.5</c:v>
                </c:pt>
                <c:pt idx="2305">
                  <c:v>7</c:v>
                </c:pt>
                <c:pt idx="2306">
                  <c:v>6</c:v>
                </c:pt>
                <c:pt idx="2307">
                  <c:v>5.8</c:v>
                </c:pt>
                <c:pt idx="2308">
                  <c:v>7.6</c:v>
                </c:pt>
                <c:pt idx="2309">
                  <c:v>6.8</c:v>
                </c:pt>
                <c:pt idx="2310">
                  <c:v>6.4</c:v>
                </c:pt>
                <c:pt idx="2311">
                  <c:v>5.3</c:v>
                </c:pt>
                <c:pt idx="2312">
                  <c:v>8.5</c:v>
                </c:pt>
                <c:pt idx="2313">
                  <c:v>6.1</c:v>
                </c:pt>
                <c:pt idx="2314">
                  <c:v>5.9</c:v>
                </c:pt>
                <c:pt idx="2315">
                  <c:v>7.5</c:v>
                </c:pt>
                <c:pt idx="2316">
                  <c:v>5.9</c:v>
                </c:pt>
                <c:pt idx="2317">
                  <c:v>6.5</c:v>
                </c:pt>
                <c:pt idx="2318">
                  <c:v>6.1</c:v>
                </c:pt>
                <c:pt idx="2319">
                  <c:v>6.9</c:v>
                </c:pt>
                <c:pt idx="2320">
                  <c:v>7.5</c:v>
                </c:pt>
                <c:pt idx="2321">
                  <c:v>8.6</c:v>
                </c:pt>
                <c:pt idx="2322">
                  <c:v>5.9</c:v>
                </c:pt>
                <c:pt idx="2323">
                  <c:v>5.6</c:v>
                </c:pt>
                <c:pt idx="2324">
                  <c:v>6.6</c:v>
                </c:pt>
                <c:pt idx="2325">
                  <c:v>6.2</c:v>
                </c:pt>
                <c:pt idx="2326">
                  <c:v>5.9</c:v>
                </c:pt>
                <c:pt idx="2327">
                  <c:v>5.8</c:v>
                </c:pt>
                <c:pt idx="2328">
                  <c:v>6</c:v>
                </c:pt>
                <c:pt idx="2329">
                  <c:v>7.7</c:v>
                </c:pt>
                <c:pt idx="2330">
                  <c:v>4.9000000000000004</c:v>
                </c:pt>
                <c:pt idx="2331">
                  <c:v>8.3000000000000007</c:v>
                </c:pt>
                <c:pt idx="2332">
                  <c:v>5.2</c:v>
                </c:pt>
                <c:pt idx="2333">
                  <c:v>5.5</c:v>
                </c:pt>
                <c:pt idx="2334">
                  <c:v>5.0999999999999996</c:v>
                </c:pt>
                <c:pt idx="2335">
                  <c:v>3.5</c:v>
                </c:pt>
                <c:pt idx="2336">
                  <c:v>8.9</c:v>
                </c:pt>
                <c:pt idx="2337">
                  <c:v>5.8</c:v>
                </c:pt>
                <c:pt idx="2338">
                  <c:v>5.9</c:v>
                </c:pt>
                <c:pt idx="2339">
                  <c:v>7.1</c:v>
                </c:pt>
                <c:pt idx="2340">
                  <c:v>4.9000000000000004</c:v>
                </c:pt>
                <c:pt idx="2341">
                  <c:v>4.9000000000000004</c:v>
                </c:pt>
                <c:pt idx="2342">
                  <c:v>6.7</c:v>
                </c:pt>
                <c:pt idx="2343">
                  <c:v>7.5</c:v>
                </c:pt>
                <c:pt idx="2344">
                  <c:v>6.1</c:v>
                </c:pt>
                <c:pt idx="2345">
                  <c:v>5.5</c:v>
                </c:pt>
                <c:pt idx="2346">
                  <c:v>6.2</c:v>
                </c:pt>
                <c:pt idx="2347">
                  <c:v>7.2</c:v>
                </c:pt>
                <c:pt idx="2348">
                  <c:v>5.7</c:v>
                </c:pt>
                <c:pt idx="2349">
                  <c:v>7</c:v>
                </c:pt>
                <c:pt idx="2350">
                  <c:v>8.6</c:v>
                </c:pt>
                <c:pt idx="2351">
                  <c:v>6.8</c:v>
                </c:pt>
                <c:pt idx="2352">
                  <c:v>6.9</c:v>
                </c:pt>
                <c:pt idx="2353">
                  <c:v>7.3</c:v>
                </c:pt>
                <c:pt idx="2354">
                  <c:v>7.6</c:v>
                </c:pt>
                <c:pt idx="2355">
                  <c:v>6.6</c:v>
                </c:pt>
                <c:pt idx="2356">
                  <c:v>7.2</c:v>
                </c:pt>
                <c:pt idx="2357">
                  <c:v>7.1</c:v>
                </c:pt>
                <c:pt idx="2358">
                  <c:v>5.4</c:v>
                </c:pt>
                <c:pt idx="2359">
                  <c:v>4.9000000000000004</c:v>
                </c:pt>
                <c:pt idx="2360">
                  <c:v>6.7</c:v>
                </c:pt>
                <c:pt idx="2361">
                  <c:v>6.7</c:v>
                </c:pt>
                <c:pt idx="2362">
                  <c:v>6.5</c:v>
                </c:pt>
                <c:pt idx="2363">
                  <c:v>7.5</c:v>
                </c:pt>
                <c:pt idx="2364">
                  <c:v>5.8</c:v>
                </c:pt>
                <c:pt idx="2365">
                  <c:v>7.7</c:v>
                </c:pt>
                <c:pt idx="2366">
                  <c:v>6.9</c:v>
                </c:pt>
                <c:pt idx="2367">
                  <c:v>8</c:v>
                </c:pt>
                <c:pt idx="2368">
                  <c:v>6.7</c:v>
                </c:pt>
                <c:pt idx="2369">
                  <c:v>5.3</c:v>
                </c:pt>
                <c:pt idx="2370">
                  <c:v>6.5</c:v>
                </c:pt>
                <c:pt idx="2371">
                  <c:v>6.8</c:v>
                </c:pt>
                <c:pt idx="2372">
                  <c:v>7.7</c:v>
                </c:pt>
                <c:pt idx="2373">
                  <c:v>7.2</c:v>
                </c:pt>
                <c:pt idx="2374">
                  <c:v>8.6999999999999993</c:v>
                </c:pt>
                <c:pt idx="2375">
                  <c:v>7</c:v>
                </c:pt>
                <c:pt idx="2376">
                  <c:v>5.5</c:v>
                </c:pt>
                <c:pt idx="2377">
                  <c:v>6.6</c:v>
                </c:pt>
                <c:pt idx="2378">
                  <c:v>4.3</c:v>
                </c:pt>
                <c:pt idx="2379">
                  <c:v>6.5</c:v>
                </c:pt>
                <c:pt idx="2380">
                  <c:v>5.0999999999999996</c:v>
                </c:pt>
                <c:pt idx="2381">
                  <c:v>7.2</c:v>
                </c:pt>
                <c:pt idx="2382">
                  <c:v>5.7</c:v>
                </c:pt>
                <c:pt idx="2383">
                  <c:v>6.4</c:v>
                </c:pt>
                <c:pt idx="2384">
                  <c:v>4.9000000000000004</c:v>
                </c:pt>
                <c:pt idx="2385">
                  <c:v>6.9</c:v>
                </c:pt>
                <c:pt idx="2386">
                  <c:v>7.4</c:v>
                </c:pt>
                <c:pt idx="2387">
                  <c:v>5.9</c:v>
                </c:pt>
                <c:pt idx="2388">
                  <c:v>7.2</c:v>
                </c:pt>
                <c:pt idx="2389">
                  <c:v>6.1</c:v>
                </c:pt>
                <c:pt idx="2390">
                  <c:v>5.9</c:v>
                </c:pt>
                <c:pt idx="2391">
                  <c:v>7.3</c:v>
                </c:pt>
                <c:pt idx="2392">
                  <c:v>6.2</c:v>
                </c:pt>
                <c:pt idx="2393">
                  <c:v>6.6</c:v>
                </c:pt>
                <c:pt idx="2394">
                  <c:v>3</c:v>
                </c:pt>
                <c:pt idx="2395">
                  <c:v>7.3</c:v>
                </c:pt>
                <c:pt idx="2396">
                  <c:v>4</c:v>
                </c:pt>
                <c:pt idx="2397">
                  <c:v>6</c:v>
                </c:pt>
                <c:pt idx="2398">
                  <c:v>7.2</c:v>
                </c:pt>
                <c:pt idx="2399">
                  <c:v>8</c:v>
                </c:pt>
                <c:pt idx="2400">
                  <c:v>7.6</c:v>
                </c:pt>
                <c:pt idx="2401">
                  <c:v>7.5</c:v>
                </c:pt>
                <c:pt idx="2402">
                  <c:v>6.6</c:v>
                </c:pt>
                <c:pt idx="2403">
                  <c:v>5.8</c:v>
                </c:pt>
                <c:pt idx="2404">
                  <c:v>6.5</c:v>
                </c:pt>
                <c:pt idx="2405">
                  <c:v>6.4</c:v>
                </c:pt>
                <c:pt idx="2406">
                  <c:v>6.4</c:v>
                </c:pt>
                <c:pt idx="2407">
                  <c:v>6.1</c:v>
                </c:pt>
                <c:pt idx="2408">
                  <c:v>7.7</c:v>
                </c:pt>
                <c:pt idx="2409">
                  <c:v>6.8</c:v>
                </c:pt>
                <c:pt idx="2410">
                  <c:v>7.2</c:v>
                </c:pt>
                <c:pt idx="2411">
                  <c:v>6.6</c:v>
                </c:pt>
                <c:pt idx="2412">
                  <c:v>7.2</c:v>
                </c:pt>
                <c:pt idx="2413">
                  <c:v>6.5</c:v>
                </c:pt>
                <c:pt idx="2414">
                  <c:v>4.9000000000000004</c:v>
                </c:pt>
                <c:pt idx="2415">
                  <c:v>6</c:v>
                </c:pt>
                <c:pt idx="2416">
                  <c:v>4.5999999999999996</c:v>
                </c:pt>
                <c:pt idx="2417">
                  <c:v>7.2</c:v>
                </c:pt>
                <c:pt idx="2418">
                  <c:v>6.4</c:v>
                </c:pt>
                <c:pt idx="2419">
                  <c:v>6.1</c:v>
                </c:pt>
                <c:pt idx="2420">
                  <c:v>7.9</c:v>
                </c:pt>
                <c:pt idx="2421">
                  <c:v>8.1</c:v>
                </c:pt>
                <c:pt idx="2422">
                  <c:v>5.2</c:v>
                </c:pt>
                <c:pt idx="2423">
                  <c:v>7.6</c:v>
                </c:pt>
                <c:pt idx="2424">
                  <c:v>8</c:v>
                </c:pt>
                <c:pt idx="2425">
                  <c:v>7.1</c:v>
                </c:pt>
                <c:pt idx="2426">
                  <c:v>7.5</c:v>
                </c:pt>
                <c:pt idx="2427">
                  <c:v>6.7</c:v>
                </c:pt>
                <c:pt idx="2428">
                  <c:v>6.6</c:v>
                </c:pt>
                <c:pt idx="2429">
                  <c:v>5</c:v>
                </c:pt>
                <c:pt idx="2430">
                  <c:v>5.3</c:v>
                </c:pt>
                <c:pt idx="2431">
                  <c:v>7.8</c:v>
                </c:pt>
                <c:pt idx="2432">
                  <c:v>7.2</c:v>
                </c:pt>
                <c:pt idx="2433">
                  <c:v>6.9</c:v>
                </c:pt>
                <c:pt idx="2434">
                  <c:v>5.3</c:v>
                </c:pt>
                <c:pt idx="2435">
                  <c:v>8.1</c:v>
                </c:pt>
                <c:pt idx="2436">
                  <c:v>6.5</c:v>
                </c:pt>
                <c:pt idx="2437">
                  <c:v>6.7</c:v>
                </c:pt>
                <c:pt idx="2438">
                  <c:v>5.2</c:v>
                </c:pt>
                <c:pt idx="2439">
                  <c:v>6.8</c:v>
                </c:pt>
                <c:pt idx="2440">
                  <c:v>5.7</c:v>
                </c:pt>
                <c:pt idx="2441">
                  <c:v>6.7</c:v>
                </c:pt>
                <c:pt idx="2442">
                  <c:v>5.7</c:v>
                </c:pt>
                <c:pt idx="2443">
                  <c:v>6.1</c:v>
                </c:pt>
                <c:pt idx="2444">
                  <c:v>6.2</c:v>
                </c:pt>
                <c:pt idx="2445">
                  <c:v>7.8</c:v>
                </c:pt>
                <c:pt idx="2446">
                  <c:v>4.4000000000000004</c:v>
                </c:pt>
                <c:pt idx="2447">
                  <c:v>7.1</c:v>
                </c:pt>
                <c:pt idx="2448">
                  <c:v>5.3</c:v>
                </c:pt>
                <c:pt idx="2449">
                  <c:v>7.2</c:v>
                </c:pt>
                <c:pt idx="2450">
                  <c:v>5.9</c:v>
                </c:pt>
                <c:pt idx="2451">
                  <c:v>7.5</c:v>
                </c:pt>
                <c:pt idx="2452">
                  <c:v>5.3</c:v>
                </c:pt>
                <c:pt idx="2453">
                  <c:v>6.8</c:v>
                </c:pt>
                <c:pt idx="2454">
                  <c:v>8</c:v>
                </c:pt>
                <c:pt idx="2455">
                  <c:v>6.5</c:v>
                </c:pt>
                <c:pt idx="2456">
                  <c:v>5.9</c:v>
                </c:pt>
                <c:pt idx="2457">
                  <c:v>8</c:v>
                </c:pt>
                <c:pt idx="2458">
                  <c:v>6.6</c:v>
                </c:pt>
                <c:pt idx="2459">
                  <c:v>6.1</c:v>
                </c:pt>
                <c:pt idx="2460">
                  <c:v>6.7</c:v>
                </c:pt>
                <c:pt idx="2461">
                  <c:v>7.6</c:v>
                </c:pt>
                <c:pt idx="2462">
                  <c:v>6.4</c:v>
                </c:pt>
                <c:pt idx="2463">
                  <c:v>7.2</c:v>
                </c:pt>
                <c:pt idx="2464">
                  <c:v>6.7</c:v>
                </c:pt>
                <c:pt idx="2465">
                  <c:v>5.9</c:v>
                </c:pt>
                <c:pt idx="2466">
                  <c:v>5.6</c:v>
                </c:pt>
                <c:pt idx="2467">
                  <c:v>8.3000000000000007</c:v>
                </c:pt>
                <c:pt idx="2468">
                  <c:v>6.5</c:v>
                </c:pt>
                <c:pt idx="2469">
                  <c:v>4.9000000000000004</c:v>
                </c:pt>
                <c:pt idx="2470">
                  <c:v>5.0999999999999996</c:v>
                </c:pt>
                <c:pt idx="2471">
                  <c:v>6.8</c:v>
                </c:pt>
                <c:pt idx="2472">
                  <c:v>6.1</c:v>
                </c:pt>
                <c:pt idx="2473">
                  <c:v>6.1</c:v>
                </c:pt>
                <c:pt idx="2474">
                  <c:v>7.7</c:v>
                </c:pt>
                <c:pt idx="2475">
                  <c:v>7</c:v>
                </c:pt>
                <c:pt idx="2476">
                  <c:v>6</c:v>
                </c:pt>
                <c:pt idx="2477">
                  <c:v>6.4</c:v>
                </c:pt>
                <c:pt idx="2478">
                  <c:v>8.3000000000000007</c:v>
                </c:pt>
                <c:pt idx="2479">
                  <c:v>6.1</c:v>
                </c:pt>
                <c:pt idx="2480">
                  <c:v>5.9</c:v>
                </c:pt>
                <c:pt idx="2481">
                  <c:v>6.7</c:v>
                </c:pt>
                <c:pt idx="2482">
                  <c:v>6.3</c:v>
                </c:pt>
                <c:pt idx="2483">
                  <c:v>5.6</c:v>
                </c:pt>
                <c:pt idx="2484">
                  <c:v>2.2000000000000002</c:v>
                </c:pt>
                <c:pt idx="2485">
                  <c:v>5.8</c:v>
                </c:pt>
                <c:pt idx="2486">
                  <c:v>7.3</c:v>
                </c:pt>
                <c:pt idx="2487">
                  <c:v>5.4</c:v>
                </c:pt>
                <c:pt idx="2488">
                  <c:v>5.0999999999999996</c:v>
                </c:pt>
                <c:pt idx="2489">
                  <c:v>6.9</c:v>
                </c:pt>
                <c:pt idx="2490">
                  <c:v>7.3</c:v>
                </c:pt>
                <c:pt idx="2491">
                  <c:v>4.4000000000000004</c:v>
                </c:pt>
                <c:pt idx="2492">
                  <c:v>7.1</c:v>
                </c:pt>
                <c:pt idx="2493">
                  <c:v>3.9</c:v>
                </c:pt>
                <c:pt idx="2494">
                  <c:v>7.5</c:v>
                </c:pt>
                <c:pt idx="2495">
                  <c:v>7.8</c:v>
                </c:pt>
                <c:pt idx="2496">
                  <c:v>5.5</c:v>
                </c:pt>
                <c:pt idx="2497">
                  <c:v>7.5</c:v>
                </c:pt>
                <c:pt idx="2498">
                  <c:v>4.5</c:v>
                </c:pt>
                <c:pt idx="2499">
                  <c:v>6.4</c:v>
                </c:pt>
                <c:pt idx="2500">
                  <c:v>6.3</c:v>
                </c:pt>
                <c:pt idx="2501">
                  <c:v>7.1</c:v>
                </c:pt>
                <c:pt idx="2502">
                  <c:v>5.3</c:v>
                </c:pt>
                <c:pt idx="2503">
                  <c:v>6.5</c:v>
                </c:pt>
                <c:pt idx="2504">
                  <c:v>5.7</c:v>
                </c:pt>
                <c:pt idx="2505">
                  <c:v>5.2</c:v>
                </c:pt>
                <c:pt idx="2506">
                  <c:v>6.9</c:v>
                </c:pt>
                <c:pt idx="2507">
                  <c:v>5.8</c:v>
                </c:pt>
                <c:pt idx="2508">
                  <c:v>6.8</c:v>
                </c:pt>
                <c:pt idx="2509">
                  <c:v>3.7</c:v>
                </c:pt>
                <c:pt idx="2510">
                  <c:v>6.1</c:v>
                </c:pt>
                <c:pt idx="2511">
                  <c:v>7.2</c:v>
                </c:pt>
                <c:pt idx="2512">
                  <c:v>6</c:v>
                </c:pt>
                <c:pt idx="2513">
                  <c:v>5.2</c:v>
                </c:pt>
                <c:pt idx="2514">
                  <c:v>3.3</c:v>
                </c:pt>
                <c:pt idx="2515">
                  <c:v>6.8</c:v>
                </c:pt>
                <c:pt idx="2516">
                  <c:v>7.3</c:v>
                </c:pt>
                <c:pt idx="2517">
                  <c:v>6.2</c:v>
                </c:pt>
                <c:pt idx="2518">
                  <c:v>7.3</c:v>
                </c:pt>
                <c:pt idx="2519">
                  <c:v>7</c:v>
                </c:pt>
                <c:pt idx="2520">
                  <c:v>8.6</c:v>
                </c:pt>
                <c:pt idx="2521">
                  <c:v>6.2</c:v>
                </c:pt>
                <c:pt idx="2522">
                  <c:v>5.8</c:v>
                </c:pt>
                <c:pt idx="2523">
                  <c:v>6.2</c:v>
                </c:pt>
                <c:pt idx="2524">
                  <c:v>8.1</c:v>
                </c:pt>
                <c:pt idx="2525">
                  <c:v>5.3</c:v>
                </c:pt>
                <c:pt idx="2526">
                  <c:v>6.8</c:v>
                </c:pt>
                <c:pt idx="2527">
                  <c:v>7</c:v>
                </c:pt>
                <c:pt idx="2528">
                  <c:v>5.3</c:v>
                </c:pt>
                <c:pt idx="2529">
                  <c:v>5.0999999999999996</c:v>
                </c:pt>
                <c:pt idx="2530">
                  <c:v>4.0999999999999996</c:v>
                </c:pt>
                <c:pt idx="2531">
                  <c:v>5.4</c:v>
                </c:pt>
                <c:pt idx="2532">
                  <c:v>3.6</c:v>
                </c:pt>
                <c:pt idx="2533">
                  <c:v>7.3</c:v>
                </c:pt>
                <c:pt idx="2534">
                  <c:v>6.5</c:v>
                </c:pt>
                <c:pt idx="2535">
                  <c:v>8.1</c:v>
                </c:pt>
                <c:pt idx="2536">
                  <c:v>7.5</c:v>
                </c:pt>
                <c:pt idx="2537">
                  <c:v>7.7</c:v>
                </c:pt>
                <c:pt idx="2538">
                  <c:v>6.6</c:v>
                </c:pt>
                <c:pt idx="2539">
                  <c:v>7.8</c:v>
                </c:pt>
                <c:pt idx="2540">
                  <c:v>7.3</c:v>
                </c:pt>
                <c:pt idx="2541">
                  <c:v>5.4</c:v>
                </c:pt>
                <c:pt idx="2542">
                  <c:v>7.2</c:v>
                </c:pt>
                <c:pt idx="2543">
                  <c:v>8</c:v>
                </c:pt>
                <c:pt idx="2544">
                  <c:v>7.6</c:v>
                </c:pt>
                <c:pt idx="2545">
                  <c:v>6.6</c:v>
                </c:pt>
                <c:pt idx="2546">
                  <c:v>6.4</c:v>
                </c:pt>
                <c:pt idx="2547">
                  <c:v>6.4</c:v>
                </c:pt>
                <c:pt idx="2548">
                  <c:v>6.4</c:v>
                </c:pt>
                <c:pt idx="2549">
                  <c:v>6.5</c:v>
                </c:pt>
                <c:pt idx="2550">
                  <c:v>6.7</c:v>
                </c:pt>
                <c:pt idx="2551">
                  <c:v>7.6</c:v>
                </c:pt>
                <c:pt idx="2552">
                  <c:v>8.6999999999999993</c:v>
                </c:pt>
                <c:pt idx="2553">
                  <c:v>8.8000000000000007</c:v>
                </c:pt>
                <c:pt idx="2554">
                  <c:v>8.4</c:v>
                </c:pt>
                <c:pt idx="2555">
                  <c:v>7.7</c:v>
                </c:pt>
                <c:pt idx="2556">
                  <c:v>7.2</c:v>
                </c:pt>
                <c:pt idx="2557">
                  <c:v>6.1</c:v>
                </c:pt>
                <c:pt idx="2558">
                  <c:v>5.0999999999999996</c:v>
                </c:pt>
                <c:pt idx="2559">
                  <c:v>5.0999999999999996</c:v>
                </c:pt>
                <c:pt idx="2560">
                  <c:v>5</c:v>
                </c:pt>
                <c:pt idx="2561">
                  <c:v>6.9</c:v>
                </c:pt>
                <c:pt idx="2562">
                  <c:v>2.8</c:v>
                </c:pt>
                <c:pt idx="2563">
                  <c:v>6.9</c:v>
                </c:pt>
                <c:pt idx="2564">
                  <c:v>6.2</c:v>
                </c:pt>
                <c:pt idx="2565">
                  <c:v>6.2</c:v>
                </c:pt>
                <c:pt idx="2566">
                  <c:v>6.5</c:v>
                </c:pt>
                <c:pt idx="2567">
                  <c:v>6.5</c:v>
                </c:pt>
                <c:pt idx="2568">
                  <c:v>6.7</c:v>
                </c:pt>
                <c:pt idx="2569">
                  <c:v>7.2</c:v>
                </c:pt>
                <c:pt idx="2570">
                  <c:v>6.2</c:v>
                </c:pt>
                <c:pt idx="2571">
                  <c:v>7.5</c:v>
                </c:pt>
                <c:pt idx="2572">
                  <c:v>7</c:v>
                </c:pt>
                <c:pt idx="2573">
                  <c:v>6.8</c:v>
                </c:pt>
                <c:pt idx="2574">
                  <c:v>6.5</c:v>
                </c:pt>
                <c:pt idx="2575">
                  <c:v>5.5</c:v>
                </c:pt>
                <c:pt idx="2576">
                  <c:v>5.2</c:v>
                </c:pt>
                <c:pt idx="2577">
                  <c:v>5.9</c:v>
                </c:pt>
                <c:pt idx="2578">
                  <c:v>5.4</c:v>
                </c:pt>
                <c:pt idx="2579">
                  <c:v>4.5</c:v>
                </c:pt>
                <c:pt idx="2580">
                  <c:v>6.5</c:v>
                </c:pt>
                <c:pt idx="2581">
                  <c:v>5.9</c:v>
                </c:pt>
                <c:pt idx="2582">
                  <c:v>7.9</c:v>
                </c:pt>
                <c:pt idx="2583">
                  <c:v>5.3</c:v>
                </c:pt>
                <c:pt idx="2584">
                  <c:v>7.6</c:v>
                </c:pt>
                <c:pt idx="2585">
                  <c:v>5.8</c:v>
                </c:pt>
                <c:pt idx="2586">
                  <c:v>3.8</c:v>
                </c:pt>
                <c:pt idx="2587">
                  <c:v>3.7</c:v>
                </c:pt>
                <c:pt idx="2588">
                  <c:v>6.8</c:v>
                </c:pt>
                <c:pt idx="2589">
                  <c:v>6.9</c:v>
                </c:pt>
                <c:pt idx="2590">
                  <c:v>4.3</c:v>
                </c:pt>
                <c:pt idx="2591">
                  <c:v>5.4</c:v>
                </c:pt>
                <c:pt idx="2592">
                  <c:v>5.9</c:v>
                </c:pt>
                <c:pt idx="2593">
                  <c:v>5.8</c:v>
                </c:pt>
                <c:pt idx="2594">
                  <c:v>6.1</c:v>
                </c:pt>
                <c:pt idx="2595">
                  <c:v>5.9</c:v>
                </c:pt>
                <c:pt idx="2596">
                  <c:v>6.1</c:v>
                </c:pt>
                <c:pt idx="2597">
                  <c:v>6.9</c:v>
                </c:pt>
                <c:pt idx="2598">
                  <c:v>4.9000000000000004</c:v>
                </c:pt>
                <c:pt idx="2599">
                  <c:v>6.6</c:v>
                </c:pt>
                <c:pt idx="2600">
                  <c:v>7.4</c:v>
                </c:pt>
                <c:pt idx="2601">
                  <c:v>6.9</c:v>
                </c:pt>
                <c:pt idx="2602">
                  <c:v>6.9</c:v>
                </c:pt>
                <c:pt idx="2603">
                  <c:v>7.3</c:v>
                </c:pt>
                <c:pt idx="2604">
                  <c:v>7.1</c:v>
                </c:pt>
                <c:pt idx="2605">
                  <c:v>4</c:v>
                </c:pt>
                <c:pt idx="2606">
                  <c:v>7.3</c:v>
                </c:pt>
                <c:pt idx="2607">
                  <c:v>7.1</c:v>
                </c:pt>
                <c:pt idx="2608">
                  <c:v>6.8</c:v>
                </c:pt>
                <c:pt idx="2609">
                  <c:v>1.9</c:v>
                </c:pt>
                <c:pt idx="2610">
                  <c:v>7.6</c:v>
                </c:pt>
                <c:pt idx="2611">
                  <c:v>4.5</c:v>
                </c:pt>
                <c:pt idx="2612">
                  <c:v>6.8</c:v>
                </c:pt>
                <c:pt idx="2613">
                  <c:v>4.9000000000000004</c:v>
                </c:pt>
                <c:pt idx="2614">
                  <c:v>3.6</c:v>
                </c:pt>
                <c:pt idx="2615">
                  <c:v>6.1</c:v>
                </c:pt>
                <c:pt idx="2616">
                  <c:v>7.3</c:v>
                </c:pt>
                <c:pt idx="2617">
                  <c:v>4.8</c:v>
                </c:pt>
                <c:pt idx="2618">
                  <c:v>5</c:v>
                </c:pt>
                <c:pt idx="2619">
                  <c:v>4.7</c:v>
                </c:pt>
                <c:pt idx="2620">
                  <c:v>6.8</c:v>
                </c:pt>
                <c:pt idx="2621">
                  <c:v>6.3</c:v>
                </c:pt>
                <c:pt idx="2622">
                  <c:v>5</c:v>
                </c:pt>
                <c:pt idx="2623">
                  <c:v>5.9</c:v>
                </c:pt>
                <c:pt idx="2624">
                  <c:v>6.1</c:v>
                </c:pt>
                <c:pt idx="2625">
                  <c:v>6.7</c:v>
                </c:pt>
                <c:pt idx="2626">
                  <c:v>5.5</c:v>
                </c:pt>
                <c:pt idx="2627">
                  <c:v>3.6</c:v>
                </c:pt>
                <c:pt idx="2628">
                  <c:v>5</c:v>
                </c:pt>
                <c:pt idx="2629">
                  <c:v>6.1</c:v>
                </c:pt>
                <c:pt idx="2630">
                  <c:v>7.4</c:v>
                </c:pt>
                <c:pt idx="2631">
                  <c:v>6.4</c:v>
                </c:pt>
                <c:pt idx="2632">
                  <c:v>6.5</c:v>
                </c:pt>
                <c:pt idx="2633">
                  <c:v>6.3</c:v>
                </c:pt>
                <c:pt idx="2634">
                  <c:v>7.5</c:v>
                </c:pt>
                <c:pt idx="2635">
                  <c:v>7</c:v>
                </c:pt>
                <c:pt idx="2636">
                  <c:v>5.4</c:v>
                </c:pt>
                <c:pt idx="2637">
                  <c:v>6.3</c:v>
                </c:pt>
                <c:pt idx="2638">
                  <c:v>8.1</c:v>
                </c:pt>
                <c:pt idx="2639">
                  <c:v>6.3</c:v>
                </c:pt>
                <c:pt idx="2640">
                  <c:v>7.4</c:v>
                </c:pt>
                <c:pt idx="2641">
                  <c:v>6.7</c:v>
                </c:pt>
                <c:pt idx="2642">
                  <c:v>6.3</c:v>
                </c:pt>
                <c:pt idx="2643">
                  <c:v>6</c:v>
                </c:pt>
                <c:pt idx="2644">
                  <c:v>7.9</c:v>
                </c:pt>
                <c:pt idx="2645">
                  <c:v>6.2</c:v>
                </c:pt>
                <c:pt idx="2646">
                  <c:v>6.7</c:v>
                </c:pt>
                <c:pt idx="2647">
                  <c:v>6.7</c:v>
                </c:pt>
                <c:pt idx="2648">
                  <c:v>6.1</c:v>
                </c:pt>
                <c:pt idx="2649">
                  <c:v>7.3</c:v>
                </c:pt>
                <c:pt idx="2650">
                  <c:v>6.6</c:v>
                </c:pt>
                <c:pt idx="2651">
                  <c:v>4.9000000000000004</c:v>
                </c:pt>
                <c:pt idx="2652">
                  <c:v>7.8</c:v>
                </c:pt>
                <c:pt idx="2653">
                  <c:v>6.3</c:v>
                </c:pt>
                <c:pt idx="2654">
                  <c:v>7.2</c:v>
                </c:pt>
                <c:pt idx="2655">
                  <c:v>5.2</c:v>
                </c:pt>
                <c:pt idx="2656">
                  <c:v>5.9</c:v>
                </c:pt>
                <c:pt idx="2657">
                  <c:v>7.2</c:v>
                </c:pt>
                <c:pt idx="2658">
                  <c:v>7.7</c:v>
                </c:pt>
                <c:pt idx="2659">
                  <c:v>6.9</c:v>
                </c:pt>
                <c:pt idx="2660">
                  <c:v>5.8</c:v>
                </c:pt>
                <c:pt idx="2661">
                  <c:v>7.2</c:v>
                </c:pt>
                <c:pt idx="2662">
                  <c:v>6.6</c:v>
                </c:pt>
                <c:pt idx="2663">
                  <c:v>6.4</c:v>
                </c:pt>
                <c:pt idx="2664">
                  <c:v>7</c:v>
                </c:pt>
                <c:pt idx="2665">
                  <c:v>3.2</c:v>
                </c:pt>
                <c:pt idx="2666">
                  <c:v>6</c:v>
                </c:pt>
                <c:pt idx="2667">
                  <c:v>4.8</c:v>
                </c:pt>
                <c:pt idx="2668">
                  <c:v>5.9</c:v>
                </c:pt>
                <c:pt idx="2669">
                  <c:v>6.3</c:v>
                </c:pt>
                <c:pt idx="2670">
                  <c:v>8.5</c:v>
                </c:pt>
                <c:pt idx="2671">
                  <c:v>6.4</c:v>
                </c:pt>
                <c:pt idx="2672">
                  <c:v>6.6</c:v>
                </c:pt>
                <c:pt idx="2673">
                  <c:v>6.6</c:v>
                </c:pt>
                <c:pt idx="2674">
                  <c:v>4.8</c:v>
                </c:pt>
                <c:pt idx="2675">
                  <c:v>5.2</c:v>
                </c:pt>
                <c:pt idx="2676">
                  <c:v>7.6</c:v>
                </c:pt>
                <c:pt idx="2677">
                  <c:v>6.1</c:v>
                </c:pt>
                <c:pt idx="2678">
                  <c:v>6.9</c:v>
                </c:pt>
                <c:pt idx="2679">
                  <c:v>5.6</c:v>
                </c:pt>
                <c:pt idx="2680">
                  <c:v>6.6</c:v>
                </c:pt>
                <c:pt idx="2681">
                  <c:v>6.9</c:v>
                </c:pt>
                <c:pt idx="2682">
                  <c:v>7.1</c:v>
                </c:pt>
                <c:pt idx="2683">
                  <c:v>5.7</c:v>
                </c:pt>
                <c:pt idx="2684">
                  <c:v>5.2</c:v>
                </c:pt>
                <c:pt idx="2685">
                  <c:v>5.9</c:v>
                </c:pt>
                <c:pt idx="2686">
                  <c:v>7.6</c:v>
                </c:pt>
                <c:pt idx="2687">
                  <c:v>8.1999999999999993</c:v>
                </c:pt>
                <c:pt idx="2688">
                  <c:v>6.8</c:v>
                </c:pt>
                <c:pt idx="2689">
                  <c:v>7.1</c:v>
                </c:pt>
                <c:pt idx="2690">
                  <c:v>5.4</c:v>
                </c:pt>
                <c:pt idx="2691">
                  <c:v>5.8</c:v>
                </c:pt>
                <c:pt idx="2692">
                  <c:v>6.3</c:v>
                </c:pt>
                <c:pt idx="2693">
                  <c:v>6.2</c:v>
                </c:pt>
                <c:pt idx="2694">
                  <c:v>5.3</c:v>
                </c:pt>
                <c:pt idx="2695">
                  <c:v>3.8</c:v>
                </c:pt>
                <c:pt idx="2696">
                  <c:v>4.0999999999999996</c:v>
                </c:pt>
                <c:pt idx="2697">
                  <c:v>3.5</c:v>
                </c:pt>
                <c:pt idx="2698">
                  <c:v>7.4</c:v>
                </c:pt>
                <c:pt idx="2699">
                  <c:v>7.2</c:v>
                </c:pt>
                <c:pt idx="2700">
                  <c:v>7.2</c:v>
                </c:pt>
                <c:pt idx="2701">
                  <c:v>6</c:v>
                </c:pt>
                <c:pt idx="2702">
                  <c:v>7</c:v>
                </c:pt>
                <c:pt idx="2703">
                  <c:v>6.7</c:v>
                </c:pt>
                <c:pt idx="2704">
                  <c:v>7</c:v>
                </c:pt>
                <c:pt idx="2705">
                  <c:v>6.8</c:v>
                </c:pt>
                <c:pt idx="2706">
                  <c:v>6.3</c:v>
                </c:pt>
                <c:pt idx="2707">
                  <c:v>6</c:v>
                </c:pt>
                <c:pt idx="2708">
                  <c:v>6.3</c:v>
                </c:pt>
                <c:pt idx="2709">
                  <c:v>4.8</c:v>
                </c:pt>
                <c:pt idx="2710">
                  <c:v>5.9</c:v>
                </c:pt>
                <c:pt idx="2711">
                  <c:v>7.2</c:v>
                </c:pt>
                <c:pt idx="2712">
                  <c:v>4.0999999999999996</c:v>
                </c:pt>
                <c:pt idx="2713">
                  <c:v>5.7</c:v>
                </c:pt>
                <c:pt idx="2714">
                  <c:v>8</c:v>
                </c:pt>
                <c:pt idx="2715">
                  <c:v>6.4</c:v>
                </c:pt>
                <c:pt idx="2716">
                  <c:v>7.5</c:v>
                </c:pt>
                <c:pt idx="2717">
                  <c:v>6.3</c:v>
                </c:pt>
                <c:pt idx="2718">
                  <c:v>5.3</c:v>
                </c:pt>
                <c:pt idx="2719">
                  <c:v>8.1</c:v>
                </c:pt>
                <c:pt idx="2720">
                  <c:v>7.5</c:v>
                </c:pt>
                <c:pt idx="2721">
                  <c:v>7.4</c:v>
                </c:pt>
                <c:pt idx="2722">
                  <c:v>5.3</c:v>
                </c:pt>
                <c:pt idx="2723">
                  <c:v>6.7</c:v>
                </c:pt>
                <c:pt idx="2724">
                  <c:v>5.6</c:v>
                </c:pt>
                <c:pt idx="2725">
                  <c:v>7.3</c:v>
                </c:pt>
                <c:pt idx="2726">
                  <c:v>7.7</c:v>
                </c:pt>
                <c:pt idx="2727">
                  <c:v>4.8</c:v>
                </c:pt>
                <c:pt idx="2728">
                  <c:v>6.5</c:v>
                </c:pt>
                <c:pt idx="2729">
                  <c:v>6.1</c:v>
                </c:pt>
                <c:pt idx="2730">
                  <c:v>6.6</c:v>
                </c:pt>
                <c:pt idx="2731">
                  <c:v>6.7</c:v>
                </c:pt>
                <c:pt idx="2732">
                  <c:v>6.7</c:v>
                </c:pt>
                <c:pt idx="2733">
                  <c:v>7.2</c:v>
                </c:pt>
                <c:pt idx="2734">
                  <c:v>5.6</c:v>
                </c:pt>
                <c:pt idx="2735">
                  <c:v>7.3</c:v>
                </c:pt>
                <c:pt idx="2736">
                  <c:v>5.8</c:v>
                </c:pt>
                <c:pt idx="2737">
                  <c:v>6.7</c:v>
                </c:pt>
                <c:pt idx="2738">
                  <c:v>6.7</c:v>
                </c:pt>
                <c:pt idx="2739">
                  <c:v>6.7</c:v>
                </c:pt>
                <c:pt idx="2740">
                  <c:v>7.8</c:v>
                </c:pt>
                <c:pt idx="2741">
                  <c:v>8.1</c:v>
                </c:pt>
                <c:pt idx="2742">
                  <c:v>6.9</c:v>
                </c:pt>
                <c:pt idx="2743">
                  <c:v>6.8</c:v>
                </c:pt>
                <c:pt idx="2744">
                  <c:v>4.9000000000000004</c:v>
                </c:pt>
                <c:pt idx="2745">
                  <c:v>6.1</c:v>
                </c:pt>
                <c:pt idx="2746">
                  <c:v>8.1999999999999993</c:v>
                </c:pt>
                <c:pt idx="2747">
                  <c:v>7.8</c:v>
                </c:pt>
                <c:pt idx="2748">
                  <c:v>6.3</c:v>
                </c:pt>
                <c:pt idx="2749">
                  <c:v>5.6</c:v>
                </c:pt>
                <c:pt idx="2750">
                  <c:v>6.2</c:v>
                </c:pt>
                <c:pt idx="2751">
                  <c:v>5.6</c:v>
                </c:pt>
                <c:pt idx="2752">
                  <c:v>6.4</c:v>
                </c:pt>
                <c:pt idx="2753">
                  <c:v>7.7</c:v>
                </c:pt>
                <c:pt idx="2754">
                  <c:v>6.5</c:v>
                </c:pt>
                <c:pt idx="2755">
                  <c:v>7.9</c:v>
                </c:pt>
                <c:pt idx="2756">
                  <c:v>6.1</c:v>
                </c:pt>
                <c:pt idx="2757">
                  <c:v>6.7</c:v>
                </c:pt>
                <c:pt idx="2758">
                  <c:v>6.9</c:v>
                </c:pt>
                <c:pt idx="2759">
                  <c:v>7.3</c:v>
                </c:pt>
                <c:pt idx="2760">
                  <c:v>3.3</c:v>
                </c:pt>
                <c:pt idx="2761">
                  <c:v>7.6</c:v>
                </c:pt>
                <c:pt idx="2762">
                  <c:v>6.3</c:v>
                </c:pt>
                <c:pt idx="2763">
                  <c:v>5.8</c:v>
                </c:pt>
                <c:pt idx="2764">
                  <c:v>5.3</c:v>
                </c:pt>
                <c:pt idx="2765">
                  <c:v>5.5</c:v>
                </c:pt>
                <c:pt idx="2766">
                  <c:v>7</c:v>
                </c:pt>
                <c:pt idx="2767">
                  <c:v>7.9</c:v>
                </c:pt>
                <c:pt idx="2768">
                  <c:v>6.7</c:v>
                </c:pt>
                <c:pt idx="2769">
                  <c:v>7.8</c:v>
                </c:pt>
                <c:pt idx="2770">
                  <c:v>8.1</c:v>
                </c:pt>
                <c:pt idx="2771">
                  <c:v>5.6</c:v>
                </c:pt>
                <c:pt idx="2772">
                  <c:v>6.8</c:v>
                </c:pt>
                <c:pt idx="2773">
                  <c:v>7.8</c:v>
                </c:pt>
                <c:pt idx="2774">
                  <c:v>4.5999999999999996</c:v>
                </c:pt>
                <c:pt idx="2775">
                  <c:v>6</c:v>
                </c:pt>
                <c:pt idx="2776">
                  <c:v>6.4</c:v>
                </c:pt>
                <c:pt idx="2777">
                  <c:v>5.8</c:v>
                </c:pt>
                <c:pt idx="2778">
                  <c:v>5.0999999999999996</c:v>
                </c:pt>
                <c:pt idx="2779">
                  <c:v>8.1999999999999993</c:v>
                </c:pt>
                <c:pt idx="2780">
                  <c:v>7.5</c:v>
                </c:pt>
                <c:pt idx="2781">
                  <c:v>6.3</c:v>
                </c:pt>
                <c:pt idx="2782">
                  <c:v>7</c:v>
                </c:pt>
                <c:pt idx="2783">
                  <c:v>6.9</c:v>
                </c:pt>
                <c:pt idx="2784">
                  <c:v>5.9</c:v>
                </c:pt>
                <c:pt idx="2785">
                  <c:v>6.6</c:v>
                </c:pt>
                <c:pt idx="2786">
                  <c:v>5.3</c:v>
                </c:pt>
                <c:pt idx="2787">
                  <c:v>6.3</c:v>
                </c:pt>
                <c:pt idx="2788">
                  <c:v>5</c:v>
                </c:pt>
                <c:pt idx="2789">
                  <c:v>7.3</c:v>
                </c:pt>
                <c:pt idx="2790">
                  <c:v>7.4</c:v>
                </c:pt>
                <c:pt idx="2791">
                  <c:v>6.9</c:v>
                </c:pt>
                <c:pt idx="2792">
                  <c:v>7.7</c:v>
                </c:pt>
                <c:pt idx="2793">
                  <c:v>7</c:v>
                </c:pt>
                <c:pt idx="2794">
                  <c:v>6</c:v>
                </c:pt>
                <c:pt idx="2795">
                  <c:v>6.7</c:v>
                </c:pt>
                <c:pt idx="2796">
                  <c:v>6.2</c:v>
                </c:pt>
                <c:pt idx="2797">
                  <c:v>3.9</c:v>
                </c:pt>
                <c:pt idx="2798">
                  <c:v>3.8</c:v>
                </c:pt>
                <c:pt idx="2799">
                  <c:v>5.0999999999999996</c:v>
                </c:pt>
                <c:pt idx="2800">
                  <c:v>8.1</c:v>
                </c:pt>
                <c:pt idx="2801">
                  <c:v>6.3</c:v>
                </c:pt>
                <c:pt idx="2802">
                  <c:v>6.4</c:v>
                </c:pt>
                <c:pt idx="2803">
                  <c:v>7.1</c:v>
                </c:pt>
                <c:pt idx="2804">
                  <c:v>7.9</c:v>
                </c:pt>
                <c:pt idx="2805">
                  <c:v>6.6</c:v>
                </c:pt>
                <c:pt idx="2806">
                  <c:v>6.9</c:v>
                </c:pt>
                <c:pt idx="2807">
                  <c:v>6.3</c:v>
                </c:pt>
                <c:pt idx="2808">
                  <c:v>6.7</c:v>
                </c:pt>
                <c:pt idx="2809">
                  <c:v>7</c:v>
                </c:pt>
                <c:pt idx="2810">
                  <c:v>7.5</c:v>
                </c:pt>
                <c:pt idx="2811">
                  <c:v>6.5</c:v>
                </c:pt>
                <c:pt idx="2812">
                  <c:v>5.3</c:v>
                </c:pt>
                <c:pt idx="2813">
                  <c:v>6.7</c:v>
                </c:pt>
                <c:pt idx="2814">
                  <c:v>4.9000000000000004</c:v>
                </c:pt>
                <c:pt idx="2815">
                  <c:v>6.1</c:v>
                </c:pt>
                <c:pt idx="2816">
                  <c:v>7</c:v>
                </c:pt>
                <c:pt idx="2817">
                  <c:v>7.8</c:v>
                </c:pt>
                <c:pt idx="2818">
                  <c:v>7.8</c:v>
                </c:pt>
                <c:pt idx="2819">
                  <c:v>7.5</c:v>
                </c:pt>
                <c:pt idx="2820">
                  <c:v>7</c:v>
                </c:pt>
                <c:pt idx="2821">
                  <c:v>7.5</c:v>
                </c:pt>
                <c:pt idx="2822">
                  <c:v>7</c:v>
                </c:pt>
                <c:pt idx="2823">
                  <c:v>7</c:v>
                </c:pt>
                <c:pt idx="2824">
                  <c:v>5.4</c:v>
                </c:pt>
                <c:pt idx="2825">
                  <c:v>6</c:v>
                </c:pt>
                <c:pt idx="2826">
                  <c:v>6.5</c:v>
                </c:pt>
                <c:pt idx="2827">
                  <c:v>5.3</c:v>
                </c:pt>
                <c:pt idx="2828">
                  <c:v>7.7</c:v>
                </c:pt>
                <c:pt idx="2829">
                  <c:v>4</c:v>
                </c:pt>
                <c:pt idx="2830">
                  <c:v>5.3</c:v>
                </c:pt>
                <c:pt idx="2831">
                  <c:v>6.2</c:v>
                </c:pt>
                <c:pt idx="2832">
                  <c:v>6.5</c:v>
                </c:pt>
                <c:pt idx="2833">
                  <c:v>5.6</c:v>
                </c:pt>
                <c:pt idx="2834">
                  <c:v>5.4</c:v>
                </c:pt>
                <c:pt idx="2835">
                  <c:v>7.3</c:v>
                </c:pt>
                <c:pt idx="2836">
                  <c:v>7.6</c:v>
                </c:pt>
                <c:pt idx="2837">
                  <c:v>7.3</c:v>
                </c:pt>
                <c:pt idx="2838">
                  <c:v>7.4</c:v>
                </c:pt>
                <c:pt idx="2839">
                  <c:v>7.8</c:v>
                </c:pt>
                <c:pt idx="2840">
                  <c:v>6.8</c:v>
                </c:pt>
                <c:pt idx="2841">
                  <c:v>7.5</c:v>
                </c:pt>
                <c:pt idx="2842">
                  <c:v>6.6</c:v>
                </c:pt>
                <c:pt idx="2843">
                  <c:v>7.6</c:v>
                </c:pt>
                <c:pt idx="2844">
                  <c:v>7.1</c:v>
                </c:pt>
                <c:pt idx="2845">
                  <c:v>8.5</c:v>
                </c:pt>
                <c:pt idx="2846">
                  <c:v>9</c:v>
                </c:pt>
                <c:pt idx="2847">
                  <c:v>4.9000000000000004</c:v>
                </c:pt>
                <c:pt idx="2848">
                  <c:v>6.4</c:v>
                </c:pt>
                <c:pt idx="2849">
                  <c:v>5.5</c:v>
                </c:pt>
                <c:pt idx="2850">
                  <c:v>6.9</c:v>
                </c:pt>
                <c:pt idx="2851">
                  <c:v>6.3</c:v>
                </c:pt>
                <c:pt idx="2852">
                  <c:v>8.5</c:v>
                </c:pt>
                <c:pt idx="2853">
                  <c:v>7.3</c:v>
                </c:pt>
                <c:pt idx="2854">
                  <c:v>7.2</c:v>
                </c:pt>
                <c:pt idx="2855">
                  <c:v>4.2</c:v>
                </c:pt>
                <c:pt idx="2856">
                  <c:v>6.8</c:v>
                </c:pt>
                <c:pt idx="2857">
                  <c:v>7.5</c:v>
                </c:pt>
                <c:pt idx="2858">
                  <c:v>7.1</c:v>
                </c:pt>
                <c:pt idx="2859">
                  <c:v>6.1</c:v>
                </c:pt>
                <c:pt idx="2860">
                  <c:v>6.9</c:v>
                </c:pt>
                <c:pt idx="2861">
                  <c:v>6.9</c:v>
                </c:pt>
                <c:pt idx="2862">
                  <c:v>6.4</c:v>
                </c:pt>
                <c:pt idx="2863">
                  <c:v>5.3</c:v>
                </c:pt>
                <c:pt idx="2864">
                  <c:v>5.8</c:v>
                </c:pt>
                <c:pt idx="2865">
                  <c:v>7.2</c:v>
                </c:pt>
                <c:pt idx="2866">
                  <c:v>6.9</c:v>
                </c:pt>
                <c:pt idx="2867">
                  <c:v>6.5</c:v>
                </c:pt>
                <c:pt idx="2868">
                  <c:v>5.0999999999999996</c:v>
                </c:pt>
                <c:pt idx="2869">
                  <c:v>6.9</c:v>
                </c:pt>
                <c:pt idx="2870">
                  <c:v>6.9</c:v>
                </c:pt>
                <c:pt idx="2871">
                  <c:v>7.3</c:v>
                </c:pt>
                <c:pt idx="2872">
                  <c:v>7.2</c:v>
                </c:pt>
                <c:pt idx="2873">
                  <c:v>7.4</c:v>
                </c:pt>
                <c:pt idx="2874">
                  <c:v>7.2</c:v>
                </c:pt>
                <c:pt idx="2875">
                  <c:v>6.7</c:v>
                </c:pt>
                <c:pt idx="2876">
                  <c:v>8</c:v>
                </c:pt>
                <c:pt idx="2877">
                  <c:v>6.7</c:v>
                </c:pt>
                <c:pt idx="2878">
                  <c:v>6.1</c:v>
                </c:pt>
                <c:pt idx="2879">
                  <c:v>6.5</c:v>
                </c:pt>
                <c:pt idx="2880">
                  <c:v>7.3</c:v>
                </c:pt>
                <c:pt idx="2881">
                  <c:v>5.9</c:v>
                </c:pt>
                <c:pt idx="2882">
                  <c:v>5.4</c:v>
                </c:pt>
                <c:pt idx="2883">
                  <c:v>6.4</c:v>
                </c:pt>
                <c:pt idx="2884">
                  <c:v>6.7</c:v>
                </c:pt>
                <c:pt idx="2885">
                  <c:v>6.3</c:v>
                </c:pt>
                <c:pt idx="2886">
                  <c:v>5.8</c:v>
                </c:pt>
                <c:pt idx="2887">
                  <c:v>6.7</c:v>
                </c:pt>
                <c:pt idx="2888">
                  <c:v>6</c:v>
                </c:pt>
                <c:pt idx="2889">
                  <c:v>7.8</c:v>
                </c:pt>
                <c:pt idx="2890">
                  <c:v>7.7</c:v>
                </c:pt>
                <c:pt idx="2891">
                  <c:v>6.2</c:v>
                </c:pt>
                <c:pt idx="2892">
                  <c:v>7.9</c:v>
                </c:pt>
                <c:pt idx="2893">
                  <c:v>5.2</c:v>
                </c:pt>
                <c:pt idx="2894">
                  <c:v>6.8</c:v>
                </c:pt>
                <c:pt idx="2895">
                  <c:v>6.2</c:v>
                </c:pt>
                <c:pt idx="2896">
                  <c:v>7.6</c:v>
                </c:pt>
                <c:pt idx="2897">
                  <c:v>6.2</c:v>
                </c:pt>
                <c:pt idx="2898">
                  <c:v>3.6</c:v>
                </c:pt>
                <c:pt idx="2899">
                  <c:v>4.8</c:v>
                </c:pt>
                <c:pt idx="2900">
                  <c:v>7.6</c:v>
                </c:pt>
                <c:pt idx="2901">
                  <c:v>6.8</c:v>
                </c:pt>
                <c:pt idx="2902">
                  <c:v>6.6</c:v>
                </c:pt>
                <c:pt idx="2903">
                  <c:v>4.8</c:v>
                </c:pt>
                <c:pt idx="2904">
                  <c:v>5.3</c:v>
                </c:pt>
                <c:pt idx="2905">
                  <c:v>7.3</c:v>
                </c:pt>
                <c:pt idx="2906">
                  <c:v>6.5</c:v>
                </c:pt>
                <c:pt idx="2907">
                  <c:v>5.9</c:v>
                </c:pt>
                <c:pt idx="2908">
                  <c:v>5.6</c:v>
                </c:pt>
                <c:pt idx="2909">
                  <c:v>7.8</c:v>
                </c:pt>
                <c:pt idx="2910">
                  <c:v>7.2</c:v>
                </c:pt>
                <c:pt idx="2911">
                  <c:v>6.6</c:v>
                </c:pt>
                <c:pt idx="2912">
                  <c:v>4.2</c:v>
                </c:pt>
                <c:pt idx="2913">
                  <c:v>6</c:v>
                </c:pt>
                <c:pt idx="2914">
                  <c:v>6.2</c:v>
                </c:pt>
                <c:pt idx="2915">
                  <c:v>6.2</c:v>
                </c:pt>
                <c:pt idx="2916">
                  <c:v>7.8</c:v>
                </c:pt>
                <c:pt idx="2917">
                  <c:v>6.3</c:v>
                </c:pt>
                <c:pt idx="2918">
                  <c:v>5.7</c:v>
                </c:pt>
                <c:pt idx="2919">
                  <c:v>6.8</c:v>
                </c:pt>
                <c:pt idx="2920">
                  <c:v>7.2</c:v>
                </c:pt>
                <c:pt idx="2921">
                  <c:v>7.1</c:v>
                </c:pt>
                <c:pt idx="2922">
                  <c:v>6.8</c:v>
                </c:pt>
                <c:pt idx="2923">
                  <c:v>7.8</c:v>
                </c:pt>
                <c:pt idx="2924">
                  <c:v>6.5</c:v>
                </c:pt>
                <c:pt idx="2925">
                  <c:v>5.8</c:v>
                </c:pt>
                <c:pt idx="2926">
                  <c:v>5.3</c:v>
                </c:pt>
                <c:pt idx="2927">
                  <c:v>9.1999999999999993</c:v>
                </c:pt>
                <c:pt idx="2928">
                  <c:v>9</c:v>
                </c:pt>
                <c:pt idx="2929">
                  <c:v>7.6</c:v>
                </c:pt>
                <c:pt idx="2930">
                  <c:v>5.9</c:v>
                </c:pt>
                <c:pt idx="2931">
                  <c:v>6.1</c:v>
                </c:pt>
                <c:pt idx="2932">
                  <c:v>6.1</c:v>
                </c:pt>
                <c:pt idx="2933">
                  <c:v>6.5</c:v>
                </c:pt>
                <c:pt idx="2934">
                  <c:v>5.9</c:v>
                </c:pt>
                <c:pt idx="2935">
                  <c:v>6.9</c:v>
                </c:pt>
                <c:pt idx="2936">
                  <c:v>5.9</c:v>
                </c:pt>
                <c:pt idx="2937">
                  <c:v>6.6</c:v>
                </c:pt>
                <c:pt idx="2938">
                  <c:v>8.9</c:v>
                </c:pt>
                <c:pt idx="2939">
                  <c:v>7.3</c:v>
                </c:pt>
                <c:pt idx="2940">
                  <c:v>6.4</c:v>
                </c:pt>
                <c:pt idx="2941">
                  <c:v>8.1</c:v>
                </c:pt>
                <c:pt idx="2942">
                  <c:v>6.5</c:v>
                </c:pt>
                <c:pt idx="2943">
                  <c:v>7.7</c:v>
                </c:pt>
                <c:pt idx="2944">
                  <c:v>7.6</c:v>
                </c:pt>
                <c:pt idx="2945">
                  <c:v>7.3</c:v>
                </c:pt>
                <c:pt idx="2946">
                  <c:v>6.7</c:v>
                </c:pt>
                <c:pt idx="2947">
                  <c:v>6.6</c:v>
                </c:pt>
                <c:pt idx="2948">
                  <c:v>6.7</c:v>
                </c:pt>
                <c:pt idx="2949">
                  <c:v>6.6</c:v>
                </c:pt>
                <c:pt idx="2950">
                  <c:v>6.7</c:v>
                </c:pt>
                <c:pt idx="2951">
                  <c:v>5.8</c:v>
                </c:pt>
                <c:pt idx="2952">
                  <c:v>5.4</c:v>
                </c:pt>
                <c:pt idx="2953">
                  <c:v>8.5</c:v>
                </c:pt>
                <c:pt idx="2954">
                  <c:v>6.8</c:v>
                </c:pt>
                <c:pt idx="2955">
                  <c:v>5</c:v>
                </c:pt>
                <c:pt idx="2956">
                  <c:v>5.9</c:v>
                </c:pt>
                <c:pt idx="2957">
                  <c:v>7.3</c:v>
                </c:pt>
                <c:pt idx="2958">
                  <c:v>5.8</c:v>
                </c:pt>
                <c:pt idx="2959">
                  <c:v>5.8</c:v>
                </c:pt>
                <c:pt idx="2960">
                  <c:v>5.4</c:v>
                </c:pt>
                <c:pt idx="2961">
                  <c:v>7.3</c:v>
                </c:pt>
                <c:pt idx="2962">
                  <c:v>6.5</c:v>
                </c:pt>
                <c:pt idx="2963">
                  <c:v>7.8</c:v>
                </c:pt>
                <c:pt idx="2964">
                  <c:v>5</c:v>
                </c:pt>
                <c:pt idx="2965">
                  <c:v>7.2</c:v>
                </c:pt>
                <c:pt idx="2966">
                  <c:v>7.9</c:v>
                </c:pt>
                <c:pt idx="2967">
                  <c:v>4.9000000000000004</c:v>
                </c:pt>
                <c:pt idx="2968">
                  <c:v>3.8</c:v>
                </c:pt>
                <c:pt idx="2969">
                  <c:v>4.9000000000000004</c:v>
                </c:pt>
                <c:pt idx="2970">
                  <c:v>6.7</c:v>
                </c:pt>
                <c:pt idx="2971">
                  <c:v>6.6</c:v>
                </c:pt>
                <c:pt idx="2972">
                  <c:v>6.2</c:v>
                </c:pt>
                <c:pt idx="2973">
                  <c:v>8.1</c:v>
                </c:pt>
                <c:pt idx="2974">
                  <c:v>5.0999999999999996</c:v>
                </c:pt>
                <c:pt idx="2975">
                  <c:v>6.4</c:v>
                </c:pt>
                <c:pt idx="2976">
                  <c:v>6.9</c:v>
                </c:pt>
                <c:pt idx="2977">
                  <c:v>6.8</c:v>
                </c:pt>
                <c:pt idx="2978">
                  <c:v>6.7</c:v>
                </c:pt>
                <c:pt idx="2979">
                  <c:v>7.9</c:v>
                </c:pt>
                <c:pt idx="2980">
                  <c:v>7.5</c:v>
                </c:pt>
                <c:pt idx="2981">
                  <c:v>7.9</c:v>
                </c:pt>
                <c:pt idx="2982">
                  <c:v>6.9</c:v>
                </c:pt>
                <c:pt idx="2983">
                  <c:v>6.7</c:v>
                </c:pt>
                <c:pt idx="2984">
                  <c:v>6.6</c:v>
                </c:pt>
                <c:pt idx="2985">
                  <c:v>7.4</c:v>
                </c:pt>
                <c:pt idx="2986">
                  <c:v>6.5</c:v>
                </c:pt>
                <c:pt idx="2987">
                  <c:v>7</c:v>
                </c:pt>
                <c:pt idx="2988">
                  <c:v>5.9</c:v>
                </c:pt>
                <c:pt idx="2989">
                  <c:v>6</c:v>
                </c:pt>
                <c:pt idx="2990">
                  <c:v>7.6</c:v>
                </c:pt>
                <c:pt idx="2991">
                  <c:v>5.5</c:v>
                </c:pt>
                <c:pt idx="2992">
                  <c:v>7.1</c:v>
                </c:pt>
                <c:pt idx="2993">
                  <c:v>6.4</c:v>
                </c:pt>
                <c:pt idx="2994">
                  <c:v>6.6</c:v>
                </c:pt>
                <c:pt idx="2995">
                  <c:v>7.3</c:v>
                </c:pt>
                <c:pt idx="2996">
                  <c:v>6.9</c:v>
                </c:pt>
                <c:pt idx="2997">
                  <c:v>7.3</c:v>
                </c:pt>
                <c:pt idx="2998">
                  <c:v>7.3</c:v>
                </c:pt>
                <c:pt idx="2999">
                  <c:v>7.6</c:v>
                </c:pt>
                <c:pt idx="3000">
                  <c:v>6.7</c:v>
                </c:pt>
                <c:pt idx="3001">
                  <c:v>6.6</c:v>
                </c:pt>
                <c:pt idx="3002">
                  <c:v>7.6</c:v>
                </c:pt>
                <c:pt idx="3003">
                  <c:v>8.3000000000000007</c:v>
                </c:pt>
                <c:pt idx="3004">
                  <c:v>6</c:v>
                </c:pt>
                <c:pt idx="3005">
                  <c:v>6.9</c:v>
                </c:pt>
                <c:pt idx="3006">
                  <c:v>6.1</c:v>
                </c:pt>
                <c:pt idx="3007">
                  <c:v>7.6</c:v>
                </c:pt>
                <c:pt idx="3008">
                  <c:v>7.6</c:v>
                </c:pt>
                <c:pt idx="3009">
                  <c:v>7.5</c:v>
                </c:pt>
                <c:pt idx="3010">
                  <c:v>6.9</c:v>
                </c:pt>
                <c:pt idx="3011">
                  <c:v>7.1</c:v>
                </c:pt>
                <c:pt idx="3012">
                  <c:v>7.6</c:v>
                </c:pt>
                <c:pt idx="3013">
                  <c:v>6.8</c:v>
                </c:pt>
                <c:pt idx="3014">
                  <c:v>8.1</c:v>
                </c:pt>
                <c:pt idx="3015">
                  <c:v>6.6</c:v>
                </c:pt>
                <c:pt idx="3016">
                  <c:v>6.9</c:v>
                </c:pt>
                <c:pt idx="3017">
                  <c:v>7.6</c:v>
                </c:pt>
                <c:pt idx="3018">
                  <c:v>4.5999999999999996</c:v>
                </c:pt>
                <c:pt idx="3019">
                  <c:v>5.9</c:v>
                </c:pt>
                <c:pt idx="3020">
                  <c:v>6.8</c:v>
                </c:pt>
                <c:pt idx="3021">
                  <c:v>8</c:v>
                </c:pt>
                <c:pt idx="3022">
                  <c:v>6.5</c:v>
                </c:pt>
                <c:pt idx="3023">
                  <c:v>5.9</c:v>
                </c:pt>
                <c:pt idx="3024">
                  <c:v>7.3</c:v>
                </c:pt>
                <c:pt idx="3025">
                  <c:v>6.5</c:v>
                </c:pt>
                <c:pt idx="3026">
                  <c:v>5.5</c:v>
                </c:pt>
                <c:pt idx="3027">
                  <c:v>7.9</c:v>
                </c:pt>
                <c:pt idx="3028">
                  <c:v>7.2</c:v>
                </c:pt>
                <c:pt idx="3029">
                  <c:v>6.5</c:v>
                </c:pt>
                <c:pt idx="3030">
                  <c:v>6.3</c:v>
                </c:pt>
                <c:pt idx="3031">
                  <c:v>6.4</c:v>
                </c:pt>
                <c:pt idx="3032">
                  <c:v>6.6</c:v>
                </c:pt>
                <c:pt idx="3033">
                  <c:v>5.9</c:v>
                </c:pt>
                <c:pt idx="3034">
                  <c:v>6.4</c:v>
                </c:pt>
                <c:pt idx="3035">
                  <c:v>8</c:v>
                </c:pt>
                <c:pt idx="3036">
                  <c:v>6.4</c:v>
                </c:pt>
                <c:pt idx="3037">
                  <c:v>4.4000000000000004</c:v>
                </c:pt>
                <c:pt idx="3038">
                  <c:v>6.9</c:v>
                </c:pt>
                <c:pt idx="3039">
                  <c:v>7</c:v>
                </c:pt>
                <c:pt idx="3040">
                  <c:v>6.3</c:v>
                </c:pt>
                <c:pt idx="3041">
                  <c:v>7.1</c:v>
                </c:pt>
                <c:pt idx="3042">
                  <c:v>5.4</c:v>
                </c:pt>
                <c:pt idx="3043">
                  <c:v>6.5</c:v>
                </c:pt>
                <c:pt idx="3044">
                  <c:v>7.4</c:v>
                </c:pt>
                <c:pt idx="3045">
                  <c:v>5.4</c:v>
                </c:pt>
                <c:pt idx="3046">
                  <c:v>7.8</c:v>
                </c:pt>
                <c:pt idx="3047">
                  <c:v>5.6</c:v>
                </c:pt>
                <c:pt idx="3048">
                  <c:v>7.2</c:v>
                </c:pt>
                <c:pt idx="3049">
                  <c:v>6.1</c:v>
                </c:pt>
                <c:pt idx="3050">
                  <c:v>7.1</c:v>
                </c:pt>
                <c:pt idx="3051">
                  <c:v>6.1</c:v>
                </c:pt>
                <c:pt idx="3052">
                  <c:v>7.1</c:v>
                </c:pt>
                <c:pt idx="3053">
                  <c:v>8</c:v>
                </c:pt>
                <c:pt idx="3054">
                  <c:v>7.6</c:v>
                </c:pt>
                <c:pt idx="3055">
                  <c:v>7.2</c:v>
                </c:pt>
                <c:pt idx="3056">
                  <c:v>5.0999999999999996</c:v>
                </c:pt>
                <c:pt idx="3057">
                  <c:v>7.7</c:v>
                </c:pt>
                <c:pt idx="3058">
                  <c:v>6.2</c:v>
                </c:pt>
                <c:pt idx="3059">
                  <c:v>6.8</c:v>
                </c:pt>
                <c:pt idx="3060">
                  <c:v>7.3</c:v>
                </c:pt>
                <c:pt idx="3061">
                  <c:v>4.2</c:v>
                </c:pt>
                <c:pt idx="3062">
                  <c:v>6.9</c:v>
                </c:pt>
                <c:pt idx="3063">
                  <c:v>5.5</c:v>
                </c:pt>
                <c:pt idx="3064">
                  <c:v>6.9</c:v>
                </c:pt>
                <c:pt idx="3065">
                  <c:v>7.8</c:v>
                </c:pt>
                <c:pt idx="3066">
                  <c:v>4</c:v>
                </c:pt>
                <c:pt idx="3067">
                  <c:v>5.6</c:v>
                </c:pt>
                <c:pt idx="3068">
                  <c:v>3.6</c:v>
                </c:pt>
                <c:pt idx="3069">
                  <c:v>6.6</c:v>
                </c:pt>
                <c:pt idx="3070">
                  <c:v>7.7</c:v>
                </c:pt>
                <c:pt idx="3071">
                  <c:v>5.4</c:v>
                </c:pt>
                <c:pt idx="3072">
                  <c:v>7.8</c:v>
                </c:pt>
                <c:pt idx="3073">
                  <c:v>7.7</c:v>
                </c:pt>
                <c:pt idx="3074">
                  <c:v>5.9</c:v>
                </c:pt>
                <c:pt idx="3075">
                  <c:v>5.8</c:v>
                </c:pt>
                <c:pt idx="3076">
                  <c:v>6.4</c:v>
                </c:pt>
                <c:pt idx="3077">
                  <c:v>7</c:v>
                </c:pt>
                <c:pt idx="3078">
                  <c:v>7.6</c:v>
                </c:pt>
                <c:pt idx="3079">
                  <c:v>5.8</c:v>
                </c:pt>
                <c:pt idx="3080">
                  <c:v>6</c:v>
                </c:pt>
                <c:pt idx="3081">
                  <c:v>5.4</c:v>
                </c:pt>
                <c:pt idx="3082">
                  <c:v>5.2</c:v>
                </c:pt>
                <c:pt idx="3083">
                  <c:v>5.8</c:v>
                </c:pt>
                <c:pt idx="3084">
                  <c:v>6.7</c:v>
                </c:pt>
                <c:pt idx="3085">
                  <c:v>7.6</c:v>
                </c:pt>
                <c:pt idx="3086">
                  <c:v>4.0999999999999996</c:v>
                </c:pt>
                <c:pt idx="3087">
                  <c:v>4.2</c:v>
                </c:pt>
                <c:pt idx="3088">
                  <c:v>6.6</c:v>
                </c:pt>
                <c:pt idx="3089">
                  <c:v>6.6</c:v>
                </c:pt>
                <c:pt idx="3090">
                  <c:v>5</c:v>
                </c:pt>
                <c:pt idx="3091">
                  <c:v>5.9</c:v>
                </c:pt>
                <c:pt idx="3092">
                  <c:v>7.8</c:v>
                </c:pt>
                <c:pt idx="3093">
                  <c:v>7.3</c:v>
                </c:pt>
                <c:pt idx="3094">
                  <c:v>6.4</c:v>
                </c:pt>
                <c:pt idx="3095">
                  <c:v>7.5</c:v>
                </c:pt>
                <c:pt idx="3096">
                  <c:v>7.1</c:v>
                </c:pt>
                <c:pt idx="3097">
                  <c:v>7.3</c:v>
                </c:pt>
                <c:pt idx="3098">
                  <c:v>8.5</c:v>
                </c:pt>
                <c:pt idx="3099">
                  <c:v>7.8</c:v>
                </c:pt>
                <c:pt idx="3100">
                  <c:v>5.7</c:v>
                </c:pt>
                <c:pt idx="3101">
                  <c:v>8.5</c:v>
                </c:pt>
                <c:pt idx="3102">
                  <c:v>6.7</c:v>
                </c:pt>
                <c:pt idx="3103">
                  <c:v>6.5</c:v>
                </c:pt>
                <c:pt idx="3104">
                  <c:v>5.3</c:v>
                </c:pt>
                <c:pt idx="3105">
                  <c:v>6.5</c:v>
                </c:pt>
                <c:pt idx="3106">
                  <c:v>6.7</c:v>
                </c:pt>
                <c:pt idx="3107">
                  <c:v>7.1</c:v>
                </c:pt>
                <c:pt idx="3108">
                  <c:v>6.4</c:v>
                </c:pt>
                <c:pt idx="3109">
                  <c:v>5.0999999999999996</c:v>
                </c:pt>
                <c:pt idx="3110">
                  <c:v>8.8000000000000007</c:v>
                </c:pt>
                <c:pt idx="3111">
                  <c:v>8.9</c:v>
                </c:pt>
                <c:pt idx="3112">
                  <c:v>8.6999999999999993</c:v>
                </c:pt>
                <c:pt idx="3113">
                  <c:v>5.0999999999999996</c:v>
                </c:pt>
                <c:pt idx="3114">
                  <c:v>6.4</c:v>
                </c:pt>
                <c:pt idx="3115">
                  <c:v>5.4</c:v>
                </c:pt>
                <c:pt idx="3116">
                  <c:v>6.7</c:v>
                </c:pt>
                <c:pt idx="3117">
                  <c:v>7</c:v>
                </c:pt>
                <c:pt idx="3118">
                  <c:v>6.5</c:v>
                </c:pt>
                <c:pt idx="3119">
                  <c:v>3.8</c:v>
                </c:pt>
                <c:pt idx="3120">
                  <c:v>6.7</c:v>
                </c:pt>
                <c:pt idx="3121">
                  <c:v>6.5</c:v>
                </c:pt>
                <c:pt idx="3122">
                  <c:v>7</c:v>
                </c:pt>
                <c:pt idx="3123">
                  <c:v>7.8</c:v>
                </c:pt>
                <c:pt idx="3124">
                  <c:v>7.7</c:v>
                </c:pt>
                <c:pt idx="3125">
                  <c:v>6.2</c:v>
                </c:pt>
                <c:pt idx="3126">
                  <c:v>6.9</c:v>
                </c:pt>
                <c:pt idx="3127">
                  <c:v>7.3</c:v>
                </c:pt>
                <c:pt idx="3128">
                  <c:v>6.4</c:v>
                </c:pt>
                <c:pt idx="3129">
                  <c:v>6.6</c:v>
                </c:pt>
                <c:pt idx="3130">
                  <c:v>6.8</c:v>
                </c:pt>
                <c:pt idx="3131">
                  <c:v>5.4</c:v>
                </c:pt>
                <c:pt idx="3132">
                  <c:v>5.5</c:v>
                </c:pt>
                <c:pt idx="3133">
                  <c:v>6.6</c:v>
                </c:pt>
                <c:pt idx="3134">
                  <c:v>4.7</c:v>
                </c:pt>
                <c:pt idx="3135">
                  <c:v>8.1</c:v>
                </c:pt>
                <c:pt idx="3136">
                  <c:v>6.7</c:v>
                </c:pt>
                <c:pt idx="3137">
                  <c:v>6.9</c:v>
                </c:pt>
                <c:pt idx="3138">
                  <c:v>4.7</c:v>
                </c:pt>
                <c:pt idx="3139">
                  <c:v>3.3</c:v>
                </c:pt>
                <c:pt idx="3140">
                  <c:v>7.1</c:v>
                </c:pt>
                <c:pt idx="3141">
                  <c:v>6.8</c:v>
                </c:pt>
                <c:pt idx="3142">
                  <c:v>7.2</c:v>
                </c:pt>
                <c:pt idx="3143">
                  <c:v>6.7</c:v>
                </c:pt>
                <c:pt idx="3144">
                  <c:v>8.6999999999999993</c:v>
                </c:pt>
                <c:pt idx="3145">
                  <c:v>6.8</c:v>
                </c:pt>
                <c:pt idx="3146">
                  <c:v>6.6</c:v>
                </c:pt>
                <c:pt idx="3147">
                  <c:v>5.2</c:v>
                </c:pt>
                <c:pt idx="3148">
                  <c:v>6.2</c:v>
                </c:pt>
                <c:pt idx="3149">
                  <c:v>7.1</c:v>
                </c:pt>
                <c:pt idx="3150">
                  <c:v>7.2</c:v>
                </c:pt>
                <c:pt idx="3151">
                  <c:v>6.4</c:v>
                </c:pt>
                <c:pt idx="3152">
                  <c:v>6.1</c:v>
                </c:pt>
                <c:pt idx="3153">
                  <c:v>6.1</c:v>
                </c:pt>
                <c:pt idx="3154">
                  <c:v>6.4</c:v>
                </c:pt>
                <c:pt idx="3155">
                  <c:v>6.5</c:v>
                </c:pt>
                <c:pt idx="3156">
                  <c:v>6.5</c:v>
                </c:pt>
                <c:pt idx="3157">
                  <c:v>6.2</c:v>
                </c:pt>
                <c:pt idx="3158">
                  <c:v>7.2</c:v>
                </c:pt>
                <c:pt idx="3159">
                  <c:v>6.1</c:v>
                </c:pt>
                <c:pt idx="3160">
                  <c:v>6</c:v>
                </c:pt>
                <c:pt idx="3161">
                  <c:v>6.5</c:v>
                </c:pt>
                <c:pt idx="3162">
                  <c:v>6.3</c:v>
                </c:pt>
                <c:pt idx="3163">
                  <c:v>5.2</c:v>
                </c:pt>
                <c:pt idx="3164">
                  <c:v>7.7</c:v>
                </c:pt>
                <c:pt idx="3165">
                  <c:v>7.1</c:v>
                </c:pt>
                <c:pt idx="3166">
                  <c:v>5.6</c:v>
                </c:pt>
                <c:pt idx="3167">
                  <c:v>4.7</c:v>
                </c:pt>
                <c:pt idx="3168">
                  <c:v>6.8</c:v>
                </c:pt>
                <c:pt idx="3169">
                  <c:v>7.2</c:v>
                </c:pt>
                <c:pt idx="3170">
                  <c:v>6.8</c:v>
                </c:pt>
                <c:pt idx="3171">
                  <c:v>7.3</c:v>
                </c:pt>
                <c:pt idx="3172">
                  <c:v>7</c:v>
                </c:pt>
                <c:pt idx="3173">
                  <c:v>5.8</c:v>
                </c:pt>
                <c:pt idx="3174">
                  <c:v>5.9</c:v>
                </c:pt>
                <c:pt idx="3175">
                  <c:v>6.7</c:v>
                </c:pt>
                <c:pt idx="3176">
                  <c:v>6</c:v>
                </c:pt>
                <c:pt idx="3177">
                  <c:v>4.7</c:v>
                </c:pt>
                <c:pt idx="3178">
                  <c:v>7.4</c:v>
                </c:pt>
                <c:pt idx="3179">
                  <c:v>5.9</c:v>
                </c:pt>
                <c:pt idx="3180">
                  <c:v>6.7</c:v>
                </c:pt>
                <c:pt idx="3181">
                  <c:v>7.9</c:v>
                </c:pt>
                <c:pt idx="3182">
                  <c:v>6.3</c:v>
                </c:pt>
                <c:pt idx="3183">
                  <c:v>6.4</c:v>
                </c:pt>
                <c:pt idx="3184">
                  <c:v>5.8</c:v>
                </c:pt>
                <c:pt idx="3185">
                  <c:v>4.4000000000000004</c:v>
                </c:pt>
                <c:pt idx="3186">
                  <c:v>5.7</c:v>
                </c:pt>
                <c:pt idx="3187">
                  <c:v>5.6</c:v>
                </c:pt>
                <c:pt idx="3188">
                  <c:v>6</c:v>
                </c:pt>
                <c:pt idx="3189">
                  <c:v>6.6</c:v>
                </c:pt>
                <c:pt idx="3190">
                  <c:v>3.5</c:v>
                </c:pt>
                <c:pt idx="3191">
                  <c:v>5.9</c:v>
                </c:pt>
                <c:pt idx="3192">
                  <c:v>6.7</c:v>
                </c:pt>
                <c:pt idx="3193">
                  <c:v>5.5</c:v>
                </c:pt>
                <c:pt idx="3194">
                  <c:v>5.0999999999999996</c:v>
                </c:pt>
                <c:pt idx="3195">
                  <c:v>6.6</c:v>
                </c:pt>
                <c:pt idx="3196">
                  <c:v>7.5</c:v>
                </c:pt>
                <c:pt idx="3197">
                  <c:v>6.7</c:v>
                </c:pt>
                <c:pt idx="3198">
                  <c:v>8.4</c:v>
                </c:pt>
                <c:pt idx="3199">
                  <c:v>6.2</c:v>
                </c:pt>
                <c:pt idx="3200">
                  <c:v>6.7</c:v>
                </c:pt>
                <c:pt idx="3201">
                  <c:v>6.5</c:v>
                </c:pt>
                <c:pt idx="3202">
                  <c:v>6</c:v>
                </c:pt>
                <c:pt idx="3203">
                  <c:v>7.6</c:v>
                </c:pt>
                <c:pt idx="3204">
                  <c:v>5.3</c:v>
                </c:pt>
                <c:pt idx="3205">
                  <c:v>7.2</c:v>
                </c:pt>
                <c:pt idx="3206">
                  <c:v>6.1</c:v>
                </c:pt>
                <c:pt idx="3207">
                  <c:v>5.5</c:v>
                </c:pt>
                <c:pt idx="3208">
                  <c:v>7.5</c:v>
                </c:pt>
                <c:pt idx="3209">
                  <c:v>7.1</c:v>
                </c:pt>
                <c:pt idx="3210">
                  <c:v>7.1</c:v>
                </c:pt>
                <c:pt idx="3211">
                  <c:v>5.9</c:v>
                </c:pt>
                <c:pt idx="3212">
                  <c:v>7.2</c:v>
                </c:pt>
                <c:pt idx="3213">
                  <c:v>6.5</c:v>
                </c:pt>
                <c:pt idx="3214">
                  <c:v>6.2</c:v>
                </c:pt>
                <c:pt idx="3215">
                  <c:v>7</c:v>
                </c:pt>
                <c:pt idx="3216">
                  <c:v>6.8</c:v>
                </c:pt>
                <c:pt idx="3217">
                  <c:v>5.5</c:v>
                </c:pt>
                <c:pt idx="3218">
                  <c:v>4.5</c:v>
                </c:pt>
                <c:pt idx="3219">
                  <c:v>6.4</c:v>
                </c:pt>
                <c:pt idx="3220">
                  <c:v>8</c:v>
                </c:pt>
                <c:pt idx="3221">
                  <c:v>7.4</c:v>
                </c:pt>
                <c:pt idx="3222">
                  <c:v>4.9000000000000004</c:v>
                </c:pt>
                <c:pt idx="3223">
                  <c:v>8.5</c:v>
                </c:pt>
                <c:pt idx="3224">
                  <c:v>7.6</c:v>
                </c:pt>
                <c:pt idx="3225">
                  <c:v>5.6</c:v>
                </c:pt>
                <c:pt idx="3226">
                  <c:v>7.1</c:v>
                </c:pt>
                <c:pt idx="3227">
                  <c:v>5.7</c:v>
                </c:pt>
                <c:pt idx="3228">
                  <c:v>6.7</c:v>
                </c:pt>
                <c:pt idx="3229">
                  <c:v>7.3</c:v>
                </c:pt>
                <c:pt idx="3230">
                  <c:v>5.6</c:v>
                </c:pt>
                <c:pt idx="3231">
                  <c:v>6.8</c:v>
                </c:pt>
                <c:pt idx="3232">
                  <c:v>6.6</c:v>
                </c:pt>
                <c:pt idx="3233">
                  <c:v>5.9</c:v>
                </c:pt>
                <c:pt idx="3234">
                  <c:v>6</c:v>
                </c:pt>
                <c:pt idx="3235">
                  <c:v>8.5</c:v>
                </c:pt>
                <c:pt idx="3236">
                  <c:v>7</c:v>
                </c:pt>
                <c:pt idx="3237">
                  <c:v>6.6</c:v>
                </c:pt>
                <c:pt idx="3238">
                  <c:v>7.2</c:v>
                </c:pt>
                <c:pt idx="3239">
                  <c:v>7.1</c:v>
                </c:pt>
                <c:pt idx="3240">
                  <c:v>8.1</c:v>
                </c:pt>
                <c:pt idx="3241">
                  <c:v>5.7</c:v>
                </c:pt>
                <c:pt idx="3242">
                  <c:v>6.2</c:v>
                </c:pt>
                <c:pt idx="3243">
                  <c:v>6.4</c:v>
                </c:pt>
                <c:pt idx="3244">
                  <c:v>5.6</c:v>
                </c:pt>
                <c:pt idx="3245">
                  <c:v>6.6</c:v>
                </c:pt>
                <c:pt idx="3246">
                  <c:v>6.7</c:v>
                </c:pt>
                <c:pt idx="3247">
                  <c:v>7.4</c:v>
                </c:pt>
                <c:pt idx="3248">
                  <c:v>7.1</c:v>
                </c:pt>
                <c:pt idx="3249">
                  <c:v>6.6</c:v>
                </c:pt>
                <c:pt idx="3250">
                  <c:v>6.5</c:v>
                </c:pt>
                <c:pt idx="3251">
                  <c:v>5.7</c:v>
                </c:pt>
                <c:pt idx="3252">
                  <c:v>6.5</c:v>
                </c:pt>
                <c:pt idx="3253">
                  <c:v>6.1</c:v>
                </c:pt>
                <c:pt idx="3254">
                  <c:v>8</c:v>
                </c:pt>
                <c:pt idx="3255">
                  <c:v>7.3</c:v>
                </c:pt>
                <c:pt idx="3256">
                  <c:v>6.4</c:v>
                </c:pt>
                <c:pt idx="3257">
                  <c:v>7.1</c:v>
                </c:pt>
                <c:pt idx="3258">
                  <c:v>6.4</c:v>
                </c:pt>
                <c:pt idx="3259">
                  <c:v>6</c:v>
                </c:pt>
                <c:pt idx="3260">
                  <c:v>4.5999999999999996</c:v>
                </c:pt>
                <c:pt idx="3261">
                  <c:v>7.6</c:v>
                </c:pt>
                <c:pt idx="3262">
                  <c:v>7.1</c:v>
                </c:pt>
                <c:pt idx="3263">
                  <c:v>7.1</c:v>
                </c:pt>
                <c:pt idx="3264">
                  <c:v>6.4</c:v>
                </c:pt>
                <c:pt idx="3265">
                  <c:v>7.6</c:v>
                </c:pt>
                <c:pt idx="3266">
                  <c:v>2.7</c:v>
                </c:pt>
                <c:pt idx="3267">
                  <c:v>5.7</c:v>
                </c:pt>
                <c:pt idx="3268">
                  <c:v>7.7</c:v>
                </c:pt>
                <c:pt idx="3269">
                  <c:v>5.7</c:v>
                </c:pt>
                <c:pt idx="3270">
                  <c:v>7.9</c:v>
                </c:pt>
                <c:pt idx="3271">
                  <c:v>6.1</c:v>
                </c:pt>
                <c:pt idx="3272">
                  <c:v>6.5</c:v>
                </c:pt>
                <c:pt idx="3273">
                  <c:v>8.1</c:v>
                </c:pt>
                <c:pt idx="3274">
                  <c:v>7.9</c:v>
                </c:pt>
                <c:pt idx="3275">
                  <c:v>6</c:v>
                </c:pt>
                <c:pt idx="3276">
                  <c:v>6.3</c:v>
                </c:pt>
                <c:pt idx="3277">
                  <c:v>6.9</c:v>
                </c:pt>
                <c:pt idx="3278">
                  <c:v>7.3</c:v>
                </c:pt>
                <c:pt idx="3279">
                  <c:v>6.8</c:v>
                </c:pt>
                <c:pt idx="3280">
                  <c:v>7.4</c:v>
                </c:pt>
                <c:pt idx="3281">
                  <c:v>6.2</c:v>
                </c:pt>
                <c:pt idx="3282">
                  <c:v>7</c:v>
                </c:pt>
                <c:pt idx="3283">
                  <c:v>4.8</c:v>
                </c:pt>
                <c:pt idx="3284">
                  <c:v>6.9</c:v>
                </c:pt>
                <c:pt idx="3285">
                  <c:v>7.6</c:v>
                </c:pt>
                <c:pt idx="3286">
                  <c:v>5.9</c:v>
                </c:pt>
                <c:pt idx="3287">
                  <c:v>5.9</c:v>
                </c:pt>
                <c:pt idx="3288">
                  <c:v>6.7</c:v>
                </c:pt>
                <c:pt idx="3289">
                  <c:v>6.6</c:v>
                </c:pt>
                <c:pt idx="3290">
                  <c:v>6.7</c:v>
                </c:pt>
                <c:pt idx="3291">
                  <c:v>6.6</c:v>
                </c:pt>
                <c:pt idx="3292">
                  <c:v>6.2</c:v>
                </c:pt>
                <c:pt idx="3293">
                  <c:v>4.3</c:v>
                </c:pt>
                <c:pt idx="3294">
                  <c:v>7.2</c:v>
                </c:pt>
                <c:pt idx="3295">
                  <c:v>5.5</c:v>
                </c:pt>
                <c:pt idx="3296">
                  <c:v>6.4</c:v>
                </c:pt>
                <c:pt idx="3297">
                  <c:v>5.0999999999999996</c:v>
                </c:pt>
                <c:pt idx="3298">
                  <c:v>6.4</c:v>
                </c:pt>
                <c:pt idx="3299">
                  <c:v>6.8</c:v>
                </c:pt>
                <c:pt idx="3300">
                  <c:v>5.5</c:v>
                </c:pt>
                <c:pt idx="3301">
                  <c:v>8.1</c:v>
                </c:pt>
                <c:pt idx="3302">
                  <c:v>6.6</c:v>
                </c:pt>
                <c:pt idx="3303">
                  <c:v>7.9</c:v>
                </c:pt>
                <c:pt idx="3304">
                  <c:v>8.1999999999999993</c:v>
                </c:pt>
                <c:pt idx="3305">
                  <c:v>7.3</c:v>
                </c:pt>
                <c:pt idx="3306">
                  <c:v>6.8</c:v>
                </c:pt>
                <c:pt idx="3307">
                  <c:v>7.3</c:v>
                </c:pt>
                <c:pt idx="3308">
                  <c:v>7.7</c:v>
                </c:pt>
                <c:pt idx="3309">
                  <c:v>6.1</c:v>
                </c:pt>
                <c:pt idx="3310">
                  <c:v>7.2</c:v>
                </c:pt>
                <c:pt idx="3311">
                  <c:v>6</c:v>
                </c:pt>
                <c:pt idx="3312">
                  <c:v>4.4000000000000004</c:v>
                </c:pt>
                <c:pt idx="3313">
                  <c:v>6.8</c:v>
                </c:pt>
                <c:pt idx="3314">
                  <c:v>9.3000000000000007</c:v>
                </c:pt>
                <c:pt idx="3315">
                  <c:v>6.8</c:v>
                </c:pt>
                <c:pt idx="3316">
                  <c:v>6.3</c:v>
                </c:pt>
                <c:pt idx="3317">
                  <c:v>8.6</c:v>
                </c:pt>
                <c:pt idx="3318">
                  <c:v>7.4</c:v>
                </c:pt>
                <c:pt idx="3319">
                  <c:v>5.6</c:v>
                </c:pt>
                <c:pt idx="3320">
                  <c:v>6.4</c:v>
                </c:pt>
                <c:pt idx="3321">
                  <c:v>6.6</c:v>
                </c:pt>
                <c:pt idx="3322">
                  <c:v>8.1</c:v>
                </c:pt>
                <c:pt idx="3323">
                  <c:v>6.5</c:v>
                </c:pt>
                <c:pt idx="3324">
                  <c:v>5.6</c:v>
                </c:pt>
                <c:pt idx="3325">
                  <c:v>6.1</c:v>
                </c:pt>
                <c:pt idx="3326">
                  <c:v>5.4</c:v>
                </c:pt>
                <c:pt idx="3327">
                  <c:v>5.5</c:v>
                </c:pt>
                <c:pt idx="3328">
                  <c:v>7.7</c:v>
                </c:pt>
                <c:pt idx="3329">
                  <c:v>6.7</c:v>
                </c:pt>
                <c:pt idx="3330">
                  <c:v>5.0999999999999996</c:v>
                </c:pt>
                <c:pt idx="3331">
                  <c:v>6.1</c:v>
                </c:pt>
                <c:pt idx="3332">
                  <c:v>8</c:v>
                </c:pt>
                <c:pt idx="3333">
                  <c:v>7.3</c:v>
                </c:pt>
                <c:pt idx="3334">
                  <c:v>5.4</c:v>
                </c:pt>
                <c:pt idx="3335">
                  <c:v>6</c:v>
                </c:pt>
                <c:pt idx="3336">
                  <c:v>7.1</c:v>
                </c:pt>
                <c:pt idx="3337">
                  <c:v>6.6</c:v>
                </c:pt>
                <c:pt idx="3338">
                  <c:v>4.8</c:v>
                </c:pt>
                <c:pt idx="3339">
                  <c:v>6</c:v>
                </c:pt>
                <c:pt idx="3340">
                  <c:v>7</c:v>
                </c:pt>
                <c:pt idx="3341">
                  <c:v>5.4</c:v>
                </c:pt>
                <c:pt idx="3342">
                  <c:v>7.1</c:v>
                </c:pt>
                <c:pt idx="3343">
                  <c:v>7.4</c:v>
                </c:pt>
                <c:pt idx="3344">
                  <c:v>6.2</c:v>
                </c:pt>
                <c:pt idx="3345">
                  <c:v>7.7</c:v>
                </c:pt>
                <c:pt idx="3346">
                  <c:v>5.2</c:v>
                </c:pt>
                <c:pt idx="3347">
                  <c:v>6.3</c:v>
                </c:pt>
                <c:pt idx="3348">
                  <c:v>8.3000000000000007</c:v>
                </c:pt>
                <c:pt idx="3349">
                  <c:v>5.9</c:v>
                </c:pt>
                <c:pt idx="3350">
                  <c:v>8</c:v>
                </c:pt>
                <c:pt idx="3351">
                  <c:v>6.4</c:v>
                </c:pt>
                <c:pt idx="3352">
                  <c:v>6.1</c:v>
                </c:pt>
                <c:pt idx="3353">
                  <c:v>7.7</c:v>
                </c:pt>
                <c:pt idx="3354">
                  <c:v>5.0999999999999996</c:v>
                </c:pt>
                <c:pt idx="3355">
                  <c:v>6.6</c:v>
                </c:pt>
                <c:pt idx="3356">
                  <c:v>6.1</c:v>
                </c:pt>
                <c:pt idx="3357">
                  <c:v>6.1</c:v>
                </c:pt>
                <c:pt idx="3358">
                  <c:v>6.4</c:v>
                </c:pt>
                <c:pt idx="3359">
                  <c:v>6.1</c:v>
                </c:pt>
                <c:pt idx="3360">
                  <c:v>7.3</c:v>
                </c:pt>
                <c:pt idx="3361">
                  <c:v>5.4</c:v>
                </c:pt>
                <c:pt idx="3362">
                  <c:v>5</c:v>
                </c:pt>
                <c:pt idx="3363">
                  <c:v>7.3</c:v>
                </c:pt>
                <c:pt idx="3364">
                  <c:v>8.1</c:v>
                </c:pt>
                <c:pt idx="3365">
                  <c:v>7.5</c:v>
                </c:pt>
                <c:pt idx="3366">
                  <c:v>5.5</c:v>
                </c:pt>
                <c:pt idx="3367">
                  <c:v>5.9</c:v>
                </c:pt>
                <c:pt idx="3368">
                  <c:v>7.7</c:v>
                </c:pt>
                <c:pt idx="3369">
                  <c:v>7.6</c:v>
                </c:pt>
                <c:pt idx="3370">
                  <c:v>8.1999999999999993</c:v>
                </c:pt>
                <c:pt idx="3371">
                  <c:v>7</c:v>
                </c:pt>
                <c:pt idx="3372">
                  <c:v>6.8</c:v>
                </c:pt>
                <c:pt idx="3373">
                  <c:v>5.8</c:v>
                </c:pt>
                <c:pt idx="3374">
                  <c:v>6.3</c:v>
                </c:pt>
                <c:pt idx="3375">
                  <c:v>5.9</c:v>
                </c:pt>
                <c:pt idx="3376">
                  <c:v>7.1</c:v>
                </c:pt>
                <c:pt idx="3377">
                  <c:v>5.8</c:v>
                </c:pt>
                <c:pt idx="3378">
                  <c:v>6</c:v>
                </c:pt>
                <c:pt idx="3379">
                  <c:v>7.6</c:v>
                </c:pt>
                <c:pt idx="3380">
                  <c:v>5.0999999999999996</c:v>
                </c:pt>
                <c:pt idx="3381">
                  <c:v>5.0999999999999996</c:v>
                </c:pt>
                <c:pt idx="3382">
                  <c:v>6.8</c:v>
                </c:pt>
                <c:pt idx="3383">
                  <c:v>6.7</c:v>
                </c:pt>
                <c:pt idx="3384">
                  <c:v>7.7</c:v>
                </c:pt>
                <c:pt idx="3385">
                  <c:v>7.8</c:v>
                </c:pt>
                <c:pt idx="3386">
                  <c:v>8.1</c:v>
                </c:pt>
                <c:pt idx="3387">
                  <c:v>5.3</c:v>
                </c:pt>
                <c:pt idx="3388">
                  <c:v>5.5</c:v>
                </c:pt>
                <c:pt idx="3389">
                  <c:v>4.9000000000000004</c:v>
                </c:pt>
                <c:pt idx="3390">
                  <c:v>4.5999999999999996</c:v>
                </c:pt>
                <c:pt idx="3391">
                  <c:v>6.5</c:v>
                </c:pt>
                <c:pt idx="3392">
                  <c:v>4.8</c:v>
                </c:pt>
                <c:pt idx="3393">
                  <c:v>7.9</c:v>
                </c:pt>
                <c:pt idx="3394">
                  <c:v>6.9</c:v>
                </c:pt>
                <c:pt idx="3395">
                  <c:v>8.6</c:v>
                </c:pt>
                <c:pt idx="3396">
                  <c:v>4.5</c:v>
                </c:pt>
                <c:pt idx="3397">
                  <c:v>7.8</c:v>
                </c:pt>
                <c:pt idx="3398">
                  <c:v>6.5</c:v>
                </c:pt>
                <c:pt idx="3399">
                  <c:v>7.2</c:v>
                </c:pt>
                <c:pt idx="3400">
                  <c:v>4.5999999999999996</c:v>
                </c:pt>
                <c:pt idx="3401">
                  <c:v>6.2</c:v>
                </c:pt>
                <c:pt idx="3402">
                  <c:v>7.7</c:v>
                </c:pt>
                <c:pt idx="3403">
                  <c:v>6.8</c:v>
                </c:pt>
                <c:pt idx="3404">
                  <c:v>7</c:v>
                </c:pt>
                <c:pt idx="3405">
                  <c:v>7.4</c:v>
                </c:pt>
                <c:pt idx="3406">
                  <c:v>7.1</c:v>
                </c:pt>
                <c:pt idx="3407">
                  <c:v>6.3</c:v>
                </c:pt>
                <c:pt idx="3408">
                  <c:v>4.5999999999999996</c:v>
                </c:pt>
                <c:pt idx="3409">
                  <c:v>5.7</c:v>
                </c:pt>
                <c:pt idx="3410">
                  <c:v>5.3</c:v>
                </c:pt>
                <c:pt idx="3411">
                  <c:v>7.1</c:v>
                </c:pt>
                <c:pt idx="3412">
                  <c:v>6.1</c:v>
                </c:pt>
                <c:pt idx="3413">
                  <c:v>6.7</c:v>
                </c:pt>
                <c:pt idx="3414">
                  <c:v>7.4</c:v>
                </c:pt>
                <c:pt idx="3415">
                  <c:v>6.6</c:v>
                </c:pt>
                <c:pt idx="3416">
                  <c:v>6.1</c:v>
                </c:pt>
                <c:pt idx="3417">
                  <c:v>5.2</c:v>
                </c:pt>
                <c:pt idx="3418">
                  <c:v>5.5</c:v>
                </c:pt>
                <c:pt idx="3419">
                  <c:v>6.7</c:v>
                </c:pt>
                <c:pt idx="3420">
                  <c:v>7.8</c:v>
                </c:pt>
                <c:pt idx="3421">
                  <c:v>6.7</c:v>
                </c:pt>
                <c:pt idx="3422">
                  <c:v>5.5</c:v>
                </c:pt>
                <c:pt idx="3423">
                  <c:v>7.3</c:v>
                </c:pt>
                <c:pt idx="3424">
                  <c:v>5.2</c:v>
                </c:pt>
                <c:pt idx="3425">
                  <c:v>6.8</c:v>
                </c:pt>
                <c:pt idx="3426">
                  <c:v>5.2</c:v>
                </c:pt>
                <c:pt idx="3427">
                  <c:v>8.1</c:v>
                </c:pt>
                <c:pt idx="3428">
                  <c:v>8.1999999999999993</c:v>
                </c:pt>
                <c:pt idx="3429">
                  <c:v>5.8</c:v>
                </c:pt>
                <c:pt idx="3430">
                  <c:v>6.7</c:v>
                </c:pt>
                <c:pt idx="3431">
                  <c:v>7.3</c:v>
                </c:pt>
                <c:pt idx="3432">
                  <c:v>6.4</c:v>
                </c:pt>
                <c:pt idx="3433">
                  <c:v>4.9000000000000004</c:v>
                </c:pt>
                <c:pt idx="3434">
                  <c:v>6.9</c:v>
                </c:pt>
                <c:pt idx="3435">
                  <c:v>7.1</c:v>
                </c:pt>
                <c:pt idx="3436">
                  <c:v>6.6</c:v>
                </c:pt>
                <c:pt idx="3437">
                  <c:v>6.9</c:v>
                </c:pt>
                <c:pt idx="3438">
                  <c:v>6.4</c:v>
                </c:pt>
                <c:pt idx="3439">
                  <c:v>7</c:v>
                </c:pt>
                <c:pt idx="3440">
                  <c:v>7.9</c:v>
                </c:pt>
                <c:pt idx="3441">
                  <c:v>5.9</c:v>
                </c:pt>
                <c:pt idx="3442">
                  <c:v>7.9</c:v>
                </c:pt>
                <c:pt idx="3443">
                  <c:v>7</c:v>
                </c:pt>
                <c:pt idx="3444">
                  <c:v>5.9</c:v>
                </c:pt>
                <c:pt idx="3445">
                  <c:v>6.4</c:v>
                </c:pt>
                <c:pt idx="3446">
                  <c:v>6.8</c:v>
                </c:pt>
                <c:pt idx="3447">
                  <c:v>7.1</c:v>
                </c:pt>
                <c:pt idx="3448">
                  <c:v>5.4</c:v>
                </c:pt>
                <c:pt idx="3449">
                  <c:v>7.3</c:v>
                </c:pt>
                <c:pt idx="3450">
                  <c:v>5.9</c:v>
                </c:pt>
                <c:pt idx="3451">
                  <c:v>6.4</c:v>
                </c:pt>
                <c:pt idx="3452">
                  <c:v>8.1</c:v>
                </c:pt>
                <c:pt idx="3453">
                  <c:v>7.1</c:v>
                </c:pt>
                <c:pt idx="3454">
                  <c:v>7.3</c:v>
                </c:pt>
                <c:pt idx="3455">
                  <c:v>4.8</c:v>
                </c:pt>
                <c:pt idx="3456">
                  <c:v>6.8</c:v>
                </c:pt>
                <c:pt idx="3457">
                  <c:v>7.2</c:v>
                </c:pt>
                <c:pt idx="3458">
                  <c:v>5.7</c:v>
                </c:pt>
                <c:pt idx="3459">
                  <c:v>6.6</c:v>
                </c:pt>
                <c:pt idx="3460">
                  <c:v>5.7</c:v>
                </c:pt>
                <c:pt idx="3461">
                  <c:v>5.5</c:v>
                </c:pt>
                <c:pt idx="3462">
                  <c:v>7.1</c:v>
                </c:pt>
                <c:pt idx="3463">
                  <c:v>7.3</c:v>
                </c:pt>
                <c:pt idx="3464">
                  <c:v>6.8</c:v>
                </c:pt>
                <c:pt idx="3465">
                  <c:v>6.1</c:v>
                </c:pt>
                <c:pt idx="3466">
                  <c:v>6.2</c:v>
                </c:pt>
                <c:pt idx="3467">
                  <c:v>7.7</c:v>
                </c:pt>
                <c:pt idx="3468">
                  <c:v>7.3</c:v>
                </c:pt>
                <c:pt idx="3469">
                  <c:v>6.7</c:v>
                </c:pt>
                <c:pt idx="3470">
                  <c:v>6.6</c:v>
                </c:pt>
                <c:pt idx="3471">
                  <c:v>6.3</c:v>
                </c:pt>
                <c:pt idx="3472">
                  <c:v>3.6</c:v>
                </c:pt>
                <c:pt idx="3473">
                  <c:v>7</c:v>
                </c:pt>
                <c:pt idx="3474">
                  <c:v>7.1</c:v>
                </c:pt>
                <c:pt idx="3475">
                  <c:v>5.0999999999999996</c:v>
                </c:pt>
                <c:pt idx="3476">
                  <c:v>7.5</c:v>
                </c:pt>
                <c:pt idx="3477">
                  <c:v>7.1</c:v>
                </c:pt>
                <c:pt idx="3478">
                  <c:v>6.1</c:v>
                </c:pt>
                <c:pt idx="3479">
                  <c:v>6.6</c:v>
                </c:pt>
                <c:pt idx="3480">
                  <c:v>6.3</c:v>
                </c:pt>
                <c:pt idx="3481">
                  <c:v>7</c:v>
                </c:pt>
                <c:pt idx="3482">
                  <c:v>4.2</c:v>
                </c:pt>
                <c:pt idx="3483">
                  <c:v>5.3</c:v>
                </c:pt>
                <c:pt idx="3484">
                  <c:v>7</c:v>
                </c:pt>
                <c:pt idx="3485">
                  <c:v>5.6</c:v>
                </c:pt>
                <c:pt idx="3486">
                  <c:v>7</c:v>
                </c:pt>
                <c:pt idx="3487">
                  <c:v>5.8</c:v>
                </c:pt>
                <c:pt idx="3488">
                  <c:v>7.2</c:v>
                </c:pt>
                <c:pt idx="3489">
                  <c:v>5.6</c:v>
                </c:pt>
                <c:pt idx="3490">
                  <c:v>6.3</c:v>
                </c:pt>
                <c:pt idx="3491">
                  <c:v>7.1</c:v>
                </c:pt>
                <c:pt idx="3492">
                  <c:v>6.3</c:v>
                </c:pt>
                <c:pt idx="3493">
                  <c:v>6.6</c:v>
                </c:pt>
                <c:pt idx="3494">
                  <c:v>7.7</c:v>
                </c:pt>
                <c:pt idx="3495">
                  <c:v>6.3</c:v>
                </c:pt>
                <c:pt idx="3496">
                  <c:v>6.8</c:v>
                </c:pt>
                <c:pt idx="3497">
                  <c:v>6.3</c:v>
                </c:pt>
                <c:pt idx="3498">
                  <c:v>7.1</c:v>
                </c:pt>
                <c:pt idx="3499">
                  <c:v>7.8</c:v>
                </c:pt>
                <c:pt idx="3500">
                  <c:v>5.3</c:v>
                </c:pt>
                <c:pt idx="3501">
                  <c:v>6.5</c:v>
                </c:pt>
                <c:pt idx="3502">
                  <c:v>6.5</c:v>
                </c:pt>
                <c:pt idx="3503">
                  <c:v>7.4</c:v>
                </c:pt>
                <c:pt idx="3504">
                  <c:v>6.5</c:v>
                </c:pt>
                <c:pt idx="3505">
                  <c:v>6.9</c:v>
                </c:pt>
                <c:pt idx="3506">
                  <c:v>7.8</c:v>
                </c:pt>
                <c:pt idx="3507">
                  <c:v>7.1</c:v>
                </c:pt>
                <c:pt idx="3508">
                  <c:v>7.4</c:v>
                </c:pt>
                <c:pt idx="3509">
                  <c:v>7.5</c:v>
                </c:pt>
                <c:pt idx="3510">
                  <c:v>4</c:v>
                </c:pt>
                <c:pt idx="3511">
                  <c:v>7.5</c:v>
                </c:pt>
                <c:pt idx="3512">
                  <c:v>6.2</c:v>
                </c:pt>
                <c:pt idx="3513">
                  <c:v>4.4000000000000004</c:v>
                </c:pt>
                <c:pt idx="3514">
                  <c:v>7.9</c:v>
                </c:pt>
                <c:pt idx="3515">
                  <c:v>8.3000000000000007</c:v>
                </c:pt>
                <c:pt idx="3516">
                  <c:v>8.3000000000000007</c:v>
                </c:pt>
                <c:pt idx="3517">
                  <c:v>7.5</c:v>
                </c:pt>
                <c:pt idx="3518">
                  <c:v>7.6</c:v>
                </c:pt>
                <c:pt idx="3519">
                  <c:v>7.7</c:v>
                </c:pt>
                <c:pt idx="3520">
                  <c:v>8.1999999999999993</c:v>
                </c:pt>
                <c:pt idx="3521">
                  <c:v>6.3</c:v>
                </c:pt>
                <c:pt idx="3522">
                  <c:v>7</c:v>
                </c:pt>
                <c:pt idx="3523">
                  <c:v>7.4</c:v>
                </c:pt>
                <c:pt idx="3524">
                  <c:v>6.3</c:v>
                </c:pt>
                <c:pt idx="3525">
                  <c:v>7.1</c:v>
                </c:pt>
                <c:pt idx="3526">
                  <c:v>5.7</c:v>
                </c:pt>
                <c:pt idx="3527">
                  <c:v>6.3</c:v>
                </c:pt>
                <c:pt idx="3528">
                  <c:v>6</c:v>
                </c:pt>
                <c:pt idx="3529">
                  <c:v>6.3</c:v>
                </c:pt>
                <c:pt idx="3530">
                  <c:v>6.7</c:v>
                </c:pt>
                <c:pt idx="3531">
                  <c:v>7.5</c:v>
                </c:pt>
                <c:pt idx="3532">
                  <c:v>7.1</c:v>
                </c:pt>
                <c:pt idx="3533">
                  <c:v>7.2</c:v>
                </c:pt>
                <c:pt idx="3534">
                  <c:v>7</c:v>
                </c:pt>
                <c:pt idx="3535">
                  <c:v>7.1</c:v>
                </c:pt>
                <c:pt idx="3536">
                  <c:v>6.3</c:v>
                </c:pt>
                <c:pt idx="3537">
                  <c:v>6.8</c:v>
                </c:pt>
                <c:pt idx="3538">
                  <c:v>7</c:v>
                </c:pt>
                <c:pt idx="3539">
                  <c:v>6.8</c:v>
                </c:pt>
                <c:pt idx="3540">
                  <c:v>5.5</c:v>
                </c:pt>
                <c:pt idx="3541">
                  <c:v>7</c:v>
                </c:pt>
                <c:pt idx="3542">
                  <c:v>7.2</c:v>
                </c:pt>
                <c:pt idx="3543">
                  <c:v>6.7</c:v>
                </c:pt>
                <c:pt idx="3544">
                  <c:v>7.7</c:v>
                </c:pt>
                <c:pt idx="3545">
                  <c:v>7.2</c:v>
                </c:pt>
                <c:pt idx="3546">
                  <c:v>8</c:v>
                </c:pt>
                <c:pt idx="3547">
                  <c:v>5.7</c:v>
                </c:pt>
                <c:pt idx="3548">
                  <c:v>7</c:v>
                </c:pt>
                <c:pt idx="3549">
                  <c:v>7.3</c:v>
                </c:pt>
                <c:pt idx="3550">
                  <c:v>6.7</c:v>
                </c:pt>
                <c:pt idx="3551">
                  <c:v>6.7</c:v>
                </c:pt>
                <c:pt idx="3552">
                  <c:v>6.5</c:v>
                </c:pt>
                <c:pt idx="3553">
                  <c:v>4.7</c:v>
                </c:pt>
                <c:pt idx="3554">
                  <c:v>5.4</c:v>
                </c:pt>
                <c:pt idx="3555">
                  <c:v>6.5</c:v>
                </c:pt>
                <c:pt idx="3556">
                  <c:v>5.2</c:v>
                </c:pt>
                <c:pt idx="3557">
                  <c:v>7.3</c:v>
                </c:pt>
                <c:pt idx="3558">
                  <c:v>6</c:v>
                </c:pt>
                <c:pt idx="3559">
                  <c:v>6.3</c:v>
                </c:pt>
                <c:pt idx="3560">
                  <c:v>7.1</c:v>
                </c:pt>
                <c:pt idx="3561">
                  <c:v>6.1</c:v>
                </c:pt>
                <c:pt idx="3562">
                  <c:v>6.1</c:v>
                </c:pt>
                <c:pt idx="3563">
                  <c:v>5.6</c:v>
                </c:pt>
                <c:pt idx="3564">
                  <c:v>7.1</c:v>
                </c:pt>
                <c:pt idx="3565">
                  <c:v>6.1</c:v>
                </c:pt>
                <c:pt idx="3566">
                  <c:v>6.6</c:v>
                </c:pt>
                <c:pt idx="3567">
                  <c:v>7</c:v>
                </c:pt>
                <c:pt idx="3568">
                  <c:v>7.1</c:v>
                </c:pt>
                <c:pt idx="3569">
                  <c:v>4.4000000000000004</c:v>
                </c:pt>
                <c:pt idx="3570">
                  <c:v>5.0999999999999996</c:v>
                </c:pt>
                <c:pt idx="3571">
                  <c:v>7.2</c:v>
                </c:pt>
                <c:pt idx="3572">
                  <c:v>7.2</c:v>
                </c:pt>
                <c:pt idx="3573">
                  <c:v>5.4</c:v>
                </c:pt>
                <c:pt idx="3574">
                  <c:v>5.4</c:v>
                </c:pt>
                <c:pt idx="3575">
                  <c:v>6.7</c:v>
                </c:pt>
                <c:pt idx="3576">
                  <c:v>4.0999999999999996</c:v>
                </c:pt>
                <c:pt idx="3577">
                  <c:v>5.8</c:v>
                </c:pt>
                <c:pt idx="3578">
                  <c:v>7</c:v>
                </c:pt>
                <c:pt idx="3579">
                  <c:v>6.4</c:v>
                </c:pt>
                <c:pt idx="3580">
                  <c:v>6.8</c:v>
                </c:pt>
                <c:pt idx="3581">
                  <c:v>6.6</c:v>
                </c:pt>
                <c:pt idx="3582">
                  <c:v>4.2</c:v>
                </c:pt>
                <c:pt idx="3583">
                  <c:v>6.1</c:v>
                </c:pt>
                <c:pt idx="3584">
                  <c:v>6.7</c:v>
                </c:pt>
                <c:pt idx="3585">
                  <c:v>5.4</c:v>
                </c:pt>
                <c:pt idx="3586">
                  <c:v>8.3000000000000007</c:v>
                </c:pt>
                <c:pt idx="3587">
                  <c:v>5.7</c:v>
                </c:pt>
                <c:pt idx="3588">
                  <c:v>7.6</c:v>
                </c:pt>
                <c:pt idx="3589">
                  <c:v>4.0999999999999996</c:v>
                </c:pt>
                <c:pt idx="3590">
                  <c:v>6.9</c:v>
                </c:pt>
                <c:pt idx="3591">
                  <c:v>7</c:v>
                </c:pt>
                <c:pt idx="3592">
                  <c:v>6.8</c:v>
                </c:pt>
                <c:pt idx="3593">
                  <c:v>6.2</c:v>
                </c:pt>
                <c:pt idx="3594">
                  <c:v>6.1</c:v>
                </c:pt>
                <c:pt idx="3595">
                  <c:v>7.4</c:v>
                </c:pt>
                <c:pt idx="3596">
                  <c:v>8.3000000000000007</c:v>
                </c:pt>
                <c:pt idx="3597">
                  <c:v>5.5</c:v>
                </c:pt>
                <c:pt idx="3598">
                  <c:v>4.0999999999999996</c:v>
                </c:pt>
                <c:pt idx="3599">
                  <c:v>7</c:v>
                </c:pt>
                <c:pt idx="3600">
                  <c:v>8.1999999999999993</c:v>
                </c:pt>
                <c:pt idx="3601">
                  <c:v>6.1</c:v>
                </c:pt>
                <c:pt idx="3602">
                  <c:v>4.7</c:v>
                </c:pt>
                <c:pt idx="3603">
                  <c:v>5.7</c:v>
                </c:pt>
                <c:pt idx="3604">
                  <c:v>5.6</c:v>
                </c:pt>
                <c:pt idx="3605">
                  <c:v>7.1</c:v>
                </c:pt>
                <c:pt idx="3606">
                  <c:v>6.6</c:v>
                </c:pt>
                <c:pt idx="3607">
                  <c:v>4.5</c:v>
                </c:pt>
                <c:pt idx="3608">
                  <c:v>3.5</c:v>
                </c:pt>
                <c:pt idx="3609">
                  <c:v>6.1</c:v>
                </c:pt>
                <c:pt idx="3610">
                  <c:v>5.0999999999999996</c:v>
                </c:pt>
                <c:pt idx="3611">
                  <c:v>6.4</c:v>
                </c:pt>
                <c:pt idx="3612">
                  <c:v>6.9</c:v>
                </c:pt>
                <c:pt idx="3613">
                  <c:v>6.2</c:v>
                </c:pt>
                <c:pt idx="3614">
                  <c:v>6.6</c:v>
                </c:pt>
                <c:pt idx="3615">
                  <c:v>6.4</c:v>
                </c:pt>
                <c:pt idx="3616">
                  <c:v>7.9</c:v>
                </c:pt>
                <c:pt idx="3617">
                  <c:v>7.7</c:v>
                </c:pt>
                <c:pt idx="3618">
                  <c:v>6.9</c:v>
                </c:pt>
                <c:pt idx="3619">
                  <c:v>5.9</c:v>
                </c:pt>
                <c:pt idx="3620">
                  <c:v>6.3</c:v>
                </c:pt>
                <c:pt idx="3621">
                  <c:v>7.2</c:v>
                </c:pt>
                <c:pt idx="3622">
                  <c:v>6</c:v>
                </c:pt>
                <c:pt idx="3623">
                  <c:v>5.5</c:v>
                </c:pt>
                <c:pt idx="3624">
                  <c:v>5.4</c:v>
                </c:pt>
                <c:pt idx="3625">
                  <c:v>6.4</c:v>
                </c:pt>
                <c:pt idx="3626">
                  <c:v>7.1</c:v>
                </c:pt>
                <c:pt idx="3627">
                  <c:v>6.9</c:v>
                </c:pt>
                <c:pt idx="3628">
                  <c:v>7.6</c:v>
                </c:pt>
                <c:pt idx="3629">
                  <c:v>6.8</c:v>
                </c:pt>
                <c:pt idx="3630">
                  <c:v>7.1</c:v>
                </c:pt>
                <c:pt idx="3631">
                  <c:v>7.4</c:v>
                </c:pt>
                <c:pt idx="3632">
                  <c:v>6.7</c:v>
                </c:pt>
                <c:pt idx="3633">
                  <c:v>7.9</c:v>
                </c:pt>
                <c:pt idx="3634">
                  <c:v>6.8</c:v>
                </c:pt>
                <c:pt idx="3635">
                  <c:v>6.2</c:v>
                </c:pt>
                <c:pt idx="3636">
                  <c:v>5.2</c:v>
                </c:pt>
                <c:pt idx="3637">
                  <c:v>7.4</c:v>
                </c:pt>
                <c:pt idx="3638">
                  <c:v>6.3</c:v>
                </c:pt>
                <c:pt idx="3639">
                  <c:v>8.4</c:v>
                </c:pt>
                <c:pt idx="3640">
                  <c:v>8</c:v>
                </c:pt>
                <c:pt idx="3641">
                  <c:v>6.7</c:v>
                </c:pt>
                <c:pt idx="3642">
                  <c:v>7.2</c:v>
                </c:pt>
                <c:pt idx="3643">
                  <c:v>6.5</c:v>
                </c:pt>
                <c:pt idx="3644">
                  <c:v>6.3</c:v>
                </c:pt>
                <c:pt idx="3645">
                  <c:v>5.7</c:v>
                </c:pt>
                <c:pt idx="3646">
                  <c:v>7.3</c:v>
                </c:pt>
                <c:pt idx="3647">
                  <c:v>7.1</c:v>
                </c:pt>
                <c:pt idx="3648">
                  <c:v>6.2</c:v>
                </c:pt>
                <c:pt idx="3649">
                  <c:v>5.3</c:v>
                </c:pt>
                <c:pt idx="3650">
                  <c:v>6.9</c:v>
                </c:pt>
                <c:pt idx="3651">
                  <c:v>8.1999999999999993</c:v>
                </c:pt>
                <c:pt idx="3652">
                  <c:v>4.5999999999999996</c:v>
                </c:pt>
                <c:pt idx="3653">
                  <c:v>6.6</c:v>
                </c:pt>
                <c:pt idx="3654">
                  <c:v>7.7</c:v>
                </c:pt>
                <c:pt idx="3655">
                  <c:v>6.9</c:v>
                </c:pt>
                <c:pt idx="3656">
                  <c:v>6.1</c:v>
                </c:pt>
                <c:pt idx="3657">
                  <c:v>7</c:v>
                </c:pt>
                <c:pt idx="3658">
                  <c:v>7.1</c:v>
                </c:pt>
                <c:pt idx="3659">
                  <c:v>6.1</c:v>
                </c:pt>
                <c:pt idx="3660">
                  <c:v>7.5</c:v>
                </c:pt>
                <c:pt idx="3661">
                  <c:v>6.9</c:v>
                </c:pt>
                <c:pt idx="3662">
                  <c:v>7.1</c:v>
                </c:pt>
                <c:pt idx="3663">
                  <c:v>7.7</c:v>
                </c:pt>
                <c:pt idx="3664">
                  <c:v>5.3</c:v>
                </c:pt>
                <c:pt idx="3665">
                  <c:v>6.4</c:v>
                </c:pt>
                <c:pt idx="3666">
                  <c:v>5.2</c:v>
                </c:pt>
                <c:pt idx="3667">
                  <c:v>7.5</c:v>
                </c:pt>
                <c:pt idx="3668">
                  <c:v>7.1</c:v>
                </c:pt>
                <c:pt idx="3669">
                  <c:v>6</c:v>
                </c:pt>
                <c:pt idx="3670">
                  <c:v>7</c:v>
                </c:pt>
                <c:pt idx="3671">
                  <c:v>7.6</c:v>
                </c:pt>
                <c:pt idx="3672">
                  <c:v>7.6</c:v>
                </c:pt>
                <c:pt idx="3673">
                  <c:v>5.8</c:v>
                </c:pt>
                <c:pt idx="3674">
                  <c:v>7</c:v>
                </c:pt>
                <c:pt idx="3675">
                  <c:v>6.1</c:v>
                </c:pt>
                <c:pt idx="3676">
                  <c:v>5.7</c:v>
                </c:pt>
                <c:pt idx="3677">
                  <c:v>6.6</c:v>
                </c:pt>
                <c:pt idx="3678">
                  <c:v>5.6</c:v>
                </c:pt>
                <c:pt idx="3679">
                  <c:v>5.7</c:v>
                </c:pt>
                <c:pt idx="3680">
                  <c:v>6.4</c:v>
                </c:pt>
                <c:pt idx="3681">
                  <c:v>5.5</c:v>
                </c:pt>
                <c:pt idx="3682">
                  <c:v>7.2</c:v>
                </c:pt>
                <c:pt idx="3683">
                  <c:v>7.8</c:v>
                </c:pt>
                <c:pt idx="3684">
                  <c:v>5.5</c:v>
                </c:pt>
                <c:pt idx="3685">
                  <c:v>6</c:v>
                </c:pt>
                <c:pt idx="3686">
                  <c:v>5</c:v>
                </c:pt>
                <c:pt idx="3687">
                  <c:v>6.9</c:v>
                </c:pt>
                <c:pt idx="3688">
                  <c:v>7.6</c:v>
                </c:pt>
                <c:pt idx="3689">
                  <c:v>6.9</c:v>
                </c:pt>
                <c:pt idx="3690">
                  <c:v>6.7</c:v>
                </c:pt>
                <c:pt idx="3691">
                  <c:v>6.8</c:v>
                </c:pt>
                <c:pt idx="3692">
                  <c:v>6.5</c:v>
                </c:pt>
                <c:pt idx="3693">
                  <c:v>6.8</c:v>
                </c:pt>
                <c:pt idx="3694">
                  <c:v>6.3</c:v>
                </c:pt>
                <c:pt idx="3695">
                  <c:v>6.9</c:v>
                </c:pt>
                <c:pt idx="3696">
                  <c:v>8.5</c:v>
                </c:pt>
                <c:pt idx="3697">
                  <c:v>4.4000000000000004</c:v>
                </c:pt>
                <c:pt idx="3698">
                  <c:v>5.4</c:v>
                </c:pt>
                <c:pt idx="3699">
                  <c:v>6.7</c:v>
                </c:pt>
                <c:pt idx="3700">
                  <c:v>6.4</c:v>
                </c:pt>
                <c:pt idx="3701">
                  <c:v>5.5</c:v>
                </c:pt>
                <c:pt idx="3702">
                  <c:v>7.2</c:v>
                </c:pt>
                <c:pt idx="3703">
                  <c:v>6.6</c:v>
                </c:pt>
                <c:pt idx="3704">
                  <c:v>5.5</c:v>
                </c:pt>
                <c:pt idx="3705">
                  <c:v>7.7</c:v>
                </c:pt>
                <c:pt idx="3706">
                  <c:v>2</c:v>
                </c:pt>
                <c:pt idx="3707">
                  <c:v>4.4000000000000004</c:v>
                </c:pt>
                <c:pt idx="3708">
                  <c:v>5.6</c:v>
                </c:pt>
                <c:pt idx="3709">
                  <c:v>7</c:v>
                </c:pt>
                <c:pt idx="3710">
                  <c:v>6.9</c:v>
                </c:pt>
                <c:pt idx="3711">
                  <c:v>6.5</c:v>
                </c:pt>
                <c:pt idx="3712">
                  <c:v>4.8</c:v>
                </c:pt>
                <c:pt idx="3713">
                  <c:v>7.1</c:v>
                </c:pt>
                <c:pt idx="3714">
                  <c:v>6.2</c:v>
                </c:pt>
                <c:pt idx="3715">
                  <c:v>6.3</c:v>
                </c:pt>
                <c:pt idx="3716">
                  <c:v>5.6</c:v>
                </c:pt>
                <c:pt idx="3717">
                  <c:v>6</c:v>
                </c:pt>
                <c:pt idx="3718">
                  <c:v>4.0999999999999996</c:v>
                </c:pt>
                <c:pt idx="3719">
                  <c:v>8</c:v>
                </c:pt>
                <c:pt idx="3720">
                  <c:v>7.3</c:v>
                </c:pt>
                <c:pt idx="3721">
                  <c:v>7.1</c:v>
                </c:pt>
                <c:pt idx="3722">
                  <c:v>6.4</c:v>
                </c:pt>
                <c:pt idx="3723">
                  <c:v>7.2</c:v>
                </c:pt>
                <c:pt idx="3724">
                  <c:v>6.2</c:v>
                </c:pt>
                <c:pt idx="3725">
                  <c:v>6.7</c:v>
                </c:pt>
                <c:pt idx="3726">
                  <c:v>5.7</c:v>
                </c:pt>
                <c:pt idx="3727">
                  <c:v>5.9</c:v>
                </c:pt>
                <c:pt idx="3728">
                  <c:v>7.2</c:v>
                </c:pt>
                <c:pt idx="3729">
                  <c:v>3.1</c:v>
                </c:pt>
                <c:pt idx="3730">
                  <c:v>7.4</c:v>
                </c:pt>
                <c:pt idx="3731">
                  <c:v>6.2</c:v>
                </c:pt>
                <c:pt idx="3732">
                  <c:v>7.3</c:v>
                </c:pt>
                <c:pt idx="3733">
                  <c:v>5.3</c:v>
                </c:pt>
                <c:pt idx="3734">
                  <c:v>7.4</c:v>
                </c:pt>
                <c:pt idx="3735">
                  <c:v>6.6</c:v>
                </c:pt>
                <c:pt idx="3736">
                  <c:v>3.8</c:v>
                </c:pt>
                <c:pt idx="3737">
                  <c:v>8.1</c:v>
                </c:pt>
                <c:pt idx="3738">
                  <c:v>6</c:v>
                </c:pt>
                <c:pt idx="3739">
                  <c:v>7</c:v>
                </c:pt>
                <c:pt idx="3740">
                  <c:v>5.8</c:v>
                </c:pt>
                <c:pt idx="3741">
                  <c:v>7.8</c:v>
                </c:pt>
                <c:pt idx="3742">
                  <c:v>7.4</c:v>
                </c:pt>
                <c:pt idx="3743">
                  <c:v>6.1</c:v>
                </c:pt>
                <c:pt idx="3744">
                  <c:v>6.6</c:v>
                </c:pt>
                <c:pt idx="3745">
                  <c:v>7.5</c:v>
                </c:pt>
                <c:pt idx="3746">
                  <c:v>6.7</c:v>
                </c:pt>
                <c:pt idx="3747">
                  <c:v>7.4</c:v>
                </c:pt>
                <c:pt idx="3748">
                  <c:v>7.3</c:v>
                </c:pt>
                <c:pt idx="3749">
                  <c:v>8</c:v>
                </c:pt>
                <c:pt idx="3750">
                  <c:v>7.8</c:v>
                </c:pt>
                <c:pt idx="3751">
                  <c:v>6.8</c:v>
                </c:pt>
                <c:pt idx="3752">
                  <c:v>5.8</c:v>
                </c:pt>
                <c:pt idx="3753">
                  <c:v>4.3</c:v>
                </c:pt>
                <c:pt idx="3754">
                  <c:v>7.7</c:v>
                </c:pt>
                <c:pt idx="3755">
                  <c:v>4.9000000000000004</c:v>
                </c:pt>
                <c:pt idx="3756">
                  <c:v>6.6</c:v>
                </c:pt>
                <c:pt idx="3757">
                  <c:v>6.8</c:v>
                </c:pt>
                <c:pt idx="3758">
                  <c:v>6.9</c:v>
                </c:pt>
                <c:pt idx="3759">
                  <c:v>4.5999999999999996</c:v>
                </c:pt>
                <c:pt idx="3760">
                  <c:v>5.8</c:v>
                </c:pt>
                <c:pt idx="3761">
                  <c:v>7.7</c:v>
                </c:pt>
                <c:pt idx="3762">
                  <c:v>5.5</c:v>
                </c:pt>
                <c:pt idx="3763">
                  <c:v>3.5</c:v>
                </c:pt>
                <c:pt idx="3764">
                  <c:v>6.5</c:v>
                </c:pt>
                <c:pt idx="3765">
                  <c:v>6.9</c:v>
                </c:pt>
                <c:pt idx="3766">
                  <c:v>6.3</c:v>
                </c:pt>
                <c:pt idx="3767">
                  <c:v>5.6</c:v>
                </c:pt>
                <c:pt idx="3768">
                  <c:v>6.3</c:v>
                </c:pt>
                <c:pt idx="3769">
                  <c:v>8</c:v>
                </c:pt>
                <c:pt idx="3770">
                  <c:v>6.8</c:v>
                </c:pt>
                <c:pt idx="3771">
                  <c:v>6.8</c:v>
                </c:pt>
                <c:pt idx="3772">
                  <c:v>5.6</c:v>
                </c:pt>
                <c:pt idx="3773">
                  <c:v>6.7</c:v>
                </c:pt>
                <c:pt idx="3774">
                  <c:v>6.5</c:v>
                </c:pt>
                <c:pt idx="3775">
                  <c:v>6.5</c:v>
                </c:pt>
                <c:pt idx="3776">
                  <c:v>6.6</c:v>
                </c:pt>
                <c:pt idx="3777">
                  <c:v>6.1</c:v>
                </c:pt>
                <c:pt idx="3778">
                  <c:v>7.4</c:v>
                </c:pt>
                <c:pt idx="3779">
                  <c:v>7</c:v>
                </c:pt>
                <c:pt idx="3780">
                  <c:v>7.7</c:v>
                </c:pt>
                <c:pt idx="3781">
                  <c:v>7.7</c:v>
                </c:pt>
                <c:pt idx="3782">
                  <c:v>5.2</c:v>
                </c:pt>
                <c:pt idx="3783">
                  <c:v>4.8</c:v>
                </c:pt>
                <c:pt idx="3784">
                  <c:v>6.6</c:v>
                </c:pt>
                <c:pt idx="3785">
                  <c:v>4.2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D-4658-AE2E-2B03E011E6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989256"/>
        <c:axId val="1471992840"/>
      </c:scatterChart>
      <c:valAx>
        <c:axId val="1471989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Movie Duration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92840"/>
        <c:crosses val="autoZero"/>
        <c:crossBetween val="midCat"/>
      </c:valAx>
      <c:valAx>
        <c:axId val="1471992840"/>
        <c:scaling>
          <c:orientation val="minMax"/>
          <c:max val="10"/>
        </c:scaling>
        <c:delete val="0"/>
        <c:axPos val="l"/>
        <c:title>
          <c:tx>
            <c:rich>
              <a:bodyPr rot="0" spcFirstLastPara="1" vertOverflow="ellipsis" vert="wordArtVert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IMDB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wordArtVert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1989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Q.C!$B$8</c:f>
              <c:strCache>
                <c:ptCount val="1"/>
                <c:pt idx="0">
                  <c:v>Movie Language Count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Q.C!$B$9:$B$46</c:f>
              <c:numCache>
                <c:formatCode>General</c:formatCode>
                <c:ptCount val="38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8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3</c:v>
                </c:pt>
                <c:pt idx="9">
                  <c:v>1</c:v>
                </c:pt>
                <c:pt idx="10">
                  <c:v>3606</c:v>
                </c:pt>
                <c:pt idx="11">
                  <c:v>1</c:v>
                </c:pt>
                <c:pt idx="12">
                  <c:v>37</c:v>
                </c:pt>
                <c:pt idx="13">
                  <c:v>13</c:v>
                </c:pt>
                <c:pt idx="14">
                  <c:v>3</c:v>
                </c:pt>
                <c:pt idx="15">
                  <c:v>10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7</c:v>
                </c:pt>
                <c:pt idx="20">
                  <c:v>12</c:v>
                </c:pt>
                <c:pt idx="21">
                  <c:v>1</c:v>
                </c:pt>
                <c:pt idx="22">
                  <c:v>5</c:v>
                </c:pt>
                <c:pt idx="23">
                  <c:v>14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4</c:v>
                </c:pt>
                <c:pt idx="28">
                  <c:v>3</c:v>
                </c:pt>
                <c:pt idx="29">
                  <c:v>5</c:v>
                </c:pt>
                <c:pt idx="30">
                  <c:v>1</c:v>
                </c:pt>
                <c:pt idx="31">
                  <c:v>1</c:v>
                </c:pt>
                <c:pt idx="32">
                  <c:v>26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1</c:v>
                </c:pt>
                <c:pt idx="3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99-45D0-BC35-5D7E4ED04F9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996755463"/>
        <c:axId val="1996776967"/>
      </c:barChart>
      <c:catAx>
        <c:axId val="1996755463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996776967"/>
        <c:crosses val="autoZero"/>
        <c:auto val="1"/>
        <c:lblAlgn val="ctr"/>
        <c:lblOffset val="100"/>
        <c:noMultiLvlLbl val="0"/>
      </c:catAx>
      <c:valAx>
        <c:axId val="199677696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967554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IMDB Score Descriptive Analysis Languagewise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Average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Q.C!$C$9:$C$46</c:f>
              <c:numCache>
                <c:formatCode>General</c:formatCode>
                <c:ptCount val="38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7.24</c:v>
                </c:pt>
                <c:pt idx="5">
                  <c:v>7.4</c:v>
                </c:pt>
                <c:pt idx="6">
                  <c:v>7.9</c:v>
                </c:pt>
                <c:pt idx="7">
                  <c:v>7.5</c:v>
                </c:pt>
                <c:pt idx="8">
                  <c:v>7.57</c:v>
                </c:pt>
                <c:pt idx="9">
                  <c:v>7.5</c:v>
                </c:pt>
                <c:pt idx="10">
                  <c:v>6.42</c:v>
                </c:pt>
                <c:pt idx="11">
                  <c:v>6.7</c:v>
                </c:pt>
                <c:pt idx="12">
                  <c:v>7.29</c:v>
                </c:pt>
                <c:pt idx="13">
                  <c:v>7.69</c:v>
                </c:pt>
                <c:pt idx="14">
                  <c:v>7.5</c:v>
                </c:pt>
                <c:pt idx="15">
                  <c:v>6.76</c:v>
                </c:pt>
                <c:pt idx="16">
                  <c:v>7.1</c:v>
                </c:pt>
                <c:pt idx="17">
                  <c:v>6.9</c:v>
                </c:pt>
                <c:pt idx="18">
                  <c:v>7.9</c:v>
                </c:pt>
                <c:pt idx="19">
                  <c:v>7.19</c:v>
                </c:pt>
                <c:pt idx="20">
                  <c:v>7.63</c:v>
                </c:pt>
                <c:pt idx="21">
                  <c:v>6</c:v>
                </c:pt>
                <c:pt idx="22">
                  <c:v>7.7</c:v>
                </c:pt>
                <c:pt idx="23">
                  <c:v>7.02</c:v>
                </c:pt>
                <c:pt idx="24">
                  <c:v>7.8</c:v>
                </c:pt>
                <c:pt idx="25">
                  <c:v>7.3</c:v>
                </c:pt>
                <c:pt idx="26">
                  <c:v>8.5</c:v>
                </c:pt>
                <c:pt idx="27">
                  <c:v>7.15</c:v>
                </c:pt>
                <c:pt idx="28">
                  <c:v>8.1300000000000008</c:v>
                </c:pt>
                <c:pt idx="29">
                  <c:v>7.76</c:v>
                </c:pt>
                <c:pt idx="30">
                  <c:v>7.9</c:v>
                </c:pt>
                <c:pt idx="31">
                  <c:v>6.5</c:v>
                </c:pt>
                <c:pt idx="32">
                  <c:v>7.05</c:v>
                </c:pt>
                <c:pt idx="33">
                  <c:v>7.6</c:v>
                </c:pt>
                <c:pt idx="34">
                  <c:v>8.4</c:v>
                </c:pt>
                <c:pt idx="35">
                  <c:v>6.63</c:v>
                </c:pt>
                <c:pt idx="36">
                  <c:v>7.4</c:v>
                </c:pt>
                <c:pt idx="37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16-4EB6-8EA0-9B2BD8CBDC0A}"/>
            </c:ext>
          </c:extLst>
        </c:ser>
        <c:ser>
          <c:idx val="1"/>
          <c:order val="1"/>
          <c:tx>
            <c:v>Median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Q.C!$D$9:$D$46</c:f>
              <c:numCache>
                <c:formatCode>General</c:formatCode>
                <c:ptCount val="38"/>
                <c:pt idx="0">
                  <c:v>6.95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7.3</c:v>
                </c:pt>
                <c:pt idx="5">
                  <c:v>7.4</c:v>
                </c:pt>
                <c:pt idx="6">
                  <c:v>8.1</c:v>
                </c:pt>
                <c:pt idx="7">
                  <c:v>7.5</c:v>
                </c:pt>
                <c:pt idx="8">
                  <c:v>7.8</c:v>
                </c:pt>
                <c:pt idx="9">
                  <c:v>7.5</c:v>
                </c:pt>
                <c:pt idx="10">
                  <c:v>6.5</c:v>
                </c:pt>
                <c:pt idx="11">
                  <c:v>6.7</c:v>
                </c:pt>
                <c:pt idx="12">
                  <c:v>7.2</c:v>
                </c:pt>
                <c:pt idx="13">
                  <c:v>7.7</c:v>
                </c:pt>
                <c:pt idx="14">
                  <c:v>7.3</c:v>
                </c:pt>
                <c:pt idx="15">
                  <c:v>7.05</c:v>
                </c:pt>
                <c:pt idx="16">
                  <c:v>7.1</c:v>
                </c:pt>
                <c:pt idx="17">
                  <c:v>6.9</c:v>
                </c:pt>
                <c:pt idx="18">
                  <c:v>7.9</c:v>
                </c:pt>
                <c:pt idx="19">
                  <c:v>7</c:v>
                </c:pt>
                <c:pt idx="20">
                  <c:v>7.8</c:v>
                </c:pt>
                <c:pt idx="21">
                  <c:v>6</c:v>
                </c:pt>
                <c:pt idx="22">
                  <c:v>7.7</c:v>
                </c:pt>
                <c:pt idx="23">
                  <c:v>7.25</c:v>
                </c:pt>
                <c:pt idx="24">
                  <c:v>7.8</c:v>
                </c:pt>
                <c:pt idx="25">
                  <c:v>7.3</c:v>
                </c:pt>
                <c:pt idx="26">
                  <c:v>8.5</c:v>
                </c:pt>
                <c:pt idx="27">
                  <c:v>7.3</c:v>
                </c:pt>
                <c:pt idx="28">
                  <c:v>8.4</c:v>
                </c:pt>
                <c:pt idx="29">
                  <c:v>8</c:v>
                </c:pt>
                <c:pt idx="30">
                  <c:v>7.9</c:v>
                </c:pt>
                <c:pt idx="31">
                  <c:v>6.5</c:v>
                </c:pt>
                <c:pt idx="32">
                  <c:v>7.15</c:v>
                </c:pt>
                <c:pt idx="33">
                  <c:v>7.6</c:v>
                </c:pt>
                <c:pt idx="34">
                  <c:v>8.4</c:v>
                </c:pt>
                <c:pt idx="35">
                  <c:v>6.6</c:v>
                </c:pt>
                <c:pt idx="36">
                  <c:v>7.4</c:v>
                </c:pt>
                <c:pt idx="37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16-4EB6-8EA0-9B2BD8CBDC0A}"/>
            </c:ext>
          </c:extLst>
        </c:ser>
        <c:ser>
          <c:idx val="2"/>
          <c:order val="2"/>
          <c:tx>
            <c:v>Mode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Q.C!$E$9:$E$46</c:f>
              <c:numCache>
                <c:formatCode>General</c:formatCode>
                <c:ptCount val="38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7.3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7.8</c:v>
                </c:pt>
                <c:pt idx="9">
                  <c:v>#N/A</c:v>
                </c:pt>
                <c:pt idx="10">
                  <c:v>6.7</c:v>
                </c:pt>
                <c:pt idx="11">
                  <c:v>#N/A</c:v>
                </c:pt>
                <c:pt idx="12">
                  <c:v>7.2</c:v>
                </c:pt>
                <c:pt idx="13">
                  <c:v>7.3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7.9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7.6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7.2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16-4EB6-8EA0-9B2BD8CBDC0A}"/>
            </c:ext>
          </c:extLst>
        </c:ser>
        <c:ser>
          <c:idx val="3"/>
          <c:order val="3"/>
          <c:tx>
            <c:v>Variance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Q.C!$F$9:$F$46</c:f>
              <c:numCache>
                <c:formatCode>General</c:formatCode>
                <c:ptCount val="38"/>
                <c:pt idx="0">
                  <c:v>0.3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0.17</c:v>
                </c:pt>
                <c:pt idx="5">
                  <c:v>0</c:v>
                </c:pt>
                <c:pt idx="6">
                  <c:v>0.19</c:v>
                </c:pt>
                <c:pt idx="7">
                  <c:v>0.01</c:v>
                </c:pt>
                <c:pt idx="8">
                  <c:v>0.11</c:v>
                </c:pt>
                <c:pt idx="9">
                  <c:v>0</c:v>
                </c:pt>
                <c:pt idx="10">
                  <c:v>1.1100000000000001</c:v>
                </c:pt>
                <c:pt idx="11">
                  <c:v>0</c:v>
                </c:pt>
                <c:pt idx="12">
                  <c:v>0.31</c:v>
                </c:pt>
                <c:pt idx="13">
                  <c:v>0.38</c:v>
                </c:pt>
                <c:pt idx="14">
                  <c:v>0.13</c:v>
                </c:pt>
                <c:pt idx="15">
                  <c:v>1.1100000000000001</c:v>
                </c:pt>
                <c:pt idx="16">
                  <c:v>0</c:v>
                </c:pt>
                <c:pt idx="17">
                  <c:v>0</c:v>
                </c:pt>
                <c:pt idx="18">
                  <c:v>0.09</c:v>
                </c:pt>
                <c:pt idx="19">
                  <c:v>1.1399999999999999</c:v>
                </c:pt>
                <c:pt idx="20">
                  <c:v>0.74</c:v>
                </c:pt>
                <c:pt idx="21">
                  <c:v>0</c:v>
                </c:pt>
                <c:pt idx="22">
                  <c:v>0.26</c:v>
                </c:pt>
                <c:pt idx="23">
                  <c:v>0.54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0.25</c:v>
                </c:pt>
                <c:pt idx="28">
                  <c:v>0.2</c:v>
                </c:pt>
                <c:pt idx="29">
                  <c:v>0.77</c:v>
                </c:pt>
                <c:pt idx="30">
                  <c:v>0</c:v>
                </c:pt>
                <c:pt idx="31">
                  <c:v>0</c:v>
                </c:pt>
                <c:pt idx="32">
                  <c:v>0.66</c:v>
                </c:pt>
                <c:pt idx="33">
                  <c:v>0</c:v>
                </c:pt>
                <c:pt idx="34">
                  <c:v>0</c:v>
                </c:pt>
                <c:pt idx="35">
                  <c:v>0.14000000000000001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C16-4EB6-8EA0-9B2BD8CBDC0A}"/>
            </c:ext>
          </c:extLst>
        </c:ser>
        <c:ser>
          <c:idx val="4"/>
          <c:order val="4"/>
          <c:tx>
            <c:v>Std Dev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Q.C!$G$9:$G$46</c:f>
              <c:numCache>
                <c:formatCode>General</c:formatCode>
                <c:ptCount val="38"/>
                <c:pt idx="0">
                  <c:v>0.55000000000000004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0.41</c:v>
                </c:pt>
                <c:pt idx="5">
                  <c:v>0</c:v>
                </c:pt>
                <c:pt idx="6">
                  <c:v>0.43</c:v>
                </c:pt>
                <c:pt idx="7">
                  <c:v>0.1</c:v>
                </c:pt>
                <c:pt idx="8">
                  <c:v>0.33</c:v>
                </c:pt>
                <c:pt idx="9">
                  <c:v>0</c:v>
                </c:pt>
                <c:pt idx="10">
                  <c:v>1.05</c:v>
                </c:pt>
                <c:pt idx="11">
                  <c:v>0</c:v>
                </c:pt>
                <c:pt idx="12">
                  <c:v>0.55000000000000004</c:v>
                </c:pt>
                <c:pt idx="13">
                  <c:v>0.62</c:v>
                </c:pt>
                <c:pt idx="14">
                  <c:v>0.36</c:v>
                </c:pt>
                <c:pt idx="15">
                  <c:v>1.05</c:v>
                </c:pt>
                <c:pt idx="16">
                  <c:v>0</c:v>
                </c:pt>
                <c:pt idx="17">
                  <c:v>0</c:v>
                </c:pt>
                <c:pt idx="18">
                  <c:v>0.3</c:v>
                </c:pt>
                <c:pt idx="19">
                  <c:v>1.07</c:v>
                </c:pt>
                <c:pt idx="20">
                  <c:v>0.86</c:v>
                </c:pt>
                <c:pt idx="21">
                  <c:v>0</c:v>
                </c:pt>
                <c:pt idx="22">
                  <c:v>0.51</c:v>
                </c:pt>
                <c:pt idx="23">
                  <c:v>0.74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0.5</c:v>
                </c:pt>
                <c:pt idx="28">
                  <c:v>0.45</c:v>
                </c:pt>
                <c:pt idx="29">
                  <c:v>0.88</c:v>
                </c:pt>
                <c:pt idx="30">
                  <c:v>0</c:v>
                </c:pt>
                <c:pt idx="31">
                  <c:v>0</c:v>
                </c:pt>
                <c:pt idx="32">
                  <c:v>0.81</c:v>
                </c:pt>
                <c:pt idx="33">
                  <c:v>0</c:v>
                </c:pt>
                <c:pt idx="34">
                  <c:v>0</c:v>
                </c:pt>
                <c:pt idx="35">
                  <c:v>0.37</c:v>
                </c:pt>
                <c:pt idx="36">
                  <c:v>0</c:v>
                </c:pt>
                <c:pt idx="3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16-4EB6-8EA0-9B2BD8CBDC0A}"/>
            </c:ext>
          </c:extLst>
        </c:ser>
        <c:ser>
          <c:idx val="5"/>
          <c:order val="5"/>
          <c:tx>
            <c:v>MAX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Q.C!$H$9:$H$46</c:f>
              <c:numCache>
                <c:formatCode>General</c:formatCode>
                <c:ptCount val="38"/>
                <c:pt idx="0">
                  <c:v>7.5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7.8</c:v>
                </c:pt>
                <c:pt idx="5">
                  <c:v>7.4</c:v>
                </c:pt>
                <c:pt idx="6">
                  <c:v>8.3000000000000007</c:v>
                </c:pt>
                <c:pt idx="7">
                  <c:v>7.6</c:v>
                </c:pt>
                <c:pt idx="8">
                  <c:v>7.8</c:v>
                </c:pt>
                <c:pt idx="9">
                  <c:v>7.5</c:v>
                </c:pt>
                <c:pt idx="10">
                  <c:v>9.3000000000000007</c:v>
                </c:pt>
                <c:pt idx="11">
                  <c:v>6.7</c:v>
                </c:pt>
                <c:pt idx="12">
                  <c:v>8.4</c:v>
                </c:pt>
                <c:pt idx="13">
                  <c:v>8.5</c:v>
                </c:pt>
                <c:pt idx="14">
                  <c:v>8</c:v>
                </c:pt>
                <c:pt idx="15">
                  <c:v>8</c:v>
                </c:pt>
                <c:pt idx="16">
                  <c:v>7.1</c:v>
                </c:pt>
                <c:pt idx="17">
                  <c:v>6.9</c:v>
                </c:pt>
                <c:pt idx="18">
                  <c:v>8.1999999999999993</c:v>
                </c:pt>
                <c:pt idx="19">
                  <c:v>8.9</c:v>
                </c:pt>
                <c:pt idx="20">
                  <c:v>8.6999999999999993</c:v>
                </c:pt>
                <c:pt idx="21">
                  <c:v>6</c:v>
                </c:pt>
                <c:pt idx="22">
                  <c:v>8.4</c:v>
                </c:pt>
                <c:pt idx="23">
                  <c:v>7.9</c:v>
                </c:pt>
                <c:pt idx="24">
                  <c:v>7.8</c:v>
                </c:pt>
                <c:pt idx="25">
                  <c:v>7.3</c:v>
                </c:pt>
                <c:pt idx="26">
                  <c:v>8.5</c:v>
                </c:pt>
                <c:pt idx="27">
                  <c:v>7.6</c:v>
                </c:pt>
                <c:pt idx="28">
                  <c:v>8.5</c:v>
                </c:pt>
                <c:pt idx="29">
                  <c:v>8.6999999999999993</c:v>
                </c:pt>
                <c:pt idx="30">
                  <c:v>7.9</c:v>
                </c:pt>
                <c:pt idx="31">
                  <c:v>6.5</c:v>
                </c:pt>
                <c:pt idx="32">
                  <c:v>8.1999999999999993</c:v>
                </c:pt>
                <c:pt idx="33">
                  <c:v>7.6</c:v>
                </c:pt>
                <c:pt idx="34">
                  <c:v>8.4</c:v>
                </c:pt>
                <c:pt idx="35">
                  <c:v>7.1</c:v>
                </c:pt>
                <c:pt idx="36">
                  <c:v>7.4</c:v>
                </c:pt>
                <c:pt idx="37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C16-4EB6-8EA0-9B2BD8CBDC0A}"/>
            </c:ext>
          </c:extLst>
        </c:ser>
        <c:ser>
          <c:idx val="6"/>
          <c:order val="6"/>
          <c:tx>
            <c:v>MIN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Q.C!$A$9:$A$46</c:f>
              <c:strCache>
                <c:ptCount val="38"/>
                <c:pt idx="0">
                  <c:v>Aboriginal</c:v>
                </c:pt>
                <c:pt idx="1">
                  <c:v>Arabic</c:v>
                </c:pt>
                <c:pt idx="2">
                  <c:v>Aramaic</c:v>
                </c:pt>
                <c:pt idx="3">
                  <c:v>Bosnian</c:v>
                </c:pt>
                <c:pt idx="4">
                  <c:v>Cantonese</c:v>
                </c:pt>
                <c:pt idx="5">
                  <c:v>Czech</c:v>
                </c:pt>
                <c:pt idx="6">
                  <c:v>Danish</c:v>
                </c:pt>
                <c:pt idx="7">
                  <c:v>Dari</c:v>
                </c:pt>
                <c:pt idx="8">
                  <c:v>Dutch</c:v>
                </c:pt>
                <c:pt idx="9">
                  <c:v>Dzongkha</c:v>
                </c:pt>
                <c:pt idx="10">
                  <c:v>English</c:v>
                </c:pt>
                <c:pt idx="11">
                  <c:v>Filipino</c:v>
                </c:pt>
                <c:pt idx="12">
                  <c:v>French</c:v>
                </c:pt>
                <c:pt idx="13">
                  <c:v>German</c:v>
                </c:pt>
                <c:pt idx="14">
                  <c:v>Hebrew</c:v>
                </c:pt>
                <c:pt idx="15">
                  <c:v>Hindi</c:v>
                </c:pt>
                <c:pt idx="16">
                  <c:v>Hungarian</c:v>
                </c:pt>
                <c:pt idx="17">
                  <c:v>Icelandic</c:v>
                </c:pt>
                <c:pt idx="18">
                  <c:v>Indonesian</c:v>
                </c:pt>
                <c:pt idx="19">
                  <c:v>Italian</c:v>
                </c:pt>
                <c:pt idx="20">
                  <c:v>Japanese</c:v>
                </c:pt>
                <c:pt idx="21">
                  <c:v>Kazakh</c:v>
                </c:pt>
                <c:pt idx="22">
                  <c:v>Korean</c:v>
                </c:pt>
                <c:pt idx="23">
                  <c:v>Mandarin</c:v>
                </c:pt>
                <c:pt idx="24">
                  <c:v>Maya</c:v>
                </c:pt>
                <c:pt idx="25">
                  <c:v>Mongolian</c:v>
                </c:pt>
                <c:pt idx="26">
                  <c:v>None</c:v>
                </c:pt>
                <c:pt idx="27">
                  <c:v>Norwegian</c:v>
                </c:pt>
                <c:pt idx="28">
                  <c:v>Persian</c:v>
                </c:pt>
                <c:pt idx="29">
                  <c:v>Portuguese</c:v>
                </c:pt>
                <c:pt idx="30">
                  <c:v>Romanian</c:v>
                </c:pt>
                <c:pt idx="31">
                  <c:v>Russian</c:v>
                </c:pt>
                <c:pt idx="32">
                  <c:v>Spanish</c:v>
                </c:pt>
                <c:pt idx="33">
                  <c:v>Swedish</c:v>
                </c:pt>
                <c:pt idx="34">
                  <c:v>Telugu</c:v>
                </c:pt>
                <c:pt idx="35">
                  <c:v>Thai</c:v>
                </c:pt>
                <c:pt idx="36">
                  <c:v>Vietnamese</c:v>
                </c:pt>
                <c:pt idx="37">
                  <c:v>Zulu</c:v>
                </c:pt>
              </c:strCache>
            </c:strRef>
          </c:cat>
          <c:val>
            <c:numRef>
              <c:f>Q.C!$I$9:$I$46</c:f>
              <c:numCache>
                <c:formatCode>General</c:formatCode>
                <c:ptCount val="38"/>
                <c:pt idx="0">
                  <c:v>6.4</c:v>
                </c:pt>
                <c:pt idx="1">
                  <c:v>7.2</c:v>
                </c:pt>
                <c:pt idx="2">
                  <c:v>7.1</c:v>
                </c:pt>
                <c:pt idx="3">
                  <c:v>4.3</c:v>
                </c:pt>
                <c:pt idx="4">
                  <c:v>6.5</c:v>
                </c:pt>
                <c:pt idx="5">
                  <c:v>7.4</c:v>
                </c:pt>
                <c:pt idx="6">
                  <c:v>7.3</c:v>
                </c:pt>
                <c:pt idx="7">
                  <c:v>7.4</c:v>
                </c:pt>
                <c:pt idx="8">
                  <c:v>7.1</c:v>
                </c:pt>
                <c:pt idx="9">
                  <c:v>7.5</c:v>
                </c:pt>
                <c:pt idx="10">
                  <c:v>1.6</c:v>
                </c:pt>
                <c:pt idx="11">
                  <c:v>6.7</c:v>
                </c:pt>
                <c:pt idx="12">
                  <c:v>5.8</c:v>
                </c:pt>
                <c:pt idx="13">
                  <c:v>6.1</c:v>
                </c:pt>
                <c:pt idx="14">
                  <c:v>7.2</c:v>
                </c:pt>
                <c:pt idx="15">
                  <c:v>4.8</c:v>
                </c:pt>
                <c:pt idx="16">
                  <c:v>7.1</c:v>
                </c:pt>
                <c:pt idx="17">
                  <c:v>6.9</c:v>
                </c:pt>
                <c:pt idx="18">
                  <c:v>7.6</c:v>
                </c:pt>
                <c:pt idx="19">
                  <c:v>5.3</c:v>
                </c:pt>
                <c:pt idx="20">
                  <c:v>6</c:v>
                </c:pt>
                <c:pt idx="21">
                  <c:v>6</c:v>
                </c:pt>
                <c:pt idx="22">
                  <c:v>7</c:v>
                </c:pt>
                <c:pt idx="23">
                  <c:v>5.6</c:v>
                </c:pt>
                <c:pt idx="24">
                  <c:v>7.8</c:v>
                </c:pt>
                <c:pt idx="25">
                  <c:v>7.3</c:v>
                </c:pt>
                <c:pt idx="26">
                  <c:v>8.5</c:v>
                </c:pt>
                <c:pt idx="27">
                  <c:v>6.4</c:v>
                </c:pt>
                <c:pt idx="28">
                  <c:v>7.5</c:v>
                </c:pt>
                <c:pt idx="29">
                  <c:v>6.1</c:v>
                </c:pt>
                <c:pt idx="30">
                  <c:v>7.9</c:v>
                </c:pt>
                <c:pt idx="31">
                  <c:v>6.5</c:v>
                </c:pt>
                <c:pt idx="32">
                  <c:v>5.2</c:v>
                </c:pt>
                <c:pt idx="33">
                  <c:v>7.6</c:v>
                </c:pt>
                <c:pt idx="34">
                  <c:v>8.4</c:v>
                </c:pt>
                <c:pt idx="35">
                  <c:v>6.2</c:v>
                </c:pt>
                <c:pt idx="36">
                  <c:v>7.4</c:v>
                </c:pt>
                <c:pt idx="37">
                  <c:v>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C16-4EB6-8EA0-9B2BD8CBD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0913799"/>
        <c:axId val="1890924039"/>
      </c:lineChart>
      <c:catAx>
        <c:axId val="18909137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924039"/>
        <c:crosses val="autoZero"/>
        <c:auto val="1"/>
        <c:lblAlgn val="ctr"/>
        <c:lblOffset val="100"/>
        <c:noMultiLvlLbl val="0"/>
      </c:catAx>
      <c:valAx>
        <c:axId val="18909240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913799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Directors in the 90th Percentile (IMDB Score Average)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Q.D!$G$10</c:f>
              <c:strCache>
                <c:ptCount val="1"/>
                <c:pt idx="0">
                  <c:v>IMDB Score Average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Q.D!$E$11:$E$22</c:f>
              <c:strCache>
                <c:ptCount val="12"/>
                <c:pt idx="0">
                  <c:v>Christopher Nolan</c:v>
                </c:pt>
                <c:pt idx="1">
                  <c:v>Quentin Tarantino</c:v>
                </c:pt>
                <c:pt idx="2">
                  <c:v>James Cameron</c:v>
                </c:pt>
                <c:pt idx="3">
                  <c:v>Peter Jackson</c:v>
                </c:pt>
                <c:pt idx="4">
                  <c:v>David Fincher</c:v>
                </c:pt>
                <c:pt idx="5">
                  <c:v>Martin Scorsese</c:v>
                </c:pt>
                <c:pt idx="6">
                  <c:v>Francis Ford Coppola</c:v>
                </c:pt>
                <c:pt idx="7">
                  <c:v>Wes Anderson</c:v>
                </c:pt>
                <c:pt idx="8">
                  <c:v>Paul Greengrass</c:v>
                </c:pt>
                <c:pt idx="9">
                  <c:v>Steven Spielberg</c:v>
                </c:pt>
                <c:pt idx="10">
                  <c:v>Paul Thomas Anderson</c:v>
                </c:pt>
                <c:pt idx="11">
                  <c:v>Darren Aronofsky</c:v>
                </c:pt>
              </c:strCache>
            </c:strRef>
          </c:cat>
          <c:val>
            <c:numRef>
              <c:f>Q.D!$G$11:$G$22</c:f>
              <c:numCache>
                <c:formatCode>0.00</c:formatCode>
                <c:ptCount val="12"/>
                <c:pt idx="0">
                  <c:v>8.43</c:v>
                </c:pt>
                <c:pt idx="1">
                  <c:v>8.1999999999999993</c:v>
                </c:pt>
                <c:pt idx="2">
                  <c:v>7.91</c:v>
                </c:pt>
                <c:pt idx="3">
                  <c:v>7.89</c:v>
                </c:pt>
                <c:pt idx="4">
                  <c:v>7.75</c:v>
                </c:pt>
                <c:pt idx="5">
                  <c:v>7.68</c:v>
                </c:pt>
                <c:pt idx="6">
                  <c:v>7.66</c:v>
                </c:pt>
                <c:pt idx="7">
                  <c:v>7.63</c:v>
                </c:pt>
                <c:pt idx="8">
                  <c:v>7.59</c:v>
                </c:pt>
                <c:pt idx="9">
                  <c:v>7.54</c:v>
                </c:pt>
                <c:pt idx="10">
                  <c:v>7.52</c:v>
                </c:pt>
                <c:pt idx="11">
                  <c:v>7.48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1DC-1C01-4897-BE77-A91E41B32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42832647"/>
        <c:axId val="549868551"/>
      </c:barChart>
      <c:catAx>
        <c:axId val="542832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868551"/>
        <c:crosses val="autoZero"/>
        <c:auto val="1"/>
        <c:lblAlgn val="ctr"/>
        <c:lblOffset val="100"/>
        <c:noMultiLvlLbl val="0"/>
      </c:catAx>
      <c:valAx>
        <c:axId val="549868551"/>
        <c:scaling>
          <c:orientation val="minMax"/>
          <c:max val="10"/>
          <c:min val="0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28326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sng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Budget - Gross Earnings Correlation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sng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'Clean Data'!$J$2:$J$3787</c:f>
              <c:numCache>
                <c:formatCode>General</c:formatCode>
                <c:ptCount val="3786"/>
                <c:pt idx="0">
                  <c:v>2.7023999999999999E-2</c:v>
                </c:pt>
                <c:pt idx="1">
                  <c:v>71.897215000000003</c:v>
                </c:pt>
                <c:pt idx="2">
                  <c:v>1.4616000000000001E-2</c:v>
                </c:pt>
                <c:pt idx="3">
                  <c:v>38.176107999999999</c:v>
                </c:pt>
                <c:pt idx="4">
                  <c:v>66.941558999999998</c:v>
                </c:pt>
                <c:pt idx="5">
                  <c:v>5.3481000000000001E-2</c:v>
                </c:pt>
                <c:pt idx="6">
                  <c:v>12.232937</c:v>
                </c:pt>
                <c:pt idx="7">
                  <c:v>56.667870000000001</c:v>
                </c:pt>
                <c:pt idx="8">
                  <c:v>18.329466</c:v>
                </c:pt>
                <c:pt idx="9">
                  <c:v>56.044241</c:v>
                </c:pt>
                <c:pt idx="10">
                  <c:v>52.822417999999999</c:v>
                </c:pt>
                <c:pt idx="11">
                  <c:v>71.975611000000001</c:v>
                </c:pt>
                <c:pt idx="12">
                  <c:v>24.375436000000001</c:v>
                </c:pt>
                <c:pt idx="13">
                  <c:v>36.883538999999999</c:v>
                </c:pt>
                <c:pt idx="14">
                  <c:v>64.149837000000005</c:v>
                </c:pt>
                <c:pt idx="15">
                  <c:v>0.12743699999999999</c:v>
                </c:pt>
                <c:pt idx="16">
                  <c:v>127.083765</c:v>
                </c:pt>
                <c:pt idx="17">
                  <c:v>75.573300000000003</c:v>
                </c:pt>
                <c:pt idx="18">
                  <c:v>0.53676699999999999</c:v>
                </c:pt>
                <c:pt idx="19">
                  <c:v>4.94625</c:v>
                </c:pt>
                <c:pt idx="20">
                  <c:v>6.8516360000000001</c:v>
                </c:pt>
                <c:pt idx="21">
                  <c:v>56.715370999999998</c:v>
                </c:pt>
                <c:pt idx="22">
                  <c:v>166.112167</c:v>
                </c:pt>
                <c:pt idx="23">
                  <c:v>33.349949000000002</c:v>
                </c:pt>
                <c:pt idx="24">
                  <c:v>0.26148100000000002</c:v>
                </c:pt>
                <c:pt idx="25">
                  <c:v>25.675764999999998</c:v>
                </c:pt>
                <c:pt idx="26">
                  <c:v>16.248701000000001</c:v>
                </c:pt>
                <c:pt idx="27">
                  <c:v>138.447667</c:v>
                </c:pt>
                <c:pt idx="28">
                  <c:v>81.159364999999994</c:v>
                </c:pt>
                <c:pt idx="29">
                  <c:v>191.61623800000001</c:v>
                </c:pt>
                <c:pt idx="30">
                  <c:v>13.060843</c:v>
                </c:pt>
                <c:pt idx="31">
                  <c:v>76.806312000000005</c:v>
                </c:pt>
                <c:pt idx="32">
                  <c:v>45.063889000000003</c:v>
                </c:pt>
                <c:pt idx="33">
                  <c:v>37.035514999999997</c:v>
                </c:pt>
                <c:pt idx="34">
                  <c:v>28.637506999999999</c:v>
                </c:pt>
                <c:pt idx="35">
                  <c:v>30.688364</c:v>
                </c:pt>
                <c:pt idx="36">
                  <c:v>167.78095999999999</c:v>
                </c:pt>
                <c:pt idx="37">
                  <c:v>11.784000000000001</c:v>
                </c:pt>
                <c:pt idx="38">
                  <c:v>9.8213349999999995</c:v>
                </c:pt>
                <c:pt idx="39">
                  <c:v>53.574088000000003</c:v>
                </c:pt>
                <c:pt idx="40">
                  <c:v>39.568995999999999</c:v>
                </c:pt>
                <c:pt idx="41">
                  <c:v>37.053924000000002</c:v>
                </c:pt>
                <c:pt idx="42">
                  <c:v>210.59259</c:v>
                </c:pt>
                <c:pt idx="43">
                  <c:v>106.369117</c:v>
                </c:pt>
                <c:pt idx="44">
                  <c:v>15.738632000000001</c:v>
                </c:pt>
                <c:pt idx="45">
                  <c:v>1.185783</c:v>
                </c:pt>
                <c:pt idx="46">
                  <c:v>37.939782000000001</c:v>
                </c:pt>
                <c:pt idx="47">
                  <c:v>95.001343000000006</c:v>
                </c:pt>
                <c:pt idx="48">
                  <c:v>2.2999999999999998</c:v>
                </c:pt>
                <c:pt idx="49">
                  <c:v>38.297305000000001</c:v>
                </c:pt>
                <c:pt idx="50">
                  <c:v>1.7149000000000001E-2</c:v>
                </c:pt>
                <c:pt idx="51">
                  <c:v>120.776832</c:v>
                </c:pt>
                <c:pt idx="52">
                  <c:v>34.963966999999997</c:v>
                </c:pt>
                <c:pt idx="53">
                  <c:v>32.391373999999999</c:v>
                </c:pt>
                <c:pt idx="54">
                  <c:v>16.574731</c:v>
                </c:pt>
                <c:pt idx="55">
                  <c:v>3.55999</c:v>
                </c:pt>
                <c:pt idx="56">
                  <c:v>116.724075</c:v>
                </c:pt>
                <c:pt idx="57">
                  <c:v>3.076425</c:v>
                </c:pt>
                <c:pt idx="58">
                  <c:v>9.9850999999999995E-2</c:v>
                </c:pt>
                <c:pt idx="59">
                  <c:v>16.930883999999999</c:v>
                </c:pt>
                <c:pt idx="60">
                  <c:v>36.283504000000001</c:v>
                </c:pt>
                <c:pt idx="61">
                  <c:v>31.743331999999999</c:v>
                </c:pt>
                <c:pt idx="62">
                  <c:v>4.700361</c:v>
                </c:pt>
                <c:pt idx="63">
                  <c:v>6.7348439999999998</c:v>
                </c:pt>
                <c:pt idx="64">
                  <c:v>170.70899600000001</c:v>
                </c:pt>
                <c:pt idx="65">
                  <c:v>1.754319</c:v>
                </c:pt>
                <c:pt idx="66">
                  <c:v>50.8</c:v>
                </c:pt>
                <c:pt idx="67">
                  <c:v>162.792677</c:v>
                </c:pt>
                <c:pt idx="68">
                  <c:v>137.85009600000001</c:v>
                </c:pt>
                <c:pt idx="69">
                  <c:v>51.431159999999998</c:v>
                </c:pt>
                <c:pt idx="70">
                  <c:v>56.702900999999997</c:v>
                </c:pt>
                <c:pt idx="71">
                  <c:v>5.702083</c:v>
                </c:pt>
                <c:pt idx="72">
                  <c:v>2.148212</c:v>
                </c:pt>
                <c:pt idx="73">
                  <c:v>141.34017800000001</c:v>
                </c:pt>
                <c:pt idx="74">
                  <c:v>3.5</c:v>
                </c:pt>
                <c:pt idx="75">
                  <c:v>67.344391999999999</c:v>
                </c:pt>
                <c:pt idx="76">
                  <c:v>7.4582689999999996</c:v>
                </c:pt>
                <c:pt idx="77">
                  <c:v>15.408822000000001</c:v>
                </c:pt>
                <c:pt idx="78">
                  <c:v>0.51500500000000005</c:v>
                </c:pt>
                <c:pt idx="79">
                  <c:v>17.314482999999999</c:v>
                </c:pt>
                <c:pt idx="80">
                  <c:v>40.041682999999999</c:v>
                </c:pt>
                <c:pt idx="81">
                  <c:v>31.493781999999999</c:v>
                </c:pt>
                <c:pt idx="82">
                  <c:v>1.0290170000000001</c:v>
                </c:pt>
                <c:pt idx="83">
                  <c:v>56.083965999999997</c:v>
                </c:pt>
                <c:pt idx="84">
                  <c:v>107.45878500000001</c:v>
                </c:pt>
                <c:pt idx="85">
                  <c:v>0.10024</c:v>
                </c:pt>
                <c:pt idx="86">
                  <c:v>21.835784</c:v>
                </c:pt>
                <c:pt idx="87">
                  <c:v>29.392417999999999</c:v>
                </c:pt>
                <c:pt idx="88">
                  <c:v>52.528329999999997</c:v>
                </c:pt>
                <c:pt idx="89">
                  <c:v>26.183197</c:v>
                </c:pt>
                <c:pt idx="90">
                  <c:v>9.1728100000000001</c:v>
                </c:pt>
                <c:pt idx="91">
                  <c:v>42.615684999999999</c:v>
                </c:pt>
                <c:pt idx="92">
                  <c:v>5.7491339999999997</c:v>
                </c:pt>
                <c:pt idx="93">
                  <c:v>17.237244</c:v>
                </c:pt>
                <c:pt idx="94">
                  <c:v>30.324946000000001</c:v>
                </c:pt>
                <c:pt idx="95">
                  <c:v>30</c:v>
                </c:pt>
                <c:pt idx="96">
                  <c:v>44.793199999999999</c:v>
                </c:pt>
                <c:pt idx="97">
                  <c:v>49.369900000000001</c:v>
                </c:pt>
                <c:pt idx="98">
                  <c:v>22.168358999999999</c:v>
                </c:pt>
                <c:pt idx="99">
                  <c:v>26.504999999999999</c:v>
                </c:pt>
                <c:pt idx="100">
                  <c:v>26.4</c:v>
                </c:pt>
                <c:pt idx="101">
                  <c:v>15.48354</c:v>
                </c:pt>
                <c:pt idx="102">
                  <c:v>20.338609000000002</c:v>
                </c:pt>
                <c:pt idx="103">
                  <c:v>20.966643999999999</c:v>
                </c:pt>
                <c:pt idx="104">
                  <c:v>5.4809960000000002</c:v>
                </c:pt>
                <c:pt idx="105">
                  <c:v>7.0984920000000002</c:v>
                </c:pt>
                <c:pt idx="106">
                  <c:v>9.1905249999999992</c:v>
                </c:pt>
                <c:pt idx="107">
                  <c:v>16.311762999999999</c:v>
                </c:pt>
                <c:pt idx="108">
                  <c:v>8.1192049999999991</c:v>
                </c:pt>
                <c:pt idx="109">
                  <c:v>9.1668629999999993</c:v>
                </c:pt>
                <c:pt idx="110">
                  <c:v>1.891821</c:v>
                </c:pt>
                <c:pt idx="111">
                  <c:v>34.746108999999997</c:v>
                </c:pt>
                <c:pt idx="112">
                  <c:v>18.438148999999999</c:v>
                </c:pt>
                <c:pt idx="113">
                  <c:v>108.706165</c:v>
                </c:pt>
                <c:pt idx="114">
                  <c:v>35.033759000000003</c:v>
                </c:pt>
                <c:pt idx="115">
                  <c:v>6.1678170000000003</c:v>
                </c:pt>
                <c:pt idx="116">
                  <c:v>50.3</c:v>
                </c:pt>
                <c:pt idx="117">
                  <c:v>25.977364999999999</c:v>
                </c:pt>
                <c:pt idx="118">
                  <c:v>4.741987</c:v>
                </c:pt>
                <c:pt idx="119">
                  <c:v>41.227069</c:v>
                </c:pt>
                <c:pt idx="120">
                  <c:v>78.616688999999994</c:v>
                </c:pt>
                <c:pt idx="121">
                  <c:v>10.719367</c:v>
                </c:pt>
                <c:pt idx="122">
                  <c:v>28.064226000000001</c:v>
                </c:pt>
                <c:pt idx="123">
                  <c:v>6.4147999999999997E-2</c:v>
                </c:pt>
                <c:pt idx="124">
                  <c:v>40.566654999999997</c:v>
                </c:pt>
                <c:pt idx="125">
                  <c:v>48.637684</c:v>
                </c:pt>
                <c:pt idx="126">
                  <c:v>65.010105999999993</c:v>
                </c:pt>
                <c:pt idx="127">
                  <c:v>15.294553000000001</c:v>
                </c:pt>
                <c:pt idx="128">
                  <c:v>37.516013000000001</c:v>
                </c:pt>
                <c:pt idx="129">
                  <c:v>50.007168</c:v>
                </c:pt>
                <c:pt idx="130">
                  <c:v>72.216999999999999</c:v>
                </c:pt>
                <c:pt idx="131">
                  <c:v>108.36</c:v>
                </c:pt>
                <c:pt idx="132">
                  <c:v>24.343672999999999</c:v>
                </c:pt>
                <c:pt idx="133">
                  <c:v>70.011072999999996</c:v>
                </c:pt>
                <c:pt idx="134">
                  <c:v>20.257000000000001</c:v>
                </c:pt>
                <c:pt idx="135">
                  <c:v>22.245861000000001</c:v>
                </c:pt>
                <c:pt idx="136">
                  <c:v>17.382981999999998</c:v>
                </c:pt>
                <c:pt idx="137">
                  <c:v>18.004225000000002</c:v>
                </c:pt>
                <c:pt idx="138">
                  <c:v>0.31712499999999999</c:v>
                </c:pt>
                <c:pt idx="139">
                  <c:v>25.857987000000001</c:v>
                </c:pt>
                <c:pt idx="140">
                  <c:v>60.522097000000002</c:v>
                </c:pt>
                <c:pt idx="141">
                  <c:v>28.328132</c:v>
                </c:pt>
                <c:pt idx="142">
                  <c:v>0.10822900000000001</c:v>
                </c:pt>
                <c:pt idx="143">
                  <c:v>5.8815039999999996</c:v>
                </c:pt>
                <c:pt idx="144">
                  <c:v>23.222861000000002</c:v>
                </c:pt>
                <c:pt idx="145">
                  <c:v>47.285499000000002</c:v>
                </c:pt>
                <c:pt idx="146">
                  <c:v>0.61783999999999994</c:v>
                </c:pt>
                <c:pt idx="147">
                  <c:v>0.92710700000000001</c:v>
                </c:pt>
                <c:pt idx="148">
                  <c:v>24.629916000000001</c:v>
                </c:pt>
                <c:pt idx="149">
                  <c:v>172.620724</c:v>
                </c:pt>
                <c:pt idx="150">
                  <c:v>2.850263</c:v>
                </c:pt>
                <c:pt idx="151">
                  <c:v>83.4</c:v>
                </c:pt>
                <c:pt idx="152">
                  <c:v>0.439162</c:v>
                </c:pt>
                <c:pt idx="153">
                  <c:v>217.35021900000001</c:v>
                </c:pt>
                <c:pt idx="154">
                  <c:v>3.0145409999999999</c:v>
                </c:pt>
                <c:pt idx="155">
                  <c:v>0.32630799999999999</c:v>
                </c:pt>
                <c:pt idx="156">
                  <c:v>14.208384000000001</c:v>
                </c:pt>
                <c:pt idx="157">
                  <c:v>25.863914999999999</c:v>
                </c:pt>
                <c:pt idx="158">
                  <c:v>0.65252600000000005</c:v>
                </c:pt>
                <c:pt idx="159">
                  <c:v>66.950483000000006</c:v>
                </c:pt>
                <c:pt idx="160">
                  <c:v>34.293771</c:v>
                </c:pt>
                <c:pt idx="161">
                  <c:v>13.395939</c:v>
                </c:pt>
                <c:pt idx="162">
                  <c:v>58.183965999999998</c:v>
                </c:pt>
                <c:pt idx="163">
                  <c:v>0.2064</c:v>
                </c:pt>
                <c:pt idx="164">
                  <c:v>334.18520599999999</c:v>
                </c:pt>
                <c:pt idx="165">
                  <c:v>76.846624000000006</c:v>
                </c:pt>
                <c:pt idx="166">
                  <c:v>55.473599999999998</c:v>
                </c:pt>
                <c:pt idx="167">
                  <c:v>78.900000000000006</c:v>
                </c:pt>
                <c:pt idx="168">
                  <c:v>47.748609999999999</c:v>
                </c:pt>
                <c:pt idx="169">
                  <c:v>25.200412</c:v>
                </c:pt>
                <c:pt idx="170">
                  <c:v>41.797066000000001</c:v>
                </c:pt>
                <c:pt idx="171">
                  <c:v>85.2</c:v>
                </c:pt>
                <c:pt idx="172">
                  <c:v>36.733908999999997</c:v>
                </c:pt>
                <c:pt idx="173">
                  <c:v>33.860010000000003</c:v>
                </c:pt>
                <c:pt idx="174">
                  <c:v>25.482931000000001</c:v>
                </c:pt>
                <c:pt idx="175">
                  <c:v>6.2629419999999998</c:v>
                </c:pt>
                <c:pt idx="176">
                  <c:v>0.11293499999999999</c:v>
                </c:pt>
                <c:pt idx="177">
                  <c:v>7.2214580000000002</c:v>
                </c:pt>
                <c:pt idx="178">
                  <c:v>15.527125</c:v>
                </c:pt>
                <c:pt idx="179">
                  <c:v>2.2723E-2</c:v>
                </c:pt>
                <c:pt idx="180">
                  <c:v>0.54871199999999998</c:v>
                </c:pt>
                <c:pt idx="181">
                  <c:v>66.002193000000005</c:v>
                </c:pt>
                <c:pt idx="182">
                  <c:v>32.522351999999998</c:v>
                </c:pt>
                <c:pt idx="183">
                  <c:v>5.2961000000000001E-2</c:v>
                </c:pt>
                <c:pt idx="184">
                  <c:v>20.991496999999999</c:v>
                </c:pt>
                <c:pt idx="185">
                  <c:v>5.1326549999999997</c:v>
                </c:pt>
                <c:pt idx="186">
                  <c:v>1.0018000000000001E-2</c:v>
                </c:pt>
                <c:pt idx="187">
                  <c:v>74.058698000000007</c:v>
                </c:pt>
                <c:pt idx="188">
                  <c:v>87.856565000000003</c:v>
                </c:pt>
                <c:pt idx="189">
                  <c:v>25.077977000000001</c:v>
                </c:pt>
                <c:pt idx="190">
                  <c:v>217.326336</c:v>
                </c:pt>
                <c:pt idx="191">
                  <c:v>133.10392899999999</c:v>
                </c:pt>
                <c:pt idx="192">
                  <c:v>85.884815000000003</c:v>
                </c:pt>
                <c:pt idx="193">
                  <c:v>219.61339100000001</c:v>
                </c:pt>
                <c:pt idx="194">
                  <c:v>51.6</c:v>
                </c:pt>
                <c:pt idx="195">
                  <c:v>33.201661000000001</c:v>
                </c:pt>
                <c:pt idx="196">
                  <c:v>0.27429900000000002</c:v>
                </c:pt>
                <c:pt idx="197">
                  <c:v>130.05804699999999</c:v>
                </c:pt>
                <c:pt idx="198">
                  <c:v>0.90283500000000005</c:v>
                </c:pt>
                <c:pt idx="199">
                  <c:v>7.1567249999999998</c:v>
                </c:pt>
                <c:pt idx="200">
                  <c:v>130.12762000000001</c:v>
                </c:pt>
                <c:pt idx="201">
                  <c:v>115</c:v>
                </c:pt>
                <c:pt idx="202">
                  <c:v>6.7122409999999997</c:v>
                </c:pt>
                <c:pt idx="203">
                  <c:v>150.117807</c:v>
                </c:pt>
                <c:pt idx="204">
                  <c:v>4</c:v>
                </c:pt>
                <c:pt idx="205">
                  <c:v>13.264986</c:v>
                </c:pt>
                <c:pt idx="206">
                  <c:v>145.09682000000001</c:v>
                </c:pt>
                <c:pt idx="207">
                  <c:v>101.736215</c:v>
                </c:pt>
                <c:pt idx="208">
                  <c:v>15.047419</c:v>
                </c:pt>
                <c:pt idx="209">
                  <c:v>56.724080000000001</c:v>
                </c:pt>
                <c:pt idx="210">
                  <c:v>350.12355300000002</c:v>
                </c:pt>
                <c:pt idx="211">
                  <c:v>104.35420499999999</c:v>
                </c:pt>
                <c:pt idx="212">
                  <c:v>93.607673000000005</c:v>
                </c:pt>
                <c:pt idx="213">
                  <c:v>0.18348999999999999</c:v>
                </c:pt>
                <c:pt idx="214">
                  <c:v>44.175393999999997</c:v>
                </c:pt>
                <c:pt idx="215">
                  <c:v>6.4359E-2</c:v>
                </c:pt>
                <c:pt idx="216">
                  <c:v>5.3838340000000002</c:v>
                </c:pt>
                <c:pt idx="217">
                  <c:v>0.22537699999999999</c:v>
                </c:pt>
                <c:pt idx="218">
                  <c:v>1.5447000000000001E-2</c:v>
                </c:pt>
                <c:pt idx="219">
                  <c:v>7.0017199999999997</c:v>
                </c:pt>
                <c:pt idx="220">
                  <c:v>16.298045999999999</c:v>
                </c:pt>
                <c:pt idx="221">
                  <c:v>12.574714999999999</c:v>
                </c:pt>
                <c:pt idx="222">
                  <c:v>7.5078000000000006E-2</c:v>
                </c:pt>
                <c:pt idx="223">
                  <c:v>18.535191000000001</c:v>
                </c:pt>
                <c:pt idx="224">
                  <c:v>8.5355749999999997</c:v>
                </c:pt>
                <c:pt idx="225">
                  <c:v>65.557989000000006</c:v>
                </c:pt>
                <c:pt idx="226">
                  <c:v>31.526392999999999</c:v>
                </c:pt>
                <c:pt idx="227">
                  <c:v>32.122248999999996</c:v>
                </c:pt>
                <c:pt idx="228">
                  <c:v>106.694016</c:v>
                </c:pt>
                <c:pt idx="229">
                  <c:v>58.297829999999998</c:v>
                </c:pt>
                <c:pt idx="230">
                  <c:v>5.7250000000000001E-3</c:v>
                </c:pt>
                <c:pt idx="231">
                  <c:v>2.1753119999999999</c:v>
                </c:pt>
                <c:pt idx="232">
                  <c:v>84.136909000000003</c:v>
                </c:pt>
                <c:pt idx="233">
                  <c:v>15.155772000000001</c:v>
                </c:pt>
                <c:pt idx="234">
                  <c:v>24.044532</c:v>
                </c:pt>
                <c:pt idx="235">
                  <c:v>13.03866</c:v>
                </c:pt>
                <c:pt idx="236">
                  <c:v>133.375846</c:v>
                </c:pt>
                <c:pt idx="237">
                  <c:v>141.6</c:v>
                </c:pt>
                <c:pt idx="238">
                  <c:v>39.251128000000001</c:v>
                </c:pt>
                <c:pt idx="239">
                  <c:v>84.263836999999995</c:v>
                </c:pt>
                <c:pt idx="240">
                  <c:v>8</c:v>
                </c:pt>
                <c:pt idx="241">
                  <c:v>39.200000000000003</c:v>
                </c:pt>
                <c:pt idx="242">
                  <c:v>85.911261999999994</c:v>
                </c:pt>
                <c:pt idx="243">
                  <c:v>3.4428200000000002</c:v>
                </c:pt>
                <c:pt idx="244">
                  <c:v>4.463292</c:v>
                </c:pt>
                <c:pt idx="245">
                  <c:v>1.316074</c:v>
                </c:pt>
                <c:pt idx="246">
                  <c:v>3.205244</c:v>
                </c:pt>
                <c:pt idx="247">
                  <c:v>4.914E-3</c:v>
                </c:pt>
                <c:pt idx="248">
                  <c:v>0.28776099999999999</c:v>
                </c:pt>
                <c:pt idx="249">
                  <c:v>10.965209</c:v>
                </c:pt>
                <c:pt idx="250">
                  <c:v>180.19163399999999</c:v>
                </c:pt>
                <c:pt idx="251">
                  <c:v>21.078144999999999</c:v>
                </c:pt>
                <c:pt idx="252">
                  <c:v>90.646553999999995</c:v>
                </c:pt>
                <c:pt idx="253">
                  <c:v>75.530832000000004</c:v>
                </c:pt>
                <c:pt idx="254">
                  <c:v>3.2030439999999998</c:v>
                </c:pt>
                <c:pt idx="255">
                  <c:v>18.653614999999999</c:v>
                </c:pt>
                <c:pt idx="256">
                  <c:v>78.8</c:v>
                </c:pt>
                <c:pt idx="257">
                  <c:v>50.859889000000003</c:v>
                </c:pt>
                <c:pt idx="258">
                  <c:v>172.07131200000001</c:v>
                </c:pt>
                <c:pt idx="259">
                  <c:v>17.683669999999999</c:v>
                </c:pt>
                <c:pt idx="260">
                  <c:v>12.947763</c:v>
                </c:pt>
                <c:pt idx="261">
                  <c:v>5.5189180000000002</c:v>
                </c:pt>
                <c:pt idx="262">
                  <c:v>18.595715999999999</c:v>
                </c:pt>
                <c:pt idx="263">
                  <c:v>53.133887999999999</c:v>
                </c:pt>
                <c:pt idx="264">
                  <c:v>7.9182829999999997</c:v>
                </c:pt>
                <c:pt idx="265">
                  <c:v>82.301520999999994</c:v>
                </c:pt>
                <c:pt idx="266">
                  <c:v>136.01944800000001</c:v>
                </c:pt>
                <c:pt idx="267">
                  <c:v>24.362501000000002</c:v>
                </c:pt>
                <c:pt idx="268">
                  <c:v>201.57339099999999</c:v>
                </c:pt>
                <c:pt idx="269">
                  <c:v>15.988875999999999</c:v>
                </c:pt>
                <c:pt idx="270">
                  <c:v>11.501092999999999</c:v>
                </c:pt>
                <c:pt idx="271">
                  <c:v>2.3616000000000002E-2</c:v>
                </c:pt>
                <c:pt idx="272">
                  <c:v>24.004159000000001</c:v>
                </c:pt>
                <c:pt idx="273">
                  <c:v>15.13133</c:v>
                </c:pt>
                <c:pt idx="274">
                  <c:v>46.440491000000002</c:v>
                </c:pt>
                <c:pt idx="275">
                  <c:v>21.197315</c:v>
                </c:pt>
                <c:pt idx="276">
                  <c:v>147.637474</c:v>
                </c:pt>
                <c:pt idx="277">
                  <c:v>9.9100000000000004E-3</c:v>
                </c:pt>
                <c:pt idx="278">
                  <c:v>30.306267999999999</c:v>
                </c:pt>
                <c:pt idx="279">
                  <c:v>19.976073</c:v>
                </c:pt>
                <c:pt idx="280">
                  <c:v>19.548064</c:v>
                </c:pt>
                <c:pt idx="281">
                  <c:v>22.326246999999999</c:v>
                </c:pt>
                <c:pt idx="282">
                  <c:v>84.037038999999993</c:v>
                </c:pt>
                <c:pt idx="283">
                  <c:v>3.3338230000000002</c:v>
                </c:pt>
                <c:pt idx="284">
                  <c:v>0.83021</c:v>
                </c:pt>
                <c:pt idx="285">
                  <c:v>50.921737999999998</c:v>
                </c:pt>
                <c:pt idx="286">
                  <c:v>1.0241750000000001</c:v>
                </c:pt>
                <c:pt idx="287">
                  <c:v>31.655090999999999</c:v>
                </c:pt>
                <c:pt idx="288">
                  <c:v>37.738399999999999</c:v>
                </c:pt>
                <c:pt idx="289">
                  <c:v>213.07916299999999</c:v>
                </c:pt>
                <c:pt idx="290">
                  <c:v>53.868029999999997</c:v>
                </c:pt>
                <c:pt idx="291">
                  <c:v>205.39942199999999</c:v>
                </c:pt>
                <c:pt idx="292">
                  <c:v>49.551662</c:v>
                </c:pt>
                <c:pt idx="293">
                  <c:v>2.0620660000000002</c:v>
                </c:pt>
                <c:pt idx="294">
                  <c:v>37.752930999999997</c:v>
                </c:pt>
                <c:pt idx="295">
                  <c:v>760.50584700000002</c:v>
                </c:pt>
                <c:pt idx="296">
                  <c:v>458.99159900000001</c:v>
                </c:pt>
                <c:pt idx="297">
                  <c:v>80.281096000000005</c:v>
                </c:pt>
                <c:pt idx="298">
                  <c:v>14.373825</c:v>
                </c:pt>
                <c:pt idx="299">
                  <c:v>9.4309879999999993</c:v>
                </c:pt>
                <c:pt idx="300">
                  <c:v>1.6892000000000001E-2</c:v>
                </c:pt>
                <c:pt idx="301">
                  <c:v>6.4980000000000002</c:v>
                </c:pt>
                <c:pt idx="302">
                  <c:v>66.599999999999994</c:v>
                </c:pt>
                <c:pt idx="303">
                  <c:v>18.318000000000001</c:v>
                </c:pt>
                <c:pt idx="304">
                  <c:v>34.300770999999997</c:v>
                </c:pt>
                <c:pt idx="305">
                  <c:v>28.734552000000001</c:v>
                </c:pt>
                <c:pt idx="306">
                  <c:v>27.141959</c:v>
                </c:pt>
                <c:pt idx="307">
                  <c:v>60.26934</c:v>
                </c:pt>
                <c:pt idx="308">
                  <c:v>22.531697999999999</c:v>
                </c:pt>
                <c:pt idx="309">
                  <c:v>16.671505</c:v>
                </c:pt>
                <c:pt idx="310">
                  <c:v>0.41826799999999997</c:v>
                </c:pt>
                <c:pt idx="311">
                  <c:v>118.5</c:v>
                </c:pt>
                <c:pt idx="312">
                  <c:v>87.666629</c:v>
                </c:pt>
                <c:pt idx="313">
                  <c:v>210.60976199999999</c:v>
                </c:pt>
                <c:pt idx="314">
                  <c:v>138.396624</c:v>
                </c:pt>
                <c:pt idx="315">
                  <c:v>65.807023999999998</c:v>
                </c:pt>
                <c:pt idx="316">
                  <c:v>30.157015999999999</c:v>
                </c:pt>
                <c:pt idx="317">
                  <c:v>101.97884000000001</c:v>
                </c:pt>
                <c:pt idx="318">
                  <c:v>1.697956</c:v>
                </c:pt>
                <c:pt idx="319">
                  <c:v>55.461306999999998</c:v>
                </c:pt>
                <c:pt idx="320">
                  <c:v>60.057639000000002</c:v>
                </c:pt>
                <c:pt idx="321">
                  <c:v>100.292856</c:v>
                </c:pt>
                <c:pt idx="322">
                  <c:v>7.7640269999999996</c:v>
                </c:pt>
                <c:pt idx="323">
                  <c:v>21.564616000000001</c:v>
                </c:pt>
                <c:pt idx="324">
                  <c:v>14.294841999999999</c:v>
                </c:pt>
                <c:pt idx="325">
                  <c:v>2.1852659999999999</c:v>
                </c:pt>
                <c:pt idx="326">
                  <c:v>41.523271000000001</c:v>
                </c:pt>
                <c:pt idx="327">
                  <c:v>5.2053430000000001</c:v>
                </c:pt>
                <c:pt idx="328">
                  <c:v>15.279680000000001</c:v>
                </c:pt>
                <c:pt idx="329">
                  <c:v>64.955956</c:v>
                </c:pt>
                <c:pt idx="330">
                  <c:v>75.074950000000001</c:v>
                </c:pt>
                <c:pt idx="331">
                  <c:v>11.144518</c:v>
                </c:pt>
                <c:pt idx="332">
                  <c:v>72.601713000000004</c:v>
                </c:pt>
                <c:pt idx="333">
                  <c:v>5.8511879999999996</c:v>
                </c:pt>
                <c:pt idx="334">
                  <c:v>26.53612</c:v>
                </c:pt>
                <c:pt idx="335">
                  <c:v>2.9619909999999998</c:v>
                </c:pt>
                <c:pt idx="336">
                  <c:v>107.285004</c:v>
                </c:pt>
                <c:pt idx="337">
                  <c:v>205.343774</c:v>
                </c:pt>
                <c:pt idx="338">
                  <c:v>184.03111200000001</c:v>
                </c:pt>
                <c:pt idx="339">
                  <c:v>162.83169799999999</c:v>
                </c:pt>
                <c:pt idx="340">
                  <c:v>330.24906199999998</c:v>
                </c:pt>
                <c:pt idx="341">
                  <c:v>251.18892399999999</c:v>
                </c:pt>
                <c:pt idx="342">
                  <c:v>10.149779000000001</c:v>
                </c:pt>
                <c:pt idx="343">
                  <c:v>83.552429000000004</c:v>
                </c:pt>
                <c:pt idx="344">
                  <c:v>8.8883550000000007</c:v>
                </c:pt>
                <c:pt idx="345">
                  <c:v>21.471685000000001</c:v>
                </c:pt>
                <c:pt idx="346">
                  <c:v>65.173159999999996</c:v>
                </c:pt>
                <c:pt idx="347">
                  <c:v>55.808743999999997</c:v>
                </c:pt>
                <c:pt idx="348">
                  <c:v>11.169530999999999</c:v>
                </c:pt>
                <c:pt idx="349">
                  <c:v>27.854896</c:v>
                </c:pt>
                <c:pt idx="350">
                  <c:v>0.86932500000000001</c:v>
                </c:pt>
                <c:pt idx="351">
                  <c:v>12.784397</c:v>
                </c:pt>
                <c:pt idx="352">
                  <c:v>19.445217</c:v>
                </c:pt>
                <c:pt idx="353">
                  <c:v>63.071133000000003</c:v>
                </c:pt>
                <c:pt idx="354">
                  <c:v>32.645546000000003</c:v>
                </c:pt>
                <c:pt idx="355">
                  <c:v>18.663910999999999</c:v>
                </c:pt>
                <c:pt idx="356">
                  <c:v>37.879995999999998</c:v>
                </c:pt>
                <c:pt idx="357">
                  <c:v>109.993847</c:v>
                </c:pt>
                <c:pt idx="358">
                  <c:v>126.597121</c:v>
                </c:pt>
                <c:pt idx="359">
                  <c:v>0.47499999999999998</c:v>
                </c:pt>
                <c:pt idx="360">
                  <c:v>19.179969</c:v>
                </c:pt>
                <c:pt idx="361">
                  <c:v>73.326666000000003</c:v>
                </c:pt>
                <c:pt idx="362">
                  <c:v>2.963012</c:v>
                </c:pt>
                <c:pt idx="363">
                  <c:v>8.1145069999999997</c:v>
                </c:pt>
                <c:pt idx="364">
                  <c:v>5.4</c:v>
                </c:pt>
                <c:pt idx="365">
                  <c:v>5.7928220000000001</c:v>
                </c:pt>
                <c:pt idx="366">
                  <c:v>16.168741000000001</c:v>
                </c:pt>
                <c:pt idx="367">
                  <c:v>5.7763140000000002</c:v>
                </c:pt>
                <c:pt idx="368">
                  <c:v>59.068786000000003</c:v>
                </c:pt>
                <c:pt idx="369">
                  <c:v>22.858926</c:v>
                </c:pt>
                <c:pt idx="370">
                  <c:v>7.7390489999999996</c:v>
                </c:pt>
                <c:pt idx="371">
                  <c:v>8.1082470000000004</c:v>
                </c:pt>
                <c:pt idx="372">
                  <c:v>22.843046999999999</c:v>
                </c:pt>
                <c:pt idx="373">
                  <c:v>32.541719000000001</c:v>
                </c:pt>
                <c:pt idx="374">
                  <c:v>39.552599999999998</c:v>
                </c:pt>
                <c:pt idx="375">
                  <c:v>82.161968999999999</c:v>
                </c:pt>
                <c:pt idx="376">
                  <c:v>9.2031919999999996</c:v>
                </c:pt>
                <c:pt idx="377">
                  <c:v>18.621248999999999</c:v>
                </c:pt>
                <c:pt idx="378">
                  <c:v>3.7993389999999998</c:v>
                </c:pt>
                <c:pt idx="379">
                  <c:v>94.497270999999998</c:v>
                </c:pt>
                <c:pt idx="380">
                  <c:v>153.66503599999999</c:v>
                </c:pt>
                <c:pt idx="381">
                  <c:v>42.61</c:v>
                </c:pt>
                <c:pt idx="382">
                  <c:v>234.76050000000001</c:v>
                </c:pt>
                <c:pt idx="383">
                  <c:v>4.4262969999999999</c:v>
                </c:pt>
                <c:pt idx="384">
                  <c:v>5.6128999999999998E-2</c:v>
                </c:pt>
                <c:pt idx="385">
                  <c:v>14.61284</c:v>
                </c:pt>
                <c:pt idx="386">
                  <c:v>2.0475699999999999</c:v>
                </c:pt>
                <c:pt idx="387">
                  <c:v>6.144806</c:v>
                </c:pt>
                <c:pt idx="388">
                  <c:v>9</c:v>
                </c:pt>
                <c:pt idx="389">
                  <c:v>58.220776000000001</c:v>
                </c:pt>
                <c:pt idx="390">
                  <c:v>163.479795</c:v>
                </c:pt>
                <c:pt idx="391">
                  <c:v>14.479775999999999</c:v>
                </c:pt>
                <c:pt idx="392">
                  <c:v>47.811275000000002</c:v>
                </c:pt>
                <c:pt idx="393">
                  <c:v>66.257002</c:v>
                </c:pt>
                <c:pt idx="394">
                  <c:v>222.48771099999999</c:v>
                </c:pt>
                <c:pt idx="395">
                  <c:v>20.113965</c:v>
                </c:pt>
                <c:pt idx="396">
                  <c:v>70.163651999999999</c:v>
                </c:pt>
                <c:pt idx="397">
                  <c:v>117.559438</c:v>
                </c:pt>
                <c:pt idx="398">
                  <c:v>37.911875999999999</c:v>
                </c:pt>
                <c:pt idx="399">
                  <c:v>11.1</c:v>
                </c:pt>
                <c:pt idx="400">
                  <c:v>7.2622879999999999</c:v>
                </c:pt>
                <c:pt idx="401">
                  <c:v>114.968774</c:v>
                </c:pt>
                <c:pt idx="402">
                  <c:v>38.037512999999997</c:v>
                </c:pt>
                <c:pt idx="403">
                  <c:v>40.485039</c:v>
                </c:pt>
                <c:pt idx="404">
                  <c:v>21.994910999999998</c:v>
                </c:pt>
                <c:pt idx="405">
                  <c:v>42.335698000000001</c:v>
                </c:pt>
                <c:pt idx="406">
                  <c:v>5.0058829999999999</c:v>
                </c:pt>
                <c:pt idx="407">
                  <c:v>4.9198959999999996</c:v>
                </c:pt>
                <c:pt idx="408">
                  <c:v>4.3983920000000003</c:v>
                </c:pt>
                <c:pt idx="409">
                  <c:v>16.235292999999999</c:v>
                </c:pt>
                <c:pt idx="410">
                  <c:v>108.638745</c:v>
                </c:pt>
                <c:pt idx="411">
                  <c:v>33.422806000000001</c:v>
                </c:pt>
                <c:pt idx="412">
                  <c:v>62.563543000000003</c:v>
                </c:pt>
                <c:pt idx="413">
                  <c:v>7.0171780000000004</c:v>
                </c:pt>
                <c:pt idx="414">
                  <c:v>21.569040999999999</c:v>
                </c:pt>
                <c:pt idx="415">
                  <c:v>45.645204</c:v>
                </c:pt>
                <c:pt idx="416">
                  <c:v>9.3964870000000005</c:v>
                </c:pt>
                <c:pt idx="417">
                  <c:v>106.952327</c:v>
                </c:pt>
                <c:pt idx="418">
                  <c:v>7.0971250000000001</c:v>
                </c:pt>
                <c:pt idx="419">
                  <c:v>81.645151999999996</c:v>
                </c:pt>
                <c:pt idx="420">
                  <c:v>27</c:v>
                </c:pt>
                <c:pt idx="421">
                  <c:v>70.001064999999997</c:v>
                </c:pt>
                <c:pt idx="422">
                  <c:v>52.397388999999997</c:v>
                </c:pt>
                <c:pt idx="423">
                  <c:v>118.153533</c:v>
                </c:pt>
                <c:pt idx="424">
                  <c:v>26.494610999999999</c:v>
                </c:pt>
                <c:pt idx="425">
                  <c:v>119.5</c:v>
                </c:pt>
                <c:pt idx="426">
                  <c:v>46.280507</c:v>
                </c:pt>
                <c:pt idx="427">
                  <c:v>29.374178000000001</c:v>
                </c:pt>
                <c:pt idx="428">
                  <c:v>3.0733920000000001</c:v>
                </c:pt>
                <c:pt idx="429">
                  <c:v>5.561E-3</c:v>
                </c:pt>
                <c:pt idx="430">
                  <c:v>1.075288</c:v>
                </c:pt>
                <c:pt idx="431">
                  <c:v>57.366261999999999</c:v>
                </c:pt>
                <c:pt idx="432">
                  <c:v>4.4965830000000002</c:v>
                </c:pt>
                <c:pt idx="433">
                  <c:v>4.1229000000000002E-2</c:v>
                </c:pt>
                <c:pt idx="434">
                  <c:v>26.199517</c:v>
                </c:pt>
                <c:pt idx="435">
                  <c:v>1.55</c:v>
                </c:pt>
                <c:pt idx="436">
                  <c:v>11.806119000000001</c:v>
                </c:pt>
                <c:pt idx="437">
                  <c:v>0.76804499999999998</c:v>
                </c:pt>
                <c:pt idx="438">
                  <c:v>52.937130000000003</c:v>
                </c:pt>
                <c:pt idx="439">
                  <c:v>0.46412599999999998</c:v>
                </c:pt>
                <c:pt idx="440">
                  <c:v>40.11842</c:v>
                </c:pt>
                <c:pt idx="441">
                  <c:v>33.404871</c:v>
                </c:pt>
                <c:pt idx="442">
                  <c:v>0.59490399999999999</c:v>
                </c:pt>
                <c:pt idx="443">
                  <c:v>0.25811299999999998</c:v>
                </c:pt>
                <c:pt idx="444">
                  <c:v>68.208190000000002</c:v>
                </c:pt>
                <c:pt idx="445">
                  <c:v>9.7015589999999996</c:v>
                </c:pt>
                <c:pt idx="446">
                  <c:v>8.5863759999999996</c:v>
                </c:pt>
                <c:pt idx="447">
                  <c:v>11.204499</c:v>
                </c:pt>
                <c:pt idx="448">
                  <c:v>39.380442000000002</c:v>
                </c:pt>
                <c:pt idx="449">
                  <c:v>4.3570000000000002</c:v>
                </c:pt>
                <c:pt idx="450">
                  <c:v>16.938179000000002</c:v>
                </c:pt>
                <c:pt idx="451">
                  <c:v>114.053579</c:v>
                </c:pt>
                <c:pt idx="452">
                  <c:v>2.3537279999999998</c:v>
                </c:pt>
                <c:pt idx="453">
                  <c:v>46.363118</c:v>
                </c:pt>
                <c:pt idx="454">
                  <c:v>26.384919</c:v>
                </c:pt>
                <c:pt idx="455">
                  <c:v>26.421313999999999</c:v>
                </c:pt>
                <c:pt idx="456">
                  <c:v>70.099999999999994</c:v>
                </c:pt>
                <c:pt idx="457">
                  <c:v>128.50595799999999</c:v>
                </c:pt>
                <c:pt idx="458">
                  <c:v>70.001698000000005</c:v>
                </c:pt>
                <c:pt idx="459">
                  <c:v>2.1198999999999999E-2</c:v>
                </c:pt>
                <c:pt idx="460">
                  <c:v>1.0408790000000001</c:v>
                </c:pt>
                <c:pt idx="461">
                  <c:v>4.0405879999999996</c:v>
                </c:pt>
                <c:pt idx="462">
                  <c:v>3.7985319999999998</c:v>
                </c:pt>
                <c:pt idx="463">
                  <c:v>66.365290000000002</c:v>
                </c:pt>
                <c:pt idx="464">
                  <c:v>21.244913</c:v>
                </c:pt>
                <c:pt idx="465">
                  <c:v>25.359200000000001</c:v>
                </c:pt>
                <c:pt idx="466">
                  <c:v>3.1237490000000001</c:v>
                </c:pt>
                <c:pt idx="467">
                  <c:v>20.627372000000001</c:v>
                </c:pt>
                <c:pt idx="468">
                  <c:v>11.533944999999999</c:v>
                </c:pt>
                <c:pt idx="469">
                  <c:v>57.504069000000001</c:v>
                </c:pt>
                <c:pt idx="470">
                  <c:v>82.522790000000001</c:v>
                </c:pt>
                <c:pt idx="471">
                  <c:v>0.110029</c:v>
                </c:pt>
                <c:pt idx="472">
                  <c:v>237.28218200000001</c:v>
                </c:pt>
                <c:pt idx="473">
                  <c:v>75.599999999999994</c:v>
                </c:pt>
                <c:pt idx="474">
                  <c:v>9.9290000000000003</c:v>
                </c:pt>
                <c:pt idx="475">
                  <c:v>50.129185999999997</c:v>
                </c:pt>
                <c:pt idx="476">
                  <c:v>0.17537</c:v>
                </c:pt>
                <c:pt idx="477">
                  <c:v>7.6382000000000005E-2</c:v>
                </c:pt>
                <c:pt idx="478">
                  <c:v>20.285518</c:v>
                </c:pt>
                <c:pt idx="479">
                  <c:v>6.6010790000000004</c:v>
                </c:pt>
                <c:pt idx="480">
                  <c:v>32.368960000000001</c:v>
                </c:pt>
                <c:pt idx="481">
                  <c:v>58.715510000000002</c:v>
                </c:pt>
                <c:pt idx="482">
                  <c:v>169.07674499999999</c:v>
                </c:pt>
                <c:pt idx="483">
                  <c:v>72.306065000000004</c:v>
                </c:pt>
                <c:pt idx="484">
                  <c:v>82.234138999999999</c:v>
                </c:pt>
                <c:pt idx="485">
                  <c:v>40.203020000000002</c:v>
                </c:pt>
                <c:pt idx="486">
                  <c:v>71.500556000000003</c:v>
                </c:pt>
                <c:pt idx="487">
                  <c:v>0.79834099999999997</c:v>
                </c:pt>
                <c:pt idx="488">
                  <c:v>16.118077</c:v>
                </c:pt>
                <c:pt idx="489">
                  <c:v>4.4400550000000001</c:v>
                </c:pt>
                <c:pt idx="490">
                  <c:v>68.353549999999998</c:v>
                </c:pt>
                <c:pt idx="491">
                  <c:v>132.54123799999999</c:v>
                </c:pt>
                <c:pt idx="492">
                  <c:v>16.64021</c:v>
                </c:pt>
                <c:pt idx="493">
                  <c:v>83.025852999999998</c:v>
                </c:pt>
                <c:pt idx="494">
                  <c:v>10.114315</c:v>
                </c:pt>
                <c:pt idx="495">
                  <c:v>70.45</c:v>
                </c:pt>
                <c:pt idx="496">
                  <c:v>19.692608</c:v>
                </c:pt>
                <c:pt idx="497">
                  <c:v>1.3493E-2</c:v>
                </c:pt>
                <c:pt idx="498">
                  <c:v>0.39842</c:v>
                </c:pt>
                <c:pt idx="499">
                  <c:v>38.317534999999999</c:v>
                </c:pt>
                <c:pt idx="500">
                  <c:v>27.154426000000001</c:v>
                </c:pt>
                <c:pt idx="501">
                  <c:v>0.44774999999999998</c:v>
                </c:pt>
                <c:pt idx="502">
                  <c:v>0.44404399999999999</c:v>
                </c:pt>
                <c:pt idx="503">
                  <c:v>28.501650999999999</c:v>
                </c:pt>
                <c:pt idx="504">
                  <c:v>27.362711999999998</c:v>
                </c:pt>
                <c:pt idx="505">
                  <c:v>242.58958000000001</c:v>
                </c:pt>
                <c:pt idx="506">
                  <c:v>59.992759999999997</c:v>
                </c:pt>
                <c:pt idx="507">
                  <c:v>5.0023099999999996</c:v>
                </c:pt>
                <c:pt idx="508">
                  <c:v>2.331318</c:v>
                </c:pt>
                <c:pt idx="509">
                  <c:v>0.100412</c:v>
                </c:pt>
                <c:pt idx="510">
                  <c:v>2.3659309999999998</c:v>
                </c:pt>
                <c:pt idx="511">
                  <c:v>0.35374299999999997</c:v>
                </c:pt>
                <c:pt idx="512">
                  <c:v>9.4838210000000007</c:v>
                </c:pt>
                <c:pt idx="513">
                  <c:v>23.020488</c:v>
                </c:pt>
                <c:pt idx="514">
                  <c:v>13.383737</c:v>
                </c:pt>
                <c:pt idx="515">
                  <c:v>26.525834</c:v>
                </c:pt>
                <c:pt idx="516">
                  <c:v>1.0286580000000001</c:v>
                </c:pt>
                <c:pt idx="517">
                  <c:v>39.440655</c:v>
                </c:pt>
                <c:pt idx="518">
                  <c:v>60.338890999999997</c:v>
                </c:pt>
                <c:pt idx="519">
                  <c:v>0.1113</c:v>
                </c:pt>
                <c:pt idx="520">
                  <c:v>13.650738</c:v>
                </c:pt>
                <c:pt idx="521">
                  <c:v>2.1998530000000001</c:v>
                </c:pt>
                <c:pt idx="522">
                  <c:v>102.30889999999999</c:v>
                </c:pt>
                <c:pt idx="523">
                  <c:v>0.53100899999999995</c:v>
                </c:pt>
                <c:pt idx="524">
                  <c:v>4.6450999999999999E-2</c:v>
                </c:pt>
                <c:pt idx="525">
                  <c:v>39.799999999999997</c:v>
                </c:pt>
                <c:pt idx="526">
                  <c:v>8.1342169999999996</c:v>
                </c:pt>
                <c:pt idx="527">
                  <c:v>0.21518499999999999</c:v>
                </c:pt>
                <c:pt idx="528">
                  <c:v>25.339117000000002</c:v>
                </c:pt>
                <c:pt idx="529">
                  <c:v>2</c:v>
                </c:pt>
                <c:pt idx="530">
                  <c:v>79.099999999999994</c:v>
                </c:pt>
                <c:pt idx="531">
                  <c:v>28.74757</c:v>
                </c:pt>
                <c:pt idx="532">
                  <c:v>407.19728199999997</c:v>
                </c:pt>
                <c:pt idx="533">
                  <c:v>176.63681600000001</c:v>
                </c:pt>
                <c:pt idx="534">
                  <c:v>259.74695800000001</c:v>
                </c:pt>
                <c:pt idx="535">
                  <c:v>25.528494999999999</c:v>
                </c:pt>
                <c:pt idx="536">
                  <c:v>107.100855</c:v>
                </c:pt>
                <c:pt idx="537">
                  <c:v>2.5576680000000001</c:v>
                </c:pt>
                <c:pt idx="538">
                  <c:v>1.0605910000000001</c:v>
                </c:pt>
                <c:pt idx="539">
                  <c:v>1</c:v>
                </c:pt>
                <c:pt idx="540">
                  <c:v>35.266618999999999</c:v>
                </c:pt>
                <c:pt idx="541">
                  <c:v>191.450875</c:v>
                </c:pt>
                <c:pt idx="542">
                  <c:v>244.05277100000001</c:v>
                </c:pt>
                <c:pt idx="543">
                  <c:v>5.895238</c:v>
                </c:pt>
                <c:pt idx="544">
                  <c:v>13.248476999999999</c:v>
                </c:pt>
                <c:pt idx="545">
                  <c:v>1.0398689999999999</c:v>
                </c:pt>
                <c:pt idx="546">
                  <c:v>167.007184</c:v>
                </c:pt>
                <c:pt idx="547">
                  <c:v>42.438299999999998</c:v>
                </c:pt>
                <c:pt idx="548">
                  <c:v>100.328194</c:v>
                </c:pt>
                <c:pt idx="549">
                  <c:v>233.63047800000001</c:v>
                </c:pt>
                <c:pt idx="550">
                  <c:v>4.2919650000000003</c:v>
                </c:pt>
                <c:pt idx="551">
                  <c:v>164.43522100000001</c:v>
                </c:pt>
                <c:pt idx="552">
                  <c:v>16.702864000000002</c:v>
                </c:pt>
                <c:pt idx="553">
                  <c:v>93.375151000000002</c:v>
                </c:pt>
                <c:pt idx="554">
                  <c:v>43.575716</c:v>
                </c:pt>
                <c:pt idx="555">
                  <c:v>3.5627490000000002</c:v>
                </c:pt>
                <c:pt idx="556">
                  <c:v>40.198709999999998</c:v>
                </c:pt>
                <c:pt idx="557">
                  <c:v>7.0070999999999994E-2</c:v>
                </c:pt>
                <c:pt idx="558">
                  <c:v>1.2769839999999999</c:v>
                </c:pt>
                <c:pt idx="559">
                  <c:v>5.0324960000000001</c:v>
                </c:pt>
                <c:pt idx="560">
                  <c:v>32.003619999999998</c:v>
                </c:pt>
                <c:pt idx="561">
                  <c:v>3.4151000000000001E-2</c:v>
                </c:pt>
                <c:pt idx="562">
                  <c:v>17.174869999999999</c:v>
                </c:pt>
                <c:pt idx="563">
                  <c:v>126.088877</c:v>
                </c:pt>
                <c:pt idx="564">
                  <c:v>5.5954280000000001</c:v>
                </c:pt>
                <c:pt idx="565">
                  <c:v>7.8259999999999996E-3</c:v>
                </c:pt>
                <c:pt idx="566">
                  <c:v>0.14299999999999999</c:v>
                </c:pt>
                <c:pt idx="567">
                  <c:v>20.550712000000001</c:v>
                </c:pt>
                <c:pt idx="568">
                  <c:v>0.30671500000000002</c:v>
                </c:pt>
                <c:pt idx="569">
                  <c:v>35.707326999999999</c:v>
                </c:pt>
                <c:pt idx="570">
                  <c:v>66.790248000000005</c:v>
                </c:pt>
                <c:pt idx="571">
                  <c:v>31.569268000000001</c:v>
                </c:pt>
                <c:pt idx="572">
                  <c:v>0.71341299999999996</c:v>
                </c:pt>
                <c:pt idx="573">
                  <c:v>58.8</c:v>
                </c:pt>
                <c:pt idx="574">
                  <c:v>206.45643100000001</c:v>
                </c:pt>
                <c:pt idx="575">
                  <c:v>3.950294</c:v>
                </c:pt>
                <c:pt idx="576">
                  <c:v>31.136949999999999</c:v>
                </c:pt>
                <c:pt idx="577">
                  <c:v>66.636385000000004</c:v>
                </c:pt>
                <c:pt idx="578">
                  <c:v>125.305545</c:v>
                </c:pt>
                <c:pt idx="579">
                  <c:v>100.68588</c:v>
                </c:pt>
                <c:pt idx="580">
                  <c:v>12.006513999999999</c:v>
                </c:pt>
                <c:pt idx="581">
                  <c:v>12.189514000000001</c:v>
                </c:pt>
                <c:pt idx="582">
                  <c:v>6.0027559999999998</c:v>
                </c:pt>
                <c:pt idx="583">
                  <c:v>5.9379000000000001E-2</c:v>
                </c:pt>
                <c:pt idx="584">
                  <c:v>82.569531999999995</c:v>
                </c:pt>
                <c:pt idx="585">
                  <c:v>138.614544</c:v>
                </c:pt>
                <c:pt idx="586">
                  <c:v>2.7081879999999998</c:v>
                </c:pt>
                <c:pt idx="587">
                  <c:v>18.112929000000001</c:v>
                </c:pt>
                <c:pt idx="588">
                  <c:v>170.684505</c:v>
                </c:pt>
                <c:pt idx="589">
                  <c:v>135.381507</c:v>
                </c:pt>
                <c:pt idx="590">
                  <c:v>106.793915</c:v>
                </c:pt>
                <c:pt idx="591">
                  <c:v>1.206135</c:v>
                </c:pt>
                <c:pt idx="592">
                  <c:v>0.92540199999999995</c:v>
                </c:pt>
                <c:pt idx="593">
                  <c:v>35.286428000000001</c:v>
                </c:pt>
                <c:pt idx="594">
                  <c:v>28.501605000000001</c:v>
                </c:pt>
                <c:pt idx="595">
                  <c:v>33.244683999999999</c:v>
                </c:pt>
                <c:pt idx="596">
                  <c:v>11.22794</c:v>
                </c:pt>
                <c:pt idx="597">
                  <c:v>3.0748380000000002</c:v>
                </c:pt>
                <c:pt idx="598">
                  <c:v>71.309759999999997</c:v>
                </c:pt>
                <c:pt idx="599">
                  <c:v>4.9000000000000002E-2</c:v>
                </c:pt>
                <c:pt idx="600">
                  <c:v>2.9265650000000001</c:v>
                </c:pt>
                <c:pt idx="601">
                  <c:v>73.701902000000004</c:v>
                </c:pt>
                <c:pt idx="602">
                  <c:v>64.572496000000001</c:v>
                </c:pt>
                <c:pt idx="603">
                  <c:v>1.0506</c:v>
                </c:pt>
                <c:pt idx="604">
                  <c:v>0.169379</c:v>
                </c:pt>
                <c:pt idx="605">
                  <c:v>61.644320999999998</c:v>
                </c:pt>
                <c:pt idx="606">
                  <c:v>201.14815899999999</c:v>
                </c:pt>
                <c:pt idx="607">
                  <c:v>13.83813</c:v>
                </c:pt>
                <c:pt idx="608">
                  <c:v>22.433914999999999</c:v>
                </c:pt>
                <c:pt idx="609">
                  <c:v>20.3</c:v>
                </c:pt>
                <c:pt idx="610">
                  <c:v>6.670712</c:v>
                </c:pt>
                <c:pt idx="611">
                  <c:v>78.745923000000005</c:v>
                </c:pt>
                <c:pt idx="612">
                  <c:v>7.8716929999999996</c:v>
                </c:pt>
                <c:pt idx="613">
                  <c:v>0.32549099999999997</c:v>
                </c:pt>
                <c:pt idx="614">
                  <c:v>7.5633970000000001</c:v>
                </c:pt>
                <c:pt idx="615">
                  <c:v>0.119922</c:v>
                </c:pt>
                <c:pt idx="616">
                  <c:v>0.24334700000000001</c:v>
                </c:pt>
                <c:pt idx="617">
                  <c:v>163.192114</c:v>
                </c:pt>
                <c:pt idx="618">
                  <c:v>1.789892</c:v>
                </c:pt>
                <c:pt idx="619">
                  <c:v>0.13600699999999999</c:v>
                </c:pt>
                <c:pt idx="620">
                  <c:v>122.01271</c:v>
                </c:pt>
                <c:pt idx="621">
                  <c:v>57.75</c:v>
                </c:pt>
                <c:pt idx="622">
                  <c:v>24.138846999999998</c:v>
                </c:pt>
                <c:pt idx="623">
                  <c:v>3.1511300000000002</c:v>
                </c:pt>
                <c:pt idx="624">
                  <c:v>137.340146</c:v>
                </c:pt>
                <c:pt idx="625">
                  <c:v>84.049211</c:v>
                </c:pt>
                <c:pt idx="626">
                  <c:v>36.985500999999999</c:v>
                </c:pt>
                <c:pt idx="627">
                  <c:v>128.30000000000001</c:v>
                </c:pt>
                <c:pt idx="628">
                  <c:v>33.987757000000002</c:v>
                </c:pt>
                <c:pt idx="629">
                  <c:v>27.098579999999998</c:v>
                </c:pt>
                <c:pt idx="630">
                  <c:v>119.793567</c:v>
                </c:pt>
                <c:pt idx="631">
                  <c:v>124.87027500000001</c:v>
                </c:pt>
                <c:pt idx="632">
                  <c:v>80.034301999999997</c:v>
                </c:pt>
                <c:pt idx="633">
                  <c:v>4.992159</c:v>
                </c:pt>
                <c:pt idx="634">
                  <c:v>56.631571999999998</c:v>
                </c:pt>
                <c:pt idx="635">
                  <c:v>67.253091999999995</c:v>
                </c:pt>
                <c:pt idx="636">
                  <c:v>6.1090749999999998</c:v>
                </c:pt>
                <c:pt idx="637">
                  <c:v>0.19714799999999999</c:v>
                </c:pt>
                <c:pt idx="638">
                  <c:v>8.1040690000000009</c:v>
                </c:pt>
                <c:pt idx="639">
                  <c:v>95.632614000000004</c:v>
                </c:pt>
                <c:pt idx="640">
                  <c:v>40.048332000000002</c:v>
                </c:pt>
                <c:pt idx="641">
                  <c:v>100.00349199999999</c:v>
                </c:pt>
                <c:pt idx="642">
                  <c:v>4.6939190000000002</c:v>
                </c:pt>
                <c:pt idx="643">
                  <c:v>36.665854000000003</c:v>
                </c:pt>
                <c:pt idx="644">
                  <c:v>0.11756</c:v>
                </c:pt>
                <c:pt idx="645">
                  <c:v>3.1052689999999998</c:v>
                </c:pt>
                <c:pt idx="646">
                  <c:v>0.31862200000000002</c:v>
                </c:pt>
                <c:pt idx="647">
                  <c:v>101.08716099999999</c:v>
                </c:pt>
                <c:pt idx="648">
                  <c:v>37.567439999999998</c:v>
                </c:pt>
                <c:pt idx="649">
                  <c:v>26.4</c:v>
                </c:pt>
                <c:pt idx="650">
                  <c:v>34.531832000000001</c:v>
                </c:pt>
                <c:pt idx="651">
                  <c:v>29.302097</c:v>
                </c:pt>
                <c:pt idx="652">
                  <c:v>12.212417</c:v>
                </c:pt>
                <c:pt idx="653">
                  <c:v>81.022333000000003</c:v>
                </c:pt>
                <c:pt idx="654">
                  <c:v>8.0542800000000003</c:v>
                </c:pt>
                <c:pt idx="655">
                  <c:v>76.081497999999996</c:v>
                </c:pt>
                <c:pt idx="656">
                  <c:v>100.853835</c:v>
                </c:pt>
                <c:pt idx="657">
                  <c:v>75.638743000000005</c:v>
                </c:pt>
                <c:pt idx="658">
                  <c:v>66.489424999999997</c:v>
                </c:pt>
                <c:pt idx="659">
                  <c:v>0.87157700000000005</c:v>
                </c:pt>
                <c:pt idx="660">
                  <c:v>0.37912200000000001</c:v>
                </c:pt>
                <c:pt idx="661">
                  <c:v>68.856262999999998</c:v>
                </c:pt>
                <c:pt idx="662">
                  <c:v>44.886088999999998</c:v>
                </c:pt>
                <c:pt idx="663">
                  <c:v>44.867348999999997</c:v>
                </c:pt>
                <c:pt idx="664">
                  <c:v>32.051917000000003</c:v>
                </c:pt>
                <c:pt idx="665">
                  <c:v>0.35278599999999999</c:v>
                </c:pt>
                <c:pt idx="666">
                  <c:v>75.280057999999997</c:v>
                </c:pt>
                <c:pt idx="667">
                  <c:v>23.978401999999999</c:v>
                </c:pt>
                <c:pt idx="668">
                  <c:v>53.337608000000003</c:v>
                </c:pt>
                <c:pt idx="669">
                  <c:v>20.218921000000002</c:v>
                </c:pt>
                <c:pt idx="670">
                  <c:v>109.176215</c:v>
                </c:pt>
                <c:pt idx="671">
                  <c:v>58.918500999999999</c:v>
                </c:pt>
                <c:pt idx="672">
                  <c:v>2.246</c:v>
                </c:pt>
                <c:pt idx="673">
                  <c:v>34.522221000000002</c:v>
                </c:pt>
                <c:pt idx="674">
                  <c:v>60.786268999999997</c:v>
                </c:pt>
                <c:pt idx="675">
                  <c:v>34.604053999999998</c:v>
                </c:pt>
                <c:pt idx="676">
                  <c:v>2.8999700000000002</c:v>
                </c:pt>
                <c:pt idx="677">
                  <c:v>27.829874</c:v>
                </c:pt>
                <c:pt idx="678">
                  <c:v>13.630226</c:v>
                </c:pt>
                <c:pt idx="679">
                  <c:v>54.557347999999998</c:v>
                </c:pt>
                <c:pt idx="680">
                  <c:v>39.462437999999999</c:v>
                </c:pt>
                <c:pt idx="681">
                  <c:v>1.954202</c:v>
                </c:pt>
                <c:pt idx="682">
                  <c:v>84.244877000000002</c:v>
                </c:pt>
                <c:pt idx="683">
                  <c:v>16.929123000000001</c:v>
                </c:pt>
                <c:pt idx="684">
                  <c:v>6.2480000000000001E-2</c:v>
                </c:pt>
                <c:pt idx="685">
                  <c:v>109.712885</c:v>
                </c:pt>
                <c:pt idx="686">
                  <c:v>14</c:v>
                </c:pt>
                <c:pt idx="687">
                  <c:v>14.268533</c:v>
                </c:pt>
                <c:pt idx="688">
                  <c:v>91.4</c:v>
                </c:pt>
                <c:pt idx="689">
                  <c:v>0.14185300000000001</c:v>
                </c:pt>
                <c:pt idx="690">
                  <c:v>109.30620999999999</c:v>
                </c:pt>
                <c:pt idx="691">
                  <c:v>25.590119000000001</c:v>
                </c:pt>
                <c:pt idx="692">
                  <c:v>174.63499999999999</c:v>
                </c:pt>
                <c:pt idx="693">
                  <c:v>13.64</c:v>
                </c:pt>
                <c:pt idx="694">
                  <c:v>7.0096679999999996</c:v>
                </c:pt>
                <c:pt idx="695">
                  <c:v>37.188667000000002</c:v>
                </c:pt>
                <c:pt idx="696">
                  <c:v>128.06780800000001</c:v>
                </c:pt>
                <c:pt idx="697">
                  <c:v>38.201895</c:v>
                </c:pt>
                <c:pt idx="698">
                  <c:v>5.8997970000000004</c:v>
                </c:pt>
                <c:pt idx="699">
                  <c:v>10.042266</c:v>
                </c:pt>
                <c:pt idx="700">
                  <c:v>0.48921999999999999</c:v>
                </c:pt>
                <c:pt idx="701">
                  <c:v>58.336565</c:v>
                </c:pt>
                <c:pt idx="702">
                  <c:v>6.5654950000000003</c:v>
                </c:pt>
                <c:pt idx="703">
                  <c:v>19.294900999999999</c:v>
                </c:pt>
                <c:pt idx="704">
                  <c:v>11</c:v>
                </c:pt>
                <c:pt idx="705">
                  <c:v>7.4554470000000004</c:v>
                </c:pt>
                <c:pt idx="706">
                  <c:v>9.6793000000000004E-2</c:v>
                </c:pt>
                <c:pt idx="707">
                  <c:v>13.235267</c:v>
                </c:pt>
                <c:pt idx="708">
                  <c:v>104.148781</c:v>
                </c:pt>
                <c:pt idx="709">
                  <c:v>150.315155</c:v>
                </c:pt>
                <c:pt idx="710">
                  <c:v>27.296513999999998</c:v>
                </c:pt>
                <c:pt idx="711">
                  <c:v>25.615791999999999</c:v>
                </c:pt>
                <c:pt idx="712">
                  <c:v>4.1574910000000003</c:v>
                </c:pt>
                <c:pt idx="713">
                  <c:v>184.20884799999999</c:v>
                </c:pt>
                <c:pt idx="714">
                  <c:v>34.700000000000003</c:v>
                </c:pt>
                <c:pt idx="715">
                  <c:v>5.3483169999999998</c:v>
                </c:pt>
                <c:pt idx="716">
                  <c:v>67.155742000000004</c:v>
                </c:pt>
                <c:pt idx="717">
                  <c:v>9.0595879999999998</c:v>
                </c:pt>
                <c:pt idx="718">
                  <c:v>14.337579</c:v>
                </c:pt>
                <c:pt idx="719">
                  <c:v>79.711678000000006</c:v>
                </c:pt>
                <c:pt idx="720">
                  <c:v>25.472967000000001</c:v>
                </c:pt>
                <c:pt idx="721">
                  <c:v>32.131483000000003</c:v>
                </c:pt>
                <c:pt idx="722">
                  <c:v>22.160084999999999</c:v>
                </c:pt>
                <c:pt idx="723">
                  <c:v>5</c:v>
                </c:pt>
                <c:pt idx="724">
                  <c:v>11.433134000000001</c:v>
                </c:pt>
                <c:pt idx="725">
                  <c:v>48.546577999999997</c:v>
                </c:pt>
                <c:pt idx="726">
                  <c:v>98.711404000000002</c:v>
                </c:pt>
                <c:pt idx="727">
                  <c:v>11.694528</c:v>
                </c:pt>
                <c:pt idx="728">
                  <c:v>58.885635000000001</c:v>
                </c:pt>
                <c:pt idx="729">
                  <c:v>208.54379499999999</c:v>
                </c:pt>
                <c:pt idx="730">
                  <c:v>29.975978999999999</c:v>
                </c:pt>
                <c:pt idx="731">
                  <c:v>32.885565</c:v>
                </c:pt>
                <c:pt idx="732">
                  <c:v>82.670732999999998</c:v>
                </c:pt>
                <c:pt idx="733">
                  <c:v>7.9930389999999996</c:v>
                </c:pt>
                <c:pt idx="734">
                  <c:v>10.880926000000001</c:v>
                </c:pt>
                <c:pt idx="735">
                  <c:v>15.062898000000001</c:v>
                </c:pt>
                <c:pt idx="736">
                  <c:v>39.024999999999999</c:v>
                </c:pt>
                <c:pt idx="737">
                  <c:v>6.0130000000000001E-3</c:v>
                </c:pt>
                <c:pt idx="738">
                  <c:v>95.860116000000005</c:v>
                </c:pt>
                <c:pt idx="739">
                  <c:v>4.1709000000000003E-2</c:v>
                </c:pt>
                <c:pt idx="740">
                  <c:v>6.5804000000000001E-2</c:v>
                </c:pt>
                <c:pt idx="741">
                  <c:v>363.02426300000002</c:v>
                </c:pt>
                <c:pt idx="742">
                  <c:v>80.014842000000002</c:v>
                </c:pt>
                <c:pt idx="743">
                  <c:v>2.3106000000000002E-2</c:v>
                </c:pt>
                <c:pt idx="744">
                  <c:v>8.5796840000000003</c:v>
                </c:pt>
                <c:pt idx="745">
                  <c:v>58.422649999999997</c:v>
                </c:pt>
                <c:pt idx="746">
                  <c:v>36.064909999999998</c:v>
                </c:pt>
                <c:pt idx="747">
                  <c:v>9.5252759999999999</c:v>
                </c:pt>
                <c:pt idx="748">
                  <c:v>8.3558149999999998</c:v>
                </c:pt>
                <c:pt idx="749">
                  <c:v>0.151389</c:v>
                </c:pt>
                <c:pt idx="750">
                  <c:v>10.569070999999999</c:v>
                </c:pt>
                <c:pt idx="751">
                  <c:v>73.648142000000007</c:v>
                </c:pt>
                <c:pt idx="752">
                  <c:v>140.45909900000001</c:v>
                </c:pt>
                <c:pt idx="753">
                  <c:v>11.146409</c:v>
                </c:pt>
                <c:pt idx="754">
                  <c:v>3.7606000000000001E-2</c:v>
                </c:pt>
                <c:pt idx="755">
                  <c:v>0.51192000000000004</c:v>
                </c:pt>
                <c:pt idx="756">
                  <c:v>30.523568000000001</c:v>
                </c:pt>
                <c:pt idx="757">
                  <c:v>30.659817</c:v>
                </c:pt>
                <c:pt idx="758">
                  <c:v>13.337299</c:v>
                </c:pt>
                <c:pt idx="759">
                  <c:v>36.020063</c:v>
                </c:pt>
                <c:pt idx="760">
                  <c:v>9.9146999999999999E-2</c:v>
                </c:pt>
                <c:pt idx="761">
                  <c:v>0.143653</c:v>
                </c:pt>
                <c:pt idx="762">
                  <c:v>25.625109999999999</c:v>
                </c:pt>
                <c:pt idx="763">
                  <c:v>368.04963500000002</c:v>
                </c:pt>
                <c:pt idx="764">
                  <c:v>251.501645</c:v>
                </c:pt>
                <c:pt idx="765">
                  <c:v>1.3320000000000001E-3</c:v>
                </c:pt>
                <c:pt idx="766">
                  <c:v>0.14458299999999999</c:v>
                </c:pt>
                <c:pt idx="767">
                  <c:v>4.1930249999999996</c:v>
                </c:pt>
                <c:pt idx="768">
                  <c:v>22.264486999999999</c:v>
                </c:pt>
                <c:pt idx="769">
                  <c:v>65.535066999999998</c:v>
                </c:pt>
                <c:pt idx="770">
                  <c:v>6.0446179999999998</c:v>
                </c:pt>
                <c:pt idx="771">
                  <c:v>33.583174999999997</c:v>
                </c:pt>
                <c:pt idx="772">
                  <c:v>15.818967000000001</c:v>
                </c:pt>
                <c:pt idx="773">
                  <c:v>43.8</c:v>
                </c:pt>
                <c:pt idx="774">
                  <c:v>50.382128000000002</c:v>
                </c:pt>
                <c:pt idx="775">
                  <c:v>64.001296999999994</c:v>
                </c:pt>
                <c:pt idx="776">
                  <c:v>49.002814999999998</c:v>
                </c:pt>
                <c:pt idx="777">
                  <c:v>52.691009000000001</c:v>
                </c:pt>
                <c:pt idx="778">
                  <c:v>0.95262000000000002</c:v>
                </c:pt>
                <c:pt idx="779">
                  <c:v>103.738726</c:v>
                </c:pt>
                <c:pt idx="780">
                  <c:v>6.2416970000000003</c:v>
                </c:pt>
                <c:pt idx="781">
                  <c:v>22.734486</c:v>
                </c:pt>
                <c:pt idx="782">
                  <c:v>29.580086999999999</c:v>
                </c:pt>
                <c:pt idx="783">
                  <c:v>160.20110600000001</c:v>
                </c:pt>
                <c:pt idx="784">
                  <c:v>117.541</c:v>
                </c:pt>
                <c:pt idx="785">
                  <c:v>100.0125</c:v>
                </c:pt>
                <c:pt idx="786">
                  <c:v>81.350241999999994</c:v>
                </c:pt>
                <c:pt idx="787">
                  <c:v>9.6287509999999994</c:v>
                </c:pt>
                <c:pt idx="788">
                  <c:v>14.1</c:v>
                </c:pt>
                <c:pt idx="789">
                  <c:v>137.748063</c:v>
                </c:pt>
                <c:pt idx="790">
                  <c:v>35.537564000000003</c:v>
                </c:pt>
                <c:pt idx="791">
                  <c:v>8.1113599999999995</c:v>
                </c:pt>
                <c:pt idx="792">
                  <c:v>9.9756839999999993</c:v>
                </c:pt>
                <c:pt idx="793">
                  <c:v>14.174654</c:v>
                </c:pt>
                <c:pt idx="794">
                  <c:v>83</c:v>
                </c:pt>
                <c:pt idx="795">
                  <c:v>115.646235</c:v>
                </c:pt>
                <c:pt idx="796">
                  <c:v>1.197786</c:v>
                </c:pt>
                <c:pt idx="797">
                  <c:v>80.050171000000006</c:v>
                </c:pt>
                <c:pt idx="798">
                  <c:v>17.411331000000001</c:v>
                </c:pt>
                <c:pt idx="799">
                  <c:v>150.83220299999999</c:v>
                </c:pt>
                <c:pt idx="800">
                  <c:v>69.586544000000004</c:v>
                </c:pt>
                <c:pt idx="801">
                  <c:v>162.80464799999999</c:v>
                </c:pt>
                <c:pt idx="802">
                  <c:v>27.545445000000001</c:v>
                </c:pt>
                <c:pt idx="803">
                  <c:v>12.985267</c:v>
                </c:pt>
                <c:pt idx="804">
                  <c:v>0.48031400000000002</c:v>
                </c:pt>
                <c:pt idx="805">
                  <c:v>144.156464</c:v>
                </c:pt>
                <c:pt idx="806">
                  <c:v>111.72199999999999</c:v>
                </c:pt>
                <c:pt idx="807">
                  <c:v>114.324072</c:v>
                </c:pt>
                <c:pt idx="808">
                  <c:v>30.651422</c:v>
                </c:pt>
                <c:pt idx="809">
                  <c:v>42.019483000000001</c:v>
                </c:pt>
                <c:pt idx="810">
                  <c:v>72.279690000000002</c:v>
                </c:pt>
                <c:pt idx="811">
                  <c:v>7.5188759999999997</c:v>
                </c:pt>
                <c:pt idx="812">
                  <c:v>45.207112000000002</c:v>
                </c:pt>
                <c:pt idx="813">
                  <c:v>10.137231999999999</c:v>
                </c:pt>
                <c:pt idx="814">
                  <c:v>24.475193000000001</c:v>
                </c:pt>
                <c:pt idx="815">
                  <c:v>22.2</c:v>
                </c:pt>
                <c:pt idx="816">
                  <c:v>1.8377999999999999E-2</c:v>
                </c:pt>
                <c:pt idx="817">
                  <c:v>41.954996999999999</c:v>
                </c:pt>
                <c:pt idx="818">
                  <c:v>0.72788299999999995</c:v>
                </c:pt>
                <c:pt idx="819">
                  <c:v>24.042490000000001</c:v>
                </c:pt>
                <c:pt idx="820">
                  <c:v>54.997475999999999</c:v>
                </c:pt>
                <c:pt idx="821">
                  <c:v>7.3829929999999999</c:v>
                </c:pt>
                <c:pt idx="822">
                  <c:v>28.03125</c:v>
                </c:pt>
                <c:pt idx="823">
                  <c:v>10.955425</c:v>
                </c:pt>
                <c:pt idx="824">
                  <c:v>17.474107</c:v>
                </c:pt>
                <c:pt idx="825">
                  <c:v>30.102716999999998</c:v>
                </c:pt>
                <c:pt idx="826">
                  <c:v>116.735231</c:v>
                </c:pt>
                <c:pt idx="827">
                  <c:v>2.0218E-2</c:v>
                </c:pt>
                <c:pt idx="828">
                  <c:v>33.422556</c:v>
                </c:pt>
                <c:pt idx="829">
                  <c:v>19.421271000000001</c:v>
                </c:pt>
                <c:pt idx="830">
                  <c:v>5.8936000000000002E-2</c:v>
                </c:pt>
                <c:pt idx="831">
                  <c:v>0.56869499999999995</c:v>
                </c:pt>
                <c:pt idx="832">
                  <c:v>64.172251000000003</c:v>
                </c:pt>
                <c:pt idx="833">
                  <c:v>20.035309999999999</c:v>
                </c:pt>
                <c:pt idx="834">
                  <c:v>5.5019400000000003</c:v>
                </c:pt>
                <c:pt idx="835">
                  <c:v>112.950721</c:v>
                </c:pt>
                <c:pt idx="836">
                  <c:v>16.067035000000001</c:v>
                </c:pt>
                <c:pt idx="837">
                  <c:v>33.000377</c:v>
                </c:pt>
                <c:pt idx="838">
                  <c:v>55.942830000000001</c:v>
                </c:pt>
                <c:pt idx="839">
                  <c:v>3.9659E-2</c:v>
                </c:pt>
                <c:pt idx="840">
                  <c:v>28.831144999999999</c:v>
                </c:pt>
                <c:pt idx="841">
                  <c:v>42.057340000000003</c:v>
                </c:pt>
                <c:pt idx="842">
                  <c:v>7.2413000000000005E-2</c:v>
                </c:pt>
                <c:pt idx="843">
                  <c:v>10.956379</c:v>
                </c:pt>
                <c:pt idx="844">
                  <c:v>9.3535730000000008</c:v>
                </c:pt>
                <c:pt idx="845">
                  <c:v>30.063804999999999</c:v>
                </c:pt>
                <c:pt idx="846">
                  <c:v>51.317349999999998</c:v>
                </c:pt>
                <c:pt idx="847">
                  <c:v>6</c:v>
                </c:pt>
                <c:pt idx="848">
                  <c:v>21.283439999999999</c:v>
                </c:pt>
                <c:pt idx="849">
                  <c:v>0.46465499999999998</c:v>
                </c:pt>
                <c:pt idx="850">
                  <c:v>33.685268000000001</c:v>
                </c:pt>
                <c:pt idx="851">
                  <c:v>32.701087999999999</c:v>
                </c:pt>
                <c:pt idx="852">
                  <c:v>103.33833799999999</c:v>
                </c:pt>
                <c:pt idx="853">
                  <c:v>7.6800000000000002E-3</c:v>
                </c:pt>
                <c:pt idx="854">
                  <c:v>13.401683</c:v>
                </c:pt>
                <c:pt idx="855">
                  <c:v>31.899000000000001</c:v>
                </c:pt>
                <c:pt idx="856">
                  <c:v>32.853639999999999</c:v>
                </c:pt>
                <c:pt idx="857">
                  <c:v>10.706785999999999</c:v>
                </c:pt>
                <c:pt idx="858">
                  <c:v>17.843378999999999</c:v>
                </c:pt>
                <c:pt idx="859">
                  <c:v>35.054909000000002</c:v>
                </c:pt>
                <c:pt idx="860">
                  <c:v>32.616869000000001</c:v>
                </c:pt>
                <c:pt idx="861">
                  <c:v>106.593296</c:v>
                </c:pt>
                <c:pt idx="862">
                  <c:v>10.561237999999999</c:v>
                </c:pt>
                <c:pt idx="863">
                  <c:v>15.427192</c:v>
                </c:pt>
                <c:pt idx="864">
                  <c:v>56.398161999999999</c:v>
                </c:pt>
                <c:pt idx="865">
                  <c:v>46.729374</c:v>
                </c:pt>
                <c:pt idx="866">
                  <c:v>9.6941050000000004</c:v>
                </c:pt>
                <c:pt idx="867">
                  <c:v>100.448498</c:v>
                </c:pt>
                <c:pt idx="868">
                  <c:v>20.399999999999999</c:v>
                </c:pt>
                <c:pt idx="869">
                  <c:v>4.734235</c:v>
                </c:pt>
                <c:pt idx="870">
                  <c:v>0.86000200000000004</c:v>
                </c:pt>
                <c:pt idx="871">
                  <c:v>127.175354</c:v>
                </c:pt>
                <c:pt idx="872">
                  <c:v>86.208010000000002</c:v>
                </c:pt>
                <c:pt idx="873">
                  <c:v>26.096584</c:v>
                </c:pt>
                <c:pt idx="874">
                  <c:v>27.4</c:v>
                </c:pt>
                <c:pt idx="875">
                  <c:v>9.6519999999999992</c:v>
                </c:pt>
                <c:pt idx="876">
                  <c:v>40.559930000000001</c:v>
                </c:pt>
                <c:pt idx="877">
                  <c:v>1.183354</c:v>
                </c:pt>
                <c:pt idx="878">
                  <c:v>2.2239900000000001</c:v>
                </c:pt>
                <c:pt idx="879">
                  <c:v>434.94945899999999</c:v>
                </c:pt>
                <c:pt idx="880">
                  <c:v>101.11183699999999</c:v>
                </c:pt>
                <c:pt idx="881">
                  <c:v>38.916902999999998</c:v>
                </c:pt>
                <c:pt idx="882">
                  <c:v>4.1706469999999998</c:v>
                </c:pt>
                <c:pt idx="883">
                  <c:v>17.114882000000001</c:v>
                </c:pt>
                <c:pt idx="884">
                  <c:v>58.401463999999997</c:v>
                </c:pt>
                <c:pt idx="885">
                  <c:v>80.574010000000001</c:v>
                </c:pt>
                <c:pt idx="886">
                  <c:v>5.8874570000000004</c:v>
                </c:pt>
                <c:pt idx="887">
                  <c:v>15.785632</c:v>
                </c:pt>
                <c:pt idx="888">
                  <c:v>1.521E-3</c:v>
                </c:pt>
                <c:pt idx="889">
                  <c:v>43.290976999999998</c:v>
                </c:pt>
                <c:pt idx="890">
                  <c:v>100.18950100000001</c:v>
                </c:pt>
                <c:pt idx="891">
                  <c:v>0.13161700000000001</c:v>
                </c:pt>
                <c:pt idx="892">
                  <c:v>22.362500000000001</c:v>
                </c:pt>
                <c:pt idx="893">
                  <c:v>56.362352000000001</c:v>
                </c:pt>
                <c:pt idx="894">
                  <c:v>81.593526999999995</c:v>
                </c:pt>
                <c:pt idx="895">
                  <c:v>17.266504999999999</c:v>
                </c:pt>
                <c:pt idx="896">
                  <c:v>5.7096159999999996</c:v>
                </c:pt>
                <c:pt idx="897">
                  <c:v>2.0409199999999998</c:v>
                </c:pt>
                <c:pt idx="898">
                  <c:v>14.879555999999999</c:v>
                </c:pt>
                <c:pt idx="899">
                  <c:v>24.407944000000001</c:v>
                </c:pt>
                <c:pt idx="900">
                  <c:v>173.381405</c:v>
                </c:pt>
                <c:pt idx="901">
                  <c:v>8.0599999999999995E-3</c:v>
                </c:pt>
                <c:pt idx="902">
                  <c:v>30.012989999999999</c:v>
                </c:pt>
                <c:pt idx="903">
                  <c:v>16.264475000000001</c:v>
                </c:pt>
                <c:pt idx="904">
                  <c:v>26.838388999999999</c:v>
                </c:pt>
                <c:pt idx="905">
                  <c:v>22.913677</c:v>
                </c:pt>
                <c:pt idx="906">
                  <c:v>0.31343599999999999</c:v>
                </c:pt>
                <c:pt idx="907">
                  <c:v>93.050117</c:v>
                </c:pt>
                <c:pt idx="908">
                  <c:v>28.435406</c:v>
                </c:pt>
                <c:pt idx="909">
                  <c:v>127.70687700000001</c:v>
                </c:pt>
                <c:pt idx="910">
                  <c:v>66.862067999999994</c:v>
                </c:pt>
                <c:pt idx="911">
                  <c:v>11.703287</c:v>
                </c:pt>
                <c:pt idx="912">
                  <c:v>40.983001000000002</c:v>
                </c:pt>
                <c:pt idx="913">
                  <c:v>61.656849000000001</c:v>
                </c:pt>
                <c:pt idx="914">
                  <c:v>23.393764999999998</c:v>
                </c:pt>
                <c:pt idx="915">
                  <c:v>51.396780999999997</c:v>
                </c:pt>
                <c:pt idx="916">
                  <c:v>111.544445</c:v>
                </c:pt>
                <c:pt idx="917">
                  <c:v>17.536788000000001</c:v>
                </c:pt>
                <c:pt idx="918">
                  <c:v>39.177214999999997</c:v>
                </c:pt>
                <c:pt idx="919">
                  <c:v>0.33646700000000002</c:v>
                </c:pt>
                <c:pt idx="920">
                  <c:v>87.704396000000003</c:v>
                </c:pt>
                <c:pt idx="921">
                  <c:v>12.181483999999999</c:v>
                </c:pt>
                <c:pt idx="922">
                  <c:v>39.737645000000001</c:v>
                </c:pt>
                <c:pt idx="923">
                  <c:v>107.515297</c:v>
                </c:pt>
                <c:pt idx="924">
                  <c:v>1.190018</c:v>
                </c:pt>
                <c:pt idx="925">
                  <c:v>75.030163000000002</c:v>
                </c:pt>
                <c:pt idx="926">
                  <c:v>101.22812</c:v>
                </c:pt>
                <c:pt idx="927">
                  <c:v>125.54868500000001</c:v>
                </c:pt>
                <c:pt idx="928">
                  <c:v>7.1442000000000005E-2</c:v>
                </c:pt>
                <c:pt idx="929">
                  <c:v>36.5</c:v>
                </c:pt>
                <c:pt idx="930">
                  <c:v>25.407250000000001</c:v>
                </c:pt>
                <c:pt idx="931">
                  <c:v>25.244700000000002</c:v>
                </c:pt>
                <c:pt idx="932">
                  <c:v>57.011847000000003</c:v>
                </c:pt>
                <c:pt idx="933">
                  <c:v>25.121290999999999</c:v>
                </c:pt>
                <c:pt idx="934">
                  <c:v>0.10686900000000001</c:v>
                </c:pt>
                <c:pt idx="935">
                  <c:v>34.126137999999997</c:v>
                </c:pt>
                <c:pt idx="936">
                  <c:v>7.0527000000000006E-2</c:v>
                </c:pt>
                <c:pt idx="937">
                  <c:v>17.718222999999998</c:v>
                </c:pt>
                <c:pt idx="938">
                  <c:v>100.28968999999999</c:v>
                </c:pt>
                <c:pt idx="939">
                  <c:v>26.616589999999999</c:v>
                </c:pt>
                <c:pt idx="940">
                  <c:v>65.703412</c:v>
                </c:pt>
                <c:pt idx="941">
                  <c:v>43.247140000000002</c:v>
                </c:pt>
                <c:pt idx="942">
                  <c:v>8.8556460000000001</c:v>
                </c:pt>
                <c:pt idx="943">
                  <c:v>9.7144820000000003</c:v>
                </c:pt>
                <c:pt idx="944">
                  <c:v>2.7112099999999999</c:v>
                </c:pt>
                <c:pt idx="945">
                  <c:v>14.821531</c:v>
                </c:pt>
                <c:pt idx="946">
                  <c:v>5.923044</c:v>
                </c:pt>
                <c:pt idx="947">
                  <c:v>54.239856000000003</c:v>
                </c:pt>
                <c:pt idx="948">
                  <c:v>49.994804000000002</c:v>
                </c:pt>
                <c:pt idx="949">
                  <c:v>25.440971000000001</c:v>
                </c:pt>
                <c:pt idx="950">
                  <c:v>1.2</c:v>
                </c:pt>
                <c:pt idx="951">
                  <c:v>68.75</c:v>
                </c:pt>
                <c:pt idx="952">
                  <c:v>4.9412999999999999E-2</c:v>
                </c:pt>
                <c:pt idx="953">
                  <c:v>2.840417</c:v>
                </c:pt>
                <c:pt idx="954">
                  <c:v>51.758598999999997</c:v>
                </c:pt>
                <c:pt idx="955">
                  <c:v>65.007045000000005</c:v>
                </c:pt>
                <c:pt idx="956">
                  <c:v>41.814863000000003</c:v>
                </c:pt>
                <c:pt idx="957">
                  <c:v>5.1322219999999996</c:v>
                </c:pt>
                <c:pt idx="958">
                  <c:v>10.814185</c:v>
                </c:pt>
                <c:pt idx="959">
                  <c:v>11.854694</c:v>
                </c:pt>
                <c:pt idx="960">
                  <c:v>17.305211</c:v>
                </c:pt>
                <c:pt idx="961">
                  <c:v>4.8359680000000003</c:v>
                </c:pt>
                <c:pt idx="962">
                  <c:v>31.836745000000001</c:v>
                </c:pt>
                <c:pt idx="963">
                  <c:v>53.146000000000001</c:v>
                </c:pt>
                <c:pt idx="964">
                  <c:v>16.459004</c:v>
                </c:pt>
                <c:pt idx="965">
                  <c:v>7.1903999999999996E-2</c:v>
                </c:pt>
                <c:pt idx="966">
                  <c:v>55.637680000000003</c:v>
                </c:pt>
                <c:pt idx="967">
                  <c:v>112.22577699999999</c:v>
                </c:pt>
                <c:pt idx="968">
                  <c:v>10.174663000000001</c:v>
                </c:pt>
                <c:pt idx="969">
                  <c:v>1.6543669999999999</c:v>
                </c:pt>
                <c:pt idx="970">
                  <c:v>119.07839300000001</c:v>
                </c:pt>
                <c:pt idx="971">
                  <c:v>88.658171999999993</c:v>
                </c:pt>
                <c:pt idx="972">
                  <c:v>9.5280919999999991</c:v>
                </c:pt>
                <c:pt idx="973">
                  <c:v>2.1040000000000001</c:v>
                </c:pt>
                <c:pt idx="974">
                  <c:v>8.6910000000000008E-3</c:v>
                </c:pt>
                <c:pt idx="975">
                  <c:v>22.452209</c:v>
                </c:pt>
                <c:pt idx="976">
                  <c:v>60.507227999999998</c:v>
                </c:pt>
                <c:pt idx="977">
                  <c:v>76.400000000000006</c:v>
                </c:pt>
                <c:pt idx="978">
                  <c:v>131.920333</c:v>
                </c:pt>
                <c:pt idx="979">
                  <c:v>56.114221000000001</c:v>
                </c:pt>
                <c:pt idx="980">
                  <c:v>20.999103000000002</c:v>
                </c:pt>
                <c:pt idx="981">
                  <c:v>15.854988000000001</c:v>
                </c:pt>
                <c:pt idx="982">
                  <c:v>1.6066E-2</c:v>
                </c:pt>
                <c:pt idx="983">
                  <c:v>209.80500499999999</c:v>
                </c:pt>
                <c:pt idx="984">
                  <c:v>23.225911</c:v>
                </c:pt>
                <c:pt idx="985">
                  <c:v>48.114556</c:v>
                </c:pt>
                <c:pt idx="986">
                  <c:v>156.64569299999999</c:v>
                </c:pt>
                <c:pt idx="987">
                  <c:v>0.19588800000000001</c:v>
                </c:pt>
                <c:pt idx="988">
                  <c:v>10.562386999999999</c:v>
                </c:pt>
                <c:pt idx="989">
                  <c:v>13.208023000000001</c:v>
                </c:pt>
                <c:pt idx="990">
                  <c:v>6.5921029999999998</c:v>
                </c:pt>
                <c:pt idx="991">
                  <c:v>42.071069000000001</c:v>
                </c:pt>
                <c:pt idx="992">
                  <c:v>50</c:v>
                </c:pt>
                <c:pt idx="993">
                  <c:v>0.29810999999999999</c:v>
                </c:pt>
                <c:pt idx="994">
                  <c:v>11.675178000000001</c:v>
                </c:pt>
                <c:pt idx="995">
                  <c:v>166.147885</c:v>
                </c:pt>
                <c:pt idx="996">
                  <c:v>37.023395000000001</c:v>
                </c:pt>
                <c:pt idx="997">
                  <c:v>5.1989999999999996E-3</c:v>
                </c:pt>
                <c:pt idx="998">
                  <c:v>2.833383</c:v>
                </c:pt>
                <c:pt idx="999">
                  <c:v>46.455801999999998</c:v>
                </c:pt>
                <c:pt idx="1000">
                  <c:v>54.098050999999998</c:v>
                </c:pt>
                <c:pt idx="1001">
                  <c:v>42.575718000000002</c:v>
                </c:pt>
                <c:pt idx="1002">
                  <c:v>53.302314000000003</c:v>
                </c:pt>
                <c:pt idx="1003">
                  <c:v>32.131830000000001</c:v>
                </c:pt>
                <c:pt idx="1004">
                  <c:v>1.172769</c:v>
                </c:pt>
                <c:pt idx="1005">
                  <c:v>51.768622999999998</c:v>
                </c:pt>
                <c:pt idx="1006">
                  <c:v>380.83886999999999</c:v>
                </c:pt>
                <c:pt idx="1007">
                  <c:v>51.676606</c:v>
                </c:pt>
                <c:pt idx="1008">
                  <c:v>5.2850000000000001E-2</c:v>
                </c:pt>
                <c:pt idx="1009">
                  <c:v>46.7</c:v>
                </c:pt>
                <c:pt idx="1010">
                  <c:v>33.451478999999999</c:v>
                </c:pt>
                <c:pt idx="1011">
                  <c:v>15.1</c:v>
                </c:pt>
                <c:pt idx="1012">
                  <c:v>48.745150000000002</c:v>
                </c:pt>
                <c:pt idx="1013">
                  <c:v>37.600434999999997</c:v>
                </c:pt>
                <c:pt idx="1014">
                  <c:v>4.0542000000000002E-2</c:v>
                </c:pt>
                <c:pt idx="1015">
                  <c:v>0.61099099999999995</c:v>
                </c:pt>
                <c:pt idx="1016">
                  <c:v>33.574331999999998</c:v>
                </c:pt>
                <c:pt idx="1017">
                  <c:v>0.14510899999999999</c:v>
                </c:pt>
                <c:pt idx="1018">
                  <c:v>4.2340400000000002</c:v>
                </c:pt>
                <c:pt idx="1019">
                  <c:v>94.9</c:v>
                </c:pt>
                <c:pt idx="1020">
                  <c:v>61.49</c:v>
                </c:pt>
                <c:pt idx="1021">
                  <c:v>4.4854849999999997</c:v>
                </c:pt>
                <c:pt idx="1022">
                  <c:v>17.100000000000001</c:v>
                </c:pt>
                <c:pt idx="1023">
                  <c:v>20.998709000000002</c:v>
                </c:pt>
                <c:pt idx="1024">
                  <c:v>14.587732000000001</c:v>
                </c:pt>
                <c:pt idx="1025">
                  <c:v>21.009180000000001</c:v>
                </c:pt>
                <c:pt idx="1026">
                  <c:v>93.749202999999994</c:v>
                </c:pt>
                <c:pt idx="1027">
                  <c:v>89.706987999999996</c:v>
                </c:pt>
                <c:pt idx="1028">
                  <c:v>1.7522139999999999</c:v>
                </c:pt>
                <c:pt idx="1029">
                  <c:v>20.047715</c:v>
                </c:pt>
                <c:pt idx="1030">
                  <c:v>14.891</c:v>
                </c:pt>
                <c:pt idx="1031">
                  <c:v>92.969824000000003</c:v>
                </c:pt>
                <c:pt idx="1032">
                  <c:v>64.459316000000001</c:v>
                </c:pt>
                <c:pt idx="1033">
                  <c:v>13.082288</c:v>
                </c:pt>
                <c:pt idx="1034">
                  <c:v>53.846915000000003</c:v>
                </c:pt>
                <c:pt idx="1035">
                  <c:v>6.0269079999999997</c:v>
                </c:pt>
                <c:pt idx="1036">
                  <c:v>70.224196000000006</c:v>
                </c:pt>
                <c:pt idx="1037">
                  <c:v>80</c:v>
                </c:pt>
                <c:pt idx="1038">
                  <c:v>1.2439610000000001</c:v>
                </c:pt>
                <c:pt idx="1039">
                  <c:v>5.6690810000000003</c:v>
                </c:pt>
                <c:pt idx="1040">
                  <c:v>35.168394999999997</c:v>
                </c:pt>
                <c:pt idx="1041">
                  <c:v>5.5420249999999998</c:v>
                </c:pt>
                <c:pt idx="1042">
                  <c:v>62.3</c:v>
                </c:pt>
                <c:pt idx="1043">
                  <c:v>62.877175000000001</c:v>
                </c:pt>
                <c:pt idx="1044">
                  <c:v>5.2040069999999998</c:v>
                </c:pt>
                <c:pt idx="1045">
                  <c:v>329.69119599999999</c:v>
                </c:pt>
                <c:pt idx="1046">
                  <c:v>7.3677999999999993E-2</c:v>
                </c:pt>
                <c:pt idx="1047">
                  <c:v>6.739141</c:v>
                </c:pt>
                <c:pt idx="1048">
                  <c:v>74.484167999999997</c:v>
                </c:pt>
                <c:pt idx="1049">
                  <c:v>120.136047</c:v>
                </c:pt>
                <c:pt idx="1050">
                  <c:v>4.3013310000000002</c:v>
                </c:pt>
                <c:pt idx="1051">
                  <c:v>52.700831999999998</c:v>
                </c:pt>
                <c:pt idx="1052">
                  <c:v>13.103828</c:v>
                </c:pt>
                <c:pt idx="1053">
                  <c:v>35.287787999999999</c:v>
                </c:pt>
                <c:pt idx="1054">
                  <c:v>0.100675</c:v>
                </c:pt>
                <c:pt idx="1055">
                  <c:v>110.222438</c:v>
                </c:pt>
                <c:pt idx="1056">
                  <c:v>14.249005</c:v>
                </c:pt>
                <c:pt idx="1057">
                  <c:v>82.163317000000006</c:v>
                </c:pt>
                <c:pt idx="1058">
                  <c:v>34.872292999999999</c:v>
                </c:pt>
                <c:pt idx="1059">
                  <c:v>55.747723999999998</c:v>
                </c:pt>
                <c:pt idx="1060">
                  <c:v>20.389966999999999</c:v>
                </c:pt>
                <c:pt idx="1061">
                  <c:v>36.581632999999997</c:v>
                </c:pt>
                <c:pt idx="1062">
                  <c:v>0.53298800000000002</c:v>
                </c:pt>
                <c:pt idx="1063">
                  <c:v>44.983704000000003</c:v>
                </c:pt>
                <c:pt idx="1064">
                  <c:v>25.776062</c:v>
                </c:pt>
                <c:pt idx="1065">
                  <c:v>32.983713000000002</c:v>
                </c:pt>
                <c:pt idx="1066">
                  <c:v>19.100000000000001</c:v>
                </c:pt>
                <c:pt idx="1067">
                  <c:v>36.200000000000003</c:v>
                </c:pt>
                <c:pt idx="1068">
                  <c:v>19.170000999999999</c:v>
                </c:pt>
                <c:pt idx="1069">
                  <c:v>14.343976</c:v>
                </c:pt>
                <c:pt idx="1070">
                  <c:v>21.3</c:v>
                </c:pt>
                <c:pt idx="1071">
                  <c:v>32.6</c:v>
                </c:pt>
                <c:pt idx="1072">
                  <c:v>27.9</c:v>
                </c:pt>
                <c:pt idx="1073">
                  <c:v>55.802754</c:v>
                </c:pt>
                <c:pt idx="1074">
                  <c:v>13.367101</c:v>
                </c:pt>
                <c:pt idx="1075">
                  <c:v>18.298649000000001</c:v>
                </c:pt>
                <c:pt idx="1076">
                  <c:v>1.4</c:v>
                </c:pt>
                <c:pt idx="1077">
                  <c:v>25.75384</c:v>
                </c:pt>
                <c:pt idx="1078">
                  <c:v>31.598307999999999</c:v>
                </c:pt>
                <c:pt idx="1079">
                  <c:v>4.9221659999999998</c:v>
                </c:pt>
                <c:pt idx="1080">
                  <c:v>23.324666000000001</c:v>
                </c:pt>
                <c:pt idx="1081">
                  <c:v>24.8</c:v>
                </c:pt>
                <c:pt idx="1082">
                  <c:v>18.593156</c:v>
                </c:pt>
                <c:pt idx="1083">
                  <c:v>2.5088409999999999</c:v>
                </c:pt>
                <c:pt idx="1084">
                  <c:v>400.73660000000001</c:v>
                </c:pt>
                <c:pt idx="1085">
                  <c:v>16.097842</c:v>
                </c:pt>
                <c:pt idx="1086">
                  <c:v>0.17378299999999999</c:v>
                </c:pt>
                <c:pt idx="1087">
                  <c:v>2.506446</c:v>
                </c:pt>
                <c:pt idx="1088">
                  <c:v>9.4024099999999997</c:v>
                </c:pt>
                <c:pt idx="1089">
                  <c:v>110.33273699999999</c:v>
                </c:pt>
                <c:pt idx="1090">
                  <c:v>1.29464</c:v>
                </c:pt>
                <c:pt idx="1091">
                  <c:v>51.814190000000004</c:v>
                </c:pt>
                <c:pt idx="1092">
                  <c:v>0.220914</c:v>
                </c:pt>
                <c:pt idx="1093">
                  <c:v>350.03411</c:v>
                </c:pt>
                <c:pt idx="1094">
                  <c:v>17.596256</c:v>
                </c:pt>
                <c:pt idx="1095">
                  <c:v>85.707115999999999</c:v>
                </c:pt>
                <c:pt idx="1096">
                  <c:v>2.0261999999999999E-2</c:v>
                </c:pt>
                <c:pt idx="1097">
                  <c:v>48.154732000000003</c:v>
                </c:pt>
                <c:pt idx="1098">
                  <c:v>122.512052</c:v>
                </c:pt>
                <c:pt idx="1099">
                  <c:v>150.16763</c:v>
                </c:pt>
                <c:pt idx="1100">
                  <c:v>71.423726000000002</c:v>
                </c:pt>
                <c:pt idx="1101">
                  <c:v>20.488579000000001</c:v>
                </c:pt>
                <c:pt idx="1102">
                  <c:v>77.679637999999997</c:v>
                </c:pt>
                <c:pt idx="1103">
                  <c:v>45.996718000000001</c:v>
                </c:pt>
                <c:pt idx="1104">
                  <c:v>4.9579999999999997E-3</c:v>
                </c:pt>
                <c:pt idx="1105">
                  <c:v>26.781723</c:v>
                </c:pt>
                <c:pt idx="1106">
                  <c:v>75.367693000000003</c:v>
                </c:pt>
                <c:pt idx="1107">
                  <c:v>12.339632999999999</c:v>
                </c:pt>
                <c:pt idx="1108">
                  <c:v>105.263257</c:v>
                </c:pt>
                <c:pt idx="1109">
                  <c:v>0.241816</c:v>
                </c:pt>
                <c:pt idx="1110">
                  <c:v>18.88288</c:v>
                </c:pt>
                <c:pt idx="1111">
                  <c:v>0.236266</c:v>
                </c:pt>
                <c:pt idx="1112">
                  <c:v>14.967181999999999</c:v>
                </c:pt>
                <c:pt idx="1113">
                  <c:v>90.353763999999998</c:v>
                </c:pt>
                <c:pt idx="1114">
                  <c:v>9.1765530000000002</c:v>
                </c:pt>
                <c:pt idx="1115">
                  <c:v>5.7311030000000001</c:v>
                </c:pt>
                <c:pt idx="1116">
                  <c:v>30.513940000000002</c:v>
                </c:pt>
                <c:pt idx="1117">
                  <c:v>11.560259</c:v>
                </c:pt>
                <c:pt idx="1118">
                  <c:v>30.981850000000001</c:v>
                </c:pt>
                <c:pt idx="1119">
                  <c:v>72.076999999999998</c:v>
                </c:pt>
                <c:pt idx="1120">
                  <c:v>130.31331399999999</c:v>
                </c:pt>
                <c:pt idx="1121">
                  <c:v>10.494494</c:v>
                </c:pt>
                <c:pt idx="1122">
                  <c:v>10.769959999999999</c:v>
                </c:pt>
                <c:pt idx="1123">
                  <c:v>119.420252</c:v>
                </c:pt>
                <c:pt idx="1124">
                  <c:v>115.80259599999999</c:v>
                </c:pt>
                <c:pt idx="1125">
                  <c:v>51.774002000000003</c:v>
                </c:pt>
                <c:pt idx="1126">
                  <c:v>30.079315999999999</c:v>
                </c:pt>
                <c:pt idx="1127">
                  <c:v>13.214029999999999</c:v>
                </c:pt>
                <c:pt idx="1128">
                  <c:v>6.2007560000000002</c:v>
                </c:pt>
                <c:pt idx="1129">
                  <c:v>217.631306</c:v>
                </c:pt>
                <c:pt idx="1130">
                  <c:v>118.099659</c:v>
                </c:pt>
                <c:pt idx="1131">
                  <c:v>8.4346010000000007</c:v>
                </c:pt>
                <c:pt idx="1132">
                  <c:v>13.052740999999999</c:v>
                </c:pt>
                <c:pt idx="1133">
                  <c:v>5.6600840000000003</c:v>
                </c:pt>
                <c:pt idx="1134">
                  <c:v>4.9029999999999996</c:v>
                </c:pt>
                <c:pt idx="1135">
                  <c:v>28.871189999999999</c:v>
                </c:pt>
                <c:pt idx="1136">
                  <c:v>187.67086599999999</c:v>
                </c:pt>
                <c:pt idx="1137">
                  <c:v>11.860839</c:v>
                </c:pt>
                <c:pt idx="1138">
                  <c:v>10.725228</c:v>
                </c:pt>
                <c:pt idx="1139">
                  <c:v>4.2733720000000002</c:v>
                </c:pt>
                <c:pt idx="1140">
                  <c:v>26.83</c:v>
                </c:pt>
                <c:pt idx="1141">
                  <c:v>0.17873900000000001</c:v>
                </c:pt>
                <c:pt idx="1142">
                  <c:v>16.842303000000001</c:v>
                </c:pt>
                <c:pt idx="1143">
                  <c:v>4.2805770000000001</c:v>
                </c:pt>
                <c:pt idx="1144">
                  <c:v>12.870569</c:v>
                </c:pt>
                <c:pt idx="1145">
                  <c:v>6.3900319999999997</c:v>
                </c:pt>
                <c:pt idx="1146">
                  <c:v>20.773070000000001</c:v>
                </c:pt>
                <c:pt idx="1147">
                  <c:v>31.141074</c:v>
                </c:pt>
                <c:pt idx="1148">
                  <c:v>14.334645</c:v>
                </c:pt>
                <c:pt idx="1149">
                  <c:v>10.03739</c:v>
                </c:pt>
                <c:pt idx="1150">
                  <c:v>17.797315999999999</c:v>
                </c:pt>
                <c:pt idx="1151">
                  <c:v>106.63599600000001</c:v>
                </c:pt>
                <c:pt idx="1152">
                  <c:v>51.1</c:v>
                </c:pt>
                <c:pt idx="1153">
                  <c:v>167.73539600000001</c:v>
                </c:pt>
                <c:pt idx="1154">
                  <c:v>101.64300799999999</c:v>
                </c:pt>
                <c:pt idx="1155">
                  <c:v>198.65527800000001</c:v>
                </c:pt>
                <c:pt idx="1156">
                  <c:v>37.566229999999997</c:v>
                </c:pt>
                <c:pt idx="1157">
                  <c:v>4.0638589999999999</c:v>
                </c:pt>
                <c:pt idx="1158">
                  <c:v>35.000629000000004</c:v>
                </c:pt>
                <c:pt idx="1159">
                  <c:v>123.92237</c:v>
                </c:pt>
                <c:pt idx="1160">
                  <c:v>31.501218000000001</c:v>
                </c:pt>
                <c:pt idx="1161">
                  <c:v>138.33941100000001</c:v>
                </c:pt>
                <c:pt idx="1162">
                  <c:v>2.3091E-2</c:v>
                </c:pt>
                <c:pt idx="1163">
                  <c:v>46.836393999999999</c:v>
                </c:pt>
                <c:pt idx="1164">
                  <c:v>80.021739999999994</c:v>
                </c:pt>
                <c:pt idx="1165">
                  <c:v>1.1797999999999999E-2</c:v>
                </c:pt>
                <c:pt idx="1166">
                  <c:v>41.300105000000002</c:v>
                </c:pt>
                <c:pt idx="1167">
                  <c:v>5.1088199999999997</c:v>
                </c:pt>
                <c:pt idx="1168">
                  <c:v>59.588068</c:v>
                </c:pt>
                <c:pt idx="1169">
                  <c:v>2.9550390000000002</c:v>
                </c:pt>
                <c:pt idx="1170">
                  <c:v>148.08575500000001</c:v>
                </c:pt>
                <c:pt idx="1171">
                  <c:v>274.08495099999999</c:v>
                </c:pt>
                <c:pt idx="1172">
                  <c:v>181.36</c:v>
                </c:pt>
                <c:pt idx="1173">
                  <c:v>116.593191</c:v>
                </c:pt>
                <c:pt idx="1174">
                  <c:v>3.2190289999999999</c:v>
                </c:pt>
                <c:pt idx="1175">
                  <c:v>35.024475000000002</c:v>
                </c:pt>
                <c:pt idx="1176">
                  <c:v>41.482207000000002</c:v>
                </c:pt>
                <c:pt idx="1177">
                  <c:v>148.16999999999999</c:v>
                </c:pt>
                <c:pt idx="1178">
                  <c:v>38.432822999999999</c:v>
                </c:pt>
                <c:pt idx="1179">
                  <c:v>25.031037000000001</c:v>
                </c:pt>
                <c:pt idx="1180">
                  <c:v>1.114943</c:v>
                </c:pt>
                <c:pt idx="1181">
                  <c:v>28.014536</c:v>
                </c:pt>
                <c:pt idx="1182">
                  <c:v>70.906972999999994</c:v>
                </c:pt>
                <c:pt idx="1183">
                  <c:v>133.66852499999999</c:v>
                </c:pt>
                <c:pt idx="1184">
                  <c:v>162.00118599999999</c:v>
                </c:pt>
                <c:pt idx="1185">
                  <c:v>29.802761</c:v>
                </c:pt>
                <c:pt idx="1186">
                  <c:v>333.130696</c:v>
                </c:pt>
                <c:pt idx="1187">
                  <c:v>67.962333000000001</c:v>
                </c:pt>
                <c:pt idx="1188">
                  <c:v>42.776259000000003</c:v>
                </c:pt>
                <c:pt idx="1189">
                  <c:v>1.631839</c:v>
                </c:pt>
                <c:pt idx="1190">
                  <c:v>7.5640000000000001</c:v>
                </c:pt>
                <c:pt idx="1191">
                  <c:v>29.997095000000002</c:v>
                </c:pt>
                <c:pt idx="1192">
                  <c:v>118.82309100000001</c:v>
                </c:pt>
                <c:pt idx="1193">
                  <c:v>17.278980000000001</c:v>
                </c:pt>
                <c:pt idx="1194">
                  <c:v>2.6949730000000001</c:v>
                </c:pt>
                <c:pt idx="1195">
                  <c:v>15.361537</c:v>
                </c:pt>
                <c:pt idx="1196">
                  <c:v>45.045037000000001</c:v>
                </c:pt>
                <c:pt idx="1197">
                  <c:v>17.768000000000001</c:v>
                </c:pt>
                <c:pt idx="1198">
                  <c:v>11.642253999999999</c:v>
                </c:pt>
                <c:pt idx="1199">
                  <c:v>33.386127999999999</c:v>
                </c:pt>
                <c:pt idx="1200">
                  <c:v>14.4</c:v>
                </c:pt>
                <c:pt idx="1201">
                  <c:v>47</c:v>
                </c:pt>
                <c:pt idx="1202">
                  <c:v>30.259651999999999</c:v>
                </c:pt>
                <c:pt idx="1203">
                  <c:v>15.126948000000001</c:v>
                </c:pt>
                <c:pt idx="1204">
                  <c:v>4.8818669999999997</c:v>
                </c:pt>
                <c:pt idx="1205">
                  <c:v>4.4145349999999999</c:v>
                </c:pt>
                <c:pt idx="1206">
                  <c:v>227.94627399999999</c:v>
                </c:pt>
                <c:pt idx="1207">
                  <c:v>36.037908999999999</c:v>
                </c:pt>
                <c:pt idx="1208">
                  <c:v>40.247512</c:v>
                </c:pt>
                <c:pt idx="1209">
                  <c:v>79.566871000000006</c:v>
                </c:pt>
                <c:pt idx="1210">
                  <c:v>27.667947000000002</c:v>
                </c:pt>
                <c:pt idx="1211">
                  <c:v>55.682070000000003</c:v>
                </c:pt>
                <c:pt idx="1212">
                  <c:v>15.519841</c:v>
                </c:pt>
                <c:pt idx="1213">
                  <c:v>3</c:v>
                </c:pt>
                <c:pt idx="1214">
                  <c:v>3.0084E-2</c:v>
                </c:pt>
                <c:pt idx="1215">
                  <c:v>63.992328000000001</c:v>
                </c:pt>
                <c:pt idx="1216">
                  <c:v>197.99282700000001</c:v>
                </c:pt>
                <c:pt idx="1217">
                  <c:v>38.624000000000002</c:v>
                </c:pt>
                <c:pt idx="1218">
                  <c:v>1.943649</c:v>
                </c:pt>
                <c:pt idx="1219">
                  <c:v>1.007962</c:v>
                </c:pt>
                <c:pt idx="1220">
                  <c:v>19.819493999999999</c:v>
                </c:pt>
                <c:pt idx="1221">
                  <c:v>40.219707999999997</c:v>
                </c:pt>
                <c:pt idx="1222">
                  <c:v>9.6734000000000001E-2</c:v>
                </c:pt>
                <c:pt idx="1223">
                  <c:v>7.4347260000000004</c:v>
                </c:pt>
                <c:pt idx="1224">
                  <c:v>38.087366000000003</c:v>
                </c:pt>
                <c:pt idx="1225">
                  <c:v>18.225165000000001</c:v>
                </c:pt>
                <c:pt idx="1226">
                  <c:v>26.539321000000001</c:v>
                </c:pt>
                <c:pt idx="1227">
                  <c:v>1.818681</c:v>
                </c:pt>
                <c:pt idx="1228">
                  <c:v>261.97061500000001</c:v>
                </c:pt>
                <c:pt idx="1229">
                  <c:v>289.99439699999999</c:v>
                </c:pt>
                <c:pt idx="1230">
                  <c:v>301.95697999999999</c:v>
                </c:pt>
                <c:pt idx="1231">
                  <c:v>292.00086599999997</c:v>
                </c:pt>
                <c:pt idx="1232">
                  <c:v>249.35872699999999</c:v>
                </c:pt>
                <c:pt idx="1233">
                  <c:v>317.55789099999998</c:v>
                </c:pt>
                <c:pt idx="1234">
                  <c:v>3.335839</c:v>
                </c:pt>
                <c:pt idx="1235">
                  <c:v>19.076815</c:v>
                </c:pt>
                <c:pt idx="1236">
                  <c:v>5.6007000000000001E-2</c:v>
                </c:pt>
                <c:pt idx="1237">
                  <c:v>2.301777</c:v>
                </c:pt>
                <c:pt idx="1238">
                  <c:v>18.934857999999998</c:v>
                </c:pt>
                <c:pt idx="1239">
                  <c:v>21.554584999999999</c:v>
                </c:pt>
                <c:pt idx="1240">
                  <c:v>37.788227999999997</c:v>
                </c:pt>
                <c:pt idx="1241">
                  <c:v>10.397365000000001</c:v>
                </c:pt>
                <c:pt idx="1242">
                  <c:v>1.196752</c:v>
                </c:pt>
                <c:pt idx="1243">
                  <c:v>40.334023999999999</c:v>
                </c:pt>
                <c:pt idx="1244">
                  <c:v>24.185780999999999</c:v>
                </c:pt>
                <c:pt idx="1245">
                  <c:v>91.443252999999999</c:v>
                </c:pt>
                <c:pt idx="1246">
                  <c:v>3.0491350000000002</c:v>
                </c:pt>
                <c:pt idx="1247">
                  <c:v>1.5</c:v>
                </c:pt>
                <c:pt idx="1248">
                  <c:v>3.0290810000000001</c:v>
                </c:pt>
                <c:pt idx="1249">
                  <c:v>4.6928140000000003</c:v>
                </c:pt>
                <c:pt idx="1250">
                  <c:v>75.754670000000004</c:v>
                </c:pt>
                <c:pt idx="1251">
                  <c:v>59.035103999999997</c:v>
                </c:pt>
                <c:pt idx="1252">
                  <c:v>14.564026999999999</c:v>
                </c:pt>
                <c:pt idx="1253">
                  <c:v>10.161099</c:v>
                </c:pt>
                <c:pt idx="1254">
                  <c:v>25.556065</c:v>
                </c:pt>
                <c:pt idx="1255">
                  <c:v>66.002003999999999</c:v>
                </c:pt>
                <c:pt idx="1256">
                  <c:v>72.660028999999994</c:v>
                </c:pt>
                <c:pt idx="1257">
                  <c:v>45.290317999999999</c:v>
                </c:pt>
                <c:pt idx="1258">
                  <c:v>10.494147</c:v>
                </c:pt>
                <c:pt idx="1259">
                  <c:v>32.741596000000001</c:v>
                </c:pt>
                <c:pt idx="1260">
                  <c:v>8.4960999999999995E-2</c:v>
                </c:pt>
                <c:pt idx="1261">
                  <c:v>93.952275999999998</c:v>
                </c:pt>
                <c:pt idx="1262">
                  <c:v>0.38294600000000001</c:v>
                </c:pt>
                <c:pt idx="1263">
                  <c:v>13.684949</c:v>
                </c:pt>
                <c:pt idx="1264">
                  <c:v>67.286731000000003</c:v>
                </c:pt>
                <c:pt idx="1265">
                  <c:v>51.097664000000002</c:v>
                </c:pt>
                <c:pt idx="1266">
                  <c:v>41.543207000000002</c:v>
                </c:pt>
                <c:pt idx="1267">
                  <c:v>27.277055000000001</c:v>
                </c:pt>
                <c:pt idx="1268">
                  <c:v>0.22679199999999999</c:v>
                </c:pt>
                <c:pt idx="1269">
                  <c:v>90.556400999999994</c:v>
                </c:pt>
                <c:pt idx="1270">
                  <c:v>3.645438</c:v>
                </c:pt>
                <c:pt idx="1271">
                  <c:v>5.9</c:v>
                </c:pt>
                <c:pt idx="1272">
                  <c:v>12.80119</c:v>
                </c:pt>
                <c:pt idx="1273">
                  <c:v>13.829734</c:v>
                </c:pt>
                <c:pt idx="1274">
                  <c:v>13.746549999999999</c:v>
                </c:pt>
                <c:pt idx="1275">
                  <c:v>177.575142</c:v>
                </c:pt>
                <c:pt idx="1276">
                  <c:v>39.687528</c:v>
                </c:pt>
                <c:pt idx="1277">
                  <c:v>0.70300200000000002</c:v>
                </c:pt>
                <c:pt idx="1278">
                  <c:v>39.514713</c:v>
                </c:pt>
                <c:pt idx="1279">
                  <c:v>24.276499999999999</c:v>
                </c:pt>
                <c:pt idx="1280">
                  <c:v>67.325558999999998</c:v>
                </c:pt>
                <c:pt idx="1281">
                  <c:v>73.209339999999997</c:v>
                </c:pt>
                <c:pt idx="1282">
                  <c:v>4.8393829999999998</c:v>
                </c:pt>
                <c:pt idx="1283">
                  <c:v>30.013345999999999</c:v>
                </c:pt>
                <c:pt idx="1284">
                  <c:v>5.2286169999999998</c:v>
                </c:pt>
                <c:pt idx="1285">
                  <c:v>12.065985</c:v>
                </c:pt>
                <c:pt idx="1286">
                  <c:v>173.58551600000001</c:v>
                </c:pt>
                <c:pt idx="1287">
                  <c:v>285.76124299999998</c:v>
                </c:pt>
                <c:pt idx="1288">
                  <c:v>17.518219999999999</c:v>
                </c:pt>
                <c:pt idx="1289">
                  <c:v>10.443315999999999</c:v>
                </c:pt>
                <c:pt idx="1290">
                  <c:v>50.026353</c:v>
                </c:pt>
                <c:pt idx="1291">
                  <c:v>2.8599549999999998</c:v>
                </c:pt>
                <c:pt idx="1292">
                  <c:v>177.34367499999999</c:v>
                </c:pt>
                <c:pt idx="1293">
                  <c:v>19.783777000000001</c:v>
                </c:pt>
                <c:pt idx="1294">
                  <c:v>30.222639999999998</c:v>
                </c:pt>
                <c:pt idx="1295">
                  <c:v>10.134753999999999</c:v>
                </c:pt>
                <c:pt idx="1296">
                  <c:v>51.053787</c:v>
                </c:pt>
                <c:pt idx="1297">
                  <c:v>119.6549</c:v>
                </c:pt>
                <c:pt idx="1298">
                  <c:v>7.8306110000000002</c:v>
                </c:pt>
                <c:pt idx="1299">
                  <c:v>8.0801160000000003</c:v>
                </c:pt>
                <c:pt idx="1300">
                  <c:v>108.01217</c:v>
                </c:pt>
                <c:pt idx="1301">
                  <c:v>60.03378</c:v>
                </c:pt>
                <c:pt idx="1302">
                  <c:v>63.536011000000002</c:v>
                </c:pt>
                <c:pt idx="1303">
                  <c:v>54.414715999999999</c:v>
                </c:pt>
                <c:pt idx="1304">
                  <c:v>117.52864599999999</c:v>
                </c:pt>
                <c:pt idx="1305">
                  <c:v>34.636443</c:v>
                </c:pt>
                <c:pt idx="1306">
                  <c:v>47.277326000000002</c:v>
                </c:pt>
                <c:pt idx="1307">
                  <c:v>17.544812</c:v>
                </c:pt>
                <c:pt idx="1308">
                  <c:v>23.618786</c:v>
                </c:pt>
                <c:pt idx="1309">
                  <c:v>34.507078999999997</c:v>
                </c:pt>
                <c:pt idx="1310">
                  <c:v>12.282677</c:v>
                </c:pt>
                <c:pt idx="1311">
                  <c:v>50.213619000000001</c:v>
                </c:pt>
                <c:pt idx="1312">
                  <c:v>73.023274999999998</c:v>
                </c:pt>
                <c:pt idx="1313">
                  <c:v>23.472899999999999</c:v>
                </c:pt>
                <c:pt idx="1314">
                  <c:v>169.69257200000001</c:v>
                </c:pt>
                <c:pt idx="1315">
                  <c:v>148.31304800000001</c:v>
                </c:pt>
                <c:pt idx="1316">
                  <c:v>31.607597999999999</c:v>
                </c:pt>
                <c:pt idx="1317">
                  <c:v>12.58351</c:v>
                </c:pt>
                <c:pt idx="1318">
                  <c:v>0.37108099999999999</c:v>
                </c:pt>
                <c:pt idx="1319">
                  <c:v>11.041228</c:v>
                </c:pt>
                <c:pt idx="1320">
                  <c:v>13.005485</c:v>
                </c:pt>
                <c:pt idx="1321">
                  <c:v>32.048808999999999</c:v>
                </c:pt>
                <c:pt idx="1322">
                  <c:v>40.846082000000003</c:v>
                </c:pt>
                <c:pt idx="1323">
                  <c:v>19.281234999999999</c:v>
                </c:pt>
                <c:pt idx="1324">
                  <c:v>30.212620000000001</c:v>
                </c:pt>
                <c:pt idx="1325">
                  <c:v>31.155435000000001</c:v>
                </c:pt>
                <c:pt idx="1326">
                  <c:v>37.672350000000002</c:v>
                </c:pt>
                <c:pt idx="1327">
                  <c:v>260.03103499999997</c:v>
                </c:pt>
                <c:pt idx="1328">
                  <c:v>46.813366000000002</c:v>
                </c:pt>
                <c:pt idx="1329">
                  <c:v>14.108518</c:v>
                </c:pt>
                <c:pt idx="1330">
                  <c:v>105.80752</c:v>
                </c:pt>
                <c:pt idx="1331">
                  <c:v>2.7755930000000002</c:v>
                </c:pt>
                <c:pt idx="1332">
                  <c:v>176.997107</c:v>
                </c:pt>
                <c:pt idx="1333">
                  <c:v>217.38799700000001</c:v>
                </c:pt>
                <c:pt idx="1334">
                  <c:v>16.295774000000002</c:v>
                </c:pt>
                <c:pt idx="1335">
                  <c:v>4.7104549999999996</c:v>
                </c:pt>
                <c:pt idx="1336">
                  <c:v>17.21808</c:v>
                </c:pt>
                <c:pt idx="1337">
                  <c:v>73.820093999999997</c:v>
                </c:pt>
                <c:pt idx="1338">
                  <c:v>132.122995</c:v>
                </c:pt>
                <c:pt idx="1339">
                  <c:v>0.104257</c:v>
                </c:pt>
                <c:pt idx="1340">
                  <c:v>0.33404099999999998</c:v>
                </c:pt>
                <c:pt idx="1341">
                  <c:v>22.201636000000001</c:v>
                </c:pt>
                <c:pt idx="1342">
                  <c:v>256.38621599999999</c:v>
                </c:pt>
                <c:pt idx="1343">
                  <c:v>5.0046480000000004</c:v>
                </c:pt>
                <c:pt idx="1344">
                  <c:v>55.092829999999999</c:v>
                </c:pt>
                <c:pt idx="1345">
                  <c:v>40.270895000000003</c:v>
                </c:pt>
                <c:pt idx="1346">
                  <c:v>51.697448999999999</c:v>
                </c:pt>
                <c:pt idx="1347">
                  <c:v>9.6392419999999994</c:v>
                </c:pt>
                <c:pt idx="1348">
                  <c:v>6.5431939999999997</c:v>
                </c:pt>
                <c:pt idx="1349">
                  <c:v>10.305534</c:v>
                </c:pt>
                <c:pt idx="1350">
                  <c:v>12.784713</c:v>
                </c:pt>
                <c:pt idx="1351">
                  <c:v>72.219395000000006</c:v>
                </c:pt>
                <c:pt idx="1352">
                  <c:v>2.0355660000000002</c:v>
                </c:pt>
                <c:pt idx="1353">
                  <c:v>14.793903999999999</c:v>
                </c:pt>
                <c:pt idx="1354">
                  <c:v>71.347009999999997</c:v>
                </c:pt>
                <c:pt idx="1355">
                  <c:v>2.5799999999999998E-3</c:v>
                </c:pt>
                <c:pt idx="1356">
                  <c:v>0.20313400000000001</c:v>
                </c:pt>
                <c:pt idx="1357">
                  <c:v>0.617228</c:v>
                </c:pt>
                <c:pt idx="1358">
                  <c:v>9.2400999999999997E-2</c:v>
                </c:pt>
                <c:pt idx="1359">
                  <c:v>33.105600000000003</c:v>
                </c:pt>
                <c:pt idx="1360">
                  <c:v>39.989007999999998</c:v>
                </c:pt>
                <c:pt idx="1361">
                  <c:v>0.19456799999999999</c:v>
                </c:pt>
                <c:pt idx="1362">
                  <c:v>0.42589900000000003</c:v>
                </c:pt>
                <c:pt idx="1363">
                  <c:v>19.059017999999998</c:v>
                </c:pt>
                <c:pt idx="1364">
                  <c:v>144.79535000000001</c:v>
                </c:pt>
                <c:pt idx="1365">
                  <c:v>176.387405</c:v>
                </c:pt>
                <c:pt idx="1366">
                  <c:v>161.31742299999999</c:v>
                </c:pt>
                <c:pt idx="1367">
                  <c:v>196.57370499999999</c:v>
                </c:pt>
                <c:pt idx="1368">
                  <c:v>195.32976300000001</c:v>
                </c:pt>
                <c:pt idx="1369">
                  <c:v>134.455175</c:v>
                </c:pt>
                <c:pt idx="1370">
                  <c:v>51.475962000000003</c:v>
                </c:pt>
                <c:pt idx="1371">
                  <c:v>4.002955</c:v>
                </c:pt>
                <c:pt idx="1372">
                  <c:v>12.549485000000001</c:v>
                </c:pt>
                <c:pt idx="1373">
                  <c:v>50.461334999999998</c:v>
                </c:pt>
                <c:pt idx="1374">
                  <c:v>4.6815030000000002</c:v>
                </c:pt>
                <c:pt idx="1375">
                  <c:v>4.0011210000000004</c:v>
                </c:pt>
                <c:pt idx="1376">
                  <c:v>0.228524</c:v>
                </c:pt>
                <c:pt idx="1377">
                  <c:v>0.67123999999999995</c:v>
                </c:pt>
                <c:pt idx="1378">
                  <c:v>16.088609999999999</c:v>
                </c:pt>
                <c:pt idx="1379">
                  <c:v>83.503161000000006</c:v>
                </c:pt>
                <c:pt idx="1380">
                  <c:v>6.1142370000000001</c:v>
                </c:pt>
                <c:pt idx="1381">
                  <c:v>63.826568999999999</c:v>
                </c:pt>
                <c:pt idx="1382">
                  <c:v>7.7571300000000001</c:v>
                </c:pt>
                <c:pt idx="1383">
                  <c:v>11.9</c:v>
                </c:pt>
                <c:pt idx="1384">
                  <c:v>45.489752000000003</c:v>
                </c:pt>
                <c:pt idx="1385">
                  <c:v>7.2099999999999996E-4</c:v>
                </c:pt>
                <c:pt idx="1386">
                  <c:v>35.918429000000003</c:v>
                </c:pt>
                <c:pt idx="1387">
                  <c:v>2.8566220000000002</c:v>
                </c:pt>
                <c:pt idx="1388">
                  <c:v>4.7174550000000002</c:v>
                </c:pt>
                <c:pt idx="1389">
                  <c:v>24.985612</c:v>
                </c:pt>
                <c:pt idx="1390">
                  <c:v>0.30130499999999999</c:v>
                </c:pt>
                <c:pt idx="1391">
                  <c:v>11.043445</c:v>
                </c:pt>
                <c:pt idx="1392">
                  <c:v>4.5351169999999996</c:v>
                </c:pt>
                <c:pt idx="1393">
                  <c:v>1.1340490000000001</c:v>
                </c:pt>
                <c:pt idx="1394">
                  <c:v>37.553932000000003</c:v>
                </c:pt>
                <c:pt idx="1395">
                  <c:v>14.003140999999999</c:v>
                </c:pt>
                <c:pt idx="1396">
                  <c:v>6.8570960000000003</c:v>
                </c:pt>
                <c:pt idx="1397">
                  <c:v>292.568851</c:v>
                </c:pt>
                <c:pt idx="1398">
                  <c:v>3.6830000000000002E-2</c:v>
                </c:pt>
                <c:pt idx="1399">
                  <c:v>306.12405899999999</c:v>
                </c:pt>
                <c:pt idx="1400">
                  <c:v>102.315545</c:v>
                </c:pt>
                <c:pt idx="1401">
                  <c:v>317.01111400000002</c:v>
                </c:pt>
                <c:pt idx="1402">
                  <c:v>197.171806</c:v>
                </c:pt>
                <c:pt idx="1403">
                  <c:v>179.870271</c:v>
                </c:pt>
                <c:pt idx="1404">
                  <c:v>4.0629999999999998E-3</c:v>
                </c:pt>
                <c:pt idx="1405">
                  <c:v>1.1504030000000001</c:v>
                </c:pt>
                <c:pt idx="1406">
                  <c:v>120.523073</c:v>
                </c:pt>
                <c:pt idx="1407">
                  <c:v>8.093318</c:v>
                </c:pt>
                <c:pt idx="1408">
                  <c:v>17.281832000000001</c:v>
                </c:pt>
                <c:pt idx="1409">
                  <c:v>0.65362100000000001</c:v>
                </c:pt>
                <c:pt idx="1410">
                  <c:v>13.214255</c:v>
                </c:pt>
                <c:pt idx="1411">
                  <c:v>88.504639999999995</c:v>
                </c:pt>
                <c:pt idx="1412">
                  <c:v>356.45436699999999</c:v>
                </c:pt>
                <c:pt idx="1413">
                  <c:v>53.991137000000002</c:v>
                </c:pt>
                <c:pt idx="1414">
                  <c:v>83.574831000000003</c:v>
                </c:pt>
                <c:pt idx="1415">
                  <c:v>52.200504000000002</c:v>
                </c:pt>
                <c:pt idx="1416">
                  <c:v>67.263182</c:v>
                </c:pt>
                <c:pt idx="1417">
                  <c:v>97.360068999999996</c:v>
                </c:pt>
                <c:pt idx="1418">
                  <c:v>34.098562999999999</c:v>
                </c:pt>
                <c:pt idx="1419">
                  <c:v>44.456508999999997</c:v>
                </c:pt>
                <c:pt idx="1420">
                  <c:v>129.99581699999999</c:v>
                </c:pt>
                <c:pt idx="1421">
                  <c:v>187.99143900000001</c:v>
                </c:pt>
                <c:pt idx="1422">
                  <c:v>4.7329000000000003E-2</c:v>
                </c:pt>
                <c:pt idx="1423">
                  <c:v>105.264608</c:v>
                </c:pt>
                <c:pt idx="1424">
                  <c:v>18.472363000000001</c:v>
                </c:pt>
                <c:pt idx="1425">
                  <c:v>47.553511999999998</c:v>
                </c:pt>
                <c:pt idx="1426">
                  <c:v>18.352454000000002</c:v>
                </c:pt>
                <c:pt idx="1427">
                  <c:v>127.997349</c:v>
                </c:pt>
                <c:pt idx="1428">
                  <c:v>35.09619</c:v>
                </c:pt>
                <c:pt idx="1429">
                  <c:v>4.8846629999999998</c:v>
                </c:pt>
                <c:pt idx="1430">
                  <c:v>37.479778000000003</c:v>
                </c:pt>
                <c:pt idx="1431">
                  <c:v>2.1265109999999998</c:v>
                </c:pt>
                <c:pt idx="1432">
                  <c:v>0.22023400000000001</c:v>
                </c:pt>
                <c:pt idx="1433">
                  <c:v>1.292119</c:v>
                </c:pt>
                <c:pt idx="1434">
                  <c:v>312.057433</c:v>
                </c:pt>
                <c:pt idx="1435">
                  <c:v>408.99227200000001</c:v>
                </c:pt>
                <c:pt idx="1436">
                  <c:v>318.29818</c:v>
                </c:pt>
                <c:pt idx="1437">
                  <c:v>14.375181</c:v>
                </c:pt>
                <c:pt idx="1438">
                  <c:v>2.9544049999999999</c:v>
                </c:pt>
                <c:pt idx="1439">
                  <c:v>14.673301</c:v>
                </c:pt>
                <c:pt idx="1440">
                  <c:v>46.3</c:v>
                </c:pt>
                <c:pt idx="1441">
                  <c:v>112.70347</c:v>
                </c:pt>
                <c:pt idx="1442">
                  <c:v>6.3500579999999998</c:v>
                </c:pt>
                <c:pt idx="1443">
                  <c:v>37.304949999999998</c:v>
                </c:pt>
                <c:pt idx="1444">
                  <c:v>3.047539</c:v>
                </c:pt>
                <c:pt idx="1445">
                  <c:v>74.158157000000003</c:v>
                </c:pt>
                <c:pt idx="1446">
                  <c:v>80.033642999999998</c:v>
                </c:pt>
                <c:pt idx="1447">
                  <c:v>50.549106999999999</c:v>
                </c:pt>
                <c:pt idx="1448">
                  <c:v>65.171859999999995</c:v>
                </c:pt>
                <c:pt idx="1449">
                  <c:v>117.224271</c:v>
                </c:pt>
                <c:pt idx="1450">
                  <c:v>64.267897000000005</c:v>
                </c:pt>
                <c:pt idx="1451">
                  <c:v>39.647595000000003</c:v>
                </c:pt>
                <c:pt idx="1452">
                  <c:v>9.7950169999999996</c:v>
                </c:pt>
                <c:pt idx="1453">
                  <c:v>4.9564009999999996</c:v>
                </c:pt>
                <c:pt idx="1454">
                  <c:v>1.512815</c:v>
                </c:pt>
                <c:pt idx="1455">
                  <c:v>62.647539999999999</c:v>
                </c:pt>
                <c:pt idx="1456">
                  <c:v>108.521835</c:v>
                </c:pt>
                <c:pt idx="1457">
                  <c:v>15.935067999999999</c:v>
                </c:pt>
                <c:pt idx="1458">
                  <c:v>19.472057</c:v>
                </c:pt>
                <c:pt idx="1459">
                  <c:v>12.610730999999999</c:v>
                </c:pt>
                <c:pt idx="1460">
                  <c:v>3.0719470000000002</c:v>
                </c:pt>
                <c:pt idx="1461">
                  <c:v>102.922376</c:v>
                </c:pt>
                <c:pt idx="1462">
                  <c:v>260</c:v>
                </c:pt>
                <c:pt idx="1463">
                  <c:v>20.763013000000001</c:v>
                </c:pt>
                <c:pt idx="1464">
                  <c:v>30.059386</c:v>
                </c:pt>
                <c:pt idx="1465">
                  <c:v>35.143332000000001</c:v>
                </c:pt>
                <c:pt idx="1466">
                  <c:v>37.470016999999999</c:v>
                </c:pt>
                <c:pt idx="1467">
                  <c:v>4.2441550000000001</c:v>
                </c:pt>
                <c:pt idx="1468">
                  <c:v>2.4740000000000002</c:v>
                </c:pt>
                <c:pt idx="1469">
                  <c:v>16.204792999999999</c:v>
                </c:pt>
                <c:pt idx="1470">
                  <c:v>153.620822</c:v>
                </c:pt>
                <c:pt idx="1471">
                  <c:v>47.034272000000001</c:v>
                </c:pt>
                <c:pt idx="1472">
                  <c:v>25.266128999999999</c:v>
                </c:pt>
                <c:pt idx="1473">
                  <c:v>1.282084</c:v>
                </c:pt>
                <c:pt idx="1474">
                  <c:v>70.405497999999994</c:v>
                </c:pt>
                <c:pt idx="1475">
                  <c:v>80.920947999999996</c:v>
                </c:pt>
                <c:pt idx="1476">
                  <c:v>0.39987899999999998</c:v>
                </c:pt>
                <c:pt idx="1477">
                  <c:v>60.573641000000002</c:v>
                </c:pt>
                <c:pt idx="1478">
                  <c:v>27.087695</c:v>
                </c:pt>
                <c:pt idx="1479">
                  <c:v>22.770864</c:v>
                </c:pt>
                <c:pt idx="1480">
                  <c:v>0.37189699999999998</c:v>
                </c:pt>
                <c:pt idx="1481">
                  <c:v>73.058678999999998</c:v>
                </c:pt>
                <c:pt idx="1482">
                  <c:v>71.026630999999995</c:v>
                </c:pt>
                <c:pt idx="1483">
                  <c:v>8.1294550000000001</c:v>
                </c:pt>
                <c:pt idx="1484">
                  <c:v>27.97241</c:v>
                </c:pt>
                <c:pt idx="1485">
                  <c:v>31.179516</c:v>
                </c:pt>
                <c:pt idx="1486">
                  <c:v>10.539414000000001</c:v>
                </c:pt>
                <c:pt idx="1487">
                  <c:v>25.571351</c:v>
                </c:pt>
                <c:pt idx="1488">
                  <c:v>14.252829999999999</c:v>
                </c:pt>
                <c:pt idx="1489">
                  <c:v>103.812241</c:v>
                </c:pt>
                <c:pt idx="1490">
                  <c:v>0.63895100000000005</c:v>
                </c:pt>
                <c:pt idx="1491">
                  <c:v>101.70206</c:v>
                </c:pt>
                <c:pt idx="1492">
                  <c:v>21.973182000000001</c:v>
                </c:pt>
                <c:pt idx="1493">
                  <c:v>56.443482000000003</c:v>
                </c:pt>
                <c:pt idx="1494">
                  <c:v>1.0504450000000001</c:v>
                </c:pt>
                <c:pt idx="1495">
                  <c:v>30.920166999999999</c:v>
                </c:pt>
                <c:pt idx="1496">
                  <c:v>94.125426000000004</c:v>
                </c:pt>
                <c:pt idx="1497">
                  <c:v>80.170146000000003</c:v>
                </c:pt>
                <c:pt idx="1498">
                  <c:v>37.295394000000002</c:v>
                </c:pt>
                <c:pt idx="1499">
                  <c:v>143.49284</c:v>
                </c:pt>
                <c:pt idx="1500">
                  <c:v>47.375326999999999</c:v>
                </c:pt>
                <c:pt idx="1501">
                  <c:v>181.16611499999999</c:v>
                </c:pt>
                <c:pt idx="1502">
                  <c:v>356.78399999999999</c:v>
                </c:pt>
                <c:pt idx="1503">
                  <c:v>652.17727100000002</c:v>
                </c:pt>
                <c:pt idx="1504">
                  <c:v>103.028109</c:v>
                </c:pt>
                <c:pt idx="1505">
                  <c:v>48.291623999999999</c:v>
                </c:pt>
                <c:pt idx="1506">
                  <c:v>3.9851999999999999E-2</c:v>
                </c:pt>
                <c:pt idx="1507">
                  <c:v>56.127161999999998</c:v>
                </c:pt>
                <c:pt idx="1508">
                  <c:v>17.324743999999999</c:v>
                </c:pt>
                <c:pt idx="1509">
                  <c:v>4.7770070000000002</c:v>
                </c:pt>
                <c:pt idx="1510">
                  <c:v>73.000941999999995</c:v>
                </c:pt>
                <c:pt idx="1511">
                  <c:v>13.571816999999999</c:v>
                </c:pt>
                <c:pt idx="1512">
                  <c:v>35.168677000000002</c:v>
                </c:pt>
                <c:pt idx="1513">
                  <c:v>3.2754430000000001</c:v>
                </c:pt>
                <c:pt idx="1514">
                  <c:v>4.1090949999999999</c:v>
                </c:pt>
                <c:pt idx="1515">
                  <c:v>66.734992000000005</c:v>
                </c:pt>
                <c:pt idx="1516">
                  <c:v>1.292527</c:v>
                </c:pt>
                <c:pt idx="1517">
                  <c:v>47.095452999999999</c:v>
                </c:pt>
                <c:pt idx="1518">
                  <c:v>25.240988000000002</c:v>
                </c:pt>
                <c:pt idx="1519">
                  <c:v>20.566327000000001</c:v>
                </c:pt>
                <c:pt idx="1520">
                  <c:v>37.036403999999997</c:v>
                </c:pt>
                <c:pt idx="1521">
                  <c:v>32.230907000000002</c:v>
                </c:pt>
                <c:pt idx="1522">
                  <c:v>28.751715000000001</c:v>
                </c:pt>
                <c:pt idx="1523">
                  <c:v>48.043505000000003</c:v>
                </c:pt>
                <c:pt idx="1524">
                  <c:v>52.580894999999998</c:v>
                </c:pt>
                <c:pt idx="1525">
                  <c:v>7.4172099999999999</c:v>
                </c:pt>
                <c:pt idx="1526">
                  <c:v>70.098138000000006</c:v>
                </c:pt>
                <c:pt idx="1527">
                  <c:v>66.207920000000001</c:v>
                </c:pt>
                <c:pt idx="1528">
                  <c:v>2.6297000000000001E-2</c:v>
                </c:pt>
                <c:pt idx="1529">
                  <c:v>2.445646</c:v>
                </c:pt>
                <c:pt idx="1530">
                  <c:v>25.093606999999999</c:v>
                </c:pt>
                <c:pt idx="1531">
                  <c:v>1.987762</c:v>
                </c:pt>
                <c:pt idx="1532">
                  <c:v>47.000484999999998</c:v>
                </c:pt>
                <c:pt idx="1533">
                  <c:v>14.93857</c:v>
                </c:pt>
                <c:pt idx="1534">
                  <c:v>0.41895300000000002</c:v>
                </c:pt>
                <c:pt idx="1535">
                  <c:v>91.457688000000005</c:v>
                </c:pt>
                <c:pt idx="1536">
                  <c:v>218.05126000000001</c:v>
                </c:pt>
                <c:pt idx="1537">
                  <c:v>47.396698000000001</c:v>
                </c:pt>
                <c:pt idx="1538">
                  <c:v>17</c:v>
                </c:pt>
                <c:pt idx="1539">
                  <c:v>24.944213000000001</c:v>
                </c:pt>
                <c:pt idx="1540">
                  <c:v>4.0069059999999999</c:v>
                </c:pt>
                <c:pt idx="1541">
                  <c:v>10.214646999999999</c:v>
                </c:pt>
                <c:pt idx="1542">
                  <c:v>4.2358370000000001</c:v>
                </c:pt>
                <c:pt idx="1543">
                  <c:v>14.942422000000001</c:v>
                </c:pt>
                <c:pt idx="1544">
                  <c:v>36.833472999999998</c:v>
                </c:pt>
                <c:pt idx="1545">
                  <c:v>3.1937E-2</c:v>
                </c:pt>
                <c:pt idx="1546">
                  <c:v>60.49156</c:v>
                </c:pt>
                <c:pt idx="1547">
                  <c:v>7.0229400000000002</c:v>
                </c:pt>
                <c:pt idx="1548">
                  <c:v>17.655201000000002</c:v>
                </c:pt>
                <c:pt idx="1549">
                  <c:v>1.6024659999999999</c:v>
                </c:pt>
                <c:pt idx="1550">
                  <c:v>76.418654000000004</c:v>
                </c:pt>
                <c:pt idx="1551">
                  <c:v>10.076136</c:v>
                </c:pt>
                <c:pt idx="1552">
                  <c:v>148.73422500000001</c:v>
                </c:pt>
                <c:pt idx="1553">
                  <c:v>79.948113000000006</c:v>
                </c:pt>
                <c:pt idx="1554">
                  <c:v>50.173189999999998</c:v>
                </c:pt>
                <c:pt idx="1555">
                  <c:v>42.592529999999996</c:v>
                </c:pt>
                <c:pt idx="1556">
                  <c:v>5.5323010000000004</c:v>
                </c:pt>
                <c:pt idx="1557">
                  <c:v>17.104669000000001</c:v>
                </c:pt>
                <c:pt idx="1558">
                  <c:v>0.12911500000000001</c:v>
                </c:pt>
                <c:pt idx="1559">
                  <c:v>165.23026100000001</c:v>
                </c:pt>
                <c:pt idx="1560">
                  <c:v>143.52346299999999</c:v>
                </c:pt>
                <c:pt idx="1561">
                  <c:v>215.39502100000001</c:v>
                </c:pt>
                <c:pt idx="1562">
                  <c:v>16.033556000000001</c:v>
                </c:pt>
                <c:pt idx="1563">
                  <c:v>2.0185999999999999E-2</c:v>
                </c:pt>
                <c:pt idx="1564">
                  <c:v>64.604977000000005</c:v>
                </c:pt>
                <c:pt idx="1565">
                  <c:v>1.141829</c:v>
                </c:pt>
                <c:pt idx="1566">
                  <c:v>54.215415999999998</c:v>
                </c:pt>
                <c:pt idx="1567">
                  <c:v>0.88641000000000003</c:v>
                </c:pt>
                <c:pt idx="1568">
                  <c:v>13.362308000000001</c:v>
                </c:pt>
                <c:pt idx="1569">
                  <c:v>74.540762000000001</c:v>
                </c:pt>
                <c:pt idx="1570">
                  <c:v>42.272747000000003</c:v>
                </c:pt>
                <c:pt idx="1571">
                  <c:v>1.705139</c:v>
                </c:pt>
                <c:pt idx="1572">
                  <c:v>0.21166699999999999</c:v>
                </c:pt>
                <c:pt idx="1573">
                  <c:v>31.768374000000001</c:v>
                </c:pt>
                <c:pt idx="1574">
                  <c:v>39.263506</c:v>
                </c:pt>
                <c:pt idx="1575">
                  <c:v>20.43394</c:v>
                </c:pt>
                <c:pt idx="1576">
                  <c:v>49.392094999999998</c:v>
                </c:pt>
                <c:pt idx="1577">
                  <c:v>65.653757999999996</c:v>
                </c:pt>
                <c:pt idx="1578">
                  <c:v>131.144183</c:v>
                </c:pt>
                <c:pt idx="1579">
                  <c:v>35.565975000000002</c:v>
                </c:pt>
                <c:pt idx="1580">
                  <c:v>15.655665000000001</c:v>
                </c:pt>
                <c:pt idx="1581">
                  <c:v>5.9496929999999999</c:v>
                </c:pt>
                <c:pt idx="1582">
                  <c:v>50.016393999999998</c:v>
                </c:pt>
                <c:pt idx="1583">
                  <c:v>38.360194999999997</c:v>
                </c:pt>
                <c:pt idx="1584">
                  <c:v>2.3264070000000001</c:v>
                </c:pt>
                <c:pt idx="1585">
                  <c:v>63.910583000000003</c:v>
                </c:pt>
                <c:pt idx="1586">
                  <c:v>0.81993899999999997</c:v>
                </c:pt>
                <c:pt idx="1587">
                  <c:v>3.895664</c:v>
                </c:pt>
                <c:pt idx="1588">
                  <c:v>73.343412999999998</c:v>
                </c:pt>
                <c:pt idx="1589">
                  <c:v>6</c:v>
                </c:pt>
                <c:pt idx="1590">
                  <c:v>17.848322</c:v>
                </c:pt>
                <c:pt idx="1591">
                  <c:v>2.338695</c:v>
                </c:pt>
                <c:pt idx="1592">
                  <c:v>0.61170899999999995</c:v>
                </c:pt>
                <c:pt idx="1593">
                  <c:v>1.2560999999999999E-2</c:v>
                </c:pt>
                <c:pt idx="1594">
                  <c:v>31.199214999999999</c:v>
                </c:pt>
                <c:pt idx="1595">
                  <c:v>31.968347000000001</c:v>
                </c:pt>
                <c:pt idx="1596">
                  <c:v>116.63131</c:v>
                </c:pt>
                <c:pt idx="1597">
                  <c:v>13.998282</c:v>
                </c:pt>
                <c:pt idx="1598">
                  <c:v>49.851590999999999</c:v>
                </c:pt>
                <c:pt idx="1599">
                  <c:v>89.808372000000006</c:v>
                </c:pt>
                <c:pt idx="1600">
                  <c:v>95.001351</c:v>
                </c:pt>
                <c:pt idx="1601">
                  <c:v>55.673333</c:v>
                </c:pt>
                <c:pt idx="1602">
                  <c:v>1.865774</c:v>
                </c:pt>
                <c:pt idx="1603">
                  <c:v>8.4609900000000007</c:v>
                </c:pt>
                <c:pt idx="1604">
                  <c:v>66.528841999999997</c:v>
                </c:pt>
                <c:pt idx="1605">
                  <c:v>40.168080000000003</c:v>
                </c:pt>
                <c:pt idx="1606">
                  <c:v>0.14607200000000001</c:v>
                </c:pt>
                <c:pt idx="1607">
                  <c:v>148.77546000000001</c:v>
                </c:pt>
                <c:pt idx="1608">
                  <c:v>0.7</c:v>
                </c:pt>
                <c:pt idx="1609">
                  <c:v>12.13442</c:v>
                </c:pt>
                <c:pt idx="1610">
                  <c:v>144.731527</c:v>
                </c:pt>
                <c:pt idx="1611">
                  <c:v>129.734803</c:v>
                </c:pt>
                <c:pt idx="1612">
                  <c:v>82.389560000000003</c:v>
                </c:pt>
                <c:pt idx="1613">
                  <c:v>13.753931</c:v>
                </c:pt>
                <c:pt idx="1614">
                  <c:v>2.8485779999999998</c:v>
                </c:pt>
                <c:pt idx="1615">
                  <c:v>53.021560000000001</c:v>
                </c:pt>
                <c:pt idx="1616">
                  <c:v>181.39537999999999</c:v>
                </c:pt>
                <c:pt idx="1617">
                  <c:v>34.667014999999999</c:v>
                </c:pt>
                <c:pt idx="1618">
                  <c:v>43.792641000000003</c:v>
                </c:pt>
                <c:pt idx="1619">
                  <c:v>15.561627</c:v>
                </c:pt>
                <c:pt idx="1620">
                  <c:v>124.976634</c:v>
                </c:pt>
                <c:pt idx="1621">
                  <c:v>14.448589</c:v>
                </c:pt>
                <c:pt idx="1622">
                  <c:v>5.8716030000000003</c:v>
                </c:pt>
                <c:pt idx="1623">
                  <c:v>1.1000000000000001</c:v>
                </c:pt>
                <c:pt idx="1624">
                  <c:v>56.536015999999996</c:v>
                </c:pt>
                <c:pt idx="1625">
                  <c:v>3.3882099999999999</c:v>
                </c:pt>
                <c:pt idx="1626">
                  <c:v>51.432423</c:v>
                </c:pt>
                <c:pt idx="1627">
                  <c:v>145.77152699999999</c:v>
                </c:pt>
                <c:pt idx="1628">
                  <c:v>1.9978070000000001</c:v>
                </c:pt>
                <c:pt idx="1629">
                  <c:v>182.20444000000001</c:v>
                </c:pt>
                <c:pt idx="1630">
                  <c:v>14.99807</c:v>
                </c:pt>
                <c:pt idx="1631">
                  <c:v>20.422207</c:v>
                </c:pt>
                <c:pt idx="1632">
                  <c:v>6.4203190000000001</c:v>
                </c:pt>
                <c:pt idx="1633">
                  <c:v>5.4598240000000002</c:v>
                </c:pt>
                <c:pt idx="1634">
                  <c:v>148.38378</c:v>
                </c:pt>
                <c:pt idx="1635">
                  <c:v>59.889947999999997</c:v>
                </c:pt>
                <c:pt idx="1636">
                  <c:v>39.442870999999997</c:v>
                </c:pt>
                <c:pt idx="1637">
                  <c:v>38.747385000000001</c:v>
                </c:pt>
                <c:pt idx="1638">
                  <c:v>0.18366199999999999</c:v>
                </c:pt>
                <c:pt idx="1639">
                  <c:v>50.003300000000003</c:v>
                </c:pt>
                <c:pt idx="1640">
                  <c:v>58.255287000000003</c:v>
                </c:pt>
                <c:pt idx="1641">
                  <c:v>35.4</c:v>
                </c:pt>
                <c:pt idx="1642">
                  <c:v>134.520804</c:v>
                </c:pt>
                <c:pt idx="1643">
                  <c:v>12.90279</c:v>
                </c:pt>
                <c:pt idx="1644">
                  <c:v>27.979399999999998</c:v>
                </c:pt>
                <c:pt idx="1645">
                  <c:v>3.6506769999999999</c:v>
                </c:pt>
                <c:pt idx="1646">
                  <c:v>2.4680000000000001E-3</c:v>
                </c:pt>
                <c:pt idx="1647">
                  <c:v>14.29157</c:v>
                </c:pt>
                <c:pt idx="1648">
                  <c:v>25</c:v>
                </c:pt>
                <c:pt idx="1649">
                  <c:v>62.401263999999998</c:v>
                </c:pt>
                <c:pt idx="1650">
                  <c:v>1.2666999999999999E-2</c:v>
                </c:pt>
                <c:pt idx="1651">
                  <c:v>13.269963000000001</c:v>
                </c:pt>
                <c:pt idx="1652">
                  <c:v>125.06969599999999</c:v>
                </c:pt>
                <c:pt idx="1653">
                  <c:v>12.2</c:v>
                </c:pt>
                <c:pt idx="1654">
                  <c:v>0.15407699999999999</c:v>
                </c:pt>
                <c:pt idx="1655">
                  <c:v>20.95082</c:v>
                </c:pt>
                <c:pt idx="1656">
                  <c:v>66.468315000000004</c:v>
                </c:pt>
                <c:pt idx="1657">
                  <c:v>24.127894999999999</c:v>
                </c:pt>
                <c:pt idx="1658">
                  <c:v>11.008432000000001</c:v>
                </c:pt>
                <c:pt idx="1659">
                  <c:v>15.464026</c:v>
                </c:pt>
                <c:pt idx="1660">
                  <c:v>69.102909999999994</c:v>
                </c:pt>
                <c:pt idx="1661">
                  <c:v>44.566004</c:v>
                </c:pt>
                <c:pt idx="1662">
                  <c:v>16.779636</c:v>
                </c:pt>
                <c:pt idx="1663">
                  <c:v>27.441122</c:v>
                </c:pt>
                <c:pt idx="1664">
                  <c:v>32.357531999999999</c:v>
                </c:pt>
                <c:pt idx="1665">
                  <c:v>59.365105</c:v>
                </c:pt>
                <c:pt idx="1666">
                  <c:v>0.212285</c:v>
                </c:pt>
                <c:pt idx="1667">
                  <c:v>22.927389999999999</c:v>
                </c:pt>
                <c:pt idx="1668">
                  <c:v>4.584886</c:v>
                </c:pt>
                <c:pt idx="1669">
                  <c:v>12.514138000000001</c:v>
                </c:pt>
                <c:pt idx="1670">
                  <c:v>0.134904</c:v>
                </c:pt>
                <c:pt idx="1671">
                  <c:v>2.8</c:v>
                </c:pt>
                <c:pt idx="1672">
                  <c:v>26.284475</c:v>
                </c:pt>
                <c:pt idx="1673">
                  <c:v>4.1869310000000004</c:v>
                </c:pt>
                <c:pt idx="1674">
                  <c:v>0.12472</c:v>
                </c:pt>
                <c:pt idx="1675">
                  <c:v>5.4606000000000002E-2</c:v>
                </c:pt>
                <c:pt idx="1676">
                  <c:v>22.494486999999999</c:v>
                </c:pt>
                <c:pt idx="1677">
                  <c:v>10.014234</c:v>
                </c:pt>
                <c:pt idx="1678">
                  <c:v>5.7552859999999999</c:v>
                </c:pt>
                <c:pt idx="1679">
                  <c:v>126.546825</c:v>
                </c:pt>
                <c:pt idx="1680">
                  <c:v>0.428535</c:v>
                </c:pt>
                <c:pt idx="1681">
                  <c:v>8.4609950000000005</c:v>
                </c:pt>
                <c:pt idx="1682">
                  <c:v>7.2686590000000004</c:v>
                </c:pt>
                <c:pt idx="1683">
                  <c:v>26.589953000000001</c:v>
                </c:pt>
                <c:pt idx="1684">
                  <c:v>0.53757999999999995</c:v>
                </c:pt>
                <c:pt idx="1685">
                  <c:v>10.556196</c:v>
                </c:pt>
                <c:pt idx="1686">
                  <c:v>9.0030110000000008</c:v>
                </c:pt>
                <c:pt idx="1687">
                  <c:v>36.200000000000003</c:v>
                </c:pt>
                <c:pt idx="1688">
                  <c:v>153.62948499999999</c:v>
                </c:pt>
                <c:pt idx="1689">
                  <c:v>20.668842999999999</c:v>
                </c:pt>
                <c:pt idx="1690">
                  <c:v>4.8855999999999997E-2</c:v>
                </c:pt>
                <c:pt idx="1691">
                  <c:v>216.36673300000001</c:v>
                </c:pt>
                <c:pt idx="1692">
                  <c:v>193.136719</c:v>
                </c:pt>
                <c:pt idx="1693">
                  <c:v>179.982968</c:v>
                </c:pt>
                <c:pt idx="1694">
                  <c:v>1.0947979999999999</c:v>
                </c:pt>
                <c:pt idx="1695">
                  <c:v>46.012734000000002</c:v>
                </c:pt>
                <c:pt idx="1696">
                  <c:v>5.3087070000000001</c:v>
                </c:pt>
                <c:pt idx="1697">
                  <c:v>63.231524</c:v>
                </c:pt>
                <c:pt idx="1698">
                  <c:v>65.623127999999994</c:v>
                </c:pt>
                <c:pt idx="1699">
                  <c:v>0.13117500000000001</c:v>
                </c:pt>
                <c:pt idx="1700">
                  <c:v>66.009973000000002</c:v>
                </c:pt>
                <c:pt idx="1701">
                  <c:v>113.709992</c:v>
                </c:pt>
                <c:pt idx="1702">
                  <c:v>22.450975</c:v>
                </c:pt>
                <c:pt idx="1703">
                  <c:v>93.815117000000001</c:v>
                </c:pt>
                <c:pt idx="1704">
                  <c:v>1.4873000000000001E-2</c:v>
                </c:pt>
                <c:pt idx="1705">
                  <c:v>49.797148</c:v>
                </c:pt>
                <c:pt idx="1706">
                  <c:v>48.169908</c:v>
                </c:pt>
                <c:pt idx="1707">
                  <c:v>241.40732800000001</c:v>
                </c:pt>
                <c:pt idx="1708">
                  <c:v>34.308900999999999</c:v>
                </c:pt>
                <c:pt idx="1709">
                  <c:v>2.1225610000000001</c:v>
                </c:pt>
                <c:pt idx="1710">
                  <c:v>3.0608580000000001</c:v>
                </c:pt>
                <c:pt idx="1711">
                  <c:v>71.588220000000007</c:v>
                </c:pt>
                <c:pt idx="1712">
                  <c:v>6.2395579999999997</c:v>
                </c:pt>
                <c:pt idx="1713">
                  <c:v>143.70420999999999</c:v>
                </c:pt>
                <c:pt idx="1714">
                  <c:v>291.02156500000001</c:v>
                </c:pt>
                <c:pt idx="1715">
                  <c:v>19.118247</c:v>
                </c:pt>
                <c:pt idx="1716">
                  <c:v>37.44218</c:v>
                </c:pt>
                <c:pt idx="1717">
                  <c:v>18.600911</c:v>
                </c:pt>
                <c:pt idx="1718">
                  <c:v>77.862545999999995</c:v>
                </c:pt>
                <c:pt idx="1719">
                  <c:v>34.580635000000001</c:v>
                </c:pt>
                <c:pt idx="1720">
                  <c:v>2.9579780000000002</c:v>
                </c:pt>
                <c:pt idx="1721">
                  <c:v>8.3247479999999996</c:v>
                </c:pt>
                <c:pt idx="1722">
                  <c:v>7.4204999999999993E-2</c:v>
                </c:pt>
                <c:pt idx="1723">
                  <c:v>1.2843E-2</c:v>
                </c:pt>
                <c:pt idx="1724">
                  <c:v>77.413016999999996</c:v>
                </c:pt>
                <c:pt idx="1725">
                  <c:v>1</c:v>
                </c:pt>
                <c:pt idx="1726">
                  <c:v>1.6466639999999999</c:v>
                </c:pt>
                <c:pt idx="1727">
                  <c:v>4.6495000000000002E-2</c:v>
                </c:pt>
                <c:pt idx="1728">
                  <c:v>5.3540390000000002</c:v>
                </c:pt>
                <c:pt idx="1729">
                  <c:v>6.5171979999999996</c:v>
                </c:pt>
                <c:pt idx="1730">
                  <c:v>15.962471000000001</c:v>
                </c:pt>
                <c:pt idx="1731">
                  <c:v>0.33365800000000001</c:v>
                </c:pt>
                <c:pt idx="1732">
                  <c:v>143.15147300000001</c:v>
                </c:pt>
                <c:pt idx="1733">
                  <c:v>33.643461000000002</c:v>
                </c:pt>
                <c:pt idx="1734">
                  <c:v>1.5069980000000001</c:v>
                </c:pt>
                <c:pt idx="1735">
                  <c:v>37.754207999999998</c:v>
                </c:pt>
                <c:pt idx="1736">
                  <c:v>21.379314999999998</c:v>
                </c:pt>
                <c:pt idx="1737">
                  <c:v>7.4869060000000003</c:v>
                </c:pt>
                <c:pt idx="1738">
                  <c:v>19.184014999999999</c:v>
                </c:pt>
                <c:pt idx="1739">
                  <c:v>12.782508</c:v>
                </c:pt>
                <c:pt idx="1740">
                  <c:v>102.3</c:v>
                </c:pt>
                <c:pt idx="1741">
                  <c:v>5.6</c:v>
                </c:pt>
                <c:pt idx="1742">
                  <c:v>93.926385999999994</c:v>
                </c:pt>
                <c:pt idx="1743">
                  <c:v>23.089925999999998</c:v>
                </c:pt>
                <c:pt idx="1744">
                  <c:v>3.130592</c:v>
                </c:pt>
                <c:pt idx="1745">
                  <c:v>17.292380999999999</c:v>
                </c:pt>
                <c:pt idx="1746">
                  <c:v>40.687294000000001</c:v>
                </c:pt>
                <c:pt idx="1747">
                  <c:v>42.652003000000001</c:v>
                </c:pt>
                <c:pt idx="1748">
                  <c:v>14.095302999999999</c:v>
                </c:pt>
                <c:pt idx="1749">
                  <c:v>0.14554</c:v>
                </c:pt>
                <c:pt idx="1750">
                  <c:v>44.469602000000002</c:v>
                </c:pt>
                <c:pt idx="1751">
                  <c:v>1.186957</c:v>
                </c:pt>
                <c:pt idx="1752">
                  <c:v>3.8851339999999999</c:v>
                </c:pt>
                <c:pt idx="1753">
                  <c:v>56.154094000000001</c:v>
                </c:pt>
                <c:pt idx="1754">
                  <c:v>90.567722000000003</c:v>
                </c:pt>
                <c:pt idx="1755">
                  <c:v>0.60394300000000001</c:v>
                </c:pt>
                <c:pt idx="1756">
                  <c:v>86.049418000000003</c:v>
                </c:pt>
                <c:pt idx="1757">
                  <c:v>9.2190999999999995E-2</c:v>
                </c:pt>
                <c:pt idx="1758">
                  <c:v>3.2645E-2</c:v>
                </c:pt>
                <c:pt idx="1759">
                  <c:v>45.500796999999999</c:v>
                </c:pt>
                <c:pt idx="1760">
                  <c:v>11.802056</c:v>
                </c:pt>
                <c:pt idx="1761">
                  <c:v>44.606335000000001</c:v>
                </c:pt>
                <c:pt idx="1762">
                  <c:v>4.3089810000000002</c:v>
                </c:pt>
                <c:pt idx="1763">
                  <c:v>279.167575</c:v>
                </c:pt>
                <c:pt idx="1764">
                  <c:v>166.22504000000001</c:v>
                </c:pt>
                <c:pt idx="1765">
                  <c:v>38.232624000000001</c:v>
                </c:pt>
                <c:pt idx="1766">
                  <c:v>5.3336579999999998</c:v>
                </c:pt>
                <c:pt idx="1767">
                  <c:v>148.337537</c:v>
                </c:pt>
                <c:pt idx="1768">
                  <c:v>5.974653</c:v>
                </c:pt>
                <c:pt idx="1769">
                  <c:v>3.0298699999999998</c:v>
                </c:pt>
                <c:pt idx="1770">
                  <c:v>25.530884</c:v>
                </c:pt>
                <c:pt idx="1771">
                  <c:v>57.010852999999997</c:v>
                </c:pt>
                <c:pt idx="1772">
                  <c:v>14.358033000000001</c:v>
                </c:pt>
                <c:pt idx="1773">
                  <c:v>179.02085400000001</c:v>
                </c:pt>
                <c:pt idx="1774">
                  <c:v>190.418803</c:v>
                </c:pt>
                <c:pt idx="1775">
                  <c:v>250.147615</c:v>
                </c:pt>
                <c:pt idx="1776">
                  <c:v>48.814909</c:v>
                </c:pt>
                <c:pt idx="1777">
                  <c:v>4.2397669999999996</c:v>
                </c:pt>
                <c:pt idx="1778">
                  <c:v>27.9</c:v>
                </c:pt>
                <c:pt idx="1779">
                  <c:v>32.940506999999997</c:v>
                </c:pt>
                <c:pt idx="1780">
                  <c:v>0.171988</c:v>
                </c:pt>
                <c:pt idx="1781">
                  <c:v>52.799003999999996</c:v>
                </c:pt>
                <c:pt idx="1782">
                  <c:v>2.6435E-2</c:v>
                </c:pt>
                <c:pt idx="1783">
                  <c:v>2.9382079999999999</c:v>
                </c:pt>
                <c:pt idx="1784">
                  <c:v>3.3300000000000001E-3</c:v>
                </c:pt>
                <c:pt idx="1785">
                  <c:v>49.024968999999999</c:v>
                </c:pt>
                <c:pt idx="1786">
                  <c:v>11.030963</c:v>
                </c:pt>
                <c:pt idx="1787">
                  <c:v>33.864342000000001</c:v>
                </c:pt>
                <c:pt idx="1788">
                  <c:v>1.2609170000000001</c:v>
                </c:pt>
                <c:pt idx="1789">
                  <c:v>7.8030000000000002E-2</c:v>
                </c:pt>
                <c:pt idx="1790">
                  <c:v>56.816662000000001</c:v>
                </c:pt>
                <c:pt idx="1791">
                  <c:v>25.078937</c:v>
                </c:pt>
                <c:pt idx="1792">
                  <c:v>38.413606000000001</c:v>
                </c:pt>
                <c:pt idx="1793">
                  <c:v>3.7077939999999998</c:v>
                </c:pt>
                <c:pt idx="1794">
                  <c:v>50.628008999999999</c:v>
                </c:pt>
                <c:pt idx="1795">
                  <c:v>31.838001999999999</c:v>
                </c:pt>
                <c:pt idx="1796">
                  <c:v>36.447958999999997</c:v>
                </c:pt>
                <c:pt idx="1797">
                  <c:v>100.422786</c:v>
                </c:pt>
                <c:pt idx="1798">
                  <c:v>4.476235</c:v>
                </c:pt>
                <c:pt idx="1799">
                  <c:v>336.02956</c:v>
                </c:pt>
                <c:pt idx="1800">
                  <c:v>132.01411200000001</c:v>
                </c:pt>
                <c:pt idx="1801">
                  <c:v>7.916887</c:v>
                </c:pt>
                <c:pt idx="1802">
                  <c:v>64.371181000000007</c:v>
                </c:pt>
                <c:pt idx="1803">
                  <c:v>61.693522999999999</c:v>
                </c:pt>
                <c:pt idx="1804">
                  <c:v>64.933670000000006</c:v>
                </c:pt>
                <c:pt idx="1805">
                  <c:v>0.86495900000000003</c:v>
                </c:pt>
                <c:pt idx="1806">
                  <c:v>30.691438999999999</c:v>
                </c:pt>
                <c:pt idx="1807">
                  <c:v>48.472213000000004</c:v>
                </c:pt>
                <c:pt idx="1808">
                  <c:v>106.807667</c:v>
                </c:pt>
                <c:pt idx="1809">
                  <c:v>4.5427749999999998</c:v>
                </c:pt>
                <c:pt idx="1810">
                  <c:v>2.9756490000000002</c:v>
                </c:pt>
                <c:pt idx="1811">
                  <c:v>60.874614999999999</c:v>
                </c:pt>
                <c:pt idx="1812">
                  <c:v>209.36492100000001</c:v>
                </c:pt>
                <c:pt idx="1813">
                  <c:v>195.00087400000001</c:v>
                </c:pt>
                <c:pt idx="1814">
                  <c:v>215.39730700000001</c:v>
                </c:pt>
                <c:pt idx="1815">
                  <c:v>133.38230899999999</c:v>
                </c:pt>
                <c:pt idx="1816">
                  <c:v>180.965237</c:v>
                </c:pt>
                <c:pt idx="1817">
                  <c:v>2.6893E-2</c:v>
                </c:pt>
                <c:pt idx="1818">
                  <c:v>16.153600000000001</c:v>
                </c:pt>
                <c:pt idx="1819">
                  <c:v>0.163245</c:v>
                </c:pt>
                <c:pt idx="1820">
                  <c:v>0.63427699999999998</c:v>
                </c:pt>
                <c:pt idx="1821">
                  <c:v>1.5592999999999999E-2</c:v>
                </c:pt>
                <c:pt idx="1822">
                  <c:v>10.429707000000001</c:v>
                </c:pt>
                <c:pt idx="1823">
                  <c:v>63.69576</c:v>
                </c:pt>
                <c:pt idx="1824">
                  <c:v>0.146402</c:v>
                </c:pt>
                <c:pt idx="1825">
                  <c:v>41.008532000000002</c:v>
                </c:pt>
                <c:pt idx="1826">
                  <c:v>41.067397999999997</c:v>
                </c:pt>
                <c:pt idx="1827">
                  <c:v>35.324232000000002</c:v>
                </c:pt>
                <c:pt idx="1828">
                  <c:v>75.605491999999998</c:v>
                </c:pt>
                <c:pt idx="1829">
                  <c:v>5.7016429999999998</c:v>
                </c:pt>
                <c:pt idx="1830">
                  <c:v>5.4095170000000001</c:v>
                </c:pt>
                <c:pt idx="1831">
                  <c:v>13.876974000000001</c:v>
                </c:pt>
                <c:pt idx="1832">
                  <c:v>73.661010000000005</c:v>
                </c:pt>
                <c:pt idx="1833">
                  <c:v>34.468223999999999</c:v>
                </c:pt>
                <c:pt idx="1834">
                  <c:v>82.931301000000005</c:v>
                </c:pt>
                <c:pt idx="1835">
                  <c:v>31.252963999999999</c:v>
                </c:pt>
                <c:pt idx="1836">
                  <c:v>268.48832900000002</c:v>
                </c:pt>
                <c:pt idx="1837">
                  <c:v>198.33212800000001</c:v>
                </c:pt>
                <c:pt idx="1838">
                  <c:v>0.23730100000000001</c:v>
                </c:pt>
                <c:pt idx="1839">
                  <c:v>289.90741800000001</c:v>
                </c:pt>
                <c:pt idx="1840">
                  <c:v>23.179303000000001</c:v>
                </c:pt>
                <c:pt idx="1841">
                  <c:v>1.2291970000000001</c:v>
                </c:pt>
                <c:pt idx="1842">
                  <c:v>5.0096769999999999</c:v>
                </c:pt>
                <c:pt idx="1843">
                  <c:v>6.8309569999999997</c:v>
                </c:pt>
                <c:pt idx="1844">
                  <c:v>62.7</c:v>
                </c:pt>
                <c:pt idx="1845">
                  <c:v>45.507052999999999</c:v>
                </c:pt>
                <c:pt idx="1846">
                  <c:v>30.993544</c:v>
                </c:pt>
                <c:pt idx="1847">
                  <c:v>70.360285000000005</c:v>
                </c:pt>
                <c:pt idx="1848">
                  <c:v>35.927405999999998</c:v>
                </c:pt>
                <c:pt idx="1849">
                  <c:v>7.6056679999999997</c:v>
                </c:pt>
                <c:pt idx="1850">
                  <c:v>1.1102860000000001</c:v>
                </c:pt>
                <c:pt idx="1851">
                  <c:v>9.2899999999999996E-2</c:v>
                </c:pt>
                <c:pt idx="1852">
                  <c:v>57.386369000000002</c:v>
                </c:pt>
                <c:pt idx="1853">
                  <c:v>8.8287709999999997</c:v>
                </c:pt>
                <c:pt idx="1854">
                  <c:v>21.800301999999999</c:v>
                </c:pt>
                <c:pt idx="1855">
                  <c:v>186.33610300000001</c:v>
                </c:pt>
                <c:pt idx="1856">
                  <c:v>32.55321</c:v>
                </c:pt>
                <c:pt idx="1857">
                  <c:v>126.20332000000001</c:v>
                </c:pt>
                <c:pt idx="1858">
                  <c:v>82.528097000000002</c:v>
                </c:pt>
                <c:pt idx="1859">
                  <c:v>111.50564199999999</c:v>
                </c:pt>
                <c:pt idx="1860">
                  <c:v>68.218040999999999</c:v>
                </c:pt>
                <c:pt idx="1861">
                  <c:v>3.9584999999999999</c:v>
                </c:pt>
                <c:pt idx="1862">
                  <c:v>11.034435999999999</c:v>
                </c:pt>
                <c:pt idx="1863">
                  <c:v>219.2</c:v>
                </c:pt>
                <c:pt idx="1864">
                  <c:v>10.07</c:v>
                </c:pt>
                <c:pt idx="1865">
                  <c:v>22.550999999999998</c:v>
                </c:pt>
                <c:pt idx="1866">
                  <c:v>21.589307000000002</c:v>
                </c:pt>
                <c:pt idx="1867">
                  <c:v>120.618403</c:v>
                </c:pt>
                <c:pt idx="1868">
                  <c:v>7.2195780000000003</c:v>
                </c:pt>
                <c:pt idx="1869">
                  <c:v>20.101861</c:v>
                </c:pt>
                <c:pt idx="1870">
                  <c:v>4.5545689999999999</c:v>
                </c:pt>
                <c:pt idx="1871">
                  <c:v>47.379089999999998</c:v>
                </c:pt>
                <c:pt idx="1872">
                  <c:v>16.290976000000001</c:v>
                </c:pt>
                <c:pt idx="1873">
                  <c:v>51.178893000000002</c:v>
                </c:pt>
                <c:pt idx="1874">
                  <c:v>31.874869</c:v>
                </c:pt>
                <c:pt idx="1875">
                  <c:v>1.5238830000000001</c:v>
                </c:pt>
                <c:pt idx="1876">
                  <c:v>43.894863000000001</c:v>
                </c:pt>
                <c:pt idx="1877">
                  <c:v>19.151864</c:v>
                </c:pt>
                <c:pt idx="1878">
                  <c:v>126.80511199999999</c:v>
                </c:pt>
                <c:pt idx="1879">
                  <c:v>59.573084999999999</c:v>
                </c:pt>
                <c:pt idx="1880">
                  <c:v>241.43742700000001</c:v>
                </c:pt>
                <c:pt idx="1881">
                  <c:v>51.527786999999996</c:v>
                </c:pt>
                <c:pt idx="1882">
                  <c:v>0.86677800000000005</c:v>
                </c:pt>
                <c:pt idx="1883">
                  <c:v>15.549702</c:v>
                </c:pt>
                <c:pt idx="1884">
                  <c:v>52.929167999999997</c:v>
                </c:pt>
                <c:pt idx="1885">
                  <c:v>8.5222000000000006E-2</c:v>
                </c:pt>
                <c:pt idx="1886">
                  <c:v>34.099640000000001</c:v>
                </c:pt>
                <c:pt idx="1887">
                  <c:v>72</c:v>
                </c:pt>
                <c:pt idx="1888">
                  <c:v>36.830056999999996</c:v>
                </c:pt>
                <c:pt idx="1889">
                  <c:v>22.294340999999999</c:v>
                </c:pt>
                <c:pt idx="1890">
                  <c:v>59.847242000000001</c:v>
                </c:pt>
                <c:pt idx="1891">
                  <c:v>8.6623180000000009</c:v>
                </c:pt>
                <c:pt idx="1892">
                  <c:v>0.395592</c:v>
                </c:pt>
                <c:pt idx="1893">
                  <c:v>0.173066</c:v>
                </c:pt>
                <c:pt idx="1894">
                  <c:v>4.0186950000000001</c:v>
                </c:pt>
                <c:pt idx="1895">
                  <c:v>6.4013359999999997</c:v>
                </c:pt>
                <c:pt idx="1896">
                  <c:v>49.185997999999998</c:v>
                </c:pt>
                <c:pt idx="1897">
                  <c:v>14.63749</c:v>
                </c:pt>
                <c:pt idx="1898">
                  <c:v>13.853999999999999</c:v>
                </c:pt>
                <c:pt idx="1899">
                  <c:v>0.99223799999999995</c:v>
                </c:pt>
                <c:pt idx="1900">
                  <c:v>22.526143999999999</c:v>
                </c:pt>
                <c:pt idx="1901">
                  <c:v>14.597405</c:v>
                </c:pt>
                <c:pt idx="1902">
                  <c:v>29.65559</c:v>
                </c:pt>
                <c:pt idx="1903">
                  <c:v>8.8881429999999995</c:v>
                </c:pt>
                <c:pt idx="1904">
                  <c:v>12.793213</c:v>
                </c:pt>
                <c:pt idx="1905">
                  <c:v>90.135191000000006</c:v>
                </c:pt>
                <c:pt idx="1906">
                  <c:v>80.197992999999997</c:v>
                </c:pt>
                <c:pt idx="1907">
                  <c:v>51.109400000000001</c:v>
                </c:pt>
                <c:pt idx="1908">
                  <c:v>25.584685</c:v>
                </c:pt>
                <c:pt idx="1909">
                  <c:v>28.995450000000002</c:v>
                </c:pt>
                <c:pt idx="1910">
                  <c:v>47.124400000000001</c:v>
                </c:pt>
                <c:pt idx="1911">
                  <c:v>44.540956000000001</c:v>
                </c:pt>
                <c:pt idx="1912">
                  <c:v>10.460089</c:v>
                </c:pt>
                <c:pt idx="1913">
                  <c:v>61.4</c:v>
                </c:pt>
                <c:pt idx="1914">
                  <c:v>173.00500199999999</c:v>
                </c:pt>
                <c:pt idx="1915">
                  <c:v>1.0508E-2</c:v>
                </c:pt>
                <c:pt idx="1916">
                  <c:v>0.100358</c:v>
                </c:pt>
                <c:pt idx="1917">
                  <c:v>17.61346</c:v>
                </c:pt>
                <c:pt idx="1918">
                  <c:v>43.568506999999997</c:v>
                </c:pt>
                <c:pt idx="1919">
                  <c:v>55.291815</c:v>
                </c:pt>
                <c:pt idx="1920">
                  <c:v>150.05650499999999</c:v>
                </c:pt>
                <c:pt idx="1921">
                  <c:v>28.876923999999999</c:v>
                </c:pt>
                <c:pt idx="1922">
                  <c:v>0.29546800000000001</c:v>
                </c:pt>
                <c:pt idx="1923">
                  <c:v>24.848292000000001</c:v>
                </c:pt>
                <c:pt idx="1924">
                  <c:v>2.412045</c:v>
                </c:pt>
                <c:pt idx="1925">
                  <c:v>55.5</c:v>
                </c:pt>
                <c:pt idx="1926">
                  <c:v>16.699684000000001</c:v>
                </c:pt>
                <c:pt idx="1927">
                  <c:v>18.090181000000001</c:v>
                </c:pt>
                <c:pt idx="1928">
                  <c:v>54.540525000000002</c:v>
                </c:pt>
                <c:pt idx="1929">
                  <c:v>14.018364</c:v>
                </c:pt>
                <c:pt idx="1930">
                  <c:v>10.763469000000001</c:v>
                </c:pt>
                <c:pt idx="1931">
                  <c:v>4.5840000000000004E-3</c:v>
                </c:pt>
                <c:pt idx="1932">
                  <c:v>10.017041000000001</c:v>
                </c:pt>
                <c:pt idx="1933">
                  <c:v>57.176582000000003</c:v>
                </c:pt>
                <c:pt idx="1934">
                  <c:v>3.386698</c:v>
                </c:pt>
                <c:pt idx="1935">
                  <c:v>1.309849</c:v>
                </c:pt>
                <c:pt idx="1936">
                  <c:v>31.487293000000001</c:v>
                </c:pt>
                <c:pt idx="1937">
                  <c:v>250.86326800000001</c:v>
                </c:pt>
                <c:pt idx="1938">
                  <c:v>177.24372099999999</c:v>
                </c:pt>
                <c:pt idx="1939">
                  <c:v>113.733726</c:v>
                </c:pt>
                <c:pt idx="1940">
                  <c:v>1.4874769999999999</c:v>
                </c:pt>
                <c:pt idx="1941">
                  <c:v>32.279955000000001</c:v>
                </c:pt>
                <c:pt idx="1942">
                  <c:v>48.006503000000002</c:v>
                </c:pt>
                <c:pt idx="1943">
                  <c:v>1.2212609999999999</c:v>
                </c:pt>
                <c:pt idx="1944">
                  <c:v>19.673424000000001</c:v>
                </c:pt>
                <c:pt idx="1945">
                  <c:v>38.105077000000001</c:v>
                </c:pt>
                <c:pt idx="1946">
                  <c:v>13.56096</c:v>
                </c:pt>
                <c:pt idx="1947">
                  <c:v>74.273505</c:v>
                </c:pt>
                <c:pt idx="1948">
                  <c:v>1.430185</c:v>
                </c:pt>
                <c:pt idx="1949">
                  <c:v>27.285952999999999</c:v>
                </c:pt>
                <c:pt idx="1950">
                  <c:v>52.543632000000002</c:v>
                </c:pt>
                <c:pt idx="1951">
                  <c:v>43.097651999999997</c:v>
                </c:pt>
                <c:pt idx="1952">
                  <c:v>70.625985999999997</c:v>
                </c:pt>
                <c:pt idx="1953">
                  <c:v>101.160529</c:v>
                </c:pt>
                <c:pt idx="1954">
                  <c:v>7.7230999999999994E-2</c:v>
                </c:pt>
                <c:pt idx="1955">
                  <c:v>91.439400000000006</c:v>
                </c:pt>
                <c:pt idx="1956">
                  <c:v>18.324242000000002</c:v>
                </c:pt>
                <c:pt idx="1957">
                  <c:v>1.4205779999999999</c:v>
                </c:pt>
                <c:pt idx="1958">
                  <c:v>37.882550999999999</c:v>
                </c:pt>
                <c:pt idx="1959">
                  <c:v>3.5687999999999998E-2</c:v>
                </c:pt>
                <c:pt idx="1960">
                  <c:v>10.572742</c:v>
                </c:pt>
                <c:pt idx="1961">
                  <c:v>17.508669999999999</c:v>
                </c:pt>
                <c:pt idx="1962">
                  <c:v>1.2437999999999999E-2</c:v>
                </c:pt>
                <c:pt idx="1963">
                  <c:v>44.455658</c:v>
                </c:pt>
                <c:pt idx="1964">
                  <c:v>116.00608</c:v>
                </c:pt>
                <c:pt idx="1965">
                  <c:v>0.19130900000000001</c:v>
                </c:pt>
                <c:pt idx="1966">
                  <c:v>2.0252379999999999</c:v>
                </c:pt>
                <c:pt idx="1967">
                  <c:v>64.685359000000005</c:v>
                </c:pt>
                <c:pt idx="1968">
                  <c:v>117.698894</c:v>
                </c:pt>
                <c:pt idx="1969">
                  <c:v>6.1734850000000003</c:v>
                </c:pt>
                <c:pt idx="1970">
                  <c:v>22.189039000000001</c:v>
                </c:pt>
                <c:pt idx="1971">
                  <c:v>25.167269999999998</c:v>
                </c:pt>
                <c:pt idx="1972">
                  <c:v>123.307945</c:v>
                </c:pt>
                <c:pt idx="1973">
                  <c:v>45.506619000000001</c:v>
                </c:pt>
                <c:pt idx="1974">
                  <c:v>16.017403000000002</c:v>
                </c:pt>
                <c:pt idx="1975">
                  <c:v>89.021735000000007</c:v>
                </c:pt>
                <c:pt idx="1976">
                  <c:v>23.993604999999999</c:v>
                </c:pt>
                <c:pt idx="1977">
                  <c:v>183.40577099999999</c:v>
                </c:pt>
                <c:pt idx="1978">
                  <c:v>117.144465</c:v>
                </c:pt>
                <c:pt idx="1979">
                  <c:v>125.531634</c:v>
                </c:pt>
                <c:pt idx="1980">
                  <c:v>19.406406</c:v>
                </c:pt>
                <c:pt idx="1981">
                  <c:v>67.900000000000006</c:v>
                </c:pt>
                <c:pt idx="1982">
                  <c:v>27.689474000000001</c:v>
                </c:pt>
                <c:pt idx="1983">
                  <c:v>3.9500289999999998</c:v>
                </c:pt>
                <c:pt idx="1984">
                  <c:v>1.1835E-2</c:v>
                </c:pt>
                <c:pt idx="1985">
                  <c:v>10.824921</c:v>
                </c:pt>
                <c:pt idx="1986">
                  <c:v>49.474048000000003</c:v>
                </c:pt>
                <c:pt idx="1987">
                  <c:v>0.25535200000000002</c:v>
                </c:pt>
                <c:pt idx="1988">
                  <c:v>74.608545000000007</c:v>
                </c:pt>
                <c:pt idx="1989">
                  <c:v>2.1812900000000002</c:v>
                </c:pt>
                <c:pt idx="1990">
                  <c:v>1.987287</c:v>
                </c:pt>
                <c:pt idx="1991">
                  <c:v>16.8</c:v>
                </c:pt>
                <c:pt idx="1992">
                  <c:v>98.895416999999995</c:v>
                </c:pt>
                <c:pt idx="1993">
                  <c:v>38.590499999999999</c:v>
                </c:pt>
                <c:pt idx="1994">
                  <c:v>22.8</c:v>
                </c:pt>
                <c:pt idx="1995">
                  <c:v>4.3567429999999998</c:v>
                </c:pt>
                <c:pt idx="1996">
                  <c:v>0.71775299999999997</c:v>
                </c:pt>
                <c:pt idx="1997">
                  <c:v>9.6</c:v>
                </c:pt>
                <c:pt idx="1998">
                  <c:v>0.144431</c:v>
                </c:pt>
                <c:pt idx="1999">
                  <c:v>5.3</c:v>
                </c:pt>
                <c:pt idx="2000">
                  <c:v>55.845942999999998</c:v>
                </c:pt>
                <c:pt idx="2001">
                  <c:v>9.4379329999999992</c:v>
                </c:pt>
                <c:pt idx="2002">
                  <c:v>0.54893400000000003</c:v>
                </c:pt>
                <c:pt idx="2003">
                  <c:v>13.766014</c:v>
                </c:pt>
                <c:pt idx="2004">
                  <c:v>28.873373999999998</c:v>
                </c:pt>
                <c:pt idx="2005">
                  <c:v>112</c:v>
                </c:pt>
                <c:pt idx="2006">
                  <c:v>26.404752999999999</c:v>
                </c:pt>
                <c:pt idx="2007">
                  <c:v>31.597131000000001</c:v>
                </c:pt>
                <c:pt idx="2008">
                  <c:v>0.22931099999999999</c:v>
                </c:pt>
                <c:pt idx="2009">
                  <c:v>26.876529000000001</c:v>
                </c:pt>
                <c:pt idx="2010">
                  <c:v>13.391173999999999</c:v>
                </c:pt>
                <c:pt idx="2011">
                  <c:v>1.8435E-2</c:v>
                </c:pt>
                <c:pt idx="2012">
                  <c:v>23.209440000000001</c:v>
                </c:pt>
                <c:pt idx="2013">
                  <c:v>0.10205500000000001</c:v>
                </c:pt>
                <c:pt idx="2014">
                  <c:v>0.77856499999999995</c:v>
                </c:pt>
                <c:pt idx="2015">
                  <c:v>3.2735880000000002</c:v>
                </c:pt>
                <c:pt idx="2016">
                  <c:v>1.3750999999999999E-2</c:v>
                </c:pt>
                <c:pt idx="2017">
                  <c:v>58.328679999999999</c:v>
                </c:pt>
                <c:pt idx="2018">
                  <c:v>84.303557999999995</c:v>
                </c:pt>
                <c:pt idx="2019">
                  <c:v>30.500882000000001</c:v>
                </c:pt>
                <c:pt idx="2020">
                  <c:v>3.1662000000000003E-2</c:v>
                </c:pt>
                <c:pt idx="2021">
                  <c:v>54.8</c:v>
                </c:pt>
                <c:pt idx="2022">
                  <c:v>0.58202399999999999</c:v>
                </c:pt>
                <c:pt idx="2023">
                  <c:v>16.252765</c:v>
                </c:pt>
                <c:pt idx="2024">
                  <c:v>1.1273310000000001</c:v>
                </c:pt>
                <c:pt idx="2025">
                  <c:v>1.5086889999999999</c:v>
                </c:pt>
                <c:pt idx="2026">
                  <c:v>13.596911</c:v>
                </c:pt>
                <c:pt idx="2027">
                  <c:v>50.82094</c:v>
                </c:pt>
                <c:pt idx="2028">
                  <c:v>6.9983240000000002</c:v>
                </c:pt>
                <c:pt idx="2029">
                  <c:v>20.246959</c:v>
                </c:pt>
                <c:pt idx="2030">
                  <c:v>24.809546999999998</c:v>
                </c:pt>
                <c:pt idx="2031">
                  <c:v>13.903262</c:v>
                </c:pt>
                <c:pt idx="2032">
                  <c:v>87.1</c:v>
                </c:pt>
                <c:pt idx="2033">
                  <c:v>37.339525000000002</c:v>
                </c:pt>
                <c:pt idx="2034">
                  <c:v>11.326836</c:v>
                </c:pt>
                <c:pt idx="2035">
                  <c:v>40.905276999999998</c:v>
                </c:pt>
                <c:pt idx="2036">
                  <c:v>67.823572999999996</c:v>
                </c:pt>
                <c:pt idx="2037">
                  <c:v>7.2921750000000003</c:v>
                </c:pt>
                <c:pt idx="2038">
                  <c:v>7.5636700000000001</c:v>
                </c:pt>
                <c:pt idx="2039">
                  <c:v>155.01934</c:v>
                </c:pt>
                <c:pt idx="2040">
                  <c:v>1.0110539999999999</c:v>
                </c:pt>
                <c:pt idx="2041">
                  <c:v>234.903076</c:v>
                </c:pt>
                <c:pt idx="2042">
                  <c:v>53.680847999999997</c:v>
                </c:pt>
                <c:pt idx="2043">
                  <c:v>0.19922799999999999</c:v>
                </c:pt>
                <c:pt idx="2044">
                  <c:v>101.785482</c:v>
                </c:pt>
                <c:pt idx="2045">
                  <c:v>76.137505000000004</c:v>
                </c:pt>
                <c:pt idx="2046">
                  <c:v>49.874932999999999</c:v>
                </c:pt>
                <c:pt idx="2047">
                  <c:v>41.4</c:v>
                </c:pt>
                <c:pt idx="2048">
                  <c:v>34.964818000000001</c:v>
                </c:pt>
                <c:pt idx="2049">
                  <c:v>10.326062</c:v>
                </c:pt>
                <c:pt idx="2050">
                  <c:v>95.308367000000004</c:v>
                </c:pt>
                <c:pt idx="2051">
                  <c:v>37.623142999999999</c:v>
                </c:pt>
                <c:pt idx="2052">
                  <c:v>15.712071999999999</c:v>
                </c:pt>
                <c:pt idx="2053">
                  <c:v>31.990064</c:v>
                </c:pt>
                <c:pt idx="2054">
                  <c:v>84.749883999999994</c:v>
                </c:pt>
                <c:pt idx="2055">
                  <c:v>104.007828</c:v>
                </c:pt>
                <c:pt idx="2056">
                  <c:v>53.884821000000002</c:v>
                </c:pt>
                <c:pt idx="2057">
                  <c:v>107.917283</c:v>
                </c:pt>
                <c:pt idx="2058">
                  <c:v>32.453344999999999</c:v>
                </c:pt>
                <c:pt idx="2059">
                  <c:v>55.994557</c:v>
                </c:pt>
                <c:pt idx="2060">
                  <c:v>77.264926000000003</c:v>
                </c:pt>
                <c:pt idx="2061">
                  <c:v>4.8573760000000004</c:v>
                </c:pt>
                <c:pt idx="2062">
                  <c:v>17.609981999999999</c:v>
                </c:pt>
                <c:pt idx="2063">
                  <c:v>0.29666500000000001</c:v>
                </c:pt>
                <c:pt idx="2064">
                  <c:v>135.01496800000001</c:v>
                </c:pt>
                <c:pt idx="2065">
                  <c:v>0.10866199999999999</c:v>
                </c:pt>
                <c:pt idx="2066">
                  <c:v>83.287362999999999</c:v>
                </c:pt>
                <c:pt idx="2067">
                  <c:v>71.03819</c:v>
                </c:pt>
                <c:pt idx="2068">
                  <c:v>20.819129</c:v>
                </c:pt>
                <c:pt idx="2069">
                  <c:v>37.371384999999997</c:v>
                </c:pt>
                <c:pt idx="2070">
                  <c:v>33.508921999999998</c:v>
                </c:pt>
                <c:pt idx="2071">
                  <c:v>81.517441000000005</c:v>
                </c:pt>
                <c:pt idx="2072">
                  <c:v>53.789313</c:v>
                </c:pt>
                <c:pt idx="2073">
                  <c:v>4.3507740000000004</c:v>
                </c:pt>
                <c:pt idx="2074">
                  <c:v>1.0556540000000001</c:v>
                </c:pt>
                <c:pt idx="2075">
                  <c:v>198.53985499999999</c:v>
                </c:pt>
                <c:pt idx="2076">
                  <c:v>9.1238340000000004</c:v>
                </c:pt>
                <c:pt idx="2077">
                  <c:v>41.382840999999999</c:v>
                </c:pt>
                <c:pt idx="2078">
                  <c:v>83.348920000000007</c:v>
                </c:pt>
                <c:pt idx="2079">
                  <c:v>0.121972</c:v>
                </c:pt>
                <c:pt idx="2080">
                  <c:v>88.761719999999997</c:v>
                </c:pt>
                <c:pt idx="2081">
                  <c:v>68.558661999999998</c:v>
                </c:pt>
                <c:pt idx="2082">
                  <c:v>2.208939</c:v>
                </c:pt>
                <c:pt idx="2083">
                  <c:v>4.443403</c:v>
                </c:pt>
                <c:pt idx="2084">
                  <c:v>57.469178999999997</c:v>
                </c:pt>
                <c:pt idx="2085">
                  <c:v>7.282851</c:v>
                </c:pt>
                <c:pt idx="2086">
                  <c:v>7.0595369999999997</c:v>
                </c:pt>
                <c:pt idx="2087">
                  <c:v>104.63257299999999</c:v>
                </c:pt>
                <c:pt idx="2088">
                  <c:v>77.324421999999998</c:v>
                </c:pt>
                <c:pt idx="2089">
                  <c:v>37.707718999999997</c:v>
                </c:pt>
                <c:pt idx="2090">
                  <c:v>46.563158000000001</c:v>
                </c:pt>
                <c:pt idx="2091">
                  <c:v>3.2169699999999999</c:v>
                </c:pt>
                <c:pt idx="2092">
                  <c:v>2.3601839999999998</c:v>
                </c:pt>
                <c:pt idx="2093">
                  <c:v>87.341380000000001</c:v>
                </c:pt>
                <c:pt idx="2094">
                  <c:v>0.180483</c:v>
                </c:pt>
                <c:pt idx="2095">
                  <c:v>8.2310000000000005E-3</c:v>
                </c:pt>
                <c:pt idx="2096">
                  <c:v>2.4784E-2</c:v>
                </c:pt>
                <c:pt idx="2097">
                  <c:v>84.3</c:v>
                </c:pt>
                <c:pt idx="2098">
                  <c:v>25.003072</c:v>
                </c:pt>
                <c:pt idx="2099">
                  <c:v>309.40415200000001</c:v>
                </c:pt>
                <c:pt idx="2100">
                  <c:v>423.03262799999999</c:v>
                </c:pt>
                <c:pt idx="2101">
                  <c:v>241.063875</c:v>
                </c:pt>
                <c:pt idx="2102">
                  <c:v>305.38868500000001</c:v>
                </c:pt>
                <c:pt idx="2103">
                  <c:v>39.235087999999998</c:v>
                </c:pt>
                <c:pt idx="2104">
                  <c:v>183.43638000000001</c:v>
                </c:pt>
                <c:pt idx="2105">
                  <c:v>64.998367999999999</c:v>
                </c:pt>
                <c:pt idx="2106">
                  <c:v>78.747585000000001</c:v>
                </c:pt>
                <c:pt idx="2107">
                  <c:v>42.19406</c:v>
                </c:pt>
                <c:pt idx="2108">
                  <c:v>180.01174</c:v>
                </c:pt>
                <c:pt idx="2109">
                  <c:v>137.96332799999999</c:v>
                </c:pt>
                <c:pt idx="2110">
                  <c:v>8.4272039999999997</c:v>
                </c:pt>
                <c:pt idx="2111">
                  <c:v>13.101141999999999</c:v>
                </c:pt>
                <c:pt idx="2112">
                  <c:v>141.6</c:v>
                </c:pt>
                <c:pt idx="2113">
                  <c:v>27.515785999999999</c:v>
                </c:pt>
                <c:pt idx="2114">
                  <c:v>28.772221999999999</c:v>
                </c:pt>
                <c:pt idx="2115">
                  <c:v>81.2</c:v>
                </c:pt>
                <c:pt idx="2116">
                  <c:v>0.126247</c:v>
                </c:pt>
                <c:pt idx="2117">
                  <c:v>8.5969139999999999</c:v>
                </c:pt>
                <c:pt idx="2118">
                  <c:v>14.114488</c:v>
                </c:pt>
                <c:pt idx="2119">
                  <c:v>76.599999999999994</c:v>
                </c:pt>
                <c:pt idx="2120">
                  <c:v>23.219747999999999</c:v>
                </c:pt>
                <c:pt idx="2121">
                  <c:v>3.4780000000000002E-3</c:v>
                </c:pt>
                <c:pt idx="2122">
                  <c:v>15.081783</c:v>
                </c:pt>
                <c:pt idx="2123">
                  <c:v>18.081626</c:v>
                </c:pt>
                <c:pt idx="2124">
                  <c:v>0.56205899999999998</c:v>
                </c:pt>
                <c:pt idx="2125">
                  <c:v>3.2932579999999998</c:v>
                </c:pt>
                <c:pt idx="2126">
                  <c:v>105.5</c:v>
                </c:pt>
                <c:pt idx="2127">
                  <c:v>60.655503000000003</c:v>
                </c:pt>
                <c:pt idx="2128">
                  <c:v>6.3736930000000003</c:v>
                </c:pt>
                <c:pt idx="2129">
                  <c:v>2.3E-2</c:v>
                </c:pt>
                <c:pt idx="2130">
                  <c:v>46.611204000000001</c:v>
                </c:pt>
                <c:pt idx="2131">
                  <c:v>47.536959000000003</c:v>
                </c:pt>
                <c:pt idx="2132">
                  <c:v>30.669412999999999</c:v>
                </c:pt>
                <c:pt idx="2133">
                  <c:v>59.735548000000001</c:v>
                </c:pt>
                <c:pt idx="2134">
                  <c:v>52.000687999999997</c:v>
                </c:pt>
                <c:pt idx="2135">
                  <c:v>0.53219000000000005</c:v>
                </c:pt>
                <c:pt idx="2136">
                  <c:v>20.275445999999999</c:v>
                </c:pt>
                <c:pt idx="2137">
                  <c:v>47.852603999999999</c:v>
                </c:pt>
                <c:pt idx="2138">
                  <c:v>178.40626800000001</c:v>
                </c:pt>
                <c:pt idx="2139">
                  <c:v>38.372661999999998</c:v>
                </c:pt>
                <c:pt idx="2140">
                  <c:v>15.709384999999999</c:v>
                </c:pt>
                <c:pt idx="2141">
                  <c:v>10.907291000000001</c:v>
                </c:pt>
                <c:pt idx="2142">
                  <c:v>29.136626</c:v>
                </c:pt>
                <c:pt idx="2143">
                  <c:v>38.966056999999999</c:v>
                </c:pt>
                <c:pt idx="2144">
                  <c:v>0.42476000000000003</c:v>
                </c:pt>
                <c:pt idx="2145">
                  <c:v>90.755643000000006</c:v>
                </c:pt>
                <c:pt idx="2146">
                  <c:v>0.88388699999999998</c:v>
                </c:pt>
                <c:pt idx="2147">
                  <c:v>2.2981910000000001</c:v>
                </c:pt>
                <c:pt idx="2148">
                  <c:v>0.35470400000000002</c:v>
                </c:pt>
                <c:pt idx="2149">
                  <c:v>60.962878000000003</c:v>
                </c:pt>
                <c:pt idx="2150">
                  <c:v>69.8</c:v>
                </c:pt>
                <c:pt idx="2151">
                  <c:v>22.331028</c:v>
                </c:pt>
                <c:pt idx="2152">
                  <c:v>54.724271999999999</c:v>
                </c:pt>
                <c:pt idx="2153">
                  <c:v>43.818159000000001</c:v>
                </c:pt>
                <c:pt idx="2154">
                  <c:v>10.106233</c:v>
                </c:pt>
                <c:pt idx="2155">
                  <c:v>126.464904</c:v>
                </c:pt>
                <c:pt idx="2156">
                  <c:v>7.5567080000000004</c:v>
                </c:pt>
                <c:pt idx="2157">
                  <c:v>32.598931</c:v>
                </c:pt>
                <c:pt idx="2158">
                  <c:v>0.26510699999999998</c:v>
                </c:pt>
                <c:pt idx="2159">
                  <c:v>32</c:v>
                </c:pt>
                <c:pt idx="2160">
                  <c:v>97.030725000000004</c:v>
                </c:pt>
                <c:pt idx="2161">
                  <c:v>107.93</c:v>
                </c:pt>
                <c:pt idx="2162">
                  <c:v>20.259297</c:v>
                </c:pt>
                <c:pt idx="2163">
                  <c:v>17.791031</c:v>
                </c:pt>
                <c:pt idx="2164">
                  <c:v>7.9481590000000004</c:v>
                </c:pt>
                <c:pt idx="2165">
                  <c:v>8.4062640000000002</c:v>
                </c:pt>
                <c:pt idx="2166">
                  <c:v>149.234747</c:v>
                </c:pt>
                <c:pt idx="2167">
                  <c:v>168.368427</c:v>
                </c:pt>
                <c:pt idx="2168">
                  <c:v>31.691811000000001</c:v>
                </c:pt>
                <c:pt idx="2169">
                  <c:v>18.381786999999999</c:v>
                </c:pt>
                <c:pt idx="2170">
                  <c:v>30.307804000000001</c:v>
                </c:pt>
                <c:pt idx="2171">
                  <c:v>21.413105000000002</c:v>
                </c:pt>
                <c:pt idx="2172">
                  <c:v>7.0608760000000004</c:v>
                </c:pt>
                <c:pt idx="2173">
                  <c:v>1.689999</c:v>
                </c:pt>
                <c:pt idx="2174">
                  <c:v>33.592415000000003</c:v>
                </c:pt>
                <c:pt idx="2175">
                  <c:v>2.2769999999999999E-2</c:v>
                </c:pt>
                <c:pt idx="2176">
                  <c:v>2.2218089999999999</c:v>
                </c:pt>
                <c:pt idx="2177">
                  <c:v>6.1654289999999996</c:v>
                </c:pt>
                <c:pt idx="2178">
                  <c:v>67.128202000000002</c:v>
                </c:pt>
                <c:pt idx="2179">
                  <c:v>14.792778999999999</c:v>
                </c:pt>
                <c:pt idx="2180">
                  <c:v>4.6519769999999996</c:v>
                </c:pt>
                <c:pt idx="2181">
                  <c:v>52.277484999999999</c:v>
                </c:pt>
                <c:pt idx="2182">
                  <c:v>4.5249999999999999E-2</c:v>
                </c:pt>
                <c:pt idx="2183">
                  <c:v>242.37445399999999</c:v>
                </c:pt>
                <c:pt idx="2184">
                  <c:v>172.825435</c:v>
                </c:pt>
                <c:pt idx="2185">
                  <c:v>7</c:v>
                </c:pt>
                <c:pt idx="2186">
                  <c:v>10.41198</c:v>
                </c:pt>
                <c:pt idx="2187">
                  <c:v>21.370056999999999</c:v>
                </c:pt>
                <c:pt idx="2188">
                  <c:v>37.486137999999997</c:v>
                </c:pt>
                <c:pt idx="2189">
                  <c:v>2.0739839999999998</c:v>
                </c:pt>
                <c:pt idx="2190">
                  <c:v>53.715611000000003</c:v>
                </c:pt>
                <c:pt idx="2191">
                  <c:v>150.41543200000001</c:v>
                </c:pt>
                <c:pt idx="2192">
                  <c:v>26.161405999999999</c:v>
                </c:pt>
                <c:pt idx="2193">
                  <c:v>31.054924</c:v>
                </c:pt>
                <c:pt idx="2194">
                  <c:v>123.207194</c:v>
                </c:pt>
                <c:pt idx="2195">
                  <c:v>136.44882100000001</c:v>
                </c:pt>
                <c:pt idx="2196">
                  <c:v>0.30507000000000001</c:v>
                </c:pt>
                <c:pt idx="2197">
                  <c:v>56.607222999999998</c:v>
                </c:pt>
                <c:pt idx="2198">
                  <c:v>206.43549300000001</c:v>
                </c:pt>
                <c:pt idx="2199">
                  <c:v>2.060953</c:v>
                </c:pt>
                <c:pt idx="2200">
                  <c:v>75.305994999999996</c:v>
                </c:pt>
                <c:pt idx="2201">
                  <c:v>12.37241</c:v>
                </c:pt>
                <c:pt idx="2202">
                  <c:v>85.463308999999995</c:v>
                </c:pt>
                <c:pt idx="2203">
                  <c:v>5.8449289999999996</c:v>
                </c:pt>
                <c:pt idx="2204">
                  <c:v>36.696761000000002</c:v>
                </c:pt>
                <c:pt idx="2205">
                  <c:v>53.215978999999997</c:v>
                </c:pt>
                <c:pt idx="2206">
                  <c:v>0.62680899999999995</c:v>
                </c:pt>
                <c:pt idx="2207">
                  <c:v>92.930004999999994</c:v>
                </c:pt>
                <c:pt idx="2208">
                  <c:v>57.859105</c:v>
                </c:pt>
                <c:pt idx="2209">
                  <c:v>17.473244999999999</c:v>
                </c:pt>
                <c:pt idx="2210">
                  <c:v>37.652565000000003</c:v>
                </c:pt>
                <c:pt idx="2211">
                  <c:v>49.875588999999998</c:v>
                </c:pt>
                <c:pt idx="2212">
                  <c:v>90.356857000000005</c:v>
                </c:pt>
                <c:pt idx="2213">
                  <c:v>6.5087000000000006E-2</c:v>
                </c:pt>
                <c:pt idx="2214">
                  <c:v>2.3448470000000001</c:v>
                </c:pt>
                <c:pt idx="2215">
                  <c:v>43.060566000000001</c:v>
                </c:pt>
                <c:pt idx="2216">
                  <c:v>19.661987</c:v>
                </c:pt>
                <c:pt idx="2217">
                  <c:v>23.360779000000001</c:v>
                </c:pt>
                <c:pt idx="2218">
                  <c:v>12.995673</c:v>
                </c:pt>
                <c:pt idx="2219">
                  <c:v>19.057023999999998</c:v>
                </c:pt>
                <c:pt idx="2220">
                  <c:v>0.22387799999999999</c:v>
                </c:pt>
                <c:pt idx="2221">
                  <c:v>115.648585</c:v>
                </c:pt>
                <c:pt idx="2222">
                  <c:v>24.332324</c:v>
                </c:pt>
                <c:pt idx="2223">
                  <c:v>6.3259999999999997E-2</c:v>
                </c:pt>
                <c:pt idx="2224">
                  <c:v>9.6643159999999995</c:v>
                </c:pt>
                <c:pt idx="2225">
                  <c:v>20.339753999999999</c:v>
                </c:pt>
                <c:pt idx="2226">
                  <c:v>29.077546999999999</c:v>
                </c:pt>
                <c:pt idx="2227">
                  <c:v>13.76313</c:v>
                </c:pt>
                <c:pt idx="2228">
                  <c:v>0.14024400000000001</c:v>
                </c:pt>
                <c:pt idx="2229">
                  <c:v>3.6092780000000002</c:v>
                </c:pt>
                <c:pt idx="2230">
                  <c:v>5.484375</c:v>
                </c:pt>
                <c:pt idx="2231">
                  <c:v>2.8120289999999999</c:v>
                </c:pt>
                <c:pt idx="2232">
                  <c:v>39.532308</c:v>
                </c:pt>
                <c:pt idx="2233">
                  <c:v>60.128565999999999</c:v>
                </c:pt>
                <c:pt idx="2234">
                  <c:v>50.740077999999997</c:v>
                </c:pt>
                <c:pt idx="2235">
                  <c:v>50.648679000000001</c:v>
                </c:pt>
                <c:pt idx="2236">
                  <c:v>42.345531000000001</c:v>
                </c:pt>
                <c:pt idx="2237">
                  <c:v>3.1694239999999998</c:v>
                </c:pt>
                <c:pt idx="2238">
                  <c:v>32.662298999999997</c:v>
                </c:pt>
                <c:pt idx="2239">
                  <c:v>48.423368000000004</c:v>
                </c:pt>
                <c:pt idx="2240">
                  <c:v>2.8078539999999998</c:v>
                </c:pt>
                <c:pt idx="2241">
                  <c:v>22.877808000000002</c:v>
                </c:pt>
                <c:pt idx="2242">
                  <c:v>38.087755999999999</c:v>
                </c:pt>
                <c:pt idx="2243">
                  <c:v>2.6</c:v>
                </c:pt>
                <c:pt idx="2244">
                  <c:v>41.997790000000002</c:v>
                </c:pt>
                <c:pt idx="2245">
                  <c:v>90.835030000000003</c:v>
                </c:pt>
                <c:pt idx="2246">
                  <c:v>134.14152999999999</c:v>
                </c:pt>
                <c:pt idx="2247">
                  <c:v>0.63077899999999998</c:v>
                </c:pt>
                <c:pt idx="2248">
                  <c:v>29.781452999999999</c:v>
                </c:pt>
                <c:pt idx="2249">
                  <c:v>40.076438000000003</c:v>
                </c:pt>
                <c:pt idx="2250">
                  <c:v>131.53601900000001</c:v>
                </c:pt>
                <c:pt idx="2251">
                  <c:v>143.61838399999999</c:v>
                </c:pt>
                <c:pt idx="2252">
                  <c:v>103.40069200000001</c:v>
                </c:pt>
                <c:pt idx="2253">
                  <c:v>176.74064999999999</c:v>
                </c:pt>
                <c:pt idx="2254">
                  <c:v>36.874744999999997</c:v>
                </c:pt>
                <c:pt idx="2255">
                  <c:v>4.5999999999999996</c:v>
                </c:pt>
                <c:pt idx="2256">
                  <c:v>0.105943</c:v>
                </c:pt>
                <c:pt idx="2257">
                  <c:v>30.050028000000001</c:v>
                </c:pt>
                <c:pt idx="2258">
                  <c:v>104.054514</c:v>
                </c:pt>
                <c:pt idx="2259">
                  <c:v>68.525609000000003</c:v>
                </c:pt>
                <c:pt idx="2260">
                  <c:v>2</c:v>
                </c:pt>
                <c:pt idx="2261">
                  <c:v>31.6</c:v>
                </c:pt>
                <c:pt idx="2262">
                  <c:v>105.219735</c:v>
                </c:pt>
                <c:pt idx="2263">
                  <c:v>165.5</c:v>
                </c:pt>
                <c:pt idx="2264">
                  <c:v>10.696210000000001</c:v>
                </c:pt>
                <c:pt idx="2265">
                  <c:v>58.607007000000003</c:v>
                </c:pt>
                <c:pt idx="2266">
                  <c:v>3.3256380000000001</c:v>
                </c:pt>
                <c:pt idx="2267">
                  <c:v>128.20001199999999</c:v>
                </c:pt>
                <c:pt idx="2268">
                  <c:v>38.509341999999997</c:v>
                </c:pt>
                <c:pt idx="2269">
                  <c:v>16.991902</c:v>
                </c:pt>
                <c:pt idx="2270">
                  <c:v>5.694401</c:v>
                </c:pt>
                <c:pt idx="2271">
                  <c:v>70.269171</c:v>
                </c:pt>
                <c:pt idx="2272">
                  <c:v>117.235247</c:v>
                </c:pt>
                <c:pt idx="2273">
                  <c:v>6.7063680000000003</c:v>
                </c:pt>
                <c:pt idx="2274">
                  <c:v>67.266300000000001</c:v>
                </c:pt>
                <c:pt idx="2275">
                  <c:v>18.990542000000001</c:v>
                </c:pt>
                <c:pt idx="2276">
                  <c:v>46.338728000000003</c:v>
                </c:pt>
                <c:pt idx="2277">
                  <c:v>3.275585</c:v>
                </c:pt>
                <c:pt idx="2278">
                  <c:v>55.973336000000003</c:v>
                </c:pt>
                <c:pt idx="2279">
                  <c:v>41.609592999999997</c:v>
                </c:pt>
                <c:pt idx="2280">
                  <c:v>14.677654</c:v>
                </c:pt>
                <c:pt idx="2281">
                  <c:v>3.0934910000000002</c:v>
                </c:pt>
                <c:pt idx="2282">
                  <c:v>22.905674000000001</c:v>
                </c:pt>
                <c:pt idx="2283">
                  <c:v>9.8017000000000007E-2</c:v>
                </c:pt>
                <c:pt idx="2284">
                  <c:v>1.0014369999999999</c:v>
                </c:pt>
                <c:pt idx="2285">
                  <c:v>3.7440000000000001E-2</c:v>
                </c:pt>
                <c:pt idx="2286">
                  <c:v>39.399749999999997</c:v>
                </c:pt>
                <c:pt idx="2287">
                  <c:v>76.501437999999993</c:v>
                </c:pt>
                <c:pt idx="2288">
                  <c:v>32.333860000000001</c:v>
                </c:pt>
                <c:pt idx="2289">
                  <c:v>26.442250999999999</c:v>
                </c:pt>
                <c:pt idx="2290">
                  <c:v>7.2673240000000003</c:v>
                </c:pt>
                <c:pt idx="2291">
                  <c:v>152.14958999999999</c:v>
                </c:pt>
                <c:pt idx="2292">
                  <c:v>19.316645999999999</c:v>
                </c:pt>
                <c:pt idx="2293">
                  <c:v>6.855137</c:v>
                </c:pt>
                <c:pt idx="2294">
                  <c:v>6.7548979999999998</c:v>
                </c:pt>
                <c:pt idx="2295">
                  <c:v>226.138454</c:v>
                </c:pt>
                <c:pt idx="2296">
                  <c:v>140.08085</c:v>
                </c:pt>
                <c:pt idx="2297">
                  <c:v>26.903708999999999</c:v>
                </c:pt>
                <c:pt idx="2298">
                  <c:v>17.096053000000001</c:v>
                </c:pt>
                <c:pt idx="2299">
                  <c:v>116.64334599999999</c:v>
                </c:pt>
                <c:pt idx="2300">
                  <c:v>10.499968000000001</c:v>
                </c:pt>
                <c:pt idx="2301">
                  <c:v>71.34693</c:v>
                </c:pt>
                <c:pt idx="2302">
                  <c:v>126.149655</c:v>
                </c:pt>
                <c:pt idx="2303">
                  <c:v>2.121E-2</c:v>
                </c:pt>
                <c:pt idx="2304">
                  <c:v>17.120018999999999</c:v>
                </c:pt>
                <c:pt idx="2305">
                  <c:v>4.0077920000000002</c:v>
                </c:pt>
                <c:pt idx="2306">
                  <c:v>68.642452000000006</c:v>
                </c:pt>
                <c:pt idx="2307">
                  <c:v>0.10066899999999999</c:v>
                </c:pt>
                <c:pt idx="2308">
                  <c:v>0.795126</c:v>
                </c:pt>
                <c:pt idx="2309">
                  <c:v>1.31027</c:v>
                </c:pt>
                <c:pt idx="2310">
                  <c:v>118.311368</c:v>
                </c:pt>
                <c:pt idx="2311">
                  <c:v>2.7445000000000001E-2</c:v>
                </c:pt>
                <c:pt idx="2312">
                  <c:v>2.6018469999999998</c:v>
                </c:pt>
                <c:pt idx="2313">
                  <c:v>155.18173200000001</c:v>
                </c:pt>
                <c:pt idx="2314">
                  <c:v>23.070045</c:v>
                </c:pt>
                <c:pt idx="2315">
                  <c:v>7.6917</c:v>
                </c:pt>
                <c:pt idx="2316">
                  <c:v>0.434417</c:v>
                </c:pt>
                <c:pt idx="2317">
                  <c:v>47.307549999999999</c:v>
                </c:pt>
                <c:pt idx="2318">
                  <c:v>91.038275999999996</c:v>
                </c:pt>
                <c:pt idx="2319">
                  <c:v>8.7867149999999992</c:v>
                </c:pt>
                <c:pt idx="2320">
                  <c:v>83.299761000000004</c:v>
                </c:pt>
                <c:pt idx="2321">
                  <c:v>216.11949100000001</c:v>
                </c:pt>
                <c:pt idx="2322">
                  <c:v>19.351569000000001</c:v>
                </c:pt>
                <c:pt idx="2323">
                  <c:v>45.670855000000003</c:v>
                </c:pt>
                <c:pt idx="2324">
                  <c:v>87.025092999999998</c:v>
                </c:pt>
                <c:pt idx="2325">
                  <c:v>80.150343000000007</c:v>
                </c:pt>
                <c:pt idx="2326">
                  <c:v>63.270259000000003</c:v>
                </c:pt>
                <c:pt idx="2327">
                  <c:v>56.729973000000001</c:v>
                </c:pt>
                <c:pt idx="2328">
                  <c:v>27.669412999999999</c:v>
                </c:pt>
                <c:pt idx="2329">
                  <c:v>55.153402999999997</c:v>
                </c:pt>
                <c:pt idx="2330">
                  <c:v>5.5167080000000004</c:v>
                </c:pt>
                <c:pt idx="2331">
                  <c:v>44.7</c:v>
                </c:pt>
                <c:pt idx="2332">
                  <c:v>71.277420000000006</c:v>
                </c:pt>
                <c:pt idx="2333">
                  <c:v>110.00008200000001</c:v>
                </c:pt>
                <c:pt idx="2334">
                  <c:v>90.703744999999998</c:v>
                </c:pt>
                <c:pt idx="2335">
                  <c:v>32.014288999999998</c:v>
                </c:pt>
                <c:pt idx="2336">
                  <c:v>96.067178999999996</c:v>
                </c:pt>
                <c:pt idx="2337">
                  <c:v>14.545844000000001</c:v>
                </c:pt>
                <c:pt idx="2338">
                  <c:v>17.803795999999998</c:v>
                </c:pt>
                <c:pt idx="2339">
                  <c:v>81.257845000000003</c:v>
                </c:pt>
                <c:pt idx="2340">
                  <c:v>84.185387000000006</c:v>
                </c:pt>
                <c:pt idx="2341">
                  <c:v>153.28818200000001</c:v>
                </c:pt>
                <c:pt idx="2342">
                  <c:v>10.515579000000001</c:v>
                </c:pt>
                <c:pt idx="2343">
                  <c:v>31.49427</c:v>
                </c:pt>
                <c:pt idx="2344">
                  <c:v>101.334374</c:v>
                </c:pt>
                <c:pt idx="2345">
                  <c:v>89.138075999999998</c:v>
                </c:pt>
                <c:pt idx="2346">
                  <c:v>38.176892000000002</c:v>
                </c:pt>
                <c:pt idx="2347">
                  <c:v>103.00128599999999</c:v>
                </c:pt>
                <c:pt idx="2348">
                  <c:v>6.9826800000000002</c:v>
                </c:pt>
                <c:pt idx="2349">
                  <c:v>60.328558000000001</c:v>
                </c:pt>
                <c:pt idx="2350">
                  <c:v>100.12533999999999</c:v>
                </c:pt>
                <c:pt idx="2351">
                  <c:v>58.571513000000003</c:v>
                </c:pt>
                <c:pt idx="2352">
                  <c:v>4.0740230000000004</c:v>
                </c:pt>
                <c:pt idx="2353">
                  <c:v>120.147445</c:v>
                </c:pt>
                <c:pt idx="2354">
                  <c:v>41.407470000000004</c:v>
                </c:pt>
                <c:pt idx="2355">
                  <c:v>47.781388</c:v>
                </c:pt>
                <c:pt idx="2356">
                  <c:v>59.699513000000003</c:v>
                </c:pt>
                <c:pt idx="2357">
                  <c:v>4.0467370000000003</c:v>
                </c:pt>
                <c:pt idx="2358">
                  <c:v>33.357475999999998</c:v>
                </c:pt>
                <c:pt idx="2359">
                  <c:v>17.016190000000002</c:v>
                </c:pt>
                <c:pt idx="2360">
                  <c:v>6.619173</c:v>
                </c:pt>
                <c:pt idx="2361">
                  <c:v>35.422828000000003</c:v>
                </c:pt>
                <c:pt idx="2362">
                  <c:v>12.276809999999999</c:v>
                </c:pt>
                <c:pt idx="2363">
                  <c:v>52.066000000000003</c:v>
                </c:pt>
                <c:pt idx="2364">
                  <c:v>33.472850000000001</c:v>
                </c:pt>
                <c:pt idx="2365">
                  <c:v>42.7</c:v>
                </c:pt>
                <c:pt idx="2366">
                  <c:v>49.968653000000003</c:v>
                </c:pt>
                <c:pt idx="2367">
                  <c:v>25.335934999999999</c:v>
                </c:pt>
                <c:pt idx="2368">
                  <c:v>7.881335</c:v>
                </c:pt>
                <c:pt idx="2369">
                  <c:v>16.930185000000002</c:v>
                </c:pt>
                <c:pt idx="2370">
                  <c:v>0.37396699999999999</c:v>
                </c:pt>
                <c:pt idx="2371">
                  <c:v>36.049107999999997</c:v>
                </c:pt>
                <c:pt idx="2372">
                  <c:v>69.951824000000002</c:v>
                </c:pt>
                <c:pt idx="2373">
                  <c:v>14.989761</c:v>
                </c:pt>
                <c:pt idx="2374">
                  <c:v>0.26906099999999999</c:v>
                </c:pt>
                <c:pt idx="2375">
                  <c:v>37.901508999999997</c:v>
                </c:pt>
                <c:pt idx="2376">
                  <c:v>17.1769</c:v>
                </c:pt>
                <c:pt idx="2377">
                  <c:v>0.136432</c:v>
                </c:pt>
                <c:pt idx="2378">
                  <c:v>95.328936999999996</c:v>
                </c:pt>
                <c:pt idx="2379">
                  <c:v>8.3969419999999992</c:v>
                </c:pt>
                <c:pt idx="2380">
                  <c:v>38.543472999999999</c:v>
                </c:pt>
                <c:pt idx="2381">
                  <c:v>24.741700000000002</c:v>
                </c:pt>
                <c:pt idx="2382">
                  <c:v>30.4</c:v>
                </c:pt>
                <c:pt idx="2383">
                  <c:v>1.0696000000000001E-2</c:v>
                </c:pt>
                <c:pt idx="2384">
                  <c:v>2.1545399999999999</c:v>
                </c:pt>
                <c:pt idx="2385">
                  <c:v>8.2790169999999996</c:v>
                </c:pt>
                <c:pt idx="2386">
                  <c:v>25.841999999999999</c:v>
                </c:pt>
                <c:pt idx="2387">
                  <c:v>70.327867999999995</c:v>
                </c:pt>
                <c:pt idx="2388">
                  <c:v>100.241322</c:v>
                </c:pt>
                <c:pt idx="2389">
                  <c:v>57.887881999999998</c:v>
                </c:pt>
                <c:pt idx="2390">
                  <c:v>70.836296000000004</c:v>
                </c:pt>
                <c:pt idx="2391">
                  <c:v>4.0003039999999999</c:v>
                </c:pt>
                <c:pt idx="2392">
                  <c:v>60.470219999999998</c:v>
                </c:pt>
                <c:pt idx="2393">
                  <c:v>56.932304999999999</c:v>
                </c:pt>
                <c:pt idx="2394">
                  <c:v>2.3156829999999999</c:v>
                </c:pt>
                <c:pt idx="2395">
                  <c:v>0.48887199999999997</c:v>
                </c:pt>
                <c:pt idx="2396">
                  <c:v>18.860403000000002</c:v>
                </c:pt>
                <c:pt idx="2397">
                  <c:v>160.762022</c:v>
                </c:pt>
                <c:pt idx="2398">
                  <c:v>2.2079749999999998</c:v>
                </c:pt>
                <c:pt idx="2399">
                  <c:v>13.464388</c:v>
                </c:pt>
                <c:pt idx="2400">
                  <c:v>209.01948899999999</c:v>
                </c:pt>
                <c:pt idx="2401">
                  <c:v>186.830669</c:v>
                </c:pt>
                <c:pt idx="2402">
                  <c:v>0.198407</c:v>
                </c:pt>
                <c:pt idx="2403">
                  <c:v>63.319508999999996</c:v>
                </c:pt>
                <c:pt idx="2404">
                  <c:v>7.1375019999999996</c:v>
                </c:pt>
                <c:pt idx="2405">
                  <c:v>31.584721999999999</c:v>
                </c:pt>
                <c:pt idx="2406">
                  <c:v>33.687629999999999</c:v>
                </c:pt>
                <c:pt idx="2407">
                  <c:v>9.4492189999999994</c:v>
                </c:pt>
                <c:pt idx="2408">
                  <c:v>35.811509000000001</c:v>
                </c:pt>
                <c:pt idx="2409">
                  <c:v>0.90666599999999997</c:v>
                </c:pt>
                <c:pt idx="2410">
                  <c:v>46.975183000000001</c:v>
                </c:pt>
                <c:pt idx="2411">
                  <c:v>0.30220399999999997</c:v>
                </c:pt>
                <c:pt idx="2412">
                  <c:v>0.38122499999999998</c:v>
                </c:pt>
                <c:pt idx="2413">
                  <c:v>1.984378</c:v>
                </c:pt>
                <c:pt idx="2414">
                  <c:v>20.916308999999998</c:v>
                </c:pt>
                <c:pt idx="2415">
                  <c:v>2.2755570000000001</c:v>
                </c:pt>
                <c:pt idx="2416">
                  <c:v>20.302961</c:v>
                </c:pt>
                <c:pt idx="2417">
                  <c:v>436.47103600000003</c:v>
                </c:pt>
                <c:pt idx="2418">
                  <c:v>238.37198699999999</c:v>
                </c:pt>
                <c:pt idx="2419">
                  <c:v>320.70666499999999</c:v>
                </c:pt>
                <c:pt idx="2420">
                  <c:v>267.652016</c:v>
                </c:pt>
                <c:pt idx="2421">
                  <c:v>127.968405</c:v>
                </c:pt>
                <c:pt idx="2422">
                  <c:v>25.926542999999999</c:v>
                </c:pt>
                <c:pt idx="2423">
                  <c:v>46.875467999999998</c:v>
                </c:pt>
                <c:pt idx="2424">
                  <c:v>24.530512999999999</c:v>
                </c:pt>
                <c:pt idx="2425">
                  <c:v>32.154409999999999</c:v>
                </c:pt>
                <c:pt idx="2426">
                  <c:v>71.502302999999998</c:v>
                </c:pt>
                <c:pt idx="2427">
                  <c:v>227.96569</c:v>
                </c:pt>
                <c:pt idx="2428">
                  <c:v>46.982632000000002</c:v>
                </c:pt>
                <c:pt idx="2429">
                  <c:v>17.529157000000001</c:v>
                </c:pt>
                <c:pt idx="2430">
                  <c:v>12.55523</c:v>
                </c:pt>
                <c:pt idx="2431">
                  <c:v>132.08891</c:v>
                </c:pt>
                <c:pt idx="2432">
                  <c:v>33.200000000000003</c:v>
                </c:pt>
                <c:pt idx="2433">
                  <c:v>18.252683999999999</c:v>
                </c:pt>
                <c:pt idx="2434">
                  <c:v>4.3949360000000004</c:v>
                </c:pt>
                <c:pt idx="2435">
                  <c:v>74.098861999999997</c:v>
                </c:pt>
                <c:pt idx="2436">
                  <c:v>13.750556</c:v>
                </c:pt>
                <c:pt idx="2437">
                  <c:v>26.288319999999999</c:v>
                </c:pt>
                <c:pt idx="2438">
                  <c:v>27.736778999999999</c:v>
                </c:pt>
                <c:pt idx="2439">
                  <c:v>48.056939999999997</c:v>
                </c:pt>
                <c:pt idx="2440">
                  <c:v>74.329965999999999</c:v>
                </c:pt>
                <c:pt idx="2441">
                  <c:v>0.12449399999999999</c:v>
                </c:pt>
                <c:pt idx="2442">
                  <c:v>1.6200000000000001E-4</c:v>
                </c:pt>
                <c:pt idx="2443">
                  <c:v>37.760080000000002</c:v>
                </c:pt>
                <c:pt idx="2444">
                  <c:v>63.939453999999998</c:v>
                </c:pt>
                <c:pt idx="2445">
                  <c:v>304.360277</c:v>
                </c:pt>
                <c:pt idx="2446">
                  <c:v>21.371424999999999</c:v>
                </c:pt>
                <c:pt idx="2447">
                  <c:v>1.227508</c:v>
                </c:pt>
                <c:pt idx="2448">
                  <c:v>4.8142440000000004</c:v>
                </c:pt>
                <c:pt idx="2449">
                  <c:v>0.98221400000000003</c:v>
                </c:pt>
                <c:pt idx="2450">
                  <c:v>7.5727000000000003E-2</c:v>
                </c:pt>
                <c:pt idx="2451">
                  <c:v>53.300851999999999</c:v>
                </c:pt>
                <c:pt idx="2452">
                  <c:v>8.0703110000000002</c:v>
                </c:pt>
                <c:pt idx="2453">
                  <c:v>11.883495</c:v>
                </c:pt>
                <c:pt idx="2454">
                  <c:v>24.475415999999999</c:v>
                </c:pt>
                <c:pt idx="2455">
                  <c:v>7.7747299999999999</c:v>
                </c:pt>
                <c:pt idx="2456">
                  <c:v>1.1811970000000001</c:v>
                </c:pt>
                <c:pt idx="2457">
                  <c:v>141.31919500000001</c:v>
                </c:pt>
                <c:pt idx="2458">
                  <c:v>5.4803179999999996</c:v>
                </c:pt>
                <c:pt idx="2459">
                  <c:v>53.955613999999997</c:v>
                </c:pt>
                <c:pt idx="2460">
                  <c:v>17.07123</c:v>
                </c:pt>
                <c:pt idx="2461">
                  <c:v>0.27723300000000001</c:v>
                </c:pt>
                <c:pt idx="2462">
                  <c:v>2.221994</c:v>
                </c:pt>
                <c:pt idx="2463">
                  <c:v>6.7192999999999996</c:v>
                </c:pt>
                <c:pt idx="2464">
                  <c:v>35.635046000000003</c:v>
                </c:pt>
                <c:pt idx="2465">
                  <c:v>55.585388999999999</c:v>
                </c:pt>
                <c:pt idx="2466">
                  <c:v>34.014398</c:v>
                </c:pt>
                <c:pt idx="2467">
                  <c:v>30.093107</c:v>
                </c:pt>
                <c:pt idx="2468">
                  <c:v>42.919096000000003</c:v>
                </c:pt>
                <c:pt idx="2469">
                  <c:v>60.008302999999998</c:v>
                </c:pt>
                <c:pt idx="2470">
                  <c:v>81.150692000000006</c:v>
                </c:pt>
                <c:pt idx="2471">
                  <c:v>14.378353000000001</c:v>
                </c:pt>
                <c:pt idx="2472">
                  <c:v>1.346503</c:v>
                </c:pt>
                <c:pt idx="2473">
                  <c:v>155.11181500000001</c:v>
                </c:pt>
                <c:pt idx="2474">
                  <c:v>184.92548500000001</c:v>
                </c:pt>
                <c:pt idx="2475">
                  <c:v>4.5630290000000002</c:v>
                </c:pt>
                <c:pt idx="2476">
                  <c:v>14.567883</c:v>
                </c:pt>
                <c:pt idx="2477">
                  <c:v>4.3605479999999996</c:v>
                </c:pt>
                <c:pt idx="2478">
                  <c:v>25</c:v>
                </c:pt>
                <c:pt idx="2479">
                  <c:v>27.338032999999999</c:v>
                </c:pt>
                <c:pt idx="2480">
                  <c:v>39.026186000000003</c:v>
                </c:pt>
                <c:pt idx="2481">
                  <c:v>124.59096</c:v>
                </c:pt>
                <c:pt idx="2482">
                  <c:v>1.768416</c:v>
                </c:pt>
                <c:pt idx="2483">
                  <c:v>59.696176000000001</c:v>
                </c:pt>
                <c:pt idx="2484">
                  <c:v>17.010646000000001</c:v>
                </c:pt>
                <c:pt idx="2485">
                  <c:v>2.0199999999999999E-2</c:v>
                </c:pt>
                <c:pt idx="2486">
                  <c:v>3.0509339999999998</c:v>
                </c:pt>
                <c:pt idx="2487">
                  <c:v>10.198766000000001</c:v>
                </c:pt>
                <c:pt idx="2488">
                  <c:v>11.956206999999999</c:v>
                </c:pt>
                <c:pt idx="2489">
                  <c:v>43.490057</c:v>
                </c:pt>
                <c:pt idx="2490">
                  <c:v>0.27438499999999999</c:v>
                </c:pt>
                <c:pt idx="2491">
                  <c:v>13.922211000000001</c:v>
                </c:pt>
                <c:pt idx="2492">
                  <c:v>43.853423999999997</c:v>
                </c:pt>
                <c:pt idx="2493">
                  <c:v>3.1006499999999999</c:v>
                </c:pt>
                <c:pt idx="2494">
                  <c:v>54.696902000000001</c:v>
                </c:pt>
                <c:pt idx="2495">
                  <c:v>52.008288</c:v>
                </c:pt>
                <c:pt idx="2496">
                  <c:v>0.27342</c:v>
                </c:pt>
                <c:pt idx="2497">
                  <c:v>52.418902000000003</c:v>
                </c:pt>
                <c:pt idx="2498">
                  <c:v>30.105968000000001</c:v>
                </c:pt>
                <c:pt idx="2499">
                  <c:v>90.454042999999999</c:v>
                </c:pt>
                <c:pt idx="2500">
                  <c:v>90.443602999999996</c:v>
                </c:pt>
                <c:pt idx="2501">
                  <c:v>38.119483000000002</c:v>
                </c:pt>
                <c:pt idx="2502">
                  <c:v>15.369573000000001</c:v>
                </c:pt>
                <c:pt idx="2503">
                  <c:v>42.044320999999997</c:v>
                </c:pt>
                <c:pt idx="2504">
                  <c:v>24.397469000000001</c:v>
                </c:pt>
                <c:pt idx="2505">
                  <c:v>54.967359000000002</c:v>
                </c:pt>
                <c:pt idx="2506">
                  <c:v>6.3870000000000003E-3</c:v>
                </c:pt>
                <c:pt idx="2507">
                  <c:v>60.054448999999998</c:v>
                </c:pt>
                <c:pt idx="2508">
                  <c:v>200.074175</c:v>
                </c:pt>
                <c:pt idx="2509">
                  <c:v>48.068396</c:v>
                </c:pt>
                <c:pt idx="2510">
                  <c:v>43.929341000000001</c:v>
                </c:pt>
                <c:pt idx="2511">
                  <c:v>121.24814499999999</c:v>
                </c:pt>
                <c:pt idx="2512">
                  <c:v>36.976367000000003</c:v>
                </c:pt>
                <c:pt idx="2513">
                  <c:v>0.8</c:v>
                </c:pt>
                <c:pt idx="2514">
                  <c:v>29.247405000000001</c:v>
                </c:pt>
                <c:pt idx="2515">
                  <c:v>1.641788</c:v>
                </c:pt>
                <c:pt idx="2516">
                  <c:v>373.37789299999997</c:v>
                </c:pt>
                <c:pt idx="2517">
                  <c:v>336.530303</c:v>
                </c:pt>
                <c:pt idx="2518">
                  <c:v>403.70637499999998</c:v>
                </c:pt>
                <c:pt idx="2519">
                  <c:v>73.215310000000002</c:v>
                </c:pt>
                <c:pt idx="2520">
                  <c:v>10.049886000000001</c:v>
                </c:pt>
                <c:pt idx="2521">
                  <c:v>69.8</c:v>
                </c:pt>
                <c:pt idx="2522">
                  <c:v>16.999046</c:v>
                </c:pt>
                <c:pt idx="2523">
                  <c:v>5.430822</c:v>
                </c:pt>
                <c:pt idx="2524">
                  <c:v>44.98818</c:v>
                </c:pt>
                <c:pt idx="2525">
                  <c:v>14.123773</c:v>
                </c:pt>
                <c:pt idx="2526">
                  <c:v>0.41024100000000002</c:v>
                </c:pt>
                <c:pt idx="2527">
                  <c:v>2.6870999999999999E-2</c:v>
                </c:pt>
                <c:pt idx="2528">
                  <c:v>26.906039</c:v>
                </c:pt>
                <c:pt idx="2529">
                  <c:v>85.570368000000002</c:v>
                </c:pt>
                <c:pt idx="2530">
                  <c:v>111.760631</c:v>
                </c:pt>
                <c:pt idx="2531">
                  <c:v>112.69206200000001</c:v>
                </c:pt>
                <c:pt idx="2532">
                  <c:v>38.536375999999997</c:v>
                </c:pt>
                <c:pt idx="2533">
                  <c:v>44.134898</c:v>
                </c:pt>
                <c:pt idx="2534">
                  <c:v>1.8468999999999999E-2</c:v>
                </c:pt>
                <c:pt idx="2535">
                  <c:v>52.287413999999998</c:v>
                </c:pt>
                <c:pt idx="2536">
                  <c:v>130.468626</c:v>
                </c:pt>
                <c:pt idx="2537">
                  <c:v>78.900000000000006</c:v>
                </c:pt>
                <c:pt idx="2538">
                  <c:v>76.400000000000006</c:v>
                </c:pt>
                <c:pt idx="2539">
                  <c:v>228.75623200000001</c:v>
                </c:pt>
                <c:pt idx="2540">
                  <c:v>109.713132</c:v>
                </c:pt>
                <c:pt idx="2541">
                  <c:v>55.210048999999998</c:v>
                </c:pt>
                <c:pt idx="2542">
                  <c:v>74.888996000000006</c:v>
                </c:pt>
                <c:pt idx="2543">
                  <c:v>257.70409899999999</c:v>
                </c:pt>
                <c:pt idx="2544">
                  <c:v>92.001026999999993</c:v>
                </c:pt>
                <c:pt idx="2545">
                  <c:v>75.668868000000003</c:v>
                </c:pt>
                <c:pt idx="2546">
                  <c:v>70.117570999999998</c:v>
                </c:pt>
                <c:pt idx="2547">
                  <c:v>43.119878999999997</c:v>
                </c:pt>
                <c:pt idx="2548">
                  <c:v>82.3</c:v>
                </c:pt>
                <c:pt idx="2549">
                  <c:v>474.54467699999998</c:v>
                </c:pt>
                <c:pt idx="2550">
                  <c:v>310.67558300000002</c:v>
                </c:pt>
                <c:pt idx="2551">
                  <c:v>380.26255500000002</c:v>
                </c:pt>
                <c:pt idx="2552">
                  <c:v>460.93566499999997</c:v>
                </c:pt>
                <c:pt idx="2553">
                  <c:v>290.158751</c:v>
                </c:pt>
                <c:pt idx="2554">
                  <c:v>309.12540899999999</c:v>
                </c:pt>
                <c:pt idx="2555">
                  <c:v>38.345402999999997</c:v>
                </c:pt>
                <c:pt idx="2556">
                  <c:v>54.700065000000002</c:v>
                </c:pt>
                <c:pt idx="2557">
                  <c:v>88.200225000000003</c:v>
                </c:pt>
                <c:pt idx="2558">
                  <c:v>23.078294</c:v>
                </c:pt>
                <c:pt idx="2559">
                  <c:v>13.973532000000001</c:v>
                </c:pt>
                <c:pt idx="2560">
                  <c:v>31.704415999999998</c:v>
                </c:pt>
                <c:pt idx="2561">
                  <c:v>0.41038799999999998</c:v>
                </c:pt>
                <c:pt idx="2562">
                  <c:v>1.686429</c:v>
                </c:pt>
                <c:pt idx="2563">
                  <c:v>100.46879300000001</c:v>
                </c:pt>
                <c:pt idx="2564">
                  <c:v>58.006146999999999</c:v>
                </c:pt>
                <c:pt idx="2565">
                  <c:v>42.38552</c:v>
                </c:pt>
                <c:pt idx="2566">
                  <c:v>35.057332000000002</c:v>
                </c:pt>
                <c:pt idx="2567">
                  <c:v>65.269009999999994</c:v>
                </c:pt>
                <c:pt idx="2568">
                  <c:v>91.030827000000002</c:v>
                </c:pt>
                <c:pt idx="2569">
                  <c:v>17.750582999999999</c:v>
                </c:pt>
                <c:pt idx="2570">
                  <c:v>50.041732000000003</c:v>
                </c:pt>
                <c:pt idx="2571">
                  <c:v>18.656400000000001</c:v>
                </c:pt>
                <c:pt idx="2572">
                  <c:v>21.133087</c:v>
                </c:pt>
                <c:pt idx="2573">
                  <c:v>1.702277</c:v>
                </c:pt>
                <c:pt idx="2574">
                  <c:v>0.119841</c:v>
                </c:pt>
                <c:pt idx="2575">
                  <c:v>0.18312500000000001</c:v>
                </c:pt>
                <c:pt idx="2576">
                  <c:v>61.356220999999998</c:v>
                </c:pt>
                <c:pt idx="2577">
                  <c:v>9.2863140000000008</c:v>
                </c:pt>
                <c:pt idx="2578">
                  <c:v>1.7960240000000001</c:v>
                </c:pt>
                <c:pt idx="2579">
                  <c:v>0.18635399999999999</c:v>
                </c:pt>
                <c:pt idx="2580">
                  <c:v>10.91175</c:v>
                </c:pt>
                <c:pt idx="2581">
                  <c:v>2.7122929999999998</c:v>
                </c:pt>
                <c:pt idx="2582">
                  <c:v>161.02927</c:v>
                </c:pt>
                <c:pt idx="2583">
                  <c:v>6.5633569999999999</c:v>
                </c:pt>
                <c:pt idx="2584">
                  <c:v>40.137776000000002</c:v>
                </c:pt>
                <c:pt idx="2585">
                  <c:v>10.324441</c:v>
                </c:pt>
                <c:pt idx="2586">
                  <c:v>33.423521000000001</c:v>
                </c:pt>
                <c:pt idx="2587">
                  <c:v>8.7422609999999992</c:v>
                </c:pt>
                <c:pt idx="2588">
                  <c:v>26.415648999999998</c:v>
                </c:pt>
                <c:pt idx="2589">
                  <c:v>85.3</c:v>
                </c:pt>
                <c:pt idx="2590">
                  <c:v>32.799999999999997</c:v>
                </c:pt>
                <c:pt idx="2591">
                  <c:v>64.736114000000001</c:v>
                </c:pt>
                <c:pt idx="2592">
                  <c:v>140.01522399999999</c:v>
                </c:pt>
                <c:pt idx="2593">
                  <c:v>33.828318000000003</c:v>
                </c:pt>
                <c:pt idx="2594">
                  <c:v>36.381715999999997</c:v>
                </c:pt>
                <c:pt idx="2595">
                  <c:v>18.272447</c:v>
                </c:pt>
                <c:pt idx="2596">
                  <c:v>0.17784</c:v>
                </c:pt>
                <c:pt idx="2597">
                  <c:v>161.08718300000001</c:v>
                </c:pt>
                <c:pt idx="2598">
                  <c:v>19.693891000000001</c:v>
                </c:pt>
                <c:pt idx="2599">
                  <c:v>19.283781999999999</c:v>
                </c:pt>
                <c:pt idx="2600">
                  <c:v>9.5016000000000003E-2</c:v>
                </c:pt>
                <c:pt idx="2601">
                  <c:v>12.055108000000001</c:v>
                </c:pt>
                <c:pt idx="2602">
                  <c:v>3.0643560000000001</c:v>
                </c:pt>
                <c:pt idx="2603">
                  <c:v>3.6750720000000001</c:v>
                </c:pt>
                <c:pt idx="2604">
                  <c:v>126.97516899999999</c:v>
                </c:pt>
                <c:pt idx="2605">
                  <c:v>20.915465000000001</c:v>
                </c:pt>
                <c:pt idx="2606">
                  <c:v>11.529368</c:v>
                </c:pt>
                <c:pt idx="2607">
                  <c:v>18.488313999999999</c:v>
                </c:pt>
                <c:pt idx="2608">
                  <c:v>0.32215700000000003</c:v>
                </c:pt>
                <c:pt idx="2609">
                  <c:v>9.1093220000000006</c:v>
                </c:pt>
                <c:pt idx="2610">
                  <c:v>121.46322600000001</c:v>
                </c:pt>
                <c:pt idx="2611">
                  <c:v>25.871834</c:v>
                </c:pt>
                <c:pt idx="2612">
                  <c:v>108.2</c:v>
                </c:pt>
                <c:pt idx="2613">
                  <c:v>60</c:v>
                </c:pt>
                <c:pt idx="2614">
                  <c:v>15.68102</c:v>
                </c:pt>
                <c:pt idx="2615">
                  <c:v>200.06940800000001</c:v>
                </c:pt>
                <c:pt idx="2616">
                  <c:v>134.218018</c:v>
                </c:pt>
                <c:pt idx="2617">
                  <c:v>14.218868000000001</c:v>
                </c:pt>
                <c:pt idx="2618">
                  <c:v>30.628981</c:v>
                </c:pt>
                <c:pt idx="2619">
                  <c:v>3.6497000000000002E-2</c:v>
                </c:pt>
                <c:pt idx="2620">
                  <c:v>58.867694</c:v>
                </c:pt>
                <c:pt idx="2621">
                  <c:v>38.542417999999998</c:v>
                </c:pt>
                <c:pt idx="2622">
                  <c:v>0.10105500000000001</c:v>
                </c:pt>
                <c:pt idx="2623">
                  <c:v>8.7125640000000004</c:v>
                </c:pt>
                <c:pt idx="2624">
                  <c:v>127.214072</c:v>
                </c:pt>
                <c:pt idx="2625">
                  <c:v>25.178165</c:v>
                </c:pt>
                <c:pt idx="2626">
                  <c:v>15.18</c:v>
                </c:pt>
                <c:pt idx="2627">
                  <c:v>0.59864499999999998</c:v>
                </c:pt>
                <c:pt idx="2628">
                  <c:v>28.563925999999999</c:v>
                </c:pt>
                <c:pt idx="2629">
                  <c:v>16.28436</c:v>
                </c:pt>
                <c:pt idx="2630">
                  <c:v>4.505922</c:v>
                </c:pt>
                <c:pt idx="2631">
                  <c:v>6.4821949999999999</c:v>
                </c:pt>
                <c:pt idx="2632">
                  <c:v>69.772969000000003</c:v>
                </c:pt>
                <c:pt idx="2633">
                  <c:v>11.70209</c:v>
                </c:pt>
                <c:pt idx="2634">
                  <c:v>3.081925</c:v>
                </c:pt>
                <c:pt idx="2635">
                  <c:v>50.815288000000002</c:v>
                </c:pt>
                <c:pt idx="2636">
                  <c:v>0.87264299999999995</c:v>
                </c:pt>
                <c:pt idx="2637">
                  <c:v>2.8820619999999999</c:v>
                </c:pt>
                <c:pt idx="2638">
                  <c:v>1.1101859999999999</c:v>
                </c:pt>
                <c:pt idx="2639">
                  <c:v>6.9238910000000002</c:v>
                </c:pt>
                <c:pt idx="2640">
                  <c:v>1.7299690000000001</c:v>
                </c:pt>
                <c:pt idx="2641">
                  <c:v>34.703228000000003</c:v>
                </c:pt>
                <c:pt idx="2642">
                  <c:v>139.852971</c:v>
                </c:pt>
                <c:pt idx="2643">
                  <c:v>89.253339999999994</c:v>
                </c:pt>
                <c:pt idx="2644">
                  <c:v>145.000989</c:v>
                </c:pt>
                <c:pt idx="2645">
                  <c:v>57.744720000000001</c:v>
                </c:pt>
                <c:pt idx="2646">
                  <c:v>7.4430069999999997</c:v>
                </c:pt>
                <c:pt idx="2647">
                  <c:v>21.088567999999999</c:v>
                </c:pt>
                <c:pt idx="2648">
                  <c:v>11.797927</c:v>
                </c:pt>
                <c:pt idx="2649">
                  <c:v>3.468572</c:v>
                </c:pt>
                <c:pt idx="2650">
                  <c:v>148.21337700000001</c:v>
                </c:pt>
                <c:pt idx="2651">
                  <c:v>84.518154999999993</c:v>
                </c:pt>
                <c:pt idx="2652">
                  <c:v>200.80726200000001</c:v>
                </c:pt>
                <c:pt idx="2653">
                  <c:v>63.408614</c:v>
                </c:pt>
                <c:pt idx="2654">
                  <c:v>1.687311</c:v>
                </c:pt>
                <c:pt idx="2655">
                  <c:v>4.0643330000000004</c:v>
                </c:pt>
                <c:pt idx="2656">
                  <c:v>5.0049999999999999E-3</c:v>
                </c:pt>
                <c:pt idx="2657">
                  <c:v>0.59201400000000004</c:v>
                </c:pt>
                <c:pt idx="2658">
                  <c:v>0.27466099999999999</c:v>
                </c:pt>
                <c:pt idx="2659">
                  <c:v>14.348122999999999</c:v>
                </c:pt>
                <c:pt idx="2660">
                  <c:v>6.4913499999999997</c:v>
                </c:pt>
                <c:pt idx="2661">
                  <c:v>32.774833999999998</c:v>
                </c:pt>
                <c:pt idx="2662">
                  <c:v>43.426960999999999</c:v>
                </c:pt>
                <c:pt idx="2663">
                  <c:v>81.257499999999993</c:v>
                </c:pt>
                <c:pt idx="2664">
                  <c:v>218.62868</c:v>
                </c:pt>
                <c:pt idx="2665">
                  <c:v>7.8887029999999996</c:v>
                </c:pt>
                <c:pt idx="2666">
                  <c:v>78.656813</c:v>
                </c:pt>
                <c:pt idx="2667">
                  <c:v>42.66</c:v>
                </c:pt>
                <c:pt idx="2668">
                  <c:v>190.87124</c:v>
                </c:pt>
                <c:pt idx="2669">
                  <c:v>81.638673999999995</c:v>
                </c:pt>
                <c:pt idx="2670">
                  <c:v>204.84334999999999</c:v>
                </c:pt>
                <c:pt idx="2671">
                  <c:v>150.35019199999999</c:v>
                </c:pt>
                <c:pt idx="2672">
                  <c:v>89.732034999999996</c:v>
                </c:pt>
                <c:pt idx="2673">
                  <c:v>125.320003</c:v>
                </c:pt>
                <c:pt idx="2674">
                  <c:v>34.334256000000003</c:v>
                </c:pt>
                <c:pt idx="2675">
                  <c:v>0.62337399999999998</c:v>
                </c:pt>
                <c:pt idx="2676">
                  <c:v>24.792061</c:v>
                </c:pt>
                <c:pt idx="2677">
                  <c:v>26.049081999999999</c:v>
                </c:pt>
                <c:pt idx="2678">
                  <c:v>25.809812999999998</c:v>
                </c:pt>
                <c:pt idx="2679">
                  <c:v>36.931089</c:v>
                </c:pt>
                <c:pt idx="2680">
                  <c:v>32.694788000000003</c:v>
                </c:pt>
                <c:pt idx="2681">
                  <c:v>12.188642</c:v>
                </c:pt>
                <c:pt idx="2682">
                  <c:v>109.243478</c:v>
                </c:pt>
                <c:pt idx="2683">
                  <c:v>0.39961099999999999</c:v>
                </c:pt>
                <c:pt idx="2684">
                  <c:v>34.912982</c:v>
                </c:pt>
                <c:pt idx="2685">
                  <c:v>34.543700999999999</c:v>
                </c:pt>
                <c:pt idx="2686">
                  <c:v>54.222000000000001</c:v>
                </c:pt>
                <c:pt idx="2687">
                  <c:v>0.48422100000000001</c:v>
                </c:pt>
                <c:pt idx="2688">
                  <c:v>113.502246</c:v>
                </c:pt>
                <c:pt idx="2689">
                  <c:v>62.453315000000003</c:v>
                </c:pt>
                <c:pt idx="2690">
                  <c:v>4.7559999999999998E-3</c:v>
                </c:pt>
                <c:pt idx="2691">
                  <c:v>11.634458</c:v>
                </c:pt>
                <c:pt idx="2692">
                  <c:v>21.413502000000001</c:v>
                </c:pt>
                <c:pt idx="2693">
                  <c:v>24.103594000000001</c:v>
                </c:pt>
                <c:pt idx="2694">
                  <c:v>15.091542</c:v>
                </c:pt>
                <c:pt idx="2695">
                  <c:v>4.4111019999999996</c:v>
                </c:pt>
                <c:pt idx="2696">
                  <c:v>26.000610000000002</c:v>
                </c:pt>
                <c:pt idx="2697">
                  <c:v>39.177540999999998</c:v>
                </c:pt>
                <c:pt idx="2698">
                  <c:v>77.564036999999999</c:v>
                </c:pt>
                <c:pt idx="2699">
                  <c:v>42.478175</c:v>
                </c:pt>
                <c:pt idx="2700">
                  <c:v>32</c:v>
                </c:pt>
                <c:pt idx="2701">
                  <c:v>22.406362000000001</c:v>
                </c:pt>
                <c:pt idx="2702">
                  <c:v>1.1278E-2</c:v>
                </c:pt>
                <c:pt idx="2703">
                  <c:v>202.85393300000001</c:v>
                </c:pt>
                <c:pt idx="2704">
                  <c:v>262.030663</c:v>
                </c:pt>
                <c:pt idx="2705">
                  <c:v>65</c:v>
                </c:pt>
                <c:pt idx="2706">
                  <c:v>35.596226999999999</c:v>
                </c:pt>
                <c:pt idx="2707">
                  <c:v>64.255242999999993</c:v>
                </c:pt>
                <c:pt idx="2708">
                  <c:v>107.22516400000001</c:v>
                </c:pt>
                <c:pt idx="2709">
                  <c:v>55.762228999999998</c:v>
                </c:pt>
                <c:pt idx="2710">
                  <c:v>28.133158999999999</c:v>
                </c:pt>
                <c:pt idx="2711">
                  <c:v>20.733485000000002</c:v>
                </c:pt>
                <c:pt idx="2712">
                  <c:v>4.9307980000000002</c:v>
                </c:pt>
                <c:pt idx="2713">
                  <c:v>30.199104999999999</c:v>
                </c:pt>
                <c:pt idx="2714">
                  <c:v>44.667095000000003</c:v>
                </c:pt>
                <c:pt idx="2715">
                  <c:v>0.61355599999999999</c:v>
                </c:pt>
                <c:pt idx="2716">
                  <c:v>3.904982</c:v>
                </c:pt>
                <c:pt idx="2717">
                  <c:v>10.99644</c:v>
                </c:pt>
                <c:pt idx="2718">
                  <c:v>10.654581</c:v>
                </c:pt>
                <c:pt idx="2719">
                  <c:v>623.27954699999998</c:v>
                </c:pt>
                <c:pt idx="2720">
                  <c:v>102.60882700000001</c:v>
                </c:pt>
                <c:pt idx="2721">
                  <c:v>0.47627000000000003</c:v>
                </c:pt>
                <c:pt idx="2722">
                  <c:v>37.481242000000002</c:v>
                </c:pt>
                <c:pt idx="2723">
                  <c:v>0.71229399999999998</c:v>
                </c:pt>
                <c:pt idx="2724">
                  <c:v>30.306280999999998</c:v>
                </c:pt>
                <c:pt idx="2725">
                  <c:v>30.028592</c:v>
                </c:pt>
                <c:pt idx="2726">
                  <c:v>3.4323419999999998</c:v>
                </c:pt>
                <c:pt idx="2727">
                  <c:v>0.8</c:v>
                </c:pt>
                <c:pt idx="2728">
                  <c:v>0.60904199999999997</c:v>
                </c:pt>
                <c:pt idx="2729">
                  <c:v>0.27928199999999997</c:v>
                </c:pt>
                <c:pt idx="2730">
                  <c:v>39.778599</c:v>
                </c:pt>
                <c:pt idx="2731">
                  <c:v>5</c:v>
                </c:pt>
                <c:pt idx="2732">
                  <c:v>0.95831900000000003</c:v>
                </c:pt>
                <c:pt idx="2733">
                  <c:v>0.40603499999999998</c:v>
                </c:pt>
                <c:pt idx="2734">
                  <c:v>57.651794000000002</c:v>
                </c:pt>
                <c:pt idx="2735">
                  <c:v>46.377021999999997</c:v>
                </c:pt>
                <c:pt idx="2736">
                  <c:v>69.7</c:v>
                </c:pt>
                <c:pt idx="2737">
                  <c:v>70.492684999999994</c:v>
                </c:pt>
                <c:pt idx="2738">
                  <c:v>34.074894999999998</c:v>
                </c:pt>
                <c:pt idx="2739">
                  <c:v>26.761282999999999</c:v>
                </c:pt>
                <c:pt idx="2740">
                  <c:v>8.5432999999999995E-2</c:v>
                </c:pt>
                <c:pt idx="2741">
                  <c:v>23.65</c:v>
                </c:pt>
                <c:pt idx="2742">
                  <c:v>0.126387</c:v>
                </c:pt>
                <c:pt idx="2743">
                  <c:v>52.792307000000001</c:v>
                </c:pt>
                <c:pt idx="2744">
                  <c:v>6.4713940000000001</c:v>
                </c:pt>
                <c:pt idx="2745">
                  <c:v>27.052167000000001</c:v>
                </c:pt>
                <c:pt idx="2746">
                  <c:v>17.439163000000001</c:v>
                </c:pt>
                <c:pt idx="2747">
                  <c:v>70.235321999999996</c:v>
                </c:pt>
                <c:pt idx="2748">
                  <c:v>0.18557699999999999</c:v>
                </c:pt>
                <c:pt idx="2749">
                  <c:v>21.784431999999999</c:v>
                </c:pt>
                <c:pt idx="2750">
                  <c:v>7.2041380000000004</c:v>
                </c:pt>
                <c:pt idx="2751">
                  <c:v>22.518325000000001</c:v>
                </c:pt>
                <c:pt idx="2752">
                  <c:v>140.530114</c:v>
                </c:pt>
                <c:pt idx="2753">
                  <c:v>255.95037500000001</c:v>
                </c:pt>
                <c:pt idx="2754">
                  <c:v>0.88229000000000002</c:v>
                </c:pt>
                <c:pt idx="2755">
                  <c:v>54.2</c:v>
                </c:pt>
                <c:pt idx="2756">
                  <c:v>121.94571999999999</c:v>
                </c:pt>
                <c:pt idx="2757">
                  <c:v>66.48809</c:v>
                </c:pt>
                <c:pt idx="2758">
                  <c:v>94.822706999999994</c:v>
                </c:pt>
                <c:pt idx="2759">
                  <c:v>50.150618999999999</c:v>
                </c:pt>
                <c:pt idx="2760">
                  <c:v>1.0982240000000001</c:v>
                </c:pt>
                <c:pt idx="2761">
                  <c:v>21.483153999999999</c:v>
                </c:pt>
                <c:pt idx="2762">
                  <c:v>10.269307</c:v>
                </c:pt>
                <c:pt idx="2763">
                  <c:v>22.359293000000001</c:v>
                </c:pt>
                <c:pt idx="2764">
                  <c:v>63.034754999999997</c:v>
                </c:pt>
                <c:pt idx="2765">
                  <c:v>67.061228</c:v>
                </c:pt>
                <c:pt idx="2766">
                  <c:v>8.6</c:v>
                </c:pt>
                <c:pt idx="2767">
                  <c:v>121.46896</c:v>
                </c:pt>
                <c:pt idx="2768">
                  <c:v>113.16563499999999</c:v>
                </c:pt>
                <c:pt idx="2769">
                  <c:v>176.04912999999999</c:v>
                </c:pt>
                <c:pt idx="2770">
                  <c:v>227.13709</c:v>
                </c:pt>
                <c:pt idx="2771">
                  <c:v>15.045676</c:v>
                </c:pt>
                <c:pt idx="2772">
                  <c:v>50.807639000000002</c:v>
                </c:pt>
                <c:pt idx="2773">
                  <c:v>9.0305809999999997</c:v>
                </c:pt>
                <c:pt idx="2774">
                  <c:v>35.385559999999998</c:v>
                </c:pt>
                <c:pt idx="2775">
                  <c:v>35.794165999999997</c:v>
                </c:pt>
                <c:pt idx="2776">
                  <c:v>6.6429999999999996E-3</c:v>
                </c:pt>
                <c:pt idx="2777">
                  <c:v>118.68313499999999</c:v>
                </c:pt>
                <c:pt idx="2778">
                  <c:v>4.2880000000000001E-2</c:v>
                </c:pt>
                <c:pt idx="2779">
                  <c:v>27.2</c:v>
                </c:pt>
                <c:pt idx="2780">
                  <c:v>70.960516999999996</c:v>
                </c:pt>
                <c:pt idx="2781">
                  <c:v>2.8079999999999998</c:v>
                </c:pt>
                <c:pt idx="2782">
                  <c:v>1.744858</c:v>
                </c:pt>
                <c:pt idx="2783">
                  <c:v>3.5196269999999998</c:v>
                </c:pt>
                <c:pt idx="2784">
                  <c:v>37.899638000000003</c:v>
                </c:pt>
                <c:pt idx="2785">
                  <c:v>10.246600000000001</c:v>
                </c:pt>
                <c:pt idx="2786">
                  <c:v>0.900926</c:v>
                </c:pt>
                <c:pt idx="2787">
                  <c:v>27.457408999999998</c:v>
                </c:pt>
                <c:pt idx="2788">
                  <c:v>0.365734</c:v>
                </c:pt>
                <c:pt idx="2789">
                  <c:v>0.155972</c:v>
                </c:pt>
                <c:pt idx="2790">
                  <c:v>93.452055999999999</c:v>
                </c:pt>
                <c:pt idx="2791">
                  <c:v>0.174682</c:v>
                </c:pt>
                <c:pt idx="2792">
                  <c:v>2.3947E-2</c:v>
                </c:pt>
                <c:pt idx="2793">
                  <c:v>42.043633</c:v>
                </c:pt>
                <c:pt idx="2794">
                  <c:v>60.154431000000002</c:v>
                </c:pt>
                <c:pt idx="2795">
                  <c:v>51.872377999999998</c:v>
                </c:pt>
                <c:pt idx="2796">
                  <c:v>86.897182000000001</c:v>
                </c:pt>
                <c:pt idx="2797">
                  <c:v>4.9494000000000003E-2</c:v>
                </c:pt>
                <c:pt idx="2798">
                  <c:v>100.446895</c:v>
                </c:pt>
                <c:pt idx="2799">
                  <c:v>14.888028</c:v>
                </c:pt>
                <c:pt idx="2800">
                  <c:v>1.64778</c:v>
                </c:pt>
                <c:pt idx="2801">
                  <c:v>61.280963</c:v>
                </c:pt>
                <c:pt idx="2802">
                  <c:v>37.035845000000002</c:v>
                </c:pt>
                <c:pt idx="2803">
                  <c:v>1.027749</c:v>
                </c:pt>
                <c:pt idx="2804">
                  <c:v>3.6297579999999998</c:v>
                </c:pt>
                <c:pt idx="2805">
                  <c:v>141.614023</c:v>
                </c:pt>
                <c:pt idx="2806">
                  <c:v>291.70984499999997</c:v>
                </c:pt>
                <c:pt idx="2807">
                  <c:v>104.383624</c:v>
                </c:pt>
                <c:pt idx="2808">
                  <c:v>57.637484999999998</c:v>
                </c:pt>
                <c:pt idx="2809">
                  <c:v>4.9526000000000001E-2</c:v>
                </c:pt>
                <c:pt idx="2810">
                  <c:v>0.67378000000000005</c:v>
                </c:pt>
                <c:pt idx="2811">
                  <c:v>0.40393200000000001</c:v>
                </c:pt>
                <c:pt idx="2812">
                  <c:v>1.953732</c:v>
                </c:pt>
                <c:pt idx="2813">
                  <c:v>92.115211000000002</c:v>
                </c:pt>
                <c:pt idx="2814">
                  <c:v>3.7490610000000002</c:v>
                </c:pt>
                <c:pt idx="2815">
                  <c:v>6.8420579999999998</c:v>
                </c:pt>
                <c:pt idx="2816">
                  <c:v>52.293982</c:v>
                </c:pt>
                <c:pt idx="2817">
                  <c:v>94.175854000000001</c:v>
                </c:pt>
                <c:pt idx="2818">
                  <c:v>102.310175</c:v>
                </c:pt>
                <c:pt idx="2819">
                  <c:v>137.387272</c:v>
                </c:pt>
                <c:pt idx="2820">
                  <c:v>11.538204</c:v>
                </c:pt>
                <c:pt idx="2821">
                  <c:v>33.565375000000003</c:v>
                </c:pt>
                <c:pt idx="2822">
                  <c:v>17.804272999999998</c:v>
                </c:pt>
                <c:pt idx="2823">
                  <c:v>8.2438800000000008</c:v>
                </c:pt>
                <c:pt idx="2824">
                  <c:v>31.111260000000001</c:v>
                </c:pt>
                <c:pt idx="2825">
                  <c:v>15.1562</c:v>
                </c:pt>
                <c:pt idx="2826">
                  <c:v>25.9</c:v>
                </c:pt>
                <c:pt idx="2827">
                  <c:v>16.969390000000001</c:v>
                </c:pt>
                <c:pt idx="2828">
                  <c:v>54.228104000000002</c:v>
                </c:pt>
                <c:pt idx="2829">
                  <c:v>16.988996</c:v>
                </c:pt>
                <c:pt idx="2830">
                  <c:v>23.292104999999999</c:v>
                </c:pt>
                <c:pt idx="2831">
                  <c:v>24.881</c:v>
                </c:pt>
                <c:pt idx="2832">
                  <c:v>39.103377999999999</c:v>
                </c:pt>
                <c:pt idx="2833">
                  <c:v>13.019253000000001</c:v>
                </c:pt>
                <c:pt idx="2834">
                  <c:v>28.399191999999999</c:v>
                </c:pt>
                <c:pt idx="2835">
                  <c:v>187.16554600000001</c:v>
                </c:pt>
                <c:pt idx="2836">
                  <c:v>50.693162000000001</c:v>
                </c:pt>
                <c:pt idx="2837">
                  <c:v>62.548999999999999</c:v>
                </c:pt>
                <c:pt idx="2838">
                  <c:v>9.4596E-2</c:v>
                </c:pt>
                <c:pt idx="2839">
                  <c:v>127.490802</c:v>
                </c:pt>
                <c:pt idx="2840">
                  <c:v>7.4965219999999997</c:v>
                </c:pt>
                <c:pt idx="2841">
                  <c:v>56.068547000000002</c:v>
                </c:pt>
                <c:pt idx="2842">
                  <c:v>217.53613799999999</c:v>
                </c:pt>
                <c:pt idx="2843">
                  <c:v>0.44955800000000001</c:v>
                </c:pt>
                <c:pt idx="2844">
                  <c:v>1.7792840000000001</c:v>
                </c:pt>
                <c:pt idx="2845">
                  <c:v>448.13064200000002</c:v>
                </c:pt>
                <c:pt idx="2846">
                  <c:v>533.31606099999999</c:v>
                </c:pt>
                <c:pt idx="2847">
                  <c:v>21.426805000000002</c:v>
                </c:pt>
                <c:pt idx="2848">
                  <c:v>186.73991899999999</c:v>
                </c:pt>
                <c:pt idx="2849">
                  <c:v>79.363784999999993</c:v>
                </c:pt>
                <c:pt idx="2850">
                  <c:v>31.146570000000001</c:v>
                </c:pt>
                <c:pt idx="2851">
                  <c:v>13.376505999999999</c:v>
                </c:pt>
                <c:pt idx="2852">
                  <c:v>132.37344200000001</c:v>
                </c:pt>
                <c:pt idx="2853">
                  <c:v>82.624960999999999</c:v>
                </c:pt>
                <c:pt idx="2854">
                  <c:v>26.005908000000002</c:v>
                </c:pt>
                <c:pt idx="2855">
                  <c:v>53.245055000000001</c:v>
                </c:pt>
                <c:pt idx="2856">
                  <c:v>124.732962</c:v>
                </c:pt>
                <c:pt idx="2857">
                  <c:v>60.984028000000002</c:v>
                </c:pt>
                <c:pt idx="2858">
                  <c:v>1.3570420000000001</c:v>
                </c:pt>
                <c:pt idx="2859">
                  <c:v>42.877164999999998</c:v>
                </c:pt>
                <c:pt idx="2860">
                  <c:v>16.901126000000001</c:v>
                </c:pt>
                <c:pt idx="2861">
                  <c:v>1.4770019999999999</c:v>
                </c:pt>
                <c:pt idx="2862">
                  <c:v>59.617068000000003</c:v>
                </c:pt>
                <c:pt idx="2863">
                  <c:v>48.430354999999999</c:v>
                </c:pt>
                <c:pt idx="2864">
                  <c:v>2.1999999999999999E-2</c:v>
                </c:pt>
                <c:pt idx="2865">
                  <c:v>35.183791999999997</c:v>
                </c:pt>
                <c:pt idx="2866">
                  <c:v>13.823741</c:v>
                </c:pt>
                <c:pt idx="2867">
                  <c:v>34.017854</c:v>
                </c:pt>
                <c:pt idx="2868">
                  <c:v>80.270227000000006</c:v>
                </c:pt>
                <c:pt idx="2869">
                  <c:v>2.2682959999999999</c:v>
                </c:pt>
                <c:pt idx="2870">
                  <c:v>14.06095</c:v>
                </c:pt>
                <c:pt idx="2871">
                  <c:v>89.296572999999995</c:v>
                </c:pt>
                <c:pt idx="2872">
                  <c:v>10.660147</c:v>
                </c:pt>
                <c:pt idx="2873">
                  <c:v>78.651430000000005</c:v>
                </c:pt>
                <c:pt idx="2874">
                  <c:v>101.530738</c:v>
                </c:pt>
                <c:pt idx="2875">
                  <c:v>75.072453999999993</c:v>
                </c:pt>
                <c:pt idx="2876">
                  <c:v>204.565</c:v>
                </c:pt>
                <c:pt idx="2877">
                  <c:v>85.017401000000007</c:v>
                </c:pt>
                <c:pt idx="2878">
                  <c:v>39.292022000000003</c:v>
                </c:pt>
                <c:pt idx="2879">
                  <c:v>102.981571</c:v>
                </c:pt>
                <c:pt idx="2880">
                  <c:v>9.5898749999999993</c:v>
                </c:pt>
                <c:pt idx="2881">
                  <c:v>0.45307900000000001</c:v>
                </c:pt>
                <c:pt idx="2882">
                  <c:v>31.397497999999999</c:v>
                </c:pt>
                <c:pt idx="2883">
                  <c:v>40.064954999999998</c:v>
                </c:pt>
                <c:pt idx="2884">
                  <c:v>75.764084999999994</c:v>
                </c:pt>
                <c:pt idx="2885">
                  <c:v>6.0617590000000003</c:v>
                </c:pt>
                <c:pt idx="2886">
                  <c:v>18.573791</c:v>
                </c:pt>
                <c:pt idx="2887">
                  <c:v>144.51231000000001</c:v>
                </c:pt>
                <c:pt idx="2888">
                  <c:v>62.494974999999997</c:v>
                </c:pt>
                <c:pt idx="2889">
                  <c:v>124.868837</c:v>
                </c:pt>
                <c:pt idx="2890">
                  <c:v>63.540019999999998</c:v>
                </c:pt>
                <c:pt idx="2891">
                  <c:v>3.2541720000000001</c:v>
                </c:pt>
                <c:pt idx="2892">
                  <c:v>93.571803000000003</c:v>
                </c:pt>
                <c:pt idx="2893">
                  <c:v>66.466372000000007</c:v>
                </c:pt>
                <c:pt idx="2894">
                  <c:v>158.3484</c:v>
                </c:pt>
                <c:pt idx="2895">
                  <c:v>105.444419</c:v>
                </c:pt>
                <c:pt idx="2896">
                  <c:v>41.895491</c:v>
                </c:pt>
                <c:pt idx="2897">
                  <c:v>28.644770000000001</c:v>
                </c:pt>
                <c:pt idx="2898">
                  <c:v>35.231364999999997</c:v>
                </c:pt>
                <c:pt idx="2899">
                  <c:v>130.51291499999999</c:v>
                </c:pt>
                <c:pt idx="2900">
                  <c:v>9.2130000000000007E-3</c:v>
                </c:pt>
                <c:pt idx="2901">
                  <c:v>21.378</c:v>
                </c:pt>
                <c:pt idx="2902">
                  <c:v>25.040292999999998</c:v>
                </c:pt>
                <c:pt idx="2903">
                  <c:v>26.583369000000001</c:v>
                </c:pt>
                <c:pt idx="2904">
                  <c:v>6.7552709999999996</c:v>
                </c:pt>
                <c:pt idx="2905">
                  <c:v>10.139253999999999</c:v>
                </c:pt>
                <c:pt idx="2906">
                  <c:v>18.306166000000001</c:v>
                </c:pt>
                <c:pt idx="2907">
                  <c:v>25.464479999999998</c:v>
                </c:pt>
                <c:pt idx="2908">
                  <c:v>4.0557000000000003E-2</c:v>
                </c:pt>
                <c:pt idx="2909">
                  <c:v>183.87576000000001</c:v>
                </c:pt>
                <c:pt idx="2910">
                  <c:v>45.857453</c:v>
                </c:pt>
                <c:pt idx="2911">
                  <c:v>1.2273240000000001</c:v>
                </c:pt>
                <c:pt idx="2912">
                  <c:v>22.757819000000001</c:v>
                </c:pt>
                <c:pt idx="2913">
                  <c:v>33.631220999999996</c:v>
                </c:pt>
                <c:pt idx="2914">
                  <c:v>0.37547399999999997</c:v>
                </c:pt>
                <c:pt idx="2915">
                  <c:v>90.636983000000001</c:v>
                </c:pt>
                <c:pt idx="2916">
                  <c:v>48.265580999999997</c:v>
                </c:pt>
                <c:pt idx="2917">
                  <c:v>102.678089</c:v>
                </c:pt>
                <c:pt idx="2918">
                  <c:v>2.4359999999999998E-3</c:v>
                </c:pt>
                <c:pt idx="2919">
                  <c:v>38.553832999999997</c:v>
                </c:pt>
                <c:pt idx="2920">
                  <c:v>15.523168</c:v>
                </c:pt>
                <c:pt idx="2921">
                  <c:v>43.771290999999998</c:v>
                </c:pt>
                <c:pt idx="2922">
                  <c:v>14.589444</c:v>
                </c:pt>
                <c:pt idx="2923">
                  <c:v>102.515793</c:v>
                </c:pt>
                <c:pt idx="2924">
                  <c:v>45.089047999999998</c:v>
                </c:pt>
                <c:pt idx="2925">
                  <c:v>17.951430999999999</c:v>
                </c:pt>
                <c:pt idx="2926">
                  <c:v>20.400912999999999</c:v>
                </c:pt>
                <c:pt idx="2927">
                  <c:v>134.82195200000001</c:v>
                </c:pt>
                <c:pt idx="2928">
                  <c:v>57.3</c:v>
                </c:pt>
                <c:pt idx="2929">
                  <c:v>66.676062000000002</c:v>
                </c:pt>
                <c:pt idx="2930">
                  <c:v>79.817937000000001</c:v>
                </c:pt>
                <c:pt idx="2931">
                  <c:v>70.083518999999995</c:v>
                </c:pt>
                <c:pt idx="2932">
                  <c:v>1.304837</c:v>
                </c:pt>
                <c:pt idx="2933">
                  <c:v>14.015786</c:v>
                </c:pt>
                <c:pt idx="2934">
                  <c:v>0.100503</c:v>
                </c:pt>
                <c:pt idx="2935">
                  <c:v>1.9959000000000001E-2</c:v>
                </c:pt>
                <c:pt idx="2936">
                  <c:v>2.0379999999999999E-2</c:v>
                </c:pt>
                <c:pt idx="2937">
                  <c:v>3.5177969999999998</c:v>
                </c:pt>
                <c:pt idx="2938">
                  <c:v>6.1</c:v>
                </c:pt>
                <c:pt idx="2939">
                  <c:v>0.12848599999999999</c:v>
                </c:pt>
                <c:pt idx="2940">
                  <c:v>2.4282409999999999</c:v>
                </c:pt>
                <c:pt idx="2941">
                  <c:v>59.073773000000003</c:v>
                </c:pt>
                <c:pt idx="2942">
                  <c:v>6.5941359999999998</c:v>
                </c:pt>
                <c:pt idx="2943">
                  <c:v>2.8358859999999999</c:v>
                </c:pt>
                <c:pt idx="2944">
                  <c:v>30.226144000000001</c:v>
                </c:pt>
                <c:pt idx="2945">
                  <c:v>144.81279599999999</c:v>
                </c:pt>
                <c:pt idx="2946">
                  <c:v>10.166501999999999</c:v>
                </c:pt>
                <c:pt idx="2947">
                  <c:v>0.63847600000000004</c:v>
                </c:pt>
                <c:pt idx="2948">
                  <c:v>36</c:v>
                </c:pt>
                <c:pt idx="2949">
                  <c:v>8</c:v>
                </c:pt>
                <c:pt idx="2950">
                  <c:v>0.11586200000000001</c:v>
                </c:pt>
                <c:pt idx="2951">
                  <c:v>98.780041999999995</c:v>
                </c:pt>
                <c:pt idx="2952">
                  <c:v>7.1866700000000003</c:v>
                </c:pt>
                <c:pt idx="2953">
                  <c:v>136.80137400000001</c:v>
                </c:pt>
                <c:pt idx="2954">
                  <c:v>51.533608000000001</c:v>
                </c:pt>
                <c:pt idx="2955">
                  <c:v>39.143839</c:v>
                </c:pt>
                <c:pt idx="2956">
                  <c:v>110.175871</c:v>
                </c:pt>
                <c:pt idx="2957">
                  <c:v>5.3597739999999998</c:v>
                </c:pt>
                <c:pt idx="2958">
                  <c:v>37.101011</c:v>
                </c:pt>
                <c:pt idx="2959">
                  <c:v>10.640644999999999</c:v>
                </c:pt>
                <c:pt idx="2960">
                  <c:v>3.0341809999999998</c:v>
                </c:pt>
                <c:pt idx="2961">
                  <c:v>0.44263799999999998</c:v>
                </c:pt>
                <c:pt idx="2962">
                  <c:v>254.455986</c:v>
                </c:pt>
                <c:pt idx="2963">
                  <c:v>277.31337100000002</c:v>
                </c:pt>
                <c:pt idx="2964">
                  <c:v>64.505911999999995</c:v>
                </c:pt>
                <c:pt idx="2965">
                  <c:v>2.245E-3</c:v>
                </c:pt>
                <c:pt idx="2966">
                  <c:v>54.116191000000001</c:v>
                </c:pt>
                <c:pt idx="2967">
                  <c:v>75.817993999999999</c:v>
                </c:pt>
                <c:pt idx="2968">
                  <c:v>13.350177</c:v>
                </c:pt>
                <c:pt idx="2969">
                  <c:v>91.188905000000005</c:v>
                </c:pt>
                <c:pt idx="2970">
                  <c:v>0.19606699999999999</c:v>
                </c:pt>
                <c:pt idx="2971">
                  <c:v>159.578352</c:v>
                </c:pt>
                <c:pt idx="2972">
                  <c:v>1.9539000000000001E-2</c:v>
                </c:pt>
                <c:pt idx="2973">
                  <c:v>169.70558700000001</c:v>
                </c:pt>
                <c:pt idx="2974">
                  <c:v>20.801344</c:v>
                </c:pt>
                <c:pt idx="2975">
                  <c:v>41.777563999999998</c:v>
                </c:pt>
                <c:pt idx="2976">
                  <c:v>2.7066590000000001</c:v>
                </c:pt>
                <c:pt idx="2977">
                  <c:v>51.019112</c:v>
                </c:pt>
                <c:pt idx="2978">
                  <c:v>7.1569330000000004</c:v>
                </c:pt>
                <c:pt idx="2979">
                  <c:v>303.00122900000002</c:v>
                </c:pt>
                <c:pt idx="2980">
                  <c:v>255.10837000000001</c:v>
                </c:pt>
                <c:pt idx="2981">
                  <c:v>258.35535399999998</c:v>
                </c:pt>
                <c:pt idx="2982">
                  <c:v>63.224848999999999</c:v>
                </c:pt>
                <c:pt idx="2983">
                  <c:v>0.30412400000000001</c:v>
                </c:pt>
                <c:pt idx="2984">
                  <c:v>2.4288829999999999</c:v>
                </c:pt>
                <c:pt idx="2985">
                  <c:v>0.15598400000000001</c:v>
                </c:pt>
                <c:pt idx="2986">
                  <c:v>75.370762999999997</c:v>
                </c:pt>
                <c:pt idx="2987">
                  <c:v>2.2014119999999999</c:v>
                </c:pt>
                <c:pt idx="2988">
                  <c:v>26.616999</c:v>
                </c:pt>
                <c:pt idx="2989">
                  <c:v>5.0999999999999996</c:v>
                </c:pt>
                <c:pt idx="2990">
                  <c:v>41.597830000000002</c:v>
                </c:pt>
                <c:pt idx="2991">
                  <c:v>48.237389</c:v>
                </c:pt>
                <c:pt idx="2992">
                  <c:v>3.0418029999999998</c:v>
                </c:pt>
                <c:pt idx="2993">
                  <c:v>0.100659</c:v>
                </c:pt>
                <c:pt idx="2994">
                  <c:v>17.986000000000001</c:v>
                </c:pt>
                <c:pt idx="2995">
                  <c:v>2.8693689999999998</c:v>
                </c:pt>
                <c:pt idx="2996">
                  <c:v>100.117603</c:v>
                </c:pt>
                <c:pt idx="2997">
                  <c:v>54.235441000000002</c:v>
                </c:pt>
                <c:pt idx="2998">
                  <c:v>407.99925500000001</c:v>
                </c:pt>
                <c:pt idx="2999">
                  <c:v>424.645577</c:v>
                </c:pt>
                <c:pt idx="3000">
                  <c:v>337.10387300000002</c:v>
                </c:pt>
                <c:pt idx="3001">
                  <c:v>281.66605800000002</c:v>
                </c:pt>
                <c:pt idx="3002">
                  <c:v>122.012643</c:v>
                </c:pt>
                <c:pt idx="3003">
                  <c:v>0.61096799999999996</c:v>
                </c:pt>
                <c:pt idx="3004">
                  <c:v>34.238610999999999</c:v>
                </c:pt>
                <c:pt idx="3005">
                  <c:v>0.87667099999999998</c:v>
                </c:pt>
                <c:pt idx="3006">
                  <c:v>47.952019999999997</c:v>
                </c:pt>
                <c:pt idx="3007">
                  <c:v>50.668906</c:v>
                </c:pt>
                <c:pt idx="3008">
                  <c:v>15.7</c:v>
                </c:pt>
                <c:pt idx="3009">
                  <c:v>7.8376320000000002</c:v>
                </c:pt>
                <c:pt idx="3010">
                  <c:v>1.939441</c:v>
                </c:pt>
                <c:pt idx="3011">
                  <c:v>40.962533999999998</c:v>
                </c:pt>
                <c:pt idx="3012">
                  <c:v>39.825797999999999</c:v>
                </c:pt>
                <c:pt idx="3013">
                  <c:v>7.6894580000000001</c:v>
                </c:pt>
                <c:pt idx="3014">
                  <c:v>91.121452000000005</c:v>
                </c:pt>
                <c:pt idx="3015">
                  <c:v>1.9847429999999999</c:v>
                </c:pt>
                <c:pt idx="3016">
                  <c:v>8.3781409999999994</c:v>
                </c:pt>
                <c:pt idx="3017">
                  <c:v>18.996755</c:v>
                </c:pt>
                <c:pt idx="3018">
                  <c:v>5.217498</c:v>
                </c:pt>
                <c:pt idx="3019">
                  <c:v>22.525921</c:v>
                </c:pt>
                <c:pt idx="3020">
                  <c:v>134.51839000000001</c:v>
                </c:pt>
                <c:pt idx="3021">
                  <c:v>261.43757799999997</c:v>
                </c:pt>
                <c:pt idx="3022">
                  <c:v>1.977544</c:v>
                </c:pt>
                <c:pt idx="3023">
                  <c:v>35.617598999999998</c:v>
                </c:pt>
                <c:pt idx="3024">
                  <c:v>14.946229000000001</c:v>
                </c:pt>
                <c:pt idx="3025">
                  <c:v>33.313581999999997</c:v>
                </c:pt>
                <c:pt idx="3026">
                  <c:v>7.7501E-2</c:v>
                </c:pt>
                <c:pt idx="3027">
                  <c:v>28.965197</c:v>
                </c:pt>
                <c:pt idx="3028">
                  <c:v>75.274748000000002</c:v>
                </c:pt>
                <c:pt idx="3029">
                  <c:v>25.450527000000001</c:v>
                </c:pt>
                <c:pt idx="3030">
                  <c:v>44.665962999999998</c:v>
                </c:pt>
                <c:pt idx="3031">
                  <c:v>72.515360000000001</c:v>
                </c:pt>
                <c:pt idx="3032">
                  <c:v>6.105175</c:v>
                </c:pt>
                <c:pt idx="3033">
                  <c:v>15.071514000000001</c:v>
                </c:pt>
                <c:pt idx="3034">
                  <c:v>18.439081999999999</c:v>
                </c:pt>
                <c:pt idx="3035">
                  <c:v>23.159305</c:v>
                </c:pt>
                <c:pt idx="3036">
                  <c:v>29.959436</c:v>
                </c:pt>
                <c:pt idx="3037">
                  <c:v>27.663982000000001</c:v>
                </c:pt>
                <c:pt idx="3038">
                  <c:v>35.799025999999998</c:v>
                </c:pt>
                <c:pt idx="3039">
                  <c:v>106.126012</c:v>
                </c:pt>
                <c:pt idx="3040">
                  <c:v>54.910559999999997</c:v>
                </c:pt>
                <c:pt idx="3041">
                  <c:v>6.3011309999999998</c:v>
                </c:pt>
                <c:pt idx="3042">
                  <c:v>7.0299999999999996E-4</c:v>
                </c:pt>
                <c:pt idx="3043">
                  <c:v>1.4745079999999999</c:v>
                </c:pt>
                <c:pt idx="3044">
                  <c:v>47.105085000000003</c:v>
                </c:pt>
                <c:pt idx="3045">
                  <c:v>47.887943</c:v>
                </c:pt>
                <c:pt idx="3046">
                  <c:v>362.64514100000002</c:v>
                </c:pt>
                <c:pt idx="3047">
                  <c:v>44.834712000000003</c:v>
                </c:pt>
                <c:pt idx="3048">
                  <c:v>90.8</c:v>
                </c:pt>
                <c:pt idx="3049">
                  <c:v>69.688383999999999</c:v>
                </c:pt>
                <c:pt idx="3050">
                  <c:v>20.803236999999999</c:v>
                </c:pt>
                <c:pt idx="3051">
                  <c:v>0.21496599999999999</c:v>
                </c:pt>
                <c:pt idx="3052">
                  <c:v>47.456449999999997</c:v>
                </c:pt>
                <c:pt idx="3053">
                  <c:v>138.79534200000001</c:v>
                </c:pt>
                <c:pt idx="3054">
                  <c:v>15.797907</c:v>
                </c:pt>
                <c:pt idx="3055">
                  <c:v>3.8300000000000001E-3</c:v>
                </c:pt>
                <c:pt idx="3056">
                  <c:v>13.592872</c:v>
                </c:pt>
                <c:pt idx="3057">
                  <c:v>7.927E-3</c:v>
                </c:pt>
                <c:pt idx="3058">
                  <c:v>39.692138999999997</c:v>
                </c:pt>
                <c:pt idx="3059">
                  <c:v>52.320979000000001</c:v>
                </c:pt>
                <c:pt idx="3060">
                  <c:v>48.092846000000002</c:v>
                </c:pt>
                <c:pt idx="3061">
                  <c:v>131.56473099999999</c:v>
                </c:pt>
                <c:pt idx="3062">
                  <c:v>18.208078</c:v>
                </c:pt>
                <c:pt idx="3063">
                  <c:v>2.3838000000000002E-2</c:v>
                </c:pt>
                <c:pt idx="3064">
                  <c:v>33</c:v>
                </c:pt>
                <c:pt idx="3065">
                  <c:v>43.984229999999997</c:v>
                </c:pt>
                <c:pt idx="3066">
                  <c:v>15.152879</c:v>
                </c:pt>
                <c:pt idx="3067">
                  <c:v>40.990054999999998</c:v>
                </c:pt>
                <c:pt idx="3068">
                  <c:v>0.16359099999999999</c:v>
                </c:pt>
                <c:pt idx="3069">
                  <c:v>32.721634999999999</c:v>
                </c:pt>
                <c:pt idx="3070">
                  <c:v>17.605861000000001</c:v>
                </c:pt>
                <c:pt idx="3071">
                  <c:v>5.9320599999999999</c:v>
                </c:pt>
                <c:pt idx="3072">
                  <c:v>72.455275</c:v>
                </c:pt>
                <c:pt idx="3073">
                  <c:v>111.110575</c:v>
                </c:pt>
                <c:pt idx="3074">
                  <c:v>0.37964300000000001</c:v>
                </c:pt>
                <c:pt idx="3075">
                  <c:v>62.933793000000001</c:v>
                </c:pt>
                <c:pt idx="3076">
                  <c:v>12.026669999999999</c:v>
                </c:pt>
                <c:pt idx="3077">
                  <c:v>6.6155780000000002</c:v>
                </c:pt>
                <c:pt idx="3078">
                  <c:v>8.3735850000000003</c:v>
                </c:pt>
                <c:pt idx="3079">
                  <c:v>1.2836E-2</c:v>
                </c:pt>
                <c:pt idx="3080">
                  <c:v>27.356089999999998</c:v>
                </c:pt>
                <c:pt idx="3081">
                  <c:v>32.100999999999999</c:v>
                </c:pt>
                <c:pt idx="3082">
                  <c:v>25.799043000000001</c:v>
                </c:pt>
                <c:pt idx="3083">
                  <c:v>66.462599999999995</c:v>
                </c:pt>
                <c:pt idx="3084">
                  <c:v>30.695226999999999</c:v>
                </c:pt>
                <c:pt idx="3085">
                  <c:v>11.546543</c:v>
                </c:pt>
                <c:pt idx="3086">
                  <c:v>0.24376800000000001</c:v>
                </c:pt>
                <c:pt idx="3087">
                  <c:v>18.821279000000001</c:v>
                </c:pt>
                <c:pt idx="3088">
                  <c:v>0.45425500000000002</c:v>
                </c:pt>
                <c:pt idx="3089">
                  <c:v>124.051759</c:v>
                </c:pt>
                <c:pt idx="3090">
                  <c:v>8</c:v>
                </c:pt>
                <c:pt idx="3091">
                  <c:v>45.356386000000001</c:v>
                </c:pt>
                <c:pt idx="3092">
                  <c:v>257.75619699999999</c:v>
                </c:pt>
                <c:pt idx="3093">
                  <c:v>24.006726</c:v>
                </c:pt>
                <c:pt idx="3094">
                  <c:v>0.30343900000000001</c:v>
                </c:pt>
                <c:pt idx="3095">
                  <c:v>19.59374</c:v>
                </c:pt>
                <c:pt idx="3096">
                  <c:v>3.1931020000000001</c:v>
                </c:pt>
                <c:pt idx="3097">
                  <c:v>57.981889000000002</c:v>
                </c:pt>
                <c:pt idx="3098">
                  <c:v>422.78377699999999</c:v>
                </c:pt>
                <c:pt idx="3099">
                  <c:v>1.3391519999999999</c:v>
                </c:pt>
                <c:pt idx="3100">
                  <c:v>13.555987999999999</c:v>
                </c:pt>
                <c:pt idx="3101">
                  <c:v>11.284656999999999</c:v>
                </c:pt>
                <c:pt idx="3102">
                  <c:v>51.185896999999997</c:v>
                </c:pt>
                <c:pt idx="3103">
                  <c:v>1.2055E-2</c:v>
                </c:pt>
                <c:pt idx="3104">
                  <c:v>42.672629999999998</c:v>
                </c:pt>
                <c:pt idx="3105">
                  <c:v>89.289910000000006</c:v>
                </c:pt>
                <c:pt idx="3106">
                  <c:v>33.328051000000002</c:v>
                </c:pt>
                <c:pt idx="3107">
                  <c:v>37.432299</c:v>
                </c:pt>
                <c:pt idx="3108">
                  <c:v>158.11503099999999</c:v>
                </c:pt>
                <c:pt idx="3109">
                  <c:v>11.508423000000001</c:v>
                </c:pt>
                <c:pt idx="3110">
                  <c:v>313.83757700000001</c:v>
                </c:pt>
                <c:pt idx="3111">
                  <c:v>377.01925199999999</c:v>
                </c:pt>
                <c:pt idx="3112">
                  <c:v>340.47889800000002</c:v>
                </c:pt>
                <c:pt idx="3113">
                  <c:v>1.163508</c:v>
                </c:pt>
                <c:pt idx="3114">
                  <c:v>23.527954999999999</c:v>
                </c:pt>
                <c:pt idx="3115">
                  <c:v>0.39979300000000001</c:v>
                </c:pt>
                <c:pt idx="3116">
                  <c:v>2.4839549999999999</c:v>
                </c:pt>
                <c:pt idx="3117">
                  <c:v>0.110536</c:v>
                </c:pt>
                <c:pt idx="3118">
                  <c:v>229.074524</c:v>
                </c:pt>
                <c:pt idx="3119">
                  <c:v>32.178776999999997</c:v>
                </c:pt>
                <c:pt idx="3120">
                  <c:v>43.982841999999998</c:v>
                </c:pt>
                <c:pt idx="3121">
                  <c:v>60.443237000000003</c:v>
                </c:pt>
                <c:pt idx="3122">
                  <c:v>0.183088</c:v>
                </c:pt>
                <c:pt idx="3123">
                  <c:v>4.2314999999999996</c:v>
                </c:pt>
                <c:pt idx="3124">
                  <c:v>1.082044</c:v>
                </c:pt>
                <c:pt idx="3125">
                  <c:v>22.717758</c:v>
                </c:pt>
                <c:pt idx="3126">
                  <c:v>27.796042</c:v>
                </c:pt>
                <c:pt idx="3127">
                  <c:v>45.434443000000002</c:v>
                </c:pt>
                <c:pt idx="3128">
                  <c:v>56.876365</c:v>
                </c:pt>
                <c:pt idx="3129">
                  <c:v>13.801755</c:v>
                </c:pt>
                <c:pt idx="3130">
                  <c:v>21</c:v>
                </c:pt>
                <c:pt idx="3131">
                  <c:v>15.608544999999999</c:v>
                </c:pt>
                <c:pt idx="3132">
                  <c:v>8.3260349999999992</c:v>
                </c:pt>
                <c:pt idx="3133">
                  <c:v>65.948711000000003</c:v>
                </c:pt>
                <c:pt idx="3134">
                  <c:v>18.843313999999999</c:v>
                </c:pt>
                <c:pt idx="3135">
                  <c:v>228.430993</c:v>
                </c:pt>
                <c:pt idx="3136">
                  <c:v>93.771072000000004</c:v>
                </c:pt>
                <c:pt idx="3137">
                  <c:v>119.93873000000001</c:v>
                </c:pt>
                <c:pt idx="3138">
                  <c:v>0.123777</c:v>
                </c:pt>
                <c:pt idx="3139">
                  <c:v>40.363529999999997</c:v>
                </c:pt>
                <c:pt idx="3140">
                  <c:v>16.377274</c:v>
                </c:pt>
                <c:pt idx="3141">
                  <c:v>12.570442</c:v>
                </c:pt>
                <c:pt idx="3142">
                  <c:v>281.492479</c:v>
                </c:pt>
                <c:pt idx="3143">
                  <c:v>139.259759</c:v>
                </c:pt>
                <c:pt idx="3144">
                  <c:v>171.383253</c:v>
                </c:pt>
                <c:pt idx="3145">
                  <c:v>102.413606</c:v>
                </c:pt>
                <c:pt idx="3146">
                  <c:v>29.113588</c:v>
                </c:pt>
                <c:pt idx="3147">
                  <c:v>22.108976999999999</c:v>
                </c:pt>
                <c:pt idx="3148">
                  <c:v>32.416108999999999</c:v>
                </c:pt>
                <c:pt idx="3149">
                  <c:v>3.7527249999999999</c:v>
                </c:pt>
                <c:pt idx="3150">
                  <c:v>6.6637000000000002E-2</c:v>
                </c:pt>
                <c:pt idx="3151">
                  <c:v>14.131297999999999</c:v>
                </c:pt>
                <c:pt idx="3152">
                  <c:v>66.808615000000003</c:v>
                </c:pt>
                <c:pt idx="3153">
                  <c:v>7.3548000000000002E-2</c:v>
                </c:pt>
                <c:pt idx="3154">
                  <c:v>50.752336999999997</c:v>
                </c:pt>
                <c:pt idx="3155">
                  <c:v>1.8895219999999999</c:v>
                </c:pt>
                <c:pt idx="3156">
                  <c:v>41.252428000000002</c:v>
                </c:pt>
                <c:pt idx="3157">
                  <c:v>1.7579999999999998E-2</c:v>
                </c:pt>
                <c:pt idx="3158">
                  <c:v>25.592631999999998</c:v>
                </c:pt>
                <c:pt idx="3159">
                  <c:v>78.031620000000004</c:v>
                </c:pt>
                <c:pt idx="3160">
                  <c:v>31.165420999999998</c:v>
                </c:pt>
                <c:pt idx="3161">
                  <c:v>35.228695999999999</c:v>
                </c:pt>
                <c:pt idx="3162">
                  <c:v>202.00764000000001</c:v>
                </c:pt>
                <c:pt idx="3163">
                  <c:v>102.176165</c:v>
                </c:pt>
                <c:pt idx="3164">
                  <c:v>27.281507000000001</c:v>
                </c:pt>
                <c:pt idx="3165">
                  <c:v>88.625922000000003</c:v>
                </c:pt>
                <c:pt idx="3166">
                  <c:v>11.614236</c:v>
                </c:pt>
                <c:pt idx="3167">
                  <c:v>27.053815</c:v>
                </c:pt>
                <c:pt idx="3168">
                  <c:v>86.930411000000007</c:v>
                </c:pt>
                <c:pt idx="3169">
                  <c:v>0.51383599999999996</c:v>
                </c:pt>
                <c:pt idx="3170">
                  <c:v>37.617947000000001</c:v>
                </c:pt>
                <c:pt idx="3171">
                  <c:v>44.484065000000001</c:v>
                </c:pt>
                <c:pt idx="3172">
                  <c:v>1.330827</c:v>
                </c:pt>
                <c:pt idx="3173">
                  <c:v>50.728000000000002</c:v>
                </c:pt>
                <c:pt idx="3174">
                  <c:v>28.972187000000002</c:v>
                </c:pt>
                <c:pt idx="3175">
                  <c:v>12.712092999999999</c:v>
                </c:pt>
                <c:pt idx="3176">
                  <c:v>10.297897000000001</c:v>
                </c:pt>
                <c:pt idx="3177">
                  <c:v>14.983572000000001</c:v>
                </c:pt>
                <c:pt idx="3178">
                  <c:v>21.129348</c:v>
                </c:pt>
                <c:pt idx="3179">
                  <c:v>7.8258200000000002</c:v>
                </c:pt>
                <c:pt idx="3180">
                  <c:v>18.653746000000002</c:v>
                </c:pt>
                <c:pt idx="3181">
                  <c:v>6.4285999999999996E-2</c:v>
                </c:pt>
                <c:pt idx="3182">
                  <c:v>24.984867999999999</c:v>
                </c:pt>
                <c:pt idx="3183">
                  <c:v>35.063732000000002</c:v>
                </c:pt>
                <c:pt idx="3184">
                  <c:v>64.238770000000002</c:v>
                </c:pt>
                <c:pt idx="3185">
                  <c:v>0.19056200000000001</c:v>
                </c:pt>
                <c:pt idx="3186">
                  <c:v>2.1199940000000002</c:v>
                </c:pt>
                <c:pt idx="3187">
                  <c:v>128.76934499999999</c:v>
                </c:pt>
                <c:pt idx="3188">
                  <c:v>29.106736999999999</c:v>
                </c:pt>
                <c:pt idx="3189">
                  <c:v>51.853450000000002</c:v>
                </c:pt>
                <c:pt idx="3190">
                  <c:v>12.610552</c:v>
                </c:pt>
                <c:pt idx="3191">
                  <c:v>43.905746000000001</c:v>
                </c:pt>
                <c:pt idx="3192">
                  <c:v>1.0642769999999999</c:v>
                </c:pt>
                <c:pt idx="3193">
                  <c:v>1.9348000000000001E-2</c:v>
                </c:pt>
                <c:pt idx="3194">
                  <c:v>7.6597470000000003</c:v>
                </c:pt>
                <c:pt idx="3195">
                  <c:v>38.168022000000001</c:v>
                </c:pt>
                <c:pt idx="3196">
                  <c:v>7.1591469999999999</c:v>
                </c:pt>
                <c:pt idx="3197">
                  <c:v>26.814957</c:v>
                </c:pt>
                <c:pt idx="3198">
                  <c:v>0.13377800000000001</c:v>
                </c:pt>
                <c:pt idx="3199">
                  <c:v>0.115504</c:v>
                </c:pt>
                <c:pt idx="3200">
                  <c:v>119.219978</c:v>
                </c:pt>
                <c:pt idx="3201">
                  <c:v>4.7203710000000001</c:v>
                </c:pt>
                <c:pt idx="3202">
                  <c:v>83.906114000000002</c:v>
                </c:pt>
                <c:pt idx="3203">
                  <c:v>96.471845000000002</c:v>
                </c:pt>
                <c:pt idx="3204">
                  <c:v>28.535768000000001</c:v>
                </c:pt>
                <c:pt idx="3205">
                  <c:v>25.6</c:v>
                </c:pt>
                <c:pt idx="3206">
                  <c:v>3.607E-3</c:v>
                </c:pt>
                <c:pt idx="3207">
                  <c:v>113.00688</c:v>
                </c:pt>
                <c:pt idx="3208">
                  <c:v>8.0476899999999993</c:v>
                </c:pt>
                <c:pt idx="3209">
                  <c:v>0.49926300000000001</c:v>
                </c:pt>
                <c:pt idx="3210">
                  <c:v>113.330342</c:v>
                </c:pt>
                <c:pt idx="3211">
                  <c:v>41.256276999999997</c:v>
                </c:pt>
                <c:pt idx="3212">
                  <c:v>130.17489699999999</c:v>
                </c:pt>
                <c:pt idx="3213">
                  <c:v>100.768056</c:v>
                </c:pt>
                <c:pt idx="3214">
                  <c:v>2.8328259999999998</c:v>
                </c:pt>
                <c:pt idx="3215">
                  <c:v>1.089445</c:v>
                </c:pt>
                <c:pt idx="3216">
                  <c:v>4.8430000000000001E-2</c:v>
                </c:pt>
                <c:pt idx="3217">
                  <c:v>16.247775000000001</c:v>
                </c:pt>
                <c:pt idx="3218">
                  <c:v>9.6583699999999997</c:v>
                </c:pt>
                <c:pt idx="3219">
                  <c:v>182.61843400000001</c:v>
                </c:pt>
                <c:pt idx="3220">
                  <c:v>17.738569999999999</c:v>
                </c:pt>
                <c:pt idx="3221">
                  <c:v>51.225796000000003</c:v>
                </c:pt>
                <c:pt idx="3222">
                  <c:v>17.300889000000002</c:v>
                </c:pt>
                <c:pt idx="3223">
                  <c:v>32.519322000000003</c:v>
                </c:pt>
                <c:pt idx="3224">
                  <c:v>40.158000000000001</c:v>
                </c:pt>
                <c:pt idx="3225">
                  <c:v>82.226473999999996</c:v>
                </c:pt>
                <c:pt idx="3226">
                  <c:v>2.956</c:v>
                </c:pt>
                <c:pt idx="3227">
                  <c:v>12.701879999999999</c:v>
                </c:pt>
                <c:pt idx="3228">
                  <c:v>31.051126</c:v>
                </c:pt>
                <c:pt idx="3229">
                  <c:v>21.383298</c:v>
                </c:pt>
                <c:pt idx="3230">
                  <c:v>23.031389999999998</c:v>
                </c:pt>
                <c:pt idx="3231">
                  <c:v>19.719930000000002</c:v>
                </c:pt>
                <c:pt idx="3232">
                  <c:v>0.66542599999999996</c:v>
                </c:pt>
                <c:pt idx="3233">
                  <c:v>49.122318999999997</c:v>
                </c:pt>
                <c:pt idx="3234">
                  <c:v>17.593391</c:v>
                </c:pt>
                <c:pt idx="3235">
                  <c:v>53.082743000000001</c:v>
                </c:pt>
                <c:pt idx="3236">
                  <c:v>101.2179</c:v>
                </c:pt>
                <c:pt idx="3237">
                  <c:v>74.787599</c:v>
                </c:pt>
                <c:pt idx="3238">
                  <c:v>0.66927599999999998</c:v>
                </c:pt>
                <c:pt idx="3239">
                  <c:v>104.374107</c:v>
                </c:pt>
                <c:pt idx="3240">
                  <c:v>30.857814000000001</c:v>
                </c:pt>
                <c:pt idx="3241">
                  <c:v>95.149434999999997</c:v>
                </c:pt>
                <c:pt idx="3242">
                  <c:v>108.24477400000001</c:v>
                </c:pt>
                <c:pt idx="3243">
                  <c:v>19.377727</c:v>
                </c:pt>
                <c:pt idx="3244">
                  <c:v>0.66817099999999996</c:v>
                </c:pt>
                <c:pt idx="3245">
                  <c:v>16.115877999999999</c:v>
                </c:pt>
                <c:pt idx="3246">
                  <c:v>163.94705300000001</c:v>
                </c:pt>
                <c:pt idx="3247">
                  <c:v>1.900725</c:v>
                </c:pt>
                <c:pt idx="3248">
                  <c:v>11.905519</c:v>
                </c:pt>
                <c:pt idx="3249">
                  <c:v>0.192467</c:v>
                </c:pt>
                <c:pt idx="3250">
                  <c:v>33.682273000000002</c:v>
                </c:pt>
                <c:pt idx="3251">
                  <c:v>64.423649999999995</c:v>
                </c:pt>
                <c:pt idx="3252">
                  <c:v>71.519229999999993</c:v>
                </c:pt>
                <c:pt idx="3253">
                  <c:v>78.845129999999997</c:v>
                </c:pt>
                <c:pt idx="3254">
                  <c:v>162.58603600000001</c:v>
                </c:pt>
                <c:pt idx="3255">
                  <c:v>56.437947000000001</c:v>
                </c:pt>
                <c:pt idx="3256">
                  <c:v>18.636537000000001</c:v>
                </c:pt>
                <c:pt idx="3257">
                  <c:v>12.987647000000001</c:v>
                </c:pt>
                <c:pt idx="3258">
                  <c:v>0.38118600000000002</c:v>
                </c:pt>
                <c:pt idx="3259">
                  <c:v>1.111615</c:v>
                </c:pt>
                <c:pt idx="3260">
                  <c:v>17.757086999999999</c:v>
                </c:pt>
                <c:pt idx="3261">
                  <c:v>4.1051229999999999</c:v>
                </c:pt>
                <c:pt idx="3262">
                  <c:v>4.4350829999999997</c:v>
                </c:pt>
                <c:pt idx="3263">
                  <c:v>45.856732000000001</c:v>
                </c:pt>
                <c:pt idx="3264">
                  <c:v>16.005977999999999</c:v>
                </c:pt>
                <c:pt idx="3265">
                  <c:v>34.180954</c:v>
                </c:pt>
                <c:pt idx="3266">
                  <c:v>3.7130019999999999</c:v>
                </c:pt>
                <c:pt idx="3267">
                  <c:v>25.117498000000001</c:v>
                </c:pt>
                <c:pt idx="3268">
                  <c:v>9.4733820000000009</c:v>
                </c:pt>
                <c:pt idx="3269">
                  <c:v>33.927475999999999</c:v>
                </c:pt>
                <c:pt idx="3270">
                  <c:v>22.954968000000001</c:v>
                </c:pt>
                <c:pt idx="3271">
                  <c:v>18.967571</c:v>
                </c:pt>
                <c:pt idx="3272">
                  <c:v>44.737059000000002</c:v>
                </c:pt>
                <c:pt idx="3273">
                  <c:v>183.63592199999999</c:v>
                </c:pt>
                <c:pt idx="3274">
                  <c:v>21.5</c:v>
                </c:pt>
                <c:pt idx="3275">
                  <c:v>33.037754</c:v>
                </c:pt>
                <c:pt idx="3276">
                  <c:v>46.815747999999999</c:v>
                </c:pt>
                <c:pt idx="3277">
                  <c:v>50.802661000000001</c:v>
                </c:pt>
                <c:pt idx="3278">
                  <c:v>5.6691999999999999E-2</c:v>
                </c:pt>
                <c:pt idx="3279">
                  <c:v>36</c:v>
                </c:pt>
                <c:pt idx="3280">
                  <c:v>134.006721</c:v>
                </c:pt>
                <c:pt idx="3281">
                  <c:v>6.4092060000000002</c:v>
                </c:pt>
                <c:pt idx="3282">
                  <c:v>75.597042000000002</c:v>
                </c:pt>
                <c:pt idx="3283">
                  <c:v>37.300106999999997</c:v>
                </c:pt>
                <c:pt idx="3284">
                  <c:v>29.2</c:v>
                </c:pt>
                <c:pt idx="3285">
                  <c:v>52.353636000000002</c:v>
                </c:pt>
                <c:pt idx="3286">
                  <c:v>100.49168299999999</c:v>
                </c:pt>
                <c:pt idx="3287">
                  <c:v>17.427925999999999</c:v>
                </c:pt>
                <c:pt idx="3288">
                  <c:v>6.5257620000000003</c:v>
                </c:pt>
                <c:pt idx="3289">
                  <c:v>3.5717349999999999</c:v>
                </c:pt>
                <c:pt idx="3290">
                  <c:v>47.592824999999998</c:v>
                </c:pt>
                <c:pt idx="3291">
                  <c:v>38.122104999999998</c:v>
                </c:pt>
                <c:pt idx="3292">
                  <c:v>61.355435999999997</c:v>
                </c:pt>
                <c:pt idx="3293">
                  <c:v>9.2362E-2</c:v>
                </c:pt>
                <c:pt idx="3294">
                  <c:v>0.67669800000000002</c:v>
                </c:pt>
                <c:pt idx="3295">
                  <c:v>139.225854</c:v>
                </c:pt>
                <c:pt idx="3296">
                  <c:v>144.83335700000001</c:v>
                </c:pt>
                <c:pt idx="3297">
                  <c:v>10.4</c:v>
                </c:pt>
                <c:pt idx="3298">
                  <c:v>81.687586999999994</c:v>
                </c:pt>
                <c:pt idx="3299">
                  <c:v>71.069884000000002</c:v>
                </c:pt>
                <c:pt idx="3300">
                  <c:v>90.341669999999993</c:v>
                </c:pt>
                <c:pt idx="3301">
                  <c:v>2.0863450000000001</c:v>
                </c:pt>
                <c:pt idx="3302">
                  <c:v>33.071558000000003</c:v>
                </c:pt>
                <c:pt idx="3303">
                  <c:v>0.37572299999999997</c:v>
                </c:pt>
                <c:pt idx="3304">
                  <c:v>20.167424</c:v>
                </c:pt>
                <c:pt idx="3305">
                  <c:v>37.766350000000003</c:v>
                </c:pt>
                <c:pt idx="3306">
                  <c:v>323.50554</c:v>
                </c:pt>
                <c:pt idx="3307">
                  <c:v>58.229120000000002</c:v>
                </c:pt>
                <c:pt idx="3308">
                  <c:v>0.68638299999999997</c:v>
                </c:pt>
                <c:pt idx="3309">
                  <c:v>36.279229999999998</c:v>
                </c:pt>
                <c:pt idx="3310">
                  <c:v>5.997134</c:v>
                </c:pt>
                <c:pt idx="3311">
                  <c:v>32.055247999999999</c:v>
                </c:pt>
                <c:pt idx="3312">
                  <c:v>61.112915999999998</c:v>
                </c:pt>
                <c:pt idx="3313">
                  <c:v>54.257432999999999</c:v>
                </c:pt>
                <c:pt idx="3314">
                  <c:v>28.341469</c:v>
                </c:pt>
                <c:pt idx="3315">
                  <c:v>11.405825</c:v>
                </c:pt>
                <c:pt idx="3316">
                  <c:v>40.932372000000001</c:v>
                </c:pt>
                <c:pt idx="3317">
                  <c:v>130.727</c:v>
                </c:pt>
                <c:pt idx="3318">
                  <c:v>183.13237000000001</c:v>
                </c:pt>
                <c:pt idx="3319">
                  <c:v>0.33645599999999998</c:v>
                </c:pt>
                <c:pt idx="3320">
                  <c:v>1.2507980000000001</c:v>
                </c:pt>
                <c:pt idx="3321">
                  <c:v>39.008741000000001</c:v>
                </c:pt>
                <c:pt idx="3322">
                  <c:v>293.50167499999998</c:v>
                </c:pt>
                <c:pt idx="3323">
                  <c:v>47.806294999999999</c:v>
                </c:pt>
                <c:pt idx="3324">
                  <c:v>35.007179999999998</c:v>
                </c:pt>
                <c:pt idx="3325">
                  <c:v>1.3134E-2</c:v>
                </c:pt>
                <c:pt idx="3326">
                  <c:v>71.017784000000006</c:v>
                </c:pt>
                <c:pt idx="3327">
                  <c:v>142.614158</c:v>
                </c:pt>
                <c:pt idx="3328">
                  <c:v>96.917896999999996</c:v>
                </c:pt>
                <c:pt idx="3329">
                  <c:v>31.670931</c:v>
                </c:pt>
                <c:pt idx="3330">
                  <c:v>2.887E-2</c:v>
                </c:pt>
                <c:pt idx="3331">
                  <c:v>63.143811999999997</c:v>
                </c:pt>
                <c:pt idx="3332">
                  <c:v>163.21428599999999</c:v>
                </c:pt>
                <c:pt idx="3333">
                  <c:v>10.199999999999999</c:v>
                </c:pt>
                <c:pt idx="3334">
                  <c:v>57.362580999999999</c:v>
                </c:pt>
                <c:pt idx="3335">
                  <c:v>1.2996000000000001E-2</c:v>
                </c:pt>
                <c:pt idx="3336">
                  <c:v>6.8519690000000004</c:v>
                </c:pt>
                <c:pt idx="3337">
                  <c:v>71.148698999999993</c:v>
                </c:pt>
                <c:pt idx="3338">
                  <c:v>19.781879</c:v>
                </c:pt>
                <c:pt idx="3339">
                  <c:v>162.495848</c:v>
                </c:pt>
                <c:pt idx="3340">
                  <c:v>85.416608999999994</c:v>
                </c:pt>
                <c:pt idx="3341">
                  <c:v>24.268827999999999</c:v>
                </c:pt>
                <c:pt idx="3342">
                  <c:v>46.8</c:v>
                </c:pt>
                <c:pt idx="3343">
                  <c:v>7.3620999999999999</c:v>
                </c:pt>
                <c:pt idx="3344">
                  <c:v>0.76304399999999994</c:v>
                </c:pt>
                <c:pt idx="3345">
                  <c:v>5.739376</c:v>
                </c:pt>
                <c:pt idx="3346">
                  <c:v>59.475622999999999</c:v>
                </c:pt>
                <c:pt idx="3347">
                  <c:v>1.8194999999999999E-2</c:v>
                </c:pt>
                <c:pt idx="3348">
                  <c:v>159.6</c:v>
                </c:pt>
                <c:pt idx="3349">
                  <c:v>27.067160000000001</c:v>
                </c:pt>
                <c:pt idx="3350">
                  <c:v>6.1978660000000003</c:v>
                </c:pt>
                <c:pt idx="3351">
                  <c:v>118.47132000000001</c:v>
                </c:pt>
                <c:pt idx="3352">
                  <c:v>2.6345E-2</c:v>
                </c:pt>
                <c:pt idx="3353">
                  <c:v>4.3066969999999998</c:v>
                </c:pt>
                <c:pt idx="3354">
                  <c:v>24.430271999999999</c:v>
                </c:pt>
                <c:pt idx="3355">
                  <c:v>0.23141700000000001</c:v>
                </c:pt>
                <c:pt idx="3356">
                  <c:v>27.758465000000001</c:v>
                </c:pt>
                <c:pt idx="3357">
                  <c:v>13.491652999999999</c:v>
                </c:pt>
                <c:pt idx="3358">
                  <c:v>65.452312000000006</c:v>
                </c:pt>
                <c:pt idx="3359">
                  <c:v>50.818750000000001</c:v>
                </c:pt>
                <c:pt idx="3360">
                  <c:v>81.292135000000002</c:v>
                </c:pt>
                <c:pt idx="3361">
                  <c:v>0.26336500000000002</c:v>
                </c:pt>
                <c:pt idx="3362">
                  <c:v>0.76648700000000003</c:v>
                </c:pt>
                <c:pt idx="3363">
                  <c:v>77.032279000000003</c:v>
                </c:pt>
                <c:pt idx="3364">
                  <c:v>38.4</c:v>
                </c:pt>
                <c:pt idx="3365">
                  <c:v>30.859000000000002</c:v>
                </c:pt>
                <c:pt idx="3366">
                  <c:v>8.0258719999999997</c:v>
                </c:pt>
                <c:pt idx="3367">
                  <c:v>39.511037999999999</c:v>
                </c:pt>
                <c:pt idx="3368">
                  <c:v>35.887262999999997</c:v>
                </c:pt>
                <c:pt idx="3369">
                  <c:v>36.385762999999997</c:v>
                </c:pt>
                <c:pt idx="3370">
                  <c:v>13.782838</c:v>
                </c:pt>
                <c:pt idx="3371">
                  <c:v>15.5</c:v>
                </c:pt>
                <c:pt idx="3372">
                  <c:v>69.304264000000003</c:v>
                </c:pt>
                <c:pt idx="3373">
                  <c:v>20.315324</c:v>
                </c:pt>
                <c:pt idx="3374">
                  <c:v>45.542420999999997</c:v>
                </c:pt>
                <c:pt idx="3375">
                  <c:v>56.684818999999997</c:v>
                </c:pt>
                <c:pt idx="3376">
                  <c:v>63.411478000000002</c:v>
                </c:pt>
                <c:pt idx="3377">
                  <c:v>3.4473389999999999</c:v>
                </c:pt>
                <c:pt idx="3378">
                  <c:v>67.631157000000002</c:v>
                </c:pt>
                <c:pt idx="3379">
                  <c:v>92.173235000000005</c:v>
                </c:pt>
                <c:pt idx="3380">
                  <c:v>0.79296599999999995</c:v>
                </c:pt>
                <c:pt idx="3381">
                  <c:v>16.027866</c:v>
                </c:pt>
                <c:pt idx="3382">
                  <c:v>25.296447000000001</c:v>
                </c:pt>
                <c:pt idx="3383">
                  <c:v>13.303319</c:v>
                </c:pt>
                <c:pt idx="3384">
                  <c:v>1.111E-3</c:v>
                </c:pt>
                <c:pt idx="3385">
                  <c:v>7.0022549999999999</c:v>
                </c:pt>
                <c:pt idx="3386">
                  <c:v>125.60336</c:v>
                </c:pt>
                <c:pt idx="3387">
                  <c:v>50.189179000000003</c:v>
                </c:pt>
                <c:pt idx="3388">
                  <c:v>292.298923</c:v>
                </c:pt>
                <c:pt idx="3389">
                  <c:v>300.52311300000002</c:v>
                </c:pt>
                <c:pt idx="3390">
                  <c:v>296.62363399999998</c:v>
                </c:pt>
                <c:pt idx="3391">
                  <c:v>88.915214000000006</c:v>
                </c:pt>
                <c:pt idx="3392">
                  <c:v>42.638165000000001</c:v>
                </c:pt>
                <c:pt idx="3393">
                  <c:v>76.270454000000001</c:v>
                </c:pt>
                <c:pt idx="3394">
                  <c:v>18.761993</c:v>
                </c:pt>
                <c:pt idx="3395">
                  <c:v>23.272306</c:v>
                </c:pt>
                <c:pt idx="3396">
                  <c:v>1.7121109999999999</c:v>
                </c:pt>
                <c:pt idx="3397">
                  <c:v>54</c:v>
                </c:pt>
                <c:pt idx="3398">
                  <c:v>114.195633</c:v>
                </c:pt>
                <c:pt idx="3399">
                  <c:v>4.8594749999999998</c:v>
                </c:pt>
                <c:pt idx="3400">
                  <c:v>0.53524899999999997</c:v>
                </c:pt>
                <c:pt idx="3401">
                  <c:v>65.069140000000004</c:v>
                </c:pt>
                <c:pt idx="3402">
                  <c:v>4.0680870000000002</c:v>
                </c:pt>
                <c:pt idx="3403">
                  <c:v>125.01403000000001</c:v>
                </c:pt>
                <c:pt idx="3404">
                  <c:v>2.0770460000000002</c:v>
                </c:pt>
                <c:pt idx="3405">
                  <c:v>10.137502</c:v>
                </c:pt>
                <c:pt idx="3406">
                  <c:v>0.12897800000000001</c:v>
                </c:pt>
                <c:pt idx="3407">
                  <c:v>5.6642510000000001</c:v>
                </c:pt>
                <c:pt idx="3408">
                  <c:v>10.097096000000001</c:v>
                </c:pt>
                <c:pt idx="3409">
                  <c:v>34.350552999999998</c:v>
                </c:pt>
                <c:pt idx="3410">
                  <c:v>28.927720000000001</c:v>
                </c:pt>
                <c:pt idx="3411">
                  <c:v>4.1905299999999999</c:v>
                </c:pt>
                <c:pt idx="3412">
                  <c:v>161.48725200000001</c:v>
                </c:pt>
                <c:pt idx="3413">
                  <c:v>6.0478560000000003</c:v>
                </c:pt>
                <c:pt idx="3414">
                  <c:v>21.501097999999999</c:v>
                </c:pt>
                <c:pt idx="3415">
                  <c:v>12.469811</c:v>
                </c:pt>
                <c:pt idx="3416">
                  <c:v>31.5853</c:v>
                </c:pt>
                <c:pt idx="3417">
                  <c:v>60.400855999999997</c:v>
                </c:pt>
                <c:pt idx="3418">
                  <c:v>0.12714400000000001</c:v>
                </c:pt>
                <c:pt idx="3419">
                  <c:v>1.6662619999999999</c:v>
                </c:pt>
                <c:pt idx="3420">
                  <c:v>2.2226469999999998</c:v>
                </c:pt>
                <c:pt idx="3421">
                  <c:v>57.262492000000002</c:v>
                </c:pt>
                <c:pt idx="3422">
                  <c:v>16.323969000000002</c:v>
                </c:pt>
                <c:pt idx="3423">
                  <c:v>3.0583800000000001</c:v>
                </c:pt>
                <c:pt idx="3424">
                  <c:v>39.880476000000002</c:v>
                </c:pt>
                <c:pt idx="3425">
                  <c:v>25.138292</c:v>
                </c:pt>
                <c:pt idx="3426">
                  <c:v>13</c:v>
                </c:pt>
                <c:pt idx="3427">
                  <c:v>22.202611999999998</c:v>
                </c:pt>
                <c:pt idx="3428">
                  <c:v>116.866727</c:v>
                </c:pt>
                <c:pt idx="3429">
                  <c:v>61.937494999999998</c:v>
                </c:pt>
                <c:pt idx="3430">
                  <c:v>132.55096</c:v>
                </c:pt>
                <c:pt idx="3431">
                  <c:v>0.11072</c:v>
                </c:pt>
                <c:pt idx="3432">
                  <c:v>54.322273000000003</c:v>
                </c:pt>
                <c:pt idx="3433">
                  <c:v>26.896744000000002</c:v>
                </c:pt>
                <c:pt idx="3434">
                  <c:v>25.047630999999999</c:v>
                </c:pt>
                <c:pt idx="3435">
                  <c:v>11.434867000000001</c:v>
                </c:pt>
                <c:pt idx="3436">
                  <c:v>2.0248539999999999</c:v>
                </c:pt>
                <c:pt idx="3437">
                  <c:v>3.3474390000000001</c:v>
                </c:pt>
                <c:pt idx="3438">
                  <c:v>126.93066</c:v>
                </c:pt>
                <c:pt idx="3439">
                  <c:v>26.003149000000001</c:v>
                </c:pt>
                <c:pt idx="3440">
                  <c:v>5.1281239999999997</c:v>
                </c:pt>
                <c:pt idx="3441">
                  <c:v>3.5</c:v>
                </c:pt>
                <c:pt idx="3442">
                  <c:v>26.236602999999999</c:v>
                </c:pt>
                <c:pt idx="3443">
                  <c:v>83.892374000000004</c:v>
                </c:pt>
                <c:pt idx="3444">
                  <c:v>20.981632999999999</c:v>
                </c:pt>
                <c:pt idx="3445">
                  <c:v>0.88270999999999999</c:v>
                </c:pt>
                <c:pt idx="3446">
                  <c:v>0.31703999999999999</c:v>
                </c:pt>
                <c:pt idx="3447">
                  <c:v>9.9461999999999995E-2</c:v>
                </c:pt>
                <c:pt idx="3448">
                  <c:v>6.4625760000000003</c:v>
                </c:pt>
                <c:pt idx="3449">
                  <c:v>10.991381000000001</c:v>
                </c:pt>
                <c:pt idx="3450">
                  <c:v>1.068392</c:v>
                </c:pt>
                <c:pt idx="3451">
                  <c:v>0.125169</c:v>
                </c:pt>
                <c:pt idx="3452">
                  <c:v>40.218902999999997</c:v>
                </c:pt>
                <c:pt idx="3453">
                  <c:v>176.48380800000001</c:v>
                </c:pt>
                <c:pt idx="3454">
                  <c:v>13.008927999999999</c:v>
                </c:pt>
                <c:pt idx="3455">
                  <c:v>12.693621</c:v>
                </c:pt>
                <c:pt idx="3456">
                  <c:v>0.52976599999999996</c:v>
                </c:pt>
                <c:pt idx="3457">
                  <c:v>2.8491420000000001</c:v>
                </c:pt>
                <c:pt idx="3458">
                  <c:v>65.182181999999997</c:v>
                </c:pt>
                <c:pt idx="3459">
                  <c:v>91.547205000000005</c:v>
                </c:pt>
                <c:pt idx="3460">
                  <c:v>15.171474999999999</c:v>
                </c:pt>
                <c:pt idx="3461">
                  <c:v>41.867959999999997</c:v>
                </c:pt>
                <c:pt idx="3462">
                  <c:v>3.2874349999999999</c:v>
                </c:pt>
                <c:pt idx="3463">
                  <c:v>34.566746000000002</c:v>
                </c:pt>
                <c:pt idx="3464">
                  <c:v>4.5996800000000002</c:v>
                </c:pt>
                <c:pt idx="3465">
                  <c:v>49.121934000000003</c:v>
                </c:pt>
                <c:pt idx="3466">
                  <c:v>67.523385000000005</c:v>
                </c:pt>
                <c:pt idx="3467">
                  <c:v>0.32791900000000002</c:v>
                </c:pt>
                <c:pt idx="3468">
                  <c:v>71.844424000000004</c:v>
                </c:pt>
                <c:pt idx="3469">
                  <c:v>101.470202</c:v>
                </c:pt>
                <c:pt idx="3470">
                  <c:v>34.290142000000003</c:v>
                </c:pt>
                <c:pt idx="3471">
                  <c:v>54.758460999999997</c:v>
                </c:pt>
                <c:pt idx="3472">
                  <c:v>15.911333000000001</c:v>
                </c:pt>
                <c:pt idx="3473">
                  <c:v>181.015141</c:v>
                </c:pt>
                <c:pt idx="3474">
                  <c:v>206.360018</c:v>
                </c:pt>
                <c:pt idx="3475">
                  <c:v>0.978908</c:v>
                </c:pt>
                <c:pt idx="3476">
                  <c:v>5.0232749999999999</c:v>
                </c:pt>
                <c:pt idx="3477">
                  <c:v>60.652036000000003</c:v>
                </c:pt>
                <c:pt idx="3478">
                  <c:v>10.544143</c:v>
                </c:pt>
                <c:pt idx="3479">
                  <c:v>1.3250729999999999</c:v>
                </c:pt>
                <c:pt idx="3480">
                  <c:v>4.091E-3</c:v>
                </c:pt>
                <c:pt idx="3481">
                  <c:v>63.6</c:v>
                </c:pt>
                <c:pt idx="3482">
                  <c:v>6.7680550000000004</c:v>
                </c:pt>
                <c:pt idx="3483">
                  <c:v>0.20080300000000001</c:v>
                </c:pt>
                <c:pt idx="3484">
                  <c:v>42.365600000000001</c:v>
                </c:pt>
                <c:pt idx="3485">
                  <c:v>1.5278E-2</c:v>
                </c:pt>
                <c:pt idx="3486">
                  <c:v>2.9232999999999999E-2</c:v>
                </c:pt>
                <c:pt idx="3487">
                  <c:v>44.45</c:v>
                </c:pt>
                <c:pt idx="3488">
                  <c:v>3.8108000000000003E-2</c:v>
                </c:pt>
                <c:pt idx="3489">
                  <c:v>19.480739</c:v>
                </c:pt>
                <c:pt idx="3490">
                  <c:v>53.854588</c:v>
                </c:pt>
                <c:pt idx="3491">
                  <c:v>24.104113000000002</c:v>
                </c:pt>
                <c:pt idx="3492">
                  <c:v>0.38980399999999998</c:v>
                </c:pt>
                <c:pt idx="3493">
                  <c:v>22.751978999999999</c:v>
                </c:pt>
                <c:pt idx="3494">
                  <c:v>658.67230199999995</c:v>
                </c:pt>
                <c:pt idx="3495">
                  <c:v>54.132595999999999</c:v>
                </c:pt>
                <c:pt idx="3496">
                  <c:v>21.2</c:v>
                </c:pt>
                <c:pt idx="3497">
                  <c:v>16.684352000000001</c:v>
                </c:pt>
                <c:pt idx="3498">
                  <c:v>3.773863</c:v>
                </c:pt>
                <c:pt idx="3499">
                  <c:v>56.505065000000002</c:v>
                </c:pt>
                <c:pt idx="3500">
                  <c:v>13.558738999999999</c:v>
                </c:pt>
                <c:pt idx="3501">
                  <c:v>125.332007</c:v>
                </c:pt>
                <c:pt idx="3502">
                  <c:v>93.417865000000006</c:v>
                </c:pt>
                <c:pt idx="3503">
                  <c:v>177.2</c:v>
                </c:pt>
                <c:pt idx="3504">
                  <c:v>25.277560999999999</c:v>
                </c:pt>
                <c:pt idx="3505">
                  <c:v>176.78172799999999</c:v>
                </c:pt>
                <c:pt idx="3506">
                  <c:v>3</c:v>
                </c:pt>
                <c:pt idx="3507">
                  <c:v>5.8580000000000004E-3</c:v>
                </c:pt>
                <c:pt idx="3508">
                  <c:v>6.2017569999999997</c:v>
                </c:pt>
                <c:pt idx="3509">
                  <c:v>14.5</c:v>
                </c:pt>
                <c:pt idx="3510">
                  <c:v>21.176321999999999</c:v>
                </c:pt>
                <c:pt idx="3511">
                  <c:v>119.412921</c:v>
                </c:pt>
                <c:pt idx="3512">
                  <c:v>78.009155000000007</c:v>
                </c:pt>
                <c:pt idx="3513">
                  <c:v>6.7124509999999997</c:v>
                </c:pt>
                <c:pt idx="3514">
                  <c:v>245.823397</c:v>
                </c:pt>
                <c:pt idx="3515">
                  <c:v>414.98449699999998</c:v>
                </c:pt>
                <c:pt idx="3516">
                  <c:v>191.796233</c:v>
                </c:pt>
                <c:pt idx="3517">
                  <c:v>0.214202</c:v>
                </c:pt>
                <c:pt idx="3518">
                  <c:v>124.10747600000001</c:v>
                </c:pt>
                <c:pt idx="3519">
                  <c:v>76.261036000000004</c:v>
                </c:pt>
                <c:pt idx="3520">
                  <c:v>16.501785000000002</c:v>
                </c:pt>
                <c:pt idx="3521">
                  <c:v>110.00826000000001</c:v>
                </c:pt>
                <c:pt idx="3522">
                  <c:v>2.3191869999999999</c:v>
                </c:pt>
                <c:pt idx="3523">
                  <c:v>9.0131130000000006</c:v>
                </c:pt>
                <c:pt idx="3524">
                  <c:v>23.014503999999999</c:v>
                </c:pt>
                <c:pt idx="3525">
                  <c:v>318.75991399999998</c:v>
                </c:pt>
                <c:pt idx="3526">
                  <c:v>245.42813699999999</c:v>
                </c:pt>
                <c:pt idx="3527">
                  <c:v>352.35877900000003</c:v>
                </c:pt>
                <c:pt idx="3528">
                  <c:v>402.07668899999999</c:v>
                </c:pt>
                <c:pt idx="3529">
                  <c:v>43.095599999999997</c:v>
                </c:pt>
                <c:pt idx="3530">
                  <c:v>2.2036410000000002</c:v>
                </c:pt>
                <c:pt idx="3531">
                  <c:v>0.50529500000000005</c:v>
                </c:pt>
                <c:pt idx="3532">
                  <c:v>38.120553999999998</c:v>
                </c:pt>
                <c:pt idx="3533">
                  <c:v>0.69522899999999999</c:v>
                </c:pt>
                <c:pt idx="3534">
                  <c:v>0.61717200000000005</c:v>
                </c:pt>
                <c:pt idx="3535">
                  <c:v>16.667083999999999</c:v>
                </c:pt>
                <c:pt idx="3536">
                  <c:v>12.626905000000001</c:v>
                </c:pt>
                <c:pt idx="3537">
                  <c:v>1.2474529999999999</c:v>
                </c:pt>
                <c:pt idx="3538">
                  <c:v>0.25265199999999999</c:v>
                </c:pt>
                <c:pt idx="3539">
                  <c:v>172.05178699999999</c:v>
                </c:pt>
                <c:pt idx="3540">
                  <c:v>8.5088430000000006</c:v>
                </c:pt>
                <c:pt idx="3541">
                  <c:v>110.416702</c:v>
                </c:pt>
                <c:pt idx="3542">
                  <c:v>133.22834800000001</c:v>
                </c:pt>
                <c:pt idx="3543">
                  <c:v>5.2165999999999997E-2</c:v>
                </c:pt>
                <c:pt idx="3544">
                  <c:v>171.03134700000001</c:v>
                </c:pt>
                <c:pt idx="3545">
                  <c:v>146.282411</c:v>
                </c:pt>
                <c:pt idx="3546">
                  <c:v>12.281499999999999</c:v>
                </c:pt>
                <c:pt idx="3547">
                  <c:v>1.530535</c:v>
                </c:pt>
                <c:pt idx="3548">
                  <c:v>5.8214000000000002E-2</c:v>
                </c:pt>
                <c:pt idx="3549">
                  <c:v>2.912363</c:v>
                </c:pt>
                <c:pt idx="3550">
                  <c:v>19.158073999999999</c:v>
                </c:pt>
                <c:pt idx="3551">
                  <c:v>1.2811760000000001</c:v>
                </c:pt>
                <c:pt idx="3552">
                  <c:v>83.024900000000002</c:v>
                </c:pt>
                <c:pt idx="3553">
                  <c:v>11.466087999999999</c:v>
                </c:pt>
                <c:pt idx="3554">
                  <c:v>1.8219829999999999</c:v>
                </c:pt>
                <c:pt idx="3555">
                  <c:v>29.5</c:v>
                </c:pt>
                <c:pt idx="3556">
                  <c:v>191.44947500000001</c:v>
                </c:pt>
                <c:pt idx="3557">
                  <c:v>0.98534100000000002</c:v>
                </c:pt>
                <c:pt idx="3558">
                  <c:v>111.93640000000001</c:v>
                </c:pt>
                <c:pt idx="3559">
                  <c:v>241.68838500000001</c:v>
                </c:pt>
                <c:pt idx="3560">
                  <c:v>18.94763</c:v>
                </c:pt>
                <c:pt idx="3561">
                  <c:v>22.235900999999998</c:v>
                </c:pt>
                <c:pt idx="3562">
                  <c:v>0.34961799999999998</c:v>
                </c:pt>
                <c:pt idx="3563">
                  <c:v>1.950218</c:v>
                </c:pt>
                <c:pt idx="3564">
                  <c:v>3.148482</c:v>
                </c:pt>
                <c:pt idx="3565">
                  <c:v>93.307795999999996</c:v>
                </c:pt>
                <c:pt idx="3566">
                  <c:v>77.086029999999994</c:v>
                </c:pt>
                <c:pt idx="3567">
                  <c:v>6.1571569999999998</c:v>
                </c:pt>
                <c:pt idx="3568">
                  <c:v>9.0547360000000001</c:v>
                </c:pt>
                <c:pt idx="3569">
                  <c:v>18.500965999999998</c:v>
                </c:pt>
                <c:pt idx="3570">
                  <c:v>16.647383999999999</c:v>
                </c:pt>
                <c:pt idx="3571">
                  <c:v>94.999143000000004</c:v>
                </c:pt>
                <c:pt idx="3572">
                  <c:v>115.60398000000001</c:v>
                </c:pt>
                <c:pt idx="3573">
                  <c:v>50.024082999999997</c:v>
                </c:pt>
                <c:pt idx="3574">
                  <c:v>8.5</c:v>
                </c:pt>
                <c:pt idx="3575">
                  <c:v>43.601508000000003</c:v>
                </c:pt>
                <c:pt idx="3576">
                  <c:v>5.6547770000000002</c:v>
                </c:pt>
                <c:pt idx="3577">
                  <c:v>38.230435</c:v>
                </c:pt>
                <c:pt idx="3578">
                  <c:v>51.483949000000003</c:v>
                </c:pt>
                <c:pt idx="3579">
                  <c:v>62.321038999999999</c:v>
                </c:pt>
                <c:pt idx="3580">
                  <c:v>62.318874999999998</c:v>
                </c:pt>
                <c:pt idx="3581">
                  <c:v>45.802315</c:v>
                </c:pt>
                <c:pt idx="3582">
                  <c:v>1.0461659999999999</c:v>
                </c:pt>
                <c:pt idx="3583">
                  <c:v>12.398628</c:v>
                </c:pt>
                <c:pt idx="3584">
                  <c:v>52.752474999999997</c:v>
                </c:pt>
                <c:pt idx="3585">
                  <c:v>10.214013</c:v>
                </c:pt>
                <c:pt idx="3586">
                  <c:v>101.157447</c:v>
                </c:pt>
                <c:pt idx="3587">
                  <c:v>31.537320000000001</c:v>
                </c:pt>
                <c:pt idx="3588">
                  <c:v>31.471430000000002</c:v>
                </c:pt>
                <c:pt idx="3589">
                  <c:v>10.43122</c:v>
                </c:pt>
                <c:pt idx="3590">
                  <c:v>61.094903000000002</c:v>
                </c:pt>
                <c:pt idx="3591">
                  <c:v>24.520892</c:v>
                </c:pt>
                <c:pt idx="3592">
                  <c:v>81.557479000000001</c:v>
                </c:pt>
                <c:pt idx="3593">
                  <c:v>28.687835</c:v>
                </c:pt>
                <c:pt idx="3594">
                  <c:v>51.045800999999997</c:v>
                </c:pt>
                <c:pt idx="3595">
                  <c:v>83.813460000000006</c:v>
                </c:pt>
                <c:pt idx="3596">
                  <c:v>292.979556</c:v>
                </c:pt>
                <c:pt idx="3597">
                  <c:v>38.048636999999999</c:v>
                </c:pt>
                <c:pt idx="3598">
                  <c:v>21.468807000000002</c:v>
                </c:pt>
                <c:pt idx="3599">
                  <c:v>1.0271189999999999</c:v>
                </c:pt>
                <c:pt idx="3600">
                  <c:v>70.496802000000002</c:v>
                </c:pt>
                <c:pt idx="3601">
                  <c:v>58.879131999999998</c:v>
                </c:pt>
                <c:pt idx="3602">
                  <c:v>20.384136000000002</c:v>
                </c:pt>
                <c:pt idx="3603">
                  <c:v>110.476776</c:v>
                </c:pt>
                <c:pt idx="3604">
                  <c:v>19.447478</c:v>
                </c:pt>
                <c:pt idx="3605">
                  <c:v>83.077470000000005</c:v>
                </c:pt>
                <c:pt idx="3606">
                  <c:v>0.11866599999999999</c:v>
                </c:pt>
                <c:pt idx="3607">
                  <c:v>19.899999999999999</c:v>
                </c:pt>
                <c:pt idx="3608">
                  <c:v>36.658107999999999</c:v>
                </c:pt>
                <c:pt idx="3609">
                  <c:v>20.241395000000001</c:v>
                </c:pt>
                <c:pt idx="3610">
                  <c:v>2.9640000000000001E-3</c:v>
                </c:pt>
                <c:pt idx="3611">
                  <c:v>21.005329</c:v>
                </c:pt>
                <c:pt idx="3612">
                  <c:v>100.614858</c:v>
                </c:pt>
                <c:pt idx="3613">
                  <c:v>16.123850999999998</c:v>
                </c:pt>
                <c:pt idx="3614">
                  <c:v>72.266306</c:v>
                </c:pt>
                <c:pt idx="3615">
                  <c:v>52.885587000000001</c:v>
                </c:pt>
                <c:pt idx="3616">
                  <c:v>2.9217379999999999</c:v>
                </c:pt>
                <c:pt idx="3617">
                  <c:v>3.753806</c:v>
                </c:pt>
                <c:pt idx="3618">
                  <c:v>1.5699179999999999</c:v>
                </c:pt>
                <c:pt idx="3619">
                  <c:v>68.47336</c:v>
                </c:pt>
                <c:pt idx="3620">
                  <c:v>9.8017819999999993</c:v>
                </c:pt>
                <c:pt idx="3621">
                  <c:v>23.213577000000001</c:v>
                </c:pt>
                <c:pt idx="3622">
                  <c:v>5.7735190000000003</c:v>
                </c:pt>
                <c:pt idx="3623">
                  <c:v>24.047999999999998</c:v>
                </c:pt>
                <c:pt idx="3624">
                  <c:v>47.474111999999998</c:v>
                </c:pt>
                <c:pt idx="3625">
                  <c:v>25.517499999999998</c:v>
                </c:pt>
                <c:pt idx="3626">
                  <c:v>43.022523999999997</c:v>
                </c:pt>
                <c:pt idx="3627">
                  <c:v>0.233103</c:v>
                </c:pt>
                <c:pt idx="3628">
                  <c:v>2.892582</c:v>
                </c:pt>
                <c:pt idx="3629">
                  <c:v>16.101109000000001</c:v>
                </c:pt>
                <c:pt idx="3630">
                  <c:v>19.067630999999999</c:v>
                </c:pt>
                <c:pt idx="3631">
                  <c:v>24.788806999999998</c:v>
                </c:pt>
                <c:pt idx="3632">
                  <c:v>18.317150999999999</c:v>
                </c:pt>
                <c:pt idx="3633">
                  <c:v>119.51835199999999</c:v>
                </c:pt>
                <c:pt idx="3634">
                  <c:v>1.2772570000000001</c:v>
                </c:pt>
                <c:pt idx="3635">
                  <c:v>45.860039</c:v>
                </c:pt>
                <c:pt idx="3636">
                  <c:v>36.073231999999997</c:v>
                </c:pt>
                <c:pt idx="3637">
                  <c:v>43.848100000000002</c:v>
                </c:pt>
                <c:pt idx="3638">
                  <c:v>52.474615999999997</c:v>
                </c:pt>
                <c:pt idx="3639">
                  <c:v>223.80688900000001</c:v>
                </c:pt>
                <c:pt idx="3640">
                  <c:v>2.2832759999999999</c:v>
                </c:pt>
                <c:pt idx="3641">
                  <c:v>134.56884500000001</c:v>
                </c:pt>
                <c:pt idx="3642">
                  <c:v>79.883358999999999</c:v>
                </c:pt>
                <c:pt idx="3643">
                  <c:v>234.27705599999999</c:v>
                </c:pt>
                <c:pt idx="3644">
                  <c:v>22.466994</c:v>
                </c:pt>
                <c:pt idx="3645">
                  <c:v>0.57852700000000001</c:v>
                </c:pt>
                <c:pt idx="3646">
                  <c:v>46.978994999999998</c:v>
                </c:pt>
                <c:pt idx="3647">
                  <c:v>79.567999999999998</c:v>
                </c:pt>
                <c:pt idx="3648">
                  <c:v>9.0944509999999994</c:v>
                </c:pt>
                <c:pt idx="3649">
                  <c:v>3.902679</c:v>
                </c:pt>
                <c:pt idx="3650">
                  <c:v>66.359959000000003</c:v>
                </c:pt>
                <c:pt idx="3651">
                  <c:v>13.651662</c:v>
                </c:pt>
                <c:pt idx="3652">
                  <c:v>6.448817</c:v>
                </c:pt>
                <c:pt idx="3653">
                  <c:v>8.1525E-2</c:v>
                </c:pt>
                <c:pt idx="3654">
                  <c:v>107.503316</c:v>
                </c:pt>
                <c:pt idx="3655">
                  <c:v>58.700246999999997</c:v>
                </c:pt>
                <c:pt idx="3656">
                  <c:v>88.246219999999994</c:v>
                </c:pt>
                <c:pt idx="3657">
                  <c:v>121.69735</c:v>
                </c:pt>
                <c:pt idx="3658">
                  <c:v>43.532294</c:v>
                </c:pt>
                <c:pt idx="3659">
                  <c:v>3.5900099999999999</c:v>
                </c:pt>
                <c:pt idx="3660">
                  <c:v>1.7386919999999999</c:v>
                </c:pt>
                <c:pt idx="3661">
                  <c:v>28.563179000000002</c:v>
                </c:pt>
                <c:pt idx="3662">
                  <c:v>78.120196000000007</c:v>
                </c:pt>
                <c:pt idx="3663">
                  <c:v>0.469947</c:v>
                </c:pt>
                <c:pt idx="3664">
                  <c:v>42.168444999999998</c:v>
                </c:pt>
                <c:pt idx="3665">
                  <c:v>0.333976</c:v>
                </c:pt>
                <c:pt idx="3666">
                  <c:v>14.469428000000001</c:v>
                </c:pt>
                <c:pt idx="3667">
                  <c:v>4.7709999999999999</c:v>
                </c:pt>
                <c:pt idx="3668">
                  <c:v>0.85694199999999998</c:v>
                </c:pt>
                <c:pt idx="3669">
                  <c:v>10.555348</c:v>
                </c:pt>
                <c:pt idx="3670">
                  <c:v>150.36897099999999</c:v>
                </c:pt>
                <c:pt idx="3671">
                  <c:v>43.65</c:v>
                </c:pt>
                <c:pt idx="3672">
                  <c:v>20.772796</c:v>
                </c:pt>
                <c:pt idx="3673">
                  <c:v>35.990504999999999</c:v>
                </c:pt>
                <c:pt idx="3674">
                  <c:v>55.350897000000003</c:v>
                </c:pt>
                <c:pt idx="3675">
                  <c:v>80.276911999999996</c:v>
                </c:pt>
                <c:pt idx="3676">
                  <c:v>1.0893649999999999</c:v>
                </c:pt>
                <c:pt idx="3677">
                  <c:v>155.370362</c:v>
                </c:pt>
                <c:pt idx="3678">
                  <c:v>6.2916020000000001</c:v>
                </c:pt>
                <c:pt idx="3679">
                  <c:v>41.102170999999998</c:v>
                </c:pt>
                <c:pt idx="3680">
                  <c:v>182.80512300000001</c:v>
                </c:pt>
                <c:pt idx="3681">
                  <c:v>8.7355289999999997</c:v>
                </c:pt>
                <c:pt idx="3682">
                  <c:v>5.3064470000000004</c:v>
                </c:pt>
                <c:pt idx="3683">
                  <c:v>9.1702139999999996</c:v>
                </c:pt>
                <c:pt idx="3684">
                  <c:v>32.095317999999999</c:v>
                </c:pt>
                <c:pt idx="3685">
                  <c:v>13.987482</c:v>
                </c:pt>
                <c:pt idx="3686">
                  <c:v>47.860213999999999</c:v>
                </c:pt>
                <c:pt idx="3687">
                  <c:v>1.07124</c:v>
                </c:pt>
                <c:pt idx="3688">
                  <c:v>92.823599999999999</c:v>
                </c:pt>
                <c:pt idx="3689">
                  <c:v>1.6524719999999999</c:v>
                </c:pt>
                <c:pt idx="3690">
                  <c:v>30.127963000000001</c:v>
                </c:pt>
                <c:pt idx="3691">
                  <c:v>33.771174000000002</c:v>
                </c:pt>
                <c:pt idx="3692">
                  <c:v>0.87152700000000005</c:v>
                </c:pt>
                <c:pt idx="3693">
                  <c:v>77.222183999999999</c:v>
                </c:pt>
                <c:pt idx="3694">
                  <c:v>7.5740660000000002</c:v>
                </c:pt>
                <c:pt idx="3695">
                  <c:v>13.034416999999999</c:v>
                </c:pt>
                <c:pt idx="3696">
                  <c:v>13.092000000000001</c:v>
                </c:pt>
                <c:pt idx="3697">
                  <c:v>4.1425070000000002</c:v>
                </c:pt>
                <c:pt idx="3698">
                  <c:v>69.148996999999994</c:v>
                </c:pt>
                <c:pt idx="3699">
                  <c:v>34.79316</c:v>
                </c:pt>
                <c:pt idx="3700">
                  <c:v>73.103784000000005</c:v>
                </c:pt>
                <c:pt idx="3701">
                  <c:v>55.865715000000002</c:v>
                </c:pt>
                <c:pt idx="3702">
                  <c:v>16.346122000000001</c:v>
                </c:pt>
                <c:pt idx="3703">
                  <c:v>10.3</c:v>
                </c:pt>
                <c:pt idx="3704">
                  <c:v>10.268846</c:v>
                </c:pt>
                <c:pt idx="3705">
                  <c:v>1.6778379999999999</c:v>
                </c:pt>
                <c:pt idx="3706">
                  <c:v>5.6943080000000004</c:v>
                </c:pt>
                <c:pt idx="3707">
                  <c:v>60.072595999999997</c:v>
                </c:pt>
                <c:pt idx="3708">
                  <c:v>55.184721000000003</c:v>
                </c:pt>
                <c:pt idx="3709">
                  <c:v>12.831121</c:v>
                </c:pt>
                <c:pt idx="3710">
                  <c:v>0.11719</c:v>
                </c:pt>
                <c:pt idx="3711">
                  <c:v>29.753944000000001</c:v>
                </c:pt>
                <c:pt idx="3712">
                  <c:v>113.745408</c:v>
                </c:pt>
                <c:pt idx="3713">
                  <c:v>37.877958999999997</c:v>
                </c:pt>
                <c:pt idx="3714">
                  <c:v>6.852144</c:v>
                </c:pt>
                <c:pt idx="3715">
                  <c:v>16.831505</c:v>
                </c:pt>
                <c:pt idx="3716">
                  <c:v>16.964742999999999</c:v>
                </c:pt>
                <c:pt idx="3717">
                  <c:v>40.911830000000002</c:v>
                </c:pt>
                <c:pt idx="3718">
                  <c:v>11.576086999999999</c:v>
                </c:pt>
                <c:pt idx="3719">
                  <c:v>10.762178</c:v>
                </c:pt>
                <c:pt idx="3720">
                  <c:v>26.687172</c:v>
                </c:pt>
                <c:pt idx="3721">
                  <c:v>0.54286000000000001</c:v>
                </c:pt>
                <c:pt idx="3722">
                  <c:v>0.101228</c:v>
                </c:pt>
                <c:pt idx="3723">
                  <c:v>6.5314909999999999</c:v>
                </c:pt>
                <c:pt idx="3724">
                  <c:v>2.2450999999999999E-2</c:v>
                </c:pt>
                <c:pt idx="3725">
                  <c:v>3.5884320000000001</c:v>
                </c:pt>
                <c:pt idx="3726">
                  <c:v>7.3693730000000004</c:v>
                </c:pt>
                <c:pt idx="3727">
                  <c:v>58.156435000000002</c:v>
                </c:pt>
                <c:pt idx="3728">
                  <c:v>0.77742299999999998</c:v>
                </c:pt>
                <c:pt idx="3729">
                  <c:v>4.13164</c:v>
                </c:pt>
                <c:pt idx="3730">
                  <c:v>65.5</c:v>
                </c:pt>
                <c:pt idx="3731">
                  <c:v>65.012</c:v>
                </c:pt>
                <c:pt idx="3732">
                  <c:v>33.305036999999999</c:v>
                </c:pt>
                <c:pt idx="3733">
                  <c:v>5.0184499999999996</c:v>
                </c:pt>
                <c:pt idx="3734">
                  <c:v>19.389454000000001</c:v>
                </c:pt>
                <c:pt idx="3735">
                  <c:v>1.0561020000000001</c:v>
                </c:pt>
                <c:pt idx="3736">
                  <c:v>8.0269709999999996</c:v>
                </c:pt>
                <c:pt idx="3737">
                  <c:v>13.3</c:v>
                </c:pt>
                <c:pt idx="3738">
                  <c:v>70.236496000000002</c:v>
                </c:pt>
                <c:pt idx="3739">
                  <c:v>202.35161099999999</c:v>
                </c:pt>
                <c:pt idx="3740">
                  <c:v>83.640426000000005</c:v>
                </c:pt>
                <c:pt idx="3741">
                  <c:v>189.412677</c:v>
                </c:pt>
                <c:pt idx="3742">
                  <c:v>0.104077</c:v>
                </c:pt>
                <c:pt idx="3743">
                  <c:v>15.417771</c:v>
                </c:pt>
                <c:pt idx="3744">
                  <c:v>25.052</c:v>
                </c:pt>
                <c:pt idx="3745">
                  <c:v>214.94878</c:v>
                </c:pt>
                <c:pt idx="3746">
                  <c:v>179.883016</c:v>
                </c:pt>
                <c:pt idx="3747">
                  <c:v>157.29971699999999</c:v>
                </c:pt>
                <c:pt idx="3748">
                  <c:v>154.98508699999999</c:v>
                </c:pt>
                <c:pt idx="3749">
                  <c:v>233.914986</c:v>
                </c:pt>
                <c:pt idx="3750">
                  <c:v>146.405371</c:v>
                </c:pt>
                <c:pt idx="3751">
                  <c:v>234.36001400000001</c:v>
                </c:pt>
                <c:pt idx="3752">
                  <c:v>141.204016</c:v>
                </c:pt>
                <c:pt idx="3753">
                  <c:v>26.082913999999999</c:v>
                </c:pt>
                <c:pt idx="3754">
                  <c:v>13.622332999999999</c:v>
                </c:pt>
                <c:pt idx="3755">
                  <c:v>43.337279000000002</c:v>
                </c:pt>
                <c:pt idx="3756">
                  <c:v>30.4</c:v>
                </c:pt>
                <c:pt idx="3757">
                  <c:v>97.680194999999998</c:v>
                </c:pt>
                <c:pt idx="3758">
                  <c:v>0.39603500000000003</c:v>
                </c:pt>
                <c:pt idx="3759">
                  <c:v>100.169068</c:v>
                </c:pt>
                <c:pt idx="3760">
                  <c:v>25.677800999999999</c:v>
                </c:pt>
                <c:pt idx="3761">
                  <c:v>9.180275</c:v>
                </c:pt>
                <c:pt idx="3762">
                  <c:v>100.018837</c:v>
                </c:pt>
                <c:pt idx="3763">
                  <c:v>40.066496999999998</c:v>
                </c:pt>
                <c:pt idx="3764">
                  <c:v>2.4268510000000001</c:v>
                </c:pt>
                <c:pt idx="3765">
                  <c:v>43.1</c:v>
                </c:pt>
                <c:pt idx="3766">
                  <c:v>3.2478159999999998</c:v>
                </c:pt>
                <c:pt idx="3767">
                  <c:v>75.604320000000001</c:v>
                </c:pt>
                <c:pt idx="3768">
                  <c:v>16.300301999999999</c:v>
                </c:pt>
                <c:pt idx="3769">
                  <c:v>86.3</c:v>
                </c:pt>
                <c:pt idx="3770">
                  <c:v>44.726644</c:v>
                </c:pt>
                <c:pt idx="3771">
                  <c:v>4.2503200000000003</c:v>
                </c:pt>
                <c:pt idx="3772">
                  <c:v>21.55724</c:v>
                </c:pt>
                <c:pt idx="3773">
                  <c:v>1.573712</c:v>
                </c:pt>
                <c:pt idx="3774">
                  <c:v>15.281286</c:v>
                </c:pt>
                <c:pt idx="3775">
                  <c:v>115.731542</c:v>
                </c:pt>
                <c:pt idx="3776">
                  <c:v>31.452764999999999</c:v>
                </c:pt>
                <c:pt idx="3777">
                  <c:v>28.045539999999999</c:v>
                </c:pt>
                <c:pt idx="3778">
                  <c:v>95.720715999999996</c:v>
                </c:pt>
                <c:pt idx="3779">
                  <c:v>1.9803379999999999</c:v>
                </c:pt>
                <c:pt idx="3780">
                  <c:v>33.048352999999999</c:v>
                </c:pt>
                <c:pt idx="3781">
                  <c:v>75.590286000000006</c:v>
                </c:pt>
                <c:pt idx="3782">
                  <c:v>80.360866000000001</c:v>
                </c:pt>
                <c:pt idx="3783">
                  <c:v>28.837115000000001</c:v>
                </c:pt>
                <c:pt idx="3784">
                  <c:v>45.162740999999997</c:v>
                </c:pt>
                <c:pt idx="3785">
                  <c:v>11.631245</c:v>
                </c:pt>
              </c:numCache>
            </c:numRef>
          </c:xVal>
          <c:yVal>
            <c:numRef>
              <c:f>'Clean Data'!$K$2:$K$3787</c:f>
              <c:numCache>
                <c:formatCode>General</c:formatCode>
                <c:ptCount val="3786"/>
                <c:pt idx="0">
                  <c:v>5.6</c:v>
                </c:pt>
                <c:pt idx="1">
                  <c:v>15</c:v>
                </c:pt>
                <c:pt idx="2">
                  <c:v>12</c:v>
                </c:pt>
                <c:pt idx="3">
                  <c:v>16</c:v>
                </c:pt>
                <c:pt idx="4">
                  <c:v>85</c:v>
                </c:pt>
                <c:pt idx="5">
                  <c:v>8</c:v>
                </c:pt>
                <c:pt idx="6">
                  <c:v>22</c:v>
                </c:pt>
                <c:pt idx="7">
                  <c:v>20</c:v>
                </c:pt>
                <c:pt idx="8">
                  <c:v>18</c:v>
                </c:pt>
                <c:pt idx="9">
                  <c:v>37</c:v>
                </c:pt>
                <c:pt idx="10">
                  <c:v>50</c:v>
                </c:pt>
                <c:pt idx="11">
                  <c:v>25</c:v>
                </c:pt>
                <c:pt idx="12">
                  <c:v>42</c:v>
                </c:pt>
                <c:pt idx="13">
                  <c:v>52</c:v>
                </c:pt>
                <c:pt idx="14">
                  <c:v>20</c:v>
                </c:pt>
                <c:pt idx="15">
                  <c:v>18</c:v>
                </c:pt>
                <c:pt idx="16">
                  <c:v>76</c:v>
                </c:pt>
                <c:pt idx="17">
                  <c:v>61</c:v>
                </c:pt>
                <c:pt idx="18">
                  <c:v>0.06</c:v>
                </c:pt>
                <c:pt idx="19">
                  <c:v>1</c:v>
                </c:pt>
                <c:pt idx="20">
                  <c:v>6</c:v>
                </c:pt>
                <c:pt idx="21">
                  <c:v>12</c:v>
                </c:pt>
                <c:pt idx="22">
                  <c:v>200</c:v>
                </c:pt>
                <c:pt idx="23">
                  <c:v>2.5</c:v>
                </c:pt>
                <c:pt idx="24">
                  <c:v>12</c:v>
                </c:pt>
                <c:pt idx="25">
                  <c:v>13</c:v>
                </c:pt>
                <c:pt idx="26">
                  <c:v>20</c:v>
                </c:pt>
                <c:pt idx="27">
                  <c:v>42</c:v>
                </c:pt>
                <c:pt idx="28">
                  <c:v>35</c:v>
                </c:pt>
                <c:pt idx="29">
                  <c:v>50</c:v>
                </c:pt>
                <c:pt idx="30">
                  <c:v>15</c:v>
                </c:pt>
                <c:pt idx="31">
                  <c:v>30</c:v>
                </c:pt>
                <c:pt idx="32">
                  <c:v>8</c:v>
                </c:pt>
                <c:pt idx="33">
                  <c:v>43</c:v>
                </c:pt>
                <c:pt idx="34">
                  <c:v>15</c:v>
                </c:pt>
                <c:pt idx="35">
                  <c:v>28</c:v>
                </c:pt>
                <c:pt idx="36">
                  <c:v>11</c:v>
                </c:pt>
                <c:pt idx="37">
                  <c:v>20</c:v>
                </c:pt>
                <c:pt idx="38">
                  <c:v>6</c:v>
                </c:pt>
                <c:pt idx="39">
                  <c:v>55</c:v>
                </c:pt>
                <c:pt idx="40">
                  <c:v>32</c:v>
                </c:pt>
                <c:pt idx="41">
                  <c:v>28</c:v>
                </c:pt>
                <c:pt idx="42">
                  <c:v>65</c:v>
                </c:pt>
                <c:pt idx="43">
                  <c:v>110</c:v>
                </c:pt>
                <c:pt idx="44">
                  <c:v>42</c:v>
                </c:pt>
                <c:pt idx="45">
                  <c:v>0.59</c:v>
                </c:pt>
                <c:pt idx="46">
                  <c:v>17</c:v>
                </c:pt>
                <c:pt idx="47">
                  <c:v>40</c:v>
                </c:pt>
                <c:pt idx="48">
                  <c:v>0.439</c:v>
                </c:pt>
                <c:pt idx="49">
                  <c:v>175</c:v>
                </c:pt>
                <c:pt idx="50">
                  <c:v>20</c:v>
                </c:pt>
                <c:pt idx="51">
                  <c:v>75</c:v>
                </c:pt>
                <c:pt idx="52">
                  <c:v>8</c:v>
                </c:pt>
                <c:pt idx="53">
                  <c:v>7.5</c:v>
                </c:pt>
                <c:pt idx="54">
                  <c:v>13</c:v>
                </c:pt>
                <c:pt idx="55">
                  <c:v>3</c:v>
                </c:pt>
                <c:pt idx="56">
                  <c:v>41</c:v>
                </c:pt>
                <c:pt idx="57">
                  <c:v>8</c:v>
                </c:pt>
                <c:pt idx="58">
                  <c:v>2.5</c:v>
                </c:pt>
                <c:pt idx="59">
                  <c:v>30</c:v>
                </c:pt>
                <c:pt idx="60">
                  <c:v>40</c:v>
                </c:pt>
                <c:pt idx="61">
                  <c:v>30</c:v>
                </c:pt>
                <c:pt idx="62">
                  <c:v>5</c:v>
                </c:pt>
                <c:pt idx="63">
                  <c:v>17</c:v>
                </c:pt>
                <c:pt idx="64">
                  <c:v>58</c:v>
                </c:pt>
                <c:pt idx="65">
                  <c:v>10</c:v>
                </c:pt>
                <c:pt idx="66">
                  <c:v>26</c:v>
                </c:pt>
                <c:pt idx="67">
                  <c:v>120</c:v>
                </c:pt>
                <c:pt idx="68">
                  <c:v>200</c:v>
                </c:pt>
                <c:pt idx="69">
                  <c:v>20</c:v>
                </c:pt>
                <c:pt idx="70">
                  <c:v>60</c:v>
                </c:pt>
                <c:pt idx="71">
                  <c:v>15</c:v>
                </c:pt>
                <c:pt idx="72">
                  <c:v>7</c:v>
                </c:pt>
                <c:pt idx="73">
                  <c:v>40</c:v>
                </c:pt>
                <c:pt idx="74">
                  <c:v>0.2</c:v>
                </c:pt>
                <c:pt idx="75">
                  <c:v>92</c:v>
                </c:pt>
                <c:pt idx="76">
                  <c:v>35</c:v>
                </c:pt>
                <c:pt idx="77">
                  <c:v>20</c:v>
                </c:pt>
                <c:pt idx="78">
                  <c:v>0.56000000000000005</c:v>
                </c:pt>
                <c:pt idx="79">
                  <c:v>4</c:v>
                </c:pt>
                <c:pt idx="80">
                  <c:v>2.5</c:v>
                </c:pt>
                <c:pt idx="81">
                  <c:v>32</c:v>
                </c:pt>
                <c:pt idx="82">
                  <c:v>6.5</c:v>
                </c:pt>
                <c:pt idx="83">
                  <c:v>65</c:v>
                </c:pt>
                <c:pt idx="84">
                  <c:v>40</c:v>
                </c:pt>
                <c:pt idx="85">
                  <c:v>1</c:v>
                </c:pt>
                <c:pt idx="86">
                  <c:v>30</c:v>
                </c:pt>
                <c:pt idx="87">
                  <c:v>10</c:v>
                </c:pt>
                <c:pt idx="88">
                  <c:v>25</c:v>
                </c:pt>
                <c:pt idx="89">
                  <c:v>36</c:v>
                </c:pt>
                <c:pt idx="90">
                  <c:v>16</c:v>
                </c:pt>
                <c:pt idx="91">
                  <c:v>40</c:v>
                </c:pt>
                <c:pt idx="92">
                  <c:v>20</c:v>
                </c:pt>
                <c:pt idx="93">
                  <c:v>15</c:v>
                </c:pt>
                <c:pt idx="94">
                  <c:v>17</c:v>
                </c:pt>
                <c:pt idx="95">
                  <c:v>2.2000000000000002</c:v>
                </c:pt>
                <c:pt idx="96">
                  <c:v>4.5</c:v>
                </c:pt>
                <c:pt idx="97">
                  <c:v>7</c:v>
                </c:pt>
                <c:pt idx="98">
                  <c:v>8</c:v>
                </c:pt>
                <c:pt idx="99">
                  <c:v>1.8</c:v>
                </c:pt>
                <c:pt idx="100">
                  <c:v>16</c:v>
                </c:pt>
                <c:pt idx="101">
                  <c:v>14</c:v>
                </c:pt>
                <c:pt idx="102">
                  <c:v>10</c:v>
                </c:pt>
                <c:pt idx="103">
                  <c:v>3</c:v>
                </c:pt>
                <c:pt idx="104">
                  <c:v>8.6999999999999993</c:v>
                </c:pt>
                <c:pt idx="105">
                  <c:v>0.5</c:v>
                </c:pt>
                <c:pt idx="106">
                  <c:v>7</c:v>
                </c:pt>
                <c:pt idx="107">
                  <c:v>17</c:v>
                </c:pt>
                <c:pt idx="108">
                  <c:v>28</c:v>
                </c:pt>
                <c:pt idx="109">
                  <c:v>7</c:v>
                </c:pt>
                <c:pt idx="110">
                  <c:v>52</c:v>
                </c:pt>
                <c:pt idx="111">
                  <c:v>8</c:v>
                </c:pt>
                <c:pt idx="112">
                  <c:v>40</c:v>
                </c:pt>
                <c:pt idx="113">
                  <c:v>40</c:v>
                </c:pt>
                <c:pt idx="114">
                  <c:v>19</c:v>
                </c:pt>
                <c:pt idx="115">
                  <c:v>47</c:v>
                </c:pt>
                <c:pt idx="116">
                  <c:v>30</c:v>
                </c:pt>
                <c:pt idx="117">
                  <c:v>28</c:v>
                </c:pt>
                <c:pt idx="118">
                  <c:v>14</c:v>
                </c:pt>
                <c:pt idx="119">
                  <c:v>11</c:v>
                </c:pt>
                <c:pt idx="120">
                  <c:v>100</c:v>
                </c:pt>
                <c:pt idx="121">
                  <c:v>25</c:v>
                </c:pt>
                <c:pt idx="122">
                  <c:v>35</c:v>
                </c:pt>
                <c:pt idx="123">
                  <c:v>6.5</c:v>
                </c:pt>
                <c:pt idx="124">
                  <c:v>30</c:v>
                </c:pt>
                <c:pt idx="125">
                  <c:v>12.5</c:v>
                </c:pt>
                <c:pt idx="126">
                  <c:v>30</c:v>
                </c:pt>
                <c:pt idx="127">
                  <c:v>12</c:v>
                </c:pt>
                <c:pt idx="128">
                  <c:v>69</c:v>
                </c:pt>
                <c:pt idx="129">
                  <c:v>50</c:v>
                </c:pt>
                <c:pt idx="130">
                  <c:v>12</c:v>
                </c:pt>
                <c:pt idx="131">
                  <c:v>30</c:v>
                </c:pt>
                <c:pt idx="132">
                  <c:v>45</c:v>
                </c:pt>
                <c:pt idx="133">
                  <c:v>12</c:v>
                </c:pt>
                <c:pt idx="134">
                  <c:v>7</c:v>
                </c:pt>
                <c:pt idx="135">
                  <c:v>19</c:v>
                </c:pt>
                <c:pt idx="136">
                  <c:v>5</c:v>
                </c:pt>
                <c:pt idx="137">
                  <c:v>13</c:v>
                </c:pt>
                <c:pt idx="138">
                  <c:v>16</c:v>
                </c:pt>
                <c:pt idx="139">
                  <c:v>62</c:v>
                </c:pt>
                <c:pt idx="140">
                  <c:v>130</c:v>
                </c:pt>
                <c:pt idx="141">
                  <c:v>58</c:v>
                </c:pt>
                <c:pt idx="142">
                  <c:v>4.5</c:v>
                </c:pt>
                <c:pt idx="143">
                  <c:v>39</c:v>
                </c:pt>
                <c:pt idx="144">
                  <c:v>26</c:v>
                </c:pt>
                <c:pt idx="145">
                  <c:v>26</c:v>
                </c:pt>
                <c:pt idx="146">
                  <c:v>70</c:v>
                </c:pt>
                <c:pt idx="147">
                  <c:v>15</c:v>
                </c:pt>
                <c:pt idx="148">
                  <c:v>3</c:v>
                </c:pt>
                <c:pt idx="149">
                  <c:v>85</c:v>
                </c:pt>
                <c:pt idx="150">
                  <c:v>2.6</c:v>
                </c:pt>
                <c:pt idx="151">
                  <c:v>3.5</c:v>
                </c:pt>
                <c:pt idx="152">
                  <c:v>1100</c:v>
                </c:pt>
                <c:pt idx="153">
                  <c:v>28</c:v>
                </c:pt>
                <c:pt idx="154">
                  <c:v>8</c:v>
                </c:pt>
                <c:pt idx="155">
                  <c:v>5</c:v>
                </c:pt>
                <c:pt idx="156">
                  <c:v>30</c:v>
                </c:pt>
                <c:pt idx="157">
                  <c:v>35</c:v>
                </c:pt>
                <c:pt idx="158">
                  <c:v>40</c:v>
                </c:pt>
                <c:pt idx="159">
                  <c:v>28</c:v>
                </c:pt>
                <c:pt idx="160">
                  <c:v>155</c:v>
                </c:pt>
                <c:pt idx="161">
                  <c:v>60</c:v>
                </c:pt>
                <c:pt idx="162">
                  <c:v>107</c:v>
                </c:pt>
                <c:pt idx="163">
                  <c:v>50</c:v>
                </c:pt>
                <c:pt idx="164">
                  <c:v>200</c:v>
                </c:pt>
                <c:pt idx="165">
                  <c:v>170</c:v>
                </c:pt>
                <c:pt idx="166">
                  <c:v>50</c:v>
                </c:pt>
                <c:pt idx="167">
                  <c:v>11</c:v>
                </c:pt>
                <c:pt idx="168">
                  <c:v>75</c:v>
                </c:pt>
                <c:pt idx="169">
                  <c:v>45</c:v>
                </c:pt>
                <c:pt idx="170">
                  <c:v>40</c:v>
                </c:pt>
                <c:pt idx="171">
                  <c:v>18.5</c:v>
                </c:pt>
                <c:pt idx="172">
                  <c:v>32</c:v>
                </c:pt>
                <c:pt idx="173">
                  <c:v>15</c:v>
                </c:pt>
                <c:pt idx="174">
                  <c:v>14</c:v>
                </c:pt>
                <c:pt idx="175">
                  <c:v>9</c:v>
                </c:pt>
                <c:pt idx="176">
                  <c:v>9</c:v>
                </c:pt>
                <c:pt idx="177">
                  <c:v>55</c:v>
                </c:pt>
                <c:pt idx="178">
                  <c:v>57</c:v>
                </c:pt>
                <c:pt idx="179">
                  <c:v>25</c:v>
                </c:pt>
                <c:pt idx="180">
                  <c:v>2.5</c:v>
                </c:pt>
                <c:pt idx="181">
                  <c:v>110</c:v>
                </c:pt>
                <c:pt idx="182">
                  <c:v>60</c:v>
                </c:pt>
                <c:pt idx="183">
                  <c:v>8</c:v>
                </c:pt>
                <c:pt idx="184">
                  <c:v>37</c:v>
                </c:pt>
                <c:pt idx="185">
                  <c:v>20</c:v>
                </c:pt>
                <c:pt idx="186">
                  <c:v>1</c:v>
                </c:pt>
                <c:pt idx="187">
                  <c:v>60</c:v>
                </c:pt>
                <c:pt idx="188">
                  <c:v>42</c:v>
                </c:pt>
                <c:pt idx="189">
                  <c:v>20</c:v>
                </c:pt>
                <c:pt idx="190">
                  <c:v>60</c:v>
                </c:pt>
                <c:pt idx="191">
                  <c:v>75</c:v>
                </c:pt>
                <c:pt idx="192">
                  <c:v>90</c:v>
                </c:pt>
                <c:pt idx="193">
                  <c:v>75</c:v>
                </c:pt>
                <c:pt idx="194">
                  <c:v>18</c:v>
                </c:pt>
                <c:pt idx="195">
                  <c:v>77</c:v>
                </c:pt>
                <c:pt idx="196">
                  <c:v>103</c:v>
                </c:pt>
                <c:pt idx="197">
                  <c:v>15</c:v>
                </c:pt>
                <c:pt idx="198">
                  <c:v>0.25</c:v>
                </c:pt>
                <c:pt idx="199">
                  <c:v>19</c:v>
                </c:pt>
                <c:pt idx="200">
                  <c:v>100</c:v>
                </c:pt>
                <c:pt idx="201">
                  <c:v>0.77700000000000002</c:v>
                </c:pt>
                <c:pt idx="202">
                  <c:v>7.5</c:v>
                </c:pt>
                <c:pt idx="203">
                  <c:v>40</c:v>
                </c:pt>
                <c:pt idx="204">
                  <c:v>0.35</c:v>
                </c:pt>
                <c:pt idx="205">
                  <c:v>35</c:v>
                </c:pt>
                <c:pt idx="206">
                  <c:v>30</c:v>
                </c:pt>
                <c:pt idx="207">
                  <c:v>11</c:v>
                </c:pt>
                <c:pt idx="208">
                  <c:v>7</c:v>
                </c:pt>
                <c:pt idx="209">
                  <c:v>50</c:v>
                </c:pt>
                <c:pt idx="210">
                  <c:v>58.8</c:v>
                </c:pt>
                <c:pt idx="211">
                  <c:v>55</c:v>
                </c:pt>
                <c:pt idx="212">
                  <c:v>48</c:v>
                </c:pt>
                <c:pt idx="213">
                  <c:v>1.7</c:v>
                </c:pt>
                <c:pt idx="214">
                  <c:v>36</c:v>
                </c:pt>
                <c:pt idx="215">
                  <c:v>2.5</c:v>
                </c:pt>
                <c:pt idx="216">
                  <c:v>2</c:v>
                </c:pt>
                <c:pt idx="217">
                  <c:v>8.9</c:v>
                </c:pt>
                <c:pt idx="218">
                  <c:v>10</c:v>
                </c:pt>
                <c:pt idx="219">
                  <c:v>12</c:v>
                </c:pt>
                <c:pt idx="220">
                  <c:v>14</c:v>
                </c:pt>
                <c:pt idx="221">
                  <c:v>4.5</c:v>
                </c:pt>
                <c:pt idx="222">
                  <c:v>14</c:v>
                </c:pt>
                <c:pt idx="223">
                  <c:v>14</c:v>
                </c:pt>
                <c:pt idx="224">
                  <c:v>30</c:v>
                </c:pt>
                <c:pt idx="225">
                  <c:v>45</c:v>
                </c:pt>
                <c:pt idx="226">
                  <c:v>25</c:v>
                </c:pt>
                <c:pt idx="227">
                  <c:v>60</c:v>
                </c:pt>
                <c:pt idx="228">
                  <c:v>30</c:v>
                </c:pt>
                <c:pt idx="229">
                  <c:v>50</c:v>
                </c:pt>
                <c:pt idx="230">
                  <c:v>8.4</c:v>
                </c:pt>
                <c:pt idx="231">
                  <c:v>50</c:v>
                </c:pt>
                <c:pt idx="232">
                  <c:v>26</c:v>
                </c:pt>
                <c:pt idx="233">
                  <c:v>18</c:v>
                </c:pt>
                <c:pt idx="234">
                  <c:v>38</c:v>
                </c:pt>
                <c:pt idx="235">
                  <c:v>25</c:v>
                </c:pt>
                <c:pt idx="236">
                  <c:v>150</c:v>
                </c:pt>
                <c:pt idx="237">
                  <c:v>3</c:v>
                </c:pt>
                <c:pt idx="238">
                  <c:v>75</c:v>
                </c:pt>
                <c:pt idx="239">
                  <c:v>6.5</c:v>
                </c:pt>
                <c:pt idx="240">
                  <c:v>3.7687849999999998</c:v>
                </c:pt>
                <c:pt idx="241">
                  <c:v>4</c:v>
                </c:pt>
                <c:pt idx="242">
                  <c:v>65</c:v>
                </c:pt>
                <c:pt idx="243">
                  <c:v>8</c:v>
                </c:pt>
                <c:pt idx="244">
                  <c:v>30</c:v>
                </c:pt>
                <c:pt idx="245">
                  <c:v>0.1</c:v>
                </c:pt>
                <c:pt idx="246">
                  <c:v>10</c:v>
                </c:pt>
                <c:pt idx="247">
                  <c:v>0.15</c:v>
                </c:pt>
                <c:pt idx="248">
                  <c:v>1</c:v>
                </c:pt>
                <c:pt idx="249">
                  <c:v>30</c:v>
                </c:pt>
                <c:pt idx="250">
                  <c:v>130</c:v>
                </c:pt>
                <c:pt idx="251">
                  <c:v>12.5</c:v>
                </c:pt>
                <c:pt idx="252">
                  <c:v>105</c:v>
                </c:pt>
                <c:pt idx="253">
                  <c:v>55</c:v>
                </c:pt>
                <c:pt idx="254">
                  <c:v>18</c:v>
                </c:pt>
                <c:pt idx="255">
                  <c:v>23</c:v>
                </c:pt>
                <c:pt idx="256">
                  <c:v>31.5</c:v>
                </c:pt>
                <c:pt idx="257">
                  <c:v>40</c:v>
                </c:pt>
                <c:pt idx="258">
                  <c:v>62</c:v>
                </c:pt>
                <c:pt idx="259">
                  <c:v>5</c:v>
                </c:pt>
                <c:pt idx="260">
                  <c:v>5</c:v>
                </c:pt>
                <c:pt idx="261">
                  <c:v>0.75</c:v>
                </c:pt>
                <c:pt idx="262">
                  <c:v>12</c:v>
                </c:pt>
                <c:pt idx="263">
                  <c:v>31</c:v>
                </c:pt>
                <c:pt idx="264">
                  <c:v>12</c:v>
                </c:pt>
                <c:pt idx="265">
                  <c:v>32</c:v>
                </c:pt>
                <c:pt idx="266">
                  <c:v>44.5</c:v>
                </c:pt>
                <c:pt idx="267">
                  <c:v>21.5</c:v>
                </c:pt>
                <c:pt idx="268">
                  <c:v>140</c:v>
                </c:pt>
                <c:pt idx="269">
                  <c:v>27</c:v>
                </c:pt>
                <c:pt idx="270">
                  <c:v>13</c:v>
                </c:pt>
                <c:pt idx="271">
                  <c:v>0.6</c:v>
                </c:pt>
                <c:pt idx="272">
                  <c:v>110</c:v>
                </c:pt>
                <c:pt idx="273">
                  <c:v>86</c:v>
                </c:pt>
                <c:pt idx="274">
                  <c:v>100</c:v>
                </c:pt>
                <c:pt idx="275">
                  <c:v>5</c:v>
                </c:pt>
                <c:pt idx="276">
                  <c:v>50</c:v>
                </c:pt>
                <c:pt idx="277">
                  <c:v>25</c:v>
                </c:pt>
                <c:pt idx="278">
                  <c:v>50</c:v>
                </c:pt>
                <c:pt idx="279">
                  <c:v>20</c:v>
                </c:pt>
                <c:pt idx="280">
                  <c:v>65</c:v>
                </c:pt>
                <c:pt idx="281">
                  <c:v>60</c:v>
                </c:pt>
                <c:pt idx="282">
                  <c:v>120</c:v>
                </c:pt>
                <c:pt idx="283">
                  <c:v>10</c:v>
                </c:pt>
                <c:pt idx="284">
                  <c:v>5</c:v>
                </c:pt>
                <c:pt idx="285">
                  <c:v>30</c:v>
                </c:pt>
                <c:pt idx="286">
                  <c:v>13</c:v>
                </c:pt>
                <c:pt idx="287">
                  <c:v>30</c:v>
                </c:pt>
                <c:pt idx="288">
                  <c:v>25</c:v>
                </c:pt>
                <c:pt idx="289">
                  <c:v>63</c:v>
                </c:pt>
                <c:pt idx="290">
                  <c:v>17</c:v>
                </c:pt>
                <c:pt idx="291">
                  <c:v>33</c:v>
                </c:pt>
                <c:pt idx="292">
                  <c:v>130</c:v>
                </c:pt>
                <c:pt idx="293">
                  <c:v>7</c:v>
                </c:pt>
                <c:pt idx="294">
                  <c:v>40</c:v>
                </c:pt>
                <c:pt idx="295">
                  <c:v>237</c:v>
                </c:pt>
                <c:pt idx="296">
                  <c:v>250</c:v>
                </c:pt>
                <c:pt idx="297">
                  <c:v>60</c:v>
                </c:pt>
                <c:pt idx="298">
                  <c:v>8.6</c:v>
                </c:pt>
                <c:pt idx="299">
                  <c:v>17</c:v>
                </c:pt>
                <c:pt idx="300">
                  <c:v>0.3</c:v>
                </c:pt>
                <c:pt idx="301">
                  <c:v>18.026147999999999</c:v>
                </c:pt>
                <c:pt idx="302">
                  <c:v>30</c:v>
                </c:pt>
                <c:pt idx="303">
                  <c:v>80</c:v>
                </c:pt>
                <c:pt idx="304">
                  <c:v>25</c:v>
                </c:pt>
                <c:pt idx="305">
                  <c:v>16</c:v>
                </c:pt>
                <c:pt idx="306">
                  <c:v>18</c:v>
                </c:pt>
                <c:pt idx="307">
                  <c:v>30</c:v>
                </c:pt>
                <c:pt idx="308">
                  <c:v>70</c:v>
                </c:pt>
                <c:pt idx="309">
                  <c:v>50</c:v>
                </c:pt>
                <c:pt idx="310">
                  <c:v>3</c:v>
                </c:pt>
                <c:pt idx="311">
                  <c:v>40</c:v>
                </c:pt>
                <c:pt idx="312">
                  <c:v>40</c:v>
                </c:pt>
                <c:pt idx="313">
                  <c:v>19</c:v>
                </c:pt>
                <c:pt idx="314">
                  <c:v>130</c:v>
                </c:pt>
                <c:pt idx="315">
                  <c:v>19</c:v>
                </c:pt>
                <c:pt idx="316">
                  <c:v>70</c:v>
                </c:pt>
                <c:pt idx="317">
                  <c:v>15</c:v>
                </c:pt>
                <c:pt idx="318">
                  <c:v>20</c:v>
                </c:pt>
                <c:pt idx="319">
                  <c:v>20</c:v>
                </c:pt>
                <c:pt idx="320">
                  <c:v>18</c:v>
                </c:pt>
                <c:pt idx="321">
                  <c:v>20</c:v>
                </c:pt>
                <c:pt idx="322">
                  <c:v>10</c:v>
                </c:pt>
                <c:pt idx="323">
                  <c:v>8.5</c:v>
                </c:pt>
                <c:pt idx="324">
                  <c:v>70</c:v>
                </c:pt>
                <c:pt idx="325">
                  <c:v>10</c:v>
                </c:pt>
                <c:pt idx="326">
                  <c:v>80</c:v>
                </c:pt>
                <c:pt idx="327">
                  <c:v>20</c:v>
                </c:pt>
                <c:pt idx="328">
                  <c:v>40</c:v>
                </c:pt>
                <c:pt idx="329">
                  <c:v>18</c:v>
                </c:pt>
                <c:pt idx="330">
                  <c:v>12</c:v>
                </c:pt>
                <c:pt idx="331">
                  <c:v>15</c:v>
                </c:pt>
                <c:pt idx="332">
                  <c:v>51</c:v>
                </c:pt>
                <c:pt idx="333">
                  <c:v>70</c:v>
                </c:pt>
                <c:pt idx="334">
                  <c:v>50</c:v>
                </c:pt>
                <c:pt idx="335">
                  <c:v>3.3</c:v>
                </c:pt>
                <c:pt idx="336">
                  <c:v>125</c:v>
                </c:pt>
                <c:pt idx="337">
                  <c:v>150</c:v>
                </c:pt>
                <c:pt idx="338">
                  <c:v>100</c:v>
                </c:pt>
                <c:pt idx="339">
                  <c:v>80</c:v>
                </c:pt>
                <c:pt idx="340">
                  <c:v>250</c:v>
                </c:pt>
                <c:pt idx="341">
                  <c:v>35</c:v>
                </c:pt>
                <c:pt idx="342">
                  <c:v>6.5</c:v>
                </c:pt>
                <c:pt idx="343">
                  <c:v>70</c:v>
                </c:pt>
                <c:pt idx="344">
                  <c:v>20</c:v>
                </c:pt>
                <c:pt idx="345">
                  <c:v>44</c:v>
                </c:pt>
                <c:pt idx="346">
                  <c:v>209</c:v>
                </c:pt>
                <c:pt idx="347">
                  <c:v>53</c:v>
                </c:pt>
                <c:pt idx="348">
                  <c:v>20</c:v>
                </c:pt>
                <c:pt idx="349">
                  <c:v>17</c:v>
                </c:pt>
                <c:pt idx="350">
                  <c:v>6</c:v>
                </c:pt>
                <c:pt idx="351">
                  <c:v>1.8</c:v>
                </c:pt>
                <c:pt idx="352">
                  <c:v>60</c:v>
                </c:pt>
                <c:pt idx="353">
                  <c:v>12</c:v>
                </c:pt>
                <c:pt idx="354">
                  <c:v>14</c:v>
                </c:pt>
                <c:pt idx="355">
                  <c:v>16.5</c:v>
                </c:pt>
                <c:pt idx="356">
                  <c:v>48</c:v>
                </c:pt>
                <c:pt idx="357">
                  <c:v>80</c:v>
                </c:pt>
                <c:pt idx="358">
                  <c:v>150</c:v>
                </c:pt>
                <c:pt idx="359">
                  <c:v>2.8</c:v>
                </c:pt>
                <c:pt idx="360">
                  <c:v>17.5</c:v>
                </c:pt>
                <c:pt idx="361">
                  <c:v>15</c:v>
                </c:pt>
                <c:pt idx="362">
                  <c:v>22</c:v>
                </c:pt>
                <c:pt idx="363">
                  <c:v>3</c:v>
                </c:pt>
                <c:pt idx="364">
                  <c:v>2.5</c:v>
                </c:pt>
                <c:pt idx="365">
                  <c:v>2.7</c:v>
                </c:pt>
                <c:pt idx="366">
                  <c:v>8</c:v>
                </c:pt>
                <c:pt idx="367">
                  <c:v>3.2</c:v>
                </c:pt>
                <c:pt idx="368">
                  <c:v>40</c:v>
                </c:pt>
                <c:pt idx="369">
                  <c:v>13</c:v>
                </c:pt>
                <c:pt idx="370">
                  <c:v>18</c:v>
                </c:pt>
                <c:pt idx="371">
                  <c:v>3.3</c:v>
                </c:pt>
                <c:pt idx="372">
                  <c:v>55</c:v>
                </c:pt>
                <c:pt idx="373">
                  <c:v>3.500159</c:v>
                </c:pt>
                <c:pt idx="374">
                  <c:v>0.5</c:v>
                </c:pt>
                <c:pt idx="375">
                  <c:v>150</c:v>
                </c:pt>
                <c:pt idx="376">
                  <c:v>5</c:v>
                </c:pt>
                <c:pt idx="377">
                  <c:v>6</c:v>
                </c:pt>
                <c:pt idx="378">
                  <c:v>0.25</c:v>
                </c:pt>
                <c:pt idx="379">
                  <c:v>20</c:v>
                </c:pt>
                <c:pt idx="380">
                  <c:v>28</c:v>
                </c:pt>
                <c:pt idx="381">
                  <c:v>55</c:v>
                </c:pt>
                <c:pt idx="382">
                  <c:v>14</c:v>
                </c:pt>
                <c:pt idx="383">
                  <c:v>35</c:v>
                </c:pt>
                <c:pt idx="384">
                  <c:v>1.1000000000000001</c:v>
                </c:pt>
                <c:pt idx="385">
                  <c:v>7</c:v>
                </c:pt>
                <c:pt idx="386">
                  <c:v>0.5</c:v>
                </c:pt>
                <c:pt idx="387">
                  <c:v>23</c:v>
                </c:pt>
                <c:pt idx="388">
                  <c:v>0.9</c:v>
                </c:pt>
                <c:pt idx="389">
                  <c:v>100</c:v>
                </c:pt>
                <c:pt idx="390">
                  <c:v>34.200000000000003</c:v>
                </c:pt>
                <c:pt idx="391">
                  <c:v>10</c:v>
                </c:pt>
                <c:pt idx="392">
                  <c:v>15</c:v>
                </c:pt>
                <c:pt idx="393">
                  <c:v>70</c:v>
                </c:pt>
                <c:pt idx="394">
                  <c:v>165</c:v>
                </c:pt>
                <c:pt idx="395">
                  <c:v>40</c:v>
                </c:pt>
                <c:pt idx="396">
                  <c:v>40</c:v>
                </c:pt>
                <c:pt idx="397">
                  <c:v>30</c:v>
                </c:pt>
                <c:pt idx="398">
                  <c:v>32</c:v>
                </c:pt>
                <c:pt idx="399">
                  <c:v>25</c:v>
                </c:pt>
                <c:pt idx="400">
                  <c:v>40</c:v>
                </c:pt>
                <c:pt idx="401">
                  <c:v>18</c:v>
                </c:pt>
                <c:pt idx="402">
                  <c:v>20</c:v>
                </c:pt>
                <c:pt idx="403">
                  <c:v>10</c:v>
                </c:pt>
                <c:pt idx="404">
                  <c:v>5</c:v>
                </c:pt>
                <c:pt idx="405">
                  <c:v>18</c:v>
                </c:pt>
                <c:pt idx="406">
                  <c:v>20</c:v>
                </c:pt>
                <c:pt idx="407">
                  <c:v>13</c:v>
                </c:pt>
                <c:pt idx="408">
                  <c:v>21</c:v>
                </c:pt>
                <c:pt idx="409">
                  <c:v>9</c:v>
                </c:pt>
                <c:pt idx="410">
                  <c:v>92</c:v>
                </c:pt>
                <c:pt idx="411">
                  <c:v>50</c:v>
                </c:pt>
                <c:pt idx="412">
                  <c:v>53</c:v>
                </c:pt>
                <c:pt idx="413">
                  <c:v>17.5</c:v>
                </c:pt>
                <c:pt idx="414">
                  <c:v>9</c:v>
                </c:pt>
                <c:pt idx="415">
                  <c:v>30</c:v>
                </c:pt>
                <c:pt idx="416">
                  <c:v>15</c:v>
                </c:pt>
                <c:pt idx="417">
                  <c:v>13</c:v>
                </c:pt>
                <c:pt idx="418">
                  <c:v>70</c:v>
                </c:pt>
                <c:pt idx="419">
                  <c:v>54</c:v>
                </c:pt>
                <c:pt idx="420">
                  <c:v>28</c:v>
                </c:pt>
                <c:pt idx="421">
                  <c:v>45</c:v>
                </c:pt>
                <c:pt idx="422">
                  <c:v>65</c:v>
                </c:pt>
                <c:pt idx="423">
                  <c:v>61</c:v>
                </c:pt>
                <c:pt idx="424">
                  <c:v>35</c:v>
                </c:pt>
                <c:pt idx="425">
                  <c:v>2.6</c:v>
                </c:pt>
                <c:pt idx="426">
                  <c:v>40</c:v>
                </c:pt>
                <c:pt idx="427">
                  <c:v>40</c:v>
                </c:pt>
                <c:pt idx="428">
                  <c:v>25</c:v>
                </c:pt>
                <c:pt idx="429">
                  <c:v>10</c:v>
                </c:pt>
                <c:pt idx="430">
                  <c:v>22</c:v>
                </c:pt>
                <c:pt idx="431">
                  <c:v>100</c:v>
                </c:pt>
                <c:pt idx="432">
                  <c:v>35</c:v>
                </c:pt>
                <c:pt idx="433">
                  <c:v>25.5</c:v>
                </c:pt>
                <c:pt idx="434">
                  <c:v>50</c:v>
                </c:pt>
                <c:pt idx="435">
                  <c:v>25</c:v>
                </c:pt>
                <c:pt idx="436">
                  <c:v>1.1000000000000001</c:v>
                </c:pt>
                <c:pt idx="437">
                  <c:v>2</c:v>
                </c:pt>
                <c:pt idx="438">
                  <c:v>30</c:v>
                </c:pt>
                <c:pt idx="439">
                  <c:v>1</c:v>
                </c:pt>
                <c:pt idx="440">
                  <c:v>30</c:v>
                </c:pt>
                <c:pt idx="441">
                  <c:v>18</c:v>
                </c:pt>
                <c:pt idx="442">
                  <c:v>1.2</c:v>
                </c:pt>
                <c:pt idx="443">
                  <c:v>1.0661670000000001</c:v>
                </c:pt>
                <c:pt idx="444">
                  <c:v>65</c:v>
                </c:pt>
                <c:pt idx="445">
                  <c:v>3.5</c:v>
                </c:pt>
                <c:pt idx="446">
                  <c:v>20</c:v>
                </c:pt>
                <c:pt idx="447">
                  <c:v>14</c:v>
                </c:pt>
                <c:pt idx="448">
                  <c:v>70</c:v>
                </c:pt>
                <c:pt idx="449">
                  <c:v>30</c:v>
                </c:pt>
                <c:pt idx="450">
                  <c:v>8</c:v>
                </c:pt>
                <c:pt idx="451">
                  <c:v>150</c:v>
                </c:pt>
                <c:pt idx="452">
                  <c:v>20</c:v>
                </c:pt>
                <c:pt idx="453">
                  <c:v>20</c:v>
                </c:pt>
                <c:pt idx="454">
                  <c:v>15</c:v>
                </c:pt>
                <c:pt idx="455">
                  <c:v>15</c:v>
                </c:pt>
                <c:pt idx="456">
                  <c:v>40</c:v>
                </c:pt>
                <c:pt idx="457">
                  <c:v>18</c:v>
                </c:pt>
                <c:pt idx="458">
                  <c:v>14</c:v>
                </c:pt>
                <c:pt idx="459">
                  <c:v>0.5</c:v>
                </c:pt>
                <c:pt idx="460">
                  <c:v>7</c:v>
                </c:pt>
                <c:pt idx="461">
                  <c:v>5</c:v>
                </c:pt>
                <c:pt idx="462">
                  <c:v>4.5</c:v>
                </c:pt>
                <c:pt idx="463">
                  <c:v>55</c:v>
                </c:pt>
                <c:pt idx="464">
                  <c:v>4</c:v>
                </c:pt>
                <c:pt idx="465">
                  <c:v>4</c:v>
                </c:pt>
                <c:pt idx="466">
                  <c:v>1.5</c:v>
                </c:pt>
                <c:pt idx="467">
                  <c:v>16</c:v>
                </c:pt>
                <c:pt idx="468">
                  <c:v>2</c:v>
                </c:pt>
                <c:pt idx="469">
                  <c:v>6</c:v>
                </c:pt>
                <c:pt idx="470">
                  <c:v>40</c:v>
                </c:pt>
                <c:pt idx="471">
                  <c:v>6.5</c:v>
                </c:pt>
                <c:pt idx="472">
                  <c:v>185</c:v>
                </c:pt>
                <c:pt idx="473">
                  <c:v>72</c:v>
                </c:pt>
                <c:pt idx="474">
                  <c:v>15</c:v>
                </c:pt>
                <c:pt idx="475">
                  <c:v>36</c:v>
                </c:pt>
                <c:pt idx="476">
                  <c:v>12</c:v>
                </c:pt>
                <c:pt idx="477">
                  <c:v>1.4999999999999999E-2</c:v>
                </c:pt>
                <c:pt idx="478">
                  <c:v>28</c:v>
                </c:pt>
                <c:pt idx="479">
                  <c:v>7</c:v>
                </c:pt>
                <c:pt idx="480">
                  <c:v>25</c:v>
                </c:pt>
                <c:pt idx="481">
                  <c:v>30</c:v>
                </c:pt>
                <c:pt idx="482">
                  <c:v>32.5</c:v>
                </c:pt>
                <c:pt idx="483">
                  <c:v>40</c:v>
                </c:pt>
                <c:pt idx="484">
                  <c:v>17</c:v>
                </c:pt>
                <c:pt idx="485">
                  <c:v>40</c:v>
                </c:pt>
                <c:pt idx="486">
                  <c:v>26</c:v>
                </c:pt>
                <c:pt idx="487">
                  <c:v>1</c:v>
                </c:pt>
                <c:pt idx="488">
                  <c:v>25</c:v>
                </c:pt>
                <c:pt idx="489">
                  <c:v>8.5</c:v>
                </c:pt>
                <c:pt idx="490">
                  <c:v>10</c:v>
                </c:pt>
                <c:pt idx="491">
                  <c:v>33</c:v>
                </c:pt>
                <c:pt idx="492">
                  <c:v>55</c:v>
                </c:pt>
                <c:pt idx="493">
                  <c:v>14</c:v>
                </c:pt>
                <c:pt idx="494">
                  <c:v>25</c:v>
                </c:pt>
                <c:pt idx="495">
                  <c:v>50</c:v>
                </c:pt>
                <c:pt idx="496">
                  <c:v>35</c:v>
                </c:pt>
                <c:pt idx="497">
                  <c:v>0.6</c:v>
                </c:pt>
                <c:pt idx="498">
                  <c:v>8</c:v>
                </c:pt>
                <c:pt idx="499">
                  <c:v>11</c:v>
                </c:pt>
                <c:pt idx="500">
                  <c:v>17</c:v>
                </c:pt>
                <c:pt idx="501">
                  <c:v>10</c:v>
                </c:pt>
                <c:pt idx="502">
                  <c:v>1.9</c:v>
                </c:pt>
                <c:pt idx="503">
                  <c:v>26</c:v>
                </c:pt>
                <c:pt idx="504">
                  <c:v>8</c:v>
                </c:pt>
                <c:pt idx="505">
                  <c:v>81</c:v>
                </c:pt>
                <c:pt idx="506">
                  <c:v>42</c:v>
                </c:pt>
                <c:pt idx="507">
                  <c:v>13</c:v>
                </c:pt>
                <c:pt idx="508">
                  <c:v>10</c:v>
                </c:pt>
                <c:pt idx="509">
                  <c:v>4</c:v>
                </c:pt>
                <c:pt idx="510">
                  <c:v>1.5</c:v>
                </c:pt>
                <c:pt idx="511">
                  <c:v>15</c:v>
                </c:pt>
                <c:pt idx="512">
                  <c:v>55</c:v>
                </c:pt>
                <c:pt idx="513">
                  <c:v>52</c:v>
                </c:pt>
                <c:pt idx="514">
                  <c:v>20</c:v>
                </c:pt>
                <c:pt idx="515">
                  <c:v>30</c:v>
                </c:pt>
                <c:pt idx="516">
                  <c:v>3</c:v>
                </c:pt>
                <c:pt idx="517">
                  <c:v>55</c:v>
                </c:pt>
                <c:pt idx="518">
                  <c:v>37</c:v>
                </c:pt>
                <c:pt idx="519">
                  <c:v>0.22500000000000001</c:v>
                </c:pt>
                <c:pt idx="520">
                  <c:v>20</c:v>
                </c:pt>
                <c:pt idx="521">
                  <c:v>1.2</c:v>
                </c:pt>
                <c:pt idx="522">
                  <c:v>6</c:v>
                </c:pt>
                <c:pt idx="523">
                  <c:v>10</c:v>
                </c:pt>
                <c:pt idx="524">
                  <c:v>7</c:v>
                </c:pt>
                <c:pt idx="525">
                  <c:v>6</c:v>
                </c:pt>
                <c:pt idx="526">
                  <c:v>12</c:v>
                </c:pt>
                <c:pt idx="527">
                  <c:v>0.2</c:v>
                </c:pt>
                <c:pt idx="528">
                  <c:v>10</c:v>
                </c:pt>
                <c:pt idx="529">
                  <c:v>20</c:v>
                </c:pt>
                <c:pt idx="530">
                  <c:v>35</c:v>
                </c:pt>
                <c:pt idx="531">
                  <c:v>7</c:v>
                </c:pt>
                <c:pt idx="532">
                  <c:v>250</c:v>
                </c:pt>
                <c:pt idx="533">
                  <c:v>140</c:v>
                </c:pt>
                <c:pt idx="534">
                  <c:v>170</c:v>
                </c:pt>
                <c:pt idx="535">
                  <c:v>57</c:v>
                </c:pt>
                <c:pt idx="536">
                  <c:v>55</c:v>
                </c:pt>
                <c:pt idx="537">
                  <c:v>2</c:v>
                </c:pt>
                <c:pt idx="538">
                  <c:v>1.3</c:v>
                </c:pt>
                <c:pt idx="539">
                  <c:v>14</c:v>
                </c:pt>
                <c:pt idx="540">
                  <c:v>30</c:v>
                </c:pt>
                <c:pt idx="541">
                  <c:v>200</c:v>
                </c:pt>
                <c:pt idx="542">
                  <c:v>120</c:v>
                </c:pt>
                <c:pt idx="543">
                  <c:v>6</c:v>
                </c:pt>
                <c:pt idx="544">
                  <c:v>27</c:v>
                </c:pt>
                <c:pt idx="545">
                  <c:v>15</c:v>
                </c:pt>
                <c:pt idx="546">
                  <c:v>150</c:v>
                </c:pt>
                <c:pt idx="547">
                  <c:v>52</c:v>
                </c:pt>
                <c:pt idx="548">
                  <c:v>50</c:v>
                </c:pt>
                <c:pt idx="549">
                  <c:v>90</c:v>
                </c:pt>
                <c:pt idx="550">
                  <c:v>14</c:v>
                </c:pt>
                <c:pt idx="551">
                  <c:v>52</c:v>
                </c:pt>
                <c:pt idx="552">
                  <c:v>18</c:v>
                </c:pt>
                <c:pt idx="553">
                  <c:v>60</c:v>
                </c:pt>
                <c:pt idx="554">
                  <c:v>85</c:v>
                </c:pt>
                <c:pt idx="555">
                  <c:v>32</c:v>
                </c:pt>
                <c:pt idx="556">
                  <c:v>100</c:v>
                </c:pt>
                <c:pt idx="557">
                  <c:v>7.0000000000000001E-3</c:v>
                </c:pt>
                <c:pt idx="558">
                  <c:v>10</c:v>
                </c:pt>
                <c:pt idx="559">
                  <c:v>12</c:v>
                </c:pt>
                <c:pt idx="560">
                  <c:v>25</c:v>
                </c:pt>
                <c:pt idx="561">
                  <c:v>0.45</c:v>
                </c:pt>
                <c:pt idx="562">
                  <c:v>18</c:v>
                </c:pt>
                <c:pt idx="563">
                  <c:v>50</c:v>
                </c:pt>
                <c:pt idx="564">
                  <c:v>2.9</c:v>
                </c:pt>
                <c:pt idx="565">
                  <c:v>1.2</c:v>
                </c:pt>
                <c:pt idx="566">
                  <c:v>5</c:v>
                </c:pt>
                <c:pt idx="567">
                  <c:v>50</c:v>
                </c:pt>
                <c:pt idx="568">
                  <c:v>10</c:v>
                </c:pt>
                <c:pt idx="569">
                  <c:v>55</c:v>
                </c:pt>
                <c:pt idx="570">
                  <c:v>45</c:v>
                </c:pt>
                <c:pt idx="571">
                  <c:v>49</c:v>
                </c:pt>
                <c:pt idx="572">
                  <c:v>4.5</c:v>
                </c:pt>
                <c:pt idx="573">
                  <c:v>5.5</c:v>
                </c:pt>
                <c:pt idx="574">
                  <c:v>150</c:v>
                </c:pt>
                <c:pt idx="575">
                  <c:v>12</c:v>
                </c:pt>
                <c:pt idx="576">
                  <c:v>44</c:v>
                </c:pt>
                <c:pt idx="577">
                  <c:v>75</c:v>
                </c:pt>
                <c:pt idx="578">
                  <c:v>92</c:v>
                </c:pt>
                <c:pt idx="579">
                  <c:v>120</c:v>
                </c:pt>
                <c:pt idx="580">
                  <c:v>0.25</c:v>
                </c:pt>
                <c:pt idx="581">
                  <c:v>23</c:v>
                </c:pt>
                <c:pt idx="582">
                  <c:v>20</c:v>
                </c:pt>
                <c:pt idx="583">
                  <c:v>0.2</c:v>
                </c:pt>
                <c:pt idx="584">
                  <c:v>60</c:v>
                </c:pt>
                <c:pt idx="585">
                  <c:v>40</c:v>
                </c:pt>
                <c:pt idx="586">
                  <c:v>23</c:v>
                </c:pt>
                <c:pt idx="587">
                  <c:v>1</c:v>
                </c:pt>
                <c:pt idx="588">
                  <c:v>45</c:v>
                </c:pt>
                <c:pt idx="589">
                  <c:v>150</c:v>
                </c:pt>
                <c:pt idx="590">
                  <c:v>45</c:v>
                </c:pt>
                <c:pt idx="591">
                  <c:v>50</c:v>
                </c:pt>
                <c:pt idx="592">
                  <c:v>0.18</c:v>
                </c:pt>
                <c:pt idx="593">
                  <c:v>76</c:v>
                </c:pt>
                <c:pt idx="594">
                  <c:v>13</c:v>
                </c:pt>
                <c:pt idx="595">
                  <c:v>9</c:v>
                </c:pt>
                <c:pt idx="596">
                  <c:v>34</c:v>
                </c:pt>
                <c:pt idx="597">
                  <c:v>11</c:v>
                </c:pt>
                <c:pt idx="598">
                  <c:v>25</c:v>
                </c:pt>
                <c:pt idx="599">
                  <c:v>1.5</c:v>
                </c:pt>
                <c:pt idx="600">
                  <c:v>3</c:v>
                </c:pt>
                <c:pt idx="601">
                  <c:v>60</c:v>
                </c:pt>
                <c:pt idx="602">
                  <c:v>12</c:v>
                </c:pt>
                <c:pt idx="603">
                  <c:v>0.25</c:v>
                </c:pt>
                <c:pt idx="604">
                  <c:v>10</c:v>
                </c:pt>
                <c:pt idx="605">
                  <c:v>88</c:v>
                </c:pt>
                <c:pt idx="606">
                  <c:v>95</c:v>
                </c:pt>
                <c:pt idx="607">
                  <c:v>40</c:v>
                </c:pt>
                <c:pt idx="608">
                  <c:v>60</c:v>
                </c:pt>
                <c:pt idx="609">
                  <c:v>40</c:v>
                </c:pt>
                <c:pt idx="610">
                  <c:v>6</c:v>
                </c:pt>
                <c:pt idx="611">
                  <c:v>55</c:v>
                </c:pt>
                <c:pt idx="612">
                  <c:v>55</c:v>
                </c:pt>
                <c:pt idx="613">
                  <c:v>17.5</c:v>
                </c:pt>
                <c:pt idx="614">
                  <c:v>3.3</c:v>
                </c:pt>
                <c:pt idx="615">
                  <c:v>12</c:v>
                </c:pt>
                <c:pt idx="616">
                  <c:v>0.5</c:v>
                </c:pt>
                <c:pt idx="617">
                  <c:v>125</c:v>
                </c:pt>
                <c:pt idx="618">
                  <c:v>8</c:v>
                </c:pt>
                <c:pt idx="619">
                  <c:v>4.4999999999999997E-3</c:v>
                </c:pt>
                <c:pt idx="620">
                  <c:v>62</c:v>
                </c:pt>
                <c:pt idx="621">
                  <c:v>31.114999999999998</c:v>
                </c:pt>
                <c:pt idx="622">
                  <c:v>5</c:v>
                </c:pt>
                <c:pt idx="623">
                  <c:v>0.23</c:v>
                </c:pt>
                <c:pt idx="624">
                  <c:v>70</c:v>
                </c:pt>
                <c:pt idx="625">
                  <c:v>70</c:v>
                </c:pt>
                <c:pt idx="626">
                  <c:v>26</c:v>
                </c:pt>
                <c:pt idx="627">
                  <c:v>19.400870000000001</c:v>
                </c:pt>
                <c:pt idx="628">
                  <c:v>27</c:v>
                </c:pt>
                <c:pt idx="629">
                  <c:v>102</c:v>
                </c:pt>
                <c:pt idx="630">
                  <c:v>78</c:v>
                </c:pt>
                <c:pt idx="631">
                  <c:v>100</c:v>
                </c:pt>
                <c:pt idx="632">
                  <c:v>25</c:v>
                </c:pt>
                <c:pt idx="633">
                  <c:v>8.5500000000000007</c:v>
                </c:pt>
                <c:pt idx="634">
                  <c:v>12</c:v>
                </c:pt>
                <c:pt idx="635">
                  <c:v>30</c:v>
                </c:pt>
                <c:pt idx="636">
                  <c:v>19.43</c:v>
                </c:pt>
                <c:pt idx="637">
                  <c:v>7.5</c:v>
                </c:pt>
                <c:pt idx="638">
                  <c:v>20</c:v>
                </c:pt>
                <c:pt idx="639">
                  <c:v>79</c:v>
                </c:pt>
                <c:pt idx="640">
                  <c:v>85</c:v>
                </c:pt>
                <c:pt idx="641">
                  <c:v>65</c:v>
                </c:pt>
                <c:pt idx="642">
                  <c:v>6.5</c:v>
                </c:pt>
                <c:pt idx="643">
                  <c:v>40</c:v>
                </c:pt>
                <c:pt idx="644">
                  <c:v>6</c:v>
                </c:pt>
                <c:pt idx="645">
                  <c:v>3</c:v>
                </c:pt>
                <c:pt idx="646">
                  <c:v>0.27</c:v>
                </c:pt>
                <c:pt idx="647">
                  <c:v>75</c:v>
                </c:pt>
                <c:pt idx="648">
                  <c:v>20</c:v>
                </c:pt>
                <c:pt idx="649">
                  <c:v>18</c:v>
                </c:pt>
                <c:pt idx="650">
                  <c:v>35</c:v>
                </c:pt>
                <c:pt idx="651">
                  <c:v>15</c:v>
                </c:pt>
                <c:pt idx="652">
                  <c:v>15</c:v>
                </c:pt>
                <c:pt idx="653">
                  <c:v>50</c:v>
                </c:pt>
                <c:pt idx="654">
                  <c:v>20</c:v>
                </c:pt>
                <c:pt idx="655">
                  <c:v>75</c:v>
                </c:pt>
                <c:pt idx="656">
                  <c:v>90</c:v>
                </c:pt>
                <c:pt idx="657">
                  <c:v>60</c:v>
                </c:pt>
                <c:pt idx="658">
                  <c:v>25</c:v>
                </c:pt>
                <c:pt idx="659">
                  <c:v>4.5</c:v>
                </c:pt>
                <c:pt idx="660">
                  <c:v>0.45</c:v>
                </c:pt>
                <c:pt idx="661">
                  <c:v>15</c:v>
                </c:pt>
                <c:pt idx="662">
                  <c:v>10</c:v>
                </c:pt>
                <c:pt idx="663">
                  <c:v>37</c:v>
                </c:pt>
                <c:pt idx="664">
                  <c:v>20</c:v>
                </c:pt>
                <c:pt idx="665">
                  <c:v>11</c:v>
                </c:pt>
                <c:pt idx="666">
                  <c:v>60</c:v>
                </c:pt>
                <c:pt idx="667">
                  <c:v>11</c:v>
                </c:pt>
                <c:pt idx="668">
                  <c:v>40</c:v>
                </c:pt>
                <c:pt idx="669">
                  <c:v>15</c:v>
                </c:pt>
                <c:pt idx="670">
                  <c:v>60</c:v>
                </c:pt>
                <c:pt idx="671">
                  <c:v>46</c:v>
                </c:pt>
                <c:pt idx="672">
                  <c:v>20</c:v>
                </c:pt>
                <c:pt idx="673">
                  <c:v>2</c:v>
                </c:pt>
                <c:pt idx="674">
                  <c:v>45</c:v>
                </c:pt>
                <c:pt idx="675">
                  <c:v>30</c:v>
                </c:pt>
                <c:pt idx="676">
                  <c:v>32</c:v>
                </c:pt>
                <c:pt idx="677">
                  <c:v>12</c:v>
                </c:pt>
                <c:pt idx="678">
                  <c:v>20</c:v>
                </c:pt>
                <c:pt idx="679">
                  <c:v>6.5</c:v>
                </c:pt>
                <c:pt idx="680">
                  <c:v>7</c:v>
                </c:pt>
                <c:pt idx="681">
                  <c:v>15</c:v>
                </c:pt>
                <c:pt idx="682">
                  <c:v>50</c:v>
                </c:pt>
                <c:pt idx="683">
                  <c:v>14</c:v>
                </c:pt>
                <c:pt idx="684">
                  <c:v>1</c:v>
                </c:pt>
                <c:pt idx="685">
                  <c:v>35</c:v>
                </c:pt>
                <c:pt idx="686">
                  <c:v>3.5</c:v>
                </c:pt>
                <c:pt idx="687">
                  <c:v>31.5</c:v>
                </c:pt>
                <c:pt idx="688">
                  <c:v>53</c:v>
                </c:pt>
                <c:pt idx="689">
                  <c:v>12</c:v>
                </c:pt>
                <c:pt idx="690">
                  <c:v>15.8</c:v>
                </c:pt>
                <c:pt idx="691">
                  <c:v>21.15</c:v>
                </c:pt>
                <c:pt idx="692">
                  <c:v>8.8000000000000007</c:v>
                </c:pt>
                <c:pt idx="693">
                  <c:v>14</c:v>
                </c:pt>
                <c:pt idx="694">
                  <c:v>5.6</c:v>
                </c:pt>
                <c:pt idx="695">
                  <c:v>12</c:v>
                </c:pt>
                <c:pt idx="696">
                  <c:v>15</c:v>
                </c:pt>
                <c:pt idx="697">
                  <c:v>10.5</c:v>
                </c:pt>
                <c:pt idx="698">
                  <c:v>29</c:v>
                </c:pt>
                <c:pt idx="699">
                  <c:v>1</c:v>
                </c:pt>
                <c:pt idx="700">
                  <c:v>0.36499999999999999</c:v>
                </c:pt>
                <c:pt idx="701">
                  <c:v>50</c:v>
                </c:pt>
                <c:pt idx="702">
                  <c:v>45</c:v>
                </c:pt>
                <c:pt idx="703">
                  <c:v>35</c:v>
                </c:pt>
                <c:pt idx="704">
                  <c:v>98</c:v>
                </c:pt>
                <c:pt idx="705">
                  <c:v>7</c:v>
                </c:pt>
                <c:pt idx="706">
                  <c:v>3.5</c:v>
                </c:pt>
                <c:pt idx="707">
                  <c:v>6</c:v>
                </c:pt>
                <c:pt idx="708">
                  <c:v>60</c:v>
                </c:pt>
                <c:pt idx="709">
                  <c:v>50</c:v>
                </c:pt>
                <c:pt idx="710">
                  <c:v>5</c:v>
                </c:pt>
                <c:pt idx="711">
                  <c:v>25</c:v>
                </c:pt>
                <c:pt idx="712">
                  <c:v>12.8</c:v>
                </c:pt>
                <c:pt idx="713">
                  <c:v>22</c:v>
                </c:pt>
                <c:pt idx="714">
                  <c:v>14</c:v>
                </c:pt>
                <c:pt idx="715">
                  <c:v>10</c:v>
                </c:pt>
                <c:pt idx="716">
                  <c:v>116</c:v>
                </c:pt>
                <c:pt idx="717">
                  <c:v>15</c:v>
                </c:pt>
                <c:pt idx="718">
                  <c:v>27</c:v>
                </c:pt>
                <c:pt idx="719">
                  <c:v>100</c:v>
                </c:pt>
                <c:pt idx="720">
                  <c:v>30</c:v>
                </c:pt>
                <c:pt idx="721">
                  <c:v>11</c:v>
                </c:pt>
                <c:pt idx="722">
                  <c:v>10.6</c:v>
                </c:pt>
                <c:pt idx="723">
                  <c:v>25</c:v>
                </c:pt>
                <c:pt idx="724">
                  <c:v>14</c:v>
                </c:pt>
                <c:pt idx="725">
                  <c:v>20</c:v>
                </c:pt>
                <c:pt idx="726">
                  <c:v>55</c:v>
                </c:pt>
                <c:pt idx="727">
                  <c:v>3</c:v>
                </c:pt>
                <c:pt idx="728">
                  <c:v>26</c:v>
                </c:pt>
                <c:pt idx="729">
                  <c:v>170</c:v>
                </c:pt>
                <c:pt idx="730">
                  <c:v>20</c:v>
                </c:pt>
                <c:pt idx="731">
                  <c:v>80</c:v>
                </c:pt>
                <c:pt idx="732">
                  <c:v>60</c:v>
                </c:pt>
                <c:pt idx="733">
                  <c:v>6.9</c:v>
                </c:pt>
                <c:pt idx="734">
                  <c:v>30</c:v>
                </c:pt>
                <c:pt idx="735">
                  <c:v>14</c:v>
                </c:pt>
                <c:pt idx="736">
                  <c:v>11</c:v>
                </c:pt>
                <c:pt idx="737">
                  <c:v>0.69539300000000004</c:v>
                </c:pt>
                <c:pt idx="738">
                  <c:v>16.399999999999999</c:v>
                </c:pt>
                <c:pt idx="739">
                  <c:v>0.8</c:v>
                </c:pt>
                <c:pt idx="740">
                  <c:v>12</c:v>
                </c:pt>
                <c:pt idx="741">
                  <c:v>58</c:v>
                </c:pt>
                <c:pt idx="742">
                  <c:v>25</c:v>
                </c:pt>
                <c:pt idx="743">
                  <c:v>50</c:v>
                </c:pt>
                <c:pt idx="744">
                  <c:v>9</c:v>
                </c:pt>
                <c:pt idx="745">
                  <c:v>55</c:v>
                </c:pt>
                <c:pt idx="746">
                  <c:v>45</c:v>
                </c:pt>
                <c:pt idx="747">
                  <c:v>20</c:v>
                </c:pt>
                <c:pt idx="748">
                  <c:v>55</c:v>
                </c:pt>
                <c:pt idx="749">
                  <c:v>0.5</c:v>
                </c:pt>
                <c:pt idx="750">
                  <c:v>20</c:v>
                </c:pt>
                <c:pt idx="751">
                  <c:v>60</c:v>
                </c:pt>
                <c:pt idx="752">
                  <c:v>75</c:v>
                </c:pt>
                <c:pt idx="753">
                  <c:v>45</c:v>
                </c:pt>
                <c:pt idx="754">
                  <c:v>3.5</c:v>
                </c:pt>
                <c:pt idx="755">
                  <c:v>40</c:v>
                </c:pt>
                <c:pt idx="756">
                  <c:v>30</c:v>
                </c:pt>
                <c:pt idx="757">
                  <c:v>26</c:v>
                </c:pt>
                <c:pt idx="758">
                  <c:v>20</c:v>
                </c:pt>
                <c:pt idx="759">
                  <c:v>22</c:v>
                </c:pt>
                <c:pt idx="760">
                  <c:v>2</c:v>
                </c:pt>
                <c:pt idx="761">
                  <c:v>4</c:v>
                </c:pt>
                <c:pt idx="762">
                  <c:v>7</c:v>
                </c:pt>
                <c:pt idx="763">
                  <c:v>76</c:v>
                </c:pt>
                <c:pt idx="764">
                  <c:v>69</c:v>
                </c:pt>
                <c:pt idx="765">
                  <c:v>0.5</c:v>
                </c:pt>
                <c:pt idx="766">
                  <c:v>0.8</c:v>
                </c:pt>
                <c:pt idx="767">
                  <c:v>15</c:v>
                </c:pt>
                <c:pt idx="768">
                  <c:v>22</c:v>
                </c:pt>
                <c:pt idx="769">
                  <c:v>17</c:v>
                </c:pt>
                <c:pt idx="770">
                  <c:v>10</c:v>
                </c:pt>
                <c:pt idx="771">
                  <c:v>10</c:v>
                </c:pt>
                <c:pt idx="772">
                  <c:v>7</c:v>
                </c:pt>
                <c:pt idx="773">
                  <c:v>7.2</c:v>
                </c:pt>
                <c:pt idx="774">
                  <c:v>5.5</c:v>
                </c:pt>
                <c:pt idx="775">
                  <c:v>15</c:v>
                </c:pt>
                <c:pt idx="776">
                  <c:v>22</c:v>
                </c:pt>
                <c:pt idx="777">
                  <c:v>21</c:v>
                </c:pt>
                <c:pt idx="778">
                  <c:v>2</c:v>
                </c:pt>
                <c:pt idx="779">
                  <c:v>100</c:v>
                </c:pt>
                <c:pt idx="780">
                  <c:v>13</c:v>
                </c:pt>
                <c:pt idx="781">
                  <c:v>17</c:v>
                </c:pt>
                <c:pt idx="782">
                  <c:v>58</c:v>
                </c:pt>
                <c:pt idx="783">
                  <c:v>142</c:v>
                </c:pt>
                <c:pt idx="784">
                  <c:v>70</c:v>
                </c:pt>
                <c:pt idx="785">
                  <c:v>90</c:v>
                </c:pt>
                <c:pt idx="786">
                  <c:v>28</c:v>
                </c:pt>
                <c:pt idx="787">
                  <c:v>5</c:v>
                </c:pt>
                <c:pt idx="788">
                  <c:v>5</c:v>
                </c:pt>
                <c:pt idx="789">
                  <c:v>127.5</c:v>
                </c:pt>
                <c:pt idx="790">
                  <c:v>11.5</c:v>
                </c:pt>
                <c:pt idx="791">
                  <c:v>10</c:v>
                </c:pt>
                <c:pt idx="792">
                  <c:v>13</c:v>
                </c:pt>
                <c:pt idx="793">
                  <c:v>25</c:v>
                </c:pt>
                <c:pt idx="794">
                  <c:v>55</c:v>
                </c:pt>
                <c:pt idx="795">
                  <c:v>30</c:v>
                </c:pt>
                <c:pt idx="796">
                  <c:v>12</c:v>
                </c:pt>
                <c:pt idx="797">
                  <c:v>20</c:v>
                </c:pt>
                <c:pt idx="798">
                  <c:v>15</c:v>
                </c:pt>
                <c:pt idx="799">
                  <c:v>85</c:v>
                </c:pt>
                <c:pt idx="800">
                  <c:v>27</c:v>
                </c:pt>
                <c:pt idx="801">
                  <c:v>100</c:v>
                </c:pt>
                <c:pt idx="802">
                  <c:v>6.5</c:v>
                </c:pt>
                <c:pt idx="803">
                  <c:v>2.2999999999999998</c:v>
                </c:pt>
                <c:pt idx="804">
                  <c:v>21</c:v>
                </c:pt>
                <c:pt idx="805">
                  <c:v>71.5</c:v>
                </c:pt>
                <c:pt idx="806">
                  <c:v>11</c:v>
                </c:pt>
                <c:pt idx="807">
                  <c:v>20</c:v>
                </c:pt>
                <c:pt idx="808">
                  <c:v>10</c:v>
                </c:pt>
                <c:pt idx="809">
                  <c:v>36</c:v>
                </c:pt>
                <c:pt idx="810">
                  <c:v>37</c:v>
                </c:pt>
                <c:pt idx="811">
                  <c:v>6</c:v>
                </c:pt>
                <c:pt idx="812">
                  <c:v>53</c:v>
                </c:pt>
                <c:pt idx="813">
                  <c:v>50</c:v>
                </c:pt>
                <c:pt idx="814">
                  <c:v>3</c:v>
                </c:pt>
                <c:pt idx="815">
                  <c:v>25</c:v>
                </c:pt>
                <c:pt idx="816">
                  <c:v>0.9</c:v>
                </c:pt>
                <c:pt idx="817">
                  <c:v>35</c:v>
                </c:pt>
                <c:pt idx="818">
                  <c:v>4.5</c:v>
                </c:pt>
                <c:pt idx="819">
                  <c:v>25</c:v>
                </c:pt>
                <c:pt idx="820">
                  <c:v>50</c:v>
                </c:pt>
                <c:pt idx="821">
                  <c:v>20</c:v>
                </c:pt>
                <c:pt idx="822">
                  <c:v>60</c:v>
                </c:pt>
                <c:pt idx="823">
                  <c:v>30</c:v>
                </c:pt>
                <c:pt idx="824">
                  <c:v>7</c:v>
                </c:pt>
                <c:pt idx="825">
                  <c:v>15</c:v>
                </c:pt>
                <c:pt idx="826">
                  <c:v>70</c:v>
                </c:pt>
                <c:pt idx="827">
                  <c:v>24</c:v>
                </c:pt>
                <c:pt idx="828">
                  <c:v>20</c:v>
                </c:pt>
                <c:pt idx="829">
                  <c:v>5</c:v>
                </c:pt>
                <c:pt idx="830">
                  <c:v>1.2</c:v>
                </c:pt>
                <c:pt idx="831">
                  <c:v>8</c:v>
                </c:pt>
                <c:pt idx="832">
                  <c:v>30</c:v>
                </c:pt>
                <c:pt idx="833">
                  <c:v>9</c:v>
                </c:pt>
                <c:pt idx="834">
                  <c:v>13.5</c:v>
                </c:pt>
                <c:pt idx="835">
                  <c:v>72</c:v>
                </c:pt>
                <c:pt idx="836">
                  <c:v>1.1000000000000001</c:v>
                </c:pt>
                <c:pt idx="837">
                  <c:v>28</c:v>
                </c:pt>
                <c:pt idx="838">
                  <c:v>70</c:v>
                </c:pt>
                <c:pt idx="839">
                  <c:v>1.6</c:v>
                </c:pt>
                <c:pt idx="840">
                  <c:v>25</c:v>
                </c:pt>
                <c:pt idx="841">
                  <c:v>30</c:v>
                </c:pt>
                <c:pt idx="842">
                  <c:v>65</c:v>
                </c:pt>
                <c:pt idx="843">
                  <c:v>35</c:v>
                </c:pt>
                <c:pt idx="844">
                  <c:v>45</c:v>
                </c:pt>
                <c:pt idx="845">
                  <c:v>60</c:v>
                </c:pt>
                <c:pt idx="846">
                  <c:v>57</c:v>
                </c:pt>
                <c:pt idx="847">
                  <c:v>18</c:v>
                </c:pt>
                <c:pt idx="848">
                  <c:v>55</c:v>
                </c:pt>
                <c:pt idx="849">
                  <c:v>1</c:v>
                </c:pt>
                <c:pt idx="850">
                  <c:v>68</c:v>
                </c:pt>
                <c:pt idx="851">
                  <c:v>32</c:v>
                </c:pt>
                <c:pt idx="852">
                  <c:v>70</c:v>
                </c:pt>
                <c:pt idx="853">
                  <c:v>2</c:v>
                </c:pt>
                <c:pt idx="854">
                  <c:v>35</c:v>
                </c:pt>
                <c:pt idx="855">
                  <c:v>6.5</c:v>
                </c:pt>
                <c:pt idx="856">
                  <c:v>40</c:v>
                </c:pt>
                <c:pt idx="857">
                  <c:v>50</c:v>
                </c:pt>
                <c:pt idx="858">
                  <c:v>8</c:v>
                </c:pt>
                <c:pt idx="859">
                  <c:v>15</c:v>
                </c:pt>
                <c:pt idx="860">
                  <c:v>72</c:v>
                </c:pt>
                <c:pt idx="861">
                  <c:v>7.5</c:v>
                </c:pt>
                <c:pt idx="862">
                  <c:v>10</c:v>
                </c:pt>
                <c:pt idx="863">
                  <c:v>16</c:v>
                </c:pt>
                <c:pt idx="864">
                  <c:v>20</c:v>
                </c:pt>
                <c:pt idx="865">
                  <c:v>13</c:v>
                </c:pt>
                <c:pt idx="866">
                  <c:v>22</c:v>
                </c:pt>
                <c:pt idx="867">
                  <c:v>65</c:v>
                </c:pt>
                <c:pt idx="868">
                  <c:v>8</c:v>
                </c:pt>
                <c:pt idx="869">
                  <c:v>15</c:v>
                </c:pt>
                <c:pt idx="870">
                  <c:v>12</c:v>
                </c:pt>
                <c:pt idx="871">
                  <c:v>16</c:v>
                </c:pt>
                <c:pt idx="872">
                  <c:v>35</c:v>
                </c:pt>
                <c:pt idx="873">
                  <c:v>19</c:v>
                </c:pt>
                <c:pt idx="874">
                  <c:v>40</c:v>
                </c:pt>
                <c:pt idx="875">
                  <c:v>40</c:v>
                </c:pt>
                <c:pt idx="876">
                  <c:v>60</c:v>
                </c:pt>
                <c:pt idx="877">
                  <c:v>20</c:v>
                </c:pt>
                <c:pt idx="878">
                  <c:v>3</c:v>
                </c:pt>
                <c:pt idx="879">
                  <c:v>10.5</c:v>
                </c:pt>
                <c:pt idx="880">
                  <c:v>80</c:v>
                </c:pt>
                <c:pt idx="881">
                  <c:v>13</c:v>
                </c:pt>
                <c:pt idx="882">
                  <c:v>1.9</c:v>
                </c:pt>
                <c:pt idx="883">
                  <c:v>25</c:v>
                </c:pt>
                <c:pt idx="884">
                  <c:v>8</c:v>
                </c:pt>
                <c:pt idx="885">
                  <c:v>60</c:v>
                </c:pt>
                <c:pt idx="886">
                  <c:v>18</c:v>
                </c:pt>
                <c:pt idx="887">
                  <c:v>23</c:v>
                </c:pt>
                <c:pt idx="888">
                  <c:v>1.5</c:v>
                </c:pt>
                <c:pt idx="889">
                  <c:v>80</c:v>
                </c:pt>
                <c:pt idx="890">
                  <c:v>178</c:v>
                </c:pt>
                <c:pt idx="891">
                  <c:v>10</c:v>
                </c:pt>
                <c:pt idx="892">
                  <c:v>55</c:v>
                </c:pt>
                <c:pt idx="893">
                  <c:v>20</c:v>
                </c:pt>
                <c:pt idx="894">
                  <c:v>40</c:v>
                </c:pt>
                <c:pt idx="895">
                  <c:v>30</c:v>
                </c:pt>
                <c:pt idx="896">
                  <c:v>1.8</c:v>
                </c:pt>
                <c:pt idx="897">
                  <c:v>7.0000000000000001E-3</c:v>
                </c:pt>
                <c:pt idx="898">
                  <c:v>8</c:v>
                </c:pt>
                <c:pt idx="899">
                  <c:v>43</c:v>
                </c:pt>
                <c:pt idx="900">
                  <c:v>33</c:v>
                </c:pt>
                <c:pt idx="901">
                  <c:v>4</c:v>
                </c:pt>
                <c:pt idx="902">
                  <c:v>25</c:v>
                </c:pt>
                <c:pt idx="903">
                  <c:v>55</c:v>
                </c:pt>
                <c:pt idx="904">
                  <c:v>57</c:v>
                </c:pt>
                <c:pt idx="905">
                  <c:v>35</c:v>
                </c:pt>
                <c:pt idx="906">
                  <c:v>15.5</c:v>
                </c:pt>
                <c:pt idx="907">
                  <c:v>115</c:v>
                </c:pt>
                <c:pt idx="908">
                  <c:v>12</c:v>
                </c:pt>
                <c:pt idx="909">
                  <c:v>85</c:v>
                </c:pt>
                <c:pt idx="910">
                  <c:v>83</c:v>
                </c:pt>
                <c:pt idx="911">
                  <c:v>10</c:v>
                </c:pt>
                <c:pt idx="912">
                  <c:v>7</c:v>
                </c:pt>
                <c:pt idx="913">
                  <c:v>110</c:v>
                </c:pt>
                <c:pt idx="914">
                  <c:v>20</c:v>
                </c:pt>
                <c:pt idx="915">
                  <c:v>68</c:v>
                </c:pt>
                <c:pt idx="916">
                  <c:v>90</c:v>
                </c:pt>
                <c:pt idx="917">
                  <c:v>8</c:v>
                </c:pt>
                <c:pt idx="918">
                  <c:v>38</c:v>
                </c:pt>
                <c:pt idx="919">
                  <c:v>13</c:v>
                </c:pt>
                <c:pt idx="920">
                  <c:v>66</c:v>
                </c:pt>
                <c:pt idx="921">
                  <c:v>40</c:v>
                </c:pt>
                <c:pt idx="922">
                  <c:v>20</c:v>
                </c:pt>
                <c:pt idx="923">
                  <c:v>100</c:v>
                </c:pt>
                <c:pt idx="924">
                  <c:v>20</c:v>
                </c:pt>
                <c:pt idx="925">
                  <c:v>100</c:v>
                </c:pt>
                <c:pt idx="926">
                  <c:v>100</c:v>
                </c:pt>
                <c:pt idx="927">
                  <c:v>52</c:v>
                </c:pt>
                <c:pt idx="928">
                  <c:v>9.6</c:v>
                </c:pt>
                <c:pt idx="929">
                  <c:v>8</c:v>
                </c:pt>
                <c:pt idx="930">
                  <c:v>50</c:v>
                </c:pt>
                <c:pt idx="931">
                  <c:v>6</c:v>
                </c:pt>
                <c:pt idx="932">
                  <c:v>40</c:v>
                </c:pt>
                <c:pt idx="933">
                  <c:v>50</c:v>
                </c:pt>
                <c:pt idx="934">
                  <c:v>17</c:v>
                </c:pt>
                <c:pt idx="935">
                  <c:v>20</c:v>
                </c:pt>
                <c:pt idx="936">
                  <c:v>6.5</c:v>
                </c:pt>
                <c:pt idx="937">
                  <c:v>25</c:v>
                </c:pt>
                <c:pt idx="938">
                  <c:v>175</c:v>
                </c:pt>
                <c:pt idx="939">
                  <c:v>60</c:v>
                </c:pt>
                <c:pt idx="940">
                  <c:v>26</c:v>
                </c:pt>
                <c:pt idx="941">
                  <c:v>55</c:v>
                </c:pt>
                <c:pt idx="942">
                  <c:v>21</c:v>
                </c:pt>
                <c:pt idx="943">
                  <c:v>20</c:v>
                </c:pt>
                <c:pt idx="944">
                  <c:v>5</c:v>
                </c:pt>
                <c:pt idx="945">
                  <c:v>6</c:v>
                </c:pt>
                <c:pt idx="946">
                  <c:v>3.6</c:v>
                </c:pt>
                <c:pt idx="947">
                  <c:v>17</c:v>
                </c:pt>
                <c:pt idx="948">
                  <c:v>55</c:v>
                </c:pt>
                <c:pt idx="949">
                  <c:v>15</c:v>
                </c:pt>
                <c:pt idx="950">
                  <c:v>3</c:v>
                </c:pt>
                <c:pt idx="951">
                  <c:v>55</c:v>
                </c:pt>
                <c:pt idx="952">
                  <c:v>35</c:v>
                </c:pt>
                <c:pt idx="953">
                  <c:v>31</c:v>
                </c:pt>
                <c:pt idx="954">
                  <c:v>33</c:v>
                </c:pt>
                <c:pt idx="955">
                  <c:v>140</c:v>
                </c:pt>
                <c:pt idx="956">
                  <c:v>50</c:v>
                </c:pt>
                <c:pt idx="957">
                  <c:v>2</c:v>
                </c:pt>
                <c:pt idx="958">
                  <c:v>8</c:v>
                </c:pt>
                <c:pt idx="959">
                  <c:v>31</c:v>
                </c:pt>
                <c:pt idx="960">
                  <c:v>38</c:v>
                </c:pt>
                <c:pt idx="961">
                  <c:v>40</c:v>
                </c:pt>
                <c:pt idx="962">
                  <c:v>40</c:v>
                </c:pt>
                <c:pt idx="963">
                  <c:v>20</c:v>
                </c:pt>
                <c:pt idx="964">
                  <c:v>15</c:v>
                </c:pt>
                <c:pt idx="965">
                  <c:v>2.5</c:v>
                </c:pt>
                <c:pt idx="966">
                  <c:v>65</c:v>
                </c:pt>
                <c:pt idx="967">
                  <c:v>80</c:v>
                </c:pt>
                <c:pt idx="968">
                  <c:v>0.1</c:v>
                </c:pt>
                <c:pt idx="969">
                  <c:v>7</c:v>
                </c:pt>
                <c:pt idx="970">
                  <c:v>6</c:v>
                </c:pt>
                <c:pt idx="971">
                  <c:v>50</c:v>
                </c:pt>
                <c:pt idx="972">
                  <c:v>22</c:v>
                </c:pt>
                <c:pt idx="973">
                  <c:v>13</c:v>
                </c:pt>
                <c:pt idx="974">
                  <c:v>4.5</c:v>
                </c:pt>
                <c:pt idx="975">
                  <c:v>18</c:v>
                </c:pt>
                <c:pt idx="976">
                  <c:v>80</c:v>
                </c:pt>
                <c:pt idx="977">
                  <c:v>2.2799999999999998</c:v>
                </c:pt>
                <c:pt idx="978">
                  <c:v>130</c:v>
                </c:pt>
                <c:pt idx="979">
                  <c:v>120</c:v>
                </c:pt>
                <c:pt idx="980">
                  <c:v>40</c:v>
                </c:pt>
                <c:pt idx="981">
                  <c:v>13.5</c:v>
                </c:pt>
                <c:pt idx="982">
                  <c:v>5</c:v>
                </c:pt>
                <c:pt idx="983">
                  <c:v>125</c:v>
                </c:pt>
                <c:pt idx="984">
                  <c:v>24</c:v>
                </c:pt>
                <c:pt idx="985">
                  <c:v>26</c:v>
                </c:pt>
                <c:pt idx="986">
                  <c:v>14</c:v>
                </c:pt>
                <c:pt idx="987">
                  <c:v>2500</c:v>
                </c:pt>
                <c:pt idx="988">
                  <c:v>18.5</c:v>
                </c:pt>
                <c:pt idx="989">
                  <c:v>42</c:v>
                </c:pt>
                <c:pt idx="990">
                  <c:v>35</c:v>
                </c:pt>
                <c:pt idx="991">
                  <c:v>30</c:v>
                </c:pt>
                <c:pt idx="992">
                  <c:v>9</c:v>
                </c:pt>
                <c:pt idx="993">
                  <c:v>8</c:v>
                </c:pt>
                <c:pt idx="994">
                  <c:v>5</c:v>
                </c:pt>
                <c:pt idx="995">
                  <c:v>40</c:v>
                </c:pt>
                <c:pt idx="996">
                  <c:v>63</c:v>
                </c:pt>
                <c:pt idx="997">
                  <c:v>0.2</c:v>
                </c:pt>
                <c:pt idx="998">
                  <c:v>0.42699999999999999</c:v>
                </c:pt>
                <c:pt idx="999">
                  <c:v>26</c:v>
                </c:pt>
                <c:pt idx="1000">
                  <c:v>25</c:v>
                </c:pt>
                <c:pt idx="1001">
                  <c:v>40</c:v>
                </c:pt>
                <c:pt idx="1002">
                  <c:v>23</c:v>
                </c:pt>
                <c:pt idx="1003">
                  <c:v>137</c:v>
                </c:pt>
                <c:pt idx="1004">
                  <c:v>13</c:v>
                </c:pt>
                <c:pt idx="1005">
                  <c:v>43</c:v>
                </c:pt>
                <c:pt idx="1006">
                  <c:v>94</c:v>
                </c:pt>
                <c:pt idx="1007">
                  <c:v>25</c:v>
                </c:pt>
                <c:pt idx="1008">
                  <c:v>0.5</c:v>
                </c:pt>
                <c:pt idx="1009">
                  <c:v>21</c:v>
                </c:pt>
                <c:pt idx="1010">
                  <c:v>0.5</c:v>
                </c:pt>
                <c:pt idx="1011">
                  <c:v>15</c:v>
                </c:pt>
                <c:pt idx="1012">
                  <c:v>50</c:v>
                </c:pt>
                <c:pt idx="1013">
                  <c:v>55</c:v>
                </c:pt>
                <c:pt idx="1014">
                  <c:v>0.3</c:v>
                </c:pt>
                <c:pt idx="1015">
                  <c:v>1</c:v>
                </c:pt>
                <c:pt idx="1016">
                  <c:v>90</c:v>
                </c:pt>
                <c:pt idx="1017">
                  <c:v>45</c:v>
                </c:pt>
                <c:pt idx="1018">
                  <c:v>20</c:v>
                </c:pt>
                <c:pt idx="1019">
                  <c:v>4</c:v>
                </c:pt>
                <c:pt idx="1020">
                  <c:v>26</c:v>
                </c:pt>
                <c:pt idx="1021">
                  <c:v>15</c:v>
                </c:pt>
                <c:pt idx="1022">
                  <c:v>25</c:v>
                </c:pt>
                <c:pt idx="1023">
                  <c:v>15</c:v>
                </c:pt>
                <c:pt idx="1024">
                  <c:v>35</c:v>
                </c:pt>
                <c:pt idx="1025">
                  <c:v>45</c:v>
                </c:pt>
                <c:pt idx="1026">
                  <c:v>31</c:v>
                </c:pt>
                <c:pt idx="1027">
                  <c:v>55</c:v>
                </c:pt>
                <c:pt idx="1028">
                  <c:v>14</c:v>
                </c:pt>
                <c:pt idx="1029">
                  <c:v>25.53</c:v>
                </c:pt>
                <c:pt idx="1030">
                  <c:v>7</c:v>
                </c:pt>
                <c:pt idx="1031">
                  <c:v>80</c:v>
                </c:pt>
                <c:pt idx="1032">
                  <c:v>149</c:v>
                </c:pt>
                <c:pt idx="1033">
                  <c:v>60</c:v>
                </c:pt>
                <c:pt idx="1034">
                  <c:v>50.1</c:v>
                </c:pt>
                <c:pt idx="1035">
                  <c:v>2</c:v>
                </c:pt>
                <c:pt idx="1036">
                  <c:v>70</c:v>
                </c:pt>
                <c:pt idx="1037">
                  <c:v>8.1999999999999993</c:v>
                </c:pt>
                <c:pt idx="1038">
                  <c:v>0.85</c:v>
                </c:pt>
                <c:pt idx="1039">
                  <c:v>10.818775</c:v>
                </c:pt>
                <c:pt idx="1040">
                  <c:v>50</c:v>
                </c:pt>
                <c:pt idx="1041">
                  <c:v>12</c:v>
                </c:pt>
                <c:pt idx="1042">
                  <c:v>28</c:v>
                </c:pt>
                <c:pt idx="1043">
                  <c:v>30</c:v>
                </c:pt>
                <c:pt idx="1044">
                  <c:v>28</c:v>
                </c:pt>
                <c:pt idx="1045">
                  <c:v>55</c:v>
                </c:pt>
                <c:pt idx="1046">
                  <c:v>3</c:v>
                </c:pt>
                <c:pt idx="1047">
                  <c:v>8</c:v>
                </c:pt>
                <c:pt idx="1048">
                  <c:v>45</c:v>
                </c:pt>
                <c:pt idx="1049">
                  <c:v>80</c:v>
                </c:pt>
                <c:pt idx="1050">
                  <c:v>4</c:v>
                </c:pt>
                <c:pt idx="1051">
                  <c:v>4.5</c:v>
                </c:pt>
                <c:pt idx="1052">
                  <c:v>11</c:v>
                </c:pt>
                <c:pt idx="1053">
                  <c:v>39</c:v>
                </c:pt>
                <c:pt idx="1054">
                  <c:v>3</c:v>
                </c:pt>
                <c:pt idx="1055">
                  <c:v>26</c:v>
                </c:pt>
                <c:pt idx="1056">
                  <c:v>15</c:v>
                </c:pt>
                <c:pt idx="1057">
                  <c:v>30</c:v>
                </c:pt>
                <c:pt idx="1058">
                  <c:v>8.5</c:v>
                </c:pt>
                <c:pt idx="1059">
                  <c:v>55</c:v>
                </c:pt>
                <c:pt idx="1060">
                  <c:v>50</c:v>
                </c:pt>
                <c:pt idx="1061">
                  <c:v>21</c:v>
                </c:pt>
                <c:pt idx="1062">
                  <c:v>7</c:v>
                </c:pt>
                <c:pt idx="1063">
                  <c:v>31</c:v>
                </c:pt>
                <c:pt idx="1064">
                  <c:v>12</c:v>
                </c:pt>
                <c:pt idx="1065">
                  <c:v>20</c:v>
                </c:pt>
                <c:pt idx="1066">
                  <c:v>1.25</c:v>
                </c:pt>
                <c:pt idx="1067">
                  <c:v>4</c:v>
                </c:pt>
                <c:pt idx="1068">
                  <c:v>2.8</c:v>
                </c:pt>
                <c:pt idx="1069">
                  <c:v>5</c:v>
                </c:pt>
                <c:pt idx="1070">
                  <c:v>2.2000000000000002</c:v>
                </c:pt>
                <c:pt idx="1071">
                  <c:v>1.8</c:v>
                </c:pt>
                <c:pt idx="1072">
                  <c:v>3.5</c:v>
                </c:pt>
                <c:pt idx="1073">
                  <c:v>35</c:v>
                </c:pt>
                <c:pt idx="1074">
                  <c:v>6.5</c:v>
                </c:pt>
                <c:pt idx="1075">
                  <c:v>30</c:v>
                </c:pt>
                <c:pt idx="1076">
                  <c:v>1.1000000000000001</c:v>
                </c:pt>
                <c:pt idx="1077">
                  <c:v>19</c:v>
                </c:pt>
                <c:pt idx="1078">
                  <c:v>35</c:v>
                </c:pt>
                <c:pt idx="1079">
                  <c:v>12</c:v>
                </c:pt>
                <c:pt idx="1080">
                  <c:v>52</c:v>
                </c:pt>
                <c:pt idx="1081">
                  <c:v>2</c:v>
                </c:pt>
                <c:pt idx="1082">
                  <c:v>35</c:v>
                </c:pt>
                <c:pt idx="1083">
                  <c:v>1</c:v>
                </c:pt>
                <c:pt idx="1084">
                  <c:v>150</c:v>
                </c:pt>
                <c:pt idx="1085">
                  <c:v>0.9</c:v>
                </c:pt>
                <c:pt idx="1086">
                  <c:v>2.5</c:v>
                </c:pt>
                <c:pt idx="1087">
                  <c:v>2</c:v>
                </c:pt>
                <c:pt idx="1088">
                  <c:v>14</c:v>
                </c:pt>
                <c:pt idx="1089">
                  <c:v>100</c:v>
                </c:pt>
                <c:pt idx="1090">
                  <c:v>15</c:v>
                </c:pt>
                <c:pt idx="1091">
                  <c:v>75</c:v>
                </c:pt>
                <c:pt idx="1092">
                  <c:v>16.8</c:v>
                </c:pt>
                <c:pt idx="1093">
                  <c:v>190</c:v>
                </c:pt>
                <c:pt idx="1094">
                  <c:v>35</c:v>
                </c:pt>
                <c:pt idx="1095">
                  <c:v>68</c:v>
                </c:pt>
                <c:pt idx="1096">
                  <c:v>4</c:v>
                </c:pt>
                <c:pt idx="1097">
                  <c:v>50</c:v>
                </c:pt>
                <c:pt idx="1098">
                  <c:v>130</c:v>
                </c:pt>
                <c:pt idx="1099">
                  <c:v>175</c:v>
                </c:pt>
                <c:pt idx="1100">
                  <c:v>45</c:v>
                </c:pt>
                <c:pt idx="1101">
                  <c:v>50</c:v>
                </c:pt>
                <c:pt idx="1102">
                  <c:v>100</c:v>
                </c:pt>
                <c:pt idx="1103">
                  <c:v>60</c:v>
                </c:pt>
                <c:pt idx="1104">
                  <c:v>2</c:v>
                </c:pt>
                <c:pt idx="1105">
                  <c:v>2.5</c:v>
                </c:pt>
                <c:pt idx="1106">
                  <c:v>35</c:v>
                </c:pt>
                <c:pt idx="1107">
                  <c:v>36</c:v>
                </c:pt>
                <c:pt idx="1108">
                  <c:v>55</c:v>
                </c:pt>
                <c:pt idx="1109">
                  <c:v>4.2000000000000003E-2</c:v>
                </c:pt>
                <c:pt idx="1110">
                  <c:v>20</c:v>
                </c:pt>
                <c:pt idx="1111">
                  <c:v>3.5</c:v>
                </c:pt>
                <c:pt idx="1112">
                  <c:v>40</c:v>
                </c:pt>
                <c:pt idx="1113">
                  <c:v>40</c:v>
                </c:pt>
                <c:pt idx="1114">
                  <c:v>7.5</c:v>
                </c:pt>
                <c:pt idx="1115">
                  <c:v>2.4</c:v>
                </c:pt>
                <c:pt idx="1116">
                  <c:v>30</c:v>
                </c:pt>
                <c:pt idx="1117">
                  <c:v>22</c:v>
                </c:pt>
                <c:pt idx="1118">
                  <c:v>40</c:v>
                </c:pt>
                <c:pt idx="1119">
                  <c:v>30.25</c:v>
                </c:pt>
                <c:pt idx="1120">
                  <c:v>80</c:v>
                </c:pt>
                <c:pt idx="1121">
                  <c:v>18</c:v>
                </c:pt>
                <c:pt idx="1122">
                  <c:v>25</c:v>
                </c:pt>
                <c:pt idx="1123">
                  <c:v>150</c:v>
                </c:pt>
                <c:pt idx="1124">
                  <c:v>110</c:v>
                </c:pt>
                <c:pt idx="1125">
                  <c:v>57</c:v>
                </c:pt>
                <c:pt idx="1126">
                  <c:v>35</c:v>
                </c:pt>
                <c:pt idx="1127">
                  <c:v>20</c:v>
                </c:pt>
                <c:pt idx="1128">
                  <c:v>7</c:v>
                </c:pt>
                <c:pt idx="1129">
                  <c:v>22</c:v>
                </c:pt>
                <c:pt idx="1130">
                  <c:v>144</c:v>
                </c:pt>
                <c:pt idx="1131">
                  <c:v>28</c:v>
                </c:pt>
                <c:pt idx="1132">
                  <c:v>36</c:v>
                </c:pt>
                <c:pt idx="1133">
                  <c:v>54</c:v>
                </c:pt>
                <c:pt idx="1134">
                  <c:v>12</c:v>
                </c:pt>
                <c:pt idx="1135">
                  <c:v>24</c:v>
                </c:pt>
                <c:pt idx="1136">
                  <c:v>103</c:v>
                </c:pt>
                <c:pt idx="1137">
                  <c:v>9</c:v>
                </c:pt>
                <c:pt idx="1138">
                  <c:v>12.5</c:v>
                </c:pt>
                <c:pt idx="1139">
                  <c:v>22</c:v>
                </c:pt>
                <c:pt idx="1140">
                  <c:v>18</c:v>
                </c:pt>
                <c:pt idx="1141">
                  <c:v>2.4500000000000002</c:v>
                </c:pt>
                <c:pt idx="1142">
                  <c:v>6.5</c:v>
                </c:pt>
                <c:pt idx="1143">
                  <c:v>10</c:v>
                </c:pt>
                <c:pt idx="1144">
                  <c:v>56</c:v>
                </c:pt>
                <c:pt idx="1145">
                  <c:v>3.5</c:v>
                </c:pt>
                <c:pt idx="1146">
                  <c:v>5</c:v>
                </c:pt>
                <c:pt idx="1147">
                  <c:v>140</c:v>
                </c:pt>
                <c:pt idx="1148">
                  <c:v>25</c:v>
                </c:pt>
                <c:pt idx="1149">
                  <c:v>1000</c:v>
                </c:pt>
                <c:pt idx="1150">
                  <c:v>32</c:v>
                </c:pt>
                <c:pt idx="1151">
                  <c:v>58</c:v>
                </c:pt>
                <c:pt idx="1152">
                  <c:v>3</c:v>
                </c:pt>
                <c:pt idx="1153">
                  <c:v>61</c:v>
                </c:pt>
                <c:pt idx="1154">
                  <c:v>90</c:v>
                </c:pt>
                <c:pt idx="1155">
                  <c:v>3.9769999999999999</c:v>
                </c:pt>
                <c:pt idx="1156">
                  <c:v>17</c:v>
                </c:pt>
                <c:pt idx="1157">
                  <c:v>4.8</c:v>
                </c:pt>
                <c:pt idx="1158">
                  <c:v>25</c:v>
                </c:pt>
                <c:pt idx="1159">
                  <c:v>13</c:v>
                </c:pt>
                <c:pt idx="1160">
                  <c:v>7.5</c:v>
                </c:pt>
                <c:pt idx="1161">
                  <c:v>10</c:v>
                </c:pt>
                <c:pt idx="1162">
                  <c:v>15</c:v>
                </c:pt>
                <c:pt idx="1163">
                  <c:v>25</c:v>
                </c:pt>
                <c:pt idx="1164">
                  <c:v>58</c:v>
                </c:pt>
                <c:pt idx="1165">
                  <c:v>0.1</c:v>
                </c:pt>
                <c:pt idx="1166">
                  <c:v>19.8</c:v>
                </c:pt>
                <c:pt idx="1167">
                  <c:v>24</c:v>
                </c:pt>
                <c:pt idx="1168">
                  <c:v>40</c:v>
                </c:pt>
                <c:pt idx="1169">
                  <c:v>9</c:v>
                </c:pt>
                <c:pt idx="1170">
                  <c:v>33</c:v>
                </c:pt>
                <c:pt idx="1171">
                  <c:v>100</c:v>
                </c:pt>
                <c:pt idx="1172">
                  <c:v>6</c:v>
                </c:pt>
                <c:pt idx="1173">
                  <c:v>200</c:v>
                </c:pt>
                <c:pt idx="1174">
                  <c:v>5</c:v>
                </c:pt>
                <c:pt idx="1175">
                  <c:v>100</c:v>
                </c:pt>
                <c:pt idx="1176">
                  <c:v>50</c:v>
                </c:pt>
                <c:pt idx="1177">
                  <c:v>11</c:v>
                </c:pt>
                <c:pt idx="1178">
                  <c:v>30</c:v>
                </c:pt>
                <c:pt idx="1179">
                  <c:v>53</c:v>
                </c:pt>
                <c:pt idx="1180">
                  <c:v>0.5</c:v>
                </c:pt>
                <c:pt idx="1181">
                  <c:v>15</c:v>
                </c:pt>
                <c:pt idx="1182">
                  <c:v>14.6</c:v>
                </c:pt>
                <c:pt idx="1183">
                  <c:v>80</c:v>
                </c:pt>
                <c:pt idx="1184">
                  <c:v>80</c:v>
                </c:pt>
                <c:pt idx="1185">
                  <c:v>40</c:v>
                </c:pt>
                <c:pt idx="1186">
                  <c:v>170</c:v>
                </c:pt>
                <c:pt idx="1187">
                  <c:v>35</c:v>
                </c:pt>
                <c:pt idx="1188">
                  <c:v>112</c:v>
                </c:pt>
                <c:pt idx="1189">
                  <c:v>10</c:v>
                </c:pt>
                <c:pt idx="1190">
                  <c:v>20</c:v>
                </c:pt>
                <c:pt idx="1191">
                  <c:v>22</c:v>
                </c:pt>
                <c:pt idx="1192">
                  <c:v>75</c:v>
                </c:pt>
                <c:pt idx="1193">
                  <c:v>8</c:v>
                </c:pt>
                <c:pt idx="1194">
                  <c:v>0.7</c:v>
                </c:pt>
                <c:pt idx="1195">
                  <c:v>13</c:v>
                </c:pt>
                <c:pt idx="1196">
                  <c:v>36</c:v>
                </c:pt>
                <c:pt idx="1197">
                  <c:v>5</c:v>
                </c:pt>
                <c:pt idx="1198">
                  <c:v>3</c:v>
                </c:pt>
                <c:pt idx="1199">
                  <c:v>15</c:v>
                </c:pt>
                <c:pt idx="1200">
                  <c:v>2.5</c:v>
                </c:pt>
                <c:pt idx="1201">
                  <c:v>0.3</c:v>
                </c:pt>
                <c:pt idx="1202">
                  <c:v>15</c:v>
                </c:pt>
                <c:pt idx="1203">
                  <c:v>5</c:v>
                </c:pt>
                <c:pt idx="1204">
                  <c:v>9</c:v>
                </c:pt>
                <c:pt idx="1205">
                  <c:v>18</c:v>
                </c:pt>
                <c:pt idx="1206">
                  <c:v>150</c:v>
                </c:pt>
                <c:pt idx="1207">
                  <c:v>60</c:v>
                </c:pt>
                <c:pt idx="1208">
                  <c:v>30</c:v>
                </c:pt>
                <c:pt idx="1209">
                  <c:v>30</c:v>
                </c:pt>
                <c:pt idx="1210">
                  <c:v>50</c:v>
                </c:pt>
                <c:pt idx="1211">
                  <c:v>50</c:v>
                </c:pt>
                <c:pt idx="1212">
                  <c:v>47</c:v>
                </c:pt>
                <c:pt idx="1213">
                  <c:v>3</c:v>
                </c:pt>
                <c:pt idx="1214">
                  <c:v>7.0000000000000007E-2</c:v>
                </c:pt>
                <c:pt idx="1215">
                  <c:v>135</c:v>
                </c:pt>
                <c:pt idx="1216">
                  <c:v>100</c:v>
                </c:pt>
                <c:pt idx="1217">
                  <c:v>12</c:v>
                </c:pt>
                <c:pt idx="1218">
                  <c:v>1.7</c:v>
                </c:pt>
                <c:pt idx="1219">
                  <c:v>0.95</c:v>
                </c:pt>
                <c:pt idx="1220">
                  <c:v>70</c:v>
                </c:pt>
                <c:pt idx="1221">
                  <c:v>21</c:v>
                </c:pt>
                <c:pt idx="1222">
                  <c:v>1</c:v>
                </c:pt>
                <c:pt idx="1223">
                  <c:v>23</c:v>
                </c:pt>
                <c:pt idx="1224">
                  <c:v>12</c:v>
                </c:pt>
                <c:pt idx="1225">
                  <c:v>9</c:v>
                </c:pt>
                <c:pt idx="1226">
                  <c:v>13</c:v>
                </c:pt>
                <c:pt idx="1227">
                  <c:v>7.3</c:v>
                </c:pt>
                <c:pt idx="1228">
                  <c:v>100</c:v>
                </c:pt>
                <c:pt idx="1229">
                  <c:v>150</c:v>
                </c:pt>
                <c:pt idx="1230">
                  <c:v>250</c:v>
                </c:pt>
                <c:pt idx="1231">
                  <c:v>150</c:v>
                </c:pt>
                <c:pt idx="1232">
                  <c:v>130</c:v>
                </c:pt>
                <c:pt idx="1233">
                  <c:v>125</c:v>
                </c:pt>
                <c:pt idx="1234">
                  <c:v>2</c:v>
                </c:pt>
                <c:pt idx="1235">
                  <c:v>60</c:v>
                </c:pt>
                <c:pt idx="1236">
                  <c:v>5.5</c:v>
                </c:pt>
                <c:pt idx="1237">
                  <c:v>0.65</c:v>
                </c:pt>
                <c:pt idx="1238">
                  <c:v>23</c:v>
                </c:pt>
                <c:pt idx="1239">
                  <c:v>25</c:v>
                </c:pt>
                <c:pt idx="1240">
                  <c:v>35.200000000000003</c:v>
                </c:pt>
                <c:pt idx="1241">
                  <c:v>14</c:v>
                </c:pt>
                <c:pt idx="1242">
                  <c:v>30.3</c:v>
                </c:pt>
                <c:pt idx="1243">
                  <c:v>35</c:v>
                </c:pt>
                <c:pt idx="1244">
                  <c:v>31</c:v>
                </c:pt>
                <c:pt idx="1245">
                  <c:v>12</c:v>
                </c:pt>
                <c:pt idx="1246">
                  <c:v>5</c:v>
                </c:pt>
                <c:pt idx="1247">
                  <c:v>44</c:v>
                </c:pt>
                <c:pt idx="1248">
                  <c:v>6</c:v>
                </c:pt>
                <c:pt idx="1249">
                  <c:v>8</c:v>
                </c:pt>
                <c:pt idx="1250">
                  <c:v>85</c:v>
                </c:pt>
                <c:pt idx="1251">
                  <c:v>66</c:v>
                </c:pt>
                <c:pt idx="1252">
                  <c:v>1</c:v>
                </c:pt>
                <c:pt idx="1253">
                  <c:v>9</c:v>
                </c:pt>
                <c:pt idx="1254">
                  <c:v>23</c:v>
                </c:pt>
                <c:pt idx="1255">
                  <c:v>50</c:v>
                </c:pt>
                <c:pt idx="1256">
                  <c:v>100</c:v>
                </c:pt>
                <c:pt idx="1257">
                  <c:v>42</c:v>
                </c:pt>
                <c:pt idx="1258">
                  <c:v>15</c:v>
                </c:pt>
                <c:pt idx="1259">
                  <c:v>50</c:v>
                </c:pt>
                <c:pt idx="1260">
                  <c:v>31</c:v>
                </c:pt>
                <c:pt idx="1261">
                  <c:v>40</c:v>
                </c:pt>
                <c:pt idx="1262">
                  <c:v>7</c:v>
                </c:pt>
                <c:pt idx="1263">
                  <c:v>3</c:v>
                </c:pt>
                <c:pt idx="1264">
                  <c:v>100</c:v>
                </c:pt>
                <c:pt idx="1265">
                  <c:v>30</c:v>
                </c:pt>
                <c:pt idx="1266">
                  <c:v>42</c:v>
                </c:pt>
                <c:pt idx="1267">
                  <c:v>20</c:v>
                </c:pt>
                <c:pt idx="1268">
                  <c:v>10</c:v>
                </c:pt>
                <c:pt idx="1269">
                  <c:v>11</c:v>
                </c:pt>
                <c:pt idx="1270">
                  <c:v>2.2000000000000002</c:v>
                </c:pt>
                <c:pt idx="1271">
                  <c:v>16</c:v>
                </c:pt>
                <c:pt idx="1272">
                  <c:v>15</c:v>
                </c:pt>
                <c:pt idx="1273">
                  <c:v>26</c:v>
                </c:pt>
                <c:pt idx="1274">
                  <c:v>2</c:v>
                </c:pt>
                <c:pt idx="1275">
                  <c:v>70</c:v>
                </c:pt>
                <c:pt idx="1276">
                  <c:v>24</c:v>
                </c:pt>
                <c:pt idx="1277">
                  <c:v>3</c:v>
                </c:pt>
                <c:pt idx="1278">
                  <c:v>28</c:v>
                </c:pt>
                <c:pt idx="1279">
                  <c:v>35</c:v>
                </c:pt>
                <c:pt idx="1280">
                  <c:v>20</c:v>
                </c:pt>
                <c:pt idx="1281">
                  <c:v>95</c:v>
                </c:pt>
                <c:pt idx="1282">
                  <c:v>16</c:v>
                </c:pt>
                <c:pt idx="1283">
                  <c:v>75</c:v>
                </c:pt>
                <c:pt idx="1284">
                  <c:v>0.1</c:v>
                </c:pt>
                <c:pt idx="1285">
                  <c:v>60</c:v>
                </c:pt>
                <c:pt idx="1286">
                  <c:v>18</c:v>
                </c:pt>
                <c:pt idx="1287">
                  <c:v>18</c:v>
                </c:pt>
                <c:pt idx="1288">
                  <c:v>20</c:v>
                </c:pt>
                <c:pt idx="1289">
                  <c:v>15</c:v>
                </c:pt>
                <c:pt idx="1290">
                  <c:v>110</c:v>
                </c:pt>
                <c:pt idx="1291">
                  <c:v>1.2</c:v>
                </c:pt>
                <c:pt idx="1292">
                  <c:v>135</c:v>
                </c:pt>
                <c:pt idx="1293">
                  <c:v>22</c:v>
                </c:pt>
                <c:pt idx="1294">
                  <c:v>25</c:v>
                </c:pt>
                <c:pt idx="1295">
                  <c:v>30</c:v>
                </c:pt>
                <c:pt idx="1296">
                  <c:v>17.5</c:v>
                </c:pt>
                <c:pt idx="1297">
                  <c:v>70</c:v>
                </c:pt>
                <c:pt idx="1298">
                  <c:v>0.7</c:v>
                </c:pt>
                <c:pt idx="1299">
                  <c:v>15</c:v>
                </c:pt>
                <c:pt idx="1300">
                  <c:v>63</c:v>
                </c:pt>
                <c:pt idx="1301">
                  <c:v>30</c:v>
                </c:pt>
                <c:pt idx="1302">
                  <c:v>30</c:v>
                </c:pt>
                <c:pt idx="1303">
                  <c:v>42</c:v>
                </c:pt>
                <c:pt idx="1304">
                  <c:v>35</c:v>
                </c:pt>
                <c:pt idx="1305">
                  <c:v>52</c:v>
                </c:pt>
                <c:pt idx="1306">
                  <c:v>4.8</c:v>
                </c:pt>
                <c:pt idx="1307">
                  <c:v>10</c:v>
                </c:pt>
                <c:pt idx="1308">
                  <c:v>8</c:v>
                </c:pt>
                <c:pt idx="1309">
                  <c:v>35</c:v>
                </c:pt>
                <c:pt idx="1310">
                  <c:v>14</c:v>
                </c:pt>
                <c:pt idx="1311">
                  <c:v>36</c:v>
                </c:pt>
                <c:pt idx="1312">
                  <c:v>35</c:v>
                </c:pt>
                <c:pt idx="1313">
                  <c:v>17.5</c:v>
                </c:pt>
                <c:pt idx="1314">
                  <c:v>80</c:v>
                </c:pt>
                <c:pt idx="1315">
                  <c:v>85</c:v>
                </c:pt>
                <c:pt idx="1316">
                  <c:v>6.9</c:v>
                </c:pt>
                <c:pt idx="1317">
                  <c:v>7</c:v>
                </c:pt>
                <c:pt idx="1318">
                  <c:v>6</c:v>
                </c:pt>
                <c:pt idx="1319">
                  <c:v>100</c:v>
                </c:pt>
                <c:pt idx="1320">
                  <c:v>15</c:v>
                </c:pt>
                <c:pt idx="1321">
                  <c:v>30</c:v>
                </c:pt>
                <c:pt idx="1322">
                  <c:v>19</c:v>
                </c:pt>
                <c:pt idx="1323">
                  <c:v>5</c:v>
                </c:pt>
                <c:pt idx="1324">
                  <c:v>120</c:v>
                </c:pt>
                <c:pt idx="1325">
                  <c:v>12</c:v>
                </c:pt>
                <c:pt idx="1326">
                  <c:v>20</c:v>
                </c:pt>
                <c:pt idx="1327">
                  <c:v>123</c:v>
                </c:pt>
                <c:pt idx="1328">
                  <c:v>38</c:v>
                </c:pt>
                <c:pt idx="1329">
                  <c:v>16</c:v>
                </c:pt>
                <c:pt idx="1330">
                  <c:v>50</c:v>
                </c:pt>
                <c:pt idx="1331">
                  <c:v>27</c:v>
                </c:pt>
                <c:pt idx="1332">
                  <c:v>145</c:v>
                </c:pt>
                <c:pt idx="1333">
                  <c:v>165</c:v>
                </c:pt>
                <c:pt idx="1334">
                  <c:v>35</c:v>
                </c:pt>
                <c:pt idx="1335">
                  <c:v>24</c:v>
                </c:pt>
                <c:pt idx="1336">
                  <c:v>70</c:v>
                </c:pt>
                <c:pt idx="1337">
                  <c:v>170</c:v>
                </c:pt>
                <c:pt idx="1338">
                  <c:v>137</c:v>
                </c:pt>
                <c:pt idx="1339">
                  <c:v>2.2000000000000002</c:v>
                </c:pt>
                <c:pt idx="1340">
                  <c:v>0.5</c:v>
                </c:pt>
                <c:pt idx="1341">
                  <c:v>8</c:v>
                </c:pt>
                <c:pt idx="1342">
                  <c:v>150</c:v>
                </c:pt>
                <c:pt idx="1343">
                  <c:v>10</c:v>
                </c:pt>
                <c:pt idx="1344">
                  <c:v>60</c:v>
                </c:pt>
                <c:pt idx="1345">
                  <c:v>22</c:v>
                </c:pt>
                <c:pt idx="1346">
                  <c:v>13</c:v>
                </c:pt>
                <c:pt idx="1347">
                  <c:v>24</c:v>
                </c:pt>
                <c:pt idx="1348">
                  <c:v>34</c:v>
                </c:pt>
                <c:pt idx="1349">
                  <c:v>3.5</c:v>
                </c:pt>
                <c:pt idx="1350">
                  <c:v>22</c:v>
                </c:pt>
                <c:pt idx="1351">
                  <c:v>17</c:v>
                </c:pt>
                <c:pt idx="1352">
                  <c:v>13</c:v>
                </c:pt>
                <c:pt idx="1353">
                  <c:v>18</c:v>
                </c:pt>
                <c:pt idx="1354">
                  <c:v>40</c:v>
                </c:pt>
                <c:pt idx="1355">
                  <c:v>1.65</c:v>
                </c:pt>
                <c:pt idx="1356">
                  <c:v>0.25</c:v>
                </c:pt>
                <c:pt idx="1357">
                  <c:v>84.45</c:v>
                </c:pt>
                <c:pt idx="1358">
                  <c:v>2</c:v>
                </c:pt>
                <c:pt idx="1359">
                  <c:v>70</c:v>
                </c:pt>
                <c:pt idx="1360">
                  <c:v>24</c:v>
                </c:pt>
                <c:pt idx="1361">
                  <c:v>1.5</c:v>
                </c:pt>
                <c:pt idx="1362">
                  <c:v>0.4</c:v>
                </c:pt>
                <c:pt idx="1363">
                  <c:v>65</c:v>
                </c:pt>
                <c:pt idx="1364">
                  <c:v>120</c:v>
                </c:pt>
                <c:pt idx="1365">
                  <c:v>59</c:v>
                </c:pt>
                <c:pt idx="1366">
                  <c:v>95</c:v>
                </c:pt>
                <c:pt idx="1367">
                  <c:v>90</c:v>
                </c:pt>
                <c:pt idx="1368">
                  <c:v>80</c:v>
                </c:pt>
                <c:pt idx="1369">
                  <c:v>35</c:v>
                </c:pt>
                <c:pt idx="1370">
                  <c:v>30</c:v>
                </c:pt>
                <c:pt idx="1371">
                  <c:v>20</c:v>
                </c:pt>
                <c:pt idx="1372">
                  <c:v>15</c:v>
                </c:pt>
                <c:pt idx="1373">
                  <c:v>11</c:v>
                </c:pt>
                <c:pt idx="1374">
                  <c:v>9</c:v>
                </c:pt>
                <c:pt idx="1375">
                  <c:v>20</c:v>
                </c:pt>
                <c:pt idx="1376">
                  <c:v>4</c:v>
                </c:pt>
                <c:pt idx="1377">
                  <c:v>7.9</c:v>
                </c:pt>
                <c:pt idx="1378">
                  <c:v>55</c:v>
                </c:pt>
                <c:pt idx="1379">
                  <c:v>75</c:v>
                </c:pt>
                <c:pt idx="1380">
                  <c:v>40</c:v>
                </c:pt>
                <c:pt idx="1381">
                  <c:v>35</c:v>
                </c:pt>
                <c:pt idx="1382">
                  <c:v>15</c:v>
                </c:pt>
                <c:pt idx="1383">
                  <c:v>30</c:v>
                </c:pt>
                <c:pt idx="1384">
                  <c:v>26</c:v>
                </c:pt>
                <c:pt idx="1385">
                  <c:v>1</c:v>
                </c:pt>
                <c:pt idx="1386">
                  <c:v>1.7</c:v>
                </c:pt>
                <c:pt idx="1387">
                  <c:v>2.5000000000000001E-2</c:v>
                </c:pt>
                <c:pt idx="1388">
                  <c:v>12</c:v>
                </c:pt>
                <c:pt idx="1389">
                  <c:v>100</c:v>
                </c:pt>
                <c:pt idx="1390">
                  <c:v>13</c:v>
                </c:pt>
                <c:pt idx="1391">
                  <c:v>10</c:v>
                </c:pt>
                <c:pt idx="1392">
                  <c:v>60</c:v>
                </c:pt>
                <c:pt idx="1393">
                  <c:v>2</c:v>
                </c:pt>
                <c:pt idx="1394">
                  <c:v>40</c:v>
                </c:pt>
                <c:pt idx="1395">
                  <c:v>7</c:v>
                </c:pt>
                <c:pt idx="1396">
                  <c:v>6.8</c:v>
                </c:pt>
                <c:pt idx="1397">
                  <c:v>160</c:v>
                </c:pt>
                <c:pt idx="1398">
                  <c:v>1.4</c:v>
                </c:pt>
                <c:pt idx="1399">
                  <c:v>75</c:v>
                </c:pt>
                <c:pt idx="1400">
                  <c:v>165</c:v>
                </c:pt>
                <c:pt idx="1401">
                  <c:v>185</c:v>
                </c:pt>
                <c:pt idx="1402">
                  <c:v>48</c:v>
                </c:pt>
                <c:pt idx="1403">
                  <c:v>28</c:v>
                </c:pt>
                <c:pt idx="1404">
                  <c:v>4</c:v>
                </c:pt>
                <c:pt idx="1405">
                  <c:v>13</c:v>
                </c:pt>
                <c:pt idx="1406">
                  <c:v>75</c:v>
                </c:pt>
                <c:pt idx="1407">
                  <c:v>20</c:v>
                </c:pt>
                <c:pt idx="1408">
                  <c:v>60</c:v>
                </c:pt>
                <c:pt idx="1409">
                  <c:v>2</c:v>
                </c:pt>
                <c:pt idx="1410">
                  <c:v>11</c:v>
                </c:pt>
                <c:pt idx="1411">
                  <c:v>45</c:v>
                </c:pt>
                <c:pt idx="1412">
                  <c:v>175</c:v>
                </c:pt>
                <c:pt idx="1413">
                  <c:v>1.5</c:v>
                </c:pt>
                <c:pt idx="1414">
                  <c:v>5</c:v>
                </c:pt>
                <c:pt idx="1415">
                  <c:v>10</c:v>
                </c:pt>
                <c:pt idx="1416">
                  <c:v>46</c:v>
                </c:pt>
                <c:pt idx="1417">
                  <c:v>75</c:v>
                </c:pt>
                <c:pt idx="1418">
                  <c:v>55</c:v>
                </c:pt>
                <c:pt idx="1419">
                  <c:v>5</c:v>
                </c:pt>
                <c:pt idx="1420">
                  <c:v>110</c:v>
                </c:pt>
                <c:pt idx="1421">
                  <c:v>165</c:v>
                </c:pt>
                <c:pt idx="1422">
                  <c:v>0.75</c:v>
                </c:pt>
                <c:pt idx="1423">
                  <c:v>60</c:v>
                </c:pt>
                <c:pt idx="1424">
                  <c:v>50</c:v>
                </c:pt>
                <c:pt idx="1425">
                  <c:v>50</c:v>
                </c:pt>
                <c:pt idx="1426">
                  <c:v>15</c:v>
                </c:pt>
                <c:pt idx="1427">
                  <c:v>50</c:v>
                </c:pt>
                <c:pt idx="1428">
                  <c:v>60</c:v>
                </c:pt>
                <c:pt idx="1429">
                  <c:v>12</c:v>
                </c:pt>
                <c:pt idx="1430">
                  <c:v>60</c:v>
                </c:pt>
                <c:pt idx="1431">
                  <c:v>36</c:v>
                </c:pt>
                <c:pt idx="1432">
                  <c:v>3.5</c:v>
                </c:pt>
                <c:pt idx="1433">
                  <c:v>5.5</c:v>
                </c:pt>
                <c:pt idx="1434">
                  <c:v>200</c:v>
                </c:pt>
                <c:pt idx="1435">
                  <c:v>200</c:v>
                </c:pt>
                <c:pt idx="1436">
                  <c:v>140</c:v>
                </c:pt>
                <c:pt idx="1437">
                  <c:v>51</c:v>
                </c:pt>
                <c:pt idx="1438">
                  <c:v>36</c:v>
                </c:pt>
                <c:pt idx="1439">
                  <c:v>2</c:v>
                </c:pt>
                <c:pt idx="1440">
                  <c:v>9.4</c:v>
                </c:pt>
                <c:pt idx="1441">
                  <c:v>85</c:v>
                </c:pt>
                <c:pt idx="1442">
                  <c:v>8</c:v>
                </c:pt>
                <c:pt idx="1443">
                  <c:v>35</c:v>
                </c:pt>
                <c:pt idx="1444">
                  <c:v>7.2176</c:v>
                </c:pt>
                <c:pt idx="1445">
                  <c:v>79</c:v>
                </c:pt>
                <c:pt idx="1446">
                  <c:v>60</c:v>
                </c:pt>
                <c:pt idx="1447">
                  <c:v>60</c:v>
                </c:pt>
                <c:pt idx="1448">
                  <c:v>195</c:v>
                </c:pt>
                <c:pt idx="1449">
                  <c:v>20</c:v>
                </c:pt>
                <c:pt idx="1450">
                  <c:v>5</c:v>
                </c:pt>
                <c:pt idx="1451">
                  <c:v>12</c:v>
                </c:pt>
                <c:pt idx="1452">
                  <c:v>50</c:v>
                </c:pt>
                <c:pt idx="1453">
                  <c:v>15</c:v>
                </c:pt>
                <c:pt idx="1454">
                  <c:v>25</c:v>
                </c:pt>
                <c:pt idx="1455">
                  <c:v>70</c:v>
                </c:pt>
                <c:pt idx="1456">
                  <c:v>120</c:v>
                </c:pt>
                <c:pt idx="1457">
                  <c:v>2.5</c:v>
                </c:pt>
                <c:pt idx="1458">
                  <c:v>3</c:v>
                </c:pt>
                <c:pt idx="1459">
                  <c:v>11</c:v>
                </c:pt>
                <c:pt idx="1460">
                  <c:v>3.5</c:v>
                </c:pt>
                <c:pt idx="1461">
                  <c:v>20</c:v>
                </c:pt>
                <c:pt idx="1462">
                  <c:v>8</c:v>
                </c:pt>
                <c:pt idx="1463">
                  <c:v>23</c:v>
                </c:pt>
                <c:pt idx="1464">
                  <c:v>22</c:v>
                </c:pt>
                <c:pt idx="1465">
                  <c:v>17</c:v>
                </c:pt>
                <c:pt idx="1466">
                  <c:v>10</c:v>
                </c:pt>
                <c:pt idx="1467">
                  <c:v>10</c:v>
                </c:pt>
                <c:pt idx="1468">
                  <c:v>14</c:v>
                </c:pt>
                <c:pt idx="1469">
                  <c:v>16</c:v>
                </c:pt>
                <c:pt idx="1470">
                  <c:v>50</c:v>
                </c:pt>
                <c:pt idx="1471">
                  <c:v>40</c:v>
                </c:pt>
                <c:pt idx="1472">
                  <c:v>35</c:v>
                </c:pt>
                <c:pt idx="1473">
                  <c:v>2.5</c:v>
                </c:pt>
                <c:pt idx="1474">
                  <c:v>40</c:v>
                </c:pt>
                <c:pt idx="1475">
                  <c:v>30</c:v>
                </c:pt>
                <c:pt idx="1476">
                  <c:v>15</c:v>
                </c:pt>
                <c:pt idx="1477">
                  <c:v>60</c:v>
                </c:pt>
                <c:pt idx="1478">
                  <c:v>17.7</c:v>
                </c:pt>
                <c:pt idx="1479">
                  <c:v>38</c:v>
                </c:pt>
                <c:pt idx="1480">
                  <c:v>4</c:v>
                </c:pt>
                <c:pt idx="1481">
                  <c:v>263.7</c:v>
                </c:pt>
                <c:pt idx="1482">
                  <c:v>36</c:v>
                </c:pt>
                <c:pt idx="1483">
                  <c:v>45</c:v>
                </c:pt>
                <c:pt idx="1484">
                  <c:v>35</c:v>
                </c:pt>
                <c:pt idx="1485">
                  <c:v>12</c:v>
                </c:pt>
                <c:pt idx="1486">
                  <c:v>47</c:v>
                </c:pt>
                <c:pt idx="1487">
                  <c:v>14</c:v>
                </c:pt>
                <c:pt idx="1488">
                  <c:v>22</c:v>
                </c:pt>
                <c:pt idx="1489">
                  <c:v>79</c:v>
                </c:pt>
                <c:pt idx="1490">
                  <c:v>1.5920000000000001</c:v>
                </c:pt>
                <c:pt idx="1491">
                  <c:v>45</c:v>
                </c:pt>
                <c:pt idx="1492">
                  <c:v>23</c:v>
                </c:pt>
                <c:pt idx="1493">
                  <c:v>60</c:v>
                </c:pt>
                <c:pt idx="1494">
                  <c:v>22</c:v>
                </c:pt>
                <c:pt idx="1495">
                  <c:v>25</c:v>
                </c:pt>
                <c:pt idx="1496">
                  <c:v>40</c:v>
                </c:pt>
                <c:pt idx="1497">
                  <c:v>85</c:v>
                </c:pt>
                <c:pt idx="1498">
                  <c:v>6.6</c:v>
                </c:pt>
                <c:pt idx="1499">
                  <c:v>7.5</c:v>
                </c:pt>
                <c:pt idx="1500">
                  <c:v>176</c:v>
                </c:pt>
                <c:pt idx="1501">
                  <c:v>93</c:v>
                </c:pt>
                <c:pt idx="1502">
                  <c:v>63</c:v>
                </c:pt>
                <c:pt idx="1503">
                  <c:v>150</c:v>
                </c:pt>
                <c:pt idx="1504">
                  <c:v>80</c:v>
                </c:pt>
                <c:pt idx="1505">
                  <c:v>58</c:v>
                </c:pt>
                <c:pt idx="1506">
                  <c:v>3</c:v>
                </c:pt>
                <c:pt idx="1507">
                  <c:v>18</c:v>
                </c:pt>
                <c:pt idx="1508">
                  <c:v>28</c:v>
                </c:pt>
                <c:pt idx="1509">
                  <c:v>40</c:v>
                </c:pt>
                <c:pt idx="1510">
                  <c:v>13</c:v>
                </c:pt>
                <c:pt idx="1511">
                  <c:v>15.6</c:v>
                </c:pt>
                <c:pt idx="1512">
                  <c:v>100</c:v>
                </c:pt>
                <c:pt idx="1513">
                  <c:v>700</c:v>
                </c:pt>
                <c:pt idx="1514">
                  <c:v>3</c:v>
                </c:pt>
                <c:pt idx="1515">
                  <c:v>60</c:v>
                </c:pt>
                <c:pt idx="1516">
                  <c:v>19</c:v>
                </c:pt>
                <c:pt idx="1517">
                  <c:v>48</c:v>
                </c:pt>
                <c:pt idx="1518">
                  <c:v>12</c:v>
                </c:pt>
                <c:pt idx="1519">
                  <c:v>15</c:v>
                </c:pt>
                <c:pt idx="1520">
                  <c:v>30</c:v>
                </c:pt>
                <c:pt idx="1521">
                  <c:v>2.5</c:v>
                </c:pt>
                <c:pt idx="1522">
                  <c:v>28</c:v>
                </c:pt>
                <c:pt idx="1523">
                  <c:v>30</c:v>
                </c:pt>
                <c:pt idx="1524">
                  <c:v>45</c:v>
                </c:pt>
                <c:pt idx="1525">
                  <c:v>1.5</c:v>
                </c:pt>
                <c:pt idx="1526">
                  <c:v>30</c:v>
                </c:pt>
                <c:pt idx="1527">
                  <c:v>30</c:v>
                </c:pt>
                <c:pt idx="1528">
                  <c:v>0.5</c:v>
                </c:pt>
                <c:pt idx="1529">
                  <c:v>5</c:v>
                </c:pt>
                <c:pt idx="1530">
                  <c:v>35</c:v>
                </c:pt>
                <c:pt idx="1531">
                  <c:v>11</c:v>
                </c:pt>
                <c:pt idx="1532">
                  <c:v>75</c:v>
                </c:pt>
                <c:pt idx="1533">
                  <c:v>15</c:v>
                </c:pt>
                <c:pt idx="1534">
                  <c:v>1.5</c:v>
                </c:pt>
                <c:pt idx="1535">
                  <c:v>26</c:v>
                </c:pt>
                <c:pt idx="1536">
                  <c:v>207</c:v>
                </c:pt>
                <c:pt idx="1537">
                  <c:v>130</c:v>
                </c:pt>
                <c:pt idx="1538">
                  <c:v>0.5</c:v>
                </c:pt>
                <c:pt idx="1539">
                  <c:v>27</c:v>
                </c:pt>
                <c:pt idx="1540">
                  <c:v>15</c:v>
                </c:pt>
                <c:pt idx="1541">
                  <c:v>11</c:v>
                </c:pt>
                <c:pt idx="1542">
                  <c:v>15</c:v>
                </c:pt>
                <c:pt idx="1543">
                  <c:v>40</c:v>
                </c:pt>
                <c:pt idx="1544">
                  <c:v>25</c:v>
                </c:pt>
                <c:pt idx="1545">
                  <c:v>0.5</c:v>
                </c:pt>
                <c:pt idx="1546">
                  <c:v>27</c:v>
                </c:pt>
                <c:pt idx="1547">
                  <c:v>1</c:v>
                </c:pt>
                <c:pt idx="1548">
                  <c:v>10</c:v>
                </c:pt>
                <c:pt idx="1549">
                  <c:v>600</c:v>
                </c:pt>
                <c:pt idx="1550">
                  <c:v>117</c:v>
                </c:pt>
                <c:pt idx="1551">
                  <c:v>35</c:v>
                </c:pt>
                <c:pt idx="1552">
                  <c:v>30</c:v>
                </c:pt>
                <c:pt idx="1553">
                  <c:v>50</c:v>
                </c:pt>
                <c:pt idx="1554">
                  <c:v>48</c:v>
                </c:pt>
                <c:pt idx="1555">
                  <c:v>15</c:v>
                </c:pt>
                <c:pt idx="1556">
                  <c:v>28</c:v>
                </c:pt>
                <c:pt idx="1557">
                  <c:v>20</c:v>
                </c:pt>
                <c:pt idx="1558">
                  <c:v>25</c:v>
                </c:pt>
                <c:pt idx="1559">
                  <c:v>150</c:v>
                </c:pt>
                <c:pt idx="1560">
                  <c:v>145</c:v>
                </c:pt>
                <c:pt idx="1561">
                  <c:v>130</c:v>
                </c:pt>
                <c:pt idx="1562">
                  <c:v>10</c:v>
                </c:pt>
                <c:pt idx="1563">
                  <c:v>0.93</c:v>
                </c:pt>
                <c:pt idx="1564">
                  <c:v>35</c:v>
                </c:pt>
                <c:pt idx="1565">
                  <c:v>0.7</c:v>
                </c:pt>
                <c:pt idx="1566">
                  <c:v>6.5</c:v>
                </c:pt>
                <c:pt idx="1567">
                  <c:v>3.5</c:v>
                </c:pt>
                <c:pt idx="1568">
                  <c:v>18</c:v>
                </c:pt>
                <c:pt idx="1569">
                  <c:v>55</c:v>
                </c:pt>
                <c:pt idx="1570">
                  <c:v>70</c:v>
                </c:pt>
                <c:pt idx="1571">
                  <c:v>4.7</c:v>
                </c:pt>
                <c:pt idx="1572">
                  <c:v>4200</c:v>
                </c:pt>
                <c:pt idx="1573">
                  <c:v>27</c:v>
                </c:pt>
                <c:pt idx="1574">
                  <c:v>22</c:v>
                </c:pt>
                <c:pt idx="1575">
                  <c:v>15</c:v>
                </c:pt>
                <c:pt idx="1576">
                  <c:v>100</c:v>
                </c:pt>
                <c:pt idx="1577">
                  <c:v>95</c:v>
                </c:pt>
                <c:pt idx="1578">
                  <c:v>115</c:v>
                </c:pt>
                <c:pt idx="1579">
                  <c:v>30</c:v>
                </c:pt>
                <c:pt idx="1580">
                  <c:v>4</c:v>
                </c:pt>
                <c:pt idx="1581">
                  <c:v>12</c:v>
                </c:pt>
                <c:pt idx="1582">
                  <c:v>70</c:v>
                </c:pt>
                <c:pt idx="1583">
                  <c:v>45</c:v>
                </c:pt>
                <c:pt idx="1584">
                  <c:v>12</c:v>
                </c:pt>
                <c:pt idx="1585">
                  <c:v>28</c:v>
                </c:pt>
                <c:pt idx="1586">
                  <c:v>0.85</c:v>
                </c:pt>
                <c:pt idx="1587">
                  <c:v>5.3</c:v>
                </c:pt>
                <c:pt idx="1588">
                  <c:v>50</c:v>
                </c:pt>
                <c:pt idx="1589">
                  <c:v>15</c:v>
                </c:pt>
                <c:pt idx="1590">
                  <c:v>28</c:v>
                </c:pt>
                <c:pt idx="1591">
                  <c:v>4</c:v>
                </c:pt>
                <c:pt idx="1592">
                  <c:v>3.85</c:v>
                </c:pt>
                <c:pt idx="1593">
                  <c:v>19</c:v>
                </c:pt>
                <c:pt idx="1594">
                  <c:v>58</c:v>
                </c:pt>
                <c:pt idx="1595">
                  <c:v>3.6</c:v>
                </c:pt>
                <c:pt idx="1596">
                  <c:v>30</c:v>
                </c:pt>
                <c:pt idx="1597">
                  <c:v>16</c:v>
                </c:pt>
                <c:pt idx="1598">
                  <c:v>40</c:v>
                </c:pt>
                <c:pt idx="1599">
                  <c:v>45</c:v>
                </c:pt>
                <c:pt idx="1600">
                  <c:v>18</c:v>
                </c:pt>
                <c:pt idx="1601">
                  <c:v>80</c:v>
                </c:pt>
                <c:pt idx="1602">
                  <c:v>30</c:v>
                </c:pt>
                <c:pt idx="1603">
                  <c:v>70</c:v>
                </c:pt>
                <c:pt idx="1604">
                  <c:v>30</c:v>
                </c:pt>
                <c:pt idx="1605">
                  <c:v>26</c:v>
                </c:pt>
                <c:pt idx="1606">
                  <c:v>140</c:v>
                </c:pt>
                <c:pt idx="1607">
                  <c:v>61</c:v>
                </c:pt>
                <c:pt idx="1608">
                  <c:v>50</c:v>
                </c:pt>
                <c:pt idx="1609">
                  <c:v>20</c:v>
                </c:pt>
                <c:pt idx="1610">
                  <c:v>35</c:v>
                </c:pt>
                <c:pt idx="1611">
                  <c:v>140</c:v>
                </c:pt>
                <c:pt idx="1612">
                  <c:v>17</c:v>
                </c:pt>
                <c:pt idx="1613">
                  <c:v>19</c:v>
                </c:pt>
                <c:pt idx="1614">
                  <c:v>3.5</c:v>
                </c:pt>
                <c:pt idx="1615">
                  <c:v>30</c:v>
                </c:pt>
                <c:pt idx="1616">
                  <c:v>45</c:v>
                </c:pt>
                <c:pt idx="1617">
                  <c:v>32</c:v>
                </c:pt>
                <c:pt idx="1618">
                  <c:v>35</c:v>
                </c:pt>
                <c:pt idx="1619">
                  <c:v>18</c:v>
                </c:pt>
                <c:pt idx="1620">
                  <c:v>120</c:v>
                </c:pt>
                <c:pt idx="1621">
                  <c:v>40</c:v>
                </c:pt>
                <c:pt idx="1622">
                  <c:v>13</c:v>
                </c:pt>
                <c:pt idx="1623">
                  <c:v>5</c:v>
                </c:pt>
                <c:pt idx="1624">
                  <c:v>4.9000000000000004</c:v>
                </c:pt>
                <c:pt idx="1625">
                  <c:v>0.25</c:v>
                </c:pt>
                <c:pt idx="1626">
                  <c:v>30</c:v>
                </c:pt>
                <c:pt idx="1627">
                  <c:v>80</c:v>
                </c:pt>
                <c:pt idx="1628">
                  <c:v>8</c:v>
                </c:pt>
                <c:pt idx="1629">
                  <c:v>65</c:v>
                </c:pt>
                <c:pt idx="1630">
                  <c:v>35</c:v>
                </c:pt>
                <c:pt idx="1631">
                  <c:v>35</c:v>
                </c:pt>
                <c:pt idx="1632">
                  <c:v>20</c:v>
                </c:pt>
                <c:pt idx="1633">
                  <c:v>26</c:v>
                </c:pt>
                <c:pt idx="1634">
                  <c:v>100</c:v>
                </c:pt>
                <c:pt idx="1635">
                  <c:v>8</c:v>
                </c:pt>
                <c:pt idx="1636">
                  <c:v>80</c:v>
                </c:pt>
                <c:pt idx="1637">
                  <c:v>25</c:v>
                </c:pt>
                <c:pt idx="1638">
                  <c:v>25</c:v>
                </c:pt>
                <c:pt idx="1639">
                  <c:v>15</c:v>
                </c:pt>
                <c:pt idx="1640">
                  <c:v>64</c:v>
                </c:pt>
                <c:pt idx="1641">
                  <c:v>7</c:v>
                </c:pt>
                <c:pt idx="1642">
                  <c:v>110</c:v>
                </c:pt>
                <c:pt idx="1643">
                  <c:v>12</c:v>
                </c:pt>
                <c:pt idx="1644">
                  <c:v>8.1999999999999993</c:v>
                </c:pt>
                <c:pt idx="1645">
                  <c:v>0.96</c:v>
                </c:pt>
                <c:pt idx="1646">
                  <c:v>0.3</c:v>
                </c:pt>
                <c:pt idx="1647">
                  <c:v>20</c:v>
                </c:pt>
                <c:pt idx="1648">
                  <c:v>9</c:v>
                </c:pt>
                <c:pt idx="1649">
                  <c:v>60</c:v>
                </c:pt>
                <c:pt idx="1650">
                  <c:v>1.4E-2</c:v>
                </c:pt>
                <c:pt idx="1651">
                  <c:v>5</c:v>
                </c:pt>
                <c:pt idx="1652">
                  <c:v>40</c:v>
                </c:pt>
                <c:pt idx="1653">
                  <c:v>5</c:v>
                </c:pt>
                <c:pt idx="1654">
                  <c:v>0.5</c:v>
                </c:pt>
                <c:pt idx="1655">
                  <c:v>80</c:v>
                </c:pt>
                <c:pt idx="1656">
                  <c:v>30</c:v>
                </c:pt>
                <c:pt idx="1657">
                  <c:v>50</c:v>
                </c:pt>
                <c:pt idx="1658">
                  <c:v>25</c:v>
                </c:pt>
                <c:pt idx="1659">
                  <c:v>20</c:v>
                </c:pt>
                <c:pt idx="1660">
                  <c:v>80</c:v>
                </c:pt>
                <c:pt idx="1661">
                  <c:v>4</c:v>
                </c:pt>
                <c:pt idx="1662">
                  <c:v>28</c:v>
                </c:pt>
                <c:pt idx="1663">
                  <c:v>15</c:v>
                </c:pt>
                <c:pt idx="1664">
                  <c:v>30</c:v>
                </c:pt>
                <c:pt idx="1665">
                  <c:v>45</c:v>
                </c:pt>
                <c:pt idx="1666">
                  <c:v>0.25</c:v>
                </c:pt>
                <c:pt idx="1667">
                  <c:v>18</c:v>
                </c:pt>
                <c:pt idx="1668">
                  <c:v>45</c:v>
                </c:pt>
                <c:pt idx="1669">
                  <c:v>10</c:v>
                </c:pt>
                <c:pt idx="1670">
                  <c:v>25</c:v>
                </c:pt>
                <c:pt idx="1671">
                  <c:v>4</c:v>
                </c:pt>
                <c:pt idx="1672">
                  <c:v>17</c:v>
                </c:pt>
                <c:pt idx="1673">
                  <c:v>0.25</c:v>
                </c:pt>
                <c:pt idx="1674">
                  <c:v>5</c:v>
                </c:pt>
                <c:pt idx="1675">
                  <c:v>6</c:v>
                </c:pt>
                <c:pt idx="1676">
                  <c:v>27</c:v>
                </c:pt>
                <c:pt idx="1677">
                  <c:v>65</c:v>
                </c:pt>
                <c:pt idx="1678">
                  <c:v>55</c:v>
                </c:pt>
                <c:pt idx="1679">
                  <c:v>40</c:v>
                </c:pt>
                <c:pt idx="1680">
                  <c:v>1</c:v>
                </c:pt>
                <c:pt idx="1681">
                  <c:v>10</c:v>
                </c:pt>
                <c:pt idx="1682">
                  <c:v>20</c:v>
                </c:pt>
                <c:pt idx="1683">
                  <c:v>10.5</c:v>
                </c:pt>
                <c:pt idx="1684">
                  <c:v>30</c:v>
                </c:pt>
                <c:pt idx="1685">
                  <c:v>50</c:v>
                </c:pt>
                <c:pt idx="1686">
                  <c:v>2</c:v>
                </c:pt>
                <c:pt idx="1687">
                  <c:v>12.305523000000001</c:v>
                </c:pt>
                <c:pt idx="1688">
                  <c:v>150</c:v>
                </c:pt>
                <c:pt idx="1689">
                  <c:v>22</c:v>
                </c:pt>
                <c:pt idx="1690">
                  <c:v>11.9</c:v>
                </c:pt>
                <c:pt idx="1691">
                  <c:v>145</c:v>
                </c:pt>
                <c:pt idx="1692">
                  <c:v>75</c:v>
                </c:pt>
                <c:pt idx="1693">
                  <c:v>150</c:v>
                </c:pt>
                <c:pt idx="1694">
                  <c:v>7.2</c:v>
                </c:pt>
                <c:pt idx="1695">
                  <c:v>40</c:v>
                </c:pt>
                <c:pt idx="1696">
                  <c:v>5</c:v>
                </c:pt>
                <c:pt idx="1697">
                  <c:v>6</c:v>
                </c:pt>
                <c:pt idx="1698">
                  <c:v>20</c:v>
                </c:pt>
                <c:pt idx="1699">
                  <c:v>8.5</c:v>
                </c:pt>
                <c:pt idx="1700">
                  <c:v>14.8</c:v>
                </c:pt>
                <c:pt idx="1701">
                  <c:v>7</c:v>
                </c:pt>
                <c:pt idx="1702">
                  <c:v>37</c:v>
                </c:pt>
                <c:pt idx="1703">
                  <c:v>55</c:v>
                </c:pt>
                <c:pt idx="1704">
                  <c:v>3.8</c:v>
                </c:pt>
                <c:pt idx="1705">
                  <c:v>11</c:v>
                </c:pt>
                <c:pt idx="1706">
                  <c:v>33</c:v>
                </c:pt>
                <c:pt idx="1707">
                  <c:v>180</c:v>
                </c:pt>
                <c:pt idx="1708">
                  <c:v>16</c:v>
                </c:pt>
                <c:pt idx="1709">
                  <c:v>6</c:v>
                </c:pt>
                <c:pt idx="1710">
                  <c:v>10</c:v>
                </c:pt>
                <c:pt idx="1711">
                  <c:v>20</c:v>
                </c:pt>
                <c:pt idx="1712">
                  <c:v>5</c:v>
                </c:pt>
                <c:pt idx="1713">
                  <c:v>52</c:v>
                </c:pt>
                <c:pt idx="1714">
                  <c:v>225</c:v>
                </c:pt>
                <c:pt idx="1715">
                  <c:v>40</c:v>
                </c:pt>
                <c:pt idx="1716">
                  <c:v>20</c:v>
                </c:pt>
                <c:pt idx="1717">
                  <c:v>42</c:v>
                </c:pt>
                <c:pt idx="1718">
                  <c:v>70</c:v>
                </c:pt>
                <c:pt idx="1719">
                  <c:v>52</c:v>
                </c:pt>
                <c:pt idx="1720">
                  <c:v>1</c:v>
                </c:pt>
                <c:pt idx="1721">
                  <c:v>35</c:v>
                </c:pt>
                <c:pt idx="1722">
                  <c:v>14.2</c:v>
                </c:pt>
                <c:pt idx="1723">
                  <c:v>6</c:v>
                </c:pt>
                <c:pt idx="1724">
                  <c:v>8</c:v>
                </c:pt>
                <c:pt idx="1725">
                  <c:v>9</c:v>
                </c:pt>
                <c:pt idx="1726">
                  <c:v>20</c:v>
                </c:pt>
                <c:pt idx="1727">
                  <c:v>14</c:v>
                </c:pt>
                <c:pt idx="1728">
                  <c:v>3.5</c:v>
                </c:pt>
                <c:pt idx="1729">
                  <c:v>3</c:v>
                </c:pt>
                <c:pt idx="1730">
                  <c:v>40</c:v>
                </c:pt>
                <c:pt idx="1731">
                  <c:v>3.4000000000000002E-2</c:v>
                </c:pt>
                <c:pt idx="1732">
                  <c:v>60</c:v>
                </c:pt>
                <c:pt idx="1733">
                  <c:v>50</c:v>
                </c:pt>
                <c:pt idx="1734">
                  <c:v>12</c:v>
                </c:pt>
                <c:pt idx="1735">
                  <c:v>70</c:v>
                </c:pt>
                <c:pt idx="1736">
                  <c:v>150</c:v>
                </c:pt>
                <c:pt idx="1737">
                  <c:v>27</c:v>
                </c:pt>
                <c:pt idx="1738">
                  <c:v>3</c:v>
                </c:pt>
                <c:pt idx="1739">
                  <c:v>23</c:v>
                </c:pt>
                <c:pt idx="1740">
                  <c:v>6</c:v>
                </c:pt>
                <c:pt idx="1741">
                  <c:v>47</c:v>
                </c:pt>
                <c:pt idx="1742">
                  <c:v>150</c:v>
                </c:pt>
                <c:pt idx="1743">
                  <c:v>15</c:v>
                </c:pt>
                <c:pt idx="1744">
                  <c:v>2.6</c:v>
                </c:pt>
                <c:pt idx="1745">
                  <c:v>12</c:v>
                </c:pt>
                <c:pt idx="1746">
                  <c:v>35</c:v>
                </c:pt>
                <c:pt idx="1747">
                  <c:v>20</c:v>
                </c:pt>
                <c:pt idx="1748">
                  <c:v>25</c:v>
                </c:pt>
                <c:pt idx="1749">
                  <c:v>0.5</c:v>
                </c:pt>
                <c:pt idx="1750">
                  <c:v>17</c:v>
                </c:pt>
                <c:pt idx="1751">
                  <c:v>25</c:v>
                </c:pt>
                <c:pt idx="1752">
                  <c:v>2</c:v>
                </c:pt>
                <c:pt idx="1753">
                  <c:v>20</c:v>
                </c:pt>
                <c:pt idx="1754">
                  <c:v>51</c:v>
                </c:pt>
                <c:pt idx="1755">
                  <c:v>0.5</c:v>
                </c:pt>
                <c:pt idx="1756">
                  <c:v>17</c:v>
                </c:pt>
                <c:pt idx="1757">
                  <c:v>2.5</c:v>
                </c:pt>
                <c:pt idx="1758">
                  <c:v>0.5</c:v>
                </c:pt>
                <c:pt idx="1759">
                  <c:v>40</c:v>
                </c:pt>
                <c:pt idx="1760">
                  <c:v>60</c:v>
                </c:pt>
                <c:pt idx="1761">
                  <c:v>90</c:v>
                </c:pt>
                <c:pt idx="1762">
                  <c:v>24</c:v>
                </c:pt>
                <c:pt idx="1763">
                  <c:v>80</c:v>
                </c:pt>
                <c:pt idx="1764">
                  <c:v>55</c:v>
                </c:pt>
                <c:pt idx="1765">
                  <c:v>30</c:v>
                </c:pt>
                <c:pt idx="1766">
                  <c:v>20</c:v>
                </c:pt>
                <c:pt idx="1767">
                  <c:v>130</c:v>
                </c:pt>
                <c:pt idx="1768">
                  <c:v>22</c:v>
                </c:pt>
                <c:pt idx="1769">
                  <c:v>7.4</c:v>
                </c:pt>
                <c:pt idx="1770">
                  <c:v>9</c:v>
                </c:pt>
                <c:pt idx="1771">
                  <c:v>85</c:v>
                </c:pt>
                <c:pt idx="1772">
                  <c:v>40</c:v>
                </c:pt>
                <c:pt idx="1773">
                  <c:v>225</c:v>
                </c:pt>
                <c:pt idx="1774">
                  <c:v>140</c:v>
                </c:pt>
                <c:pt idx="1775">
                  <c:v>90</c:v>
                </c:pt>
                <c:pt idx="1776">
                  <c:v>32</c:v>
                </c:pt>
                <c:pt idx="1777">
                  <c:v>7.5</c:v>
                </c:pt>
                <c:pt idx="1778">
                  <c:v>3.5</c:v>
                </c:pt>
                <c:pt idx="1779">
                  <c:v>60</c:v>
                </c:pt>
                <c:pt idx="1780">
                  <c:v>0.6</c:v>
                </c:pt>
                <c:pt idx="1781">
                  <c:v>55</c:v>
                </c:pt>
                <c:pt idx="1782">
                  <c:v>6</c:v>
                </c:pt>
                <c:pt idx="1783">
                  <c:v>0.22500000000000001</c:v>
                </c:pt>
                <c:pt idx="1784">
                  <c:v>2.1</c:v>
                </c:pt>
                <c:pt idx="1785">
                  <c:v>25</c:v>
                </c:pt>
                <c:pt idx="1786">
                  <c:v>28</c:v>
                </c:pt>
                <c:pt idx="1787">
                  <c:v>40</c:v>
                </c:pt>
                <c:pt idx="1788">
                  <c:v>27</c:v>
                </c:pt>
                <c:pt idx="1789">
                  <c:v>0.2</c:v>
                </c:pt>
                <c:pt idx="1790">
                  <c:v>17</c:v>
                </c:pt>
                <c:pt idx="1791">
                  <c:v>30</c:v>
                </c:pt>
                <c:pt idx="1792">
                  <c:v>30</c:v>
                </c:pt>
                <c:pt idx="1793">
                  <c:v>18</c:v>
                </c:pt>
                <c:pt idx="1794">
                  <c:v>90</c:v>
                </c:pt>
                <c:pt idx="1795">
                  <c:v>20</c:v>
                </c:pt>
                <c:pt idx="1796">
                  <c:v>25</c:v>
                </c:pt>
                <c:pt idx="1797">
                  <c:v>30</c:v>
                </c:pt>
                <c:pt idx="1798">
                  <c:v>27</c:v>
                </c:pt>
                <c:pt idx="1799">
                  <c:v>74</c:v>
                </c:pt>
                <c:pt idx="1800">
                  <c:v>102</c:v>
                </c:pt>
                <c:pt idx="1801">
                  <c:v>45</c:v>
                </c:pt>
                <c:pt idx="1802">
                  <c:v>28</c:v>
                </c:pt>
                <c:pt idx="1803">
                  <c:v>13</c:v>
                </c:pt>
                <c:pt idx="1804">
                  <c:v>85</c:v>
                </c:pt>
                <c:pt idx="1805">
                  <c:v>4</c:v>
                </c:pt>
                <c:pt idx="1806">
                  <c:v>35</c:v>
                </c:pt>
                <c:pt idx="1807">
                  <c:v>45</c:v>
                </c:pt>
                <c:pt idx="1808">
                  <c:v>45</c:v>
                </c:pt>
                <c:pt idx="1809">
                  <c:v>6</c:v>
                </c:pt>
                <c:pt idx="1810">
                  <c:v>30</c:v>
                </c:pt>
                <c:pt idx="1811">
                  <c:v>90</c:v>
                </c:pt>
                <c:pt idx="1812">
                  <c:v>145</c:v>
                </c:pt>
                <c:pt idx="1813">
                  <c:v>150</c:v>
                </c:pt>
                <c:pt idx="1814">
                  <c:v>125</c:v>
                </c:pt>
                <c:pt idx="1815">
                  <c:v>150</c:v>
                </c:pt>
                <c:pt idx="1816">
                  <c:v>80</c:v>
                </c:pt>
                <c:pt idx="1817">
                  <c:v>1.6</c:v>
                </c:pt>
                <c:pt idx="1818">
                  <c:v>10</c:v>
                </c:pt>
                <c:pt idx="1819">
                  <c:v>1.5</c:v>
                </c:pt>
                <c:pt idx="1820">
                  <c:v>16</c:v>
                </c:pt>
                <c:pt idx="1821">
                  <c:v>21</c:v>
                </c:pt>
                <c:pt idx="1822">
                  <c:v>5</c:v>
                </c:pt>
                <c:pt idx="1823">
                  <c:v>65</c:v>
                </c:pt>
                <c:pt idx="1824">
                  <c:v>4</c:v>
                </c:pt>
                <c:pt idx="1825">
                  <c:v>27</c:v>
                </c:pt>
                <c:pt idx="1826">
                  <c:v>25</c:v>
                </c:pt>
                <c:pt idx="1827">
                  <c:v>68</c:v>
                </c:pt>
                <c:pt idx="1828">
                  <c:v>50</c:v>
                </c:pt>
                <c:pt idx="1829">
                  <c:v>20</c:v>
                </c:pt>
                <c:pt idx="1830">
                  <c:v>75</c:v>
                </c:pt>
                <c:pt idx="1831">
                  <c:v>7</c:v>
                </c:pt>
                <c:pt idx="1832">
                  <c:v>75</c:v>
                </c:pt>
                <c:pt idx="1833">
                  <c:v>4.5</c:v>
                </c:pt>
                <c:pt idx="1834">
                  <c:v>60</c:v>
                </c:pt>
                <c:pt idx="1835">
                  <c:v>4</c:v>
                </c:pt>
                <c:pt idx="1836">
                  <c:v>200</c:v>
                </c:pt>
                <c:pt idx="1837">
                  <c:v>175</c:v>
                </c:pt>
                <c:pt idx="1838">
                  <c:v>0.5</c:v>
                </c:pt>
                <c:pt idx="1839">
                  <c:v>115</c:v>
                </c:pt>
                <c:pt idx="1840">
                  <c:v>20</c:v>
                </c:pt>
                <c:pt idx="1841">
                  <c:v>0.229575</c:v>
                </c:pt>
                <c:pt idx="1842">
                  <c:v>5</c:v>
                </c:pt>
                <c:pt idx="1843">
                  <c:v>21</c:v>
                </c:pt>
                <c:pt idx="1844">
                  <c:v>34</c:v>
                </c:pt>
                <c:pt idx="1845">
                  <c:v>16</c:v>
                </c:pt>
                <c:pt idx="1846">
                  <c:v>40</c:v>
                </c:pt>
                <c:pt idx="1847">
                  <c:v>18</c:v>
                </c:pt>
                <c:pt idx="1848">
                  <c:v>30</c:v>
                </c:pt>
                <c:pt idx="1849">
                  <c:v>60</c:v>
                </c:pt>
                <c:pt idx="1850">
                  <c:v>4.8250000000000002</c:v>
                </c:pt>
                <c:pt idx="1851">
                  <c:v>5</c:v>
                </c:pt>
                <c:pt idx="1852">
                  <c:v>52.5</c:v>
                </c:pt>
                <c:pt idx="1853">
                  <c:v>6</c:v>
                </c:pt>
                <c:pt idx="1854">
                  <c:v>30</c:v>
                </c:pt>
                <c:pt idx="1855">
                  <c:v>120</c:v>
                </c:pt>
                <c:pt idx="1856">
                  <c:v>25</c:v>
                </c:pt>
                <c:pt idx="1857">
                  <c:v>50</c:v>
                </c:pt>
                <c:pt idx="1858">
                  <c:v>6.5</c:v>
                </c:pt>
                <c:pt idx="1859">
                  <c:v>145</c:v>
                </c:pt>
                <c:pt idx="1860">
                  <c:v>55</c:v>
                </c:pt>
                <c:pt idx="1861">
                  <c:v>8.1999999999999993</c:v>
                </c:pt>
                <c:pt idx="1862">
                  <c:v>20</c:v>
                </c:pt>
                <c:pt idx="1863">
                  <c:v>25</c:v>
                </c:pt>
                <c:pt idx="1864">
                  <c:v>25</c:v>
                </c:pt>
                <c:pt idx="1865">
                  <c:v>8</c:v>
                </c:pt>
                <c:pt idx="1866">
                  <c:v>10</c:v>
                </c:pt>
                <c:pt idx="1867">
                  <c:v>90</c:v>
                </c:pt>
                <c:pt idx="1868">
                  <c:v>15</c:v>
                </c:pt>
                <c:pt idx="1869">
                  <c:v>45</c:v>
                </c:pt>
                <c:pt idx="1870">
                  <c:v>28</c:v>
                </c:pt>
                <c:pt idx="1871">
                  <c:v>70</c:v>
                </c:pt>
                <c:pt idx="1872">
                  <c:v>24</c:v>
                </c:pt>
                <c:pt idx="1873">
                  <c:v>50</c:v>
                </c:pt>
                <c:pt idx="1874">
                  <c:v>50</c:v>
                </c:pt>
                <c:pt idx="1875">
                  <c:v>1.750211</c:v>
                </c:pt>
                <c:pt idx="1876">
                  <c:v>30</c:v>
                </c:pt>
                <c:pt idx="1877">
                  <c:v>40</c:v>
                </c:pt>
                <c:pt idx="1878">
                  <c:v>46</c:v>
                </c:pt>
                <c:pt idx="1879">
                  <c:v>18</c:v>
                </c:pt>
                <c:pt idx="1880">
                  <c:v>5</c:v>
                </c:pt>
                <c:pt idx="1881">
                  <c:v>15</c:v>
                </c:pt>
                <c:pt idx="1882">
                  <c:v>10</c:v>
                </c:pt>
                <c:pt idx="1883">
                  <c:v>14</c:v>
                </c:pt>
                <c:pt idx="1884">
                  <c:v>11</c:v>
                </c:pt>
                <c:pt idx="1885">
                  <c:v>1.1000000000000001E-3</c:v>
                </c:pt>
                <c:pt idx="1886">
                  <c:v>5</c:v>
                </c:pt>
                <c:pt idx="1887">
                  <c:v>17</c:v>
                </c:pt>
                <c:pt idx="1888">
                  <c:v>65</c:v>
                </c:pt>
                <c:pt idx="1889">
                  <c:v>21.5</c:v>
                </c:pt>
                <c:pt idx="1890">
                  <c:v>16.5</c:v>
                </c:pt>
                <c:pt idx="1891">
                  <c:v>17</c:v>
                </c:pt>
                <c:pt idx="1892">
                  <c:v>2</c:v>
                </c:pt>
                <c:pt idx="1893">
                  <c:v>1.5</c:v>
                </c:pt>
                <c:pt idx="1894">
                  <c:v>12</c:v>
                </c:pt>
                <c:pt idx="1895">
                  <c:v>2.5</c:v>
                </c:pt>
                <c:pt idx="1896">
                  <c:v>30</c:v>
                </c:pt>
                <c:pt idx="1897">
                  <c:v>25</c:v>
                </c:pt>
                <c:pt idx="1898">
                  <c:v>20</c:v>
                </c:pt>
                <c:pt idx="1899">
                  <c:v>1.7</c:v>
                </c:pt>
                <c:pt idx="1900">
                  <c:v>30</c:v>
                </c:pt>
                <c:pt idx="1901">
                  <c:v>6.4</c:v>
                </c:pt>
                <c:pt idx="1902">
                  <c:v>65</c:v>
                </c:pt>
                <c:pt idx="1903">
                  <c:v>28</c:v>
                </c:pt>
                <c:pt idx="1904">
                  <c:v>6</c:v>
                </c:pt>
                <c:pt idx="1905">
                  <c:v>25</c:v>
                </c:pt>
                <c:pt idx="1906">
                  <c:v>32</c:v>
                </c:pt>
                <c:pt idx="1907">
                  <c:v>30</c:v>
                </c:pt>
                <c:pt idx="1908">
                  <c:v>20</c:v>
                </c:pt>
                <c:pt idx="1909">
                  <c:v>35</c:v>
                </c:pt>
                <c:pt idx="1910">
                  <c:v>25</c:v>
                </c:pt>
                <c:pt idx="1911">
                  <c:v>0.4</c:v>
                </c:pt>
                <c:pt idx="1912">
                  <c:v>7.5</c:v>
                </c:pt>
                <c:pt idx="1913">
                  <c:v>15</c:v>
                </c:pt>
                <c:pt idx="1914">
                  <c:v>100</c:v>
                </c:pt>
                <c:pt idx="1915">
                  <c:v>0.7</c:v>
                </c:pt>
                <c:pt idx="1916">
                  <c:v>1.5</c:v>
                </c:pt>
                <c:pt idx="1917">
                  <c:v>12</c:v>
                </c:pt>
                <c:pt idx="1918">
                  <c:v>66</c:v>
                </c:pt>
                <c:pt idx="1919">
                  <c:v>35</c:v>
                </c:pt>
                <c:pt idx="1920">
                  <c:v>18</c:v>
                </c:pt>
                <c:pt idx="1921">
                  <c:v>20</c:v>
                </c:pt>
                <c:pt idx="1922">
                  <c:v>0.5</c:v>
                </c:pt>
                <c:pt idx="1923">
                  <c:v>20</c:v>
                </c:pt>
                <c:pt idx="1924">
                  <c:v>15</c:v>
                </c:pt>
                <c:pt idx="1925">
                  <c:v>36</c:v>
                </c:pt>
                <c:pt idx="1926">
                  <c:v>8</c:v>
                </c:pt>
                <c:pt idx="1927">
                  <c:v>8</c:v>
                </c:pt>
                <c:pt idx="1928">
                  <c:v>56</c:v>
                </c:pt>
                <c:pt idx="1929">
                  <c:v>30</c:v>
                </c:pt>
                <c:pt idx="1930">
                  <c:v>15</c:v>
                </c:pt>
                <c:pt idx="1931">
                  <c:v>8.9999999999999993E-3</c:v>
                </c:pt>
                <c:pt idx="1932">
                  <c:v>3</c:v>
                </c:pt>
                <c:pt idx="1933">
                  <c:v>9.5</c:v>
                </c:pt>
                <c:pt idx="1934">
                  <c:v>1</c:v>
                </c:pt>
                <c:pt idx="1935">
                  <c:v>10</c:v>
                </c:pt>
                <c:pt idx="1936">
                  <c:v>9</c:v>
                </c:pt>
                <c:pt idx="1937">
                  <c:v>110</c:v>
                </c:pt>
                <c:pt idx="1938">
                  <c:v>150</c:v>
                </c:pt>
                <c:pt idx="1939">
                  <c:v>127</c:v>
                </c:pt>
                <c:pt idx="1940">
                  <c:v>4.2</c:v>
                </c:pt>
                <c:pt idx="1941">
                  <c:v>8.5</c:v>
                </c:pt>
                <c:pt idx="1942">
                  <c:v>37</c:v>
                </c:pt>
                <c:pt idx="1943">
                  <c:v>1.5</c:v>
                </c:pt>
                <c:pt idx="1944">
                  <c:v>80</c:v>
                </c:pt>
                <c:pt idx="1945">
                  <c:v>40</c:v>
                </c:pt>
                <c:pt idx="1946">
                  <c:v>50</c:v>
                </c:pt>
                <c:pt idx="1947">
                  <c:v>25</c:v>
                </c:pt>
                <c:pt idx="1948">
                  <c:v>2</c:v>
                </c:pt>
                <c:pt idx="1949">
                  <c:v>5</c:v>
                </c:pt>
                <c:pt idx="1950">
                  <c:v>13.2</c:v>
                </c:pt>
                <c:pt idx="1951">
                  <c:v>28</c:v>
                </c:pt>
                <c:pt idx="1952">
                  <c:v>25</c:v>
                </c:pt>
                <c:pt idx="1953">
                  <c:v>125</c:v>
                </c:pt>
                <c:pt idx="1954">
                  <c:v>25</c:v>
                </c:pt>
                <c:pt idx="1955">
                  <c:v>50</c:v>
                </c:pt>
                <c:pt idx="1956">
                  <c:v>35</c:v>
                </c:pt>
                <c:pt idx="1957">
                  <c:v>1.9</c:v>
                </c:pt>
                <c:pt idx="1958">
                  <c:v>16</c:v>
                </c:pt>
                <c:pt idx="1959">
                  <c:v>0.6</c:v>
                </c:pt>
                <c:pt idx="1960">
                  <c:v>8</c:v>
                </c:pt>
                <c:pt idx="1961">
                  <c:v>15</c:v>
                </c:pt>
                <c:pt idx="1962">
                  <c:v>0.16</c:v>
                </c:pt>
                <c:pt idx="1963">
                  <c:v>25</c:v>
                </c:pt>
                <c:pt idx="1964">
                  <c:v>42</c:v>
                </c:pt>
                <c:pt idx="1965">
                  <c:v>0.15</c:v>
                </c:pt>
                <c:pt idx="1966">
                  <c:v>6</c:v>
                </c:pt>
                <c:pt idx="1967">
                  <c:v>90</c:v>
                </c:pt>
                <c:pt idx="1968">
                  <c:v>75</c:v>
                </c:pt>
                <c:pt idx="1969">
                  <c:v>7</c:v>
                </c:pt>
                <c:pt idx="1970">
                  <c:v>15</c:v>
                </c:pt>
                <c:pt idx="1971">
                  <c:v>24</c:v>
                </c:pt>
                <c:pt idx="1972">
                  <c:v>65</c:v>
                </c:pt>
                <c:pt idx="1973">
                  <c:v>26</c:v>
                </c:pt>
                <c:pt idx="1974">
                  <c:v>5</c:v>
                </c:pt>
                <c:pt idx="1975">
                  <c:v>120</c:v>
                </c:pt>
                <c:pt idx="1976">
                  <c:v>18</c:v>
                </c:pt>
                <c:pt idx="1977">
                  <c:v>85</c:v>
                </c:pt>
                <c:pt idx="1978">
                  <c:v>85</c:v>
                </c:pt>
                <c:pt idx="1979">
                  <c:v>110</c:v>
                </c:pt>
                <c:pt idx="1980">
                  <c:v>40</c:v>
                </c:pt>
                <c:pt idx="1981">
                  <c:v>27.5</c:v>
                </c:pt>
                <c:pt idx="1982">
                  <c:v>5</c:v>
                </c:pt>
                <c:pt idx="1983">
                  <c:v>4</c:v>
                </c:pt>
                <c:pt idx="1984">
                  <c:v>10</c:v>
                </c:pt>
                <c:pt idx="1985">
                  <c:v>10</c:v>
                </c:pt>
                <c:pt idx="1986">
                  <c:v>35</c:v>
                </c:pt>
                <c:pt idx="1987">
                  <c:v>0.3</c:v>
                </c:pt>
                <c:pt idx="1988">
                  <c:v>24</c:v>
                </c:pt>
                <c:pt idx="1989">
                  <c:v>3</c:v>
                </c:pt>
                <c:pt idx="1990">
                  <c:v>50</c:v>
                </c:pt>
                <c:pt idx="1991">
                  <c:v>10</c:v>
                </c:pt>
                <c:pt idx="1992">
                  <c:v>70</c:v>
                </c:pt>
                <c:pt idx="1993">
                  <c:v>50</c:v>
                </c:pt>
                <c:pt idx="1994">
                  <c:v>7</c:v>
                </c:pt>
                <c:pt idx="1995">
                  <c:v>16</c:v>
                </c:pt>
                <c:pt idx="1996">
                  <c:v>25</c:v>
                </c:pt>
                <c:pt idx="1997">
                  <c:v>0.91</c:v>
                </c:pt>
                <c:pt idx="1998">
                  <c:v>1</c:v>
                </c:pt>
                <c:pt idx="1999">
                  <c:v>30</c:v>
                </c:pt>
                <c:pt idx="2000">
                  <c:v>29</c:v>
                </c:pt>
                <c:pt idx="2001">
                  <c:v>0.18</c:v>
                </c:pt>
                <c:pt idx="2002">
                  <c:v>12</c:v>
                </c:pt>
                <c:pt idx="2003">
                  <c:v>15</c:v>
                </c:pt>
                <c:pt idx="2004">
                  <c:v>10</c:v>
                </c:pt>
                <c:pt idx="2005">
                  <c:v>4.4000000000000004</c:v>
                </c:pt>
                <c:pt idx="2006">
                  <c:v>40</c:v>
                </c:pt>
                <c:pt idx="2007">
                  <c:v>12</c:v>
                </c:pt>
                <c:pt idx="2008">
                  <c:v>11.35</c:v>
                </c:pt>
                <c:pt idx="2009">
                  <c:v>27</c:v>
                </c:pt>
                <c:pt idx="2010">
                  <c:v>20</c:v>
                </c:pt>
                <c:pt idx="2011">
                  <c:v>1.4</c:v>
                </c:pt>
                <c:pt idx="2012">
                  <c:v>30</c:v>
                </c:pt>
                <c:pt idx="2013">
                  <c:v>300</c:v>
                </c:pt>
                <c:pt idx="2014">
                  <c:v>4.8</c:v>
                </c:pt>
                <c:pt idx="2015">
                  <c:v>6</c:v>
                </c:pt>
                <c:pt idx="2016">
                  <c:v>11.4</c:v>
                </c:pt>
                <c:pt idx="2017">
                  <c:v>22</c:v>
                </c:pt>
                <c:pt idx="2018">
                  <c:v>85</c:v>
                </c:pt>
                <c:pt idx="2019">
                  <c:v>0.5</c:v>
                </c:pt>
                <c:pt idx="2020">
                  <c:v>12.62</c:v>
                </c:pt>
                <c:pt idx="2021">
                  <c:v>6</c:v>
                </c:pt>
                <c:pt idx="2022">
                  <c:v>1</c:v>
                </c:pt>
                <c:pt idx="2023">
                  <c:v>42</c:v>
                </c:pt>
                <c:pt idx="2024">
                  <c:v>4.5999999999999999E-2</c:v>
                </c:pt>
                <c:pt idx="2025">
                  <c:v>16</c:v>
                </c:pt>
                <c:pt idx="2026">
                  <c:v>70</c:v>
                </c:pt>
                <c:pt idx="2027">
                  <c:v>5</c:v>
                </c:pt>
                <c:pt idx="2028">
                  <c:v>28</c:v>
                </c:pt>
                <c:pt idx="2029">
                  <c:v>14</c:v>
                </c:pt>
                <c:pt idx="2030">
                  <c:v>5</c:v>
                </c:pt>
                <c:pt idx="2031">
                  <c:v>11</c:v>
                </c:pt>
                <c:pt idx="2032">
                  <c:v>31</c:v>
                </c:pt>
                <c:pt idx="2033">
                  <c:v>48</c:v>
                </c:pt>
                <c:pt idx="2034">
                  <c:v>22</c:v>
                </c:pt>
                <c:pt idx="2035">
                  <c:v>50</c:v>
                </c:pt>
                <c:pt idx="2036">
                  <c:v>50</c:v>
                </c:pt>
                <c:pt idx="2037">
                  <c:v>7</c:v>
                </c:pt>
                <c:pt idx="2038">
                  <c:v>10</c:v>
                </c:pt>
                <c:pt idx="2039">
                  <c:v>80</c:v>
                </c:pt>
                <c:pt idx="2040">
                  <c:v>10</c:v>
                </c:pt>
                <c:pt idx="2041">
                  <c:v>215</c:v>
                </c:pt>
                <c:pt idx="2042">
                  <c:v>30</c:v>
                </c:pt>
                <c:pt idx="2043">
                  <c:v>150</c:v>
                </c:pt>
                <c:pt idx="2044">
                  <c:v>190</c:v>
                </c:pt>
                <c:pt idx="2045">
                  <c:v>55</c:v>
                </c:pt>
                <c:pt idx="2046">
                  <c:v>26</c:v>
                </c:pt>
                <c:pt idx="2047">
                  <c:v>6.9</c:v>
                </c:pt>
                <c:pt idx="2048">
                  <c:v>150</c:v>
                </c:pt>
                <c:pt idx="2049">
                  <c:v>33</c:v>
                </c:pt>
                <c:pt idx="2050">
                  <c:v>48</c:v>
                </c:pt>
                <c:pt idx="2051">
                  <c:v>13.5</c:v>
                </c:pt>
                <c:pt idx="2052">
                  <c:v>20</c:v>
                </c:pt>
                <c:pt idx="2053">
                  <c:v>12</c:v>
                </c:pt>
                <c:pt idx="2054">
                  <c:v>3</c:v>
                </c:pt>
                <c:pt idx="2055">
                  <c:v>5</c:v>
                </c:pt>
                <c:pt idx="2056">
                  <c:v>5</c:v>
                </c:pt>
                <c:pt idx="2057">
                  <c:v>1.4999999999999999E-2</c:v>
                </c:pt>
                <c:pt idx="2058">
                  <c:v>5</c:v>
                </c:pt>
                <c:pt idx="2059">
                  <c:v>60</c:v>
                </c:pt>
                <c:pt idx="2060">
                  <c:v>25</c:v>
                </c:pt>
                <c:pt idx="2061">
                  <c:v>13</c:v>
                </c:pt>
                <c:pt idx="2062">
                  <c:v>35</c:v>
                </c:pt>
                <c:pt idx="2063">
                  <c:v>5</c:v>
                </c:pt>
                <c:pt idx="2064">
                  <c:v>50</c:v>
                </c:pt>
                <c:pt idx="2065">
                  <c:v>8</c:v>
                </c:pt>
                <c:pt idx="2066">
                  <c:v>45</c:v>
                </c:pt>
                <c:pt idx="2067">
                  <c:v>30</c:v>
                </c:pt>
                <c:pt idx="2068">
                  <c:v>26</c:v>
                </c:pt>
                <c:pt idx="2069">
                  <c:v>40</c:v>
                </c:pt>
                <c:pt idx="2070">
                  <c:v>40</c:v>
                </c:pt>
                <c:pt idx="2071">
                  <c:v>50</c:v>
                </c:pt>
                <c:pt idx="2072">
                  <c:v>60</c:v>
                </c:pt>
                <c:pt idx="2073">
                  <c:v>8</c:v>
                </c:pt>
                <c:pt idx="2074">
                  <c:v>10</c:v>
                </c:pt>
                <c:pt idx="2075">
                  <c:v>140</c:v>
                </c:pt>
                <c:pt idx="2076">
                  <c:v>15</c:v>
                </c:pt>
                <c:pt idx="2077">
                  <c:v>18</c:v>
                </c:pt>
                <c:pt idx="2078">
                  <c:v>132</c:v>
                </c:pt>
                <c:pt idx="2079">
                  <c:v>22</c:v>
                </c:pt>
                <c:pt idx="2080">
                  <c:v>95</c:v>
                </c:pt>
                <c:pt idx="2081">
                  <c:v>90</c:v>
                </c:pt>
                <c:pt idx="2082">
                  <c:v>50</c:v>
                </c:pt>
                <c:pt idx="2083">
                  <c:v>7.3</c:v>
                </c:pt>
                <c:pt idx="2084">
                  <c:v>11.5</c:v>
                </c:pt>
                <c:pt idx="2085">
                  <c:v>3</c:v>
                </c:pt>
                <c:pt idx="2086">
                  <c:v>3</c:v>
                </c:pt>
                <c:pt idx="2087">
                  <c:v>32</c:v>
                </c:pt>
                <c:pt idx="2088">
                  <c:v>26</c:v>
                </c:pt>
                <c:pt idx="2089">
                  <c:v>12</c:v>
                </c:pt>
                <c:pt idx="2090">
                  <c:v>13</c:v>
                </c:pt>
                <c:pt idx="2091">
                  <c:v>0.06</c:v>
                </c:pt>
                <c:pt idx="2092">
                  <c:v>0.3</c:v>
                </c:pt>
                <c:pt idx="2093">
                  <c:v>27</c:v>
                </c:pt>
                <c:pt idx="2094">
                  <c:v>0.01</c:v>
                </c:pt>
                <c:pt idx="2095">
                  <c:v>2.7E-2</c:v>
                </c:pt>
                <c:pt idx="2096">
                  <c:v>1.2</c:v>
                </c:pt>
                <c:pt idx="2097">
                  <c:v>2.6</c:v>
                </c:pt>
                <c:pt idx="2098">
                  <c:v>24</c:v>
                </c:pt>
                <c:pt idx="2099">
                  <c:v>300</c:v>
                </c:pt>
                <c:pt idx="2100">
                  <c:v>225</c:v>
                </c:pt>
                <c:pt idx="2101">
                  <c:v>250</c:v>
                </c:pt>
                <c:pt idx="2102">
                  <c:v>140</c:v>
                </c:pt>
                <c:pt idx="2103">
                  <c:v>23</c:v>
                </c:pt>
                <c:pt idx="2104">
                  <c:v>29</c:v>
                </c:pt>
                <c:pt idx="2105">
                  <c:v>17</c:v>
                </c:pt>
                <c:pt idx="2106">
                  <c:v>88</c:v>
                </c:pt>
                <c:pt idx="2107">
                  <c:v>70</c:v>
                </c:pt>
                <c:pt idx="2108">
                  <c:v>100</c:v>
                </c:pt>
                <c:pt idx="2109">
                  <c:v>6</c:v>
                </c:pt>
                <c:pt idx="2110">
                  <c:v>24</c:v>
                </c:pt>
                <c:pt idx="2111">
                  <c:v>35</c:v>
                </c:pt>
                <c:pt idx="2112">
                  <c:v>55</c:v>
                </c:pt>
                <c:pt idx="2113">
                  <c:v>14</c:v>
                </c:pt>
                <c:pt idx="2114">
                  <c:v>105</c:v>
                </c:pt>
                <c:pt idx="2115">
                  <c:v>4.5</c:v>
                </c:pt>
                <c:pt idx="2116">
                  <c:v>6.2</c:v>
                </c:pt>
                <c:pt idx="2117">
                  <c:v>6</c:v>
                </c:pt>
                <c:pt idx="2118">
                  <c:v>10.5</c:v>
                </c:pt>
                <c:pt idx="2119">
                  <c:v>10.7</c:v>
                </c:pt>
                <c:pt idx="2120">
                  <c:v>80</c:v>
                </c:pt>
                <c:pt idx="2121">
                  <c:v>1.5</c:v>
                </c:pt>
                <c:pt idx="2122">
                  <c:v>34</c:v>
                </c:pt>
                <c:pt idx="2123">
                  <c:v>20</c:v>
                </c:pt>
                <c:pt idx="2124">
                  <c:v>4</c:v>
                </c:pt>
                <c:pt idx="2125">
                  <c:v>3</c:v>
                </c:pt>
                <c:pt idx="2126">
                  <c:v>4</c:v>
                </c:pt>
                <c:pt idx="2127">
                  <c:v>160</c:v>
                </c:pt>
                <c:pt idx="2128">
                  <c:v>15</c:v>
                </c:pt>
                <c:pt idx="2129">
                  <c:v>0.5</c:v>
                </c:pt>
                <c:pt idx="2130">
                  <c:v>48</c:v>
                </c:pt>
                <c:pt idx="2131">
                  <c:v>10</c:v>
                </c:pt>
                <c:pt idx="2132">
                  <c:v>35</c:v>
                </c:pt>
                <c:pt idx="2133">
                  <c:v>15</c:v>
                </c:pt>
                <c:pt idx="2134">
                  <c:v>40</c:v>
                </c:pt>
                <c:pt idx="2135">
                  <c:v>8</c:v>
                </c:pt>
                <c:pt idx="2136">
                  <c:v>35</c:v>
                </c:pt>
                <c:pt idx="2137">
                  <c:v>20</c:v>
                </c:pt>
                <c:pt idx="2138">
                  <c:v>14</c:v>
                </c:pt>
                <c:pt idx="2139">
                  <c:v>28</c:v>
                </c:pt>
                <c:pt idx="2140">
                  <c:v>30</c:v>
                </c:pt>
                <c:pt idx="2141">
                  <c:v>28</c:v>
                </c:pt>
                <c:pt idx="2142">
                  <c:v>60</c:v>
                </c:pt>
                <c:pt idx="2143">
                  <c:v>65</c:v>
                </c:pt>
                <c:pt idx="2144">
                  <c:v>7.0000000000000001E-3</c:v>
                </c:pt>
                <c:pt idx="2145">
                  <c:v>200</c:v>
                </c:pt>
                <c:pt idx="2146">
                  <c:v>9</c:v>
                </c:pt>
                <c:pt idx="2147">
                  <c:v>2400</c:v>
                </c:pt>
                <c:pt idx="2148">
                  <c:v>1.3</c:v>
                </c:pt>
                <c:pt idx="2149">
                  <c:v>46</c:v>
                </c:pt>
                <c:pt idx="2150">
                  <c:v>10</c:v>
                </c:pt>
                <c:pt idx="2151">
                  <c:v>12</c:v>
                </c:pt>
                <c:pt idx="2152">
                  <c:v>12</c:v>
                </c:pt>
                <c:pt idx="2153">
                  <c:v>20</c:v>
                </c:pt>
                <c:pt idx="2154">
                  <c:v>8</c:v>
                </c:pt>
                <c:pt idx="2155">
                  <c:v>130</c:v>
                </c:pt>
                <c:pt idx="2156">
                  <c:v>15</c:v>
                </c:pt>
                <c:pt idx="2157">
                  <c:v>65</c:v>
                </c:pt>
                <c:pt idx="2158">
                  <c:v>1.5</c:v>
                </c:pt>
                <c:pt idx="2159">
                  <c:v>0.80694699999999997</c:v>
                </c:pt>
                <c:pt idx="2160">
                  <c:v>100</c:v>
                </c:pt>
                <c:pt idx="2161">
                  <c:v>8</c:v>
                </c:pt>
                <c:pt idx="2162">
                  <c:v>20</c:v>
                </c:pt>
                <c:pt idx="2163">
                  <c:v>25</c:v>
                </c:pt>
                <c:pt idx="2164">
                  <c:v>35</c:v>
                </c:pt>
                <c:pt idx="2165">
                  <c:v>38</c:v>
                </c:pt>
                <c:pt idx="2166">
                  <c:v>130</c:v>
                </c:pt>
                <c:pt idx="2167">
                  <c:v>200</c:v>
                </c:pt>
                <c:pt idx="2168">
                  <c:v>12</c:v>
                </c:pt>
                <c:pt idx="2169">
                  <c:v>11</c:v>
                </c:pt>
                <c:pt idx="2170">
                  <c:v>35</c:v>
                </c:pt>
                <c:pt idx="2171">
                  <c:v>20</c:v>
                </c:pt>
                <c:pt idx="2172">
                  <c:v>13.5</c:v>
                </c:pt>
                <c:pt idx="2173">
                  <c:v>0.4</c:v>
                </c:pt>
                <c:pt idx="2174">
                  <c:v>130</c:v>
                </c:pt>
                <c:pt idx="2175">
                  <c:v>5.5</c:v>
                </c:pt>
                <c:pt idx="2176">
                  <c:v>5</c:v>
                </c:pt>
                <c:pt idx="2177">
                  <c:v>6</c:v>
                </c:pt>
                <c:pt idx="2178">
                  <c:v>65</c:v>
                </c:pt>
                <c:pt idx="2179">
                  <c:v>16</c:v>
                </c:pt>
                <c:pt idx="2180">
                  <c:v>35</c:v>
                </c:pt>
                <c:pt idx="2181">
                  <c:v>35</c:v>
                </c:pt>
                <c:pt idx="2182">
                  <c:v>18</c:v>
                </c:pt>
                <c:pt idx="2183">
                  <c:v>18</c:v>
                </c:pt>
                <c:pt idx="2184">
                  <c:v>25</c:v>
                </c:pt>
                <c:pt idx="2185">
                  <c:v>36</c:v>
                </c:pt>
                <c:pt idx="2186">
                  <c:v>15</c:v>
                </c:pt>
                <c:pt idx="2187">
                  <c:v>12</c:v>
                </c:pt>
                <c:pt idx="2188">
                  <c:v>50</c:v>
                </c:pt>
                <c:pt idx="2189">
                  <c:v>0.8</c:v>
                </c:pt>
                <c:pt idx="2190">
                  <c:v>63</c:v>
                </c:pt>
                <c:pt idx="2191">
                  <c:v>44</c:v>
                </c:pt>
                <c:pt idx="2192">
                  <c:v>15</c:v>
                </c:pt>
                <c:pt idx="2193">
                  <c:v>64</c:v>
                </c:pt>
                <c:pt idx="2194">
                  <c:v>135</c:v>
                </c:pt>
                <c:pt idx="2195">
                  <c:v>80</c:v>
                </c:pt>
                <c:pt idx="2196">
                  <c:v>20</c:v>
                </c:pt>
                <c:pt idx="2197">
                  <c:v>48</c:v>
                </c:pt>
                <c:pt idx="2198">
                  <c:v>150</c:v>
                </c:pt>
                <c:pt idx="2199">
                  <c:v>12</c:v>
                </c:pt>
                <c:pt idx="2200">
                  <c:v>40</c:v>
                </c:pt>
                <c:pt idx="2201">
                  <c:v>24</c:v>
                </c:pt>
                <c:pt idx="2202">
                  <c:v>110</c:v>
                </c:pt>
                <c:pt idx="2203">
                  <c:v>3</c:v>
                </c:pt>
                <c:pt idx="2204">
                  <c:v>23</c:v>
                </c:pt>
                <c:pt idx="2205">
                  <c:v>84</c:v>
                </c:pt>
                <c:pt idx="2206">
                  <c:v>553.63199999999995</c:v>
                </c:pt>
                <c:pt idx="2207">
                  <c:v>78</c:v>
                </c:pt>
                <c:pt idx="2208">
                  <c:v>26</c:v>
                </c:pt>
                <c:pt idx="2209">
                  <c:v>70</c:v>
                </c:pt>
                <c:pt idx="2210">
                  <c:v>42</c:v>
                </c:pt>
                <c:pt idx="2211">
                  <c:v>58</c:v>
                </c:pt>
                <c:pt idx="2212">
                  <c:v>58</c:v>
                </c:pt>
                <c:pt idx="2213">
                  <c:v>5</c:v>
                </c:pt>
                <c:pt idx="2214">
                  <c:v>7</c:v>
                </c:pt>
                <c:pt idx="2215">
                  <c:v>60</c:v>
                </c:pt>
                <c:pt idx="2216">
                  <c:v>20</c:v>
                </c:pt>
                <c:pt idx="2217">
                  <c:v>34</c:v>
                </c:pt>
                <c:pt idx="2218">
                  <c:v>2.5</c:v>
                </c:pt>
                <c:pt idx="2219">
                  <c:v>16</c:v>
                </c:pt>
                <c:pt idx="2220">
                  <c:v>5</c:v>
                </c:pt>
                <c:pt idx="2221">
                  <c:v>30</c:v>
                </c:pt>
                <c:pt idx="2222">
                  <c:v>40</c:v>
                </c:pt>
                <c:pt idx="2223">
                  <c:v>14</c:v>
                </c:pt>
                <c:pt idx="2224">
                  <c:v>27.5</c:v>
                </c:pt>
                <c:pt idx="2225">
                  <c:v>10</c:v>
                </c:pt>
                <c:pt idx="2226">
                  <c:v>40</c:v>
                </c:pt>
                <c:pt idx="2227">
                  <c:v>32</c:v>
                </c:pt>
                <c:pt idx="2228">
                  <c:v>8.5</c:v>
                </c:pt>
                <c:pt idx="2229">
                  <c:v>4.5</c:v>
                </c:pt>
                <c:pt idx="2230">
                  <c:v>10</c:v>
                </c:pt>
                <c:pt idx="2231">
                  <c:v>1.2</c:v>
                </c:pt>
                <c:pt idx="2232">
                  <c:v>33</c:v>
                </c:pt>
                <c:pt idx="2233">
                  <c:v>60</c:v>
                </c:pt>
                <c:pt idx="2234">
                  <c:v>45</c:v>
                </c:pt>
                <c:pt idx="2235">
                  <c:v>45</c:v>
                </c:pt>
                <c:pt idx="2236">
                  <c:v>65</c:v>
                </c:pt>
                <c:pt idx="2237">
                  <c:v>13</c:v>
                </c:pt>
                <c:pt idx="2238">
                  <c:v>24</c:v>
                </c:pt>
                <c:pt idx="2239">
                  <c:v>20</c:v>
                </c:pt>
                <c:pt idx="2240">
                  <c:v>11</c:v>
                </c:pt>
                <c:pt idx="2241">
                  <c:v>35</c:v>
                </c:pt>
                <c:pt idx="2242">
                  <c:v>40</c:v>
                </c:pt>
                <c:pt idx="2243">
                  <c:v>6</c:v>
                </c:pt>
                <c:pt idx="2244">
                  <c:v>38</c:v>
                </c:pt>
                <c:pt idx="2245">
                  <c:v>40</c:v>
                </c:pt>
                <c:pt idx="2246">
                  <c:v>25</c:v>
                </c:pt>
                <c:pt idx="2247">
                  <c:v>35</c:v>
                </c:pt>
                <c:pt idx="2248">
                  <c:v>48</c:v>
                </c:pt>
                <c:pt idx="2249">
                  <c:v>60</c:v>
                </c:pt>
                <c:pt idx="2250">
                  <c:v>103</c:v>
                </c:pt>
                <c:pt idx="2251">
                  <c:v>90</c:v>
                </c:pt>
                <c:pt idx="2252">
                  <c:v>145</c:v>
                </c:pt>
                <c:pt idx="2253">
                  <c:v>93</c:v>
                </c:pt>
                <c:pt idx="2254">
                  <c:v>20</c:v>
                </c:pt>
                <c:pt idx="2255">
                  <c:v>1.9</c:v>
                </c:pt>
                <c:pt idx="2256">
                  <c:v>1.5</c:v>
                </c:pt>
                <c:pt idx="2257">
                  <c:v>17</c:v>
                </c:pt>
                <c:pt idx="2258">
                  <c:v>80</c:v>
                </c:pt>
                <c:pt idx="2259">
                  <c:v>15.6</c:v>
                </c:pt>
                <c:pt idx="2260">
                  <c:v>17</c:v>
                </c:pt>
                <c:pt idx="2261">
                  <c:v>28</c:v>
                </c:pt>
                <c:pt idx="2262">
                  <c:v>200</c:v>
                </c:pt>
                <c:pt idx="2263">
                  <c:v>48</c:v>
                </c:pt>
                <c:pt idx="2264">
                  <c:v>23.5</c:v>
                </c:pt>
                <c:pt idx="2265">
                  <c:v>100</c:v>
                </c:pt>
                <c:pt idx="2266">
                  <c:v>2.5</c:v>
                </c:pt>
                <c:pt idx="2267">
                  <c:v>75</c:v>
                </c:pt>
                <c:pt idx="2268">
                  <c:v>75</c:v>
                </c:pt>
                <c:pt idx="2269">
                  <c:v>57</c:v>
                </c:pt>
                <c:pt idx="2270">
                  <c:v>18</c:v>
                </c:pt>
                <c:pt idx="2271">
                  <c:v>24</c:v>
                </c:pt>
                <c:pt idx="2272">
                  <c:v>0.96</c:v>
                </c:pt>
                <c:pt idx="2273">
                  <c:v>0.16</c:v>
                </c:pt>
                <c:pt idx="2274">
                  <c:v>28</c:v>
                </c:pt>
                <c:pt idx="2275">
                  <c:v>70</c:v>
                </c:pt>
                <c:pt idx="2276">
                  <c:v>14.5</c:v>
                </c:pt>
                <c:pt idx="2277">
                  <c:v>11.5</c:v>
                </c:pt>
                <c:pt idx="2278">
                  <c:v>25</c:v>
                </c:pt>
                <c:pt idx="2279">
                  <c:v>55</c:v>
                </c:pt>
                <c:pt idx="2280">
                  <c:v>13</c:v>
                </c:pt>
                <c:pt idx="2281">
                  <c:v>5</c:v>
                </c:pt>
                <c:pt idx="2282">
                  <c:v>12</c:v>
                </c:pt>
                <c:pt idx="2283">
                  <c:v>0.5</c:v>
                </c:pt>
                <c:pt idx="2284">
                  <c:v>0.8</c:v>
                </c:pt>
                <c:pt idx="2285">
                  <c:v>5</c:v>
                </c:pt>
                <c:pt idx="2286">
                  <c:v>25</c:v>
                </c:pt>
                <c:pt idx="2287">
                  <c:v>30</c:v>
                </c:pt>
                <c:pt idx="2288">
                  <c:v>7.5</c:v>
                </c:pt>
                <c:pt idx="2289">
                  <c:v>50</c:v>
                </c:pt>
                <c:pt idx="2290">
                  <c:v>3.5</c:v>
                </c:pt>
                <c:pt idx="2291">
                  <c:v>70</c:v>
                </c:pt>
                <c:pt idx="2292">
                  <c:v>30</c:v>
                </c:pt>
                <c:pt idx="2293">
                  <c:v>17</c:v>
                </c:pt>
                <c:pt idx="2294">
                  <c:v>12</c:v>
                </c:pt>
                <c:pt idx="2295">
                  <c:v>90</c:v>
                </c:pt>
                <c:pt idx="2296">
                  <c:v>140</c:v>
                </c:pt>
                <c:pt idx="2297">
                  <c:v>38</c:v>
                </c:pt>
                <c:pt idx="2298">
                  <c:v>9</c:v>
                </c:pt>
                <c:pt idx="2299">
                  <c:v>80</c:v>
                </c:pt>
                <c:pt idx="2300">
                  <c:v>35</c:v>
                </c:pt>
                <c:pt idx="2301">
                  <c:v>28</c:v>
                </c:pt>
                <c:pt idx="2302">
                  <c:v>85</c:v>
                </c:pt>
                <c:pt idx="2303">
                  <c:v>1</c:v>
                </c:pt>
                <c:pt idx="2304">
                  <c:v>30</c:v>
                </c:pt>
                <c:pt idx="2305">
                  <c:v>0.75</c:v>
                </c:pt>
                <c:pt idx="2306">
                  <c:v>130</c:v>
                </c:pt>
                <c:pt idx="2307">
                  <c:v>3.8</c:v>
                </c:pt>
                <c:pt idx="2308">
                  <c:v>6</c:v>
                </c:pt>
                <c:pt idx="2309">
                  <c:v>0.78</c:v>
                </c:pt>
                <c:pt idx="2310">
                  <c:v>110</c:v>
                </c:pt>
                <c:pt idx="2311">
                  <c:v>9</c:v>
                </c:pt>
                <c:pt idx="2312">
                  <c:v>4</c:v>
                </c:pt>
                <c:pt idx="2313">
                  <c:v>110</c:v>
                </c:pt>
                <c:pt idx="2314">
                  <c:v>30</c:v>
                </c:pt>
                <c:pt idx="2315">
                  <c:v>10</c:v>
                </c:pt>
                <c:pt idx="2316">
                  <c:v>4.5999999999999996</c:v>
                </c:pt>
                <c:pt idx="2317">
                  <c:v>45</c:v>
                </c:pt>
                <c:pt idx="2318">
                  <c:v>13</c:v>
                </c:pt>
                <c:pt idx="2319">
                  <c:v>5</c:v>
                </c:pt>
                <c:pt idx="2320">
                  <c:v>35</c:v>
                </c:pt>
                <c:pt idx="2321">
                  <c:v>70</c:v>
                </c:pt>
                <c:pt idx="2322">
                  <c:v>22</c:v>
                </c:pt>
                <c:pt idx="2323">
                  <c:v>20</c:v>
                </c:pt>
                <c:pt idx="2324">
                  <c:v>4</c:v>
                </c:pt>
                <c:pt idx="2325">
                  <c:v>10</c:v>
                </c:pt>
                <c:pt idx="2326">
                  <c:v>10</c:v>
                </c:pt>
                <c:pt idx="2327">
                  <c:v>10.8</c:v>
                </c:pt>
                <c:pt idx="2328">
                  <c:v>11</c:v>
                </c:pt>
                <c:pt idx="2329">
                  <c:v>1.2</c:v>
                </c:pt>
                <c:pt idx="2330">
                  <c:v>25</c:v>
                </c:pt>
                <c:pt idx="2331">
                  <c:v>25</c:v>
                </c:pt>
                <c:pt idx="2332">
                  <c:v>45</c:v>
                </c:pt>
                <c:pt idx="2333">
                  <c:v>48</c:v>
                </c:pt>
                <c:pt idx="2334">
                  <c:v>45</c:v>
                </c:pt>
                <c:pt idx="2335">
                  <c:v>20</c:v>
                </c:pt>
                <c:pt idx="2336">
                  <c:v>22</c:v>
                </c:pt>
                <c:pt idx="2337">
                  <c:v>6.5</c:v>
                </c:pt>
                <c:pt idx="2338">
                  <c:v>20</c:v>
                </c:pt>
                <c:pt idx="2339">
                  <c:v>35</c:v>
                </c:pt>
                <c:pt idx="2340">
                  <c:v>80</c:v>
                </c:pt>
                <c:pt idx="2341">
                  <c:v>84</c:v>
                </c:pt>
                <c:pt idx="2342">
                  <c:v>4</c:v>
                </c:pt>
                <c:pt idx="2343">
                  <c:v>60</c:v>
                </c:pt>
                <c:pt idx="2344">
                  <c:v>24</c:v>
                </c:pt>
                <c:pt idx="2345">
                  <c:v>40</c:v>
                </c:pt>
                <c:pt idx="2346">
                  <c:v>40</c:v>
                </c:pt>
                <c:pt idx="2347">
                  <c:v>15</c:v>
                </c:pt>
                <c:pt idx="2348">
                  <c:v>10</c:v>
                </c:pt>
                <c:pt idx="2349">
                  <c:v>32</c:v>
                </c:pt>
                <c:pt idx="2350">
                  <c:v>33</c:v>
                </c:pt>
                <c:pt idx="2351">
                  <c:v>19</c:v>
                </c:pt>
                <c:pt idx="2352">
                  <c:v>5</c:v>
                </c:pt>
                <c:pt idx="2353">
                  <c:v>87</c:v>
                </c:pt>
                <c:pt idx="2354">
                  <c:v>30</c:v>
                </c:pt>
                <c:pt idx="2355">
                  <c:v>40</c:v>
                </c:pt>
                <c:pt idx="2356">
                  <c:v>35</c:v>
                </c:pt>
                <c:pt idx="2357">
                  <c:v>4</c:v>
                </c:pt>
                <c:pt idx="2358">
                  <c:v>35</c:v>
                </c:pt>
                <c:pt idx="2359">
                  <c:v>12</c:v>
                </c:pt>
                <c:pt idx="2360">
                  <c:v>10</c:v>
                </c:pt>
                <c:pt idx="2361">
                  <c:v>20</c:v>
                </c:pt>
                <c:pt idx="2362">
                  <c:v>26</c:v>
                </c:pt>
                <c:pt idx="2363">
                  <c:v>20</c:v>
                </c:pt>
                <c:pt idx="2364">
                  <c:v>55</c:v>
                </c:pt>
                <c:pt idx="2365">
                  <c:v>16.5</c:v>
                </c:pt>
                <c:pt idx="2366">
                  <c:v>28</c:v>
                </c:pt>
                <c:pt idx="2367">
                  <c:v>40</c:v>
                </c:pt>
                <c:pt idx="2368">
                  <c:v>13</c:v>
                </c:pt>
                <c:pt idx="2369">
                  <c:v>29</c:v>
                </c:pt>
                <c:pt idx="2370">
                  <c:v>1.5</c:v>
                </c:pt>
                <c:pt idx="2371">
                  <c:v>9</c:v>
                </c:pt>
                <c:pt idx="2372">
                  <c:v>55</c:v>
                </c:pt>
                <c:pt idx="2373">
                  <c:v>15</c:v>
                </c:pt>
                <c:pt idx="2374">
                  <c:v>2</c:v>
                </c:pt>
                <c:pt idx="2375">
                  <c:v>70</c:v>
                </c:pt>
                <c:pt idx="2376">
                  <c:v>95</c:v>
                </c:pt>
                <c:pt idx="2377">
                  <c:v>5</c:v>
                </c:pt>
                <c:pt idx="2378">
                  <c:v>100</c:v>
                </c:pt>
                <c:pt idx="2379">
                  <c:v>19</c:v>
                </c:pt>
                <c:pt idx="2380">
                  <c:v>40</c:v>
                </c:pt>
                <c:pt idx="2381">
                  <c:v>1.2</c:v>
                </c:pt>
                <c:pt idx="2382">
                  <c:v>39</c:v>
                </c:pt>
                <c:pt idx="2383">
                  <c:v>6.8</c:v>
                </c:pt>
                <c:pt idx="2384">
                  <c:v>45</c:v>
                </c:pt>
                <c:pt idx="2385">
                  <c:v>8</c:v>
                </c:pt>
                <c:pt idx="2386">
                  <c:v>22</c:v>
                </c:pt>
                <c:pt idx="2387">
                  <c:v>46</c:v>
                </c:pt>
                <c:pt idx="2388">
                  <c:v>25</c:v>
                </c:pt>
                <c:pt idx="2389">
                  <c:v>50</c:v>
                </c:pt>
                <c:pt idx="2390">
                  <c:v>40</c:v>
                </c:pt>
                <c:pt idx="2391">
                  <c:v>6.5</c:v>
                </c:pt>
                <c:pt idx="2392">
                  <c:v>50</c:v>
                </c:pt>
                <c:pt idx="2393">
                  <c:v>55</c:v>
                </c:pt>
                <c:pt idx="2394">
                  <c:v>17</c:v>
                </c:pt>
                <c:pt idx="2395">
                  <c:v>10</c:v>
                </c:pt>
                <c:pt idx="2396">
                  <c:v>25</c:v>
                </c:pt>
                <c:pt idx="2397">
                  <c:v>75</c:v>
                </c:pt>
                <c:pt idx="2398">
                  <c:v>6</c:v>
                </c:pt>
                <c:pt idx="2399">
                  <c:v>4</c:v>
                </c:pt>
                <c:pt idx="2400">
                  <c:v>90</c:v>
                </c:pt>
                <c:pt idx="2401">
                  <c:v>125</c:v>
                </c:pt>
                <c:pt idx="2402">
                  <c:v>2</c:v>
                </c:pt>
                <c:pt idx="2403">
                  <c:v>10</c:v>
                </c:pt>
                <c:pt idx="2404">
                  <c:v>0.17499999999999999</c:v>
                </c:pt>
                <c:pt idx="2405">
                  <c:v>20</c:v>
                </c:pt>
                <c:pt idx="2406">
                  <c:v>20</c:v>
                </c:pt>
                <c:pt idx="2407">
                  <c:v>3.5</c:v>
                </c:pt>
                <c:pt idx="2408">
                  <c:v>5.5</c:v>
                </c:pt>
                <c:pt idx="2409">
                  <c:v>0.5</c:v>
                </c:pt>
                <c:pt idx="2410">
                  <c:v>61</c:v>
                </c:pt>
                <c:pt idx="2411">
                  <c:v>3</c:v>
                </c:pt>
                <c:pt idx="2412">
                  <c:v>0.2</c:v>
                </c:pt>
                <c:pt idx="2413">
                  <c:v>2</c:v>
                </c:pt>
                <c:pt idx="2414">
                  <c:v>40</c:v>
                </c:pt>
                <c:pt idx="2415">
                  <c:v>8</c:v>
                </c:pt>
                <c:pt idx="2416">
                  <c:v>45</c:v>
                </c:pt>
                <c:pt idx="2417">
                  <c:v>150</c:v>
                </c:pt>
                <c:pt idx="2418">
                  <c:v>165</c:v>
                </c:pt>
                <c:pt idx="2419">
                  <c:v>160</c:v>
                </c:pt>
                <c:pt idx="2420">
                  <c:v>60</c:v>
                </c:pt>
                <c:pt idx="2421">
                  <c:v>80</c:v>
                </c:pt>
                <c:pt idx="2422">
                  <c:v>8</c:v>
                </c:pt>
                <c:pt idx="2423">
                  <c:v>30</c:v>
                </c:pt>
                <c:pt idx="2424">
                  <c:v>9</c:v>
                </c:pt>
                <c:pt idx="2425">
                  <c:v>30</c:v>
                </c:pt>
                <c:pt idx="2426">
                  <c:v>12</c:v>
                </c:pt>
                <c:pt idx="2427">
                  <c:v>72</c:v>
                </c:pt>
                <c:pt idx="2428">
                  <c:v>50</c:v>
                </c:pt>
                <c:pt idx="2429">
                  <c:v>20</c:v>
                </c:pt>
                <c:pt idx="2430">
                  <c:v>2</c:v>
                </c:pt>
                <c:pt idx="2431">
                  <c:v>21</c:v>
                </c:pt>
                <c:pt idx="2432">
                  <c:v>26</c:v>
                </c:pt>
                <c:pt idx="2433">
                  <c:v>30</c:v>
                </c:pt>
                <c:pt idx="2434">
                  <c:v>6</c:v>
                </c:pt>
                <c:pt idx="2435">
                  <c:v>40</c:v>
                </c:pt>
                <c:pt idx="2436">
                  <c:v>65</c:v>
                </c:pt>
                <c:pt idx="2437">
                  <c:v>60</c:v>
                </c:pt>
                <c:pt idx="2438">
                  <c:v>10</c:v>
                </c:pt>
                <c:pt idx="2439">
                  <c:v>3</c:v>
                </c:pt>
                <c:pt idx="2440">
                  <c:v>70</c:v>
                </c:pt>
                <c:pt idx="2441">
                  <c:v>2</c:v>
                </c:pt>
                <c:pt idx="2442">
                  <c:v>9</c:v>
                </c:pt>
                <c:pt idx="2443">
                  <c:v>70</c:v>
                </c:pt>
                <c:pt idx="2444">
                  <c:v>35</c:v>
                </c:pt>
                <c:pt idx="2445">
                  <c:v>200</c:v>
                </c:pt>
                <c:pt idx="2446">
                  <c:v>10</c:v>
                </c:pt>
                <c:pt idx="2447">
                  <c:v>2.3E-2</c:v>
                </c:pt>
                <c:pt idx="2448">
                  <c:v>11</c:v>
                </c:pt>
                <c:pt idx="2449">
                  <c:v>1</c:v>
                </c:pt>
                <c:pt idx="2450">
                  <c:v>2.5</c:v>
                </c:pt>
                <c:pt idx="2451">
                  <c:v>44</c:v>
                </c:pt>
                <c:pt idx="2452">
                  <c:v>10</c:v>
                </c:pt>
                <c:pt idx="2453">
                  <c:v>9</c:v>
                </c:pt>
                <c:pt idx="2454">
                  <c:v>0.89</c:v>
                </c:pt>
                <c:pt idx="2455">
                  <c:v>15.5</c:v>
                </c:pt>
                <c:pt idx="2456">
                  <c:v>15.5</c:v>
                </c:pt>
                <c:pt idx="2457">
                  <c:v>15</c:v>
                </c:pt>
                <c:pt idx="2458">
                  <c:v>5</c:v>
                </c:pt>
                <c:pt idx="2459">
                  <c:v>40</c:v>
                </c:pt>
                <c:pt idx="2460">
                  <c:v>18</c:v>
                </c:pt>
                <c:pt idx="2461">
                  <c:v>0.04</c:v>
                </c:pt>
                <c:pt idx="2462">
                  <c:v>35</c:v>
                </c:pt>
                <c:pt idx="2463">
                  <c:v>2</c:v>
                </c:pt>
                <c:pt idx="2464">
                  <c:v>17</c:v>
                </c:pt>
                <c:pt idx="2465">
                  <c:v>69</c:v>
                </c:pt>
                <c:pt idx="2466">
                  <c:v>33</c:v>
                </c:pt>
                <c:pt idx="2467">
                  <c:v>6</c:v>
                </c:pt>
                <c:pt idx="2468">
                  <c:v>15</c:v>
                </c:pt>
                <c:pt idx="2469">
                  <c:v>13</c:v>
                </c:pt>
                <c:pt idx="2470">
                  <c:v>35</c:v>
                </c:pt>
                <c:pt idx="2471">
                  <c:v>36</c:v>
                </c:pt>
                <c:pt idx="2472">
                  <c:v>6</c:v>
                </c:pt>
                <c:pt idx="2473">
                  <c:v>170</c:v>
                </c:pt>
                <c:pt idx="2474">
                  <c:v>2</c:v>
                </c:pt>
                <c:pt idx="2475">
                  <c:v>39.200000000000003</c:v>
                </c:pt>
                <c:pt idx="2476">
                  <c:v>75</c:v>
                </c:pt>
                <c:pt idx="2477">
                  <c:v>15</c:v>
                </c:pt>
                <c:pt idx="2478">
                  <c:v>2.883848</c:v>
                </c:pt>
                <c:pt idx="2479">
                  <c:v>23</c:v>
                </c:pt>
                <c:pt idx="2480">
                  <c:v>35</c:v>
                </c:pt>
                <c:pt idx="2481">
                  <c:v>80</c:v>
                </c:pt>
                <c:pt idx="2482">
                  <c:v>7</c:v>
                </c:pt>
                <c:pt idx="2483">
                  <c:v>22</c:v>
                </c:pt>
                <c:pt idx="2484">
                  <c:v>84</c:v>
                </c:pt>
                <c:pt idx="2485">
                  <c:v>6</c:v>
                </c:pt>
                <c:pt idx="2486">
                  <c:v>1.8</c:v>
                </c:pt>
                <c:pt idx="2487">
                  <c:v>12</c:v>
                </c:pt>
                <c:pt idx="2488">
                  <c:v>16</c:v>
                </c:pt>
                <c:pt idx="2489">
                  <c:v>7.5</c:v>
                </c:pt>
                <c:pt idx="2490">
                  <c:v>4</c:v>
                </c:pt>
                <c:pt idx="2491">
                  <c:v>16</c:v>
                </c:pt>
                <c:pt idx="2492">
                  <c:v>18</c:v>
                </c:pt>
                <c:pt idx="2493">
                  <c:v>14</c:v>
                </c:pt>
                <c:pt idx="2494">
                  <c:v>32</c:v>
                </c:pt>
                <c:pt idx="2495">
                  <c:v>21</c:v>
                </c:pt>
                <c:pt idx="2496">
                  <c:v>17</c:v>
                </c:pt>
                <c:pt idx="2497">
                  <c:v>30</c:v>
                </c:pt>
                <c:pt idx="2498">
                  <c:v>37</c:v>
                </c:pt>
                <c:pt idx="2499">
                  <c:v>65</c:v>
                </c:pt>
                <c:pt idx="2500">
                  <c:v>80</c:v>
                </c:pt>
                <c:pt idx="2501">
                  <c:v>22.7</c:v>
                </c:pt>
                <c:pt idx="2502">
                  <c:v>3</c:v>
                </c:pt>
                <c:pt idx="2503">
                  <c:v>80</c:v>
                </c:pt>
                <c:pt idx="2504">
                  <c:v>17</c:v>
                </c:pt>
                <c:pt idx="2505">
                  <c:v>40</c:v>
                </c:pt>
                <c:pt idx="2506">
                  <c:v>1</c:v>
                </c:pt>
                <c:pt idx="2507">
                  <c:v>35</c:v>
                </c:pt>
                <c:pt idx="2508">
                  <c:v>245</c:v>
                </c:pt>
                <c:pt idx="2509">
                  <c:v>160</c:v>
                </c:pt>
                <c:pt idx="2510">
                  <c:v>120</c:v>
                </c:pt>
                <c:pt idx="2511">
                  <c:v>25</c:v>
                </c:pt>
                <c:pt idx="2512">
                  <c:v>75</c:v>
                </c:pt>
                <c:pt idx="2513">
                  <c:v>14</c:v>
                </c:pt>
                <c:pt idx="2514">
                  <c:v>25</c:v>
                </c:pt>
                <c:pt idx="2515">
                  <c:v>8</c:v>
                </c:pt>
                <c:pt idx="2516">
                  <c:v>200</c:v>
                </c:pt>
                <c:pt idx="2517">
                  <c:v>258</c:v>
                </c:pt>
                <c:pt idx="2518">
                  <c:v>139</c:v>
                </c:pt>
                <c:pt idx="2519">
                  <c:v>80</c:v>
                </c:pt>
                <c:pt idx="2520">
                  <c:v>19</c:v>
                </c:pt>
                <c:pt idx="2521">
                  <c:v>8</c:v>
                </c:pt>
                <c:pt idx="2522">
                  <c:v>26</c:v>
                </c:pt>
                <c:pt idx="2523">
                  <c:v>7</c:v>
                </c:pt>
                <c:pt idx="2524">
                  <c:v>20</c:v>
                </c:pt>
                <c:pt idx="2525">
                  <c:v>5</c:v>
                </c:pt>
                <c:pt idx="2526">
                  <c:v>2</c:v>
                </c:pt>
                <c:pt idx="2527">
                  <c:v>92</c:v>
                </c:pt>
                <c:pt idx="2528">
                  <c:v>18</c:v>
                </c:pt>
                <c:pt idx="2529">
                  <c:v>38</c:v>
                </c:pt>
                <c:pt idx="2530">
                  <c:v>38</c:v>
                </c:pt>
                <c:pt idx="2531">
                  <c:v>35</c:v>
                </c:pt>
                <c:pt idx="2532">
                  <c:v>27</c:v>
                </c:pt>
                <c:pt idx="2533">
                  <c:v>13</c:v>
                </c:pt>
                <c:pt idx="2534">
                  <c:v>0.65</c:v>
                </c:pt>
                <c:pt idx="2535">
                  <c:v>8</c:v>
                </c:pt>
                <c:pt idx="2536">
                  <c:v>185</c:v>
                </c:pt>
                <c:pt idx="2537">
                  <c:v>11</c:v>
                </c:pt>
                <c:pt idx="2538">
                  <c:v>17</c:v>
                </c:pt>
                <c:pt idx="2539">
                  <c:v>190</c:v>
                </c:pt>
                <c:pt idx="2540">
                  <c:v>25</c:v>
                </c:pt>
                <c:pt idx="2541">
                  <c:v>27.8</c:v>
                </c:pt>
                <c:pt idx="2542">
                  <c:v>30</c:v>
                </c:pt>
                <c:pt idx="2543">
                  <c:v>150</c:v>
                </c:pt>
                <c:pt idx="2544">
                  <c:v>45</c:v>
                </c:pt>
                <c:pt idx="2545">
                  <c:v>35</c:v>
                </c:pt>
                <c:pt idx="2546">
                  <c:v>58</c:v>
                </c:pt>
                <c:pt idx="2547">
                  <c:v>60</c:v>
                </c:pt>
                <c:pt idx="2548">
                  <c:v>35</c:v>
                </c:pt>
                <c:pt idx="2549">
                  <c:v>115</c:v>
                </c:pt>
                <c:pt idx="2550">
                  <c:v>115</c:v>
                </c:pt>
                <c:pt idx="2551">
                  <c:v>113</c:v>
                </c:pt>
                <c:pt idx="2552">
                  <c:v>11</c:v>
                </c:pt>
                <c:pt idx="2553">
                  <c:v>18</c:v>
                </c:pt>
                <c:pt idx="2554">
                  <c:v>32.5</c:v>
                </c:pt>
                <c:pt idx="2555">
                  <c:v>70</c:v>
                </c:pt>
                <c:pt idx="2556">
                  <c:v>105</c:v>
                </c:pt>
                <c:pt idx="2557">
                  <c:v>60</c:v>
                </c:pt>
                <c:pt idx="2558">
                  <c:v>9</c:v>
                </c:pt>
                <c:pt idx="2559">
                  <c:v>25</c:v>
                </c:pt>
                <c:pt idx="2560">
                  <c:v>135</c:v>
                </c:pt>
                <c:pt idx="2561">
                  <c:v>2127.519898</c:v>
                </c:pt>
                <c:pt idx="2562">
                  <c:v>16</c:v>
                </c:pt>
                <c:pt idx="2563">
                  <c:v>65</c:v>
                </c:pt>
                <c:pt idx="2564">
                  <c:v>23</c:v>
                </c:pt>
                <c:pt idx="2565">
                  <c:v>30</c:v>
                </c:pt>
                <c:pt idx="2566">
                  <c:v>33</c:v>
                </c:pt>
                <c:pt idx="2567">
                  <c:v>12</c:v>
                </c:pt>
                <c:pt idx="2568">
                  <c:v>50</c:v>
                </c:pt>
                <c:pt idx="2569">
                  <c:v>30</c:v>
                </c:pt>
                <c:pt idx="2570">
                  <c:v>29</c:v>
                </c:pt>
                <c:pt idx="2571">
                  <c:v>5</c:v>
                </c:pt>
                <c:pt idx="2572">
                  <c:v>12</c:v>
                </c:pt>
                <c:pt idx="2573">
                  <c:v>12</c:v>
                </c:pt>
                <c:pt idx="2574">
                  <c:v>1.5</c:v>
                </c:pt>
                <c:pt idx="2575">
                  <c:v>35</c:v>
                </c:pt>
                <c:pt idx="2576">
                  <c:v>14</c:v>
                </c:pt>
                <c:pt idx="2577">
                  <c:v>17</c:v>
                </c:pt>
                <c:pt idx="2578">
                  <c:v>22</c:v>
                </c:pt>
                <c:pt idx="2579">
                  <c:v>13.5</c:v>
                </c:pt>
                <c:pt idx="2580">
                  <c:v>25</c:v>
                </c:pt>
                <c:pt idx="2581">
                  <c:v>0.45</c:v>
                </c:pt>
                <c:pt idx="2582">
                  <c:v>28</c:v>
                </c:pt>
                <c:pt idx="2583">
                  <c:v>20</c:v>
                </c:pt>
                <c:pt idx="2584">
                  <c:v>38</c:v>
                </c:pt>
                <c:pt idx="2585">
                  <c:v>25</c:v>
                </c:pt>
                <c:pt idx="2586">
                  <c:v>35</c:v>
                </c:pt>
                <c:pt idx="2587">
                  <c:v>18</c:v>
                </c:pt>
                <c:pt idx="2588">
                  <c:v>20</c:v>
                </c:pt>
                <c:pt idx="2589">
                  <c:v>10</c:v>
                </c:pt>
                <c:pt idx="2590">
                  <c:v>40</c:v>
                </c:pt>
                <c:pt idx="2591">
                  <c:v>120</c:v>
                </c:pt>
                <c:pt idx="2592">
                  <c:v>133</c:v>
                </c:pt>
                <c:pt idx="2593">
                  <c:v>55</c:v>
                </c:pt>
                <c:pt idx="2594">
                  <c:v>82</c:v>
                </c:pt>
                <c:pt idx="2595">
                  <c:v>10</c:v>
                </c:pt>
                <c:pt idx="2596">
                  <c:v>0.25</c:v>
                </c:pt>
                <c:pt idx="2597">
                  <c:v>175</c:v>
                </c:pt>
                <c:pt idx="2598">
                  <c:v>34</c:v>
                </c:pt>
                <c:pt idx="2599">
                  <c:v>22</c:v>
                </c:pt>
                <c:pt idx="2600">
                  <c:v>2.7</c:v>
                </c:pt>
                <c:pt idx="2601">
                  <c:v>8</c:v>
                </c:pt>
                <c:pt idx="2602">
                  <c:v>5.6</c:v>
                </c:pt>
                <c:pt idx="2603">
                  <c:v>26</c:v>
                </c:pt>
                <c:pt idx="2604">
                  <c:v>50</c:v>
                </c:pt>
                <c:pt idx="2605">
                  <c:v>42</c:v>
                </c:pt>
                <c:pt idx="2606">
                  <c:v>6.5000000000000002E-2</c:v>
                </c:pt>
                <c:pt idx="2607">
                  <c:v>1.2</c:v>
                </c:pt>
                <c:pt idx="2608">
                  <c:v>2.5</c:v>
                </c:pt>
                <c:pt idx="2609">
                  <c:v>20</c:v>
                </c:pt>
                <c:pt idx="2610">
                  <c:v>20</c:v>
                </c:pt>
                <c:pt idx="2611">
                  <c:v>35</c:v>
                </c:pt>
                <c:pt idx="2612">
                  <c:v>54</c:v>
                </c:pt>
                <c:pt idx="2613">
                  <c:v>39</c:v>
                </c:pt>
                <c:pt idx="2614">
                  <c:v>17</c:v>
                </c:pt>
                <c:pt idx="2615">
                  <c:v>209</c:v>
                </c:pt>
                <c:pt idx="2616">
                  <c:v>55</c:v>
                </c:pt>
                <c:pt idx="2617">
                  <c:v>65</c:v>
                </c:pt>
                <c:pt idx="2618">
                  <c:v>14</c:v>
                </c:pt>
                <c:pt idx="2619">
                  <c:v>6</c:v>
                </c:pt>
                <c:pt idx="2620">
                  <c:v>100</c:v>
                </c:pt>
                <c:pt idx="2621">
                  <c:v>80</c:v>
                </c:pt>
                <c:pt idx="2622">
                  <c:v>4</c:v>
                </c:pt>
                <c:pt idx="2623">
                  <c:v>27</c:v>
                </c:pt>
                <c:pt idx="2624">
                  <c:v>38</c:v>
                </c:pt>
                <c:pt idx="2625">
                  <c:v>40</c:v>
                </c:pt>
                <c:pt idx="2626">
                  <c:v>0.5</c:v>
                </c:pt>
                <c:pt idx="2627">
                  <c:v>10</c:v>
                </c:pt>
                <c:pt idx="2628">
                  <c:v>8.5</c:v>
                </c:pt>
                <c:pt idx="2629">
                  <c:v>21</c:v>
                </c:pt>
                <c:pt idx="2630">
                  <c:v>0.2</c:v>
                </c:pt>
                <c:pt idx="2631">
                  <c:v>37</c:v>
                </c:pt>
                <c:pt idx="2632">
                  <c:v>80</c:v>
                </c:pt>
                <c:pt idx="2633">
                  <c:v>16.5</c:v>
                </c:pt>
                <c:pt idx="2634">
                  <c:v>21</c:v>
                </c:pt>
                <c:pt idx="2635">
                  <c:v>50</c:v>
                </c:pt>
                <c:pt idx="2636">
                  <c:v>6</c:v>
                </c:pt>
                <c:pt idx="2637">
                  <c:v>0.15</c:v>
                </c:pt>
                <c:pt idx="2638">
                  <c:v>12.8</c:v>
                </c:pt>
                <c:pt idx="2639">
                  <c:v>23</c:v>
                </c:pt>
                <c:pt idx="2640">
                  <c:v>5</c:v>
                </c:pt>
                <c:pt idx="2641">
                  <c:v>30</c:v>
                </c:pt>
                <c:pt idx="2642">
                  <c:v>45</c:v>
                </c:pt>
                <c:pt idx="2643">
                  <c:v>48</c:v>
                </c:pt>
                <c:pt idx="2644">
                  <c:v>25</c:v>
                </c:pt>
                <c:pt idx="2645">
                  <c:v>20</c:v>
                </c:pt>
                <c:pt idx="2646">
                  <c:v>30</c:v>
                </c:pt>
                <c:pt idx="2647">
                  <c:v>13</c:v>
                </c:pt>
                <c:pt idx="2648">
                  <c:v>6</c:v>
                </c:pt>
                <c:pt idx="2649">
                  <c:v>4</c:v>
                </c:pt>
                <c:pt idx="2650">
                  <c:v>73</c:v>
                </c:pt>
                <c:pt idx="2651">
                  <c:v>20</c:v>
                </c:pt>
                <c:pt idx="2652">
                  <c:v>260</c:v>
                </c:pt>
                <c:pt idx="2653">
                  <c:v>55</c:v>
                </c:pt>
                <c:pt idx="2654">
                  <c:v>700</c:v>
                </c:pt>
                <c:pt idx="2655">
                  <c:v>25</c:v>
                </c:pt>
                <c:pt idx="2656">
                  <c:v>3</c:v>
                </c:pt>
                <c:pt idx="2657">
                  <c:v>2.1800000000000001E-4</c:v>
                </c:pt>
                <c:pt idx="2658">
                  <c:v>1</c:v>
                </c:pt>
                <c:pt idx="2659">
                  <c:v>12</c:v>
                </c:pt>
                <c:pt idx="2660">
                  <c:v>10</c:v>
                </c:pt>
                <c:pt idx="2661">
                  <c:v>30</c:v>
                </c:pt>
                <c:pt idx="2662">
                  <c:v>70</c:v>
                </c:pt>
                <c:pt idx="2663">
                  <c:v>68</c:v>
                </c:pt>
                <c:pt idx="2664">
                  <c:v>50</c:v>
                </c:pt>
                <c:pt idx="2665">
                  <c:v>3</c:v>
                </c:pt>
                <c:pt idx="2666">
                  <c:v>25</c:v>
                </c:pt>
                <c:pt idx="2667">
                  <c:v>17</c:v>
                </c:pt>
                <c:pt idx="2668">
                  <c:v>125</c:v>
                </c:pt>
                <c:pt idx="2669">
                  <c:v>135</c:v>
                </c:pt>
                <c:pt idx="2670">
                  <c:v>102</c:v>
                </c:pt>
                <c:pt idx="2671">
                  <c:v>200</c:v>
                </c:pt>
                <c:pt idx="2672">
                  <c:v>155</c:v>
                </c:pt>
                <c:pt idx="2673">
                  <c:v>200</c:v>
                </c:pt>
                <c:pt idx="2674">
                  <c:v>11</c:v>
                </c:pt>
                <c:pt idx="2675">
                  <c:v>38</c:v>
                </c:pt>
                <c:pt idx="2676">
                  <c:v>6.5</c:v>
                </c:pt>
                <c:pt idx="2677">
                  <c:v>8</c:v>
                </c:pt>
                <c:pt idx="2678">
                  <c:v>26</c:v>
                </c:pt>
                <c:pt idx="2679">
                  <c:v>70</c:v>
                </c:pt>
                <c:pt idx="2680">
                  <c:v>85</c:v>
                </c:pt>
                <c:pt idx="2681">
                  <c:v>26</c:v>
                </c:pt>
                <c:pt idx="2682">
                  <c:v>26</c:v>
                </c:pt>
                <c:pt idx="2683">
                  <c:v>6</c:v>
                </c:pt>
                <c:pt idx="2684">
                  <c:v>38</c:v>
                </c:pt>
                <c:pt idx="2685">
                  <c:v>82</c:v>
                </c:pt>
                <c:pt idx="2686">
                  <c:v>69.5</c:v>
                </c:pt>
                <c:pt idx="2687">
                  <c:v>1</c:v>
                </c:pt>
                <c:pt idx="2688">
                  <c:v>38</c:v>
                </c:pt>
                <c:pt idx="2689">
                  <c:v>50.2</c:v>
                </c:pt>
                <c:pt idx="2690">
                  <c:v>25</c:v>
                </c:pt>
                <c:pt idx="2691">
                  <c:v>17</c:v>
                </c:pt>
                <c:pt idx="2692">
                  <c:v>40</c:v>
                </c:pt>
                <c:pt idx="2693">
                  <c:v>6.5</c:v>
                </c:pt>
                <c:pt idx="2694">
                  <c:v>25</c:v>
                </c:pt>
                <c:pt idx="2695">
                  <c:v>100</c:v>
                </c:pt>
                <c:pt idx="2696">
                  <c:v>76</c:v>
                </c:pt>
                <c:pt idx="2697">
                  <c:v>50</c:v>
                </c:pt>
                <c:pt idx="2698">
                  <c:v>135</c:v>
                </c:pt>
                <c:pt idx="2699">
                  <c:v>25</c:v>
                </c:pt>
                <c:pt idx="2700">
                  <c:v>30</c:v>
                </c:pt>
                <c:pt idx="2701">
                  <c:v>107</c:v>
                </c:pt>
                <c:pt idx="2702">
                  <c:v>1.3</c:v>
                </c:pt>
                <c:pt idx="2703">
                  <c:v>200</c:v>
                </c:pt>
                <c:pt idx="2704">
                  <c:v>230</c:v>
                </c:pt>
                <c:pt idx="2705">
                  <c:v>62</c:v>
                </c:pt>
                <c:pt idx="2706">
                  <c:v>20</c:v>
                </c:pt>
                <c:pt idx="2707">
                  <c:v>19</c:v>
                </c:pt>
                <c:pt idx="2708">
                  <c:v>73</c:v>
                </c:pt>
                <c:pt idx="2709">
                  <c:v>22</c:v>
                </c:pt>
                <c:pt idx="2710">
                  <c:v>50</c:v>
                </c:pt>
                <c:pt idx="2711">
                  <c:v>5</c:v>
                </c:pt>
                <c:pt idx="2712">
                  <c:v>17</c:v>
                </c:pt>
                <c:pt idx="2713">
                  <c:v>40</c:v>
                </c:pt>
                <c:pt idx="2714">
                  <c:v>15</c:v>
                </c:pt>
                <c:pt idx="2715">
                  <c:v>15</c:v>
                </c:pt>
                <c:pt idx="2716">
                  <c:v>30</c:v>
                </c:pt>
                <c:pt idx="2717">
                  <c:v>13</c:v>
                </c:pt>
                <c:pt idx="2718">
                  <c:v>34</c:v>
                </c:pt>
                <c:pt idx="2719">
                  <c:v>220</c:v>
                </c:pt>
                <c:pt idx="2720">
                  <c:v>110</c:v>
                </c:pt>
                <c:pt idx="2721">
                  <c:v>20</c:v>
                </c:pt>
                <c:pt idx="2722">
                  <c:v>35</c:v>
                </c:pt>
                <c:pt idx="2723">
                  <c:v>1.5</c:v>
                </c:pt>
                <c:pt idx="2724">
                  <c:v>10</c:v>
                </c:pt>
                <c:pt idx="2725">
                  <c:v>20</c:v>
                </c:pt>
                <c:pt idx="2726">
                  <c:v>6</c:v>
                </c:pt>
                <c:pt idx="2727">
                  <c:v>4</c:v>
                </c:pt>
                <c:pt idx="2728">
                  <c:v>1.3</c:v>
                </c:pt>
                <c:pt idx="2729">
                  <c:v>1</c:v>
                </c:pt>
                <c:pt idx="2730">
                  <c:v>50</c:v>
                </c:pt>
                <c:pt idx="2731">
                  <c:v>0.21</c:v>
                </c:pt>
                <c:pt idx="2732">
                  <c:v>21</c:v>
                </c:pt>
                <c:pt idx="2733">
                  <c:v>1.5</c:v>
                </c:pt>
                <c:pt idx="2734">
                  <c:v>33</c:v>
                </c:pt>
                <c:pt idx="2735">
                  <c:v>10</c:v>
                </c:pt>
                <c:pt idx="2736">
                  <c:v>35</c:v>
                </c:pt>
                <c:pt idx="2737">
                  <c:v>17</c:v>
                </c:pt>
                <c:pt idx="2738">
                  <c:v>9</c:v>
                </c:pt>
                <c:pt idx="2739">
                  <c:v>26</c:v>
                </c:pt>
                <c:pt idx="2740">
                  <c:v>13.5</c:v>
                </c:pt>
                <c:pt idx="2741">
                  <c:v>2.1</c:v>
                </c:pt>
                <c:pt idx="2742">
                  <c:v>0.4</c:v>
                </c:pt>
                <c:pt idx="2743">
                  <c:v>140</c:v>
                </c:pt>
                <c:pt idx="2744">
                  <c:v>50</c:v>
                </c:pt>
                <c:pt idx="2745">
                  <c:v>13</c:v>
                </c:pt>
                <c:pt idx="2746">
                  <c:v>15</c:v>
                </c:pt>
                <c:pt idx="2747">
                  <c:v>28</c:v>
                </c:pt>
                <c:pt idx="2748">
                  <c:v>4</c:v>
                </c:pt>
                <c:pt idx="2749">
                  <c:v>35</c:v>
                </c:pt>
                <c:pt idx="2750">
                  <c:v>41</c:v>
                </c:pt>
                <c:pt idx="2751">
                  <c:v>50</c:v>
                </c:pt>
                <c:pt idx="2752">
                  <c:v>0.06</c:v>
                </c:pt>
                <c:pt idx="2753">
                  <c:v>29</c:v>
                </c:pt>
                <c:pt idx="2754">
                  <c:v>10</c:v>
                </c:pt>
                <c:pt idx="2755">
                  <c:v>27</c:v>
                </c:pt>
                <c:pt idx="2756">
                  <c:v>25</c:v>
                </c:pt>
                <c:pt idx="2757">
                  <c:v>48</c:v>
                </c:pt>
                <c:pt idx="2758">
                  <c:v>80</c:v>
                </c:pt>
                <c:pt idx="2759">
                  <c:v>50</c:v>
                </c:pt>
                <c:pt idx="2760">
                  <c:v>2</c:v>
                </c:pt>
                <c:pt idx="2761">
                  <c:v>19</c:v>
                </c:pt>
                <c:pt idx="2762">
                  <c:v>8</c:v>
                </c:pt>
                <c:pt idx="2763">
                  <c:v>29</c:v>
                </c:pt>
                <c:pt idx="2764">
                  <c:v>29</c:v>
                </c:pt>
                <c:pt idx="2765">
                  <c:v>40</c:v>
                </c:pt>
                <c:pt idx="2766">
                  <c:v>25</c:v>
                </c:pt>
                <c:pt idx="2767">
                  <c:v>60</c:v>
                </c:pt>
                <c:pt idx="2768">
                  <c:v>125</c:v>
                </c:pt>
                <c:pt idx="2769">
                  <c:v>75</c:v>
                </c:pt>
                <c:pt idx="2770">
                  <c:v>110</c:v>
                </c:pt>
                <c:pt idx="2771">
                  <c:v>16</c:v>
                </c:pt>
                <c:pt idx="2772">
                  <c:v>60</c:v>
                </c:pt>
                <c:pt idx="2773">
                  <c:v>12.5</c:v>
                </c:pt>
                <c:pt idx="2774">
                  <c:v>4</c:v>
                </c:pt>
                <c:pt idx="2775">
                  <c:v>10</c:v>
                </c:pt>
                <c:pt idx="2776">
                  <c:v>0.9</c:v>
                </c:pt>
                <c:pt idx="2777">
                  <c:v>52</c:v>
                </c:pt>
                <c:pt idx="2778">
                  <c:v>24</c:v>
                </c:pt>
                <c:pt idx="2779">
                  <c:v>3</c:v>
                </c:pt>
                <c:pt idx="2780">
                  <c:v>35</c:v>
                </c:pt>
                <c:pt idx="2781">
                  <c:v>0.379</c:v>
                </c:pt>
                <c:pt idx="2782">
                  <c:v>1</c:v>
                </c:pt>
                <c:pt idx="2783">
                  <c:v>20</c:v>
                </c:pt>
                <c:pt idx="2784">
                  <c:v>88</c:v>
                </c:pt>
                <c:pt idx="2785">
                  <c:v>2.5000000000000001E-2</c:v>
                </c:pt>
                <c:pt idx="2786">
                  <c:v>10</c:v>
                </c:pt>
                <c:pt idx="2787">
                  <c:v>6</c:v>
                </c:pt>
                <c:pt idx="2788">
                  <c:v>10</c:v>
                </c:pt>
                <c:pt idx="2789">
                  <c:v>1.5</c:v>
                </c:pt>
                <c:pt idx="2790">
                  <c:v>45</c:v>
                </c:pt>
                <c:pt idx="2791">
                  <c:v>0.2</c:v>
                </c:pt>
                <c:pt idx="2792">
                  <c:v>13</c:v>
                </c:pt>
                <c:pt idx="2793">
                  <c:v>30</c:v>
                </c:pt>
                <c:pt idx="2794">
                  <c:v>47</c:v>
                </c:pt>
                <c:pt idx="2795">
                  <c:v>13</c:v>
                </c:pt>
                <c:pt idx="2796">
                  <c:v>95</c:v>
                </c:pt>
                <c:pt idx="2797">
                  <c:v>0.25</c:v>
                </c:pt>
                <c:pt idx="2798">
                  <c:v>109</c:v>
                </c:pt>
                <c:pt idx="2799">
                  <c:v>30</c:v>
                </c:pt>
                <c:pt idx="2800">
                  <c:v>1.3</c:v>
                </c:pt>
                <c:pt idx="2801">
                  <c:v>33</c:v>
                </c:pt>
                <c:pt idx="2802">
                  <c:v>52</c:v>
                </c:pt>
                <c:pt idx="2803">
                  <c:v>40</c:v>
                </c:pt>
                <c:pt idx="2804">
                  <c:v>5.5</c:v>
                </c:pt>
                <c:pt idx="2805">
                  <c:v>225</c:v>
                </c:pt>
                <c:pt idx="2806">
                  <c:v>180</c:v>
                </c:pt>
                <c:pt idx="2807">
                  <c:v>155</c:v>
                </c:pt>
                <c:pt idx="2808">
                  <c:v>105</c:v>
                </c:pt>
                <c:pt idx="2809">
                  <c:v>6.8</c:v>
                </c:pt>
                <c:pt idx="2810">
                  <c:v>0.01</c:v>
                </c:pt>
                <c:pt idx="2811">
                  <c:v>20</c:v>
                </c:pt>
                <c:pt idx="2812">
                  <c:v>15</c:v>
                </c:pt>
                <c:pt idx="2813">
                  <c:v>45</c:v>
                </c:pt>
                <c:pt idx="2814">
                  <c:v>20</c:v>
                </c:pt>
                <c:pt idx="2815">
                  <c:v>10</c:v>
                </c:pt>
                <c:pt idx="2816">
                  <c:v>13.8</c:v>
                </c:pt>
                <c:pt idx="2817">
                  <c:v>15</c:v>
                </c:pt>
                <c:pt idx="2818">
                  <c:v>40</c:v>
                </c:pt>
                <c:pt idx="2819">
                  <c:v>20</c:v>
                </c:pt>
                <c:pt idx="2820">
                  <c:v>25</c:v>
                </c:pt>
                <c:pt idx="2821">
                  <c:v>15</c:v>
                </c:pt>
                <c:pt idx="2822">
                  <c:v>20</c:v>
                </c:pt>
                <c:pt idx="2823">
                  <c:v>3.2</c:v>
                </c:pt>
                <c:pt idx="2824">
                  <c:v>60</c:v>
                </c:pt>
                <c:pt idx="2825">
                  <c:v>30</c:v>
                </c:pt>
                <c:pt idx="2826">
                  <c:v>58</c:v>
                </c:pt>
                <c:pt idx="2827">
                  <c:v>25</c:v>
                </c:pt>
                <c:pt idx="2828">
                  <c:v>35</c:v>
                </c:pt>
                <c:pt idx="2829">
                  <c:v>35</c:v>
                </c:pt>
                <c:pt idx="2830">
                  <c:v>20</c:v>
                </c:pt>
                <c:pt idx="2831">
                  <c:v>15</c:v>
                </c:pt>
                <c:pt idx="2832">
                  <c:v>20</c:v>
                </c:pt>
                <c:pt idx="2833">
                  <c:v>23</c:v>
                </c:pt>
                <c:pt idx="2834">
                  <c:v>13</c:v>
                </c:pt>
                <c:pt idx="2835">
                  <c:v>135</c:v>
                </c:pt>
                <c:pt idx="2836">
                  <c:v>23</c:v>
                </c:pt>
                <c:pt idx="2837">
                  <c:v>2.2999999999999998</c:v>
                </c:pt>
                <c:pt idx="2838">
                  <c:v>1</c:v>
                </c:pt>
                <c:pt idx="2839">
                  <c:v>150</c:v>
                </c:pt>
                <c:pt idx="2840">
                  <c:v>26</c:v>
                </c:pt>
                <c:pt idx="2841">
                  <c:v>30</c:v>
                </c:pt>
                <c:pt idx="2842">
                  <c:v>125</c:v>
                </c:pt>
                <c:pt idx="2843">
                  <c:v>10</c:v>
                </c:pt>
                <c:pt idx="2844">
                  <c:v>12</c:v>
                </c:pt>
                <c:pt idx="2845">
                  <c:v>250</c:v>
                </c:pt>
                <c:pt idx="2846">
                  <c:v>185</c:v>
                </c:pt>
                <c:pt idx="2847">
                  <c:v>30</c:v>
                </c:pt>
                <c:pt idx="2848">
                  <c:v>125</c:v>
                </c:pt>
                <c:pt idx="2849">
                  <c:v>80</c:v>
                </c:pt>
                <c:pt idx="2850">
                  <c:v>20</c:v>
                </c:pt>
                <c:pt idx="2851">
                  <c:v>40</c:v>
                </c:pt>
                <c:pt idx="2852">
                  <c:v>90</c:v>
                </c:pt>
                <c:pt idx="2853">
                  <c:v>20</c:v>
                </c:pt>
                <c:pt idx="2854">
                  <c:v>3.5</c:v>
                </c:pt>
                <c:pt idx="2855">
                  <c:v>1</c:v>
                </c:pt>
                <c:pt idx="2856">
                  <c:v>35</c:v>
                </c:pt>
                <c:pt idx="2857">
                  <c:v>57</c:v>
                </c:pt>
                <c:pt idx="2858">
                  <c:v>15</c:v>
                </c:pt>
                <c:pt idx="2859">
                  <c:v>86</c:v>
                </c:pt>
                <c:pt idx="2860">
                  <c:v>7</c:v>
                </c:pt>
                <c:pt idx="2861">
                  <c:v>2</c:v>
                </c:pt>
                <c:pt idx="2862">
                  <c:v>65</c:v>
                </c:pt>
                <c:pt idx="2863">
                  <c:v>70</c:v>
                </c:pt>
                <c:pt idx="2864">
                  <c:v>3</c:v>
                </c:pt>
                <c:pt idx="2865">
                  <c:v>38</c:v>
                </c:pt>
                <c:pt idx="2866">
                  <c:v>13.5</c:v>
                </c:pt>
                <c:pt idx="2867">
                  <c:v>8.5</c:v>
                </c:pt>
                <c:pt idx="2868">
                  <c:v>50</c:v>
                </c:pt>
                <c:pt idx="2869">
                  <c:v>6.5</c:v>
                </c:pt>
                <c:pt idx="2870">
                  <c:v>12.5</c:v>
                </c:pt>
                <c:pt idx="2871">
                  <c:v>100</c:v>
                </c:pt>
                <c:pt idx="2872">
                  <c:v>23</c:v>
                </c:pt>
                <c:pt idx="2873">
                  <c:v>27</c:v>
                </c:pt>
                <c:pt idx="2874">
                  <c:v>55</c:v>
                </c:pt>
                <c:pt idx="2875">
                  <c:v>20</c:v>
                </c:pt>
                <c:pt idx="2876">
                  <c:v>8</c:v>
                </c:pt>
                <c:pt idx="2877">
                  <c:v>92</c:v>
                </c:pt>
                <c:pt idx="2878">
                  <c:v>90</c:v>
                </c:pt>
                <c:pt idx="2879">
                  <c:v>80</c:v>
                </c:pt>
                <c:pt idx="2880">
                  <c:v>40</c:v>
                </c:pt>
                <c:pt idx="2881">
                  <c:v>7</c:v>
                </c:pt>
                <c:pt idx="2882">
                  <c:v>12</c:v>
                </c:pt>
                <c:pt idx="2883">
                  <c:v>15</c:v>
                </c:pt>
                <c:pt idx="2884">
                  <c:v>60</c:v>
                </c:pt>
                <c:pt idx="2885">
                  <c:v>17</c:v>
                </c:pt>
                <c:pt idx="2886">
                  <c:v>55</c:v>
                </c:pt>
                <c:pt idx="2887">
                  <c:v>38</c:v>
                </c:pt>
                <c:pt idx="2888">
                  <c:v>85</c:v>
                </c:pt>
                <c:pt idx="2889">
                  <c:v>12</c:v>
                </c:pt>
                <c:pt idx="2890">
                  <c:v>93</c:v>
                </c:pt>
                <c:pt idx="2891">
                  <c:v>28</c:v>
                </c:pt>
                <c:pt idx="2892">
                  <c:v>25</c:v>
                </c:pt>
                <c:pt idx="2893">
                  <c:v>40</c:v>
                </c:pt>
                <c:pt idx="2894">
                  <c:v>42</c:v>
                </c:pt>
                <c:pt idx="2895">
                  <c:v>26</c:v>
                </c:pt>
                <c:pt idx="2896">
                  <c:v>24</c:v>
                </c:pt>
                <c:pt idx="2897">
                  <c:v>30</c:v>
                </c:pt>
                <c:pt idx="2898">
                  <c:v>60</c:v>
                </c:pt>
                <c:pt idx="2899">
                  <c:v>45</c:v>
                </c:pt>
                <c:pt idx="2900">
                  <c:v>94</c:v>
                </c:pt>
                <c:pt idx="2901">
                  <c:v>1</c:v>
                </c:pt>
                <c:pt idx="2902">
                  <c:v>55</c:v>
                </c:pt>
                <c:pt idx="2903">
                  <c:v>10</c:v>
                </c:pt>
                <c:pt idx="2904">
                  <c:v>5</c:v>
                </c:pt>
                <c:pt idx="2905">
                  <c:v>35</c:v>
                </c:pt>
                <c:pt idx="2906">
                  <c:v>35</c:v>
                </c:pt>
                <c:pt idx="2907">
                  <c:v>10</c:v>
                </c:pt>
                <c:pt idx="2908">
                  <c:v>0.06</c:v>
                </c:pt>
                <c:pt idx="2909">
                  <c:v>44</c:v>
                </c:pt>
                <c:pt idx="2910">
                  <c:v>3.5</c:v>
                </c:pt>
                <c:pt idx="2911">
                  <c:v>12.5</c:v>
                </c:pt>
                <c:pt idx="2912">
                  <c:v>0.1</c:v>
                </c:pt>
                <c:pt idx="2913">
                  <c:v>25</c:v>
                </c:pt>
                <c:pt idx="2914">
                  <c:v>20</c:v>
                </c:pt>
                <c:pt idx="2915">
                  <c:v>22</c:v>
                </c:pt>
                <c:pt idx="2916">
                  <c:v>50</c:v>
                </c:pt>
                <c:pt idx="2917">
                  <c:v>95</c:v>
                </c:pt>
                <c:pt idx="2918">
                  <c:v>2</c:v>
                </c:pt>
                <c:pt idx="2919">
                  <c:v>55</c:v>
                </c:pt>
                <c:pt idx="2920">
                  <c:v>45</c:v>
                </c:pt>
                <c:pt idx="2921">
                  <c:v>5</c:v>
                </c:pt>
                <c:pt idx="2922">
                  <c:v>25</c:v>
                </c:pt>
                <c:pt idx="2923">
                  <c:v>90</c:v>
                </c:pt>
                <c:pt idx="2924">
                  <c:v>25</c:v>
                </c:pt>
                <c:pt idx="2925">
                  <c:v>30</c:v>
                </c:pt>
                <c:pt idx="2926">
                  <c:v>45</c:v>
                </c:pt>
                <c:pt idx="2927">
                  <c:v>6</c:v>
                </c:pt>
                <c:pt idx="2928">
                  <c:v>13</c:v>
                </c:pt>
                <c:pt idx="2929">
                  <c:v>54</c:v>
                </c:pt>
                <c:pt idx="2930">
                  <c:v>25</c:v>
                </c:pt>
                <c:pt idx="2931">
                  <c:v>180</c:v>
                </c:pt>
                <c:pt idx="2932">
                  <c:v>32</c:v>
                </c:pt>
                <c:pt idx="2933">
                  <c:v>5</c:v>
                </c:pt>
                <c:pt idx="2934">
                  <c:v>8</c:v>
                </c:pt>
                <c:pt idx="2935">
                  <c:v>3.8</c:v>
                </c:pt>
                <c:pt idx="2936">
                  <c:v>15</c:v>
                </c:pt>
                <c:pt idx="2937">
                  <c:v>25</c:v>
                </c:pt>
                <c:pt idx="2938">
                  <c:v>1.2</c:v>
                </c:pt>
                <c:pt idx="2939">
                  <c:v>10</c:v>
                </c:pt>
                <c:pt idx="2940">
                  <c:v>0.2</c:v>
                </c:pt>
                <c:pt idx="2941">
                  <c:v>25</c:v>
                </c:pt>
                <c:pt idx="2942">
                  <c:v>38.6</c:v>
                </c:pt>
                <c:pt idx="2943">
                  <c:v>9.1999999999999993</c:v>
                </c:pt>
                <c:pt idx="2944">
                  <c:v>15</c:v>
                </c:pt>
                <c:pt idx="2945">
                  <c:v>105</c:v>
                </c:pt>
                <c:pt idx="2946">
                  <c:v>80</c:v>
                </c:pt>
                <c:pt idx="2947">
                  <c:v>1.5</c:v>
                </c:pt>
                <c:pt idx="2948">
                  <c:v>4</c:v>
                </c:pt>
                <c:pt idx="2949">
                  <c:v>20</c:v>
                </c:pt>
                <c:pt idx="2950">
                  <c:v>6</c:v>
                </c:pt>
                <c:pt idx="2951">
                  <c:v>120</c:v>
                </c:pt>
                <c:pt idx="2952">
                  <c:v>6</c:v>
                </c:pt>
                <c:pt idx="2953">
                  <c:v>60</c:v>
                </c:pt>
                <c:pt idx="2954">
                  <c:v>25</c:v>
                </c:pt>
                <c:pt idx="2955">
                  <c:v>20</c:v>
                </c:pt>
                <c:pt idx="2956">
                  <c:v>10</c:v>
                </c:pt>
                <c:pt idx="2957">
                  <c:v>6</c:v>
                </c:pt>
                <c:pt idx="2958">
                  <c:v>40</c:v>
                </c:pt>
                <c:pt idx="2959">
                  <c:v>40</c:v>
                </c:pt>
                <c:pt idx="2960">
                  <c:v>11</c:v>
                </c:pt>
                <c:pt idx="2961">
                  <c:v>0.85</c:v>
                </c:pt>
                <c:pt idx="2962">
                  <c:v>80</c:v>
                </c:pt>
                <c:pt idx="2963">
                  <c:v>35</c:v>
                </c:pt>
                <c:pt idx="2964">
                  <c:v>48</c:v>
                </c:pt>
                <c:pt idx="2965">
                  <c:v>0.56000000000000005</c:v>
                </c:pt>
                <c:pt idx="2966">
                  <c:v>44</c:v>
                </c:pt>
                <c:pt idx="2967">
                  <c:v>90</c:v>
                </c:pt>
                <c:pt idx="2968">
                  <c:v>5</c:v>
                </c:pt>
                <c:pt idx="2969">
                  <c:v>80</c:v>
                </c:pt>
                <c:pt idx="2970">
                  <c:v>7</c:v>
                </c:pt>
                <c:pt idx="2971">
                  <c:v>43</c:v>
                </c:pt>
                <c:pt idx="2972">
                  <c:v>1</c:v>
                </c:pt>
                <c:pt idx="2973">
                  <c:v>25</c:v>
                </c:pt>
                <c:pt idx="2974">
                  <c:v>15</c:v>
                </c:pt>
                <c:pt idx="2975">
                  <c:v>15</c:v>
                </c:pt>
                <c:pt idx="2976">
                  <c:v>2</c:v>
                </c:pt>
                <c:pt idx="2977">
                  <c:v>50</c:v>
                </c:pt>
                <c:pt idx="2978">
                  <c:v>25</c:v>
                </c:pt>
                <c:pt idx="2979">
                  <c:v>180</c:v>
                </c:pt>
                <c:pt idx="2980">
                  <c:v>250</c:v>
                </c:pt>
                <c:pt idx="2981">
                  <c:v>225</c:v>
                </c:pt>
                <c:pt idx="2982">
                  <c:v>85</c:v>
                </c:pt>
                <c:pt idx="2983">
                  <c:v>1.4</c:v>
                </c:pt>
                <c:pt idx="2984">
                  <c:v>16</c:v>
                </c:pt>
                <c:pt idx="2985">
                  <c:v>0.16</c:v>
                </c:pt>
                <c:pt idx="2986">
                  <c:v>60</c:v>
                </c:pt>
                <c:pt idx="2987">
                  <c:v>12215.5</c:v>
                </c:pt>
                <c:pt idx="2988">
                  <c:v>40</c:v>
                </c:pt>
                <c:pt idx="2989">
                  <c:v>7.5</c:v>
                </c:pt>
                <c:pt idx="2990">
                  <c:v>25</c:v>
                </c:pt>
                <c:pt idx="2991">
                  <c:v>25</c:v>
                </c:pt>
                <c:pt idx="2992">
                  <c:v>10</c:v>
                </c:pt>
                <c:pt idx="2993">
                  <c:v>0.9</c:v>
                </c:pt>
                <c:pt idx="2994">
                  <c:v>1</c:v>
                </c:pt>
                <c:pt idx="2995">
                  <c:v>30</c:v>
                </c:pt>
                <c:pt idx="2996">
                  <c:v>100</c:v>
                </c:pt>
                <c:pt idx="2997">
                  <c:v>22</c:v>
                </c:pt>
                <c:pt idx="2998">
                  <c:v>78</c:v>
                </c:pt>
                <c:pt idx="2999">
                  <c:v>130</c:v>
                </c:pt>
                <c:pt idx="3000">
                  <c:v>125</c:v>
                </c:pt>
                <c:pt idx="3001">
                  <c:v>160</c:v>
                </c:pt>
                <c:pt idx="3002">
                  <c:v>30</c:v>
                </c:pt>
                <c:pt idx="3003">
                  <c:v>3.8</c:v>
                </c:pt>
                <c:pt idx="3004">
                  <c:v>55</c:v>
                </c:pt>
                <c:pt idx="3005">
                  <c:v>25</c:v>
                </c:pt>
                <c:pt idx="3006">
                  <c:v>115</c:v>
                </c:pt>
                <c:pt idx="3007">
                  <c:v>38</c:v>
                </c:pt>
                <c:pt idx="3008">
                  <c:v>15</c:v>
                </c:pt>
                <c:pt idx="3009">
                  <c:v>18</c:v>
                </c:pt>
                <c:pt idx="3010">
                  <c:v>10</c:v>
                </c:pt>
                <c:pt idx="3011">
                  <c:v>12.5</c:v>
                </c:pt>
                <c:pt idx="3012">
                  <c:v>16</c:v>
                </c:pt>
                <c:pt idx="3013">
                  <c:v>40</c:v>
                </c:pt>
                <c:pt idx="3014">
                  <c:v>14</c:v>
                </c:pt>
                <c:pt idx="3015">
                  <c:v>16</c:v>
                </c:pt>
                <c:pt idx="3016">
                  <c:v>15</c:v>
                </c:pt>
                <c:pt idx="3017">
                  <c:v>45</c:v>
                </c:pt>
                <c:pt idx="3018">
                  <c:v>15</c:v>
                </c:pt>
                <c:pt idx="3019">
                  <c:v>30</c:v>
                </c:pt>
                <c:pt idx="3020">
                  <c:v>150</c:v>
                </c:pt>
                <c:pt idx="3021">
                  <c:v>92</c:v>
                </c:pt>
                <c:pt idx="3022">
                  <c:v>0.25</c:v>
                </c:pt>
                <c:pt idx="3023">
                  <c:v>45</c:v>
                </c:pt>
                <c:pt idx="3024">
                  <c:v>25</c:v>
                </c:pt>
                <c:pt idx="3025">
                  <c:v>21</c:v>
                </c:pt>
                <c:pt idx="3026">
                  <c:v>0.75</c:v>
                </c:pt>
                <c:pt idx="3027">
                  <c:v>68</c:v>
                </c:pt>
                <c:pt idx="3028">
                  <c:v>35</c:v>
                </c:pt>
                <c:pt idx="3029">
                  <c:v>50</c:v>
                </c:pt>
                <c:pt idx="3030">
                  <c:v>58</c:v>
                </c:pt>
                <c:pt idx="3031">
                  <c:v>80</c:v>
                </c:pt>
                <c:pt idx="3032">
                  <c:v>44</c:v>
                </c:pt>
                <c:pt idx="3033">
                  <c:v>80</c:v>
                </c:pt>
                <c:pt idx="3034">
                  <c:v>18.5</c:v>
                </c:pt>
                <c:pt idx="3035">
                  <c:v>70</c:v>
                </c:pt>
                <c:pt idx="3036">
                  <c:v>13</c:v>
                </c:pt>
                <c:pt idx="3037">
                  <c:v>40</c:v>
                </c:pt>
                <c:pt idx="3038">
                  <c:v>126</c:v>
                </c:pt>
                <c:pt idx="3039">
                  <c:v>60</c:v>
                </c:pt>
                <c:pt idx="3040">
                  <c:v>60</c:v>
                </c:pt>
                <c:pt idx="3041">
                  <c:v>29</c:v>
                </c:pt>
                <c:pt idx="3042">
                  <c:v>1.5</c:v>
                </c:pt>
                <c:pt idx="3043">
                  <c:v>5</c:v>
                </c:pt>
                <c:pt idx="3044">
                  <c:v>50</c:v>
                </c:pt>
                <c:pt idx="3045">
                  <c:v>20</c:v>
                </c:pt>
                <c:pt idx="3046">
                  <c:v>175</c:v>
                </c:pt>
                <c:pt idx="3047">
                  <c:v>44</c:v>
                </c:pt>
                <c:pt idx="3048">
                  <c:v>8</c:v>
                </c:pt>
                <c:pt idx="3049">
                  <c:v>60</c:v>
                </c:pt>
                <c:pt idx="3050">
                  <c:v>3.5</c:v>
                </c:pt>
                <c:pt idx="3051">
                  <c:v>13</c:v>
                </c:pt>
                <c:pt idx="3052">
                  <c:v>70</c:v>
                </c:pt>
                <c:pt idx="3053">
                  <c:v>15</c:v>
                </c:pt>
                <c:pt idx="3054">
                  <c:v>20</c:v>
                </c:pt>
                <c:pt idx="3055">
                  <c:v>1.2</c:v>
                </c:pt>
                <c:pt idx="3056">
                  <c:v>11</c:v>
                </c:pt>
                <c:pt idx="3057">
                  <c:v>2.2999999999999998</c:v>
                </c:pt>
                <c:pt idx="3058">
                  <c:v>35</c:v>
                </c:pt>
                <c:pt idx="3059">
                  <c:v>40</c:v>
                </c:pt>
                <c:pt idx="3060">
                  <c:v>12.5</c:v>
                </c:pt>
                <c:pt idx="3061">
                  <c:v>150</c:v>
                </c:pt>
                <c:pt idx="3062">
                  <c:v>60</c:v>
                </c:pt>
                <c:pt idx="3063">
                  <c:v>7</c:v>
                </c:pt>
                <c:pt idx="3064">
                  <c:v>10</c:v>
                </c:pt>
                <c:pt idx="3065">
                  <c:v>23</c:v>
                </c:pt>
                <c:pt idx="3066">
                  <c:v>5</c:v>
                </c:pt>
                <c:pt idx="3067">
                  <c:v>1.8</c:v>
                </c:pt>
                <c:pt idx="3068">
                  <c:v>13.4</c:v>
                </c:pt>
                <c:pt idx="3069">
                  <c:v>15</c:v>
                </c:pt>
                <c:pt idx="3070">
                  <c:v>6</c:v>
                </c:pt>
                <c:pt idx="3071">
                  <c:v>35</c:v>
                </c:pt>
                <c:pt idx="3072">
                  <c:v>40</c:v>
                </c:pt>
                <c:pt idx="3073">
                  <c:v>140</c:v>
                </c:pt>
                <c:pt idx="3074">
                  <c:v>2.2000000000000002</c:v>
                </c:pt>
                <c:pt idx="3075">
                  <c:v>20</c:v>
                </c:pt>
                <c:pt idx="3076">
                  <c:v>45</c:v>
                </c:pt>
                <c:pt idx="3077">
                  <c:v>13</c:v>
                </c:pt>
                <c:pt idx="3078">
                  <c:v>7</c:v>
                </c:pt>
                <c:pt idx="3079">
                  <c:v>4</c:v>
                </c:pt>
                <c:pt idx="3080">
                  <c:v>90</c:v>
                </c:pt>
                <c:pt idx="3081">
                  <c:v>10</c:v>
                </c:pt>
                <c:pt idx="3082">
                  <c:v>3.3</c:v>
                </c:pt>
                <c:pt idx="3083">
                  <c:v>78</c:v>
                </c:pt>
                <c:pt idx="3084">
                  <c:v>60</c:v>
                </c:pt>
                <c:pt idx="3085">
                  <c:v>2</c:v>
                </c:pt>
                <c:pt idx="3086">
                  <c:v>0.03</c:v>
                </c:pt>
                <c:pt idx="3087">
                  <c:v>70</c:v>
                </c:pt>
                <c:pt idx="3088">
                  <c:v>400</c:v>
                </c:pt>
                <c:pt idx="3089">
                  <c:v>180</c:v>
                </c:pt>
                <c:pt idx="3090">
                  <c:v>18</c:v>
                </c:pt>
                <c:pt idx="3091">
                  <c:v>75</c:v>
                </c:pt>
                <c:pt idx="3092">
                  <c:v>60</c:v>
                </c:pt>
                <c:pt idx="3093">
                  <c:v>50</c:v>
                </c:pt>
                <c:pt idx="3094">
                  <c:v>8</c:v>
                </c:pt>
                <c:pt idx="3095">
                  <c:v>50</c:v>
                </c:pt>
                <c:pt idx="3096">
                  <c:v>9</c:v>
                </c:pt>
                <c:pt idx="3097">
                  <c:v>40</c:v>
                </c:pt>
                <c:pt idx="3098">
                  <c:v>45</c:v>
                </c:pt>
                <c:pt idx="3099">
                  <c:v>81.2</c:v>
                </c:pt>
                <c:pt idx="3100">
                  <c:v>22</c:v>
                </c:pt>
                <c:pt idx="3101">
                  <c:v>2</c:v>
                </c:pt>
                <c:pt idx="3102">
                  <c:v>30</c:v>
                </c:pt>
                <c:pt idx="3103">
                  <c:v>0.5</c:v>
                </c:pt>
                <c:pt idx="3104">
                  <c:v>17</c:v>
                </c:pt>
                <c:pt idx="3105">
                  <c:v>215</c:v>
                </c:pt>
                <c:pt idx="3106">
                  <c:v>65</c:v>
                </c:pt>
                <c:pt idx="3107">
                  <c:v>34</c:v>
                </c:pt>
                <c:pt idx="3108">
                  <c:v>82</c:v>
                </c:pt>
                <c:pt idx="3109">
                  <c:v>23</c:v>
                </c:pt>
                <c:pt idx="3110">
                  <c:v>93</c:v>
                </c:pt>
                <c:pt idx="3111">
                  <c:v>94</c:v>
                </c:pt>
                <c:pt idx="3112">
                  <c:v>94</c:v>
                </c:pt>
                <c:pt idx="3113">
                  <c:v>2.5</c:v>
                </c:pt>
                <c:pt idx="3114">
                  <c:v>25</c:v>
                </c:pt>
                <c:pt idx="3115">
                  <c:v>4</c:v>
                </c:pt>
                <c:pt idx="3116">
                  <c:v>9.6</c:v>
                </c:pt>
                <c:pt idx="3117">
                  <c:v>0.04</c:v>
                </c:pt>
                <c:pt idx="3118">
                  <c:v>73</c:v>
                </c:pt>
                <c:pt idx="3119">
                  <c:v>62</c:v>
                </c:pt>
                <c:pt idx="3120">
                  <c:v>65</c:v>
                </c:pt>
                <c:pt idx="3121">
                  <c:v>25</c:v>
                </c:pt>
                <c:pt idx="3122">
                  <c:v>15</c:v>
                </c:pt>
                <c:pt idx="3123">
                  <c:v>1</c:v>
                </c:pt>
                <c:pt idx="3124">
                  <c:v>5</c:v>
                </c:pt>
                <c:pt idx="3125">
                  <c:v>40</c:v>
                </c:pt>
                <c:pt idx="3126">
                  <c:v>72</c:v>
                </c:pt>
                <c:pt idx="3127">
                  <c:v>75</c:v>
                </c:pt>
                <c:pt idx="3128">
                  <c:v>35</c:v>
                </c:pt>
                <c:pt idx="3129">
                  <c:v>20</c:v>
                </c:pt>
                <c:pt idx="3130">
                  <c:v>13</c:v>
                </c:pt>
                <c:pt idx="3131">
                  <c:v>15</c:v>
                </c:pt>
                <c:pt idx="3132">
                  <c:v>33</c:v>
                </c:pt>
                <c:pt idx="3133">
                  <c:v>80</c:v>
                </c:pt>
                <c:pt idx="3134">
                  <c:v>20</c:v>
                </c:pt>
                <c:pt idx="3135">
                  <c:v>108</c:v>
                </c:pt>
                <c:pt idx="3136">
                  <c:v>65</c:v>
                </c:pt>
                <c:pt idx="3137">
                  <c:v>18</c:v>
                </c:pt>
                <c:pt idx="3138">
                  <c:v>3.5</c:v>
                </c:pt>
                <c:pt idx="3139">
                  <c:v>16</c:v>
                </c:pt>
                <c:pt idx="3140">
                  <c:v>32</c:v>
                </c:pt>
                <c:pt idx="3141">
                  <c:v>10</c:v>
                </c:pt>
                <c:pt idx="3142">
                  <c:v>150</c:v>
                </c:pt>
                <c:pt idx="3143">
                  <c:v>150</c:v>
                </c:pt>
                <c:pt idx="3144">
                  <c:v>63</c:v>
                </c:pt>
                <c:pt idx="3145">
                  <c:v>34</c:v>
                </c:pt>
                <c:pt idx="3146">
                  <c:v>40</c:v>
                </c:pt>
                <c:pt idx="3147">
                  <c:v>41</c:v>
                </c:pt>
                <c:pt idx="3148">
                  <c:v>25</c:v>
                </c:pt>
                <c:pt idx="3149">
                  <c:v>18</c:v>
                </c:pt>
                <c:pt idx="3150">
                  <c:v>6.5</c:v>
                </c:pt>
                <c:pt idx="3151">
                  <c:v>390</c:v>
                </c:pt>
                <c:pt idx="3152">
                  <c:v>34</c:v>
                </c:pt>
                <c:pt idx="3153">
                  <c:v>15</c:v>
                </c:pt>
                <c:pt idx="3154">
                  <c:v>10</c:v>
                </c:pt>
                <c:pt idx="3155">
                  <c:v>7</c:v>
                </c:pt>
                <c:pt idx="3156">
                  <c:v>42</c:v>
                </c:pt>
                <c:pt idx="3157">
                  <c:v>1.5</c:v>
                </c:pt>
                <c:pt idx="3158">
                  <c:v>18</c:v>
                </c:pt>
                <c:pt idx="3159">
                  <c:v>70</c:v>
                </c:pt>
                <c:pt idx="3160">
                  <c:v>60</c:v>
                </c:pt>
                <c:pt idx="3161">
                  <c:v>32</c:v>
                </c:pt>
                <c:pt idx="3162">
                  <c:v>98</c:v>
                </c:pt>
                <c:pt idx="3163">
                  <c:v>145</c:v>
                </c:pt>
                <c:pt idx="3164">
                  <c:v>12</c:v>
                </c:pt>
                <c:pt idx="3165">
                  <c:v>45</c:v>
                </c:pt>
                <c:pt idx="3166">
                  <c:v>15</c:v>
                </c:pt>
                <c:pt idx="3167">
                  <c:v>40</c:v>
                </c:pt>
                <c:pt idx="3168">
                  <c:v>23</c:v>
                </c:pt>
                <c:pt idx="3169">
                  <c:v>4.5999999999999996</c:v>
                </c:pt>
                <c:pt idx="3170">
                  <c:v>30</c:v>
                </c:pt>
                <c:pt idx="3171">
                  <c:v>50</c:v>
                </c:pt>
                <c:pt idx="3172">
                  <c:v>7</c:v>
                </c:pt>
                <c:pt idx="3173">
                  <c:v>22</c:v>
                </c:pt>
                <c:pt idx="3174">
                  <c:v>13</c:v>
                </c:pt>
                <c:pt idx="3175">
                  <c:v>30</c:v>
                </c:pt>
                <c:pt idx="3176">
                  <c:v>27</c:v>
                </c:pt>
                <c:pt idx="3177">
                  <c:v>25</c:v>
                </c:pt>
                <c:pt idx="3178">
                  <c:v>35</c:v>
                </c:pt>
                <c:pt idx="3179">
                  <c:v>4</c:v>
                </c:pt>
                <c:pt idx="3180">
                  <c:v>38</c:v>
                </c:pt>
                <c:pt idx="3181">
                  <c:v>29</c:v>
                </c:pt>
                <c:pt idx="3182">
                  <c:v>15</c:v>
                </c:pt>
                <c:pt idx="3183">
                  <c:v>32</c:v>
                </c:pt>
                <c:pt idx="3184">
                  <c:v>42</c:v>
                </c:pt>
                <c:pt idx="3185">
                  <c:v>90</c:v>
                </c:pt>
                <c:pt idx="3186">
                  <c:v>19</c:v>
                </c:pt>
                <c:pt idx="3187">
                  <c:v>54</c:v>
                </c:pt>
                <c:pt idx="3188">
                  <c:v>15</c:v>
                </c:pt>
                <c:pt idx="3189">
                  <c:v>25</c:v>
                </c:pt>
                <c:pt idx="3190">
                  <c:v>7.5</c:v>
                </c:pt>
                <c:pt idx="3191">
                  <c:v>49</c:v>
                </c:pt>
                <c:pt idx="3192">
                  <c:v>20</c:v>
                </c:pt>
                <c:pt idx="3193">
                  <c:v>10</c:v>
                </c:pt>
                <c:pt idx="3194">
                  <c:v>38</c:v>
                </c:pt>
                <c:pt idx="3195">
                  <c:v>3</c:v>
                </c:pt>
                <c:pt idx="3196">
                  <c:v>3.4</c:v>
                </c:pt>
                <c:pt idx="3197">
                  <c:v>35</c:v>
                </c:pt>
                <c:pt idx="3198">
                  <c:v>0.5</c:v>
                </c:pt>
                <c:pt idx="3199">
                  <c:v>14</c:v>
                </c:pt>
                <c:pt idx="3200">
                  <c:v>100</c:v>
                </c:pt>
                <c:pt idx="3201">
                  <c:v>7</c:v>
                </c:pt>
                <c:pt idx="3202">
                  <c:v>40</c:v>
                </c:pt>
                <c:pt idx="3203">
                  <c:v>17</c:v>
                </c:pt>
                <c:pt idx="3204">
                  <c:v>40</c:v>
                </c:pt>
                <c:pt idx="3205">
                  <c:v>10</c:v>
                </c:pt>
                <c:pt idx="3206">
                  <c:v>10</c:v>
                </c:pt>
                <c:pt idx="3207">
                  <c:v>56</c:v>
                </c:pt>
                <c:pt idx="3208">
                  <c:v>19.399999999999999</c:v>
                </c:pt>
                <c:pt idx="3209">
                  <c:v>30</c:v>
                </c:pt>
                <c:pt idx="3210">
                  <c:v>110</c:v>
                </c:pt>
                <c:pt idx="3211">
                  <c:v>50</c:v>
                </c:pt>
                <c:pt idx="3212">
                  <c:v>99</c:v>
                </c:pt>
                <c:pt idx="3213">
                  <c:v>45</c:v>
                </c:pt>
                <c:pt idx="3214">
                  <c:v>11</c:v>
                </c:pt>
                <c:pt idx="3215">
                  <c:v>12.5</c:v>
                </c:pt>
                <c:pt idx="3216">
                  <c:v>0.5</c:v>
                </c:pt>
                <c:pt idx="3217">
                  <c:v>25</c:v>
                </c:pt>
                <c:pt idx="3218">
                  <c:v>5</c:v>
                </c:pt>
                <c:pt idx="3219">
                  <c:v>140</c:v>
                </c:pt>
                <c:pt idx="3220">
                  <c:v>13</c:v>
                </c:pt>
                <c:pt idx="3221">
                  <c:v>70</c:v>
                </c:pt>
                <c:pt idx="3222">
                  <c:v>45</c:v>
                </c:pt>
                <c:pt idx="3223">
                  <c:v>35</c:v>
                </c:pt>
                <c:pt idx="3224">
                  <c:v>7</c:v>
                </c:pt>
                <c:pt idx="3225">
                  <c:v>65</c:v>
                </c:pt>
                <c:pt idx="3226">
                  <c:v>3.7</c:v>
                </c:pt>
                <c:pt idx="3227">
                  <c:v>15</c:v>
                </c:pt>
                <c:pt idx="3228">
                  <c:v>55</c:v>
                </c:pt>
                <c:pt idx="3229">
                  <c:v>15</c:v>
                </c:pt>
                <c:pt idx="3230">
                  <c:v>4.5</c:v>
                </c:pt>
                <c:pt idx="3231">
                  <c:v>45</c:v>
                </c:pt>
                <c:pt idx="3232">
                  <c:v>165</c:v>
                </c:pt>
                <c:pt idx="3233">
                  <c:v>14</c:v>
                </c:pt>
                <c:pt idx="3234">
                  <c:v>80</c:v>
                </c:pt>
                <c:pt idx="3235">
                  <c:v>40</c:v>
                </c:pt>
                <c:pt idx="3236">
                  <c:v>70</c:v>
                </c:pt>
                <c:pt idx="3237">
                  <c:v>30</c:v>
                </c:pt>
                <c:pt idx="3238">
                  <c:v>28</c:v>
                </c:pt>
                <c:pt idx="3239">
                  <c:v>105</c:v>
                </c:pt>
                <c:pt idx="3240">
                  <c:v>16</c:v>
                </c:pt>
                <c:pt idx="3241">
                  <c:v>40</c:v>
                </c:pt>
                <c:pt idx="3242">
                  <c:v>37</c:v>
                </c:pt>
                <c:pt idx="3243">
                  <c:v>45</c:v>
                </c:pt>
                <c:pt idx="3244">
                  <c:v>60</c:v>
                </c:pt>
                <c:pt idx="3245">
                  <c:v>8</c:v>
                </c:pt>
                <c:pt idx="3246">
                  <c:v>40</c:v>
                </c:pt>
                <c:pt idx="3247">
                  <c:v>2</c:v>
                </c:pt>
                <c:pt idx="3248">
                  <c:v>200</c:v>
                </c:pt>
                <c:pt idx="3249">
                  <c:v>1.4999999999999999E-2</c:v>
                </c:pt>
                <c:pt idx="3250">
                  <c:v>33</c:v>
                </c:pt>
                <c:pt idx="3251">
                  <c:v>3</c:v>
                </c:pt>
                <c:pt idx="3252">
                  <c:v>9</c:v>
                </c:pt>
                <c:pt idx="3253">
                  <c:v>10</c:v>
                </c:pt>
                <c:pt idx="3254">
                  <c:v>55</c:v>
                </c:pt>
                <c:pt idx="3255">
                  <c:v>9.8000000000000007</c:v>
                </c:pt>
                <c:pt idx="3256">
                  <c:v>32</c:v>
                </c:pt>
                <c:pt idx="3257">
                  <c:v>30</c:v>
                </c:pt>
                <c:pt idx="3258">
                  <c:v>0.9</c:v>
                </c:pt>
                <c:pt idx="3259">
                  <c:v>0.5</c:v>
                </c:pt>
                <c:pt idx="3260">
                  <c:v>21</c:v>
                </c:pt>
                <c:pt idx="3261">
                  <c:v>1.1000000000000001</c:v>
                </c:pt>
                <c:pt idx="3262">
                  <c:v>18</c:v>
                </c:pt>
                <c:pt idx="3263">
                  <c:v>40</c:v>
                </c:pt>
                <c:pt idx="3264">
                  <c:v>26</c:v>
                </c:pt>
                <c:pt idx="3265">
                  <c:v>32</c:v>
                </c:pt>
                <c:pt idx="3266">
                  <c:v>8</c:v>
                </c:pt>
                <c:pt idx="3267">
                  <c:v>40</c:v>
                </c:pt>
                <c:pt idx="3268">
                  <c:v>10</c:v>
                </c:pt>
                <c:pt idx="3269">
                  <c:v>40</c:v>
                </c:pt>
                <c:pt idx="3270">
                  <c:v>11.5</c:v>
                </c:pt>
                <c:pt idx="3271">
                  <c:v>30</c:v>
                </c:pt>
                <c:pt idx="3272">
                  <c:v>50</c:v>
                </c:pt>
                <c:pt idx="3273">
                  <c:v>135</c:v>
                </c:pt>
                <c:pt idx="3274">
                  <c:v>27</c:v>
                </c:pt>
                <c:pt idx="3275">
                  <c:v>37</c:v>
                </c:pt>
                <c:pt idx="3276">
                  <c:v>45</c:v>
                </c:pt>
                <c:pt idx="3277">
                  <c:v>95</c:v>
                </c:pt>
                <c:pt idx="3278">
                  <c:v>25</c:v>
                </c:pt>
                <c:pt idx="3279">
                  <c:v>5</c:v>
                </c:pt>
                <c:pt idx="3280">
                  <c:v>75</c:v>
                </c:pt>
                <c:pt idx="3281">
                  <c:v>15</c:v>
                </c:pt>
                <c:pt idx="3282">
                  <c:v>20</c:v>
                </c:pt>
                <c:pt idx="3283">
                  <c:v>16</c:v>
                </c:pt>
                <c:pt idx="3284">
                  <c:v>8.5</c:v>
                </c:pt>
                <c:pt idx="3285">
                  <c:v>21</c:v>
                </c:pt>
                <c:pt idx="3286">
                  <c:v>24</c:v>
                </c:pt>
                <c:pt idx="3287">
                  <c:v>8</c:v>
                </c:pt>
                <c:pt idx="3288">
                  <c:v>4</c:v>
                </c:pt>
                <c:pt idx="3289">
                  <c:v>10</c:v>
                </c:pt>
                <c:pt idx="3290">
                  <c:v>85</c:v>
                </c:pt>
                <c:pt idx="3291">
                  <c:v>27</c:v>
                </c:pt>
                <c:pt idx="3292">
                  <c:v>68</c:v>
                </c:pt>
                <c:pt idx="3293">
                  <c:v>1.5</c:v>
                </c:pt>
                <c:pt idx="3294">
                  <c:v>18</c:v>
                </c:pt>
                <c:pt idx="3295">
                  <c:v>60</c:v>
                </c:pt>
                <c:pt idx="3296">
                  <c:v>22</c:v>
                </c:pt>
                <c:pt idx="3297">
                  <c:v>50</c:v>
                </c:pt>
                <c:pt idx="3298">
                  <c:v>61</c:v>
                </c:pt>
                <c:pt idx="3299">
                  <c:v>68</c:v>
                </c:pt>
                <c:pt idx="3300">
                  <c:v>60</c:v>
                </c:pt>
                <c:pt idx="3301">
                  <c:v>10</c:v>
                </c:pt>
                <c:pt idx="3302">
                  <c:v>10</c:v>
                </c:pt>
                <c:pt idx="3303">
                  <c:v>4</c:v>
                </c:pt>
                <c:pt idx="3304">
                  <c:v>2</c:v>
                </c:pt>
                <c:pt idx="3305">
                  <c:v>11</c:v>
                </c:pt>
                <c:pt idx="3306">
                  <c:v>75</c:v>
                </c:pt>
                <c:pt idx="3307">
                  <c:v>90</c:v>
                </c:pt>
                <c:pt idx="3308">
                  <c:v>6.5</c:v>
                </c:pt>
                <c:pt idx="3309">
                  <c:v>60</c:v>
                </c:pt>
                <c:pt idx="3310">
                  <c:v>1</c:v>
                </c:pt>
                <c:pt idx="3311">
                  <c:v>25</c:v>
                </c:pt>
                <c:pt idx="3312">
                  <c:v>50</c:v>
                </c:pt>
                <c:pt idx="3313">
                  <c:v>17</c:v>
                </c:pt>
                <c:pt idx="3314">
                  <c:v>25</c:v>
                </c:pt>
                <c:pt idx="3315">
                  <c:v>35</c:v>
                </c:pt>
                <c:pt idx="3316">
                  <c:v>70</c:v>
                </c:pt>
                <c:pt idx="3317">
                  <c:v>19</c:v>
                </c:pt>
                <c:pt idx="3318">
                  <c:v>75</c:v>
                </c:pt>
                <c:pt idx="3319">
                  <c:v>8</c:v>
                </c:pt>
                <c:pt idx="3320">
                  <c:v>0.5</c:v>
                </c:pt>
                <c:pt idx="3321">
                  <c:v>25</c:v>
                </c:pt>
                <c:pt idx="3322">
                  <c:v>40</c:v>
                </c:pt>
                <c:pt idx="3323">
                  <c:v>43</c:v>
                </c:pt>
                <c:pt idx="3324">
                  <c:v>15</c:v>
                </c:pt>
                <c:pt idx="3325">
                  <c:v>0.5</c:v>
                </c:pt>
                <c:pt idx="3326">
                  <c:v>105</c:v>
                </c:pt>
                <c:pt idx="3327">
                  <c:v>110</c:v>
                </c:pt>
                <c:pt idx="3328">
                  <c:v>40</c:v>
                </c:pt>
                <c:pt idx="3329">
                  <c:v>60</c:v>
                </c:pt>
                <c:pt idx="3330">
                  <c:v>15</c:v>
                </c:pt>
                <c:pt idx="3331">
                  <c:v>150</c:v>
                </c:pt>
                <c:pt idx="3332">
                  <c:v>8.1999999999999993</c:v>
                </c:pt>
                <c:pt idx="3333">
                  <c:v>10</c:v>
                </c:pt>
                <c:pt idx="3334">
                  <c:v>45</c:v>
                </c:pt>
                <c:pt idx="3335">
                  <c:v>1</c:v>
                </c:pt>
                <c:pt idx="3336">
                  <c:v>2.5</c:v>
                </c:pt>
                <c:pt idx="3337">
                  <c:v>90</c:v>
                </c:pt>
                <c:pt idx="3338">
                  <c:v>60</c:v>
                </c:pt>
                <c:pt idx="3339">
                  <c:v>74</c:v>
                </c:pt>
                <c:pt idx="3340">
                  <c:v>30</c:v>
                </c:pt>
                <c:pt idx="3341">
                  <c:v>28</c:v>
                </c:pt>
                <c:pt idx="3342">
                  <c:v>14</c:v>
                </c:pt>
                <c:pt idx="3343">
                  <c:v>1.5</c:v>
                </c:pt>
                <c:pt idx="3344">
                  <c:v>23</c:v>
                </c:pt>
                <c:pt idx="3345">
                  <c:v>0.5</c:v>
                </c:pt>
                <c:pt idx="3346">
                  <c:v>90</c:v>
                </c:pt>
                <c:pt idx="3347">
                  <c:v>0.25</c:v>
                </c:pt>
                <c:pt idx="3348">
                  <c:v>5.5</c:v>
                </c:pt>
                <c:pt idx="3349">
                  <c:v>50</c:v>
                </c:pt>
                <c:pt idx="3350">
                  <c:v>10</c:v>
                </c:pt>
                <c:pt idx="3351">
                  <c:v>68</c:v>
                </c:pt>
                <c:pt idx="3352">
                  <c:v>3</c:v>
                </c:pt>
                <c:pt idx="3353">
                  <c:v>5</c:v>
                </c:pt>
                <c:pt idx="3354">
                  <c:v>43</c:v>
                </c:pt>
                <c:pt idx="3355">
                  <c:v>60</c:v>
                </c:pt>
                <c:pt idx="3356">
                  <c:v>19</c:v>
                </c:pt>
                <c:pt idx="3357">
                  <c:v>18</c:v>
                </c:pt>
                <c:pt idx="3358">
                  <c:v>100</c:v>
                </c:pt>
                <c:pt idx="3359">
                  <c:v>60</c:v>
                </c:pt>
                <c:pt idx="3360">
                  <c:v>40</c:v>
                </c:pt>
                <c:pt idx="3361">
                  <c:v>20</c:v>
                </c:pt>
                <c:pt idx="3362">
                  <c:v>5.25</c:v>
                </c:pt>
                <c:pt idx="3363">
                  <c:v>60</c:v>
                </c:pt>
                <c:pt idx="3364">
                  <c:v>6.5</c:v>
                </c:pt>
                <c:pt idx="3365">
                  <c:v>8.3531999999999995E-2</c:v>
                </c:pt>
                <c:pt idx="3366">
                  <c:v>4.7</c:v>
                </c:pt>
                <c:pt idx="3367">
                  <c:v>16</c:v>
                </c:pt>
                <c:pt idx="3368">
                  <c:v>15</c:v>
                </c:pt>
                <c:pt idx="3369">
                  <c:v>52</c:v>
                </c:pt>
                <c:pt idx="3370">
                  <c:v>15</c:v>
                </c:pt>
                <c:pt idx="3371">
                  <c:v>16</c:v>
                </c:pt>
                <c:pt idx="3372">
                  <c:v>48</c:v>
                </c:pt>
                <c:pt idx="3373">
                  <c:v>75</c:v>
                </c:pt>
                <c:pt idx="3374">
                  <c:v>30</c:v>
                </c:pt>
                <c:pt idx="3375">
                  <c:v>80</c:v>
                </c:pt>
                <c:pt idx="3376">
                  <c:v>39</c:v>
                </c:pt>
                <c:pt idx="3377">
                  <c:v>1.5</c:v>
                </c:pt>
                <c:pt idx="3378">
                  <c:v>100</c:v>
                </c:pt>
                <c:pt idx="3379">
                  <c:v>37</c:v>
                </c:pt>
                <c:pt idx="3380">
                  <c:v>2.2999999999999998</c:v>
                </c:pt>
                <c:pt idx="3381">
                  <c:v>25</c:v>
                </c:pt>
                <c:pt idx="3382">
                  <c:v>21</c:v>
                </c:pt>
                <c:pt idx="3383">
                  <c:v>32</c:v>
                </c:pt>
                <c:pt idx="3384">
                  <c:v>0.2</c:v>
                </c:pt>
                <c:pt idx="3385">
                  <c:v>9.5</c:v>
                </c:pt>
                <c:pt idx="3386">
                  <c:v>60</c:v>
                </c:pt>
                <c:pt idx="3387">
                  <c:v>60</c:v>
                </c:pt>
                <c:pt idx="3388">
                  <c:v>120</c:v>
                </c:pt>
                <c:pt idx="3389">
                  <c:v>68</c:v>
                </c:pt>
                <c:pt idx="3390">
                  <c:v>50</c:v>
                </c:pt>
                <c:pt idx="3391">
                  <c:v>38</c:v>
                </c:pt>
                <c:pt idx="3392">
                  <c:v>16</c:v>
                </c:pt>
                <c:pt idx="3393">
                  <c:v>25</c:v>
                </c:pt>
                <c:pt idx="3394">
                  <c:v>9</c:v>
                </c:pt>
                <c:pt idx="3395">
                  <c:v>6</c:v>
                </c:pt>
                <c:pt idx="3396">
                  <c:v>8.4949999999999992</c:v>
                </c:pt>
                <c:pt idx="3397">
                  <c:v>16</c:v>
                </c:pt>
                <c:pt idx="3398">
                  <c:v>60</c:v>
                </c:pt>
                <c:pt idx="3399">
                  <c:v>6</c:v>
                </c:pt>
                <c:pt idx="3400">
                  <c:v>3.4</c:v>
                </c:pt>
                <c:pt idx="3401">
                  <c:v>5</c:v>
                </c:pt>
                <c:pt idx="3402">
                  <c:v>17</c:v>
                </c:pt>
                <c:pt idx="3403">
                  <c:v>30</c:v>
                </c:pt>
                <c:pt idx="3404">
                  <c:v>6</c:v>
                </c:pt>
                <c:pt idx="3405">
                  <c:v>35</c:v>
                </c:pt>
                <c:pt idx="3406">
                  <c:v>40</c:v>
                </c:pt>
                <c:pt idx="3407">
                  <c:v>45</c:v>
                </c:pt>
                <c:pt idx="3408">
                  <c:v>4</c:v>
                </c:pt>
                <c:pt idx="3409">
                  <c:v>68</c:v>
                </c:pt>
                <c:pt idx="3410">
                  <c:v>33</c:v>
                </c:pt>
                <c:pt idx="3411">
                  <c:v>22.5</c:v>
                </c:pt>
                <c:pt idx="3412">
                  <c:v>20</c:v>
                </c:pt>
                <c:pt idx="3413">
                  <c:v>8.5</c:v>
                </c:pt>
                <c:pt idx="3414">
                  <c:v>5</c:v>
                </c:pt>
                <c:pt idx="3415">
                  <c:v>22</c:v>
                </c:pt>
                <c:pt idx="3416">
                  <c:v>15</c:v>
                </c:pt>
                <c:pt idx="3417">
                  <c:v>35</c:v>
                </c:pt>
                <c:pt idx="3418">
                  <c:v>8</c:v>
                </c:pt>
                <c:pt idx="3419">
                  <c:v>16</c:v>
                </c:pt>
                <c:pt idx="3420">
                  <c:v>12</c:v>
                </c:pt>
                <c:pt idx="3421">
                  <c:v>24</c:v>
                </c:pt>
                <c:pt idx="3422">
                  <c:v>40</c:v>
                </c:pt>
                <c:pt idx="3423">
                  <c:v>100</c:v>
                </c:pt>
                <c:pt idx="3424">
                  <c:v>25</c:v>
                </c:pt>
                <c:pt idx="3425">
                  <c:v>3.5</c:v>
                </c:pt>
                <c:pt idx="3426">
                  <c:v>24</c:v>
                </c:pt>
                <c:pt idx="3427">
                  <c:v>2.8</c:v>
                </c:pt>
                <c:pt idx="3428">
                  <c:v>100</c:v>
                </c:pt>
                <c:pt idx="3429">
                  <c:v>150</c:v>
                </c:pt>
                <c:pt idx="3430">
                  <c:v>120</c:v>
                </c:pt>
                <c:pt idx="3431">
                  <c:v>1.2</c:v>
                </c:pt>
                <c:pt idx="3432">
                  <c:v>17</c:v>
                </c:pt>
                <c:pt idx="3433">
                  <c:v>16.5</c:v>
                </c:pt>
                <c:pt idx="3434">
                  <c:v>6</c:v>
                </c:pt>
                <c:pt idx="3435">
                  <c:v>6</c:v>
                </c:pt>
                <c:pt idx="3436">
                  <c:v>6.5</c:v>
                </c:pt>
                <c:pt idx="3437">
                  <c:v>7.5</c:v>
                </c:pt>
                <c:pt idx="3438">
                  <c:v>135</c:v>
                </c:pt>
                <c:pt idx="3439">
                  <c:v>20</c:v>
                </c:pt>
                <c:pt idx="3440">
                  <c:v>25</c:v>
                </c:pt>
                <c:pt idx="3441">
                  <c:v>2.7</c:v>
                </c:pt>
                <c:pt idx="3442">
                  <c:v>6</c:v>
                </c:pt>
                <c:pt idx="3443">
                  <c:v>66</c:v>
                </c:pt>
                <c:pt idx="3444">
                  <c:v>30</c:v>
                </c:pt>
                <c:pt idx="3445">
                  <c:v>24</c:v>
                </c:pt>
                <c:pt idx="3446">
                  <c:v>15.5</c:v>
                </c:pt>
                <c:pt idx="3447">
                  <c:v>33</c:v>
                </c:pt>
                <c:pt idx="3448">
                  <c:v>18.5</c:v>
                </c:pt>
                <c:pt idx="3449">
                  <c:v>35</c:v>
                </c:pt>
                <c:pt idx="3450">
                  <c:v>36</c:v>
                </c:pt>
                <c:pt idx="3451">
                  <c:v>10.5</c:v>
                </c:pt>
                <c:pt idx="3452">
                  <c:v>25</c:v>
                </c:pt>
                <c:pt idx="3453">
                  <c:v>23</c:v>
                </c:pt>
                <c:pt idx="3454">
                  <c:v>4</c:v>
                </c:pt>
                <c:pt idx="3455">
                  <c:v>17</c:v>
                </c:pt>
                <c:pt idx="3456">
                  <c:v>7</c:v>
                </c:pt>
                <c:pt idx="3457">
                  <c:v>16</c:v>
                </c:pt>
                <c:pt idx="3458">
                  <c:v>24</c:v>
                </c:pt>
                <c:pt idx="3459">
                  <c:v>12</c:v>
                </c:pt>
                <c:pt idx="3460">
                  <c:v>8.5</c:v>
                </c:pt>
                <c:pt idx="3461">
                  <c:v>20</c:v>
                </c:pt>
                <c:pt idx="3462">
                  <c:v>4.5</c:v>
                </c:pt>
                <c:pt idx="3463">
                  <c:v>80</c:v>
                </c:pt>
                <c:pt idx="3464">
                  <c:v>1.5</c:v>
                </c:pt>
                <c:pt idx="3465">
                  <c:v>13</c:v>
                </c:pt>
                <c:pt idx="3466">
                  <c:v>35</c:v>
                </c:pt>
                <c:pt idx="3467">
                  <c:v>1.5</c:v>
                </c:pt>
                <c:pt idx="3468">
                  <c:v>60</c:v>
                </c:pt>
                <c:pt idx="3469">
                  <c:v>32</c:v>
                </c:pt>
                <c:pt idx="3470">
                  <c:v>19.8</c:v>
                </c:pt>
                <c:pt idx="3471">
                  <c:v>65</c:v>
                </c:pt>
                <c:pt idx="3472">
                  <c:v>19</c:v>
                </c:pt>
                <c:pt idx="3473">
                  <c:v>150</c:v>
                </c:pt>
                <c:pt idx="3474">
                  <c:v>170</c:v>
                </c:pt>
                <c:pt idx="3475">
                  <c:v>2.4</c:v>
                </c:pt>
                <c:pt idx="3476">
                  <c:v>15</c:v>
                </c:pt>
                <c:pt idx="3477">
                  <c:v>48</c:v>
                </c:pt>
                <c:pt idx="3478">
                  <c:v>20</c:v>
                </c:pt>
                <c:pt idx="3479">
                  <c:v>4</c:v>
                </c:pt>
                <c:pt idx="3480">
                  <c:v>34</c:v>
                </c:pt>
                <c:pt idx="3481">
                  <c:v>9</c:v>
                </c:pt>
                <c:pt idx="3482">
                  <c:v>57</c:v>
                </c:pt>
                <c:pt idx="3483">
                  <c:v>3</c:v>
                </c:pt>
                <c:pt idx="3484">
                  <c:v>5</c:v>
                </c:pt>
                <c:pt idx="3485">
                  <c:v>0.82499999999999996</c:v>
                </c:pt>
                <c:pt idx="3486">
                  <c:v>3.5</c:v>
                </c:pt>
                <c:pt idx="3487">
                  <c:v>27</c:v>
                </c:pt>
                <c:pt idx="3488">
                  <c:v>2.6</c:v>
                </c:pt>
                <c:pt idx="3489">
                  <c:v>80</c:v>
                </c:pt>
                <c:pt idx="3490">
                  <c:v>45</c:v>
                </c:pt>
                <c:pt idx="3491">
                  <c:v>20</c:v>
                </c:pt>
                <c:pt idx="3492">
                  <c:v>6.5000000000000002E-2</c:v>
                </c:pt>
                <c:pt idx="3493">
                  <c:v>75</c:v>
                </c:pt>
                <c:pt idx="3494">
                  <c:v>200</c:v>
                </c:pt>
                <c:pt idx="3495">
                  <c:v>34</c:v>
                </c:pt>
                <c:pt idx="3496">
                  <c:v>20</c:v>
                </c:pt>
                <c:pt idx="3497">
                  <c:v>17</c:v>
                </c:pt>
                <c:pt idx="3498">
                  <c:v>1</c:v>
                </c:pt>
                <c:pt idx="3499">
                  <c:v>25</c:v>
                </c:pt>
                <c:pt idx="3500">
                  <c:v>11</c:v>
                </c:pt>
                <c:pt idx="3501">
                  <c:v>110</c:v>
                </c:pt>
                <c:pt idx="3502">
                  <c:v>190</c:v>
                </c:pt>
                <c:pt idx="3503">
                  <c:v>22</c:v>
                </c:pt>
                <c:pt idx="3504">
                  <c:v>12</c:v>
                </c:pt>
                <c:pt idx="3505">
                  <c:v>15</c:v>
                </c:pt>
                <c:pt idx="3506">
                  <c:v>0.60899999999999999</c:v>
                </c:pt>
                <c:pt idx="3507">
                  <c:v>0.15</c:v>
                </c:pt>
                <c:pt idx="3508">
                  <c:v>10</c:v>
                </c:pt>
                <c:pt idx="3509">
                  <c:v>25</c:v>
                </c:pt>
                <c:pt idx="3510">
                  <c:v>40</c:v>
                </c:pt>
                <c:pt idx="3511">
                  <c:v>65</c:v>
                </c:pt>
                <c:pt idx="3512">
                  <c:v>75</c:v>
                </c:pt>
                <c:pt idx="3513">
                  <c:v>90</c:v>
                </c:pt>
                <c:pt idx="3514">
                  <c:v>90</c:v>
                </c:pt>
                <c:pt idx="3515">
                  <c:v>200</c:v>
                </c:pt>
                <c:pt idx="3516">
                  <c:v>30</c:v>
                </c:pt>
                <c:pt idx="3517">
                  <c:v>12</c:v>
                </c:pt>
                <c:pt idx="3518">
                  <c:v>48</c:v>
                </c:pt>
                <c:pt idx="3519">
                  <c:v>45</c:v>
                </c:pt>
                <c:pt idx="3520">
                  <c:v>3.5</c:v>
                </c:pt>
                <c:pt idx="3521">
                  <c:v>35</c:v>
                </c:pt>
                <c:pt idx="3522">
                  <c:v>20</c:v>
                </c:pt>
                <c:pt idx="3523">
                  <c:v>1</c:v>
                </c:pt>
                <c:pt idx="3524">
                  <c:v>100</c:v>
                </c:pt>
                <c:pt idx="3525">
                  <c:v>150</c:v>
                </c:pt>
                <c:pt idx="3526">
                  <c:v>210</c:v>
                </c:pt>
                <c:pt idx="3527">
                  <c:v>195</c:v>
                </c:pt>
                <c:pt idx="3528">
                  <c:v>200</c:v>
                </c:pt>
                <c:pt idx="3529">
                  <c:v>32</c:v>
                </c:pt>
                <c:pt idx="3530">
                  <c:v>15</c:v>
                </c:pt>
                <c:pt idx="3531">
                  <c:v>1.8</c:v>
                </c:pt>
                <c:pt idx="3532">
                  <c:v>140</c:v>
                </c:pt>
                <c:pt idx="3533">
                  <c:v>1.3</c:v>
                </c:pt>
                <c:pt idx="3534">
                  <c:v>0.375</c:v>
                </c:pt>
                <c:pt idx="3535">
                  <c:v>11</c:v>
                </c:pt>
                <c:pt idx="3536">
                  <c:v>20</c:v>
                </c:pt>
                <c:pt idx="3537">
                  <c:v>2.8</c:v>
                </c:pt>
                <c:pt idx="3538">
                  <c:v>19.899999999999999</c:v>
                </c:pt>
                <c:pt idx="3539">
                  <c:v>170</c:v>
                </c:pt>
                <c:pt idx="3540">
                  <c:v>18</c:v>
                </c:pt>
                <c:pt idx="3541">
                  <c:v>92</c:v>
                </c:pt>
                <c:pt idx="3542">
                  <c:v>175</c:v>
                </c:pt>
                <c:pt idx="3543">
                  <c:v>2</c:v>
                </c:pt>
                <c:pt idx="3544">
                  <c:v>38</c:v>
                </c:pt>
                <c:pt idx="3545">
                  <c:v>115</c:v>
                </c:pt>
                <c:pt idx="3546">
                  <c:v>13</c:v>
                </c:pt>
                <c:pt idx="3547">
                  <c:v>9</c:v>
                </c:pt>
                <c:pt idx="3548">
                  <c:v>9.5</c:v>
                </c:pt>
                <c:pt idx="3549">
                  <c:v>3</c:v>
                </c:pt>
                <c:pt idx="3550">
                  <c:v>15</c:v>
                </c:pt>
                <c:pt idx="3551">
                  <c:v>0.312</c:v>
                </c:pt>
                <c:pt idx="3552">
                  <c:v>135</c:v>
                </c:pt>
                <c:pt idx="3553">
                  <c:v>71</c:v>
                </c:pt>
                <c:pt idx="3554">
                  <c:v>3</c:v>
                </c:pt>
                <c:pt idx="3555">
                  <c:v>10</c:v>
                </c:pt>
                <c:pt idx="3556">
                  <c:v>37</c:v>
                </c:pt>
                <c:pt idx="3557">
                  <c:v>0.5</c:v>
                </c:pt>
                <c:pt idx="3558">
                  <c:v>15</c:v>
                </c:pt>
                <c:pt idx="3559">
                  <c:v>92</c:v>
                </c:pt>
                <c:pt idx="3560">
                  <c:v>59.66</c:v>
                </c:pt>
                <c:pt idx="3561">
                  <c:v>6</c:v>
                </c:pt>
                <c:pt idx="3562">
                  <c:v>9</c:v>
                </c:pt>
                <c:pt idx="3563">
                  <c:v>1</c:v>
                </c:pt>
                <c:pt idx="3564">
                  <c:v>12</c:v>
                </c:pt>
                <c:pt idx="3565">
                  <c:v>60</c:v>
                </c:pt>
                <c:pt idx="3566">
                  <c:v>62</c:v>
                </c:pt>
                <c:pt idx="3567">
                  <c:v>5</c:v>
                </c:pt>
                <c:pt idx="3568">
                  <c:v>2.7</c:v>
                </c:pt>
                <c:pt idx="3569">
                  <c:v>30</c:v>
                </c:pt>
                <c:pt idx="3570">
                  <c:v>26</c:v>
                </c:pt>
                <c:pt idx="3571">
                  <c:v>75</c:v>
                </c:pt>
                <c:pt idx="3572">
                  <c:v>65</c:v>
                </c:pt>
                <c:pt idx="3573">
                  <c:v>60</c:v>
                </c:pt>
                <c:pt idx="3574">
                  <c:v>20</c:v>
                </c:pt>
                <c:pt idx="3575">
                  <c:v>18</c:v>
                </c:pt>
                <c:pt idx="3576">
                  <c:v>25</c:v>
                </c:pt>
                <c:pt idx="3577">
                  <c:v>25</c:v>
                </c:pt>
                <c:pt idx="3578">
                  <c:v>22</c:v>
                </c:pt>
                <c:pt idx="3579">
                  <c:v>70</c:v>
                </c:pt>
                <c:pt idx="3580">
                  <c:v>50</c:v>
                </c:pt>
                <c:pt idx="3581">
                  <c:v>35</c:v>
                </c:pt>
                <c:pt idx="3582">
                  <c:v>9</c:v>
                </c:pt>
                <c:pt idx="3583">
                  <c:v>20</c:v>
                </c:pt>
                <c:pt idx="3584">
                  <c:v>50</c:v>
                </c:pt>
                <c:pt idx="3585">
                  <c:v>35</c:v>
                </c:pt>
                <c:pt idx="3586">
                  <c:v>14.4</c:v>
                </c:pt>
                <c:pt idx="3587">
                  <c:v>1</c:v>
                </c:pt>
                <c:pt idx="3588">
                  <c:v>15</c:v>
                </c:pt>
                <c:pt idx="3589">
                  <c:v>24</c:v>
                </c:pt>
                <c:pt idx="3590">
                  <c:v>30</c:v>
                </c:pt>
                <c:pt idx="3591">
                  <c:v>45</c:v>
                </c:pt>
                <c:pt idx="3592">
                  <c:v>100</c:v>
                </c:pt>
                <c:pt idx="3593">
                  <c:v>35</c:v>
                </c:pt>
                <c:pt idx="3594">
                  <c:v>60</c:v>
                </c:pt>
                <c:pt idx="3595">
                  <c:v>25</c:v>
                </c:pt>
                <c:pt idx="3596">
                  <c:v>175</c:v>
                </c:pt>
                <c:pt idx="3597">
                  <c:v>14</c:v>
                </c:pt>
                <c:pt idx="3598">
                  <c:v>14</c:v>
                </c:pt>
                <c:pt idx="3599">
                  <c:v>0.22500000000000001</c:v>
                </c:pt>
                <c:pt idx="3600">
                  <c:v>54</c:v>
                </c:pt>
                <c:pt idx="3601">
                  <c:v>31</c:v>
                </c:pt>
                <c:pt idx="3602">
                  <c:v>10</c:v>
                </c:pt>
                <c:pt idx="3603">
                  <c:v>52</c:v>
                </c:pt>
                <c:pt idx="3604">
                  <c:v>35</c:v>
                </c:pt>
                <c:pt idx="3605">
                  <c:v>75</c:v>
                </c:pt>
                <c:pt idx="3606">
                  <c:v>2.5</c:v>
                </c:pt>
                <c:pt idx="3607">
                  <c:v>20</c:v>
                </c:pt>
                <c:pt idx="3608">
                  <c:v>20</c:v>
                </c:pt>
                <c:pt idx="3609">
                  <c:v>20</c:v>
                </c:pt>
                <c:pt idx="3610">
                  <c:v>16</c:v>
                </c:pt>
                <c:pt idx="3611">
                  <c:v>6</c:v>
                </c:pt>
                <c:pt idx="3612">
                  <c:v>68</c:v>
                </c:pt>
                <c:pt idx="3613">
                  <c:v>23</c:v>
                </c:pt>
                <c:pt idx="3614">
                  <c:v>40</c:v>
                </c:pt>
                <c:pt idx="3615">
                  <c:v>16</c:v>
                </c:pt>
                <c:pt idx="3616">
                  <c:v>7</c:v>
                </c:pt>
                <c:pt idx="3617">
                  <c:v>11</c:v>
                </c:pt>
                <c:pt idx="3618">
                  <c:v>17</c:v>
                </c:pt>
                <c:pt idx="3619">
                  <c:v>75</c:v>
                </c:pt>
                <c:pt idx="3620">
                  <c:v>10</c:v>
                </c:pt>
                <c:pt idx="3621">
                  <c:v>15.5</c:v>
                </c:pt>
                <c:pt idx="3622">
                  <c:v>40</c:v>
                </c:pt>
                <c:pt idx="3623">
                  <c:v>30</c:v>
                </c:pt>
                <c:pt idx="3624">
                  <c:v>90</c:v>
                </c:pt>
                <c:pt idx="3625">
                  <c:v>25.1</c:v>
                </c:pt>
                <c:pt idx="3626">
                  <c:v>15</c:v>
                </c:pt>
                <c:pt idx="3627">
                  <c:v>7</c:v>
                </c:pt>
                <c:pt idx="3628">
                  <c:v>4</c:v>
                </c:pt>
                <c:pt idx="3629">
                  <c:v>3</c:v>
                </c:pt>
                <c:pt idx="3630">
                  <c:v>2</c:v>
                </c:pt>
                <c:pt idx="3631">
                  <c:v>3</c:v>
                </c:pt>
                <c:pt idx="3632">
                  <c:v>35</c:v>
                </c:pt>
                <c:pt idx="3633">
                  <c:v>28</c:v>
                </c:pt>
                <c:pt idx="3634">
                  <c:v>1</c:v>
                </c:pt>
                <c:pt idx="3635">
                  <c:v>56</c:v>
                </c:pt>
                <c:pt idx="3636">
                  <c:v>80</c:v>
                </c:pt>
                <c:pt idx="3637">
                  <c:v>15</c:v>
                </c:pt>
                <c:pt idx="3638">
                  <c:v>70</c:v>
                </c:pt>
                <c:pt idx="3639">
                  <c:v>180</c:v>
                </c:pt>
                <c:pt idx="3640">
                  <c:v>1.5</c:v>
                </c:pt>
                <c:pt idx="3641">
                  <c:v>75</c:v>
                </c:pt>
                <c:pt idx="3642">
                  <c:v>66</c:v>
                </c:pt>
                <c:pt idx="3643">
                  <c:v>132</c:v>
                </c:pt>
                <c:pt idx="3644">
                  <c:v>25</c:v>
                </c:pt>
                <c:pt idx="3645">
                  <c:v>10</c:v>
                </c:pt>
                <c:pt idx="3646">
                  <c:v>160</c:v>
                </c:pt>
                <c:pt idx="3647">
                  <c:v>12</c:v>
                </c:pt>
                <c:pt idx="3648">
                  <c:v>7</c:v>
                </c:pt>
                <c:pt idx="3649">
                  <c:v>3</c:v>
                </c:pt>
                <c:pt idx="3650">
                  <c:v>35</c:v>
                </c:pt>
                <c:pt idx="3651">
                  <c:v>25</c:v>
                </c:pt>
                <c:pt idx="3652">
                  <c:v>35</c:v>
                </c:pt>
                <c:pt idx="3653">
                  <c:v>15.3</c:v>
                </c:pt>
                <c:pt idx="3654">
                  <c:v>130</c:v>
                </c:pt>
                <c:pt idx="3655">
                  <c:v>38</c:v>
                </c:pt>
                <c:pt idx="3656">
                  <c:v>175</c:v>
                </c:pt>
                <c:pt idx="3657">
                  <c:v>20</c:v>
                </c:pt>
                <c:pt idx="3658">
                  <c:v>65</c:v>
                </c:pt>
                <c:pt idx="3659">
                  <c:v>2</c:v>
                </c:pt>
                <c:pt idx="3660">
                  <c:v>7</c:v>
                </c:pt>
                <c:pt idx="3661">
                  <c:v>21</c:v>
                </c:pt>
                <c:pt idx="3662">
                  <c:v>75</c:v>
                </c:pt>
                <c:pt idx="3663">
                  <c:v>0.12</c:v>
                </c:pt>
                <c:pt idx="3664">
                  <c:v>35</c:v>
                </c:pt>
                <c:pt idx="3665">
                  <c:v>12</c:v>
                </c:pt>
                <c:pt idx="3666">
                  <c:v>26</c:v>
                </c:pt>
                <c:pt idx="3667">
                  <c:v>0.8</c:v>
                </c:pt>
                <c:pt idx="3668">
                  <c:v>0.2</c:v>
                </c:pt>
                <c:pt idx="3669">
                  <c:v>20</c:v>
                </c:pt>
                <c:pt idx="3670">
                  <c:v>37</c:v>
                </c:pt>
                <c:pt idx="3671">
                  <c:v>6</c:v>
                </c:pt>
                <c:pt idx="3672">
                  <c:v>6</c:v>
                </c:pt>
                <c:pt idx="3673">
                  <c:v>20</c:v>
                </c:pt>
                <c:pt idx="3674">
                  <c:v>85</c:v>
                </c:pt>
                <c:pt idx="3675">
                  <c:v>35</c:v>
                </c:pt>
                <c:pt idx="3676">
                  <c:v>25</c:v>
                </c:pt>
                <c:pt idx="3677">
                  <c:v>100</c:v>
                </c:pt>
                <c:pt idx="3678">
                  <c:v>50</c:v>
                </c:pt>
                <c:pt idx="3679">
                  <c:v>40</c:v>
                </c:pt>
                <c:pt idx="3680">
                  <c:v>70</c:v>
                </c:pt>
                <c:pt idx="3681">
                  <c:v>15</c:v>
                </c:pt>
                <c:pt idx="3682">
                  <c:v>15</c:v>
                </c:pt>
                <c:pt idx="3683">
                  <c:v>11</c:v>
                </c:pt>
                <c:pt idx="3684">
                  <c:v>45</c:v>
                </c:pt>
                <c:pt idx="3685">
                  <c:v>20</c:v>
                </c:pt>
                <c:pt idx="3686">
                  <c:v>15</c:v>
                </c:pt>
                <c:pt idx="3687">
                  <c:v>8</c:v>
                </c:pt>
                <c:pt idx="3688">
                  <c:v>16</c:v>
                </c:pt>
                <c:pt idx="3689">
                  <c:v>0.3</c:v>
                </c:pt>
                <c:pt idx="3690">
                  <c:v>15</c:v>
                </c:pt>
                <c:pt idx="3691">
                  <c:v>15</c:v>
                </c:pt>
                <c:pt idx="3692">
                  <c:v>25</c:v>
                </c:pt>
                <c:pt idx="3693">
                  <c:v>100</c:v>
                </c:pt>
                <c:pt idx="3694">
                  <c:v>10</c:v>
                </c:pt>
                <c:pt idx="3695">
                  <c:v>15</c:v>
                </c:pt>
                <c:pt idx="3696">
                  <c:v>3.3</c:v>
                </c:pt>
                <c:pt idx="3697">
                  <c:v>3</c:v>
                </c:pt>
                <c:pt idx="3698">
                  <c:v>37</c:v>
                </c:pt>
                <c:pt idx="3699">
                  <c:v>14</c:v>
                </c:pt>
                <c:pt idx="3700">
                  <c:v>150</c:v>
                </c:pt>
                <c:pt idx="3701">
                  <c:v>10</c:v>
                </c:pt>
                <c:pt idx="3702">
                  <c:v>16</c:v>
                </c:pt>
                <c:pt idx="3703">
                  <c:v>38</c:v>
                </c:pt>
                <c:pt idx="3704">
                  <c:v>35</c:v>
                </c:pt>
                <c:pt idx="3705">
                  <c:v>1</c:v>
                </c:pt>
                <c:pt idx="3706">
                  <c:v>7</c:v>
                </c:pt>
                <c:pt idx="3707">
                  <c:v>20</c:v>
                </c:pt>
                <c:pt idx="3708">
                  <c:v>15</c:v>
                </c:pt>
                <c:pt idx="3709">
                  <c:v>30</c:v>
                </c:pt>
                <c:pt idx="3710">
                  <c:v>8</c:v>
                </c:pt>
                <c:pt idx="3711">
                  <c:v>20</c:v>
                </c:pt>
                <c:pt idx="3712">
                  <c:v>170</c:v>
                </c:pt>
                <c:pt idx="3713">
                  <c:v>15</c:v>
                </c:pt>
                <c:pt idx="3714">
                  <c:v>22</c:v>
                </c:pt>
                <c:pt idx="3715">
                  <c:v>31</c:v>
                </c:pt>
                <c:pt idx="3716">
                  <c:v>24</c:v>
                </c:pt>
                <c:pt idx="3717">
                  <c:v>115</c:v>
                </c:pt>
                <c:pt idx="3718">
                  <c:v>30</c:v>
                </c:pt>
                <c:pt idx="3719">
                  <c:v>160</c:v>
                </c:pt>
                <c:pt idx="3720">
                  <c:v>30</c:v>
                </c:pt>
                <c:pt idx="3721">
                  <c:v>4</c:v>
                </c:pt>
                <c:pt idx="3722">
                  <c:v>3.5</c:v>
                </c:pt>
                <c:pt idx="3723">
                  <c:v>2</c:v>
                </c:pt>
                <c:pt idx="3724">
                  <c:v>60</c:v>
                </c:pt>
                <c:pt idx="3725">
                  <c:v>6</c:v>
                </c:pt>
                <c:pt idx="3726">
                  <c:v>2</c:v>
                </c:pt>
                <c:pt idx="3727">
                  <c:v>19</c:v>
                </c:pt>
                <c:pt idx="3728">
                  <c:v>25</c:v>
                </c:pt>
                <c:pt idx="3729">
                  <c:v>7.5</c:v>
                </c:pt>
                <c:pt idx="3730">
                  <c:v>12</c:v>
                </c:pt>
                <c:pt idx="3731">
                  <c:v>70</c:v>
                </c:pt>
                <c:pt idx="3732">
                  <c:v>11</c:v>
                </c:pt>
                <c:pt idx="3733">
                  <c:v>8</c:v>
                </c:pt>
                <c:pt idx="3734">
                  <c:v>55</c:v>
                </c:pt>
                <c:pt idx="3735">
                  <c:v>5</c:v>
                </c:pt>
                <c:pt idx="3736">
                  <c:v>13</c:v>
                </c:pt>
                <c:pt idx="3737">
                  <c:v>0.6</c:v>
                </c:pt>
                <c:pt idx="3738">
                  <c:v>63</c:v>
                </c:pt>
                <c:pt idx="3739">
                  <c:v>190</c:v>
                </c:pt>
                <c:pt idx="3740">
                  <c:v>150</c:v>
                </c:pt>
                <c:pt idx="3741">
                  <c:v>165</c:v>
                </c:pt>
                <c:pt idx="3742">
                  <c:v>1</c:v>
                </c:pt>
                <c:pt idx="3743">
                  <c:v>12.6</c:v>
                </c:pt>
                <c:pt idx="3744">
                  <c:v>63</c:v>
                </c:pt>
                <c:pt idx="3745">
                  <c:v>110</c:v>
                </c:pt>
                <c:pt idx="3746">
                  <c:v>150</c:v>
                </c:pt>
                <c:pt idx="3747">
                  <c:v>75</c:v>
                </c:pt>
                <c:pt idx="3748">
                  <c:v>178</c:v>
                </c:pt>
                <c:pt idx="3749">
                  <c:v>200</c:v>
                </c:pt>
                <c:pt idx="3750">
                  <c:v>160</c:v>
                </c:pt>
                <c:pt idx="3751">
                  <c:v>210</c:v>
                </c:pt>
                <c:pt idx="3752">
                  <c:v>70</c:v>
                </c:pt>
                <c:pt idx="3753">
                  <c:v>87</c:v>
                </c:pt>
                <c:pt idx="3754">
                  <c:v>2</c:v>
                </c:pt>
                <c:pt idx="3755">
                  <c:v>60</c:v>
                </c:pt>
                <c:pt idx="3756">
                  <c:v>12</c:v>
                </c:pt>
                <c:pt idx="3757">
                  <c:v>70</c:v>
                </c:pt>
                <c:pt idx="3758">
                  <c:v>1</c:v>
                </c:pt>
                <c:pt idx="3759">
                  <c:v>80</c:v>
                </c:pt>
                <c:pt idx="3760">
                  <c:v>20</c:v>
                </c:pt>
                <c:pt idx="3761">
                  <c:v>1.2</c:v>
                </c:pt>
                <c:pt idx="3762">
                  <c:v>90</c:v>
                </c:pt>
                <c:pt idx="3763">
                  <c:v>8</c:v>
                </c:pt>
                <c:pt idx="3764">
                  <c:v>4</c:v>
                </c:pt>
                <c:pt idx="3765">
                  <c:v>9.5</c:v>
                </c:pt>
                <c:pt idx="3766">
                  <c:v>22</c:v>
                </c:pt>
                <c:pt idx="3767">
                  <c:v>54</c:v>
                </c:pt>
                <c:pt idx="3768">
                  <c:v>12</c:v>
                </c:pt>
                <c:pt idx="3769">
                  <c:v>2.8</c:v>
                </c:pt>
                <c:pt idx="3770">
                  <c:v>13</c:v>
                </c:pt>
                <c:pt idx="3771">
                  <c:v>18</c:v>
                </c:pt>
                <c:pt idx="3772">
                  <c:v>49.9</c:v>
                </c:pt>
                <c:pt idx="3773">
                  <c:v>0.125</c:v>
                </c:pt>
                <c:pt idx="3774">
                  <c:v>18</c:v>
                </c:pt>
                <c:pt idx="3775">
                  <c:v>65</c:v>
                </c:pt>
                <c:pt idx="3776">
                  <c:v>24</c:v>
                </c:pt>
                <c:pt idx="3777">
                  <c:v>65</c:v>
                </c:pt>
                <c:pt idx="3778">
                  <c:v>40</c:v>
                </c:pt>
                <c:pt idx="3779">
                  <c:v>5</c:v>
                </c:pt>
                <c:pt idx="3780">
                  <c:v>65</c:v>
                </c:pt>
                <c:pt idx="3781">
                  <c:v>23.6</c:v>
                </c:pt>
                <c:pt idx="3782">
                  <c:v>80</c:v>
                </c:pt>
                <c:pt idx="3783">
                  <c:v>50</c:v>
                </c:pt>
                <c:pt idx="3784">
                  <c:v>28</c:v>
                </c:pt>
                <c:pt idx="3785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CC-415F-A8E8-B88984C2A5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80008"/>
        <c:axId val="154882056"/>
      </c:scatterChart>
      <c:valAx>
        <c:axId val="15488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2056"/>
        <c:crosses val="autoZero"/>
        <c:crossBetween val="midCat"/>
      </c:valAx>
      <c:valAx>
        <c:axId val="154882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880008"/>
        <c:crosses val="autoZero"/>
        <c:crossBetween val="midCat"/>
        <c:majorUnit val="2500"/>
        <c:minorUnit val="50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Q.E!$B$12</c:f>
              <c:strCache>
                <c:ptCount val="1"/>
                <c:pt idx="0">
                  <c:v>Profit Margin (in Millions)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Q.E!$A$13:$A$22</c:f>
              <c:strCache>
                <c:ptCount val="10"/>
                <c:pt idx="0">
                  <c:v>Avatar </c:v>
                </c:pt>
                <c:pt idx="1">
                  <c:v>Jurassic World </c:v>
                </c:pt>
                <c:pt idx="2">
                  <c:v>Titanic </c:v>
                </c:pt>
                <c:pt idx="3">
                  <c:v>Star Wars: Episode IV - A New Hope </c:v>
                </c:pt>
                <c:pt idx="4">
                  <c:v>E.T. the Extra-Terrestrial </c:v>
                </c:pt>
                <c:pt idx="5">
                  <c:v>The Avengers </c:v>
                </c:pt>
                <c:pt idx="6">
                  <c:v>The Lion King </c:v>
                </c:pt>
                <c:pt idx="7">
                  <c:v>Star Wars: Episode I - The Phantom Menace </c:v>
                </c:pt>
                <c:pt idx="8">
                  <c:v>The Dark Knight </c:v>
                </c:pt>
                <c:pt idx="9">
                  <c:v>The Hunger Games </c:v>
                </c:pt>
              </c:strCache>
            </c:strRef>
          </c:cat>
          <c:val>
            <c:numRef>
              <c:f>Q.E!$B$13:$B$22</c:f>
              <c:numCache>
                <c:formatCode>0.00</c:formatCode>
                <c:ptCount val="10"/>
                <c:pt idx="0">
                  <c:v>523.50584700000002</c:v>
                </c:pt>
                <c:pt idx="1">
                  <c:v>502.17727100000002</c:v>
                </c:pt>
                <c:pt idx="2">
                  <c:v>458.672302</c:v>
                </c:pt>
                <c:pt idx="3">
                  <c:v>449.93566499999997</c:v>
                </c:pt>
                <c:pt idx="4">
                  <c:v>424.44945899999999</c:v>
                </c:pt>
                <c:pt idx="5">
                  <c:v>403.27954699999998</c:v>
                </c:pt>
                <c:pt idx="6">
                  <c:v>377.78377699999999</c:v>
                </c:pt>
                <c:pt idx="7">
                  <c:v>359.54467699999998</c:v>
                </c:pt>
                <c:pt idx="8">
                  <c:v>348.31606099999999</c:v>
                </c:pt>
                <c:pt idx="9">
                  <c:v>329.99925500000001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5CE7-4957-809E-981B778B8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"/>
        <c:overlap val="-27"/>
        <c:axId val="2144014343"/>
        <c:axId val="2144016391"/>
      </c:barChart>
      <c:catAx>
        <c:axId val="2144014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016391"/>
        <c:crosses val="autoZero"/>
        <c:auto val="1"/>
        <c:lblAlgn val="ctr"/>
        <c:lblOffset val="100"/>
        <c:noMultiLvlLbl val="0"/>
      </c:catAx>
      <c:valAx>
        <c:axId val="2144016391"/>
        <c:scaling>
          <c:orientation val="minMax"/>
          <c:max val="550"/>
          <c:min val="0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4014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 dir="row">_xlchart.v1.21</cx:f>
      </cx:numDim>
    </cx:data>
    <cx:data id="1">
      <cx:numDim type="val">
        <cx:f dir="row">_xlchart.v1.22</cx:f>
      </cx:numDim>
    </cx:data>
    <cx:data id="2">
      <cx:numDim type="val">
        <cx:f dir="row">_xlchart.v1.0</cx:f>
      </cx:numDim>
    </cx:data>
    <cx:data id="3">
      <cx:numDim type="val">
        <cx:f dir="row">_xlchart.v1.1</cx:f>
      </cx:numDim>
    </cx:data>
    <cx:data id="4">
      <cx:numDim type="val">
        <cx:f dir="row">_xlchart.v1.2</cx:f>
      </cx:numDim>
    </cx:data>
    <cx:data id="5">
      <cx:numDim type="val">
        <cx:f dir="row">_xlchart.v1.3</cx:f>
      </cx:numDim>
    </cx:data>
    <cx:data id="6">
      <cx:numDim type="val">
        <cx:f dir="row">_xlchart.v1.4</cx:f>
      </cx:numDim>
    </cx:data>
    <cx:data id="7">
      <cx:numDim type="val">
        <cx:f dir="row">_xlchart.v1.5</cx:f>
      </cx:numDim>
    </cx:data>
    <cx:data id="8">
      <cx:numDim type="val">
        <cx:f dir="row">_xlchart.v1.6</cx:f>
      </cx:numDim>
    </cx:data>
    <cx:data id="9">
      <cx:numDim type="val">
        <cx:f dir="row">_xlchart.v1.7</cx:f>
      </cx:numDim>
    </cx:data>
    <cx:data id="10">
      <cx:numDim type="val">
        <cx:f dir="row">_xlchart.v1.8</cx:f>
      </cx:numDim>
    </cx:data>
    <cx:data id="11">
      <cx:numDim type="val">
        <cx:f dir="row">_xlchart.v1.9</cx:f>
      </cx:numDim>
    </cx:data>
    <cx:data id="12">
      <cx:numDim type="val">
        <cx:f dir="row">_xlchart.v1.10</cx:f>
      </cx:numDim>
    </cx:data>
    <cx:data id="13">
      <cx:numDim type="val">
        <cx:f dir="row">_xlchart.v1.11</cx:f>
      </cx:numDim>
    </cx:data>
    <cx:data id="14">
      <cx:numDim type="val">
        <cx:f dir="row">_xlchart.v1.12</cx:f>
      </cx:numDim>
    </cx:data>
    <cx:data id="15">
      <cx:numDim type="val">
        <cx:f dir="row">_xlchart.v1.13</cx:f>
      </cx:numDim>
    </cx:data>
    <cx:data id="16">
      <cx:numDim type="val">
        <cx:f dir="row">_xlchart.v1.14</cx:f>
      </cx:numDim>
    </cx:data>
    <cx:data id="17">
      <cx:numDim type="val">
        <cx:f dir="row">_xlchart.v1.15</cx:f>
      </cx:numDim>
    </cx:data>
    <cx:data id="18">
      <cx:numDim type="val">
        <cx:f dir="row">_xlchart.v1.16</cx:f>
      </cx:numDim>
    </cx:data>
    <cx:data id="19">
      <cx:numDim type="val">
        <cx:f dir="row">_xlchart.v1.17</cx:f>
      </cx:numDim>
    </cx:data>
    <cx:data id="20">
      <cx:numDim type="val">
        <cx:f dir="row">_xlchart.v1.18</cx:f>
      </cx:numDim>
    </cx:data>
    <cx:data id="21">
      <cx:numDim type="val">
        <cx:f dir="row">_xlchart.v1.19</cx:f>
      </cx:numDim>
    </cx:data>
    <cx:data id="22">
      <cx:numDim type="val">
        <cx:f dir="row">_xlchart.v1.20</cx:f>
      </cx:numDim>
    </cx:data>
  </cx:chartData>
  <cx:chart>
    <cx:title pos="t" align="ctr" overlay="0">
      <cx:tx>
        <cx:txData>
          <cx:v>Box Plot - Genres &amp; IMDB Scores</cx:v>
        </cx:txData>
      </cx:tx>
      <cx:txPr>
        <a:bodyPr vertOverflow="overflow" horzOverflow="overflow" wrap="square" lIns="0" tIns="0" rIns="0" bIns="0"/>
        <a:lstStyle/>
        <a:p>
          <a:pPr algn="ctr" rtl="0">
            <a:defRPr sz="1400" b="1" i="0" u="sng">
              <a:solidFill>
                <a:srgbClr val="595959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r>
            <a:rPr b="1" u="sng"/>
            <a:t>Box Plot - Genres &amp; IMDB Scores</a:t>
          </a:r>
        </a:p>
      </cx:txPr>
    </cx:title>
    <cx:plotArea>
      <cx:plotAreaRegion>
        <cx:series layoutId="boxWhisker" uniqueId="{5DF950FD-D079-418A-97EE-734A53107DC0}">
          <cx:tx>
            <cx:txData>
              <cx:f>_xlchart.v1.44</cx:f>
              <cx:v>Action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931CC9EE-FBC4-4697-AA23-A7A1D4AEE75C}">
          <cx:tx>
            <cx:txData>
              <cx:f>_xlchart.v1.45</cx:f>
              <cx:v>Adventure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  <cx:series layoutId="boxWhisker" uniqueId="{BD236FF9-3A79-46F6-AFDA-ED1E749CB0F3}">
          <cx:tx>
            <cx:txData>
              <cx:f>_xlchart.v1.23</cx:f>
              <cx:v>Animation</cx:v>
            </cx:txData>
          </cx:tx>
          <cx:dataId val="2"/>
          <cx:layoutPr>
            <cx:visibility meanLine="0" meanMarker="1" nonoutliers="0" outliers="1"/>
            <cx:statistics quartileMethod="exclusive"/>
          </cx:layoutPr>
        </cx:series>
        <cx:series layoutId="boxWhisker" uniqueId="{006C9CC9-50A6-4FAD-AE03-02A6B2C82C77}">
          <cx:tx>
            <cx:txData>
              <cx:f>_xlchart.v1.24</cx:f>
              <cx:v>Biography</cx:v>
            </cx:txData>
          </cx:tx>
          <cx:dataId val="3"/>
          <cx:layoutPr>
            <cx:visibility meanLine="0" meanMarker="1" nonoutliers="0" outliers="1"/>
            <cx:statistics quartileMethod="exclusive"/>
          </cx:layoutPr>
        </cx:series>
        <cx:series layoutId="boxWhisker" uniqueId="{FE4CAC30-7738-4247-B3CE-8B56F9CB4EA9}">
          <cx:tx>
            <cx:txData>
              <cx:f>_xlchart.v1.25</cx:f>
              <cx:v>Comedy</cx:v>
            </cx:txData>
          </cx:tx>
          <cx:dataId val="4"/>
          <cx:layoutPr>
            <cx:visibility meanLine="0" meanMarker="1" nonoutliers="0" outliers="1"/>
            <cx:statistics quartileMethod="exclusive"/>
          </cx:layoutPr>
        </cx:series>
        <cx:series layoutId="boxWhisker" uniqueId="{83C634DB-8A1C-47AF-B6C0-DB10147D8514}">
          <cx:tx>
            <cx:txData>
              <cx:f>_xlchart.v1.26</cx:f>
              <cx:v>Crime</cx:v>
            </cx:txData>
          </cx:tx>
          <cx:dataId val="5"/>
          <cx:layoutPr>
            <cx:visibility meanLine="0" meanMarker="1" nonoutliers="0" outliers="1"/>
            <cx:statistics quartileMethod="exclusive"/>
          </cx:layoutPr>
        </cx:series>
        <cx:series layoutId="boxWhisker" uniqueId="{D3A14E3D-90C3-429E-9D70-CB65A38D09F2}">
          <cx:tx>
            <cx:txData>
              <cx:f>_xlchart.v1.27</cx:f>
              <cx:v>Documentary</cx:v>
            </cx:txData>
          </cx:tx>
          <cx:dataId val="6"/>
          <cx:layoutPr>
            <cx:visibility meanLine="0" meanMarker="1" nonoutliers="0" outliers="1"/>
            <cx:statistics quartileMethod="exclusive"/>
          </cx:layoutPr>
        </cx:series>
        <cx:series layoutId="boxWhisker" uniqueId="{A394E513-B1F2-4AF3-8521-389E8F98D008}">
          <cx:tx>
            <cx:txData>
              <cx:f>_xlchart.v1.28</cx:f>
              <cx:v>Drama</cx:v>
            </cx:txData>
          </cx:tx>
          <cx:dataId val="7"/>
          <cx:layoutPr>
            <cx:visibility meanLine="0" meanMarker="1" nonoutliers="0" outliers="1"/>
            <cx:statistics quartileMethod="exclusive"/>
          </cx:layoutPr>
        </cx:series>
        <cx:series layoutId="boxWhisker" uniqueId="{8CA45B39-EA0B-4C3F-9A8D-349F26F117D6}">
          <cx:tx>
            <cx:txData>
              <cx:f>_xlchart.v1.29</cx:f>
              <cx:v>Family</cx:v>
            </cx:txData>
          </cx:tx>
          <cx:dataId val="8"/>
          <cx:layoutPr>
            <cx:visibility meanLine="0" meanMarker="1" nonoutliers="0" outliers="1"/>
            <cx:statistics quartileMethod="exclusive"/>
          </cx:layoutPr>
        </cx:series>
        <cx:series layoutId="boxWhisker" uniqueId="{F1E82D6C-171E-4E7A-BCE8-DD36EB81CA2B}">
          <cx:tx>
            <cx:txData>
              <cx:f>_xlchart.v1.30</cx:f>
              <cx:v>Fantasy</cx:v>
            </cx:txData>
          </cx:tx>
          <cx:dataId val="9"/>
          <cx:layoutPr>
            <cx:visibility meanLine="0" meanMarker="1" nonoutliers="0" outliers="1"/>
            <cx:statistics quartileMethod="exclusive"/>
          </cx:layoutPr>
        </cx:series>
        <cx:series layoutId="boxWhisker" uniqueId="{949AA70C-E18E-430A-B903-5FF36094DEE3}">
          <cx:tx>
            <cx:txData>
              <cx:f>_xlchart.v1.31</cx:f>
              <cx:v>Film-Noir</cx:v>
            </cx:txData>
          </cx:tx>
          <cx:dataId val="10"/>
          <cx:layoutPr>
            <cx:visibility meanLine="0" meanMarker="1" nonoutliers="0" outliers="1"/>
            <cx:statistics quartileMethod="exclusive"/>
          </cx:layoutPr>
        </cx:series>
        <cx:series layoutId="boxWhisker" uniqueId="{FC4C146D-4C3B-4572-BCBC-4AA9900CE1DA}">
          <cx:tx>
            <cx:txData>
              <cx:f>_xlchart.v1.32</cx:f>
              <cx:v>History</cx:v>
            </cx:txData>
          </cx:tx>
          <cx:dataId val="11"/>
          <cx:layoutPr>
            <cx:visibility meanLine="0" meanMarker="1" nonoutliers="0" outliers="1"/>
            <cx:statistics quartileMethod="exclusive"/>
          </cx:layoutPr>
        </cx:series>
        <cx:series layoutId="boxWhisker" uniqueId="{7F209154-329B-4318-8303-2AADF6745A9E}">
          <cx:tx>
            <cx:txData>
              <cx:f>_xlchart.v1.33</cx:f>
              <cx:v>Horror</cx:v>
            </cx:txData>
          </cx:tx>
          <cx:dataId val="12"/>
          <cx:layoutPr>
            <cx:visibility meanLine="0" meanMarker="1" nonoutliers="0" outliers="1"/>
            <cx:statistics quartileMethod="exclusive"/>
          </cx:layoutPr>
        </cx:series>
        <cx:series layoutId="boxWhisker" uniqueId="{1627C646-342E-404B-97EC-1291405BD837}">
          <cx:tx>
            <cx:txData>
              <cx:f>_xlchart.v1.34</cx:f>
              <cx:v>Music</cx:v>
            </cx:txData>
          </cx:tx>
          <cx:dataId val="13"/>
          <cx:layoutPr>
            <cx:visibility meanLine="0" meanMarker="1" nonoutliers="0" outliers="1"/>
            <cx:statistics quartileMethod="exclusive"/>
          </cx:layoutPr>
        </cx:series>
        <cx:series layoutId="boxWhisker" uniqueId="{81EB21D3-5647-4F37-99F7-2D680CF9DA26}">
          <cx:tx>
            <cx:txData>
              <cx:f>_xlchart.v1.35</cx:f>
              <cx:v>Musical</cx:v>
            </cx:txData>
          </cx:tx>
          <cx:dataId val="14"/>
          <cx:layoutPr>
            <cx:visibility meanLine="0" meanMarker="1" nonoutliers="0" outliers="1"/>
            <cx:statistics quartileMethod="exclusive"/>
          </cx:layoutPr>
        </cx:series>
        <cx:series layoutId="boxWhisker" uniqueId="{934EADD9-1CAD-461A-A66E-798EBEE6EF71}">
          <cx:tx>
            <cx:txData>
              <cx:f>_xlchart.v1.36</cx:f>
              <cx:v>Mystery</cx:v>
            </cx:txData>
          </cx:tx>
          <cx:dataId val="15"/>
          <cx:layoutPr>
            <cx:visibility meanLine="0" meanMarker="1" nonoutliers="0" outliers="1"/>
            <cx:statistics quartileMethod="exclusive"/>
          </cx:layoutPr>
        </cx:series>
        <cx:series layoutId="boxWhisker" uniqueId="{0990563F-E0D0-4BE2-A82F-A71BBCCCAA6E}">
          <cx:tx>
            <cx:txData>
              <cx:f>_xlchart.v1.37</cx:f>
              <cx:v>Romance</cx:v>
            </cx:txData>
          </cx:tx>
          <cx:dataId val="16"/>
          <cx:layoutPr>
            <cx:visibility meanLine="0" meanMarker="1" nonoutliers="0" outliers="1"/>
            <cx:statistics quartileMethod="exclusive"/>
          </cx:layoutPr>
        </cx:series>
        <cx:series layoutId="boxWhisker" uniqueId="{06AE5739-5D86-4971-AF19-A99B2B5C21FB}">
          <cx:tx>
            <cx:txData>
              <cx:f>_xlchart.v1.38</cx:f>
              <cx:v>Sci-Fi</cx:v>
            </cx:txData>
          </cx:tx>
          <cx:dataId val="17"/>
          <cx:layoutPr>
            <cx:visibility meanLine="0" meanMarker="1" nonoutliers="0" outliers="1"/>
            <cx:statistics quartileMethod="exclusive"/>
          </cx:layoutPr>
        </cx:series>
        <cx:series layoutId="boxWhisker" uniqueId="{4B0DACF9-34D6-44F3-AF79-48577E2C356D}">
          <cx:tx>
            <cx:txData>
              <cx:f>_xlchart.v1.39</cx:f>
              <cx:v>Short</cx:v>
            </cx:txData>
          </cx:tx>
          <cx:dataId val="18"/>
          <cx:layoutPr>
            <cx:visibility meanLine="0" meanMarker="1" nonoutliers="0" outliers="1"/>
            <cx:statistics quartileMethod="exclusive"/>
          </cx:layoutPr>
        </cx:series>
        <cx:series layoutId="boxWhisker" uniqueId="{4857ED48-232B-4EA1-814C-55EAB69C34D1}">
          <cx:tx>
            <cx:txData>
              <cx:f>_xlchart.v1.40</cx:f>
              <cx:v>Sport</cx:v>
            </cx:txData>
          </cx:tx>
          <cx:dataId val="19"/>
          <cx:layoutPr>
            <cx:visibility meanLine="0" meanMarker="1" nonoutliers="0" outliers="1"/>
            <cx:statistics quartileMethod="exclusive"/>
          </cx:layoutPr>
        </cx:series>
        <cx:series layoutId="boxWhisker" uniqueId="{9FEF9A72-A6D5-464F-A980-7356973E13FE}">
          <cx:tx>
            <cx:txData>
              <cx:f>_xlchart.v1.41</cx:f>
              <cx:v>Thriller</cx:v>
            </cx:txData>
          </cx:tx>
          <cx:dataId val="20"/>
          <cx:layoutPr>
            <cx:visibility meanLine="0" meanMarker="1" nonoutliers="0" outliers="1"/>
            <cx:statistics quartileMethod="exclusive"/>
          </cx:layoutPr>
        </cx:series>
        <cx:series layoutId="boxWhisker" uniqueId="{B3C29BC9-F0FB-4BD5-855E-98879859F6B0}">
          <cx:tx>
            <cx:txData>
              <cx:f>_xlchart.v1.42</cx:f>
              <cx:v>War</cx:v>
            </cx:txData>
          </cx:tx>
          <cx:dataId val="21"/>
          <cx:layoutPr>
            <cx:visibility meanLine="0" meanMarker="1" nonoutliers="0" outliers="1"/>
            <cx:statistics quartileMethod="exclusive"/>
          </cx:layoutPr>
        </cx:series>
        <cx:series layoutId="boxWhisker" uniqueId="{95D65B5A-A5BB-465C-9239-C342E000CF95}">
          <cx:tx>
            <cx:txData>
              <cx:f>_xlchart.v1.43</cx:f>
              <cx:v>Western</cx:v>
            </cx:txData>
          </cx:tx>
          <cx:dataId val="22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0.100000001"/>
        <cx:title>
          <cx:tx>
            <cx:txData>
              <cx:v>Genres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10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sz="1000" b="1"/>
                <a:t>Genres</a:t>
              </a:r>
            </a:p>
          </cx:txPr>
        </cx:title>
        <cx:tickLabels/>
      </cx:axis>
      <cx:axis id="1">
        <cx:valScaling/>
        <cx:title>
          <cx:tx>
            <cx:txData>
              <cx:v>IMDB Scores</cx:v>
            </cx:txData>
          </cx:tx>
          <cx:txPr>
            <a:bodyPr vertOverflow="overflow" horzOverflow="overflow" wrap="square" lIns="0" tIns="0" rIns="0" bIns="0"/>
            <a:lstStyle/>
            <a:p>
              <a:pPr algn="ctr" rtl="0">
                <a:defRPr sz="900" b="1" i="0">
                  <a:solidFill>
                    <a:srgbClr val="595959"/>
                  </a:solidFill>
                  <a:latin typeface="Calibri" panose="020F0502020204030204" pitchFamily="34" charset="0"/>
                  <a:ea typeface="Calibri" panose="020F0502020204030204" pitchFamily="34" charset="0"/>
                  <a:cs typeface="Calibri" panose="020F0502020204030204" pitchFamily="34" charset="0"/>
                </a:defRPr>
              </a:pPr>
              <a:r>
                <a:rPr b="1"/>
                <a:t>IMDB Scores</a:t>
              </a:r>
            </a:p>
          </cx:txPr>
        </cx:title>
        <cx:tickLabels/>
      </cx:axis>
    </cx:plotArea>
    <cx:legend pos="t" align="ctr" overlay="0">
      <cx:spPr>
        <a:ln>
          <a:solidFill>
            <a:srgbClr val="000000"/>
          </a:solidFill>
        </a:ln>
      </cx:sp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4</xdr:row>
      <xdr:rowOff>161925</xdr:rowOff>
    </xdr:from>
    <xdr:to>
      <xdr:col>22</xdr:col>
      <xdr:colOff>504825</xdr:colOff>
      <xdr:row>30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21AFB9-F4CF-F621-5BDE-F729346C7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31</xdr:row>
      <xdr:rowOff>47625</xdr:rowOff>
    </xdr:from>
    <xdr:to>
      <xdr:col>22</xdr:col>
      <xdr:colOff>561975</xdr:colOff>
      <xdr:row>57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8DAC32-103F-CE7C-7832-32A9255EFD68}"/>
            </a:ext>
            <a:ext uri="{147F2762-F138-4A5C-976F-8EAC2B608ADB}">
              <a16:predDERef xmlns:a16="http://schemas.microsoft.com/office/drawing/2014/main" pred="{C421AFB9-F4CF-F621-5BDE-F729346C7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57</xdr:row>
      <xdr:rowOff>161925</xdr:rowOff>
    </xdr:from>
    <xdr:to>
      <xdr:col>22</xdr:col>
      <xdr:colOff>542925</xdr:colOff>
      <xdr:row>89</xdr:row>
      <xdr:rowOff>180975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24ABFD0A-4E1E-F7C6-C96A-16D7253E3C1E}"/>
                </a:ext>
                <a:ext uri="{147F2762-F138-4A5C-976F-8EAC2B608ADB}">
                  <a16:predDERef xmlns:a16="http://schemas.microsoft.com/office/drawing/2014/main" pred="{5C8DAC32-103F-CE7C-7832-32A9255EFD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209550</xdr:colOff>
      <xdr:row>4</xdr:row>
      <xdr:rowOff>180975</xdr:rowOff>
    </xdr:from>
    <xdr:to>
      <xdr:col>20</xdr:col>
      <xdr:colOff>38100</xdr:colOff>
      <xdr:row>25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409D3B-DC6D-20C1-DF1E-379CFC5305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85725</xdr:colOff>
      <xdr:row>6</xdr:row>
      <xdr:rowOff>19050</xdr:rowOff>
    </xdr:from>
    <xdr:to>
      <xdr:col>22</xdr:col>
      <xdr:colOff>571500</xdr:colOff>
      <xdr:row>37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F300B6-A9CA-E119-0EF8-152BE2159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47</xdr:row>
      <xdr:rowOff>0</xdr:rowOff>
    </xdr:from>
    <xdr:to>
      <xdr:col>22</xdr:col>
      <xdr:colOff>533400</xdr:colOff>
      <xdr:row>78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F87C01-F2C4-3356-422D-4E2FB3F9BE72}"/>
            </a:ext>
            <a:ext uri="{147F2762-F138-4A5C-976F-8EAC2B608ADB}">
              <a16:predDERef xmlns:a16="http://schemas.microsoft.com/office/drawing/2014/main" pred="{C9F300B6-A9CA-E119-0EF8-152BE21597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171450</xdr:colOff>
      <xdr:row>7</xdr:row>
      <xdr:rowOff>95250</xdr:rowOff>
    </xdr:from>
    <xdr:to>
      <xdr:col>29</xdr:col>
      <xdr:colOff>571500</xdr:colOff>
      <xdr:row>40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6D7935-CFC8-5B89-65CE-8FC16ECFB2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238125</xdr:colOff>
      <xdr:row>5</xdr:row>
      <xdr:rowOff>123825</xdr:rowOff>
    </xdr:from>
    <xdr:to>
      <xdr:col>19</xdr:col>
      <xdr:colOff>85725</xdr:colOff>
      <xdr:row>22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7B1AE5D-83DA-0BAF-9FE8-7E6045CCCEE8}"/>
            </a:ext>
            <a:ext uri="{147F2762-F138-4A5C-976F-8EAC2B608ADB}">
              <a16:predDERef xmlns:a16="http://schemas.microsoft.com/office/drawing/2014/main" pred="{D7E0233F-5BAA-CB8E-AA9A-674E15E52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247650</xdr:colOff>
      <xdr:row>22</xdr:row>
      <xdr:rowOff>161925</xdr:rowOff>
    </xdr:from>
    <xdr:to>
      <xdr:col>19</xdr:col>
      <xdr:colOff>104775</xdr:colOff>
      <xdr:row>51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6AB89-7FCC-809C-5582-B67CF87F9CA9}"/>
            </a:ext>
            <a:ext uri="{147F2762-F138-4A5C-976F-8EAC2B608ADB}">
              <a16:predDERef xmlns:a16="http://schemas.microsoft.com/office/drawing/2014/main" pred="{47B1AE5D-83DA-0BAF-9FE8-7E6045CCCE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MDB_Movies_Original - Copy" connectionId="1" xr16:uid="{00000000-0016-0000-0000-000000000000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L3787" totalsRowShown="0" headerRowDxfId="70" dataDxfId="69" headerRowBorderDxfId="67" tableBorderDxfId="68" totalsRowBorderDxfId="66">
  <autoFilter ref="A1:L3787" xr:uid="{00000000-0009-0000-0100-000001000000}"/>
  <sortState xmlns:xlrd2="http://schemas.microsoft.com/office/spreadsheetml/2017/richdata2" ref="A2:H3787">
    <sortCondition ref="E2:E3888"/>
    <sortCondition descending="1" ref="G2:G3888"/>
  </sortState>
  <tableColumns count="12">
    <tableColumn id="2" xr3:uid="{00000000-0010-0000-0000-000002000000}" name="director_name" dataDxfId="65"/>
    <tableColumn id="4" xr3:uid="{00000000-0010-0000-0000-000004000000}" name="duration" dataDxfId="64"/>
    <tableColumn id="9" xr3:uid="{00000000-0010-0000-0000-000009000000}" name="gross" dataDxfId="63"/>
    <tableColumn id="10" xr3:uid="{00000000-0010-0000-0000-00000A000000}" name="genres" dataDxfId="62"/>
    <tableColumn id="12" xr3:uid="{00000000-0010-0000-0000-00000C000000}" name="movie_title" dataDxfId="61"/>
    <tableColumn id="20" xr3:uid="{00000000-0010-0000-0000-000014000000}" name="language" dataDxfId="60"/>
    <tableColumn id="23" xr3:uid="{00000000-0010-0000-0000-000017000000}" name="budget" dataDxfId="59"/>
    <tableColumn id="26" xr3:uid="{00000000-0010-0000-0000-00001A000000}" name="imdb_score" dataDxfId="58"/>
    <tableColumn id="29" xr3:uid="{317BA228-ACB4-4838-97E3-B12BF9B4A059}" name="Profit_Margin" dataDxfId="57">
      <calculatedColumnFormula>Table1[[#This Row],[gross]]-Table1[[#This Row],[budget]]</calculatedColumnFormula>
    </tableColumn>
    <tableColumn id="1" xr3:uid="{CE803FA1-83A5-40C6-947A-B1301190DBCA}" name="gross_millions" dataDxfId="56">
      <calculatedColumnFormula>Table1[[#This Row],[gross]]/1000000</calculatedColumnFormula>
    </tableColumn>
    <tableColumn id="3" xr3:uid="{C2B05201-6574-43C6-8533-E904508F722C}" name="budget_millions" dataDxfId="55">
      <calculatedColumnFormula>Table1[[#This Row],[budget]]/1000000</calculatedColumnFormula>
    </tableColumn>
    <tableColumn id="5" xr3:uid="{AE732261-968A-4A40-812E-5E1BED578847}" name="profit_millions" dataDxfId="54">
      <calculatedColumnFormula>Table1[[#This Row],[Profit_Margin]]/1000000</calculatedColumnFormula>
    </tableColumn>
  </tableColumns>
  <tableStyleInfo name="TableStyleLight9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966E38E-A339-4A20-A59C-05188C288204}" name="Table13" displayName="Table13" ref="A1:AC3787" totalsRowShown="0" headerRowDxfId="30" dataDxfId="29">
  <autoFilter ref="A1:AC3787" xr:uid="{00000000-0009-0000-0100-000001000000}"/>
  <sortState xmlns:xlrd2="http://schemas.microsoft.com/office/spreadsheetml/2017/richdata2" ref="A2:AB3787">
    <sortCondition ref="L2:L3888"/>
    <sortCondition descending="1" ref="W2:W3888"/>
  </sortState>
  <tableColumns count="29">
    <tableColumn id="1" xr3:uid="{4C780C03-CD49-4BF0-943D-91ABC48124B5}" name="color" dataDxfId="28"/>
    <tableColumn id="2" xr3:uid="{84AFD4B3-FD6D-4E0D-BB08-D09FDD26AE73}" name="director_name" dataDxfId="27"/>
    <tableColumn id="3" xr3:uid="{6DCE1177-C903-43E0-9800-9C5B90A84BD8}" name="num_critic_for_reviews" dataDxfId="26"/>
    <tableColumn id="4" xr3:uid="{802433D6-0059-46C2-B853-69738BF276A4}" name="duration" dataDxfId="25"/>
    <tableColumn id="5" xr3:uid="{E32127D0-B7E4-43C3-AEF6-D8D20234B026}" name="director_facebook_likes" dataDxfId="24"/>
    <tableColumn id="6" xr3:uid="{B6A95521-2349-4A5D-B928-C8A9BF28F5EF}" name="actor_3_facebook_likes" dataDxfId="23"/>
    <tableColumn id="7" xr3:uid="{7AC52238-35D9-4A46-A025-EB822B71DFCC}" name="actor_2_name" dataDxfId="22"/>
    <tableColumn id="8" xr3:uid="{CD364293-1A35-4BC3-8C9E-821CB5AF45DB}" name="actor_1_facebook_likes" dataDxfId="21"/>
    <tableColumn id="9" xr3:uid="{4356E340-0DE0-4486-B44D-941FCB065963}" name="gross" dataDxfId="20"/>
    <tableColumn id="10" xr3:uid="{E2D99B95-FB0F-4045-9649-52FCCFC36919}" name="genres" dataDxfId="19"/>
    <tableColumn id="11" xr3:uid="{3F1A84B0-4418-40AF-A18E-DB5531F59053}" name="actor_1_name" dataDxfId="18"/>
    <tableColumn id="12" xr3:uid="{4E41BC09-B3BE-4D22-A00A-83287642F43B}" name="movie_title" dataDxfId="17"/>
    <tableColumn id="13" xr3:uid="{1C10736D-352C-4741-8828-B6B80F74CFE6}" name="num_voted_users" dataDxfId="16"/>
    <tableColumn id="14" xr3:uid="{285AE427-9AD1-45DB-9AE9-67C19F748A3C}" name="cast_total_facebook_likes" dataDxfId="15"/>
    <tableColumn id="15" xr3:uid="{DEDF5FEB-6244-40DB-A62D-0AA8FAB1A06D}" name="actor_3_name" dataDxfId="14"/>
    <tableColumn id="16" xr3:uid="{83E2F665-C7E7-4E8E-8521-3E0D10AF5562}" name="facenumber_in_poster" dataDxfId="13"/>
    <tableColumn id="17" xr3:uid="{02A9A2E1-D8BF-4BD2-9C7C-E5668194A414}" name="plot_keywords" dataDxfId="12"/>
    <tableColumn id="18" xr3:uid="{52DD2DBB-E113-4D49-8479-6BC68C0C0352}" name="movie_imdb_link" dataDxfId="11"/>
    <tableColumn id="19" xr3:uid="{376D284E-DBCD-4427-B460-72BA9EA3AEDF}" name="num_user_for_reviews" dataDxfId="10"/>
    <tableColumn id="20" xr3:uid="{CCA1472E-FE70-4935-8374-B18DCE982F15}" name="language" dataDxfId="9"/>
    <tableColumn id="21" xr3:uid="{FAE645B7-98C5-4B44-9F4A-627CF99A5CA7}" name="country" dataDxfId="8"/>
    <tableColumn id="22" xr3:uid="{6E3E32EA-3E9B-413D-950E-1E2AE476E8C9}" name="content_rating" dataDxfId="7"/>
    <tableColumn id="23" xr3:uid="{126F37B7-0D17-4087-BA5A-03F2C0C76ACF}" name="budget" dataDxfId="6"/>
    <tableColumn id="24" xr3:uid="{8DB358E8-30AF-49D7-AAB6-B440F7AC5744}" name="title_year" dataDxfId="5"/>
    <tableColumn id="25" xr3:uid="{DE7BDD2C-96BC-4E05-A961-378B6FDC84A2}" name="actor_2_facebook_likes" dataDxfId="4"/>
    <tableColumn id="26" xr3:uid="{B6F49AB6-3C67-4B4D-8790-44F290AF35FB}" name="imdb_score" dataDxfId="3"/>
    <tableColumn id="27" xr3:uid="{6C36E2D5-AEEF-4232-BC47-AF052FBB335F}" name="aspect_ratio" dataDxfId="2"/>
    <tableColumn id="28" xr3:uid="{BE199927-2ED8-47E9-8368-EE03972004CB}" name="movie_facebook_likes" dataDxfId="1"/>
    <tableColumn id="29" xr3:uid="{1D0DBD12-B13F-4EBD-BF3F-25DFCF378E0E}" name="Profit_Margin" dataDxfId="0">
      <calculatedColumnFormula>Table13[[#This Row],[gross]]-Table13[[#This Row],[budget]]</calculatedColumnFormula>
    </tableColumn>
  </tableColumns>
  <tableStyleInfo name="TableStyleLight9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5044"/>
  <sheetViews>
    <sheetView topLeftCell="Q2965" workbookViewId="0">
      <selection activeCell="W2990" sqref="W2990"/>
    </sheetView>
  </sheetViews>
  <sheetFormatPr defaultRowHeight="14.45"/>
  <cols>
    <col min="1" max="1" width="14.7109375" bestFit="1" customWidth="1"/>
    <col min="2" max="2" width="29.7109375" bestFit="1" customWidth="1"/>
    <col min="3" max="3" width="20.42578125" bestFit="1" customWidth="1"/>
    <col min="4" max="4" width="7.85546875" bestFit="1" customWidth="1"/>
    <col min="5" max="5" width="20.85546875" bestFit="1" customWidth="1"/>
    <col min="6" max="6" width="20.7109375" bestFit="1" customWidth="1"/>
    <col min="7" max="7" width="24.85546875" bestFit="1" customWidth="1"/>
    <col min="8" max="8" width="20.7109375" bestFit="1" customWidth="1"/>
    <col min="9" max="9" width="10" bestFit="1" customWidth="1"/>
    <col min="10" max="10" width="62.7109375" bestFit="1" customWidth="1"/>
    <col min="11" max="11" width="24.85546875" bestFit="1" customWidth="1"/>
    <col min="12" max="12" width="71.7109375" bestFit="1" customWidth="1"/>
    <col min="13" max="13" width="15.5703125" bestFit="1" customWidth="1"/>
    <col min="14" max="14" width="22.7109375" bestFit="1" customWidth="1"/>
    <col min="15" max="15" width="28.85546875" bestFit="1" customWidth="1"/>
    <col min="16" max="16" width="19.7109375" bestFit="1" customWidth="1"/>
    <col min="17" max="17" width="80.85546875" bestFit="1" customWidth="1"/>
    <col min="18" max="18" width="47.85546875" bestFit="1" customWidth="1"/>
    <col min="19" max="19" width="19.85546875" bestFit="1" customWidth="1"/>
    <col min="20" max="20" width="10.5703125" bestFit="1" customWidth="1"/>
    <col min="21" max="21" width="18.42578125" bestFit="1" customWidth="1"/>
    <col min="22" max="22" width="13.140625" bestFit="1" customWidth="1"/>
    <col min="23" max="23" width="12" bestFit="1" customWidth="1"/>
    <col min="24" max="24" width="8.7109375" bestFit="1" customWidth="1"/>
    <col min="25" max="25" width="20.7109375" bestFit="1" customWidth="1"/>
    <col min="26" max="26" width="10.42578125" bestFit="1" customWidth="1"/>
    <col min="27" max="27" width="11.28515625" bestFit="1" customWidth="1"/>
    <col min="28" max="28" width="19.42578125" bestFit="1" customWidth="1"/>
  </cols>
  <sheetData>
    <row r="1" spans="1:28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>
      <c r="A2" s="1" t="s">
        <v>28</v>
      </c>
      <c r="B2" s="1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s="1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</row>
    <row r="3" spans="1:28">
      <c r="A3" s="1" t="s">
        <v>28</v>
      </c>
      <c r="B3" s="1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s="1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</row>
    <row r="4" spans="1:28">
      <c r="A4" s="1" t="s">
        <v>28</v>
      </c>
      <c r="B4" s="1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s="1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</row>
    <row r="5" spans="1:28">
      <c r="A5" s="1" t="s">
        <v>28</v>
      </c>
      <c r="B5" s="1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s="1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</row>
    <row r="6" spans="1:28">
      <c r="B6" s="1" t="s">
        <v>65</v>
      </c>
      <c r="E6">
        <v>131</v>
      </c>
      <c r="G6" t="s">
        <v>66</v>
      </c>
      <c r="H6">
        <v>131</v>
      </c>
      <c r="J6" t="s">
        <v>67</v>
      </c>
      <c r="K6" t="s">
        <v>65</v>
      </c>
      <c r="L6" s="1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Y6">
        <v>12</v>
      </c>
      <c r="Z6">
        <v>7.1</v>
      </c>
      <c r="AB6">
        <v>0</v>
      </c>
    </row>
    <row r="7" spans="1:28">
      <c r="A7" s="1" t="s">
        <v>28</v>
      </c>
      <c r="B7" s="1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s="1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</row>
    <row r="8" spans="1:28">
      <c r="A8" s="1" t="s">
        <v>28</v>
      </c>
      <c r="B8" s="1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s="1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</row>
    <row r="9" spans="1:28">
      <c r="A9" s="1" t="s">
        <v>28</v>
      </c>
      <c r="B9" s="1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s="1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</row>
    <row r="10" spans="1:28">
      <c r="A10" s="1" t="s">
        <v>28</v>
      </c>
      <c r="B10" s="1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s="1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</row>
    <row r="11" spans="1:28">
      <c r="A11" s="1" t="s">
        <v>28</v>
      </c>
      <c r="B11" s="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s="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</row>
    <row r="12" spans="1:28">
      <c r="A12" s="1" t="s">
        <v>28</v>
      </c>
      <c r="B12" s="1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s="1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</row>
    <row r="13" spans="1:28">
      <c r="A13" s="1" t="s">
        <v>28</v>
      </c>
      <c r="B13" s="1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s="1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</row>
    <row r="14" spans="1:28">
      <c r="A14" s="1" t="s">
        <v>28</v>
      </c>
      <c r="B14" s="1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s="1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</row>
    <row r="15" spans="1:28">
      <c r="A15" s="1" t="s">
        <v>28</v>
      </c>
      <c r="B15" s="1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s="1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</row>
    <row r="16" spans="1:28">
      <c r="A16" s="1" t="s">
        <v>28</v>
      </c>
      <c r="B16" s="1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s="1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</row>
    <row r="17" spans="1:28">
      <c r="A17" s="1" t="s">
        <v>28</v>
      </c>
      <c r="B17" s="1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s="1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</row>
    <row r="18" spans="1:28">
      <c r="A18" s="1" t="s">
        <v>28</v>
      </c>
      <c r="B18" s="1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s="1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</row>
    <row r="19" spans="1:28">
      <c r="A19" s="1" t="s">
        <v>28</v>
      </c>
      <c r="B19" s="1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s="1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</row>
    <row r="20" spans="1:28">
      <c r="A20" s="1" t="s">
        <v>28</v>
      </c>
      <c r="B20" s="1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s="1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</row>
    <row r="21" spans="1:28">
      <c r="A21" s="1" t="s">
        <v>28</v>
      </c>
      <c r="B21" s="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s="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</row>
    <row r="22" spans="1:28">
      <c r="A22" s="1" t="s">
        <v>28</v>
      </c>
      <c r="B22" s="1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s="1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</row>
    <row r="23" spans="1:28">
      <c r="A23" s="1" t="s">
        <v>28</v>
      </c>
      <c r="B23" s="1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s="1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</row>
    <row r="24" spans="1:28">
      <c r="A24" s="1" t="s">
        <v>28</v>
      </c>
      <c r="B24" s="1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s="1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</row>
    <row r="25" spans="1:28">
      <c r="A25" s="1" t="s">
        <v>28</v>
      </c>
      <c r="B25" s="1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s="1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</row>
    <row r="26" spans="1:28">
      <c r="A26" s="1" t="s">
        <v>28</v>
      </c>
      <c r="B26" s="1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s="1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</row>
    <row r="27" spans="1:28">
      <c r="A27" s="1" t="s">
        <v>28</v>
      </c>
      <c r="B27" s="1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s="1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</row>
    <row r="28" spans="1:28">
      <c r="A28" s="1" t="s">
        <v>28</v>
      </c>
      <c r="B28" s="1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s="1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</row>
    <row r="29" spans="1:28">
      <c r="A29" s="1" t="s">
        <v>28</v>
      </c>
      <c r="B29" s="1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s="1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</row>
    <row r="30" spans="1:28">
      <c r="A30" s="1" t="s">
        <v>28</v>
      </c>
      <c r="B30" s="1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s="1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</row>
    <row r="31" spans="1:28">
      <c r="A31" s="1" t="s">
        <v>28</v>
      </c>
      <c r="B31" s="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s="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</row>
    <row r="32" spans="1:28">
      <c r="A32" s="1" t="s">
        <v>28</v>
      </c>
      <c r="B32" s="1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s="1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</row>
    <row r="33" spans="1:28">
      <c r="A33" s="1" t="s">
        <v>28</v>
      </c>
      <c r="B33" s="1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s="1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</row>
    <row r="34" spans="1:28">
      <c r="A34" s="1" t="s">
        <v>28</v>
      </c>
      <c r="B34" s="1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s="1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</row>
    <row r="35" spans="1:28">
      <c r="A35" s="1" t="s">
        <v>28</v>
      </c>
      <c r="B35" s="1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s="1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</row>
    <row r="36" spans="1:28">
      <c r="A36" s="1" t="s">
        <v>28</v>
      </c>
      <c r="B36" s="1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s="1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</row>
    <row r="37" spans="1:28">
      <c r="A37" s="1" t="s">
        <v>28</v>
      </c>
      <c r="B37" s="1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s="1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</row>
    <row r="38" spans="1:28">
      <c r="A38" s="1" t="s">
        <v>28</v>
      </c>
      <c r="B38" s="1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s="1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</row>
    <row r="39" spans="1:28">
      <c r="A39" s="1" t="s">
        <v>28</v>
      </c>
      <c r="B39" s="1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s="1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</row>
    <row r="40" spans="1:28">
      <c r="A40" s="1" t="s">
        <v>28</v>
      </c>
      <c r="B40" s="1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s="1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</row>
    <row r="41" spans="1:28">
      <c r="A41" s="1" t="s">
        <v>28</v>
      </c>
      <c r="B41" s="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s="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</row>
    <row r="42" spans="1:28">
      <c r="A42" s="1" t="s">
        <v>28</v>
      </c>
      <c r="B42" s="1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s="1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</row>
    <row r="43" spans="1:28">
      <c r="A43" s="1" t="s">
        <v>28</v>
      </c>
      <c r="B43" s="1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s="1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</row>
    <row r="44" spans="1:28">
      <c r="A44" s="1" t="s">
        <v>28</v>
      </c>
      <c r="B44" s="1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s="1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</row>
    <row r="45" spans="1:28">
      <c r="A45" s="1" t="s">
        <v>28</v>
      </c>
      <c r="B45" s="1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s="1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</row>
    <row r="46" spans="1:28">
      <c r="A46" s="1" t="s">
        <v>28</v>
      </c>
      <c r="B46" s="1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s="1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</row>
    <row r="47" spans="1:28">
      <c r="A47" s="1" t="s">
        <v>28</v>
      </c>
      <c r="B47" s="1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s="1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</row>
    <row r="48" spans="1:28">
      <c r="A48" s="1" t="s">
        <v>28</v>
      </c>
      <c r="B48" s="1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s="1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</row>
    <row r="49" spans="1:28">
      <c r="A49" s="1" t="s">
        <v>28</v>
      </c>
      <c r="B49" s="1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s="1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</row>
    <row r="50" spans="1:28">
      <c r="A50" s="1" t="s">
        <v>28</v>
      </c>
      <c r="B50" s="1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s="1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</row>
    <row r="51" spans="1:28">
      <c r="A51" s="1" t="s">
        <v>28</v>
      </c>
      <c r="B51" s="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s="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</row>
    <row r="52" spans="1:28">
      <c r="A52" s="1" t="s">
        <v>28</v>
      </c>
      <c r="B52" s="1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s="1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</row>
    <row r="53" spans="1:28">
      <c r="A53" s="1" t="s">
        <v>28</v>
      </c>
      <c r="B53" s="1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s="1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</row>
    <row r="54" spans="1:28">
      <c r="A54" s="1" t="s">
        <v>28</v>
      </c>
      <c r="B54" s="1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s="1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</row>
    <row r="55" spans="1:28">
      <c r="A55" s="1" t="s">
        <v>28</v>
      </c>
      <c r="B55" s="1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s="1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</row>
    <row r="56" spans="1:28">
      <c r="A56" s="1" t="s">
        <v>28</v>
      </c>
      <c r="B56" s="1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s="1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</row>
    <row r="57" spans="1:28">
      <c r="A57" s="1" t="s">
        <v>28</v>
      </c>
      <c r="B57" s="1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s="1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X57">
        <v>2015</v>
      </c>
      <c r="Y57">
        <v>150</v>
      </c>
      <c r="Z57">
        <v>6.8</v>
      </c>
      <c r="AA57">
        <v>2.35</v>
      </c>
      <c r="AB57">
        <v>20000</v>
      </c>
    </row>
    <row r="58" spans="1:28">
      <c r="A58" s="1" t="s">
        <v>28</v>
      </c>
      <c r="B58" s="1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s="1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</row>
    <row r="59" spans="1:28">
      <c r="A59" s="1" t="s">
        <v>28</v>
      </c>
      <c r="B59" s="1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s="1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</row>
    <row r="60" spans="1:28">
      <c r="A60" s="1" t="s">
        <v>28</v>
      </c>
      <c r="B60" s="1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s="1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</row>
    <row r="61" spans="1:28">
      <c r="A61" s="1" t="s">
        <v>28</v>
      </c>
      <c r="B61" s="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s="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</row>
    <row r="62" spans="1:28">
      <c r="A62" s="1" t="s">
        <v>28</v>
      </c>
      <c r="B62" s="1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s="1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</row>
    <row r="63" spans="1:28">
      <c r="A63" s="1" t="s">
        <v>28</v>
      </c>
      <c r="B63" s="1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s="1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</row>
    <row r="64" spans="1:28">
      <c r="A64" s="1" t="s">
        <v>28</v>
      </c>
      <c r="B64" s="1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s="1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</row>
    <row r="65" spans="1:28">
      <c r="A65" s="1" t="s">
        <v>28</v>
      </c>
      <c r="B65" s="1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s="1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</row>
    <row r="66" spans="1:28">
      <c r="A66" s="1" t="s">
        <v>28</v>
      </c>
      <c r="B66" s="1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s="1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</row>
    <row r="67" spans="1:28">
      <c r="A67" s="1" t="s">
        <v>28</v>
      </c>
      <c r="B67" s="1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s="1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</row>
    <row r="68" spans="1:28">
      <c r="A68" s="1" t="s">
        <v>28</v>
      </c>
      <c r="B68" s="1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s="1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</row>
    <row r="69" spans="1:28">
      <c r="A69" s="1" t="s">
        <v>28</v>
      </c>
      <c r="B69" s="1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s="1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</row>
    <row r="70" spans="1:28">
      <c r="A70" s="1" t="s">
        <v>28</v>
      </c>
      <c r="B70" s="1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s="1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</row>
    <row r="71" spans="1:28">
      <c r="A71" s="1" t="s">
        <v>28</v>
      </c>
      <c r="B71" s="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s="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</row>
    <row r="72" spans="1:28">
      <c r="A72" s="1" t="s">
        <v>28</v>
      </c>
      <c r="B72" s="1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s="1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</row>
    <row r="73" spans="1:28">
      <c r="A73" s="1" t="s">
        <v>28</v>
      </c>
      <c r="B73" s="1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s="1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</row>
    <row r="74" spans="1:28">
      <c r="A74" s="1" t="s">
        <v>28</v>
      </c>
      <c r="B74" s="1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s="1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</row>
    <row r="75" spans="1:28">
      <c r="A75" s="1" t="s">
        <v>28</v>
      </c>
      <c r="B75" s="1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s="1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</row>
    <row r="76" spans="1:28">
      <c r="A76" s="1" t="s">
        <v>28</v>
      </c>
      <c r="B76" s="1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s="1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</row>
    <row r="77" spans="1:28">
      <c r="A77" s="1" t="s">
        <v>28</v>
      </c>
      <c r="B77" s="1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s="1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</row>
    <row r="78" spans="1:28">
      <c r="A78" s="1" t="s">
        <v>28</v>
      </c>
      <c r="B78" s="1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s="1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</row>
    <row r="79" spans="1:28">
      <c r="A79" s="1" t="s">
        <v>28</v>
      </c>
      <c r="B79" s="1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s="1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</row>
    <row r="80" spans="1:28">
      <c r="A80" s="1" t="s">
        <v>28</v>
      </c>
      <c r="B80" s="1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s="1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</row>
    <row r="81" spans="1:28">
      <c r="A81" s="1" t="s">
        <v>28</v>
      </c>
      <c r="B81" s="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s="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</row>
    <row r="82" spans="1:28">
      <c r="A82" s="1" t="s">
        <v>28</v>
      </c>
      <c r="B82" s="1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s="1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</row>
    <row r="83" spans="1:28">
      <c r="A83" s="1" t="s">
        <v>28</v>
      </c>
      <c r="B83" s="1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s="1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</row>
    <row r="84" spans="1:28">
      <c r="A84" s="1" t="s">
        <v>28</v>
      </c>
      <c r="B84" s="1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s="1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</row>
    <row r="85" spans="1:28">
      <c r="A85" s="1" t="s">
        <v>28</v>
      </c>
      <c r="B85" s="1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s="1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</row>
    <row r="86" spans="1:28">
      <c r="A86" s="1" t="s">
        <v>28</v>
      </c>
      <c r="B86" s="1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J86" t="s">
        <v>578</v>
      </c>
      <c r="K86" t="s">
        <v>579</v>
      </c>
      <c r="L86" s="1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X86">
        <v>2015</v>
      </c>
      <c r="Y86">
        <v>525</v>
      </c>
      <c r="Z86">
        <v>4.5</v>
      </c>
      <c r="AB86">
        <v>677</v>
      </c>
    </row>
    <row r="87" spans="1:28">
      <c r="A87" s="1" t="s">
        <v>28</v>
      </c>
      <c r="B87" s="1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s="1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</row>
    <row r="88" spans="1:28">
      <c r="A88" s="1" t="s">
        <v>28</v>
      </c>
      <c r="B88" s="1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s="1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</row>
    <row r="89" spans="1:28">
      <c r="A89" s="1" t="s">
        <v>28</v>
      </c>
      <c r="B89" s="1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s="1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</row>
    <row r="90" spans="1:28">
      <c r="A90" s="1" t="s">
        <v>28</v>
      </c>
      <c r="B90" s="1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s="1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</row>
    <row r="91" spans="1:28">
      <c r="A91" s="1" t="s">
        <v>28</v>
      </c>
      <c r="B91" s="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s="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</row>
    <row r="92" spans="1:28">
      <c r="A92" s="1" t="s">
        <v>28</v>
      </c>
      <c r="B92" s="1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s="1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</row>
    <row r="93" spans="1:28">
      <c r="A93" s="1" t="s">
        <v>28</v>
      </c>
      <c r="B93" s="1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s="1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</row>
    <row r="94" spans="1:28">
      <c r="A94" s="1" t="s">
        <v>28</v>
      </c>
      <c r="B94" s="1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s="1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</row>
    <row r="95" spans="1:28">
      <c r="A95" s="1" t="s">
        <v>28</v>
      </c>
      <c r="B95" s="1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s="1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</row>
    <row r="96" spans="1:28">
      <c r="A96" s="1" t="s">
        <v>28</v>
      </c>
      <c r="B96" s="1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s="1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</row>
    <row r="97" spans="1:28">
      <c r="A97" s="1" t="s">
        <v>28</v>
      </c>
      <c r="B97" s="1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s="1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</row>
    <row r="98" spans="1:28">
      <c r="A98" s="1" t="s">
        <v>28</v>
      </c>
      <c r="B98" s="1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s="1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</row>
    <row r="99" spans="1:28">
      <c r="A99" s="1" t="s">
        <v>28</v>
      </c>
      <c r="B99" s="1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s="1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</row>
    <row r="100" spans="1:28">
      <c r="A100" s="1" t="s">
        <v>28</v>
      </c>
      <c r="B100" s="1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J100" t="s">
        <v>670</v>
      </c>
      <c r="K100" t="s">
        <v>671</v>
      </c>
      <c r="L100" s="1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</row>
    <row r="101" spans="1:28">
      <c r="A101" s="1" t="s">
        <v>28</v>
      </c>
      <c r="B101" s="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s="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</row>
    <row r="102" spans="1:28">
      <c r="A102" s="1" t="s">
        <v>28</v>
      </c>
      <c r="B102" s="1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s="1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</row>
    <row r="103" spans="1:28">
      <c r="A103" s="1" t="s">
        <v>28</v>
      </c>
      <c r="B103" s="1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s="1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</row>
    <row r="104" spans="1:28">
      <c r="A104" s="1" t="s">
        <v>28</v>
      </c>
      <c r="B104" s="1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s="1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</row>
    <row r="105" spans="1:28">
      <c r="A105" s="1" t="s">
        <v>28</v>
      </c>
      <c r="B105" s="1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s="1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</row>
    <row r="106" spans="1:28">
      <c r="A106" s="1" t="s">
        <v>28</v>
      </c>
      <c r="B106" s="1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s="1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</row>
    <row r="107" spans="1:28">
      <c r="A107" s="1" t="s">
        <v>28</v>
      </c>
      <c r="B107" s="1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s="1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</row>
    <row r="108" spans="1:28">
      <c r="A108" s="1" t="s">
        <v>28</v>
      </c>
      <c r="B108" s="1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s="1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</row>
    <row r="109" spans="1:28">
      <c r="A109" s="1" t="s">
        <v>28</v>
      </c>
      <c r="B109" s="1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s="1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</row>
    <row r="110" spans="1:28">
      <c r="A110" s="1" t="s">
        <v>28</v>
      </c>
      <c r="B110" s="1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s="1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</row>
    <row r="111" spans="1:28">
      <c r="A111" s="1" t="s">
        <v>28</v>
      </c>
      <c r="B111" s="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s="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</row>
    <row r="112" spans="1:28">
      <c r="A112" s="1" t="s">
        <v>28</v>
      </c>
      <c r="B112" s="1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s="1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</row>
    <row r="113" spans="1:28">
      <c r="A113" s="1" t="s">
        <v>747</v>
      </c>
      <c r="B113" s="1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s="1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</row>
    <row r="114" spans="1:28">
      <c r="A114" s="1" t="s">
        <v>28</v>
      </c>
      <c r="B114" s="1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s="1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</row>
    <row r="115" spans="1:28">
      <c r="A115" s="1" t="s">
        <v>28</v>
      </c>
      <c r="B115" s="1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s="1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</row>
    <row r="116" spans="1:28">
      <c r="A116" s="1" t="s">
        <v>28</v>
      </c>
      <c r="B116" s="1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s="1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</row>
    <row r="117" spans="1:28">
      <c r="A117" s="1" t="s">
        <v>28</v>
      </c>
      <c r="B117" s="1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s="1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</row>
    <row r="118" spans="1:28">
      <c r="A118" s="1" t="s">
        <v>28</v>
      </c>
      <c r="B118" s="1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s="1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</row>
    <row r="119" spans="1:28">
      <c r="A119" s="1" t="s">
        <v>28</v>
      </c>
      <c r="B119" s="1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s="1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</row>
    <row r="120" spans="1:28">
      <c r="A120" s="1" t="s">
        <v>28</v>
      </c>
      <c r="B120" s="1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s="1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</row>
    <row r="121" spans="1:28">
      <c r="A121" s="1" t="s">
        <v>28</v>
      </c>
      <c r="B121" s="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s="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</row>
    <row r="122" spans="1:28">
      <c r="A122" s="1" t="s">
        <v>28</v>
      </c>
      <c r="B122" s="1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s="1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</row>
    <row r="123" spans="1:28">
      <c r="A123" s="1" t="s">
        <v>28</v>
      </c>
      <c r="B123" s="1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s="1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</row>
    <row r="124" spans="1:28">
      <c r="A124" s="1" t="s">
        <v>28</v>
      </c>
      <c r="B124" s="1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s="1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</row>
    <row r="125" spans="1:28">
      <c r="A125" s="1" t="s">
        <v>28</v>
      </c>
      <c r="B125" s="1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s="1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</row>
    <row r="126" spans="1:28">
      <c r="A126" s="1" t="s">
        <v>28</v>
      </c>
      <c r="B126" s="1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s="1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</row>
    <row r="127" spans="1:28">
      <c r="A127" s="1" t="s">
        <v>28</v>
      </c>
      <c r="B127" s="1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s="1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</row>
    <row r="128" spans="1:28">
      <c r="A128" s="1" t="s">
        <v>28</v>
      </c>
      <c r="B128" s="1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s="1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</row>
    <row r="129" spans="1:28">
      <c r="A129" s="1" t="s">
        <v>28</v>
      </c>
      <c r="B129" s="1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s="1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</row>
    <row r="130" spans="1:28">
      <c r="A130" s="1" t="s">
        <v>28</v>
      </c>
      <c r="B130" s="1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s="1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</row>
    <row r="131" spans="1:28">
      <c r="A131" s="1" t="s">
        <v>28</v>
      </c>
      <c r="B131" s="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s="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</row>
    <row r="132" spans="1:28">
      <c r="A132" s="1" t="s">
        <v>28</v>
      </c>
      <c r="B132" s="1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s="1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</row>
    <row r="133" spans="1:28">
      <c r="A133" s="1" t="s">
        <v>28</v>
      </c>
      <c r="B133" s="1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s="1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</row>
    <row r="134" spans="1:28">
      <c r="A134" s="1" t="s">
        <v>28</v>
      </c>
      <c r="B134" s="1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s="1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</row>
    <row r="135" spans="1:28">
      <c r="A135" s="1" t="s">
        <v>28</v>
      </c>
      <c r="B135" s="1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s="1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</row>
    <row r="136" spans="1:28">
      <c r="A136" s="1" t="s">
        <v>28</v>
      </c>
      <c r="B136" s="1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s="1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</row>
    <row r="137" spans="1:28">
      <c r="A137" s="1" t="s">
        <v>28</v>
      </c>
      <c r="B137" s="1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s="1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</row>
    <row r="138" spans="1:28">
      <c r="A138" s="1" t="s">
        <v>28</v>
      </c>
      <c r="B138" s="1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s="1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</row>
    <row r="139" spans="1:28">
      <c r="A139" s="1" t="s">
        <v>28</v>
      </c>
      <c r="B139" s="1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s="1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</row>
    <row r="140" spans="1:28">
      <c r="A140" s="1" t="s">
        <v>28</v>
      </c>
      <c r="B140" s="1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s="1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</row>
    <row r="141" spans="1:28">
      <c r="A141" s="1" t="s">
        <v>28</v>
      </c>
      <c r="B141" s="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s="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</row>
    <row r="142" spans="1:28">
      <c r="A142" s="1" t="s">
        <v>28</v>
      </c>
      <c r="B142" s="1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s="1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</row>
    <row r="143" spans="1:28">
      <c r="A143" s="1" t="s">
        <v>28</v>
      </c>
      <c r="B143" s="1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s="1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</row>
    <row r="144" spans="1:28">
      <c r="A144" s="1" t="s">
        <v>28</v>
      </c>
      <c r="B144" s="1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s="1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</row>
    <row r="145" spans="1:28">
      <c r="A145" s="1" t="s">
        <v>28</v>
      </c>
      <c r="B145" s="1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s="1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</row>
    <row r="146" spans="1:28">
      <c r="A146" s="1" t="s">
        <v>28</v>
      </c>
      <c r="B146" s="1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s="1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</row>
    <row r="147" spans="1:28">
      <c r="A147" s="1" t="s">
        <v>28</v>
      </c>
      <c r="B147" s="1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s="1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</row>
    <row r="148" spans="1:28">
      <c r="A148" s="1" t="s">
        <v>28</v>
      </c>
      <c r="B148" s="1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s="1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</row>
    <row r="149" spans="1:28">
      <c r="A149" s="1" t="s">
        <v>28</v>
      </c>
      <c r="B149" s="1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s="1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</row>
    <row r="150" spans="1:28">
      <c r="A150" s="1" t="s">
        <v>28</v>
      </c>
      <c r="B150" s="1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s="1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</row>
    <row r="151" spans="1:28">
      <c r="A151" s="1" t="s">
        <v>747</v>
      </c>
      <c r="B151" s="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s="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</row>
    <row r="152" spans="1:28">
      <c r="A152" s="1" t="s">
        <v>28</v>
      </c>
      <c r="B152" s="1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s="1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</row>
    <row r="153" spans="1:28">
      <c r="A153" s="1" t="s">
        <v>28</v>
      </c>
      <c r="B153" s="1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s="1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</row>
    <row r="154" spans="1:28">
      <c r="A154" s="1" t="s">
        <v>28</v>
      </c>
      <c r="B154" s="1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s="1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</row>
    <row r="155" spans="1:28">
      <c r="A155" s="1" t="s">
        <v>28</v>
      </c>
      <c r="B155" s="1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s="1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</row>
    <row r="156" spans="1:28">
      <c r="A156" s="1" t="s">
        <v>28</v>
      </c>
      <c r="B156" s="1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s="1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</row>
    <row r="157" spans="1:28">
      <c r="A157" s="1" t="s">
        <v>28</v>
      </c>
      <c r="B157" s="1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s="1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</row>
    <row r="158" spans="1:28">
      <c r="A158" s="1" t="s">
        <v>28</v>
      </c>
      <c r="B158" s="1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s="1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</row>
    <row r="159" spans="1:28">
      <c r="A159" s="1" t="s">
        <v>28</v>
      </c>
      <c r="B159" s="1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s="1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</row>
    <row r="160" spans="1:28">
      <c r="A160" s="1" t="s">
        <v>28</v>
      </c>
      <c r="B160" s="1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s="1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</row>
    <row r="161" spans="1:28">
      <c r="A161" s="1" t="s">
        <v>28</v>
      </c>
      <c r="B161" s="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s="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</row>
    <row r="162" spans="1:28">
      <c r="A162" s="1" t="s">
        <v>28</v>
      </c>
      <c r="B162" s="1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s="1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</row>
    <row r="163" spans="1:28">
      <c r="A163" s="1" t="s">
        <v>28</v>
      </c>
      <c r="B163" s="1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s="1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</row>
    <row r="164" spans="1:28">
      <c r="A164" s="1" t="s">
        <v>28</v>
      </c>
      <c r="B164" s="1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s="1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</row>
    <row r="165" spans="1:28">
      <c r="A165" s="1" t="s">
        <v>28</v>
      </c>
      <c r="B165" s="1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s="1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</row>
    <row r="166" spans="1:28">
      <c r="A166" s="1" t="s">
        <v>28</v>
      </c>
      <c r="B166" s="1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s="1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</row>
    <row r="167" spans="1:28">
      <c r="A167" s="1" t="s">
        <v>28</v>
      </c>
      <c r="B167" s="1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s="1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</row>
    <row r="168" spans="1:28">
      <c r="A168" s="1" t="s">
        <v>28</v>
      </c>
      <c r="B168" s="1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s="1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</row>
    <row r="169" spans="1:28">
      <c r="A169" s="1" t="s">
        <v>28</v>
      </c>
      <c r="B169" s="1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s="1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</row>
    <row r="170" spans="1:28">
      <c r="A170" s="1" t="s">
        <v>28</v>
      </c>
      <c r="B170" s="1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s="1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</row>
    <row r="171" spans="1:28">
      <c r="A171" s="1" t="s">
        <v>28</v>
      </c>
      <c r="B171" s="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s="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</row>
    <row r="172" spans="1:28">
      <c r="A172" s="1" t="s">
        <v>28</v>
      </c>
      <c r="B172" s="1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s="1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</row>
    <row r="173" spans="1:28">
      <c r="A173" s="1" t="s">
        <v>28</v>
      </c>
      <c r="B173" s="1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s="1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</row>
    <row r="174" spans="1:28">
      <c r="A174" s="1" t="s">
        <v>28</v>
      </c>
      <c r="B174" s="1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s="1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</row>
    <row r="175" spans="1:28">
      <c r="A175" s="1" t="s">
        <v>28</v>
      </c>
      <c r="B175" s="1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s="1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</row>
    <row r="176" spans="1:28">
      <c r="A176" s="1" t="s">
        <v>28</v>
      </c>
      <c r="B176" s="1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s="1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</row>
    <row r="177" spans="1:28">
      <c r="A177" s="1" t="s">
        <v>28</v>
      </c>
      <c r="B177" s="1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s="1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</row>
    <row r="178" spans="1:28">
      <c r="A178" s="1" t="s">
        <v>28</v>
      </c>
      <c r="B178" s="1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s="1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</row>
    <row r="179" spans="1:28">
      <c r="A179" s="1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J179" t="s">
        <v>1120</v>
      </c>
      <c r="K179" t="s">
        <v>1121</v>
      </c>
      <c r="L179" s="1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</row>
    <row r="180" spans="1:28">
      <c r="A180" s="1" t="s">
        <v>28</v>
      </c>
      <c r="B180" s="1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s="1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</row>
    <row r="181" spans="1:28">
      <c r="A181" s="1" t="s">
        <v>28</v>
      </c>
      <c r="B181" s="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s="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</row>
    <row r="182" spans="1:28">
      <c r="A182" s="1" t="s">
        <v>28</v>
      </c>
      <c r="B182" s="1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s="1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</row>
    <row r="183" spans="1:28">
      <c r="A183" s="1" t="s">
        <v>28</v>
      </c>
      <c r="B183" s="1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s="1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</row>
    <row r="184" spans="1:28">
      <c r="A184" s="1" t="s">
        <v>28</v>
      </c>
      <c r="B184" s="1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s="1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</row>
    <row r="185" spans="1:28">
      <c r="A185" s="1" t="s">
        <v>28</v>
      </c>
      <c r="B185" s="1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s="1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</row>
    <row r="186" spans="1:28">
      <c r="A186" s="1" t="s">
        <v>28</v>
      </c>
      <c r="B186" s="1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s="1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</row>
    <row r="187" spans="1:28">
      <c r="A187" s="1" t="s">
        <v>28</v>
      </c>
      <c r="B187" s="1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s="1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</row>
    <row r="188" spans="1:28">
      <c r="A188" s="1" t="s">
        <v>28</v>
      </c>
      <c r="B188" s="1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s="1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</row>
    <row r="189" spans="1:28">
      <c r="A189" s="1" t="s">
        <v>28</v>
      </c>
      <c r="B189" s="1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s="1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</row>
    <row r="190" spans="1:28">
      <c r="A190" s="1" t="s">
        <v>28</v>
      </c>
      <c r="B190" s="1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s="1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</row>
    <row r="191" spans="1:28">
      <c r="A191" s="1" t="s">
        <v>28</v>
      </c>
      <c r="B191" s="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s="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</row>
    <row r="192" spans="1:28">
      <c r="A192" s="1" t="s">
        <v>28</v>
      </c>
      <c r="B192" s="1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s="1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</row>
    <row r="193" spans="1:28">
      <c r="A193" s="1" t="s">
        <v>28</v>
      </c>
      <c r="B193" s="1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s="1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</row>
    <row r="194" spans="1:28">
      <c r="A194" s="1" t="s">
        <v>28</v>
      </c>
      <c r="B194" s="1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s="1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</row>
    <row r="195" spans="1:28">
      <c r="A195" s="1" t="s">
        <v>28</v>
      </c>
      <c r="B195" s="1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s="1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</row>
    <row r="196" spans="1:28">
      <c r="A196" s="1" t="s">
        <v>28</v>
      </c>
      <c r="B196" s="1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s="1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</row>
    <row r="197" spans="1:28">
      <c r="A197" s="1" t="s">
        <v>28</v>
      </c>
      <c r="B197" s="1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s="1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</row>
    <row r="198" spans="1:28">
      <c r="A198" s="1" t="s">
        <v>28</v>
      </c>
      <c r="B198" s="1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s="1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</row>
    <row r="199" spans="1:28">
      <c r="A199" s="1" t="s">
        <v>28</v>
      </c>
      <c r="B199" s="1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s="1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</row>
    <row r="200" spans="1:28">
      <c r="A200" s="1" t="s">
        <v>28</v>
      </c>
      <c r="B200" s="1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s="1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</row>
    <row r="201" spans="1:28">
      <c r="A201" s="1" t="s">
        <v>28</v>
      </c>
      <c r="B201" s="1" t="s">
        <v>1237</v>
      </c>
      <c r="C201">
        <v>1</v>
      </c>
      <c r="E201">
        <v>0</v>
      </c>
      <c r="F201">
        <v>159</v>
      </c>
      <c r="G201" t="s">
        <v>1238</v>
      </c>
      <c r="H201">
        <v>10000</v>
      </c>
      <c r="J201" t="s">
        <v>1239</v>
      </c>
      <c r="K201" t="s">
        <v>108</v>
      </c>
      <c r="L201" s="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X201">
        <v>2011</v>
      </c>
      <c r="Y201">
        <v>570</v>
      </c>
      <c r="Z201">
        <v>7.5</v>
      </c>
      <c r="AB201">
        <v>40</v>
      </c>
    </row>
    <row r="202" spans="1:28">
      <c r="A202" s="1" t="s">
        <v>28</v>
      </c>
      <c r="B202" s="1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s="1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</row>
    <row r="203" spans="1:28">
      <c r="A203" s="1" t="s">
        <v>28</v>
      </c>
      <c r="B203" s="1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s="1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</row>
    <row r="204" spans="1:28">
      <c r="A204" s="1" t="s">
        <v>28</v>
      </c>
      <c r="B204" s="1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s="1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</row>
    <row r="205" spans="1:28">
      <c r="A205" s="1" t="s">
        <v>28</v>
      </c>
      <c r="B205" s="1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s="1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</row>
    <row r="206" spans="1:28">
      <c r="A206" s="1" t="s">
        <v>28</v>
      </c>
      <c r="B206" s="1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J206" t="s">
        <v>670</v>
      </c>
      <c r="K206" t="s">
        <v>671</v>
      </c>
      <c r="L206" s="1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</row>
    <row r="207" spans="1:28">
      <c r="A207" s="1" t="s">
        <v>28</v>
      </c>
      <c r="B207" s="1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s="1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</row>
    <row r="208" spans="1:28">
      <c r="A208" s="1" t="s">
        <v>28</v>
      </c>
      <c r="B208" s="1" t="s">
        <v>1237</v>
      </c>
      <c r="C208">
        <v>4</v>
      </c>
      <c r="E208">
        <v>0</v>
      </c>
      <c r="F208">
        <v>1000</v>
      </c>
      <c r="G208" t="s">
        <v>1212</v>
      </c>
      <c r="H208">
        <v>10000</v>
      </c>
      <c r="J208" t="s">
        <v>1266</v>
      </c>
      <c r="K208" t="s">
        <v>108</v>
      </c>
      <c r="L208" s="1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X208">
        <v>2010</v>
      </c>
      <c r="Y208">
        <v>2000</v>
      </c>
      <c r="Z208">
        <v>6.4</v>
      </c>
      <c r="AB208">
        <v>25</v>
      </c>
    </row>
    <row r="209" spans="1:28">
      <c r="A209" s="1" t="s">
        <v>28</v>
      </c>
      <c r="B209" s="1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s="1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</row>
    <row r="210" spans="1:28">
      <c r="A210" s="1" t="s">
        <v>28</v>
      </c>
      <c r="B210" s="1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s="1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</row>
    <row r="211" spans="1:28">
      <c r="A211" s="1" t="s">
        <v>28</v>
      </c>
      <c r="B211" s="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s="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</row>
    <row r="212" spans="1:28">
      <c r="A212" s="1" t="s">
        <v>28</v>
      </c>
      <c r="B212" s="1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s="1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</row>
    <row r="213" spans="1:28">
      <c r="A213" s="1" t="s">
        <v>28</v>
      </c>
      <c r="B213" s="1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s="1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</row>
    <row r="214" spans="1:28">
      <c r="A214" s="1" t="s">
        <v>28</v>
      </c>
      <c r="B214" s="1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s="1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</row>
    <row r="215" spans="1:28">
      <c r="A215" s="1" t="s">
        <v>28</v>
      </c>
      <c r="B215" s="1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s="1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</row>
    <row r="216" spans="1:28">
      <c r="A216" s="1" t="s">
        <v>28</v>
      </c>
      <c r="B216" s="1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s="1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</row>
    <row r="217" spans="1:28">
      <c r="A217" s="1" t="s">
        <v>28</v>
      </c>
      <c r="B217" s="1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s="1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</row>
    <row r="218" spans="1:28">
      <c r="A218" s="1" t="s">
        <v>28</v>
      </c>
      <c r="B218" s="1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s="1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</row>
    <row r="219" spans="1:28">
      <c r="A219" s="1" t="s">
        <v>28</v>
      </c>
      <c r="B219" s="1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s="1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</row>
    <row r="220" spans="1:28">
      <c r="A220" s="1" t="s">
        <v>28</v>
      </c>
      <c r="B220" s="1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s="1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</row>
    <row r="221" spans="1:28">
      <c r="A221" s="1" t="s">
        <v>28</v>
      </c>
      <c r="B221" s="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s="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</row>
    <row r="222" spans="1:28">
      <c r="A222" s="1" t="s">
        <v>28</v>
      </c>
      <c r="B222" s="1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s="1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</row>
    <row r="223" spans="1:28">
      <c r="A223" s="1" t="s">
        <v>28</v>
      </c>
      <c r="B223" s="1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s="1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</row>
    <row r="224" spans="1:28">
      <c r="A224" s="1" t="s">
        <v>28</v>
      </c>
      <c r="B224" s="1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s="1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</row>
    <row r="225" spans="1:28">
      <c r="A225" s="1" t="s">
        <v>28</v>
      </c>
      <c r="B225" s="1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s="1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</row>
    <row r="226" spans="1:28">
      <c r="A226" s="1" t="s">
        <v>28</v>
      </c>
      <c r="B226" s="1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s="1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</row>
    <row r="227" spans="1:28">
      <c r="A227" s="1" t="s">
        <v>28</v>
      </c>
      <c r="B227" s="1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s="1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</row>
    <row r="228" spans="1:28">
      <c r="A228" s="1" t="s">
        <v>28</v>
      </c>
      <c r="B228" s="1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s="1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</row>
    <row r="229" spans="1:28">
      <c r="A229" s="1" t="s">
        <v>28</v>
      </c>
      <c r="B229" s="1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s="1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</row>
    <row r="230" spans="1:28">
      <c r="A230" s="1" t="s">
        <v>28</v>
      </c>
      <c r="B230" s="1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s="1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</row>
    <row r="231" spans="1:28">
      <c r="A231" s="1" t="s">
        <v>28</v>
      </c>
      <c r="B231" s="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s="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</row>
    <row r="232" spans="1:28">
      <c r="A232" s="1" t="s">
        <v>28</v>
      </c>
      <c r="B232" s="1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s="1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</row>
    <row r="233" spans="1:28">
      <c r="A233" s="1" t="s">
        <v>28</v>
      </c>
      <c r="B233" s="1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s="1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</row>
    <row r="234" spans="1:28">
      <c r="A234" s="1" t="s">
        <v>28</v>
      </c>
      <c r="B234" s="1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s="1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</row>
    <row r="235" spans="1:28">
      <c r="A235" s="1" t="s">
        <v>28</v>
      </c>
      <c r="B235" s="1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s="1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</row>
    <row r="236" spans="1:28">
      <c r="A236" s="1" t="s">
        <v>28</v>
      </c>
      <c r="B236" s="1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s="1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</row>
    <row r="237" spans="1:28">
      <c r="A237" s="1" t="s">
        <v>28</v>
      </c>
      <c r="B237" s="1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s="1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</row>
    <row r="238" spans="1:28">
      <c r="A238" s="1" t="s">
        <v>28</v>
      </c>
      <c r="B238" s="1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s="1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</row>
    <row r="239" spans="1:28">
      <c r="A239" s="1" t="s">
        <v>28</v>
      </c>
      <c r="B239" s="1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s="1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</row>
    <row r="240" spans="1:28">
      <c r="A240" s="1" t="s">
        <v>28</v>
      </c>
      <c r="B240" s="1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s="1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</row>
    <row r="241" spans="1:28">
      <c r="A241" s="1" t="s">
        <v>28</v>
      </c>
      <c r="B241" s="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s="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</row>
    <row r="242" spans="1:28">
      <c r="A242" s="1" t="s">
        <v>28</v>
      </c>
      <c r="B242" s="1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s="1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</row>
    <row r="243" spans="1:28">
      <c r="A243" s="1" t="s">
        <v>28</v>
      </c>
      <c r="B243" s="1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s="1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</row>
    <row r="244" spans="1:28">
      <c r="A244" s="1" t="s">
        <v>28</v>
      </c>
      <c r="B244" s="1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J244" t="s">
        <v>787</v>
      </c>
      <c r="K244" t="s">
        <v>1459</v>
      </c>
      <c r="L244" s="1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</row>
    <row r="245" spans="1:28">
      <c r="A245" s="1" t="s">
        <v>28</v>
      </c>
      <c r="B245" s="1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s="1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</row>
    <row r="246" spans="1:28">
      <c r="A246" s="1" t="s">
        <v>28</v>
      </c>
      <c r="B246" s="1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s="1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</row>
    <row r="247" spans="1:28">
      <c r="A247" s="1" t="s">
        <v>28</v>
      </c>
      <c r="B247" s="1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s="1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</row>
    <row r="248" spans="1:28">
      <c r="A248" s="1" t="s">
        <v>28</v>
      </c>
      <c r="B248" s="1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s="1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</row>
    <row r="249" spans="1:28">
      <c r="A249" s="1" t="s">
        <v>28</v>
      </c>
      <c r="B249" s="1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s="1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</row>
    <row r="250" spans="1:28">
      <c r="A250" s="1" t="s">
        <v>28</v>
      </c>
      <c r="B250" s="1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s="1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</row>
    <row r="251" spans="1:28">
      <c r="A251" s="1" t="s">
        <v>28</v>
      </c>
      <c r="B251" s="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s="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</row>
    <row r="252" spans="1:28">
      <c r="A252" s="1" t="s">
        <v>28</v>
      </c>
      <c r="B252" s="1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s="1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</row>
    <row r="253" spans="1:28">
      <c r="A253" s="1" t="s">
        <v>28</v>
      </c>
      <c r="B253" s="1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s="1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</row>
    <row r="254" spans="1:28">
      <c r="A254" s="1" t="s">
        <v>28</v>
      </c>
      <c r="B254" s="1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s="1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</row>
    <row r="255" spans="1:28">
      <c r="A255" s="1" t="s">
        <v>28</v>
      </c>
      <c r="B255" s="1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s="1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</row>
    <row r="256" spans="1:28">
      <c r="A256" s="1" t="s">
        <v>28</v>
      </c>
      <c r="B256" s="1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s="1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</row>
    <row r="257" spans="1:28">
      <c r="A257" s="1" t="s">
        <v>28</v>
      </c>
      <c r="B257" s="1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s="1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</row>
    <row r="258" spans="1:28">
      <c r="A258" s="1" t="s">
        <v>28</v>
      </c>
      <c r="B258" s="1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s="1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</row>
    <row r="259" spans="1:28">
      <c r="A259" s="1" t="s">
        <v>747</v>
      </c>
      <c r="B259" s="1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s="1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</row>
    <row r="260" spans="1:28">
      <c r="A260" s="1" t="s">
        <v>28</v>
      </c>
      <c r="B260" s="1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s="1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</row>
    <row r="261" spans="1:28">
      <c r="A261" s="1" t="s">
        <v>28</v>
      </c>
      <c r="B261" s="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s="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</row>
    <row r="262" spans="1:28">
      <c r="A262" s="1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J262" t="s">
        <v>1562</v>
      </c>
      <c r="K262" t="s">
        <v>1563</v>
      </c>
      <c r="L262" s="1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Y262">
        <v>554</v>
      </c>
      <c r="Z262">
        <v>7.6</v>
      </c>
      <c r="AA262">
        <v>4</v>
      </c>
      <c r="AB262">
        <v>0</v>
      </c>
    </row>
    <row r="263" spans="1:28">
      <c r="A263" s="1" t="s">
        <v>28</v>
      </c>
      <c r="B263" s="1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s="1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</row>
    <row r="264" spans="1:28">
      <c r="A264" s="1" t="s">
        <v>28</v>
      </c>
      <c r="B264" s="1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s="1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</row>
    <row r="265" spans="1:28">
      <c r="A265" s="1" t="s">
        <v>28</v>
      </c>
      <c r="B265" s="1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s="1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</row>
    <row r="266" spans="1:28">
      <c r="A266" s="1" t="s">
        <v>28</v>
      </c>
      <c r="B266" s="1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s="1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</row>
    <row r="267" spans="1:28">
      <c r="A267" s="1" t="s">
        <v>28</v>
      </c>
      <c r="B267" s="1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s="1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</row>
    <row r="268" spans="1:28">
      <c r="A268" s="1" t="s">
        <v>28</v>
      </c>
      <c r="B268" s="1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s="1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</row>
    <row r="269" spans="1:28">
      <c r="A269" s="1" t="s">
        <v>28</v>
      </c>
      <c r="B269" s="1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s="1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</row>
    <row r="270" spans="1:28">
      <c r="A270" s="1" t="s">
        <v>28</v>
      </c>
      <c r="B270" s="1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s="1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</row>
    <row r="271" spans="1:28">
      <c r="A271" s="1" t="s">
        <v>28</v>
      </c>
      <c r="B271" s="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s="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</row>
    <row r="272" spans="1:28">
      <c r="A272" s="1" t="s">
        <v>28</v>
      </c>
      <c r="B272" s="1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s="1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</row>
    <row r="273" spans="1:28">
      <c r="A273" s="1" t="s">
        <v>28</v>
      </c>
      <c r="B273" s="1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s="1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</row>
    <row r="274" spans="1:28">
      <c r="A274" s="1" t="s">
        <v>747</v>
      </c>
      <c r="B274" s="1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s="1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</row>
    <row r="275" spans="1:28">
      <c r="A275" s="1" t="s">
        <v>28</v>
      </c>
      <c r="B275" s="1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s="1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</row>
    <row r="276" spans="1:28">
      <c r="A276" s="1" t="s">
        <v>28</v>
      </c>
      <c r="B276" s="1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s="1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</row>
    <row r="277" spans="1:28">
      <c r="A277" s="1" t="s">
        <v>28</v>
      </c>
      <c r="B277" s="1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s="1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</row>
    <row r="278" spans="1:28">
      <c r="A278" s="1" t="s">
        <v>28</v>
      </c>
      <c r="B278" s="1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s="1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</row>
    <row r="279" spans="1:28">
      <c r="A279" s="1" t="s">
        <v>28</v>
      </c>
      <c r="B279" s="1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s="1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</row>
    <row r="280" spans="1:28">
      <c r="A280" s="1" t="s">
        <v>28</v>
      </c>
      <c r="B280" s="1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s="1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</row>
    <row r="281" spans="1:28">
      <c r="B281" s="1" t="s">
        <v>1670</v>
      </c>
      <c r="D281">
        <v>22</v>
      </c>
      <c r="E281">
        <v>0</v>
      </c>
      <c r="H281">
        <v>5</v>
      </c>
      <c r="J281" t="s">
        <v>1671</v>
      </c>
      <c r="K281" t="s">
        <v>1672</v>
      </c>
      <c r="L281" s="1" t="s">
        <v>1673</v>
      </c>
      <c r="M281">
        <v>6</v>
      </c>
      <c r="N281">
        <v>5</v>
      </c>
      <c r="P281">
        <v>0</v>
      </c>
      <c r="R281" t="s">
        <v>1674</v>
      </c>
      <c r="Z281">
        <v>7.2</v>
      </c>
      <c r="AB281">
        <v>0</v>
      </c>
    </row>
    <row r="282" spans="1:28">
      <c r="A282" s="1" t="s">
        <v>28</v>
      </c>
      <c r="B282" s="1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s="1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</row>
    <row r="283" spans="1:28">
      <c r="A283" s="1" t="s">
        <v>28</v>
      </c>
      <c r="B283" s="1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s="1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</row>
    <row r="284" spans="1:28">
      <c r="A284" s="1" t="s">
        <v>28</v>
      </c>
      <c r="B284" s="1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s="1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</row>
    <row r="285" spans="1:28">
      <c r="A285" s="1" t="s">
        <v>28</v>
      </c>
      <c r="B285" s="1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s="1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</row>
    <row r="286" spans="1:28">
      <c r="A286" s="1" t="s">
        <v>28</v>
      </c>
      <c r="B286" s="1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s="1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</row>
    <row r="287" spans="1:28">
      <c r="A287" s="1" t="s">
        <v>28</v>
      </c>
      <c r="B287" s="1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s="1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</row>
    <row r="288" spans="1:28">
      <c r="A288" s="1" t="s">
        <v>747</v>
      </c>
      <c r="B288" s="1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s="1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</row>
    <row r="289" spans="1:28">
      <c r="A289" s="1" t="s">
        <v>28</v>
      </c>
      <c r="B289" s="1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s="1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</row>
    <row r="290" spans="1:28">
      <c r="A290" s="1" t="s">
        <v>28</v>
      </c>
      <c r="B290" s="1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s="1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</row>
    <row r="291" spans="1:28">
      <c r="A291" s="1" t="s">
        <v>28</v>
      </c>
      <c r="B291" s="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s="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</row>
    <row r="292" spans="1:28">
      <c r="A292" s="1" t="s">
        <v>28</v>
      </c>
      <c r="B292" s="1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s="1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</row>
    <row r="293" spans="1:28">
      <c r="A293" s="1" t="s">
        <v>28</v>
      </c>
      <c r="B293" s="1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s="1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</row>
    <row r="294" spans="1:28">
      <c r="A294" s="1" t="s">
        <v>28</v>
      </c>
      <c r="B294" s="1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s="1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</row>
    <row r="295" spans="1:28">
      <c r="A295" s="1" t="s">
        <v>28</v>
      </c>
      <c r="B295" s="1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s="1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</row>
    <row r="296" spans="1:28">
      <c r="A296" s="1" t="s">
        <v>28</v>
      </c>
      <c r="B296" s="1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s="1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</row>
    <row r="297" spans="1:28">
      <c r="A297" s="1" t="s">
        <v>28</v>
      </c>
      <c r="B297" s="1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s="1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</row>
    <row r="298" spans="1:28">
      <c r="A298" s="1" t="s">
        <v>28</v>
      </c>
      <c r="B298" s="1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s="1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</row>
    <row r="299" spans="1:28">
      <c r="A299" s="1" t="s">
        <v>28</v>
      </c>
      <c r="B299" s="1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s="1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</row>
    <row r="300" spans="1:28">
      <c r="A300" s="1" t="s">
        <v>28</v>
      </c>
      <c r="B300" s="1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s="1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</row>
    <row r="301" spans="1:28">
      <c r="A301" s="1" t="s">
        <v>28</v>
      </c>
      <c r="B301" s="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s="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</row>
    <row r="302" spans="1:28">
      <c r="A302" s="1" t="s">
        <v>28</v>
      </c>
      <c r="B302" s="1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s="1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</row>
    <row r="303" spans="1:28">
      <c r="A303" s="1" t="s">
        <v>747</v>
      </c>
      <c r="B303" s="1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s="1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</row>
    <row r="304" spans="1:28">
      <c r="A304" s="1" t="s">
        <v>28</v>
      </c>
      <c r="B304" s="1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s="1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</row>
    <row r="305" spans="1:28">
      <c r="A305" s="1" t="s">
        <v>28</v>
      </c>
      <c r="B305" s="1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s="1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</row>
    <row r="306" spans="1:28">
      <c r="A306" s="1" t="s">
        <v>28</v>
      </c>
      <c r="B306" s="1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s="1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</row>
    <row r="307" spans="1:28">
      <c r="A307" s="1" t="s">
        <v>28</v>
      </c>
      <c r="B307" s="1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s="1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</row>
    <row r="308" spans="1:28">
      <c r="A308" s="1" t="s">
        <v>28</v>
      </c>
      <c r="B308" s="1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s="1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</row>
    <row r="309" spans="1:28">
      <c r="A309" s="1" t="s">
        <v>28</v>
      </c>
      <c r="B309" s="1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s="1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</row>
    <row r="310" spans="1:28">
      <c r="A310" s="1" t="s">
        <v>28</v>
      </c>
      <c r="B310" s="1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s="1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</row>
    <row r="311" spans="1:28">
      <c r="A311" s="1" t="s">
        <v>28</v>
      </c>
      <c r="B311" s="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s="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</row>
    <row r="312" spans="1:28">
      <c r="A312" s="1" t="s">
        <v>28</v>
      </c>
      <c r="B312" s="1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s="1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</row>
    <row r="313" spans="1:28">
      <c r="A313" s="1" t="s">
        <v>28</v>
      </c>
      <c r="B313" s="1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s="1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</row>
    <row r="314" spans="1:28">
      <c r="A314" s="1" t="s">
        <v>28</v>
      </c>
      <c r="B314" s="1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s="1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</row>
    <row r="315" spans="1:28">
      <c r="A315" s="1" t="s">
        <v>28</v>
      </c>
      <c r="B315" s="1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s="1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</row>
    <row r="316" spans="1:28">
      <c r="A316" s="1" t="s">
        <v>28</v>
      </c>
      <c r="B316" s="1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s="1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</row>
    <row r="317" spans="1:28">
      <c r="A317" s="1" t="s">
        <v>28</v>
      </c>
      <c r="B317" s="1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s="1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</row>
    <row r="318" spans="1:28">
      <c r="A318" s="1" t="s">
        <v>28</v>
      </c>
      <c r="B318" s="1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s="1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</row>
    <row r="319" spans="1:28">
      <c r="A319" s="1" t="s">
        <v>28</v>
      </c>
      <c r="B319" s="1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s="1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</row>
    <row r="320" spans="1:28">
      <c r="A320" s="1" t="s">
        <v>28</v>
      </c>
      <c r="B320" s="1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s="1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</row>
    <row r="321" spans="1:28">
      <c r="A321" s="1" t="s">
        <v>28</v>
      </c>
      <c r="B321" s="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s="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</row>
    <row r="322" spans="1:28">
      <c r="A322" s="1" t="s">
        <v>28</v>
      </c>
      <c r="B322" s="1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s="1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</row>
    <row r="323" spans="1:28">
      <c r="A323" s="1" t="s">
        <v>28</v>
      </c>
      <c r="B323" s="1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s="1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</row>
    <row r="324" spans="1:28">
      <c r="A324" s="1" t="s">
        <v>28</v>
      </c>
      <c r="B324" s="1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s="1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</row>
    <row r="325" spans="1:28">
      <c r="A325" s="1" t="s">
        <v>28</v>
      </c>
      <c r="B325" s="1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s="1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</row>
    <row r="326" spans="1:28">
      <c r="A326" s="1" t="s">
        <v>28</v>
      </c>
      <c r="B326" s="1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s="1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</row>
    <row r="327" spans="1:28">
      <c r="A327" s="1" t="s">
        <v>28</v>
      </c>
      <c r="B327" s="1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s="1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</row>
    <row r="328" spans="1:28">
      <c r="A328" s="1" t="s">
        <v>28</v>
      </c>
      <c r="B328" s="1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s="1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</row>
    <row r="329" spans="1:28">
      <c r="A329" s="1" t="s">
        <v>28</v>
      </c>
      <c r="B329" s="1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s="1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</row>
    <row r="330" spans="1:28">
      <c r="A330" s="1" t="s">
        <v>28</v>
      </c>
      <c r="B330" s="1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s="1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</row>
    <row r="331" spans="1:28">
      <c r="A331" s="1" t="s">
        <v>28</v>
      </c>
      <c r="B331" s="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s="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</row>
    <row r="332" spans="1:28">
      <c r="A332" s="1" t="s">
        <v>28</v>
      </c>
      <c r="B332" s="1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s="1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</row>
    <row r="333" spans="1:28">
      <c r="A333" s="1" t="s">
        <v>28</v>
      </c>
      <c r="B333" s="1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s="1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</row>
    <row r="334" spans="1:28">
      <c r="A334" s="1" t="s">
        <v>28</v>
      </c>
      <c r="B334" s="1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s="1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</row>
    <row r="335" spans="1:28">
      <c r="A335" s="1" t="s">
        <v>28</v>
      </c>
      <c r="B335" s="1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s="1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</row>
    <row r="336" spans="1:28">
      <c r="A336" s="1" t="s">
        <v>28</v>
      </c>
      <c r="B336" s="1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s="1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</row>
    <row r="337" spans="1:28">
      <c r="A337" s="1" t="s">
        <v>28</v>
      </c>
      <c r="B337" s="1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s="1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</row>
    <row r="338" spans="1:28">
      <c r="A338" s="1" t="s">
        <v>28</v>
      </c>
      <c r="B338" s="1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s="1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</row>
    <row r="339" spans="1:28">
      <c r="A339" s="1" t="s">
        <v>28</v>
      </c>
      <c r="B339" s="1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s="1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</row>
    <row r="340" spans="1:28">
      <c r="A340" s="1" t="s">
        <v>28</v>
      </c>
      <c r="B340" s="1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s="1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</row>
    <row r="341" spans="1:28">
      <c r="A341" s="1" t="s">
        <v>28</v>
      </c>
      <c r="B341" s="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s="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</row>
    <row r="342" spans="1:28">
      <c r="A342" s="1" t="s">
        <v>28</v>
      </c>
      <c r="B342" s="1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s="1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</row>
    <row r="343" spans="1:28">
      <c r="A343" s="1" t="s">
        <v>28</v>
      </c>
      <c r="B343" s="1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s="1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</row>
    <row r="344" spans="1:28">
      <c r="A344" s="1" t="s">
        <v>28</v>
      </c>
      <c r="B344" s="1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s="1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</row>
    <row r="345" spans="1:28">
      <c r="A345" s="1" t="s">
        <v>28</v>
      </c>
      <c r="B345" s="1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s="1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</row>
    <row r="346" spans="1:28">
      <c r="A346" s="1" t="s">
        <v>28</v>
      </c>
      <c r="B346" s="1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s="1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</row>
    <row r="347" spans="1:28">
      <c r="A347" s="1" t="s">
        <v>28</v>
      </c>
      <c r="B347" s="1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s="1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</row>
    <row r="348" spans="1:28">
      <c r="A348" s="1" t="s">
        <v>28</v>
      </c>
      <c r="B348" s="1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s="1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</row>
    <row r="349" spans="1:28">
      <c r="A349" s="1" t="s">
        <v>28</v>
      </c>
      <c r="B349" s="1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s="1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</row>
    <row r="350" spans="1:28">
      <c r="A350" s="1" t="s">
        <v>28</v>
      </c>
      <c r="B350" s="1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s="1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</row>
    <row r="351" spans="1:28">
      <c r="A351" s="1" t="s">
        <v>28</v>
      </c>
      <c r="B351" s="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s="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</row>
    <row r="352" spans="1:28">
      <c r="A352" s="1" t="s">
        <v>28</v>
      </c>
      <c r="B352" s="1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s="1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</row>
    <row r="353" spans="1:28">
      <c r="A353" s="1" t="s">
        <v>28</v>
      </c>
      <c r="B353" s="1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s="1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</row>
    <row r="354" spans="1:28">
      <c r="A354" s="1" t="s">
        <v>28</v>
      </c>
      <c r="B354" s="1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s="1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</row>
    <row r="355" spans="1:28">
      <c r="A355" s="1" t="s">
        <v>28</v>
      </c>
      <c r="B355" s="1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s="1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</row>
    <row r="356" spans="1:28">
      <c r="A356" s="1" t="s">
        <v>28</v>
      </c>
      <c r="B356" s="1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s="1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</row>
    <row r="357" spans="1:28">
      <c r="A357" s="1" t="s">
        <v>28</v>
      </c>
      <c r="B357" s="1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s="1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</row>
    <row r="358" spans="1:28">
      <c r="A358" s="1" t="s">
        <v>28</v>
      </c>
      <c r="B358" s="1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s="1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</row>
    <row r="359" spans="1:28">
      <c r="A359" s="1" t="s">
        <v>28</v>
      </c>
      <c r="B359" s="1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s="1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</row>
    <row r="360" spans="1:28">
      <c r="A360" s="1" t="s">
        <v>28</v>
      </c>
      <c r="B360" s="1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s="1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</row>
    <row r="361" spans="1:28">
      <c r="A361" s="1" t="s">
        <v>28</v>
      </c>
      <c r="B361" s="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s="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</row>
    <row r="362" spans="1:28">
      <c r="A362" s="1" t="s">
        <v>28</v>
      </c>
      <c r="B362" s="1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s="1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</row>
    <row r="363" spans="1:28">
      <c r="A363" s="1" t="s">
        <v>28</v>
      </c>
      <c r="B363" s="1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s="1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</row>
    <row r="364" spans="1:28">
      <c r="A364" s="1" t="s">
        <v>28</v>
      </c>
      <c r="B364" s="1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s="1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</row>
    <row r="365" spans="1:28">
      <c r="A365" s="1" t="s">
        <v>28</v>
      </c>
      <c r="B365" s="1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s="1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</row>
    <row r="366" spans="1:28">
      <c r="A366" s="1" t="s">
        <v>28</v>
      </c>
      <c r="B366" s="1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s="1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</row>
    <row r="367" spans="1:28">
      <c r="A367" s="1" t="s">
        <v>28</v>
      </c>
      <c r="B367" s="1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s="1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</row>
    <row r="368" spans="1:28">
      <c r="A368" s="1" t="s">
        <v>28</v>
      </c>
      <c r="B368" s="1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s="1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</row>
    <row r="369" spans="1:28">
      <c r="A369" s="1" t="s">
        <v>28</v>
      </c>
      <c r="B369" s="1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J369" t="s">
        <v>2157</v>
      </c>
      <c r="K369" t="s">
        <v>466</v>
      </c>
      <c r="L369" s="1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X369">
        <v>2016</v>
      </c>
      <c r="Y369">
        <v>745</v>
      </c>
      <c r="Z369">
        <v>6.1</v>
      </c>
      <c r="AA369">
        <v>2.35</v>
      </c>
      <c r="AB369">
        <v>0</v>
      </c>
    </row>
    <row r="370" spans="1:28">
      <c r="A370" s="1" t="s">
        <v>28</v>
      </c>
      <c r="B370" s="1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s="1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</row>
    <row r="371" spans="1:28">
      <c r="A371" s="1" t="s">
        <v>28</v>
      </c>
      <c r="B371" s="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s="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</row>
    <row r="372" spans="1:28">
      <c r="A372" s="1" t="s">
        <v>28</v>
      </c>
      <c r="B372" s="1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s="1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</row>
    <row r="373" spans="1:28">
      <c r="A373" s="1" t="s">
        <v>28</v>
      </c>
      <c r="B373" s="1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s="1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</row>
    <row r="374" spans="1:28">
      <c r="A374" s="1" t="s">
        <v>28</v>
      </c>
      <c r="B374" s="1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s="1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</row>
    <row r="375" spans="1:28">
      <c r="A375" s="1" t="s">
        <v>28</v>
      </c>
      <c r="B375" s="1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s="1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</row>
    <row r="376" spans="1:28">
      <c r="A376" s="1" t="s">
        <v>28</v>
      </c>
      <c r="B376" s="1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s="1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</row>
    <row r="377" spans="1:28">
      <c r="A377" s="1" t="s">
        <v>28</v>
      </c>
      <c r="B377" s="1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s="1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</row>
    <row r="378" spans="1:28">
      <c r="A378" s="1" t="s">
        <v>28</v>
      </c>
      <c r="B378" s="1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s="1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</row>
    <row r="379" spans="1:28">
      <c r="A379" s="1" t="s">
        <v>28</v>
      </c>
      <c r="B379" s="1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s="1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</row>
    <row r="380" spans="1:28">
      <c r="A380" s="1" t="s">
        <v>28</v>
      </c>
      <c r="B380" s="1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s="1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</row>
    <row r="381" spans="1:28">
      <c r="A381" s="1" t="s">
        <v>28</v>
      </c>
      <c r="B381" s="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s="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</row>
    <row r="382" spans="1:28">
      <c r="A382" s="1" t="s">
        <v>28</v>
      </c>
      <c r="B382" s="1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s="1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</row>
    <row r="383" spans="1:28">
      <c r="A383" s="1" t="s">
        <v>28</v>
      </c>
      <c r="B383" s="1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s="1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</row>
    <row r="384" spans="1:28">
      <c r="A384" s="1" t="s">
        <v>28</v>
      </c>
      <c r="B384" s="1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s="1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</row>
    <row r="385" spans="1:28">
      <c r="A385" s="1" t="s">
        <v>28</v>
      </c>
      <c r="B385" s="1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s="1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</row>
    <row r="386" spans="1:28">
      <c r="A386" s="1" t="s">
        <v>28</v>
      </c>
      <c r="B386" s="1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s="1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</row>
    <row r="387" spans="1:28">
      <c r="A387" s="1" t="s">
        <v>28</v>
      </c>
      <c r="B387" s="1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s="1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</row>
    <row r="388" spans="1:28">
      <c r="A388" s="1" t="s">
        <v>28</v>
      </c>
      <c r="B388" s="1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s="1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</row>
    <row r="389" spans="1:28">
      <c r="A389" s="1" t="s">
        <v>28</v>
      </c>
      <c r="B389" s="1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s="1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</row>
    <row r="390" spans="1:28">
      <c r="A390" s="1" t="s">
        <v>28</v>
      </c>
      <c r="B390" s="1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s="1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</row>
    <row r="391" spans="1:28">
      <c r="A391" s="1" t="s">
        <v>28</v>
      </c>
      <c r="B391" s="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s="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</row>
    <row r="392" spans="1:28">
      <c r="A392" s="1" t="s">
        <v>28</v>
      </c>
      <c r="B392" s="1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s="1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</row>
    <row r="393" spans="1:28">
      <c r="A393" s="1" t="s">
        <v>28</v>
      </c>
      <c r="B393" s="1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s="1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</row>
    <row r="394" spans="1:28">
      <c r="A394" s="1" t="s">
        <v>28</v>
      </c>
      <c r="B394" s="1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s="1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</row>
    <row r="395" spans="1:28">
      <c r="A395" s="1" t="s">
        <v>747</v>
      </c>
      <c r="B395" s="1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s="1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</row>
    <row r="396" spans="1:28">
      <c r="A396" s="1" t="s">
        <v>28</v>
      </c>
      <c r="B396" s="1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s="1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</row>
    <row r="397" spans="1:28">
      <c r="A397" s="1" t="s">
        <v>28</v>
      </c>
      <c r="B397" s="1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s="1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</row>
    <row r="398" spans="1:28">
      <c r="A398" s="1" t="s">
        <v>28</v>
      </c>
      <c r="B398" s="1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s="1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</row>
    <row r="399" spans="1:28">
      <c r="A399" s="1" t="s">
        <v>28</v>
      </c>
      <c r="B399" s="1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s="1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</row>
    <row r="400" spans="1:28">
      <c r="A400" s="1" t="s">
        <v>28</v>
      </c>
      <c r="B400" s="1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s="1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</row>
    <row r="401" spans="1:28">
      <c r="A401" s="1" t="s">
        <v>28</v>
      </c>
      <c r="B401" s="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s="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</row>
    <row r="402" spans="1:28">
      <c r="A402" s="1" t="s">
        <v>28</v>
      </c>
      <c r="B402" s="1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s="1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</row>
    <row r="403" spans="1:28">
      <c r="A403" s="1" t="s">
        <v>28</v>
      </c>
      <c r="B403" s="1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s="1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</row>
    <row r="404" spans="1:28">
      <c r="A404" s="1" t="s">
        <v>28</v>
      </c>
      <c r="B404" s="1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s="1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</row>
    <row r="405" spans="1:28">
      <c r="A405" s="1" t="s">
        <v>28</v>
      </c>
      <c r="B405" s="1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s="1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</row>
    <row r="406" spans="1:28">
      <c r="A406" s="1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J406" t="s">
        <v>2348</v>
      </c>
      <c r="K406" t="s">
        <v>2349</v>
      </c>
      <c r="L406" s="1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Y406">
        <v>183</v>
      </c>
      <c r="Z406">
        <v>8.6</v>
      </c>
      <c r="AA406">
        <v>1.78</v>
      </c>
      <c r="AB406">
        <v>59000</v>
      </c>
    </row>
    <row r="407" spans="1:28">
      <c r="A407" s="1" t="s">
        <v>28</v>
      </c>
      <c r="B407" s="1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s="1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</row>
    <row r="408" spans="1:28">
      <c r="A408" s="1" t="s">
        <v>28</v>
      </c>
      <c r="B408" s="1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s="1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</row>
    <row r="409" spans="1:28">
      <c r="A409" s="1" t="s">
        <v>28</v>
      </c>
      <c r="B409" s="1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s="1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</row>
    <row r="410" spans="1:28">
      <c r="A410" s="1" t="s">
        <v>28</v>
      </c>
      <c r="B410" s="1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s="1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</row>
    <row r="411" spans="1:28">
      <c r="A411" s="1" t="s">
        <v>28</v>
      </c>
      <c r="B411" s="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s="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</row>
    <row r="412" spans="1:28">
      <c r="A412" s="1" t="s">
        <v>28</v>
      </c>
      <c r="B412" s="1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s="1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</row>
    <row r="413" spans="1:28">
      <c r="A413" s="1" t="s">
        <v>28</v>
      </c>
      <c r="B413" s="1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s="1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</row>
    <row r="414" spans="1:28">
      <c r="A414" s="1" t="s">
        <v>28</v>
      </c>
      <c r="B414" s="1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s="1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</row>
    <row r="415" spans="1:28">
      <c r="A415" s="1" t="s">
        <v>28</v>
      </c>
      <c r="B415" s="1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s="1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</row>
    <row r="416" spans="1:28">
      <c r="A416" s="1" t="s">
        <v>28</v>
      </c>
      <c r="B416" s="1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s="1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</row>
    <row r="417" spans="1:28">
      <c r="A417" s="1" t="s">
        <v>28</v>
      </c>
      <c r="B417" s="1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s="1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</row>
    <row r="418" spans="1:28">
      <c r="A418" s="1" t="s">
        <v>28</v>
      </c>
      <c r="B418" s="1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s="1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</row>
    <row r="419" spans="1:28">
      <c r="A419" s="1" t="s">
        <v>28</v>
      </c>
      <c r="B419" s="1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s="1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</row>
    <row r="420" spans="1:28">
      <c r="A420" s="1" t="s">
        <v>28</v>
      </c>
      <c r="B420" s="1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s="1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</row>
    <row r="421" spans="1:28">
      <c r="A421" s="1" t="s">
        <v>28</v>
      </c>
      <c r="B421" s="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s="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</row>
    <row r="422" spans="1:28">
      <c r="A422" s="1" t="s">
        <v>28</v>
      </c>
      <c r="B422" s="1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s="1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</row>
    <row r="423" spans="1:28">
      <c r="A423" s="1" t="s">
        <v>28</v>
      </c>
      <c r="B423" s="1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s="1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</row>
    <row r="424" spans="1:28">
      <c r="A424" s="1" t="s">
        <v>28</v>
      </c>
      <c r="B424" s="1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J424" t="s">
        <v>2442</v>
      </c>
      <c r="K424" t="s">
        <v>2443</v>
      </c>
      <c r="L424" s="1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X424">
        <v>1979</v>
      </c>
      <c r="Y424">
        <v>388</v>
      </c>
      <c r="Z424">
        <v>7.8</v>
      </c>
      <c r="AA424">
        <v>1.85</v>
      </c>
      <c r="AB424">
        <v>0</v>
      </c>
    </row>
    <row r="425" spans="1:28">
      <c r="A425" s="1" t="s">
        <v>28</v>
      </c>
      <c r="B425" s="1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s="1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</row>
    <row r="426" spans="1:28">
      <c r="A426" s="1" t="s">
        <v>28</v>
      </c>
      <c r="B426" s="1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s="1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</row>
    <row r="427" spans="1:28">
      <c r="A427" s="1" t="s">
        <v>28</v>
      </c>
      <c r="B427" s="1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s="1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</row>
    <row r="428" spans="1:28">
      <c r="A428" s="1" t="s">
        <v>28</v>
      </c>
      <c r="B428" s="1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s="1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</row>
    <row r="429" spans="1:28">
      <c r="A429" s="1" t="s">
        <v>28</v>
      </c>
      <c r="B429" s="1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s="1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</row>
    <row r="430" spans="1:28">
      <c r="A430" s="1" t="s">
        <v>28</v>
      </c>
      <c r="B430" s="1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s="1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</row>
    <row r="431" spans="1:28">
      <c r="A431" s="1" t="s">
        <v>28</v>
      </c>
      <c r="B431" s="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s="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</row>
    <row r="432" spans="1:28">
      <c r="A432" s="1" t="s">
        <v>28</v>
      </c>
      <c r="B432" s="1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J432" t="s">
        <v>882</v>
      </c>
      <c r="K432" t="s">
        <v>2497</v>
      </c>
      <c r="L432" s="1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</row>
    <row r="433" spans="1:28">
      <c r="A433" s="1" t="s">
        <v>28</v>
      </c>
      <c r="B433" s="1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s="1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</row>
    <row r="434" spans="1:28">
      <c r="A434" s="1" t="s">
        <v>28</v>
      </c>
      <c r="B434" s="1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s="1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</row>
    <row r="435" spans="1:28">
      <c r="A435" s="1" t="s">
        <v>28</v>
      </c>
      <c r="B435" s="1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s="1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</row>
    <row r="436" spans="1:28">
      <c r="A436" s="1" t="s">
        <v>28</v>
      </c>
      <c r="B436" s="1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s="1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</row>
    <row r="437" spans="1:28">
      <c r="A437" s="1" t="s">
        <v>28</v>
      </c>
      <c r="B437" s="1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s="1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</row>
    <row r="438" spans="1:28">
      <c r="A438" s="1" t="s">
        <v>28</v>
      </c>
      <c r="B438" s="1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s="1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</row>
    <row r="439" spans="1:28">
      <c r="A439" s="1" t="s">
        <v>28</v>
      </c>
      <c r="B439" s="1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s="1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</row>
    <row r="440" spans="1:28">
      <c r="A440" s="1" t="s">
        <v>28</v>
      </c>
      <c r="B440" s="1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s="1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</row>
    <row r="441" spans="1:28">
      <c r="A441" s="1" t="s">
        <v>28</v>
      </c>
      <c r="B441" s="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s="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</row>
    <row r="442" spans="1:28">
      <c r="A442" s="1" t="s">
        <v>28</v>
      </c>
      <c r="B442" s="1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s="1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</row>
    <row r="443" spans="1:28">
      <c r="A443" s="1" t="s">
        <v>28</v>
      </c>
      <c r="B443" s="1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s="1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</row>
    <row r="444" spans="1:28">
      <c r="A444" s="1" t="s">
        <v>28</v>
      </c>
      <c r="B444" s="1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s="1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</row>
    <row r="445" spans="1:28">
      <c r="A445" s="1" t="s">
        <v>28</v>
      </c>
      <c r="B445" s="1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s="1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</row>
    <row r="446" spans="1:28">
      <c r="A446" s="1" t="s">
        <v>28</v>
      </c>
      <c r="B446" s="1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s="1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X446">
        <v>2006</v>
      </c>
      <c r="Y446">
        <v>8000</v>
      </c>
      <c r="Z446">
        <v>6.4</v>
      </c>
      <c r="AA446">
        <v>1.85</v>
      </c>
      <c r="AB446">
        <v>0</v>
      </c>
    </row>
    <row r="447" spans="1:28">
      <c r="A447" s="1" t="s">
        <v>28</v>
      </c>
      <c r="B447" s="1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s="1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</row>
    <row r="448" spans="1:28">
      <c r="A448" s="1" t="s">
        <v>28</v>
      </c>
      <c r="B448" s="1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s="1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</row>
    <row r="449" spans="1:28">
      <c r="A449" s="1" t="s">
        <v>28</v>
      </c>
      <c r="B449" s="1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s="1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</row>
    <row r="450" spans="1:28">
      <c r="A450" s="1" t="s">
        <v>28</v>
      </c>
      <c r="B450" s="1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s="1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</row>
    <row r="451" spans="1:28">
      <c r="A451" s="1" t="s">
        <v>28</v>
      </c>
      <c r="B451" s="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s="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</row>
    <row r="452" spans="1:28">
      <c r="A452" s="1" t="s">
        <v>28</v>
      </c>
      <c r="B452" s="1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s="1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</row>
    <row r="453" spans="1:28">
      <c r="A453" s="1" t="s">
        <v>28</v>
      </c>
      <c r="B453" s="1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s="1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</row>
    <row r="454" spans="1:28">
      <c r="A454" s="1" t="s">
        <v>28</v>
      </c>
      <c r="B454" s="1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s="1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</row>
    <row r="455" spans="1:28">
      <c r="A455" s="1" t="s">
        <v>28</v>
      </c>
      <c r="B455" s="1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s="1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</row>
    <row r="456" spans="1:28">
      <c r="A456" s="1" t="s">
        <v>28</v>
      </c>
      <c r="B456" s="1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s="1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</row>
    <row r="457" spans="1:28">
      <c r="A457" s="1" t="s">
        <v>28</v>
      </c>
      <c r="B457" s="1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s="1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</row>
    <row r="458" spans="1:28">
      <c r="A458" s="1" t="s">
        <v>28</v>
      </c>
      <c r="B458" s="1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s="1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</row>
    <row r="459" spans="1:28">
      <c r="A459" s="1" t="s">
        <v>28</v>
      </c>
      <c r="B459" s="1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s="1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</row>
    <row r="460" spans="1:28">
      <c r="A460" s="1" t="s">
        <v>28</v>
      </c>
      <c r="B460" s="1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s="1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</row>
    <row r="461" spans="1:28">
      <c r="C461">
        <v>95</v>
      </c>
      <c r="D461">
        <v>54</v>
      </c>
      <c r="F461">
        <v>0</v>
      </c>
      <c r="G461" t="s">
        <v>2628</v>
      </c>
      <c r="H461">
        <v>577</v>
      </c>
      <c r="J461" t="s">
        <v>2629</v>
      </c>
      <c r="K461" t="s">
        <v>2630</v>
      </c>
      <c r="L461" s="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Y461">
        <v>4</v>
      </c>
      <c r="Z461">
        <v>8.8000000000000007</v>
      </c>
      <c r="AA461">
        <v>16</v>
      </c>
      <c r="AB461">
        <v>55000</v>
      </c>
    </row>
    <row r="462" spans="1:28">
      <c r="A462" s="1" t="s">
        <v>28</v>
      </c>
      <c r="B462" s="1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s="1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</row>
    <row r="463" spans="1:28">
      <c r="A463" s="1" t="s">
        <v>28</v>
      </c>
      <c r="B463" s="1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s="1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</row>
    <row r="464" spans="1:28">
      <c r="A464" s="1" t="s">
        <v>28</v>
      </c>
      <c r="B464" s="1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s="1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</row>
    <row r="465" spans="1:28">
      <c r="A465" s="1" t="s">
        <v>28</v>
      </c>
      <c r="B465" s="1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s="1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</row>
    <row r="466" spans="1:28">
      <c r="A466" s="1" t="s">
        <v>28</v>
      </c>
      <c r="B466" s="1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s="1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</row>
    <row r="467" spans="1:28">
      <c r="A467" s="1" t="s">
        <v>28</v>
      </c>
      <c r="B467" s="1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s="1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</row>
    <row r="468" spans="1:28">
      <c r="A468" s="1" t="s">
        <v>28</v>
      </c>
      <c r="B468" s="1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s="1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</row>
    <row r="469" spans="1:28">
      <c r="A469" s="1" t="s">
        <v>28</v>
      </c>
      <c r="B469" s="1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s="1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</row>
    <row r="470" spans="1:28">
      <c r="A470" s="1" t="s">
        <v>28</v>
      </c>
      <c r="B470" s="1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s="1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</row>
    <row r="471" spans="1:28">
      <c r="A471" s="1" t="s">
        <v>28</v>
      </c>
      <c r="B471" s="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s="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</row>
    <row r="472" spans="1:28">
      <c r="A472" s="1" t="s">
        <v>28</v>
      </c>
      <c r="B472" s="1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s="1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</row>
    <row r="473" spans="1:28">
      <c r="A473" s="1" t="s">
        <v>28</v>
      </c>
      <c r="B473" s="1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s="1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</row>
    <row r="474" spans="1:28">
      <c r="A474" s="1" t="s">
        <v>28</v>
      </c>
      <c r="B474" s="1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s="1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</row>
    <row r="475" spans="1:28">
      <c r="A475" s="1" t="s">
        <v>28</v>
      </c>
      <c r="B475" s="1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s="1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</row>
    <row r="476" spans="1:28">
      <c r="A476" s="1" t="s">
        <v>28</v>
      </c>
      <c r="B476" s="1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s="1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</row>
    <row r="477" spans="1:28">
      <c r="A477" s="1" t="s">
        <v>28</v>
      </c>
      <c r="B477" s="1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s="1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</row>
    <row r="478" spans="1:28">
      <c r="A478" s="1" t="s">
        <v>28</v>
      </c>
      <c r="B478" s="1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s="1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</row>
    <row r="479" spans="1:28">
      <c r="A479" s="1" t="s">
        <v>28</v>
      </c>
      <c r="B479" s="1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s="1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X479">
        <v>1997</v>
      </c>
      <c r="Y479">
        <v>577</v>
      </c>
      <c r="Z479">
        <v>7</v>
      </c>
      <c r="AA479">
        <v>1.85</v>
      </c>
      <c r="AB479">
        <v>91</v>
      </c>
    </row>
    <row r="480" spans="1:28">
      <c r="A480" s="1" t="s">
        <v>28</v>
      </c>
      <c r="B480" s="1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s="1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</row>
    <row r="481" spans="1:28">
      <c r="A481" s="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J481" t="s">
        <v>515</v>
      </c>
      <c r="K481" t="s">
        <v>2744</v>
      </c>
      <c r="L481" s="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Y481">
        <v>960</v>
      </c>
      <c r="Z481">
        <v>7.6</v>
      </c>
      <c r="AA481">
        <v>4</v>
      </c>
      <c r="AB481">
        <v>0</v>
      </c>
    </row>
    <row r="482" spans="1:28">
      <c r="A482" s="1" t="s">
        <v>28</v>
      </c>
      <c r="B482" s="1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s="1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</row>
    <row r="483" spans="1:28">
      <c r="A483" s="1" t="s">
        <v>28</v>
      </c>
      <c r="B483" s="1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s="1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</row>
    <row r="484" spans="1:28">
      <c r="A484" s="1" t="s">
        <v>28</v>
      </c>
      <c r="B484" s="1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s="1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</row>
    <row r="485" spans="1:28">
      <c r="A485" s="1" t="s">
        <v>28</v>
      </c>
      <c r="B485" s="1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s="1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</row>
    <row r="486" spans="1:28">
      <c r="A486" s="1" t="s">
        <v>28</v>
      </c>
      <c r="B486" s="1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s="1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</row>
    <row r="487" spans="1:28">
      <c r="A487" s="1" t="s">
        <v>28</v>
      </c>
      <c r="B487" s="1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s="1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</row>
    <row r="488" spans="1:28">
      <c r="A488" s="1" t="s">
        <v>28</v>
      </c>
      <c r="B488" s="1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s="1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</row>
    <row r="489" spans="1:28">
      <c r="A489" s="1" t="s">
        <v>28</v>
      </c>
      <c r="B489" s="1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s="1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</row>
    <row r="490" spans="1:28">
      <c r="A490" s="1" t="s">
        <v>28</v>
      </c>
      <c r="B490" s="1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s="1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</row>
    <row r="491" spans="1:28">
      <c r="A491" s="1" t="s">
        <v>28</v>
      </c>
      <c r="B491" s="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J491" t="s">
        <v>2801</v>
      </c>
      <c r="K491" t="s">
        <v>2802</v>
      </c>
      <c r="L491" s="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X491">
        <v>2015</v>
      </c>
      <c r="Y491">
        <v>21</v>
      </c>
      <c r="Z491">
        <v>6.4</v>
      </c>
      <c r="AA491">
        <v>2.35</v>
      </c>
      <c r="AB491">
        <v>257</v>
      </c>
    </row>
    <row r="492" spans="1:28">
      <c r="A492" s="1" t="s">
        <v>28</v>
      </c>
      <c r="B492" s="1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s="1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X492">
        <v>1997</v>
      </c>
      <c r="Y492">
        <v>1000</v>
      </c>
      <c r="Z492">
        <v>6.9</v>
      </c>
      <c r="AA492">
        <v>2.35</v>
      </c>
      <c r="AB492">
        <v>0</v>
      </c>
    </row>
    <row r="493" spans="1:28">
      <c r="A493" s="1" t="s">
        <v>28</v>
      </c>
      <c r="B493" s="1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s="1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</row>
    <row r="494" spans="1:28">
      <c r="A494" s="1" t="s">
        <v>28</v>
      </c>
      <c r="B494" s="1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s="1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</row>
    <row r="495" spans="1:28">
      <c r="A495" s="1" t="s">
        <v>28</v>
      </c>
      <c r="B495" s="1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s="1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</row>
    <row r="496" spans="1:28">
      <c r="A496" s="1" t="s">
        <v>28</v>
      </c>
      <c r="B496" s="1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s="1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</row>
    <row r="497" spans="1:28">
      <c r="A497" s="1" t="s">
        <v>28</v>
      </c>
      <c r="B497" s="1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s="1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</row>
    <row r="498" spans="1:28">
      <c r="A498" s="1" t="s">
        <v>28</v>
      </c>
      <c r="B498" s="1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s="1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</row>
    <row r="499" spans="1:28">
      <c r="A499" s="1" t="s">
        <v>747</v>
      </c>
      <c r="B499" s="1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s="1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</row>
    <row r="500" spans="1:28">
      <c r="A500" s="1" t="s">
        <v>28</v>
      </c>
      <c r="B500" s="1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s="1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</row>
    <row r="501" spans="1:28">
      <c r="A501" s="1" t="s">
        <v>28</v>
      </c>
      <c r="B501" s="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s="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</row>
    <row r="502" spans="1:28">
      <c r="A502" s="1" t="s">
        <v>28</v>
      </c>
      <c r="B502" s="1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s="1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</row>
    <row r="503" spans="1:28">
      <c r="A503" s="1" t="s">
        <v>28</v>
      </c>
      <c r="B503" s="1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s="1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</row>
    <row r="504" spans="1:28">
      <c r="A504" s="1" t="s">
        <v>28</v>
      </c>
      <c r="B504" s="1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s="1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</row>
    <row r="505" spans="1:28">
      <c r="A505" s="1" t="s">
        <v>28</v>
      </c>
      <c r="B505" s="1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s="1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</row>
    <row r="506" spans="1:28">
      <c r="A506" s="1" t="s">
        <v>28</v>
      </c>
      <c r="B506" s="1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s="1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</row>
    <row r="507" spans="1:28">
      <c r="A507" s="1" t="s">
        <v>28</v>
      </c>
      <c r="B507" s="1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s="1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</row>
    <row r="508" spans="1:28">
      <c r="A508" s="1" t="s">
        <v>28</v>
      </c>
      <c r="B508" s="1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s="1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</row>
    <row r="509" spans="1:28">
      <c r="A509" s="1" t="s">
        <v>28</v>
      </c>
      <c r="B509" s="1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J509" t="s">
        <v>2908</v>
      </c>
      <c r="K509" t="s">
        <v>2909</v>
      </c>
      <c r="L509" s="1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</row>
    <row r="510" spans="1:28">
      <c r="A510" s="1" t="s">
        <v>28</v>
      </c>
      <c r="B510" s="1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s="1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</row>
    <row r="511" spans="1:28">
      <c r="A511" s="1" t="s">
        <v>28</v>
      </c>
      <c r="B511" s="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s="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</row>
    <row r="512" spans="1:28">
      <c r="A512" s="1" t="s">
        <v>28</v>
      </c>
      <c r="B512" s="1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s="1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</row>
    <row r="513" spans="1:28">
      <c r="A513" s="1" t="s">
        <v>28</v>
      </c>
      <c r="B513" s="1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s="1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</row>
    <row r="514" spans="1:28">
      <c r="A514" s="1" t="s">
        <v>28</v>
      </c>
      <c r="B514" s="1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s="1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</row>
    <row r="515" spans="1:28">
      <c r="A515" s="1" t="s">
        <v>28</v>
      </c>
      <c r="B515" s="1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s="1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</row>
    <row r="516" spans="1:28">
      <c r="A516" s="1" t="s">
        <v>28</v>
      </c>
      <c r="B516" s="1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s="1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</row>
    <row r="517" spans="1:28">
      <c r="A517" s="1" t="s">
        <v>28</v>
      </c>
      <c r="B517" s="1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s="1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</row>
    <row r="518" spans="1:28">
      <c r="A518" s="1" t="s">
        <v>28</v>
      </c>
      <c r="B518" s="1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s="1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</row>
    <row r="519" spans="1:28">
      <c r="A519" s="1" t="s">
        <v>28</v>
      </c>
      <c r="B519" s="1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s="1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</row>
    <row r="520" spans="1:28">
      <c r="A520" s="1" t="s">
        <v>28</v>
      </c>
      <c r="B520" s="1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s="1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</row>
    <row r="521" spans="1:28">
      <c r="A521" s="1" t="s">
        <v>28</v>
      </c>
      <c r="B521" s="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s="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</row>
    <row r="522" spans="1:28">
      <c r="A522" s="1" t="s">
        <v>747</v>
      </c>
      <c r="B522" s="1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s="1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</row>
    <row r="523" spans="1:28">
      <c r="A523" s="1" t="s">
        <v>28</v>
      </c>
      <c r="B523" s="1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s="1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</row>
    <row r="524" spans="1:28">
      <c r="A524" s="1" t="s">
        <v>28</v>
      </c>
      <c r="B524" s="1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s="1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</row>
    <row r="525" spans="1:28">
      <c r="A525" s="1" t="s">
        <v>28</v>
      </c>
      <c r="B525" s="1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s="1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</row>
    <row r="526" spans="1:28">
      <c r="A526" s="1" t="s">
        <v>28</v>
      </c>
      <c r="B526" s="1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s="1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</row>
    <row r="527" spans="1:28">
      <c r="A527" s="1" t="s">
        <v>28</v>
      </c>
      <c r="B527" s="1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s="1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</row>
    <row r="528" spans="1:28">
      <c r="A528" s="1" t="s">
        <v>28</v>
      </c>
      <c r="B528" s="1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s="1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</row>
    <row r="529" spans="1:28">
      <c r="A529" s="1" t="s">
        <v>28</v>
      </c>
      <c r="B529" s="1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s="1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</row>
    <row r="530" spans="1:28">
      <c r="A530" s="1" t="s">
        <v>28</v>
      </c>
      <c r="B530" s="1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s="1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</row>
    <row r="531" spans="1:28">
      <c r="A531" s="1" t="s">
        <v>28</v>
      </c>
      <c r="B531" s="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s="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</row>
    <row r="532" spans="1:28">
      <c r="A532" s="1" t="s">
        <v>28</v>
      </c>
      <c r="B532" s="1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s="1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</row>
    <row r="533" spans="1:28">
      <c r="A533" s="1" t="s">
        <v>28</v>
      </c>
      <c r="B533" s="1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s="1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</row>
    <row r="534" spans="1:28">
      <c r="A534" s="1" t="s">
        <v>28</v>
      </c>
      <c r="B534" s="1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s="1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</row>
    <row r="535" spans="1:28">
      <c r="A535" s="1" t="s">
        <v>28</v>
      </c>
      <c r="B535" s="1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s="1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</row>
    <row r="536" spans="1:28">
      <c r="A536" s="1" t="s">
        <v>28</v>
      </c>
      <c r="B536" s="1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s="1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</row>
    <row r="537" spans="1:28">
      <c r="A537" s="1" t="s">
        <v>28</v>
      </c>
      <c r="B537" s="1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s="1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</row>
    <row r="538" spans="1:28">
      <c r="A538" s="1" t="s">
        <v>28</v>
      </c>
      <c r="B538" s="1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s="1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</row>
    <row r="539" spans="1:28">
      <c r="A539" s="1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J539" t="s">
        <v>895</v>
      </c>
      <c r="K539" t="s">
        <v>2807</v>
      </c>
      <c r="L539" s="1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Y539">
        <v>560</v>
      </c>
      <c r="Z539">
        <v>7.5</v>
      </c>
      <c r="AA539">
        <v>16</v>
      </c>
      <c r="AB539">
        <v>10000</v>
      </c>
    </row>
    <row r="540" spans="1:28">
      <c r="A540" s="1" t="s">
        <v>28</v>
      </c>
      <c r="B540" s="1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s="1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</row>
    <row r="541" spans="1:28">
      <c r="A541" s="1" t="s">
        <v>28</v>
      </c>
      <c r="B541" s="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s="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</row>
    <row r="542" spans="1:28">
      <c r="A542" s="1" t="s">
        <v>28</v>
      </c>
      <c r="B542" s="1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s="1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</row>
    <row r="543" spans="1:28">
      <c r="A543" s="1" t="s">
        <v>28</v>
      </c>
      <c r="B543" s="1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s="1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</row>
    <row r="544" spans="1:28">
      <c r="A544" s="1" t="s">
        <v>28</v>
      </c>
      <c r="B544" s="1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s="1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</row>
    <row r="545" spans="1:28">
      <c r="A545" s="1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J545" t="s">
        <v>3082</v>
      </c>
      <c r="K545" t="s">
        <v>3083</v>
      </c>
      <c r="L545" s="1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Y545">
        <v>130</v>
      </c>
      <c r="Z545">
        <v>8.3000000000000007</v>
      </c>
      <c r="AB545">
        <v>0</v>
      </c>
    </row>
    <row r="546" spans="1:28">
      <c r="A546" s="1" t="s">
        <v>28</v>
      </c>
      <c r="B546" s="1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s="1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</row>
    <row r="547" spans="1:28">
      <c r="A547" s="1" t="s">
        <v>28</v>
      </c>
      <c r="B547" s="1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s="1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</row>
    <row r="548" spans="1:28">
      <c r="A548" s="1" t="s">
        <v>28</v>
      </c>
      <c r="B548" s="1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s="1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</row>
    <row r="549" spans="1:28">
      <c r="A549" s="1" t="s">
        <v>28</v>
      </c>
      <c r="B549" s="1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s="1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</row>
    <row r="550" spans="1:28">
      <c r="A550" s="1" t="s">
        <v>28</v>
      </c>
      <c r="B550" s="1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s="1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</row>
    <row r="551" spans="1:28">
      <c r="A551" s="1" t="s">
        <v>28</v>
      </c>
      <c r="B551" s="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s="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</row>
    <row r="552" spans="1:28">
      <c r="A552" s="1" t="s">
        <v>28</v>
      </c>
      <c r="B552" s="1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s="1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</row>
    <row r="553" spans="1:28">
      <c r="A553" s="1" t="s">
        <v>28</v>
      </c>
      <c r="B553" s="1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s="1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</row>
    <row r="554" spans="1:28">
      <c r="A554" s="1" t="s">
        <v>28</v>
      </c>
      <c r="B554" s="1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s="1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</row>
    <row r="555" spans="1:28">
      <c r="A555" s="1" t="s">
        <v>28</v>
      </c>
      <c r="B555" s="1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s="1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</row>
    <row r="556" spans="1:28">
      <c r="A556" s="1" t="s">
        <v>28</v>
      </c>
      <c r="B556" s="1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s="1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</row>
    <row r="557" spans="1:28">
      <c r="A557" s="1" t="s">
        <v>28</v>
      </c>
      <c r="B557" s="1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s="1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</row>
    <row r="558" spans="1:28">
      <c r="A558" s="1" t="s">
        <v>28</v>
      </c>
      <c r="B558" s="1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s="1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</row>
    <row r="559" spans="1:28">
      <c r="A559" s="1" t="s">
        <v>28</v>
      </c>
      <c r="B559" s="1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s="1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</row>
    <row r="560" spans="1:28">
      <c r="A560" s="1" t="s">
        <v>28</v>
      </c>
      <c r="B560" s="1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s="1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</row>
    <row r="561" spans="1:28">
      <c r="A561" s="1" t="s">
        <v>28</v>
      </c>
      <c r="B561" s="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s="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X561">
        <v>2009</v>
      </c>
      <c r="Y561">
        <v>552</v>
      </c>
      <c r="Z561">
        <v>6</v>
      </c>
      <c r="AA561">
        <v>2.35</v>
      </c>
      <c r="AB561">
        <v>0</v>
      </c>
    </row>
    <row r="562" spans="1:28">
      <c r="A562" s="1" t="s">
        <v>28</v>
      </c>
      <c r="B562" s="1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s="1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</row>
    <row r="563" spans="1:28">
      <c r="A563" s="1" t="s">
        <v>28</v>
      </c>
      <c r="B563" s="1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s="1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</row>
    <row r="564" spans="1:28">
      <c r="A564" s="1" t="s">
        <v>28</v>
      </c>
      <c r="B564" s="1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s="1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</row>
    <row r="565" spans="1:28">
      <c r="A565" s="1" t="s">
        <v>28</v>
      </c>
      <c r="B565" s="1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s="1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</row>
    <row r="566" spans="1:28">
      <c r="A566" s="1" t="s">
        <v>28</v>
      </c>
      <c r="B566" s="1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s="1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</row>
    <row r="567" spans="1:28">
      <c r="A567" s="1" t="s">
        <v>28</v>
      </c>
      <c r="B567" s="1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s="1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</row>
    <row r="568" spans="1:28">
      <c r="A568" s="1" t="s">
        <v>28</v>
      </c>
      <c r="B568" s="1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s="1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</row>
    <row r="569" spans="1:28">
      <c r="A569" s="1" t="s">
        <v>28</v>
      </c>
      <c r="B569" s="1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s="1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</row>
    <row r="570" spans="1:28">
      <c r="A570" s="1" t="s">
        <v>28</v>
      </c>
      <c r="B570" s="1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s="1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</row>
    <row r="571" spans="1:28">
      <c r="A571" s="1" t="s">
        <v>28</v>
      </c>
      <c r="B571" s="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s="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</row>
    <row r="572" spans="1:28">
      <c r="A572" s="1" t="s">
        <v>28</v>
      </c>
      <c r="B572" s="1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s="1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</row>
    <row r="573" spans="1:28">
      <c r="A573" s="1" t="s">
        <v>28</v>
      </c>
      <c r="B573" s="1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s="1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</row>
    <row r="574" spans="1:28">
      <c r="A574" s="1" t="s">
        <v>28</v>
      </c>
      <c r="B574" s="1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s="1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</row>
    <row r="575" spans="1:28">
      <c r="A575" s="1" t="s">
        <v>28</v>
      </c>
      <c r="B575" s="1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s="1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</row>
    <row r="576" spans="1:28">
      <c r="A576" s="1" t="s">
        <v>28</v>
      </c>
      <c r="B576" s="1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s="1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</row>
    <row r="577" spans="1:28">
      <c r="A577" s="1" t="s">
        <v>28</v>
      </c>
      <c r="B577" s="1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s="1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</row>
    <row r="578" spans="1:28">
      <c r="A578" s="1" t="s">
        <v>28</v>
      </c>
      <c r="B578" s="1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s="1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</row>
    <row r="579" spans="1:28">
      <c r="A579" s="1" t="s">
        <v>28</v>
      </c>
      <c r="B579" s="1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s="1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</row>
    <row r="580" spans="1:28">
      <c r="A580" s="1" t="s">
        <v>28</v>
      </c>
      <c r="B580" s="1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s="1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</row>
    <row r="581" spans="1:28">
      <c r="A581" s="1" t="s">
        <v>28</v>
      </c>
      <c r="B581" s="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s="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</row>
    <row r="582" spans="1:28">
      <c r="A582" s="1" t="s">
        <v>28</v>
      </c>
      <c r="B582" s="1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s="1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</row>
    <row r="583" spans="1:28">
      <c r="A583" s="1" t="s">
        <v>28</v>
      </c>
      <c r="B583" s="1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s="1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</row>
    <row r="584" spans="1:28">
      <c r="A584" s="1" t="s">
        <v>28</v>
      </c>
      <c r="B584" s="1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s="1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</row>
    <row r="585" spans="1:28">
      <c r="A585" s="1" t="s">
        <v>28</v>
      </c>
      <c r="B585" s="1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s="1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</row>
    <row r="586" spans="1:28">
      <c r="A586" s="1" t="s">
        <v>28</v>
      </c>
      <c r="B586" s="1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s="1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</row>
    <row r="587" spans="1:28">
      <c r="A587" s="1" t="s">
        <v>28</v>
      </c>
      <c r="B587" s="1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s="1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</row>
    <row r="588" spans="1:28">
      <c r="A588" s="1" t="s">
        <v>28</v>
      </c>
      <c r="B588" s="1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s="1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</row>
    <row r="589" spans="1:28">
      <c r="A589" s="1" t="s">
        <v>28</v>
      </c>
      <c r="B589" s="1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s="1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</row>
    <row r="590" spans="1:28">
      <c r="A590" s="1" t="s">
        <v>28</v>
      </c>
      <c r="B590" s="1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s="1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</row>
    <row r="591" spans="1:28">
      <c r="A591" s="1" t="s">
        <v>28</v>
      </c>
      <c r="B591" s="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s="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</row>
    <row r="592" spans="1:28">
      <c r="A592" s="1" t="s">
        <v>28</v>
      </c>
      <c r="B592" s="1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s="1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</row>
    <row r="593" spans="1:28">
      <c r="A593" s="1" t="s">
        <v>28</v>
      </c>
      <c r="B593" s="1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s="1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</row>
    <row r="594" spans="1:28">
      <c r="A594" s="1" t="s">
        <v>28</v>
      </c>
      <c r="B594" s="1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s="1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</row>
    <row r="595" spans="1:28">
      <c r="A595" s="1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J595" t="s">
        <v>3341</v>
      </c>
      <c r="K595" t="s">
        <v>3342</v>
      </c>
      <c r="L595" s="1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Y595">
        <v>372</v>
      </c>
      <c r="Z595">
        <v>7.5</v>
      </c>
      <c r="AA595">
        <v>16</v>
      </c>
      <c r="AB595">
        <v>14000</v>
      </c>
    </row>
    <row r="596" spans="1:28">
      <c r="A596" s="1" t="s">
        <v>28</v>
      </c>
      <c r="B596" s="1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s="1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</row>
    <row r="597" spans="1:28">
      <c r="A597" s="1" t="s">
        <v>28</v>
      </c>
      <c r="B597" s="1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s="1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</row>
    <row r="598" spans="1:28">
      <c r="A598" s="1" t="s">
        <v>28</v>
      </c>
      <c r="B598" s="1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s="1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</row>
    <row r="599" spans="1:28">
      <c r="A599" s="1" t="s">
        <v>28</v>
      </c>
      <c r="B599" s="1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s="1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</row>
    <row r="600" spans="1:28">
      <c r="A600" s="1" t="s">
        <v>28</v>
      </c>
      <c r="B600" s="1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s="1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</row>
    <row r="601" spans="1:28">
      <c r="A601" s="1" t="s">
        <v>28</v>
      </c>
      <c r="B601" s="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s="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</row>
    <row r="602" spans="1:28">
      <c r="A602" s="1" t="s">
        <v>28</v>
      </c>
      <c r="B602" s="1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s="1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</row>
    <row r="603" spans="1:28">
      <c r="A603" s="1" t="s">
        <v>28</v>
      </c>
      <c r="B603" s="1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s="1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</row>
    <row r="604" spans="1:28">
      <c r="A604" s="1" t="s">
        <v>28</v>
      </c>
      <c r="B604" s="1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s="1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</row>
    <row r="605" spans="1:28">
      <c r="A605" s="1" t="s">
        <v>28</v>
      </c>
      <c r="B605" s="1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s="1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</row>
    <row r="606" spans="1:28">
      <c r="A606" s="1" t="s">
        <v>747</v>
      </c>
      <c r="B606" s="1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s="1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</row>
    <row r="607" spans="1:28">
      <c r="A607" s="1" t="s">
        <v>28</v>
      </c>
      <c r="B607" s="1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s="1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</row>
    <row r="608" spans="1:28">
      <c r="A608" s="1" t="s">
        <v>28</v>
      </c>
      <c r="B608" s="1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s="1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</row>
    <row r="609" spans="1:28">
      <c r="A609" s="1" t="s">
        <v>28</v>
      </c>
      <c r="B609" s="1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s="1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</row>
    <row r="610" spans="1:28">
      <c r="A610" s="1" t="s">
        <v>28</v>
      </c>
      <c r="B610" s="1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s="1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</row>
    <row r="611" spans="1:28">
      <c r="A611" s="1" t="s">
        <v>28</v>
      </c>
      <c r="B611" s="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s="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</row>
    <row r="612" spans="1:28">
      <c r="A612" s="1" t="s">
        <v>28</v>
      </c>
      <c r="B612" s="1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s="1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</row>
    <row r="613" spans="1:28">
      <c r="A613" s="1" t="s">
        <v>28</v>
      </c>
      <c r="B613" s="1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s="1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</row>
    <row r="614" spans="1:28">
      <c r="A614" s="1" t="s">
        <v>28</v>
      </c>
      <c r="B614" s="1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s="1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</row>
    <row r="615" spans="1:28">
      <c r="A615" s="1" t="s">
        <v>28</v>
      </c>
      <c r="B615" s="1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s="1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</row>
    <row r="616" spans="1:28">
      <c r="A616" s="1" t="s">
        <v>28</v>
      </c>
      <c r="B616" s="1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s="1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</row>
    <row r="617" spans="1:28">
      <c r="A617" s="1" t="s">
        <v>28</v>
      </c>
      <c r="B617" s="1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s="1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</row>
    <row r="618" spans="1:28">
      <c r="A618" s="1" t="s">
        <v>28</v>
      </c>
      <c r="B618" s="1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s="1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</row>
    <row r="619" spans="1:28">
      <c r="A619" s="1" t="s">
        <v>28</v>
      </c>
      <c r="B619" s="1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s="1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</row>
    <row r="620" spans="1:28">
      <c r="A620" s="1" t="s">
        <v>28</v>
      </c>
      <c r="B620" s="1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s="1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</row>
    <row r="621" spans="1:28">
      <c r="A621" s="1" t="s">
        <v>28</v>
      </c>
      <c r="B621" s="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s="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</row>
    <row r="622" spans="1:28">
      <c r="A622" s="1" t="s">
        <v>28</v>
      </c>
      <c r="B622" s="1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s="1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</row>
    <row r="623" spans="1:28">
      <c r="A623" s="1" t="s">
        <v>28</v>
      </c>
      <c r="B623" s="1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s="1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</row>
    <row r="624" spans="1:28">
      <c r="A624" s="1" t="s">
        <v>28</v>
      </c>
      <c r="B624" s="1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s="1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</row>
    <row r="625" spans="1:28">
      <c r="A625" s="1" t="s">
        <v>28</v>
      </c>
      <c r="B625" s="1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s="1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</row>
    <row r="626" spans="1:28">
      <c r="A626" s="1" t="s">
        <v>28</v>
      </c>
      <c r="B626" s="1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s="1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</row>
    <row r="627" spans="1:28">
      <c r="A627" s="1" t="s">
        <v>28</v>
      </c>
      <c r="B627" s="1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s="1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</row>
    <row r="628" spans="1:28">
      <c r="A628" s="1" t="s">
        <v>28</v>
      </c>
      <c r="B628" s="1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s="1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</row>
    <row r="629" spans="1:28">
      <c r="A629" s="1" t="s">
        <v>28</v>
      </c>
      <c r="B629" s="1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s="1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</row>
    <row r="630" spans="1:28">
      <c r="A630" s="1" t="s">
        <v>28</v>
      </c>
      <c r="B630" s="1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s="1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</row>
    <row r="631" spans="1:28">
      <c r="A631" s="1" t="s">
        <v>28</v>
      </c>
      <c r="B631" s="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s="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</row>
    <row r="632" spans="1:28">
      <c r="A632" s="1" t="s">
        <v>28</v>
      </c>
      <c r="B632" s="1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s="1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</row>
    <row r="633" spans="1:28">
      <c r="A633" s="1" t="s">
        <v>28</v>
      </c>
      <c r="B633" s="1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s="1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</row>
    <row r="634" spans="1:28">
      <c r="A634" s="1" t="s">
        <v>28</v>
      </c>
      <c r="B634" s="1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s="1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</row>
    <row r="635" spans="1:28">
      <c r="A635" s="1" t="s">
        <v>28</v>
      </c>
      <c r="B635" s="1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s="1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</row>
    <row r="636" spans="1:28">
      <c r="A636" s="1" t="s">
        <v>28</v>
      </c>
      <c r="B636" s="1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s="1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</row>
    <row r="637" spans="1:28">
      <c r="A637" s="1" t="s">
        <v>28</v>
      </c>
      <c r="B637" s="1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s="1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</row>
    <row r="638" spans="1:28">
      <c r="A638" s="1" t="s">
        <v>28</v>
      </c>
      <c r="B638" s="1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s="1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</row>
    <row r="639" spans="1:28">
      <c r="A639" s="1" t="s">
        <v>28</v>
      </c>
      <c r="B639" s="1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s="1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</row>
    <row r="640" spans="1:28">
      <c r="A640" s="1" t="s">
        <v>28</v>
      </c>
      <c r="B640" s="1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s="1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</row>
    <row r="641" spans="1:28">
      <c r="A641" s="1" t="s">
        <v>28</v>
      </c>
      <c r="B641" s="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s="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</row>
    <row r="642" spans="1:28">
      <c r="A642" s="1" t="s">
        <v>28</v>
      </c>
      <c r="B642" s="1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s="1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X642">
        <v>2016</v>
      </c>
      <c r="Y642">
        <v>562</v>
      </c>
      <c r="Z642">
        <v>6.8</v>
      </c>
      <c r="AA642">
        <v>2.35</v>
      </c>
      <c r="AB642">
        <v>12000</v>
      </c>
    </row>
    <row r="643" spans="1:28">
      <c r="A643" s="1" t="s">
        <v>28</v>
      </c>
      <c r="B643" s="1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s="1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</row>
    <row r="644" spans="1:28">
      <c r="A644" s="1" t="s">
        <v>28</v>
      </c>
      <c r="B644" s="1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s="1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X644">
        <v>2010</v>
      </c>
      <c r="Y644">
        <v>1000</v>
      </c>
      <c r="Z644">
        <v>5.9</v>
      </c>
      <c r="AA644">
        <v>1.85</v>
      </c>
      <c r="AB644">
        <v>0</v>
      </c>
    </row>
    <row r="645" spans="1:28">
      <c r="A645" s="1" t="s">
        <v>28</v>
      </c>
      <c r="B645" s="1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s="1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</row>
    <row r="646" spans="1:28">
      <c r="A646" s="1" t="s">
        <v>28</v>
      </c>
      <c r="B646" s="1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s="1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</row>
    <row r="647" spans="1:28">
      <c r="A647" s="1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J647" t="s">
        <v>1671</v>
      </c>
      <c r="K647" t="s">
        <v>3305</v>
      </c>
      <c r="L647" s="1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Y647">
        <v>363</v>
      </c>
      <c r="Z647">
        <v>7.4</v>
      </c>
      <c r="AA647">
        <v>16</v>
      </c>
      <c r="AB647">
        <v>0</v>
      </c>
    </row>
    <row r="648" spans="1:28">
      <c r="A648" s="1" t="s">
        <v>28</v>
      </c>
      <c r="B648" s="1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s="1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</row>
    <row r="649" spans="1:28">
      <c r="A649" s="1" t="s">
        <v>28</v>
      </c>
      <c r="B649" s="1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s="1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</row>
    <row r="650" spans="1:28">
      <c r="A650" s="1" t="s">
        <v>28</v>
      </c>
      <c r="B650" s="1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s="1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</row>
    <row r="651" spans="1:28">
      <c r="A651" s="1" t="s">
        <v>28</v>
      </c>
      <c r="B651" s="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s="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</row>
    <row r="652" spans="1:28">
      <c r="A652" s="1" t="s">
        <v>28</v>
      </c>
      <c r="B652" s="1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s="1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</row>
    <row r="653" spans="1:28">
      <c r="A653" s="1" t="s">
        <v>28</v>
      </c>
      <c r="B653" s="1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s="1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</row>
    <row r="654" spans="1:28">
      <c r="A654" s="1" t="s">
        <v>28</v>
      </c>
      <c r="B654" s="1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s="1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</row>
    <row r="655" spans="1:28">
      <c r="A655" s="1" t="s">
        <v>28</v>
      </c>
      <c r="B655" s="1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s="1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</row>
    <row r="656" spans="1:28">
      <c r="A656" s="1" t="s">
        <v>28</v>
      </c>
      <c r="B656" s="1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s="1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</row>
    <row r="657" spans="1:28">
      <c r="A657" s="1" t="s">
        <v>28</v>
      </c>
      <c r="B657" s="1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s="1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</row>
    <row r="658" spans="1:28">
      <c r="A658" s="1" t="s">
        <v>28</v>
      </c>
      <c r="B658" s="1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s="1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</row>
    <row r="659" spans="1:28">
      <c r="A659" s="1" t="s">
        <v>28</v>
      </c>
      <c r="B659" s="1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s="1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</row>
    <row r="660" spans="1:28">
      <c r="A660" s="1" t="s">
        <v>28</v>
      </c>
      <c r="B660" s="1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s="1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</row>
    <row r="661" spans="1:28">
      <c r="A661" s="1" t="s">
        <v>28</v>
      </c>
      <c r="B661" s="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s="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</row>
    <row r="662" spans="1:28">
      <c r="A662" s="1" t="s">
        <v>28</v>
      </c>
      <c r="B662" s="1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s="1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</row>
    <row r="663" spans="1:28">
      <c r="A663" s="1" t="s">
        <v>28</v>
      </c>
      <c r="B663" s="1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s="1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</row>
    <row r="664" spans="1:28">
      <c r="A664" s="1" t="s">
        <v>28</v>
      </c>
      <c r="B664" s="1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s="1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</row>
    <row r="665" spans="1:28">
      <c r="A665" s="1" t="s">
        <v>28</v>
      </c>
      <c r="B665" s="1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s="1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</row>
    <row r="666" spans="1:28">
      <c r="A666" s="1" t="s">
        <v>747</v>
      </c>
      <c r="B666" s="1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s="1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</row>
    <row r="667" spans="1:28">
      <c r="A667" s="1" t="s">
        <v>28</v>
      </c>
      <c r="B667" s="1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s="1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</row>
    <row r="668" spans="1:28">
      <c r="A668" s="1" t="s">
        <v>28</v>
      </c>
      <c r="B668" s="1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s="1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</row>
    <row r="669" spans="1:28">
      <c r="A669" s="1" t="s">
        <v>28</v>
      </c>
      <c r="B669" s="1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s="1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</row>
    <row r="670" spans="1:28">
      <c r="A670" s="1" t="s">
        <v>28</v>
      </c>
      <c r="B670" s="1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s="1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</row>
    <row r="671" spans="1:28">
      <c r="A671" s="1" t="s">
        <v>28</v>
      </c>
      <c r="B671" s="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s="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</row>
    <row r="672" spans="1:28">
      <c r="A672" s="1" t="s">
        <v>28</v>
      </c>
      <c r="B672" s="1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s="1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</row>
    <row r="673" spans="1:28">
      <c r="A673" s="1" t="s">
        <v>28</v>
      </c>
      <c r="B673" s="1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s="1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</row>
    <row r="674" spans="1:28">
      <c r="A674" s="1" t="s">
        <v>28</v>
      </c>
      <c r="B674" s="1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s="1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</row>
    <row r="675" spans="1:28">
      <c r="A675" s="1" t="s">
        <v>28</v>
      </c>
      <c r="B675" s="1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s="1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</row>
    <row r="676" spans="1:28">
      <c r="A676" s="1" t="s">
        <v>28</v>
      </c>
      <c r="B676" s="1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s="1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</row>
    <row r="677" spans="1:28">
      <c r="A677" s="1" t="s">
        <v>28</v>
      </c>
      <c r="B677" s="1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s="1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</row>
    <row r="678" spans="1:28">
      <c r="A678" s="1" t="s">
        <v>28</v>
      </c>
      <c r="B678" s="1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J678" t="s">
        <v>1467</v>
      </c>
      <c r="K678" t="s">
        <v>3756</v>
      </c>
      <c r="L678" s="1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</row>
    <row r="679" spans="1:28">
      <c r="A679" s="1" t="s">
        <v>28</v>
      </c>
      <c r="B679" s="1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s="1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</row>
    <row r="680" spans="1:28">
      <c r="A680" s="1" t="s">
        <v>28</v>
      </c>
      <c r="B680" s="1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s="1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</row>
    <row r="681" spans="1:28">
      <c r="A681" s="1" t="s">
        <v>28</v>
      </c>
      <c r="B681" s="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s="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</row>
    <row r="682" spans="1:28">
      <c r="A682" s="1" t="s">
        <v>28</v>
      </c>
      <c r="B682" s="1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s="1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</row>
    <row r="683" spans="1:28">
      <c r="A683" s="1" t="s">
        <v>28</v>
      </c>
      <c r="B683" s="1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s="1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</row>
    <row r="684" spans="1:28">
      <c r="A684" s="1" t="s">
        <v>28</v>
      </c>
      <c r="B684" s="1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s="1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</row>
    <row r="685" spans="1:28">
      <c r="A685" s="1" t="s">
        <v>28</v>
      </c>
      <c r="B685" s="1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s="1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</row>
    <row r="686" spans="1:28">
      <c r="A686" s="1" t="s">
        <v>28</v>
      </c>
      <c r="B686" s="1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s="1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</row>
    <row r="687" spans="1:28">
      <c r="A687" s="1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J687" t="s">
        <v>3082</v>
      </c>
      <c r="K687" t="s">
        <v>686</v>
      </c>
      <c r="L687" s="1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Y687">
        <v>773</v>
      </c>
      <c r="Z687">
        <v>8.1</v>
      </c>
      <c r="AB687">
        <v>0</v>
      </c>
    </row>
    <row r="688" spans="1:28">
      <c r="A688" s="1" t="s">
        <v>28</v>
      </c>
      <c r="B688" s="1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s="1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</row>
    <row r="689" spans="1:28">
      <c r="A689" s="1" t="s">
        <v>28</v>
      </c>
      <c r="B689" s="1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s="1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</row>
    <row r="690" spans="1:28">
      <c r="A690" s="1" t="s">
        <v>28</v>
      </c>
      <c r="B690" s="1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s="1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</row>
    <row r="691" spans="1:28">
      <c r="A691" s="1" t="s">
        <v>28</v>
      </c>
      <c r="B691" s="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s="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</row>
    <row r="692" spans="1:28">
      <c r="A692" s="1" t="s">
        <v>28</v>
      </c>
      <c r="B692" s="1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s="1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</row>
    <row r="693" spans="1:28">
      <c r="A693" s="1" t="s">
        <v>747</v>
      </c>
      <c r="B693" s="1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s="1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</row>
    <row r="694" spans="1:28">
      <c r="A694" s="1" t="s">
        <v>28</v>
      </c>
      <c r="B694" s="1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s="1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</row>
    <row r="695" spans="1:28">
      <c r="A695" s="1" t="s">
        <v>28</v>
      </c>
      <c r="B695" s="1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s="1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</row>
    <row r="696" spans="1:28">
      <c r="A696" s="1" t="s">
        <v>28</v>
      </c>
      <c r="B696" s="1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s="1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</row>
    <row r="697" spans="1:28">
      <c r="A697" s="1" t="s">
        <v>28</v>
      </c>
      <c r="B697" s="1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s="1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</row>
    <row r="698" spans="1:28">
      <c r="A698" s="1" t="s">
        <v>28</v>
      </c>
      <c r="B698" s="1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s="1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</row>
    <row r="699" spans="1:28">
      <c r="A699" s="1" t="s">
        <v>28</v>
      </c>
      <c r="B699" s="1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s="1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</row>
    <row r="700" spans="1:28">
      <c r="A700" s="1" t="s">
        <v>28</v>
      </c>
      <c r="B700" s="1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s="1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</row>
    <row r="701" spans="1:28">
      <c r="A701" s="1" t="s">
        <v>28</v>
      </c>
      <c r="B701" s="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s="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</row>
    <row r="702" spans="1:28">
      <c r="A702" s="1" t="s">
        <v>28</v>
      </c>
      <c r="B702" s="1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s="1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</row>
    <row r="703" spans="1:28">
      <c r="A703" s="1" t="s">
        <v>28</v>
      </c>
      <c r="B703" s="1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s="1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</row>
    <row r="704" spans="1:28">
      <c r="A704" s="1" t="s">
        <v>28</v>
      </c>
      <c r="B704" s="1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s="1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</row>
    <row r="705" spans="1:28">
      <c r="A705" s="1" t="s">
        <v>28</v>
      </c>
      <c r="B705" s="1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s="1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</row>
    <row r="706" spans="1:28">
      <c r="A706" s="1" t="s">
        <v>28</v>
      </c>
      <c r="B706" s="1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s="1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</row>
    <row r="707" spans="1:28">
      <c r="A707" s="1" t="s">
        <v>28</v>
      </c>
      <c r="B707" s="1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s="1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</row>
    <row r="708" spans="1:28">
      <c r="A708" s="1" t="s">
        <v>28</v>
      </c>
      <c r="B708" s="1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s="1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</row>
    <row r="709" spans="1:28">
      <c r="A709" s="1" t="s">
        <v>28</v>
      </c>
      <c r="B709" s="1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s="1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</row>
    <row r="710" spans="1:28">
      <c r="A710" s="1" t="s">
        <v>28</v>
      </c>
      <c r="B710" s="1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s="1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</row>
    <row r="711" spans="1:28">
      <c r="A711" s="1" t="s">
        <v>28</v>
      </c>
      <c r="B711" s="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s="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</row>
    <row r="712" spans="1:28">
      <c r="A712" s="1" t="s">
        <v>28</v>
      </c>
      <c r="B712" s="1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s="1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</row>
    <row r="713" spans="1:28">
      <c r="A713" s="1" t="s">
        <v>28</v>
      </c>
      <c r="B713" s="1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s="1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</row>
    <row r="714" spans="1:28">
      <c r="A714" s="1" t="s">
        <v>28</v>
      </c>
      <c r="B714" s="1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s="1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</row>
    <row r="715" spans="1:28">
      <c r="A715" s="1" t="s">
        <v>28</v>
      </c>
      <c r="B715" s="1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s="1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X715">
        <v>2007</v>
      </c>
      <c r="Y715">
        <v>330</v>
      </c>
      <c r="Z715">
        <v>5.9</v>
      </c>
      <c r="AA715">
        <v>2.35</v>
      </c>
      <c r="AB715">
        <v>0</v>
      </c>
    </row>
    <row r="716" spans="1:28">
      <c r="A716" s="1" t="s">
        <v>28</v>
      </c>
      <c r="B716" s="1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s="1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</row>
    <row r="717" spans="1:28">
      <c r="A717" s="1" t="s">
        <v>28</v>
      </c>
      <c r="B717" s="1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s="1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</row>
    <row r="718" spans="1:28">
      <c r="A718" s="1" t="s">
        <v>28</v>
      </c>
      <c r="B718" s="1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s="1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</row>
    <row r="719" spans="1:28">
      <c r="A719" s="1" t="s">
        <v>28</v>
      </c>
      <c r="B719" s="1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s="1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</row>
    <row r="720" spans="1:28">
      <c r="A720" s="1" t="s">
        <v>28</v>
      </c>
      <c r="B720" s="1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s="1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</row>
    <row r="721" spans="1:28">
      <c r="A721" s="1" t="s">
        <v>28</v>
      </c>
      <c r="B721" s="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s="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</row>
    <row r="722" spans="1:28">
      <c r="A722" s="1" t="s">
        <v>28</v>
      </c>
      <c r="B722" s="1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s="1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</row>
    <row r="723" spans="1:28">
      <c r="A723" s="1" t="s">
        <v>28</v>
      </c>
      <c r="B723" s="1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s="1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</row>
    <row r="724" spans="1:28">
      <c r="A724" s="1" t="s">
        <v>28</v>
      </c>
      <c r="B724" s="1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s="1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</row>
    <row r="725" spans="1:28">
      <c r="A725" s="1" t="s">
        <v>28</v>
      </c>
      <c r="B725" s="1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s="1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</row>
    <row r="726" spans="1:28">
      <c r="A726" s="1" t="s">
        <v>28</v>
      </c>
      <c r="B726" s="1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s="1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</row>
    <row r="727" spans="1:28">
      <c r="A727" s="1" t="s">
        <v>28</v>
      </c>
      <c r="B727" s="1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s="1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</row>
    <row r="728" spans="1:28">
      <c r="A728" s="1" t="s">
        <v>28</v>
      </c>
      <c r="B728" s="1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s="1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</row>
    <row r="729" spans="1:28">
      <c r="A729" s="1" t="s">
        <v>28</v>
      </c>
      <c r="B729" s="1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s="1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</row>
    <row r="730" spans="1:28">
      <c r="A730" s="1" t="s">
        <v>28</v>
      </c>
      <c r="B730" s="1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s="1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</row>
    <row r="731" spans="1:28">
      <c r="A731" s="1" t="s">
        <v>28</v>
      </c>
      <c r="B731" s="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s="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</row>
    <row r="732" spans="1:28">
      <c r="A732" s="1" t="s">
        <v>28</v>
      </c>
      <c r="B732" s="1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s="1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</row>
    <row r="733" spans="1:28">
      <c r="A733" s="1" t="s">
        <v>28</v>
      </c>
      <c r="B733" s="1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s="1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</row>
    <row r="734" spans="1:28">
      <c r="A734" s="1" t="s">
        <v>28</v>
      </c>
      <c r="B734" s="1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s="1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</row>
    <row r="735" spans="1:28">
      <c r="A735" s="1" t="s">
        <v>28</v>
      </c>
      <c r="B735" s="1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s="1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</row>
    <row r="736" spans="1:28">
      <c r="A736" s="1" t="s">
        <v>28</v>
      </c>
      <c r="B736" s="1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s="1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</row>
    <row r="737" spans="1:28">
      <c r="A737" s="1" t="s">
        <v>28</v>
      </c>
      <c r="B737" s="1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s="1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</row>
    <row r="738" spans="1:28">
      <c r="A738" s="1" t="s">
        <v>28</v>
      </c>
      <c r="B738" s="1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s="1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</row>
    <row r="739" spans="1:28">
      <c r="A739" s="1" t="s">
        <v>28</v>
      </c>
      <c r="B739" s="1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s="1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</row>
    <row r="740" spans="1:28">
      <c r="A740" s="1" t="s">
        <v>28</v>
      </c>
      <c r="B740" s="1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s="1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</row>
    <row r="741" spans="1:28">
      <c r="A741" s="1" t="s">
        <v>28</v>
      </c>
      <c r="B741" s="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s="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</row>
    <row r="742" spans="1:28">
      <c r="A742" s="1" t="s">
        <v>28</v>
      </c>
      <c r="B742" s="1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s="1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</row>
    <row r="743" spans="1:28">
      <c r="A743" s="1" t="s">
        <v>28</v>
      </c>
      <c r="B743" s="1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s="1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</row>
    <row r="744" spans="1:28">
      <c r="A744" s="1" t="s">
        <v>28</v>
      </c>
      <c r="B744" s="1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s="1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</row>
    <row r="745" spans="1:28">
      <c r="A745" s="1" t="s">
        <v>28</v>
      </c>
      <c r="B745" s="1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s="1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</row>
    <row r="746" spans="1:28">
      <c r="A746" s="1" t="s">
        <v>747</v>
      </c>
      <c r="B746" s="1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s="1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</row>
    <row r="747" spans="1:28">
      <c r="A747" s="1" t="s">
        <v>28</v>
      </c>
      <c r="B747" s="1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s="1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</row>
    <row r="748" spans="1:28">
      <c r="A748" s="1" t="s">
        <v>28</v>
      </c>
      <c r="B748" s="1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s="1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</row>
    <row r="749" spans="1:28">
      <c r="A749" s="1" t="s">
        <v>28</v>
      </c>
      <c r="B749" s="1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s="1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</row>
    <row r="750" spans="1:28">
      <c r="A750" s="1" t="s">
        <v>28</v>
      </c>
      <c r="B750" s="1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s="1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</row>
    <row r="751" spans="1:28">
      <c r="A751" s="1" t="s">
        <v>28</v>
      </c>
      <c r="B751" s="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s="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</row>
    <row r="752" spans="1:28">
      <c r="A752" s="1" t="s">
        <v>28</v>
      </c>
      <c r="B752" s="1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s="1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</row>
    <row r="753" spans="1:28">
      <c r="A753" s="1" t="s">
        <v>28</v>
      </c>
      <c r="B753" s="1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s="1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</row>
    <row r="754" spans="1:28">
      <c r="A754" s="1" t="s">
        <v>28</v>
      </c>
      <c r="B754" s="1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s="1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</row>
    <row r="755" spans="1:28">
      <c r="A755" s="1" t="s">
        <v>28</v>
      </c>
      <c r="B755" s="1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s="1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</row>
    <row r="756" spans="1:28">
      <c r="A756" s="1" t="s">
        <v>28</v>
      </c>
      <c r="B756" s="1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s="1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</row>
    <row r="757" spans="1:28">
      <c r="A757" s="1" t="s">
        <v>28</v>
      </c>
      <c r="B757" s="1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s="1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</row>
    <row r="758" spans="1:28">
      <c r="A758" s="1" t="s">
        <v>28</v>
      </c>
      <c r="B758" s="1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s="1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</row>
    <row r="759" spans="1:28">
      <c r="A759" s="1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J759" t="s">
        <v>1681</v>
      </c>
      <c r="K759" t="s">
        <v>4144</v>
      </c>
      <c r="L759" s="1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Y759">
        <v>607</v>
      </c>
      <c r="Z759">
        <v>7.3</v>
      </c>
      <c r="AA759">
        <v>1.78</v>
      </c>
      <c r="AB759">
        <v>0</v>
      </c>
    </row>
    <row r="760" spans="1:28">
      <c r="A760" s="1" t="s">
        <v>28</v>
      </c>
      <c r="B760" s="1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s="1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</row>
    <row r="761" spans="1:28">
      <c r="A761" s="1" t="s">
        <v>28</v>
      </c>
      <c r="B761" s="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s="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</row>
    <row r="762" spans="1:28">
      <c r="A762" s="1" t="s">
        <v>28</v>
      </c>
      <c r="B762" s="1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s="1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</row>
    <row r="763" spans="1:28">
      <c r="A763" s="1" t="s">
        <v>28</v>
      </c>
      <c r="B763" s="1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s="1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</row>
    <row r="764" spans="1:28">
      <c r="A764" s="1" t="s">
        <v>28</v>
      </c>
      <c r="B764" s="1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s="1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</row>
    <row r="765" spans="1:28">
      <c r="A765" s="1" t="s">
        <v>28</v>
      </c>
      <c r="B765" s="1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s="1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</row>
    <row r="766" spans="1:28">
      <c r="A766" s="1" t="s">
        <v>28</v>
      </c>
      <c r="B766" s="1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s="1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</row>
    <row r="767" spans="1:28">
      <c r="A767" s="1" t="s">
        <v>28</v>
      </c>
      <c r="B767" s="1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s="1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</row>
    <row r="768" spans="1:28">
      <c r="A768" s="1" t="s">
        <v>28</v>
      </c>
      <c r="B768" s="1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s="1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</row>
    <row r="769" spans="1:28">
      <c r="A769" s="1" t="s">
        <v>28</v>
      </c>
      <c r="B769" s="1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s="1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</row>
    <row r="770" spans="1:28">
      <c r="A770" s="1" t="s">
        <v>28</v>
      </c>
      <c r="B770" s="1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s="1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</row>
    <row r="771" spans="1:28">
      <c r="A771" s="1" t="s">
        <v>28</v>
      </c>
      <c r="B771" s="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s="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</row>
    <row r="772" spans="1:28">
      <c r="A772" s="1" t="s">
        <v>28</v>
      </c>
      <c r="B772" s="1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s="1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</row>
    <row r="773" spans="1:28">
      <c r="A773" s="1" t="s">
        <v>28</v>
      </c>
      <c r="B773" s="1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s="1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</row>
    <row r="774" spans="1:28">
      <c r="A774" s="1" t="s">
        <v>28</v>
      </c>
      <c r="B774" s="1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s="1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</row>
    <row r="775" spans="1:28">
      <c r="A775" s="1" t="s">
        <v>28</v>
      </c>
      <c r="B775" s="1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s="1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X775">
        <v>2009</v>
      </c>
      <c r="Y775">
        <v>748</v>
      </c>
      <c r="Z775">
        <v>7.1</v>
      </c>
      <c r="AA775">
        <v>2.35</v>
      </c>
      <c r="AB775">
        <v>0</v>
      </c>
    </row>
    <row r="776" spans="1:28">
      <c r="A776" s="1" t="s">
        <v>28</v>
      </c>
      <c r="B776" s="1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s="1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</row>
    <row r="777" spans="1:28">
      <c r="A777" s="1" t="s">
        <v>28</v>
      </c>
      <c r="B777" s="1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s="1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</row>
    <row r="778" spans="1:28">
      <c r="A778" s="1" t="s">
        <v>28</v>
      </c>
      <c r="B778" s="1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s="1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</row>
    <row r="779" spans="1:28">
      <c r="A779" s="1" t="s">
        <v>28</v>
      </c>
      <c r="B779" s="1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s="1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</row>
    <row r="780" spans="1:28">
      <c r="A780" s="1" t="s">
        <v>28</v>
      </c>
      <c r="B780" s="1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s="1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</row>
    <row r="781" spans="1:28">
      <c r="A781" s="1" t="s">
        <v>28</v>
      </c>
      <c r="B781" s="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s="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</row>
    <row r="782" spans="1:28">
      <c r="A782" s="1" t="s">
        <v>28</v>
      </c>
      <c r="B782" s="1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s="1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X782">
        <v>2012</v>
      </c>
      <c r="Y782">
        <v>897</v>
      </c>
      <c r="Z782">
        <v>6.8</v>
      </c>
      <c r="AA782">
        <v>2.35</v>
      </c>
      <c r="AB782">
        <v>11000</v>
      </c>
    </row>
    <row r="783" spans="1:28">
      <c r="A783" s="1" t="s">
        <v>28</v>
      </c>
      <c r="B783" s="1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s="1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</row>
    <row r="784" spans="1:28">
      <c r="A784" s="1" t="s">
        <v>28</v>
      </c>
      <c r="B784" s="1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s="1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</row>
    <row r="785" spans="1:28">
      <c r="A785" s="1" t="s">
        <v>28</v>
      </c>
      <c r="B785" s="1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s="1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</row>
    <row r="786" spans="1:28">
      <c r="A786" s="1" t="s">
        <v>28</v>
      </c>
      <c r="B786" s="1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s="1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</row>
    <row r="787" spans="1:28">
      <c r="A787" s="1" t="s">
        <v>28</v>
      </c>
      <c r="B787" s="1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s="1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</row>
    <row r="788" spans="1:28">
      <c r="A788" s="1" t="s">
        <v>28</v>
      </c>
      <c r="B788" s="1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s="1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</row>
    <row r="789" spans="1:28">
      <c r="A789" s="1" t="s">
        <v>28</v>
      </c>
      <c r="B789" s="1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s="1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</row>
    <row r="790" spans="1:28">
      <c r="A790" s="1" t="s">
        <v>28</v>
      </c>
      <c r="B790" s="1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s="1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</row>
    <row r="791" spans="1:28">
      <c r="A791" s="1" t="s">
        <v>28</v>
      </c>
      <c r="B791" s="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s="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X791">
        <v>2006</v>
      </c>
      <c r="Y791">
        <v>1000</v>
      </c>
      <c r="Z791">
        <v>5</v>
      </c>
      <c r="AA791">
        <v>1.85</v>
      </c>
      <c r="AB791">
        <v>470</v>
      </c>
    </row>
    <row r="792" spans="1:28">
      <c r="A792" s="1" t="s">
        <v>28</v>
      </c>
      <c r="B792" s="1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s="1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</row>
    <row r="793" spans="1:28">
      <c r="A793" s="1" t="s">
        <v>28</v>
      </c>
      <c r="B793" s="1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s="1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</row>
    <row r="794" spans="1:28">
      <c r="A794" s="1" t="s">
        <v>28</v>
      </c>
      <c r="B794" s="1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s="1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</row>
    <row r="795" spans="1:28">
      <c r="A795" s="1" t="s">
        <v>28</v>
      </c>
      <c r="B795" s="1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s="1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</row>
    <row r="796" spans="1:28">
      <c r="A796" s="1" t="s">
        <v>28</v>
      </c>
      <c r="B796" s="1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s="1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</row>
    <row r="797" spans="1:28">
      <c r="A797" s="1" t="s">
        <v>28</v>
      </c>
      <c r="B797" s="1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s="1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</row>
    <row r="798" spans="1:28">
      <c r="A798" s="1" t="s">
        <v>28</v>
      </c>
      <c r="B798" s="1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s="1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</row>
    <row r="799" spans="1:28">
      <c r="A799" s="1" t="s">
        <v>747</v>
      </c>
      <c r="B799" s="1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s="1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</row>
    <row r="800" spans="1:28">
      <c r="A800" s="1" t="s">
        <v>28</v>
      </c>
      <c r="B800" s="1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s="1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</row>
    <row r="801" spans="1:28">
      <c r="A801" s="1" t="s">
        <v>28</v>
      </c>
      <c r="B801" s="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s="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</row>
    <row r="802" spans="1:28">
      <c r="A802" s="1" t="s">
        <v>28</v>
      </c>
      <c r="B802" s="1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s="1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</row>
    <row r="803" spans="1:28">
      <c r="A803" s="1" t="s">
        <v>28</v>
      </c>
      <c r="B803" s="1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s="1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</row>
    <row r="804" spans="1:28">
      <c r="A804" s="1" t="s">
        <v>28</v>
      </c>
      <c r="B804" s="1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s="1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</row>
    <row r="805" spans="1:28">
      <c r="A805" s="1" t="s">
        <v>28</v>
      </c>
      <c r="B805" s="1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s="1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</row>
    <row r="806" spans="1:28">
      <c r="A806" s="1" t="s">
        <v>28</v>
      </c>
      <c r="B806" s="1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s="1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</row>
    <row r="807" spans="1:28">
      <c r="A807" s="1" t="s">
        <v>28</v>
      </c>
      <c r="B807" s="1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s="1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</row>
    <row r="808" spans="1:28">
      <c r="A808" s="1" t="s">
        <v>28</v>
      </c>
      <c r="B808" s="1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s="1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</row>
    <row r="809" spans="1:28">
      <c r="A809" s="1" t="s">
        <v>28</v>
      </c>
      <c r="B809" s="1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s="1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</row>
    <row r="810" spans="1:28">
      <c r="A810" s="1" t="s">
        <v>28</v>
      </c>
      <c r="B810" s="1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s="1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</row>
    <row r="811" spans="1:28">
      <c r="A811" s="1" t="s">
        <v>28</v>
      </c>
      <c r="B811" s="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s="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</row>
    <row r="812" spans="1:28">
      <c r="A812" s="1" t="s">
        <v>28</v>
      </c>
      <c r="B812" s="1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J812" t="s">
        <v>42</v>
      </c>
      <c r="K812" t="s">
        <v>2412</v>
      </c>
      <c r="L812" s="1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</row>
    <row r="813" spans="1:28">
      <c r="A813" s="1" t="s">
        <v>747</v>
      </c>
      <c r="B813" s="1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s="1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</row>
    <row r="814" spans="1:28">
      <c r="A814" s="1" t="s">
        <v>28</v>
      </c>
      <c r="B814" s="1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s="1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</row>
    <row r="815" spans="1:28">
      <c r="A815" s="1" t="s">
        <v>28</v>
      </c>
      <c r="B815" s="1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s="1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</row>
    <row r="816" spans="1:28">
      <c r="A816" s="1" t="s">
        <v>28</v>
      </c>
      <c r="B816" s="1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s="1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</row>
    <row r="817" spans="1:28">
      <c r="A817" s="1" t="s">
        <v>28</v>
      </c>
      <c r="B817" s="1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s="1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</row>
    <row r="818" spans="1:28">
      <c r="A818" s="1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J818" t="s">
        <v>515</v>
      </c>
      <c r="K818" t="s">
        <v>4457</v>
      </c>
      <c r="L818" s="1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</row>
    <row r="819" spans="1:28">
      <c r="A819" s="1" t="s">
        <v>28</v>
      </c>
      <c r="B819" s="1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s="1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</row>
    <row r="820" spans="1:28">
      <c r="A820" s="1" t="s">
        <v>28</v>
      </c>
      <c r="B820" s="1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s="1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</row>
    <row r="821" spans="1:28">
      <c r="A821" s="1" t="s">
        <v>28</v>
      </c>
      <c r="B821" s="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s="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</row>
    <row r="822" spans="1:28">
      <c r="A822" s="1" t="s">
        <v>28</v>
      </c>
      <c r="B822" s="1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s="1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</row>
    <row r="823" spans="1:28">
      <c r="A823" s="1" t="s">
        <v>28</v>
      </c>
      <c r="B823" s="1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J823" t="s">
        <v>4485</v>
      </c>
      <c r="K823" t="s">
        <v>1107</v>
      </c>
      <c r="L823" s="1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</row>
    <row r="824" spans="1:28">
      <c r="A824" s="1" t="s">
        <v>28</v>
      </c>
      <c r="B824" s="1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s="1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</row>
    <row r="825" spans="1:28">
      <c r="A825" s="1" t="s">
        <v>28</v>
      </c>
      <c r="B825" s="1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s="1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</row>
    <row r="826" spans="1:28">
      <c r="A826" s="1" t="s">
        <v>28</v>
      </c>
      <c r="B826" s="1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s="1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</row>
    <row r="827" spans="1:28">
      <c r="A827" s="1" t="s">
        <v>28</v>
      </c>
      <c r="B827" s="1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s="1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</row>
    <row r="828" spans="1:28">
      <c r="A828" s="1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J828" t="s">
        <v>1681</v>
      </c>
      <c r="K828" t="s">
        <v>1978</v>
      </c>
      <c r="L828" s="1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Y828">
        <v>722</v>
      </c>
      <c r="Z828">
        <v>7</v>
      </c>
      <c r="AA828">
        <v>1.33</v>
      </c>
      <c r="AB828">
        <v>0</v>
      </c>
    </row>
    <row r="829" spans="1:28">
      <c r="A829" s="1" t="s">
        <v>28</v>
      </c>
      <c r="B829" s="1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s="1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</row>
    <row r="830" spans="1:28">
      <c r="A830" s="1" t="s">
        <v>28</v>
      </c>
      <c r="B830" s="1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s="1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</row>
    <row r="831" spans="1:28">
      <c r="A831" s="1" t="s">
        <v>28</v>
      </c>
      <c r="B831" s="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s="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</row>
    <row r="832" spans="1:28">
      <c r="A832" s="1" t="s">
        <v>28</v>
      </c>
      <c r="B832" s="1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s="1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</row>
    <row r="833" spans="1:28">
      <c r="A833" s="1" t="s">
        <v>28</v>
      </c>
      <c r="B833" s="1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s="1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</row>
    <row r="834" spans="1:28">
      <c r="A834" s="1" t="s">
        <v>28</v>
      </c>
      <c r="B834" s="1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s="1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</row>
    <row r="835" spans="1:28">
      <c r="A835" s="1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J835" t="s">
        <v>1681</v>
      </c>
      <c r="K835" t="s">
        <v>4545</v>
      </c>
      <c r="L835" s="1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Y835">
        <v>701</v>
      </c>
      <c r="Z835">
        <v>6.7</v>
      </c>
      <c r="AA835">
        <v>16</v>
      </c>
      <c r="AB835">
        <v>0</v>
      </c>
    </row>
    <row r="836" spans="1:28">
      <c r="A836" s="1" t="s">
        <v>28</v>
      </c>
      <c r="B836" s="1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s="1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</row>
    <row r="837" spans="1:28">
      <c r="A837" s="1" t="s">
        <v>28</v>
      </c>
      <c r="B837" s="1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s="1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</row>
    <row r="838" spans="1:28">
      <c r="A838" s="1" t="s">
        <v>747</v>
      </c>
      <c r="B838" s="1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s="1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</row>
    <row r="839" spans="1:28">
      <c r="A839" s="1" t="s">
        <v>28</v>
      </c>
      <c r="B839" s="1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s="1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</row>
    <row r="840" spans="1:28">
      <c r="A840" s="1" t="s">
        <v>28</v>
      </c>
      <c r="B840" s="1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s="1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</row>
    <row r="841" spans="1:28">
      <c r="A841" s="1" t="s">
        <v>28</v>
      </c>
      <c r="B841" s="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s="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</row>
    <row r="842" spans="1:28">
      <c r="A842" s="1" t="s">
        <v>28</v>
      </c>
      <c r="B842" s="1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s="1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</row>
    <row r="843" spans="1:28">
      <c r="A843" s="1" t="s">
        <v>28</v>
      </c>
      <c r="B843" s="1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s="1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</row>
    <row r="844" spans="1:28">
      <c r="A844" s="1" t="s">
        <v>28</v>
      </c>
      <c r="B844" s="1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s="1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</row>
    <row r="845" spans="1:28">
      <c r="A845" s="1" t="s">
        <v>28</v>
      </c>
      <c r="B845" s="1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s="1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</row>
    <row r="846" spans="1:28">
      <c r="A846" s="1" t="s">
        <v>28</v>
      </c>
      <c r="B846" s="1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s="1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</row>
    <row r="847" spans="1:28">
      <c r="A847" s="1" t="s">
        <v>28</v>
      </c>
      <c r="B847" s="1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s="1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</row>
    <row r="848" spans="1:28">
      <c r="A848" s="1" t="s">
        <v>28</v>
      </c>
      <c r="B848" s="1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s="1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</row>
    <row r="849" spans="1:28">
      <c r="A849" s="1" t="s">
        <v>28</v>
      </c>
      <c r="B849" s="1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s="1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</row>
    <row r="850" spans="1:28">
      <c r="A850" s="1" t="s">
        <v>28</v>
      </c>
      <c r="B850" s="1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s="1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</row>
    <row r="851" spans="1:28">
      <c r="A851" s="1" t="s">
        <v>28</v>
      </c>
      <c r="B851" s="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s="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</row>
    <row r="852" spans="1:28">
      <c r="A852" s="1" t="s">
        <v>28</v>
      </c>
      <c r="B852" s="1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s="1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</row>
    <row r="853" spans="1:28">
      <c r="A853" s="1" t="s">
        <v>28</v>
      </c>
      <c r="B853" s="1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s="1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</row>
    <row r="854" spans="1:28">
      <c r="A854" s="1" t="s">
        <v>28</v>
      </c>
      <c r="B854" s="1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s="1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</row>
    <row r="855" spans="1:28">
      <c r="A855" s="1" t="s">
        <v>28</v>
      </c>
      <c r="B855" s="1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s="1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</row>
    <row r="856" spans="1:28">
      <c r="A856" s="1" t="s">
        <v>28</v>
      </c>
      <c r="B856" s="1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s="1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</row>
    <row r="857" spans="1:28">
      <c r="A857" s="1" t="s">
        <v>747</v>
      </c>
      <c r="B857" s="1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s="1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</row>
    <row r="858" spans="1:28">
      <c r="A858" s="1" t="s">
        <v>28</v>
      </c>
      <c r="B858" s="1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s="1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</row>
    <row r="859" spans="1:28">
      <c r="A859" s="1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J859" t="s">
        <v>571</v>
      </c>
      <c r="K859" t="s">
        <v>4656</v>
      </c>
      <c r="L859" s="1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</row>
    <row r="860" spans="1:28">
      <c r="A860" s="1" t="s">
        <v>747</v>
      </c>
      <c r="B860" s="1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s="1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</row>
    <row r="861" spans="1:28">
      <c r="A861" s="1" t="s">
        <v>28</v>
      </c>
      <c r="B861" s="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s="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</row>
    <row r="862" spans="1:28">
      <c r="A862" s="1" t="s">
        <v>28</v>
      </c>
      <c r="B862" s="1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s="1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</row>
    <row r="863" spans="1:28">
      <c r="A863" s="1" t="s">
        <v>28</v>
      </c>
      <c r="B863" s="1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s="1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</row>
    <row r="864" spans="1:28">
      <c r="A864" s="1" t="s">
        <v>28</v>
      </c>
      <c r="B864" s="1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s="1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</row>
    <row r="865" spans="1:28">
      <c r="A865" s="1" t="s">
        <v>28</v>
      </c>
      <c r="B865" s="1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s="1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</row>
    <row r="866" spans="1:28">
      <c r="A866" s="1" t="s">
        <v>28</v>
      </c>
      <c r="B866" s="1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s="1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</row>
    <row r="867" spans="1:28">
      <c r="A867" s="1" t="s">
        <v>28</v>
      </c>
      <c r="B867" s="1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s="1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</row>
    <row r="868" spans="1:28">
      <c r="A868" s="1" t="s">
        <v>28</v>
      </c>
      <c r="B868" s="1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s="1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</row>
    <row r="869" spans="1:28">
      <c r="A869" s="1" t="s">
        <v>28</v>
      </c>
      <c r="B869" s="1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s="1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</row>
    <row r="870" spans="1:28">
      <c r="A870" s="1" t="s">
        <v>28</v>
      </c>
      <c r="B870" s="1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s="1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</row>
    <row r="871" spans="1:28">
      <c r="A871" s="1" t="s">
        <v>28</v>
      </c>
      <c r="B871" s="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s="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</row>
    <row r="872" spans="1:28">
      <c r="A872" s="1" t="s">
        <v>28</v>
      </c>
      <c r="B872" s="1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s="1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</row>
    <row r="873" spans="1:28">
      <c r="A873" s="1" t="s">
        <v>28</v>
      </c>
      <c r="B873" s="1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s="1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</row>
    <row r="874" spans="1:28">
      <c r="A874" s="1" t="s">
        <v>28</v>
      </c>
      <c r="B874" s="1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s="1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</row>
    <row r="875" spans="1:28">
      <c r="A875" s="1" t="s">
        <v>28</v>
      </c>
      <c r="B875" s="1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s="1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</row>
    <row r="876" spans="1:28">
      <c r="A876" s="1" t="s">
        <v>28</v>
      </c>
      <c r="B876" s="1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s="1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</row>
    <row r="877" spans="1:28">
      <c r="A877" s="1" t="s">
        <v>28</v>
      </c>
      <c r="B877" s="1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s="1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</row>
    <row r="878" spans="1:28">
      <c r="A878" s="1" t="s">
        <v>28</v>
      </c>
      <c r="B878" s="1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s="1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</row>
    <row r="879" spans="1:28">
      <c r="A879" s="1" t="s">
        <v>28</v>
      </c>
      <c r="B879" s="1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s="1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</row>
    <row r="880" spans="1:28">
      <c r="A880" s="1" t="s">
        <v>28</v>
      </c>
      <c r="B880" s="1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s="1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</row>
    <row r="881" spans="1:28">
      <c r="A881" s="1" t="s">
        <v>28</v>
      </c>
      <c r="B881" s="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s="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</row>
    <row r="882" spans="1:28">
      <c r="A882" s="1" t="s">
        <v>747</v>
      </c>
      <c r="B882" s="1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s="1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</row>
    <row r="883" spans="1:28">
      <c r="A883" s="1" t="s">
        <v>28</v>
      </c>
      <c r="B883" s="1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s="1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</row>
    <row r="884" spans="1:28">
      <c r="A884" s="1" t="s">
        <v>28</v>
      </c>
      <c r="B884" s="1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s="1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</row>
    <row r="885" spans="1:28">
      <c r="A885" s="1" t="s">
        <v>28</v>
      </c>
      <c r="B885" s="1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s="1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</row>
    <row r="886" spans="1:28">
      <c r="A886" s="1" t="s">
        <v>28</v>
      </c>
      <c r="B886" s="1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s="1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</row>
    <row r="887" spans="1:28">
      <c r="A887" s="1" t="s">
        <v>28</v>
      </c>
      <c r="B887" s="1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s="1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</row>
    <row r="888" spans="1:28">
      <c r="A888" s="1" t="s">
        <v>28</v>
      </c>
      <c r="B888" s="1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s="1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</row>
    <row r="889" spans="1:28">
      <c r="A889" s="1" t="s">
        <v>28</v>
      </c>
      <c r="B889" s="1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s="1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</row>
    <row r="890" spans="1:28">
      <c r="A890" s="1" t="s">
        <v>28</v>
      </c>
      <c r="B890" s="1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s="1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</row>
    <row r="891" spans="1:28">
      <c r="A891" s="1" t="s">
        <v>28</v>
      </c>
      <c r="B891" s="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s="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</row>
    <row r="892" spans="1:28">
      <c r="A892" s="1" t="s">
        <v>747</v>
      </c>
      <c r="B892" s="1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J892" t="s">
        <v>4824</v>
      </c>
      <c r="K892" t="s">
        <v>4825</v>
      </c>
      <c r="L892" s="1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</row>
    <row r="893" spans="1:28">
      <c r="A893" s="1" t="s">
        <v>28</v>
      </c>
      <c r="B893" s="1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J893" t="s">
        <v>4833</v>
      </c>
      <c r="K893" t="s">
        <v>1784</v>
      </c>
      <c r="L893" s="1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</row>
    <row r="894" spans="1:28">
      <c r="A894" s="1" t="s">
        <v>28</v>
      </c>
      <c r="B894" s="1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s="1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</row>
    <row r="895" spans="1:28">
      <c r="A895" s="1" t="s">
        <v>28</v>
      </c>
      <c r="B895" s="1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s="1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</row>
    <row r="896" spans="1:28">
      <c r="A896" s="1" t="s">
        <v>28</v>
      </c>
      <c r="B896" s="1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s="1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</row>
    <row r="897" spans="1:28">
      <c r="A897" s="1" t="s">
        <v>28</v>
      </c>
      <c r="B897" s="1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s="1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</row>
    <row r="898" spans="1:28">
      <c r="A898" s="1" t="s">
        <v>28</v>
      </c>
      <c r="B898" s="1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s="1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</row>
    <row r="899" spans="1:28">
      <c r="A899" s="1" t="s">
        <v>28</v>
      </c>
      <c r="B899" s="1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s="1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</row>
    <row r="900" spans="1:28">
      <c r="A900" s="1" t="s">
        <v>28</v>
      </c>
      <c r="B900" s="1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s="1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</row>
    <row r="901" spans="1:28">
      <c r="A901" s="1" t="s">
        <v>28</v>
      </c>
      <c r="B901" s="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s="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</row>
    <row r="902" spans="1:28">
      <c r="A902" s="1" t="s">
        <v>747</v>
      </c>
      <c r="B902" s="1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s="1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</row>
    <row r="903" spans="1:28">
      <c r="A903" s="1" t="s">
        <v>28</v>
      </c>
      <c r="B903" s="1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s="1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</row>
    <row r="904" spans="1:28">
      <c r="A904" s="1" t="s">
        <v>28</v>
      </c>
      <c r="B904" s="1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s="1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</row>
    <row r="905" spans="1:28">
      <c r="A905" s="1" t="s">
        <v>747</v>
      </c>
      <c r="B905" s="1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s="1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</row>
    <row r="906" spans="1:28">
      <c r="A906" s="1" t="s">
        <v>28</v>
      </c>
      <c r="B906" s="1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s="1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</row>
    <row r="907" spans="1:28">
      <c r="A907" s="1" t="s">
        <v>28</v>
      </c>
      <c r="B907" s="1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s="1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</row>
    <row r="908" spans="1:28">
      <c r="A908" s="1" t="s">
        <v>28</v>
      </c>
      <c r="B908" s="1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s="1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</row>
    <row r="909" spans="1:28">
      <c r="A909" s="1" t="s">
        <v>28</v>
      </c>
      <c r="B909" s="1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s="1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</row>
    <row r="910" spans="1:28">
      <c r="A910" s="1" t="s">
        <v>28</v>
      </c>
      <c r="B910" s="1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s="1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</row>
    <row r="911" spans="1:28">
      <c r="A911" s="1" t="s">
        <v>28</v>
      </c>
      <c r="B911" s="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s="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</row>
    <row r="912" spans="1:28">
      <c r="A912" s="1" t="s">
        <v>28</v>
      </c>
      <c r="B912" s="1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s="1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</row>
    <row r="913" spans="1:28">
      <c r="A913" s="1" t="s">
        <v>28</v>
      </c>
      <c r="B913" s="1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s="1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</row>
    <row r="914" spans="1:28">
      <c r="A914" s="1" t="s">
        <v>28</v>
      </c>
      <c r="B914" s="1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s="1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</row>
    <row r="915" spans="1:28">
      <c r="A915" s="1" t="s">
        <v>28</v>
      </c>
      <c r="B915" s="1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s="1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</row>
    <row r="916" spans="1:28">
      <c r="A916" s="1" t="s">
        <v>28</v>
      </c>
      <c r="B916" s="1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s="1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</row>
    <row r="917" spans="1:28">
      <c r="A917" s="1" t="s">
        <v>28</v>
      </c>
      <c r="B917" s="1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s="1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</row>
    <row r="918" spans="1:28">
      <c r="A918" s="1" t="s">
        <v>28</v>
      </c>
      <c r="B918" s="1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s="1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</row>
    <row r="919" spans="1:28">
      <c r="A919" s="1" t="s">
        <v>28</v>
      </c>
      <c r="B919" s="1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s="1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</row>
    <row r="920" spans="1:28">
      <c r="A920" s="1" t="s">
        <v>28</v>
      </c>
      <c r="B920" s="1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s="1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</row>
    <row r="921" spans="1:28">
      <c r="A921" s="1" t="s">
        <v>28</v>
      </c>
      <c r="B921" s="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s="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</row>
    <row r="922" spans="1:28">
      <c r="A922" s="1" t="s">
        <v>28</v>
      </c>
      <c r="B922" s="1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s="1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</row>
    <row r="923" spans="1:28">
      <c r="A923" s="1" t="s">
        <v>28</v>
      </c>
      <c r="B923" s="1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s="1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</row>
    <row r="924" spans="1:28">
      <c r="A924" s="1" t="s">
        <v>28</v>
      </c>
      <c r="B924" s="1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s="1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</row>
    <row r="925" spans="1:28">
      <c r="A925" s="1" t="s">
        <v>28</v>
      </c>
      <c r="B925" s="1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s="1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</row>
    <row r="926" spans="1:28">
      <c r="A926" s="1" t="s">
        <v>28</v>
      </c>
      <c r="B926" s="1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s="1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</row>
    <row r="927" spans="1:28">
      <c r="A927" s="1" t="s">
        <v>28</v>
      </c>
      <c r="B927" s="1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s="1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</row>
    <row r="928" spans="1:28">
      <c r="A928" s="1" t="s">
        <v>28</v>
      </c>
      <c r="B928" s="1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s="1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</row>
    <row r="929" spans="1:28">
      <c r="A929" s="1" t="s">
        <v>28</v>
      </c>
      <c r="B929" s="1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s="1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</row>
    <row r="930" spans="1:28">
      <c r="A930" s="1" t="s">
        <v>28</v>
      </c>
      <c r="B930" s="1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s="1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</row>
    <row r="931" spans="1:28">
      <c r="A931" s="1" t="s">
        <v>28</v>
      </c>
      <c r="B931" s="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s="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</row>
    <row r="932" spans="1:28">
      <c r="A932" s="1" t="s">
        <v>28</v>
      </c>
      <c r="B932" s="1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s="1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</row>
    <row r="933" spans="1:28">
      <c r="A933" s="1" t="s">
        <v>28</v>
      </c>
      <c r="B933" s="1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s="1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</row>
    <row r="934" spans="1:28">
      <c r="A934" s="1" t="s">
        <v>28</v>
      </c>
      <c r="B934" s="1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s="1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</row>
    <row r="935" spans="1:28">
      <c r="A935" s="1" t="s">
        <v>28</v>
      </c>
      <c r="B935" s="1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s="1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</row>
    <row r="936" spans="1:28">
      <c r="A936" s="1" t="s">
        <v>28</v>
      </c>
      <c r="B936" s="1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s="1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</row>
    <row r="937" spans="1:28">
      <c r="A937" s="1" t="s">
        <v>28</v>
      </c>
      <c r="B937" s="1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s="1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</row>
    <row r="938" spans="1:28">
      <c r="A938" s="1" t="s">
        <v>28</v>
      </c>
      <c r="B938" s="1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s="1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</row>
    <row r="939" spans="1:28">
      <c r="A939" s="1" t="s">
        <v>28</v>
      </c>
      <c r="B939" s="1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s="1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</row>
    <row r="940" spans="1:28">
      <c r="A940" s="1" t="s">
        <v>28</v>
      </c>
      <c r="B940" s="1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s="1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</row>
    <row r="941" spans="1:28">
      <c r="A941" s="1" t="s">
        <v>28</v>
      </c>
      <c r="B941" s="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s="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</row>
    <row r="942" spans="1:28">
      <c r="A942" s="1" t="s">
        <v>28</v>
      </c>
      <c r="B942" s="1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s="1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</row>
    <row r="943" spans="1:28">
      <c r="A943" s="1" t="s">
        <v>28</v>
      </c>
      <c r="B943" s="1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s="1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</row>
    <row r="944" spans="1:28">
      <c r="A944" s="1" t="s">
        <v>28</v>
      </c>
      <c r="B944" s="1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s="1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</row>
    <row r="945" spans="1:28">
      <c r="A945" s="1" t="s">
        <v>28</v>
      </c>
      <c r="B945" s="1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s="1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</row>
    <row r="946" spans="1:28">
      <c r="A946" s="1" t="s">
        <v>28</v>
      </c>
      <c r="B946" s="1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s="1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</row>
    <row r="947" spans="1:28">
      <c r="A947" s="1" t="s">
        <v>28</v>
      </c>
      <c r="B947" s="1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s="1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</row>
    <row r="948" spans="1:28">
      <c r="A948" s="1" t="s">
        <v>28</v>
      </c>
      <c r="B948" s="1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s="1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</row>
    <row r="949" spans="1:28">
      <c r="A949" s="1" t="s">
        <v>28</v>
      </c>
      <c r="B949" s="1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s="1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</row>
    <row r="950" spans="1:28">
      <c r="A950" s="1" t="s">
        <v>28</v>
      </c>
      <c r="B950" s="1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s="1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</row>
    <row r="951" spans="1:28">
      <c r="A951" s="1" t="s">
        <v>28</v>
      </c>
      <c r="B951" s="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s="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X951">
        <v>2011</v>
      </c>
      <c r="Y951">
        <v>13000</v>
      </c>
      <c r="Z951">
        <v>7.1</v>
      </c>
      <c r="AA951">
        <v>1.85</v>
      </c>
      <c r="AB951">
        <v>22000</v>
      </c>
    </row>
    <row r="952" spans="1:28">
      <c r="A952" s="1" t="s">
        <v>28</v>
      </c>
      <c r="B952" s="1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s="1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</row>
    <row r="953" spans="1:28">
      <c r="A953" s="1" t="s">
        <v>28</v>
      </c>
      <c r="B953" s="1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s="1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</row>
    <row r="954" spans="1:28">
      <c r="A954" s="1" t="s">
        <v>28</v>
      </c>
      <c r="B954" s="1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s="1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X954">
        <v>2005</v>
      </c>
      <c r="Y954">
        <v>989</v>
      </c>
      <c r="Z954">
        <v>5.4</v>
      </c>
      <c r="AA954">
        <v>1.85</v>
      </c>
      <c r="AB954">
        <v>0</v>
      </c>
    </row>
    <row r="955" spans="1:28">
      <c r="A955" s="1" t="s">
        <v>28</v>
      </c>
      <c r="B955" s="1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s="1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</row>
    <row r="956" spans="1:28">
      <c r="A956" s="1" t="s">
        <v>28</v>
      </c>
      <c r="B956" s="1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s="1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</row>
    <row r="957" spans="1:28">
      <c r="A957" s="1" t="s">
        <v>28</v>
      </c>
      <c r="B957" s="1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s="1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</row>
    <row r="958" spans="1:28">
      <c r="A958" s="1" t="s">
        <v>28</v>
      </c>
      <c r="B958" s="1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s="1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</row>
    <row r="959" spans="1:28">
      <c r="A959" s="1" t="s">
        <v>28</v>
      </c>
      <c r="B959" s="1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s="1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</row>
    <row r="960" spans="1:28">
      <c r="A960" s="1" t="s">
        <v>28</v>
      </c>
      <c r="B960" s="1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s="1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</row>
    <row r="961" spans="1:28">
      <c r="A961" s="1" t="s">
        <v>28</v>
      </c>
      <c r="B961" s="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s="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</row>
    <row r="962" spans="1:28">
      <c r="A962" s="1" t="s">
        <v>28</v>
      </c>
      <c r="B962" s="1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s="1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</row>
    <row r="963" spans="1:28">
      <c r="A963" s="1" t="s">
        <v>28</v>
      </c>
      <c r="B963" s="1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s="1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</row>
    <row r="964" spans="1:28">
      <c r="A964" s="1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J964" t="s">
        <v>1935</v>
      </c>
      <c r="K964" t="s">
        <v>2011</v>
      </c>
      <c r="L964" s="1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Y964">
        <v>171</v>
      </c>
      <c r="Z964">
        <v>7.9</v>
      </c>
      <c r="AB964">
        <v>0</v>
      </c>
    </row>
    <row r="965" spans="1:28">
      <c r="A965" s="1" t="s">
        <v>28</v>
      </c>
      <c r="B965" s="1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s="1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</row>
    <row r="966" spans="1:28">
      <c r="A966" s="1" t="s">
        <v>28</v>
      </c>
      <c r="B966" s="1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s="1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</row>
    <row r="967" spans="1:28">
      <c r="A967" s="1" t="s">
        <v>28</v>
      </c>
      <c r="B967" s="1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s="1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</row>
    <row r="968" spans="1:28">
      <c r="A968" s="1" t="s">
        <v>28</v>
      </c>
      <c r="B968" s="1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s="1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</row>
    <row r="969" spans="1:28">
      <c r="A969" s="1" t="s">
        <v>28</v>
      </c>
      <c r="B969" s="1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s="1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</row>
    <row r="970" spans="1:28">
      <c r="A970" s="1" t="s">
        <v>28</v>
      </c>
      <c r="B970" s="1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s="1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</row>
    <row r="971" spans="1:28">
      <c r="A971" s="1" t="s">
        <v>28</v>
      </c>
      <c r="B971" s="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s="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</row>
    <row r="972" spans="1:28">
      <c r="A972" s="1" t="s">
        <v>28</v>
      </c>
      <c r="B972" s="1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s="1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</row>
    <row r="973" spans="1:28">
      <c r="A973" s="1" t="s">
        <v>28</v>
      </c>
      <c r="B973" s="1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s="1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</row>
    <row r="974" spans="1:28">
      <c r="A974" s="1" t="s">
        <v>28</v>
      </c>
      <c r="B974" s="1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s="1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</row>
    <row r="975" spans="1:28">
      <c r="A975" s="1" t="s">
        <v>28</v>
      </c>
      <c r="B975" s="1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s="1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</row>
    <row r="976" spans="1:28">
      <c r="A976" s="1" t="s">
        <v>28</v>
      </c>
      <c r="B976" s="1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s="1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</row>
    <row r="977" spans="1:28">
      <c r="A977" s="1" t="s">
        <v>28</v>
      </c>
      <c r="B977" s="1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s="1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</row>
    <row r="978" spans="1:28">
      <c r="A978" s="1" t="s">
        <v>28</v>
      </c>
      <c r="B978" s="1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s="1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</row>
    <row r="979" spans="1:28">
      <c r="A979" s="1" t="s">
        <v>28</v>
      </c>
      <c r="B979" s="1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s="1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</row>
    <row r="980" spans="1:28">
      <c r="A980" s="1" t="s">
        <v>28</v>
      </c>
      <c r="B980" s="1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s="1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</row>
    <row r="981" spans="1:28">
      <c r="A981" s="1" t="s">
        <v>28</v>
      </c>
      <c r="B981" s="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s="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</row>
    <row r="982" spans="1:28">
      <c r="A982" s="1" t="s">
        <v>28</v>
      </c>
      <c r="B982" s="1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s="1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</row>
    <row r="983" spans="1:28">
      <c r="A983" s="1" t="s">
        <v>28</v>
      </c>
      <c r="B983" s="1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s="1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</row>
    <row r="984" spans="1:28">
      <c r="A984" s="1" t="s">
        <v>28</v>
      </c>
      <c r="B984" s="1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s="1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</row>
    <row r="985" spans="1:28">
      <c r="A985" s="1" t="s">
        <v>28</v>
      </c>
      <c r="B985" s="1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s="1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</row>
    <row r="986" spans="1:28">
      <c r="A986" s="1" t="s">
        <v>28</v>
      </c>
      <c r="B986" s="1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s="1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</row>
    <row r="987" spans="1:28">
      <c r="A987" s="1" t="s">
        <v>28</v>
      </c>
      <c r="B987" s="1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s="1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</row>
    <row r="988" spans="1:28">
      <c r="A988" s="1" t="s">
        <v>28</v>
      </c>
      <c r="B988" s="1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s="1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</row>
    <row r="989" spans="1:28">
      <c r="A989" s="1" t="s">
        <v>28</v>
      </c>
      <c r="B989" s="1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s="1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</row>
    <row r="990" spans="1:28">
      <c r="A990" s="1" t="s">
        <v>28</v>
      </c>
      <c r="B990" s="1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s="1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</row>
    <row r="991" spans="1:28">
      <c r="A991" s="1" t="s">
        <v>28</v>
      </c>
      <c r="B991" s="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s="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</row>
    <row r="992" spans="1:28">
      <c r="A992" s="1" t="s">
        <v>28</v>
      </c>
      <c r="B992" s="1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s="1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</row>
    <row r="993" spans="1:28">
      <c r="A993" s="1" t="s">
        <v>28</v>
      </c>
      <c r="B993" s="1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s="1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</row>
    <row r="994" spans="1:28">
      <c r="A994" s="1" t="s">
        <v>28</v>
      </c>
      <c r="B994" s="1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s="1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</row>
    <row r="995" spans="1:28">
      <c r="A995" s="1" t="s">
        <v>28</v>
      </c>
      <c r="B995" s="1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s="1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</row>
    <row r="996" spans="1:28">
      <c r="A996" s="1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J996" t="s">
        <v>3082</v>
      </c>
      <c r="K996" t="s">
        <v>5309</v>
      </c>
      <c r="L996" s="1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Y996">
        <v>7</v>
      </c>
      <c r="Z996">
        <v>7.8</v>
      </c>
      <c r="AA996">
        <v>1.33</v>
      </c>
      <c r="AB996">
        <v>361</v>
      </c>
    </row>
    <row r="997" spans="1:28">
      <c r="A997" s="1" t="s">
        <v>28</v>
      </c>
      <c r="B997" s="1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s="1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</row>
    <row r="998" spans="1:28">
      <c r="A998" s="1" t="s">
        <v>28</v>
      </c>
      <c r="B998" s="1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s="1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</row>
    <row r="999" spans="1:28">
      <c r="A999" s="1" t="s">
        <v>28</v>
      </c>
      <c r="B999" s="1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s="1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</row>
    <row r="1000" spans="1:28">
      <c r="A1000" s="1" t="s">
        <v>28</v>
      </c>
      <c r="B1000" s="1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s="1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</row>
    <row r="1001" spans="1:28">
      <c r="A1001" s="1" t="s">
        <v>747</v>
      </c>
      <c r="B1001" s="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s="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</row>
    <row r="1002" spans="1:28">
      <c r="A1002" s="1" t="s">
        <v>28</v>
      </c>
      <c r="B1002" s="1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s="1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</row>
    <row r="1003" spans="1:28">
      <c r="A1003" s="1" t="s">
        <v>28</v>
      </c>
      <c r="B1003" s="1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s="1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</row>
    <row r="1004" spans="1:28">
      <c r="A1004" s="1" t="s">
        <v>28</v>
      </c>
      <c r="B1004" s="1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s="1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</row>
    <row r="1005" spans="1:28">
      <c r="A1005" s="1" t="s">
        <v>28</v>
      </c>
      <c r="B1005" s="1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s="1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</row>
    <row r="1006" spans="1:28">
      <c r="A1006" s="1" t="s">
        <v>28</v>
      </c>
      <c r="B1006" s="1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s="1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</row>
    <row r="1007" spans="1:28">
      <c r="A1007" s="1" t="s">
        <v>28</v>
      </c>
      <c r="B1007" s="1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s="1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</row>
    <row r="1008" spans="1:28">
      <c r="A1008" s="1" t="s">
        <v>28</v>
      </c>
      <c r="B1008" s="1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s="1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</row>
    <row r="1009" spans="1:28">
      <c r="A1009" s="1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J1009" t="s">
        <v>1924</v>
      </c>
      <c r="K1009" t="s">
        <v>5374</v>
      </c>
      <c r="L1009" s="1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Y1009">
        <v>512</v>
      </c>
      <c r="Z1009">
        <v>7.5</v>
      </c>
      <c r="AA1009">
        <v>16</v>
      </c>
      <c r="AB1009">
        <v>915</v>
      </c>
    </row>
    <row r="1010" spans="1:28">
      <c r="A1010" s="1" t="s">
        <v>28</v>
      </c>
      <c r="B1010" s="1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s="1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</row>
    <row r="1011" spans="1:28">
      <c r="A1011" s="1" t="s">
        <v>28</v>
      </c>
      <c r="B1011" s="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s="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</row>
    <row r="1012" spans="1:28">
      <c r="A1012" s="1" t="s">
        <v>28</v>
      </c>
      <c r="B1012" s="1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s="1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</row>
    <row r="1013" spans="1:28">
      <c r="A1013" s="1" t="s">
        <v>28</v>
      </c>
      <c r="B1013" s="1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s="1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</row>
    <row r="1014" spans="1:28">
      <c r="A1014" s="1" t="s">
        <v>28</v>
      </c>
      <c r="B1014" s="1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s="1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</row>
    <row r="1015" spans="1:28">
      <c r="A1015" s="1" t="s">
        <v>28</v>
      </c>
      <c r="B1015" s="1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s="1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</row>
    <row r="1016" spans="1:28">
      <c r="A1016" s="1" t="s">
        <v>28</v>
      </c>
      <c r="B1016" s="1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s="1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</row>
    <row r="1017" spans="1:28">
      <c r="A1017" s="1" t="s">
        <v>28</v>
      </c>
      <c r="B1017" s="1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s="1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</row>
    <row r="1018" spans="1:28">
      <c r="A1018" s="1" t="s">
        <v>28</v>
      </c>
      <c r="B1018" s="1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s="1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</row>
    <row r="1019" spans="1:28">
      <c r="A1019" s="1" t="s">
        <v>28</v>
      </c>
      <c r="B1019" s="1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s="1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</row>
    <row r="1020" spans="1:28">
      <c r="A1020" s="1" t="s">
        <v>28</v>
      </c>
      <c r="B1020" s="1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s="1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</row>
    <row r="1021" spans="1:28">
      <c r="A1021" s="1" t="s">
        <v>28</v>
      </c>
      <c r="B1021" s="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s="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</row>
    <row r="1022" spans="1:28">
      <c r="A1022" s="1" t="s">
        <v>28</v>
      </c>
      <c r="B1022" s="1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s="1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</row>
    <row r="1023" spans="1:28">
      <c r="A1023" s="1" t="s">
        <v>28</v>
      </c>
      <c r="B1023" s="1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s="1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</row>
    <row r="1024" spans="1:28">
      <c r="A1024" s="1" t="s">
        <v>28</v>
      </c>
      <c r="B1024" s="1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s="1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</row>
    <row r="1025" spans="1:28">
      <c r="A1025" s="1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J1025" t="s">
        <v>3165</v>
      </c>
      <c r="K1025" t="s">
        <v>5445</v>
      </c>
      <c r="L1025" s="1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Y1025">
        <v>845</v>
      </c>
      <c r="Z1025">
        <v>7</v>
      </c>
      <c r="AA1025">
        <v>1.78</v>
      </c>
      <c r="AB1025">
        <v>0</v>
      </c>
    </row>
    <row r="1026" spans="1:28">
      <c r="A1026" s="1" t="s">
        <v>28</v>
      </c>
      <c r="B1026" s="1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s="1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</row>
    <row r="1027" spans="1:28">
      <c r="A1027" s="1" t="s">
        <v>28</v>
      </c>
      <c r="B1027" s="1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s="1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</row>
    <row r="1028" spans="1:28">
      <c r="A1028" s="1" t="s">
        <v>28</v>
      </c>
      <c r="B1028" s="1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s="1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</row>
    <row r="1029" spans="1:28">
      <c r="A1029" s="1" t="s">
        <v>28</v>
      </c>
      <c r="B1029" s="1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s="1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</row>
    <row r="1030" spans="1:28">
      <c r="A1030" s="1" t="s">
        <v>28</v>
      </c>
      <c r="B1030" s="1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s="1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</row>
    <row r="1031" spans="1:28">
      <c r="A1031" s="1" t="s">
        <v>28</v>
      </c>
      <c r="B1031" s="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s="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</row>
    <row r="1032" spans="1:28">
      <c r="A1032" s="1" t="s">
        <v>28</v>
      </c>
      <c r="B1032" s="1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s="1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</row>
    <row r="1033" spans="1:28">
      <c r="A1033" s="1" t="s">
        <v>28</v>
      </c>
      <c r="B1033" s="1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s="1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</row>
    <row r="1034" spans="1:28">
      <c r="A1034" s="1" t="s">
        <v>28</v>
      </c>
      <c r="B1034" s="1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s="1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</row>
    <row r="1035" spans="1:28">
      <c r="A1035" s="1" t="s">
        <v>28</v>
      </c>
      <c r="B1035" s="1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s="1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</row>
    <row r="1036" spans="1:28">
      <c r="A1036" s="1" t="s">
        <v>28</v>
      </c>
      <c r="B1036" s="1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s="1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</row>
    <row r="1037" spans="1:28">
      <c r="A1037" s="1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J1037" t="s">
        <v>5499</v>
      </c>
      <c r="K1037" t="s">
        <v>1706</v>
      </c>
      <c r="L1037" s="1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Y1037">
        <v>531</v>
      </c>
      <c r="Z1037">
        <v>8.5</v>
      </c>
      <c r="AA1037">
        <v>16</v>
      </c>
      <c r="AB1037">
        <v>31000</v>
      </c>
    </row>
    <row r="1038" spans="1:28">
      <c r="A1038" s="1" t="s">
        <v>28</v>
      </c>
      <c r="B1038" s="1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s="1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</row>
    <row r="1039" spans="1:28">
      <c r="A1039" s="1" t="s">
        <v>28</v>
      </c>
      <c r="B1039" s="1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s="1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X1039">
        <v>2009</v>
      </c>
      <c r="Y1039">
        <v>882</v>
      </c>
      <c r="Z1039">
        <v>7.4</v>
      </c>
      <c r="AA1039">
        <v>2.35</v>
      </c>
      <c r="AB1039">
        <v>21000</v>
      </c>
    </row>
    <row r="1040" spans="1:28">
      <c r="A1040" s="1" t="s">
        <v>28</v>
      </c>
      <c r="B1040" s="1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s="1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</row>
    <row r="1041" spans="1:28">
      <c r="A1041" s="1" t="s">
        <v>28</v>
      </c>
      <c r="B1041" s="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s="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</row>
    <row r="1042" spans="1:28">
      <c r="A1042" s="1" t="s">
        <v>28</v>
      </c>
      <c r="B1042" s="1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s="1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X1042">
        <v>2012</v>
      </c>
      <c r="Y1042">
        <v>35</v>
      </c>
      <c r="Z1042">
        <v>6.6</v>
      </c>
      <c r="AA1042">
        <v>2.35</v>
      </c>
      <c r="AB1042">
        <v>36000</v>
      </c>
    </row>
    <row r="1043" spans="1:28">
      <c r="A1043" s="1" t="s">
        <v>28</v>
      </c>
      <c r="B1043" s="1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s="1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</row>
    <row r="1044" spans="1:28">
      <c r="A1044" s="1" t="s">
        <v>28</v>
      </c>
      <c r="B1044" s="1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s="1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</row>
    <row r="1045" spans="1:28">
      <c r="A1045" s="1" t="s">
        <v>28</v>
      </c>
      <c r="B1045" s="1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s="1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</row>
    <row r="1046" spans="1:28">
      <c r="A1046" s="1" t="s">
        <v>28</v>
      </c>
      <c r="B1046" s="1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J1046" t="s">
        <v>5544</v>
      </c>
      <c r="K1046" t="s">
        <v>5545</v>
      </c>
      <c r="L1046" s="1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</row>
    <row r="1047" spans="1:28">
      <c r="A1047" s="1" t="s">
        <v>28</v>
      </c>
      <c r="B1047" s="1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s="1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</row>
    <row r="1048" spans="1:28">
      <c r="A1048" s="1" t="s">
        <v>28</v>
      </c>
      <c r="B1048" s="1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s="1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</row>
    <row r="1049" spans="1:28">
      <c r="A1049" s="1" t="s">
        <v>28</v>
      </c>
      <c r="B1049" s="1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s="1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</row>
    <row r="1050" spans="1:28">
      <c r="A1050" s="1" t="s">
        <v>28</v>
      </c>
      <c r="B1050" s="1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s="1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</row>
    <row r="1051" spans="1:28">
      <c r="A1051" s="1" t="s">
        <v>28</v>
      </c>
      <c r="B1051" s="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s="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</row>
    <row r="1052" spans="1:28">
      <c r="A1052" s="1" t="s">
        <v>28</v>
      </c>
      <c r="B1052" s="1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s="1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</row>
    <row r="1053" spans="1:28">
      <c r="A1053" s="1" t="s">
        <v>28</v>
      </c>
      <c r="B1053" s="1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s="1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</row>
    <row r="1054" spans="1:28">
      <c r="A1054" s="1" t="s">
        <v>28</v>
      </c>
      <c r="B1054" s="1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s="1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</row>
    <row r="1055" spans="1:28">
      <c r="A1055" s="1" t="s">
        <v>28</v>
      </c>
      <c r="B1055" s="1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s="1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</row>
    <row r="1056" spans="1:28">
      <c r="A1056" s="1" t="s">
        <v>28</v>
      </c>
      <c r="B1056" s="1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s="1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</row>
    <row r="1057" spans="1:28">
      <c r="A1057" s="1" t="s">
        <v>28</v>
      </c>
      <c r="B1057" s="1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s="1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</row>
    <row r="1058" spans="1:28">
      <c r="A1058" s="1" t="s">
        <v>28</v>
      </c>
      <c r="B1058" s="1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s="1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X1058">
        <v>1998</v>
      </c>
      <c r="Y1058">
        <v>102</v>
      </c>
      <c r="Z1058">
        <v>7.8</v>
      </c>
      <c r="AB1058">
        <v>522</v>
      </c>
    </row>
    <row r="1059" spans="1:28">
      <c r="A1059" s="1" t="s">
        <v>28</v>
      </c>
      <c r="B1059" s="1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s="1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</row>
    <row r="1060" spans="1:28">
      <c r="A1060" s="1" t="s">
        <v>28</v>
      </c>
      <c r="B1060" s="1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s="1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</row>
    <row r="1061" spans="1:28">
      <c r="A1061" s="1" t="s">
        <v>28</v>
      </c>
      <c r="B1061" s="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s="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</row>
    <row r="1062" spans="1:28">
      <c r="A1062" s="1" t="s">
        <v>28</v>
      </c>
      <c r="B1062" s="1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J1062" t="s">
        <v>1023</v>
      </c>
      <c r="K1062" t="s">
        <v>1784</v>
      </c>
      <c r="L1062" s="1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</row>
    <row r="1063" spans="1:28">
      <c r="A1063" s="1" t="s">
        <v>747</v>
      </c>
      <c r="B1063" s="1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J1063" t="s">
        <v>5567</v>
      </c>
      <c r="K1063" t="s">
        <v>5636</v>
      </c>
      <c r="L1063" s="1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</row>
    <row r="1064" spans="1:28">
      <c r="A1064" s="1" t="s">
        <v>28</v>
      </c>
      <c r="B1064" s="1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s="1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</row>
    <row r="1065" spans="1:28">
      <c r="A1065" s="1" t="s">
        <v>28</v>
      </c>
      <c r="B1065" s="1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s="1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</row>
    <row r="1066" spans="1:28">
      <c r="A1066" s="1" t="s">
        <v>28</v>
      </c>
      <c r="B1066" s="1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s="1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</row>
    <row r="1067" spans="1:28">
      <c r="A1067" s="1" t="s">
        <v>28</v>
      </c>
      <c r="B1067" s="1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s="1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</row>
    <row r="1068" spans="1:28">
      <c r="A1068" s="1" t="s">
        <v>28</v>
      </c>
      <c r="B1068" s="1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s="1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</row>
    <row r="1069" spans="1:28">
      <c r="A1069" s="1" t="s">
        <v>28</v>
      </c>
      <c r="B1069" s="1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s="1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</row>
    <row r="1070" spans="1:28">
      <c r="A1070" s="1" t="s">
        <v>28</v>
      </c>
      <c r="B1070" s="1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s="1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</row>
    <row r="1071" spans="1:28">
      <c r="A1071" s="1" t="s">
        <v>28</v>
      </c>
      <c r="B1071" s="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s="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</row>
    <row r="1072" spans="1:28">
      <c r="A1072" s="1" t="s">
        <v>28</v>
      </c>
      <c r="B1072" s="1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s="1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</row>
    <row r="1073" spans="1:28">
      <c r="A1073" s="1" t="s">
        <v>28</v>
      </c>
      <c r="B1073" s="1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s="1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</row>
    <row r="1074" spans="1:28">
      <c r="A1074" s="1" t="s">
        <v>28</v>
      </c>
      <c r="B1074" s="1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J1074" t="s">
        <v>1961</v>
      </c>
      <c r="K1074" t="s">
        <v>3512</v>
      </c>
      <c r="L1074" s="1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</row>
    <row r="1075" spans="1:28">
      <c r="A1075" s="1" t="s">
        <v>28</v>
      </c>
      <c r="B1075" s="1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s="1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</row>
    <row r="1076" spans="1:28">
      <c r="A1076" s="1" t="s">
        <v>28</v>
      </c>
      <c r="B1076" s="1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s="1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</row>
    <row r="1077" spans="1:28">
      <c r="A1077" s="1" t="s">
        <v>28</v>
      </c>
      <c r="B1077" s="1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s="1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</row>
    <row r="1078" spans="1:28">
      <c r="A1078" s="1" t="s">
        <v>28</v>
      </c>
      <c r="B1078" s="1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s="1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</row>
    <row r="1079" spans="1:28">
      <c r="A1079" s="1" t="s">
        <v>28</v>
      </c>
      <c r="B1079" s="1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s="1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</row>
    <row r="1080" spans="1:28">
      <c r="A1080" s="1" t="s">
        <v>28</v>
      </c>
      <c r="B1080" s="1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s="1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</row>
    <row r="1081" spans="1:28">
      <c r="A1081" s="1" t="s">
        <v>28</v>
      </c>
      <c r="B1081" s="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s="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</row>
    <row r="1082" spans="1:28">
      <c r="A1082" s="1" t="s">
        <v>28</v>
      </c>
      <c r="B1082" s="1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s="1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</row>
    <row r="1083" spans="1:28">
      <c r="A1083" s="1" t="s">
        <v>28</v>
      </c>
      <c r="B1083" s="1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s="1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</row>
    <row r="1084" spans="1:28">
      <c r="A1084" s="1" t="s">
        <v>28</v>
      </c>
      <c r="B1084" s="1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s="1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</row>
    <row r="1085" spans="1:28">
      <c r="A1085" s="1" t="s">
        <v>28</v>
      </c>
      <c r="B1085" s="1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s="1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</row>
    <row r="1086" spans="1:28">
      <c r="A1086" s="1" t="s">
        <v>28</v>
      </c>
      <c r="B1086" s="1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s="1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</row>
    <row r="1087" spans="1:28">
      <c r="A1087" s="1" t="s">
        <v>28</v>
      </c>
      <c r="B1087" s="1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s="1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</row>
    <row r="1088" spans="1:28">
      <c r="A1088" s="1" t="s">
        <v>28</v>
      </c>
      <c r="B1088" s="1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s="1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</row>
    <row r="1089" spans="1:28">
      <c r="A1089" s="1" t="s">
        <v>28</v>
      </c>
      <c r="B1089" s="1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s="1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</row>
    <row r="1090" spans="1:28">
      <c r="A1090" s="1" t="s">
        <v>28</v>
      </c>
      <c r="B1090" s="1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s="1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</row>
    <row r="1091" spans="1:28">
      <c r="A1091" s="1" t="s">
        <v>28</v>
      </c>
      <c r="B1091" s="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s="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</row>
    <row r="1092" spans="1:28">
      <c r="A1092" s="1" t="s">
        <v>28</v>
      </c>
      <c r="B1092" s="1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s="1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</row>
    <row r="1093" spans="1:28">
      <c r="A1093" s="1" t="s">
        <v>28</v>
      </c>
      <c r="B1093" s="1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s="1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</row>
    <row r="1094" spans="1:28">
      <c r="A1094" s="1" t="s">
        <v>28</v>
      </c>
      <c r="B1094" s="1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s="1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</row>
    <row r="1095" spans="1:28">
      <c r="A1095" s="1" t="s">
        <v>28</v>
      </c>
      <c r="B1095" s="1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s="1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</row>
    <row r="1096" spans="1:28">
      <c r="A1096" s="1" t="s">
        <v>28</v>
      </c>
      <c r="B1096" s="1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s="1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</row>
    <row r="1097" spans="1:28">
      <c r="A1097" s="1" t="s">
        <v>28</v>
      </c>
      <c r="B1097" s="1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s="1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</row>
    <row r="1098" spans="1:28">
      <c r="A1098" s="1" t="s">
        <v>28</v>
      </c>
      <c r="B1098" s="1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s="1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</row>
    <row r="1099" spans="1:28">
      <c r="A1099" s="1" t="s">
        <v>28</v>
      </c>
      <c r="B1099" s="1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s="1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</row>
    <row r="1100" spans="1:28">
      <c r="A1100" s="1" t="s">
        <v>28</v>
      </c>
      <c r="B1100" s="1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s="1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</row>
    <row r="1101" spans="1:28">
      <c r="A1101" s="1" t="s">
        <v>28</v>
      </c>
      <c r="B1101" s="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J1101" t="s">
        <v>3057</v>
      </c>
      <c r="K1101" t="s">
        <v>5817</v>
      </c>
      <c r="L1101" s="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</row>
    <row r="1102" spans="1:28">
      <c r="A1102" s="1" t="s">
        <v>28</v>
      </c>
      <c r="B1102" s="1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s="1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</row>
    <row r="1103" spans="1:28">
      <c r="A1103" s="1" t="s">
        <v>28</v>
      </c>
      <c r="B1103" s="1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s="1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</row>
    <row r="1104" spans="1:28">
      <c r="A1104" s="1" t="s">
        <v>28</v>
      </c>
      <c r="B1104" s="1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s="1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</row>
    <row r="1105" spans="1:28">
      <c r="A1105" s="1" t="s">
        <v>28</v>
      </c>
      <c r="B1105" s="1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s="1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</row>
    <row r="1106" spans="1:28">
      <c r="A1106" s="1" t="s">
        <v>28</v>
      </c>
      <c r="B1106" s="1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s="1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</row>
    <row r="1107" spans="1:28">
      <c r="A1107" s="1" t="s">
        <v>28</v>
      </c>
      <c r="B1107" s="1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s="1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</row>
    <row r="1108" spans="1:28">
      <c r="A1108" s="1" t="s">
        <v>28</v>
      </c>
      <c r="B1108" s="1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s="1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</row>
    <row r="1109" spans="1:28">
      <c r="A1109" s="1" t="s">
        <v>28</v>
      </c>
      <c r="B1109" s="1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s="1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</row>
    <row r="1110" spans="1:28">
      <c r="A1110" s="1" t="s">
        <v>747</v>
      </c>
      <c r="B1110" s="1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s="1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</row>
    <row r="1111" spans="1:28">
      <c r="A1111" s="1" t="s">
        <v>28</v>
      </c>
      <c r="B1111" s="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s="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</row>
    <row r="1112" spans="1:28">
      <c r="A1112" s="1" t="s">
        <v>28</v>
      </c>
      <c r="B1112" s="1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s="1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</row>
    <row r="1113" spans="1:28">
      <c r="A1113" s="1" t="s">
        <v>28</v>
      </c>
      <c r="B1113" s="1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s="1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</row>
    <row r="1114" spans="1:28">
      <c r="A1114" s="1" t="s">
        <v>28</v>
      </c>
      <c r="B1114" s="1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s="1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</row>
    <row r="1115" spans="1:28">
      <c r="A1115" s="1" t="s">
        <v>28</v>
      </c>
      <c r="B1115" s="1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s="1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</row>
    <row r="1116" spans="1:28">
      <c r="A1116" s="1" t="s">
        <v>28</v>
      </c>
      <c r="B1116" s="1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s="1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</row>
    <row r="1117" spans="1:28">
      <c r="A1117" s="1" t="s">
        <v>28</v>
      </c>
      <c r="B1117" s="1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s="1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</row>
    <row r="1118" spans="1:28">
      <c r="A1118" s="1" t="s">
        <v>28</v>
      </c>
      <c r="B1118" s="1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s="1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</row>
    <row r="1119" spans="1:28">
      <c r="A1119" s="1" t="s">
        <v>28</v>
      </c>
      <c r="B1119" s="1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s="1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</row>
    <row r="1120" spans="1:28">
      <c r="A1120" s="1" t="s">
        <v>28</v>
      </c>
      <c r="B1120" s="1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s="1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</row>
    <row r="1121" spans="1:28">
      <c r="A1121" s="1" t="s">
        <v>28</v>
      </c>
      <c r="B1121" s="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s="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</row>
    <row r="1122" spans="1:28">
      <c r="A1122" s="1" t="s">
        <v>28</v>
      </c>
      <c r="B1122" s="1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s="1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</row>
    <row r="1123" spans="1:28">
      <c r="A1123" s="1" t="s">
        <v>28</v>
      </c>
      <c r="B1123" s="1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s="1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</row>
    <row r="1124" spans="1:28">
      <c r="A1124" s="1" t="s">
        <v>28</v>
      </c>
      <c r="B1124" s="1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s="1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</row>
    <row r="1125" spans="1:28">
      <c r="A1125" s="1" t="s">
        <v>28</v>
      </c>
      <c r="B1125" s="1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s="1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</row>
    <row r="1126" spans="1:28">
      <c r="A1126" s="1" t="s">
        <v>28</v>
      </c>
      <c r="B1126" s="1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s="1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</row>
    <row r="1127" spans="1:28">
      <c r="A1127" s="1" t="s">
        <v>747</v>
      </c>
      <c r="B1127" s="1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s="1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</row>
    <row r="1128" spans="1:28">
      <c r="A1128" s="1" t="s">
        <v>28</v>
      </c>
      <c r="B1128" s="1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s="1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</row>
    <row r="1129" spans="1:28">
      <c r="A1129" s="1" t="s">
        <v>28</v>
      </c>
      <c r="B1129" s="1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s="1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</row>
    <row r="1130" spans="1:28">
      <c r="A1130" s="1" t="s">
        <v>28</v>
      </c>
      <c r="B1130" s="1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s="1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</row>
    <row r="1131" spans="1:28">
      <c r="A1131" s="1" t="s">
        <v>28</v>
      </c>
      <c r="B1131" s="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s="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</row>
    <row r="1132" spans="1:28">
      <c r="A1132" s="1" t="s">
        <v>28</v>
      </c>
      <c r="B1132" s="1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s="1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</row>
    <row r="1133" spans="1:28">
      <c r="A1133" s="1" t="s">
        <v>28</v>
      </c>
      <c r="B1133" s="1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s="1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</row>
    <row r="1134" spans="1:28">
      <c r="A1134" s="1" t="s">
        <v>28</v>
      </c>
      <c r="B1134" s="1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s="1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</row>
    <row r="1135" spans="1:28">
      <c r="A1135" s="1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J1135" t="s">
        <v>5979</v>
      </c>
      <c r="K1135" t="s">
        <v>5980</v>
      </c>
      <c r="L1135" s="1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Y1135">
        <v>116</v>
      </c>
      <c r="Z1135">
        <v>8.3000000000000007</v>
      </c>
      <c r="AA1135">
        <v>16</v>
      </c>
      <c r="AB1135">
        <v>17000</v>
      </c>
    </row>
    <row r="1136" spans="1:28">
      <c r="A1136" s="1" t="s">
        <v>28</v>
      </c>
      <c r="B1136" s="1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s="1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</row>
    <row r="1137" spans="1:28">
      <c r="A1137" s="1" t="s">
        <v>28</v>
      </c>
      <c r="B1137" s="1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s="1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</row>
    <row r="1138" spans="1:28">
      <c r="A1138" s="1" t="s">
        <v>28</v>
      </c>
      <c r="B1138" s="1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J1138" t="s">
        <v>5998</v>
      </c>
      <c r="K1138" t="s">
        <v>3024</v>
      </c>
      <c r="L1138" s="1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</row>
    <row r="1139" spans="1:28">
      <c r="A1139" s="1" t="s">
        <v>28</v>
      </c>
      <c r="B1139" s="1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s="1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</row>
    <row r="1140" spans="1:28">
      <c r="A1140" s="1" t="s">
        <v>28</v>
      </c>
      <c r="B1140" s="1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s="1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</row>
    <row r="1141" spans="1:28">
      <c r="A1141" s="1" t="s">
        <v>28</v>
      </c>
      <c r="B1141" s="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s="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</row>
    <row r="1142" spans="1:28">
      <c r="A1142" s="1" t="s">
        <v>747</v>
      </c>
      <c r="B1142" s="1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s="1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</row>
    <row r="1143" spans="1:28">
      <c r="A1143" s="1" t="s">
        <v>28</v>
      </c>
      <c r="B1143" s="1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s="1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</row>
    <row r="1144" spans="1:28">
      <c r="A1144" s="1" t="s">
        <v>28</v>
      </c>
      <c r="B1144" s="1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s="1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</row>
    <row r="1145" spans="1:28">
      <c r="A1145" s="1" t="s">
        <v>28</v>
      </c>
      <c r="B1145" s="1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s="1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</row>
    <row r="1146" spans="1:28">
      <c r="A1146" s="1" t="s">
        <v>28</v>
      </c>
      <c r="B1146" s="1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s="1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</row>
    <row r="1147" spans="1:28">
      <c r="A1147" s="1" t="s">
        <v>28</v>
      </c>
      <c r="B1147" s="1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s="1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</row>
    <row r="1148" spans="1:28">
      <c r="A1148" s="1" t="s">
        <v>28</v>
      </c>
      <c r="B1148" s="1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s="1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</row>
    <row r="1149" spans="1:28">
      <c r="A1149" s="1" t="s">
        <v>28</v>
      </c>
      <c r="B1149" s="1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s="1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</row>
    <row r="1150" spans="1:28">
      <c r="A1150" s="1" t="s">
        <v>28</v>
      </c>
      <c r="B1150" s="1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s="1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</row>
    <row r="1151" spans="1:28">
      <c r="A1151" s="1" t="s">
        <v>28</v>
      </c>
      <c r="B1151" s="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s="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</row>
    <row r="1152" spans="1:28">
      <c r="A1152" s="1" t="s">
        <v>28</v>
      </c>
      <c r="B1152" s="1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s="1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</row>
    <row r="1153" spans="1:28">
      <c r="A1153" s="1" t="s">
        <v>28</v>
      </c>
      <c r="B1153" s="1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s="1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</row>
    <row r="1154" spans="1:28">
      <c r="A1154" s="1" t="s">
        <v>28</v>
      </c>
      <c r="B1154" s="1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s="1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</row>
    <row r="1155" spans="1:28">
      <c r="A1155" s="1" t="s">
        <v>28</v>
      </c>
      <c r="B1155" s="1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s="1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</row>
    <row r="1156" spans="1:28">
      <c r="A1156" s="1" t="s">
        <v>28</v>
      </c>
      <c r="B1156" s="1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s="1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</row>
    <row r="1157" spans="1:28">
      <c r="A1157" s="1" t="s">
        <v>28</v>
      </c>
      <c r="B1157" s="1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s="1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</row>
    <row r="1158" spans="1:28">
      <c r="A1158" s="1" t="s">
        <v>28</v>
      </c>
      <c r="B1158" s="1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s="1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</row>
    <row r="1159" spans="1:28">
      <c r="A1159" s="1" t="s">
        <v>28</v>
      </c>
      <c r="B1159" s="1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s="1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</row>
    <row r="1160" spans="1:28">
      <c r="A1160" s="1" t="s">
        <v>28</v>
      </c>
      <c r="B1160" s="1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s="1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</row>
    <row r="1161" spans="1:28">
      <c r="A1161" s="1" t="s">
        <v>28</v>
      </c>
      <c r="B1161" s="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s="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</row>
    <row r="1162" spans="1:28">
      <c r="A1162" s="1" t="s">
        <v>28</v>
      </c>
      <c r="B1162" s="1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s="1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</row>
    <row r="1163" spans="1:28">
      <c r="A1163" s="1" t="s">
        <v>28</v>
      </c>
      <c r="B1163" s="1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s="1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</row>
    <row r="1164" spans="1:28">
      <c r="A1164" s="1" t="s">
        <v>28</v>
      </c>
      <c r="B1164" s="1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s="1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</row>
    <row r="1165" spans="1:28">
      <c r="A1165" s="1" t="s">
        <v>28</v>
      </c>
      <c r="B1165" s="1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s="1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</row>
    <row r="1166" spans="1:28">
      <c r="A1166" s="1" t="s">
        <v>28</v>
      </c>
      <c r="B1166" s="1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s="1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</row>
    <row r="1167" spans="1:28">
      <c r="A1167" s="1" t="s">
        <v>28</v>
      </c>
      <c r="B1167" s="1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s="1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</row>
    <row r="1168" spans="1:28">
      <c r="A1168" s="1" t="s">
        <v>28</v>
      </c>
      <c r="B1168" s="1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s="1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</row>
    <row r="1169" spans="1:28">
      <c r="A1169" s="1" t="s">
        <v>28</v>
      </c>
      <c r="B1169" s="1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s="1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</row>
    <row r="1170" spans="1:28">
      <c r="A1170" s="1" t="s">
        <v>28</v>
      </c>
      <c r="B1170" s="1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s="1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</row>
    <row r="1171" spans="1:28">
      <c r="A1171" s="1" t="s">
        <v>28</v>
      </c>
      <c r="B1171" s="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s="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</row>
    <row r="1172" spans="1:28">
      <c r="A1172" s="1" t="s">
        <v>28</v>
      </c>
      <c r="B1172" s="1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s="1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</row>
    <row r="1173" spans="1:28">
      <c r="A1173" s="1" t="s">
        <v>747</v>
      </c>
      <c r="B1173" s="1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s="1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</row>
    <row r="1174" spans="1:28">
      <c r="A1174" s="1" t="s">
        <v>28</v>
      </c>
      <c r="B1174" s="1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s="1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</row>
    <row r="1175" spans="1:28">
      <c r="A1175" s="1" t="s">
        <v>28</v>
      </c>
      <c r="B1175" s="1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s="1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</row>
    <row r="1176" spans="1:28">
      <c r="A1176" s="1" t="s">
        <v>28</v>
      </c>
      <c r="B1176" s="1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s="1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</row>
    <row r="1177" spans="1:28">
      <c r="A1177" s="1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J1177" t="s">
        <v>6190</v>
      </c>
      <c r="K1177" t="s">
        <v>3315</v>
      </c>
      <c r="L1177" s="1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Y1177">
        <v>284</v>
      </c>
      <c r="Z1177">
        <v>7.5</v>
      </c>
      <c r="AA1177">
        <v>4</v>
      </c>
      <c r="AB1177">
        <v>455</v>
      </c>
    </row>
    <row r="1178" spans="1:28">
      <c r="A1178" s="1" t="s">
        <v>28</v>
      </c>
      <c r="B1178" s="1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s="1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</row>
    <row r="1179" spans="1:28">
      <c r="A1179" s="1" t="s">
        <v>28</v>
      </c>
      <c r="B1179" s="1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s="1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</row>
    <row r="1180" spans="1:28">
      <c r="A1180" s="1" t="s">
        <v>28</v>
      </c>
      <c r="B1180" s="1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J1180" t="s">
        <v>471</v>
      </c>
      <c r="K1180" t="s">
        <v>6204</v>
      </c>
      <c r="L1180" s="1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X1180">
        <v>2015</v>
      </c>
      <c r="Y1180">
        <v>152</v>
      </c>
      <c r="Z1180">
        <v>4.9000000000000004</v>
      </c>
      <c r="AB1180">
        <v>161</v>
      </c>
    </row>
    <row r="1181" spans="1:28">
      <c r="A1181" s="1" t="s">
        <v>28</v>
      </c>
      <c r="B1181" s="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s="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</row>
    <row r="1182" spans="1:28">
      <c r="A1182" s="1" t="s">
        <v>28</v>
      </c>
      <c r="B1182" s="1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s="1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</row>
    <row r="1183" spans="1:28">
      <c r="A1183" s="1" t="s">
        <v>28</v>
      </c>
      <c r="B1183" s="1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s="1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</row>
    <row r="1184" spans="1:28">
      <c r="A1184" s="1" t="s">
        <v>28</v>
      </c>
      <c r="B1184" s="1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s="1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</row>
    <row r="1185" spans="1:28">
      <c r="A1185" s="1" t="s">
        <v>28</v>
      </c>
      <c r="B1185" s="1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s="1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</row>
    <row r="1186" spans="1:28">
      <c r="A1186" s="1" t="s">
        <v>28</v>
      </c>
      <c r="B1186" s="1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s="1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</row>
    <row r="1187" spans="1:28">
      <c r="A1187" s="1" t="s">
        <v>28</v>
      </c>
      <c r="B1187" s="1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s="1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</row>
    <row r="1188" spans="1:28">
      <c r="A1188" s="1" t="s">
        <v>28</v>
      </c>
      <c r="B1188" s="1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s="1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</row>
    <row r="1189" spans="1:28">
      <c r="A1189" s="1" t="s">
        <v>28</v>
      </c>
      <c r="B1189" s="1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s="1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</row>
    <row r="1190" spans="1:28">
      <c r="A1190" s="1" t="s">
        <v>28</v>
      </c>
      <c r="B1190" s="1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s="1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</row>
    <row r="1191" spans="1:28">
      <c r="A1191" s="1" t="s">
        <v>28</v>
      </c>
      <c r="B1191" s="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s="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</row>
    <row r="1192" spans="1:28">
      <c r="A1192" s="1" t="s">
        <v>28</v>
      </c>
      <c r="B1192" s="1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s="1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</row>
    <row r="1193" spans="1:28">
      <c r="A1193" s="1" t="s">
        <v>28</v>
      </c>
      <c r="B1193" s="1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s="1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</row>
    <row r="1194" spans="1:28">
      <c r="A1194" s="1" t="s">
        <v>28</v>
      </c>
      <c r="B1194" s="1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s="1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</row>
    <row r="1195" spans="1:28">
      <c r="A1195" s="1" t="s">
        <v>28</v>
      </c>
      <c r="B1195" s="1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s="1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</row>
    <row r="1196" spans="1:28">
      <c r="A1196" s="1" t="s">
        <v>28</v>
      </c>
      <c r="B1196" s="1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s="1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</row>
    <row r="1197" spans="1:28">
      <c r="A1197" s="1" t="s">
        <v>747</v>
      </c>
      <c r="B1197" s="1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s="1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</row>
    <row r="1198" spans="1:28">
      <c r="A1198" s="1" t="s">
        <v>28</v>
      </c>
      <c r="B1198" s="1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s="1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</row>
    <row r="1199" spans="1:28">
      <c r="A1199" s="1" t="s">
        <v>28</v>
      </c>
      <c r="B1199" s="1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s="1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</row>
    <row r="1200" spans="1:28">
      <c r="A1200" s="1" t="s">
        <v>28</v>
      </c>
      <c r="B1200" s="1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s="1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</row>
    <row r="1201" spans="1:28">
      <c r="A1201" s="1" t="s">
        <v>28</v>
      </c>
      <c r="B1201" s="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s="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</row>
    <row r="1202" spans="1:28">
      <c r="A1202" s="1" t="s">
        <v>28</v>
      </c>
      <c r="B1202" s="1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s="1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</row>
    <row r="1203" spans="1:28">
      <c r="A1203" s="1" t="s">
        <v>28</v>
      </c>
      <c r="B1203" s="1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s="1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</row>
    <row r="1204" spans="1:28">
      <c r="A1204" s="1" t="s">
        <v>28</v>
      </c>
      <c r="B1204" s="1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s="1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</row>
    <row r="1205" spans="1:28">
      <c r="A1205" s="1" t="s">
        <v>28</v>
      </c>
      <c r="B1205" s="1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s="1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</row>
    <row r="1206" spans="1:28">
      <c r="A1206" s="1" t="s">
        <v>28</v>
      </c>
      <c r="B1206" s="1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s="1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</row>
    <row r="1207" spans="1:28">
      <c r="A1207" s="1" t="s">
        <v>28</v>
      </c>
      <c r="B1207" s="1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s="1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</row>
    <row r="1208" spans="1:28">
      <c r="A1208" s="1" t="s">
        <v>28</v>
      </c>
      <c r="B1208" s="1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s="1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</row>
    <row r="1209" spans="1:28">
      <c r="A1209" s="1" t="s">
        <v>28</v>
      </c>
      <c r="B1209" s="1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s="1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</row>
    <row r="1210" spans="1:28">
      <c r="A1210" s="1" t="s">
        <v>28</v>
      </c>
      <c r="B1210" s="1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s="1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</row>
    <row r="1211" spans="1:28">
      <c r="A1211" s="1" t="s">
        <v>28</v>
      </c>
      <c r="B1211" s="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s="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</row>
    <row r="1212" spans="1:28">
      <c r="A1212" s="1" t="s">
        <v>28</v>
      </c>
      <c r="B1212" s="1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s="1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</row>
    <row r="1213" spans="1:28">
      <c r="A1213" s="1" t="s">
        <v>28</v>
      </c>
      <c r="B1213" s="1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s="1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</row>
    <row r="1214" spans="1:28">
      <c r="A1214" s="1" t="s">
        <v>28</v>
      </c>
      <c r="B1214" s="1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s="1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</row>
    <row r="1215" spans="1:28">
      <c r="A1215" s="1" t="s">
        <v>747</v>
      </c>
      <c r="B1215" s="1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s="1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</row>
    <row r="1216" spans="1:28">
      <c r="A1216" s="1" t="s">
        <v>28</v>
      </c>
      <c r="B1216" s="1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s="1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</row>
    <row r="1217" spans="1:28">
      <c r="A1217" s="1" t="s">
        <v>28</v>
      </c>
      <c r="B1217" s="1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s="1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</row>
    <row r="1218" spans="1:28">
      <c r="A1218" s="1" t="s">
        <v>28</v>
      </c>
      <c r="B1218" s="1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s="1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</row>
    <row r="1219" spans="1:28">
      <c r="A1219" s="1" t="s">
        <v>747</v>
      </c>
      <c r="B1219" s="1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s="1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</row>
    <row r="1220" spans="1:28">
      <c r="A1220" s="1" t="s">
        <v>28</v>
      </c>
      <c r="B1220" s="1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s="1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</row>
    <row r="1221" spans="1:28">
      <c r="A1221" s="1" t="s">
        <v>28</v>
      </c>
      <c r="B1221" s="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s="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</row>
    <row r="1222" spans="1:28">
      <c r="A1222" s="1" t="s">
        <v>28</v>
      </c>
      <c r="B1222" s="1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s="1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</row>
    <row r="1223" spans="1:28">
      <c r="A1223" s="1" t="s">
        <v>28</v>
      </c>
      <c r="B1223" s="1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s="1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</row>
    <row r="1224" spans="1:28">
      <c r="A1224" s="1" t="s">
        <v>28</v>
      </c>
      <c r="B1224" s="1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s="1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</row>
    <row r="1225" spans="1:28">
      <c r="A1225" s="1" t="s">
        <v>28</v>
      </c>
      <c r="B1225" s="1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s="1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</row>
    <row r="1226" spans="1:28">
      <c r="A1226" s="1" t="s">
        <v>28</v>
      </c>
      <c r="B1226" s="1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s="1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</row>
    <row r="1227" spans="1:28">
      <c r="A1227" s="1" t="s">
        <v>28</v>
      </c>
      <c r="B1227" s="1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s="1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</row>
    <row r="1228" spans="1:28">
      <c r="A1228" s="1" t="s">
        <v>28</v>
      </c>
      <c r="B1228" s="1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s="1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X1228">
        <v>2010</v>
      </c>
      <c r="Y1228">
        <v>719</v>
      </c>
      <c r="Z1228">
        <v>6.4</v>
      </c>
      <c r="AA1228">
        <v>1.85</v>
      </c>
      <c r="AB1228">
        <v>12000</v>
      </c>
    </row>
    <row r="1229" spans="1:28">
      <c r="A1229" s="1" t="s">
        <v>28</v>
      </c>
      <c r="B1229" s="1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s="1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</row>
    <row r="1230" spans="1:28">
      <c r="A1230" s="1" t="s">
        <v>28</v>
      </c>
      <c r="B1230" s="1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s="1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</row>
    <row r="1231" spans="1:28">
      <c r="A1231" s="1" t="s">
        <v>28</v>
      </c>
      <c r="B1231" s="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s="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</row>
    <row r="1232" spans="1:28">
      <c r="A1232" s="1" t="s">
        <v>28</v>
      </c>
      <c r="B1232" s="1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s="1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</row>
    <row r="1233" spans="1:28">
      <c r="A1233" s="1" t="s">
        <v>28</v>
      </c>
      <c r="B1233" s="1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s="1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</row>
    <row r="1234" spans="1:28">
      <c r="A1234" s="1" t="s">
        <v>28</v>
      </c>
      <c r="B1234" s="1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s="1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</row>
    <row r="1235" spans="1:28">
      <c r="A1235" s="1" t="s">
        <v>28</v>
      </c>
      <c r="B1235" s="1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s="1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</row>
    <row r="1236" spans="1:28">
      <c r="A1236" s="1" t="s">
        <v>28</v>
      </c>
      <c r="B1236" s="1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s="1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</row>
    <row r="1237" spans="1:28">
      <c r="A1237" s="1" t="s">
        <v>28</v>
      </c>
      <c r="B1237" s="1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s="1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</row>
    <row r="1238" spans="1:28">
      <c r="A1238" s="1" t="s">
        <v>28</v>
      </c>
      <c r="B1238" s="1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s="1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</row>
    <row r="1239" spans="1:28">
      <c r="A1239" s="1" t="s">
        <v>28</v>
      </c>
      <c r="B1239" s="1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s="1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</row>
    <row r="1240" spans="1:28">
      <c r="A1240" s="1" t="s">
        <v>28</v>
      </c>
      <c r="B1240" s="1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s="1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</row>
    <row r="1241" spans="1:28">
      <c r="A1241" s="1" t="s">
        <v>28</v>
      </c>
      <c r="B1241" s="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s="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</row>
    <row r="1242" spans="1:28">
      <c r="A1242" s="1" t="s">
        <v>28</v>
      </c>
      <c r="B1242" s="1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s="1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</row>
    <row r="1243" spans="1:28">
      <c r="A1243" s="1" t="s">
        <v>28</v>
      </c>
      <c r="B1243" s="1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s="1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</row>
    <row r="1244" spans="1:28">
      <c r="A1244" s="1" t="s">
        <v>747</v>
      </c>
      <c r="B1244" s="1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s="1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</row>
    <row r="1245" spans="1:28">
      <c r="A1245" s="1" t="s">
        <v>28</v>
      </c>
      <c r="B1245" s="1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s="1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</row>
    <row r="1246" spans="1:28">
      <c r="A1246" s="1" t="s">
        <v>28</v>
      </c>
      <c r="B1246" s="1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s="1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</row>
    <row r="1247" spans="1:28">
      <c r="A1247" s="1" t="s">
        <v>28</v>
      </c>
      <c r="B1247" s="1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s="1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</row>
    <row r="1248" spans="1:28">
      <c r="A1248" s="1" t="s">
        <v>28</v>
      </c>
      <c r="B1248" s="1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s="1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</row>
    <row r="1249" spans="1:28">
      <c r="A1249" s="1" t="s">
        <v>28</v>
      </c>
      <c r="B1249" s="1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s="1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</row>
    <row r="1250" spans="1:28">
      <c r="A1250" s="1" t="s">
        <v>28</v>
      </c>
      <c r="B1250" s="1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s="1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</row>
    <row r="1251" spans="1:28">
      <c r="A1251" s="1" t="s">
        <v>28</v>
      </c>
      <c r="B1251" s="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s="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</row>
    <row r="1252" spans="1:28">
      <c r="A1252" s="1" t="s">
        <v>28</v>
      </c>
      <c r="B1252" s="1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s="1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</row>
    <row r="1253" spans="1:28">
      <c r="A1253" s="1" t="s">
        <v>28</v>
      </c>
      <c r="B1253" s="1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s="1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</row>
    <row r="1254" spans="1:28">
      <c r="A1254" s="1" t="s">
        <v>28</v>
      </c>
      <c r="B1254" s="1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s="1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</row>
    <row r="1255" spans="1:28">
      <c r="A1255" s="1" t="s">
        <v>28</v>
      </c>
      <c r="B1255" s="1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s="1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X1255">
        <v>2007</v>
      </c>
      <c r="Y1255">
        <v>690</v>
      </c>
      <c r="Z1255">
        <v>6.5</v>
      </c>
      <c r="AA1255">
        <v>1.85</v>
      </c>
      <c r="AB1255">
        <v>0</v>
      </c>
    </row>
    <row r="1256" spans="1:28">
      <c r="A1256" s="1" t="s">
        <v>28</v>
      </c>
      <c r="B1256" s="1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s="1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</row>
    <row r="1257" spans="1:28">
      <c r="A1257" s="1" t="s">
        <v>28</v>
      </c>
      <c r="B1257" s="1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s="1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</row>
    <row r="1258" spans="1:28">
      <c r="A1258" s="1" t="s">
        <v>28</v>
      </c>
      <c r="B1258" s="1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s="1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</row>
    <row r="1259" spans="1:28">
      <c r="A1259" s="1" t="s">
        <v>28</v>
      </c>
      <c r="B1259" s="1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s="1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</row>
    <row r="1260" spans="1:28">
      <c r="A1260" s="1" t="s">
        <v>28</v>
      </c>
      <c r="B1260" s="1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s="1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</row>
    <row r="1261" spans="1:28">
      <c r="A1261" s="1" t="s">
        <v>28</v>
      </c>
      <c r="B1261" s="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s="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</row>
    <row r="1262" spans="1:28">
      <c r="A1262" s="1" t="s">
        <v>28</v>
      </c>
      <c r="B1262" s="1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s="1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</row>
    <row r="1263" spans="1:28">
      <c r="A1263" s="1" t="s">
        <v>28</v>
      </c>
      <c r="B1263" s="1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s="1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</row>
    <row r="1264" spans="1:28">
      <c r="A1264" s="1" t="s">
        <v>28</v>
      </c>
      <c r="B1264" s="1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s="1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</row>
    <row r="1265" spans="1:28">
      <c r="A1265" s="1" t="s">
        <v>28</v>
      </c>
      <c r="B1265" s="1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s="1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</row>
    <row r="1266" spans="1:28">
      <c r="A1266" s="1" t="s">
        <v>28</v>
      </c>
      <c r="B1266" s="1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s="1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</row>
    <row r="1267" spans="1:28">
      <c r="A1267" s="1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J1267" t="s">
        <v>2966</v>
      </c>
      <c r="K1267" t="s">
        <v>6603</v>
      </c>
      <c r="L1267" s="1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Y1267">
        <v>21</v>
      </c>
      <c r="Z1267">
        <v>7.4</v>
      </c>
      <c r="AA1267">
        <v>1.33</v>
      </c>
      <c r="AB1267">
        <v>301</v>
      </c>
    </row>
    <row r="1268" spans="1:28">
      <c r="A1268" s="1" t="s">
        <v>28</v>
      </c>
      <c r="B1268" s="1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s="1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</row>
    <row r="1269" spans="1:28">
      <c r="A1269" s="1" t="s">
        <v>28</v>
      </c>
      <c r="B1269" s="1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s="1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</row>
    <row r="1270" spans="1:28">
      <c r="A1270" s="1" t="s">
        <v>28</v>
      </c>
      <c r="B1270" s="1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s="1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</row>
    <row r="1271" spans="1:28">
      <c r="A1271" s="1" t="s">
        <v>28</v>
      </c>
      <c r="B1271" s="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s="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</row>
    <row r="1272" spans="1:28">
      <c r="A1272" s="1" t="s">
        <v>28</v>
      </c>
      <c r="B1272" s="1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s="1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</row>
    <row r="1273" spans="1:28">
      <c r="A1273" s="1" t="s">
        <v>28</v>
      </c>
      <c r="B1273" s="1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s="1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</row>
    <row r="1274" spans="1:28">
      <c r="A1274" s="1" t="s">
        <v>28</v>
      </c>
      <c r="B1274" s="1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s="1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</row>
    <row r="1275" spans="1:28">
      <c r="A1275" s="1" t="s">
        <v>28</v>
      </c>
      <c r="B1275" s="1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s="1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</row>
    <row r="1276" spans="1:28">
      <c r="A1276" s="1" t="s">
        <v>28</v>
      </c>
      <c r="B1276" s="1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s="1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</row>
    <row r="1277" spans="1:28">
      <c r="A1277" s="1" t="s">
        <v>28</v>
      </c>
      <c r="B1277" s="1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s="1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</row>
    <row r="1278" spans="1:28">
      <c r="A1278" s="1" t="s">
        <v>28</v>
      </c>
      <c r="B1278" s="1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s="1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</row>
    <row r="1279" spans="1:28">
      <c r="A1279" s="1" t="s">
        <v>28</v>
      </c>
      <c r="B1279" s="1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s="1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</row>
    <row r="1280" spans="1:28">
      <c r="A1280" s="1" t="s">
        <v>28</v>
      </c>
      <c r="B1280" s="1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s="1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</row>
    <row r="1281" spans="1:28">
      <c r="A1281" s="1" t="s">
        <v>28</v>
      </c>
      <c r="B1281" s="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s="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</row>
    <row r="1282" spans="1:28">
      <c r="A1282" s="1" t="s">
        <v>28</v>
      </c>
      <c r="B1282" s="1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s="1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</row>
    <row r="1283" spans="1:28">
      <c r="A1283" s="1" t="s">
        <v>28</v>
      </c>
      <c r="B1283" s="1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s="1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</row>
    <row r="1284" spans="1:28">
      <c r="A1284" s="1" t="s">
        <v>28</v>
      </c>
      <c r="B1284" s="1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s="1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</row>
    <row r="1285" spans="1:28">
      <c r="A1285" s="1" t="s">
        <v>28</v>
      </c>
      <c r="B1285" s="1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s="1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</row>
    <row r="1286" spans="1:28">
      <c r="A1286" s="1" t="s">
        <v>28</v>
      </c>
      <c r="B1286" s="1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s="1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</row>
    <row r="1287" spans="1:28">
      <c r="A1287" s="1" t="s">
        <v>28</v>
      </c>
      <c r="B1287" s="1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s="1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</row>
    <row r="1288" spans="1:28">
      <c r="A1288" s="1" t="s">
        <v>747</v>
      </c>
      <c r="B1288" s="1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s="1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</row>
    <row r="1289" spans="1:28">
      <c r="A1289" s="1" t="s">
        <v>28</v>
      </c>
      <c r="B1289" s="1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s="1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</row>
    <row r="1290" spans="1:28">
      <c r="A1290" s="1" t="s">
        <v>28</v>
      </c>
      <c r="B1290" s="1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s="1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</row>
    <row r="1291" spans="1:28">
      <c r="A1291" s="1" t="s">
        <v>28</v>
      </c>
      <c r="B1291" s="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s="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</row>
    <row r="1292" spans="1:28">
      <c r="A1292" s="1" t="s">
        <v>28</v>
      </c>
      <c r="B1292" s="1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s="1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</row>
    <row r="1293" spans="1:28">
      <c r="A1293" s="1" t="s">
        <v>28</v>
      </c>
      <c r="B1293" s="1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s="1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</row>
    <row r="1294" spans="1:28">
      <c r="A1294" s="1" t="s">
        <v>28</v>
      </c>
      <c r="B1294" s="1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s="1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</row>
    <row r="1295" spans="1:28">
      <c r="A1295" s="1" t="s">
        <v>28</v>
      </c>
      <c r="B1295" s="1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s="1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</row>
    <row r="1296" spans="1:28">
      <c r="A1296" s="1" t="s">
        <v>28</v>
      </c>
      <c r="B1296" s="1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s="1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</row>
    <row r="1297" spans="1:28">
      <c r="A1297" s="1" t="s">
        <v>28</v>
      </c>
      <c r="B1297" s="1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s="1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</row>
    <row r="1298" spans="1:28">
      <c r="A1298" s="1" t="s">
        <v>28</v>
      </c>
      <c r="B1298" s="1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s="1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</row>
    <row r="1299" spans="1:28">
      <c r="A1299" s="1" t="s">
        <v>28</v>
      </c>
      <c r="B1299" s="1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s="1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</row>
    <row r="1300" spans="1:28">
      <c r="A1300" s="1" t="s">
        <v>747</v>
      </c>
      <c r="B1300" s="1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s="1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</row>
    <row r="1301" spans="1:28">
      <c r="A1301" s="1" t="s">
        <v>28</v>
      </c>
      <c r="B1301" s="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s="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</row>
    <row r="1302" spans="1:28">
      <c r="A1302" s="1" t="s">
        <v>28</v>
      </c>
      <c r="B1302" s="1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s="1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</row>
    <row r="1303" spans="1:28">
      <c r="A1303" s="1" t="s">
        <v>28</v>
      </c>
      <c r="B1303" s="1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s="1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</row>
    <row r="1304" spans="1:28">
      <c r="A1304" s="1" t="s">
        <v>28</v>
      </c>
      <c r="B1304" s="1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s="1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</row>
    <row r="1305" spans="1:28">
      <c r="A1305" s="1" t="s">
        <v>28</v>
      </c>
      <c r="B1305" s="1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s="1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</row>
    <row r="1306" spans="1:28">
      <c r="A1306" s="1" t="s">
        <v>28</v>
      </c>
      <c r="B1306" s="1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s="1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</row>
    <row r="1307" spans="1:28">
      <c r="A1307" s="1" t="s">
        <v>28</v>
      </c>
      <c r="B1307" s="1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s="1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</row>
    <row r="1308" spans="1:28">
      <c r="A1308" s="1" t="s">
        <v>28</v>
      </c>
      <c r="B1308" s="1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s="1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</row>
    <row r="1309" spans="1:28">
      <c r="A1309" s="1" t="s">
        <v>28</v>
      </c>
      <c r="B1309" s="1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s="1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X1309">
        <v>2008</v>
      </c>
      <c r="Y1309">
        <v>760</v>
      </c>
      <c r="Z1309">
        <v>6.5</v>
      </c>
      <c r="AA1309">
        <v>2.35</v>
      </c>
      <c r="AB1309">
        <v>866</v>
      </c>
    </row>
    <row r="1310" spans="1:28">
      <c r="A1310" s="1" t="s">
        <v>28</v>
      </c>
      <c r="B1310" s="1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s="1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</row>
    <row r="1311" spans="1:28">
      <c r="A1311" s="1" t="s">
        <v>28</v>
      </c>
      <c r="B1311" s="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s="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</row>
    <row r="1312" spans="1:28">
      <c r="A1312" s="1" t="s">
        <v>28</v>
      </c>
      <c r="B1312" s="1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s="1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</row>
    <row r="1313" spans="1:28">
      <c r="A1313" s="1" t="s">
        <v>28</v>
      </c>
      <c r="B1313" s="1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s="1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</row>
    <row r="1314" spans="1:28">
      <c r="A1314" s="1" t="s">
        <v>28</v>
      </c>
      <c r="B1314" s="1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s="1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</row>
    <row r="1315" spans="1:28">
      <c r="A1315" s="1" t="s">
        <v>28</v>
      </c>
      <c r="B1315" s="1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s="1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</row>
    <row r="1316" spans="1:28">
      <c r="A1316" s="1" t="s">
        <v>28</v>
      </c>
      <c r="B1316" s="1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s="1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</row>
    <row r="1317" spans="1:28">
      <c r="A1317" s="1" t="s">
        <v>28</v>
      </c>
      <c r="B1317" s="1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s="1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</row>
    <row r="1318" spans="1:28">
      <c r="A1318" s="1" t="s">
        <v>28</v>
      </c>
      <c r="B1318" s="1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s="1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</row>
    <row r="1319" spans="1:28">
      <c r="A1319" s="1" t="s">
        <v>28</v>
      </c>
      <c r="B1319" s="1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s="1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</row>
    <row r="1320" spans="1:28">
      <c r="A1320" s="1" t="s">
        <v>28</v>
      </c>
      <c r="B1320" s="1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s="1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</row>
    <row r="1321" spans="1:28">
      <c r="A1321" s="1" t="s">
        <v>28</v>
      </c>
      <c r="B1321" s="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s="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</row>
    <row r="1322" spans="1:28">
      <c r="A1322" s="1" t="s">
        <v>28</v>
      </c>
      <c r="B1322" s="1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s="1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</row>
    <row r="1323" spans="1:28">
      <c r="A1323" s="1" t="s">
        <v>28</v>
      </c>
      <c r="B1323" s="1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s="1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</row>
    <row r="1324" spans="1:28">
      <c r="A1324" s="1" t="s">
        <v>747</v>
      </c>
      <c r="B1324" s="1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s="1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</row>
    <row r="1325" spans="1:28">
      <c r="A1325" s="1" t="s">
        <v>28</v>
      </c>
      <c r="B1325" s="1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s="1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</row>
    <row r="1326" spans="1:28">
      <c r="A1326" s="1" t="s">
        <v>28</v>
      </c>
      <c r="B1326" s="1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s="1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</row>
    <row r="1327" spans="1:28">
      <c r="A1327" s="1" t="s">
        <v>28</v>
      </c>
      <c r="B1327" s="1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s="1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</row>
    <row r="1328" spans="1:28">
      <c r="A1328" s="1" t="s">
        <v>28</v>
      </c>
      <c r="B1328" s="1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J1328" t="s">
        <v>6896</v>
      </c>
      <c r="K1328" t="s">
        <v>2865</v>
      </c>
      <c r="L1328" s="1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</row>
    <row r="1329" spans="1:28">
      <c r="A1329" s="1" t="s">
        <v>28</v>
      </c>
      <c r="B1329" s="1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s="1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X1329">
        <v>2004</v>
      </c>
      <c r="Y1329">
        <v>894</v>
      </c>
      <c r="Z1329">
        <v>5.7</v>
      </c>
      <c r="AA1329">
        <v>1.85</v>
      </c>
      <c r="AB1329">
        <v>89</v>
      </c>
    </row>
    <row r="1330" spans="1:28">
      <c r="A1330" s="1" t="s">
        <v>28</v>
      </c>
      <c r="B1330" s="1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s="1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</row>
    <row r="1331" spans="1:28">
      <c r="A1331" s="1" t="s">
        <v>28</v>
      </c>
      <c r="B1331" s="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s="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</row>
    <row r="1332" spans="1:28">
      <c r="A1332" s="1" t="s">
        <v>28</v>
      </c>
      <c r="B1332" s="1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s="1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</row>
    <row r="1333" spans="1:28">
      <c r="A1333" s="1" t="s">
        <v>28</v>
      </c>
      <c r="B1333" s="1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s="1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X1333">
        <v>2007</v>
      </c>
      <c r="Y1333">
        <v>452</v>
      </c>
      <c r="Z1333">
        <v>5.6</v>
      </c>
      <c r="AA1333">
        <v>1.85</v>
      </c>
      <c r="AB1333">
        <v>0</v>
      </c>
    </row>
    <row r="1334" spans="1:28">
      <c r="A1334" s="1" t="s">
        <v>28</v>
      </c>
      <c r="B1334" s="1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s="1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</row>
    <row r="1335" spans="1:28">
      <c r="A1335" s="1" t="s">
        <v>747</v>
      </c>
      <c r="B1335" s="1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s="1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</row>
    <row r="1336" spans="1:28">
      <c r="A1336" s="1" t="s">
        <v>28</v>
      </c>
      <c r="B1336" s="1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s="1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</row>
    <row r="1337" spans="1:28">
      <c r="A1337" s="1" t="s">
        <v>28</v>
      </c>
      <c r="B1337" s="1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s="1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</row>
    <row r="1338" spans="1:28">
      <c r="A1338" s="1" t="s">
        <v>28</v>
      </c>
      <c r="B1338" s="1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s="1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</row>
    <row r="1339" spans="1:28">
      <c r="A1339" s="1" t="s">
        <v>28</v>
      </c>
      <c r="B1339" s="1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s="1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</row>
    <row r="1340" spans="1:28">
      <c r="A1340" s="1" t="s">
        <v>28</v>
      </c>
      <c r="B1340" s="1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s="1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</row>
    <row r="1341" spans="1:28">
      <c r="A1341" s="1" t="s">
        <v>28</v>
      </c>
      <c r="B1341" s="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s="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</row>
    <row r="1342" spans="1:28">
      <c r="A1342" s="1" t="s">
        <v>28</v>
      </c>
      <c r="B1342" s="1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s="1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</row>
    <row r="1343" spans="1:28">
      <c r="A1343" s="1" t="s">
        <v>28</v>
      </c>
      <c r="B1343" s="1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s="1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</row>
    <row r="1344" spans="1:28">
      <c r="A1344" s="1" t="s">
        <v>28</v>
      </c>
      <c r="B1344" s="1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s="1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</row>
    <row r="1345" spans="1:28">
      <c r="A1345" s="1" t="s">
        <v>28</v>
      </c>
      <c r="B1345" s="1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s="1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</row>
    <row r="1346" spans="1:28">
      <c r="A1346" s="1" t="s">
        <v>28</v>
      </c>
      <c r="B1346" s="1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s="1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</row>
    <row r="1347" spans="1:28">
      <c r="A1347" s="1" t="s">
        <v>28</v>
      </c>
      <c r="B1347" s="1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s="1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</row>
    <row r="1348" spans="1:28">
      <c r="A1348" s="1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J1348" t="s">
        <v>2658</v>
      </c>
      <c r="K1348" t="s">
        <v>62</v>
      </c>
      <c r="L1348" s="1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Y1348">
        <v>967</v>
      </c>
      <c r="Z1348">
        <v>7.8</v>
      </c>
      <c r="AA1348">
        <v>1.33</v>
      </c>
      <c r="AB1348">
        <v>0</v>
      </c>
    </row>
    <row r="1349" spans="1:28">
      <c r="A1349" s="1" t="s">
        <v>28</v>
      </c>
      <c r="B1349" s="1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J1349" t="s">
        <v>628</v>
      </c>
      <c r="K1349" t="s">
        <v>6993</v>
      </c>
      <c r="L1349" s="1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</row>
    <row r="1350" spans="1:28">
      <c r="A1350" s="1" t="s">
        <v>747</v>
      </c>
      <c r="B1350" s="1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s="1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</row>
    <row r="1351" spans="1:28">
      <c r="A1351" s="1" t="s">
        <v>28</v>
      </c>
      <c r="B1351" s="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s="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</row>
    <row r="1352" spans="1:28">
      <c r="A1352" s="1" t="s">
        <v>28</v>
      </c>
      <c r="B1352" s="1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s="1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</row>
    <row r="1353" spans="1:28">
      <c r="A1353" s="1" t="s">
        <v>28</v>
      </c>
      <c r="B1353" s="1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s="1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</row>
    <row r="1354" spans="1:28">
      <c r="A1354" s="1" t="s">
        <v>28</v>
      </c>
      <c r="B1354" s="1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s="1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</row>
    <row r="1355" spans="1:28">
      <c r="A1355" s="1" t="s">
        <v>28</v>
      </c>
      <c r="B1355" s="1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s="1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</row>
    <row r="1356" spans="1:28">
      <c r="A1356" s="1" t="s">
        <v>28</v>
      </c>
      <c r="B1356" s="1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s="1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</row>
    <row r="1357" spans="1:28">
      <c r="A1357" s="1" t="s">
        <v>28</v>
      </c>
      <c r="B1357" s="1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s="1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</row>
    <row r="1358" spans="1:28">
      <c r="A1358" s="1" t="s">
        <v>28</v>
      </c>
      <c r="B1358" s="1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s="1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</row>
    <row r="1359" spans="1:28">
      <c r="A1359" s="1" t="s">
        <v>28</v>
      </c>
      <c r="B1359" s="1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s="1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</row>
    <row r="1360" spans="1:28">
      <c r="A1360" s="1" t="s">
        <v>28</v>
      </c>
      <c r="B1360" s="1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s="1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</row>
    <row r="1361" spans="1:28">
      <c r="A1361" s="1" t="s">
        <v>28</v>
      </c>
      <c r="B1361" s="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s="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</row>
    <row r="1362" spans="1:28">
      <c r="A1362" s="1" t="s">
        <v>28</v>
      </c>
      <c r="B1362" s="1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s="1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</row>
    <row r="1363" spans="1:28">
      <c r="A1363" s="1" t="s">
        <v>28</v>
      </c>
      <c r="B1363" s="1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s="1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</row>
    <row r="1364" spans="1:28">
      <c r="A1364" s="1" t="s">
        <v>28</v>
      </c>
      <c r="B1364" s="1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s="1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</row>
    <row r="1365" spans="1:28">
      <c r="A1365" s="1" t="s">
        <v>28</v>
      </c>
      <c r="B1365" s="1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s="1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</row>
    <row r="1366" spans="1:28">
      <c r="A1366" s="1" t="s">
        <v>28</v>
      </c>
      <c r="B1366" s="1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s="1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</row>
    <row r="1367" spans="1:28">
      <c r="A1367" s="1" t="s">
        <v>28</v>
      </c>
      <c r="B1367" s="1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J1367" t="s">
        <v>7085</v>
      </c>
      <c r="K1367" t="s">
        <v>1434</v>
      </c>
      <c r="L1367" s="1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</row>
    <row r="1368" spans="1:28">
      <c r="A1368" s="1" t="s">
        <v>747</v>
      </c>
      <c r="B1368" s="1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s="1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</row>
    <row r="1369" spans="1:28">
      <c r="A1369" s="1" t="s">
        <v>28</v>
      </c>
      <c r="B1369" s="1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s="1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</row>
    <row r="1370" spans="1:28">
      <c r="A1370" s="1" t="s">
        <v>28</v>
      </c>
      <c r="B1370" s="1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s="1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</row>
    <row r="1371" spans="1:28">
      <c r="A1371" s="1" t="s">
        <v>28</v>
      </c>
      <c r="B1371" s="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s="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</row>
    <row r="1372" spans="1:28">
      <c r="A1372" s="1" t="s">
        <v>28</v>
      </c>
      <c r="B1372" s="1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s="1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</row>
    <row r="1373" spans="1:28">
      <c r="A1373" s="1" t="s">
        <v>28</v>
      </c>
      <c r="B1373" s="1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s="1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</row>
    <row r="1374" spans="1:28">
      <c r="A1374" s="1" t="s">
        <v>28</v>
      </c>
      <c r="B1374" s="1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s="1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</row>
    <row r="1375" spans="1:28">
      <c r="A1375" s="1" t="s">
        <v>28</v>
      </c>
      <c r="B1375" s="1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s="1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</row>
    <row r="1376" spans="1:28">
      <c r="A1376" s="1" t="s">
        <v>28</v>
      </c>
      <c r="B1376" s="1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s="1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</row>
    <row r="1377" spans="1:28">
      <c r="A1377" s="1" t="s">
        <v>28</v>
      </c>
      <c r="B1377" s="1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s="1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</row>
    <row r="1378" spans="1:28">
      <c r="A1378" s="1" t="s">
        <v>28</v>
      </c>
      <c r="B1378" s="1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s="1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</row>
    <row r="1379" spans="1:28">
      <c r="A1379" s="1" t="s">
        <v>28</v>
      </c>
      <c r="B1379" s="1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s="1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</row>
    <row r="1380" spans="1:28">
      <c r="A1380" s="1" t="s">
        <v>28</v>
      </c>
      <c r="B1380" s="1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s="1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</row>
    <row r="1381" spans="1:28">
      <c r="A1381" s="1" t="s">
        <v>28</v>
      </c>
      <c r="B1381" s="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s="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</row>
    <row r="1382" spans="1:28">
      <c r="A1382" s="1" t="s">
        <v>28</v>
      </c>
      <c r="B1382" s="1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s="1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</row>
    <row r="1383" spans="1:28">
      <c r="A1383" s="1" t="s">
        <v>28</v>
      </c>
      <c r="B1383" s="1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s="1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</row>
    <row r="1384" spans="1:28">
      <c r="A1384" s="1" t="s">
        <v>28</v>
      </c>
      <c r="B1384" s="1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J1384" t="s">
        <v>73</v>
      </c>
      <c r="K1384" t="s">
        <v>7165</v>
      </c>
      <c r="L1384" s="1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</row>
    <row r="1385" spans="1:28">
      <c r="A1385" s="1" t="s">
        <v>28</v>
      </c>
      <c r="B1385" s="1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s="1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</row>
    <row r="1386" spans="1:28">
      <c r="A1386" s="1" t="s">
        <v>28</v>
      </c>
      <c r="B1386" s="1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s="1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</row>
    <row r="1387" spans="1:28">
      <c r="A1387" s="1" t="s">
        <v>28</v>
      </c>
      <c r="B1387" s="1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s="1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</row>
    <row r="1388" spans="1:28">
      <c r="A1388" s="1" t="s">
        <v>28</v>
      </c>
      <c r="B1388" s="1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s="1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</row>
    <row r="1389" spans="1:28">
      <c r="A1389" s="1" t="s">
        <v>28</v>
      </c>
      <c r="B1389" s="1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s="1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</row>
    <row r="1390" spans="1:28">
      <c r="A1390" s="1" t="s">
        <v>28</v>
      </c>
      <c r="B1390" s="1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s="1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</row>
    <row r="1391" spans="1:28">
      <c r="A1391" s="1" t="s">
        <v>28</v>
      </c>
      <c r="B1391" s="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s="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</row>
    <row r="1392" spans="1:28">
      <c r="A1392" s="1" t="s">
        <v>28</v>
      </c>
      <c r="B1392" s="1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s="1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</row>
    <row r="1393" spans="1:28">
      <c r="A1393" s="1" t="s">
        <v>28</v>
      </c>
      <c r="B1393" s="1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s="1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</row>
    <row r="1394" spans="1:28">
      <c r="A1394" s="1" t="s">
        <v>28</v>
      </c>
      <c r="B1394" s="1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s="1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</row>
    <row r="1395" spans="1:28">
      <c r="A1395" s="1" t="s">
        <v>28</v>
      </c>
      <c r="B1395" s="1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s="1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</row>
    <row r="1396" spans="1:28">
      <c r="A1396" s="1" t="s">
        <v>28</v>
      </c>
      <c r="B1396" s="1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s="1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</row>
    <row r="1397" spans="1:28">
      <c r="A1397" s="1" t="s">
        <v>28</v>
      </c>
      <c r="B1397" s="1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s="1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</row>
    <row r="1398" spans="1:28">
      <c r="A1398" s="1" t="s">
        <v>28</v>
      </c>
      <c r="B1398" s="1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s="1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</row>
    <row r="1399" spans="1:28">
      <c r="A1399" s="1" t="s">
        <v>28</v>
      </c>
      <c r="B1399" s="1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s="1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</row>
    <row r="1400" spans="1:28">
      <c r="A1400" s="1" t="s">
        <v>28</v>
      </c>
      <c r="B1400" s="1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s="1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</row>
    <row r="1401" spans="1:28">
      <c r="A1401" s="1" t="s">
        <v>28</v>
      </c>
      <c r="B1401" s="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s="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</row>
    <row r="1402" spans="1:28">
      <c r="A1402" s="1" t="s">
        <v>28</v>
      </c>
      <c r="B1402" s="1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s="1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</row>
    <row r="1403" spans="1:28">
      <c r="A1403" s="1" t="s">
        <v>28</v>
      </c>
      <c r="B1403" s="1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s="1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</row>
    <row r="1404" spans="1:28">
      <c r="A1404" s="1" t="s">
        <v>28</v>
      </c>
      <c r="B1404" s="1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s="1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</row>
    <row r="1405" spans="1:28">
      <c r="A1405" s="1" t="s">
        <v>28</v>
      </c>
      <c r="B1405" s="1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s="1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</row>
    <row r="1406" spans="1:28">
      <c r="A1406" s="1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J1406" t="s">
        <v>1752</v>
      </c>
      <c r="K1406" t="s">
        <v>7263</v>
      </c>
      <c r="L1406" s="1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Y1406">
        <v>618</v>
      </c>
      <c r="Z1406">
        <v>5.8</v>
      </c>
      <c r="AA1406">
        <v>16</v>
      </c>
      <c r="AB1406">
        <v>0</v>
      </c>
    </row>
    <row r="1407" spans="1:28">
      <c r="A1407" s="1" t="s">
        <v>28</v>
      </c>
      <c r="B1407" s="1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s="1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</row>
    <row r="1408" spans="1:28">
      <c r="A1408" s="1" t="s">
        <v>28</v>
      </c>
      <c r="B1408" s="1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s="1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</row>
    <row r="1409" spans="1:28">
      <c r="A1409" s="1" t="s">
        <v>28</v>
      </c>
      <c r="B1409" s="1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s="1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</row>
    <row r="1410" spans="1:28">
      <c r="A1410" s="1" t="s">
        <v>28</v>
      </c>
      <c r="B1410" s="1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s="1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</row>
    <row r="1411" spans="1:28">
      <c r="A1411" s="1" t="s">
        <v>28</v>
      </c>
      <c r="B1411" s="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s="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</row>
    <row r="1412" spans="1:28">
      <c r="A1412" s="1" t="s">
        <v>28</v>
      </c>
      <c r="B1412" s="1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s="1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</row>
    <row r="1413" spans="1:28">
      <c r="A1413" s="1" t="s">
        <v>28</v>
      </c>
      <c r="B1413" s="1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s="1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</row>
    <row r="1414" spans="1:28">
      <c r="A1414" s="1" t="s">
        <v>28</v>
      </c>
      <c r="B1414" s="1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s="1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</row>
    <row r="1415" spans="1:28">
      <c r="A1415" s="1" t="s">
        <v>28</v>
      </c>
      <c r="B1415" s="1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s="1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</row>
    <row r="1416" spans="1:28">
      <c r="A1416" s="1" t="s">
        <v>28</v>
      </c>
      <c r="B1416" s="1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s="1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</row>
    <row r="1417" spans="1:28">
      <c r="A1417" s="1" t="s">
        <v>28</v>
      </c>
      <c r="B1417" s="1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s="1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</row>
    <row r="1418" spans="1:28">
      <c r="A1418" s="1" t="s">
        <v>28</v>
      </c>
      <c r="B1418" s="1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s="1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</row>
    <row r="1419" spans="1:28">
      <c r="A1419" s="1" t="s">
        <v>28</v>
      </c>
      <c r="B1419" s="1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s="1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</row>
    <row r="1420" spans="1:28">
      <c r="A1420" s="1" t="s">
        <v>28</v>
      </c>
      <c r="B1420" s="1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s="1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</row>
    <row r="1421" spans="1:28">
      <c r="A1421" s="1" t="s">
        <v>28</v>
      </c>
      <c r="B1421" s="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s="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</row>
    <row r="1422" spans="1:28">
      <c r="A1422" s="1" t="s">
        <v>28</v>
      </c>
      <c r="B1422" s="1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s="1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</row>
    <row r="1423" spans="1:28">
      <c r="A1423" s="1" t="s">
        <v>28</v>
      </c>
      <c r="B1423" s="1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s="1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</row>
    <row r="1424" spans="1:28">
      <c r="A1424" s="1" t="s">
        <v>28</v>
      </c>
      <c r="B1424" s="1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s="1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</row>
    <row r="1425" spans="1:28">
      <c r="A1425" s="1" t="s">
        <v>28</v>
      </c>
      <c r="B1425" s="1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s="1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</row>
    <row r="1426" spans="1:28">
      <c r="A1426" s="1" t="s">
        <v>28</v>
      </c>
      <c r="B1426" s="1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s="1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</row>
    <row r="1427" spans="1:28">
      <c r="A1427" s="1" t="s">
        <v>28</v>
      </c>
      <c r="B1427" s="1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s="1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</row>
    <row r="1428" spans="1:28">
      <c r="A1428" s="1" t="s">
        <v>28</v>
      </c>
      <c r="B1428" s="1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s="1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</row>
    <row r="1429" spans="1:28">
      <c r="A1429" s="1" t="s">
        <v>28</v>
      </c>
      <c r="B1429" s="1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s="1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</row>
    <row r="1430" spans="1:28">
      <c r="A1430" s="1" t="s">
        <v>28</v>
      </c>
      <c r="B1430" s="1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s="1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</row>
    <row r="1431" spans="1:28">
      <c r="A1431" s="1" t="s">
        <v>28</v>
      </c>
      <c r="B1431" s="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s="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</row>
    <row r="1432" spans="1:28">
      <c r="A1432" s="1" t="s">
        <v>28</v>
      </c>
      <c r="B1432" s="1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s="1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</row>
    <row r="1433" spans="1:28">
      <c r="A1433" s="1" t="s">
        <v>28</v>
      </c>
      <c r="B1433" s="1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s="1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</row>
    <row r="1434" spans="1:28">
      <c r="A1434" s="1" t="s">
        <v>28</v>
      </c>
      <c r="B1434" s="1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s="1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</row>
    <row r="1435" spans="1:28">
      <c r="A1435" s="1" t="s">
        <v>28</v>
      </c>
      <c r="B1435" s="1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s="1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</row>
    <row r="1436" spans="1:28">
      <c r="A1436" s="1" t="s">
        <v>28</v>
      </c>
      <c r="B1436" s="1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s="1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</row>
    <row r="1437" spans="1:28">
      <c r="A1437" s="1" t="s">
        <v>28</v>
      </c>
      <c r="B1437" s="1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s="1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</row>
    <row r="1438" spans="1:28">
      <c r="A1438" s="1" t="s">
        <v>28</v>
      </c>
      <c r="B1438" s="1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s="1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</row>
    <row r="1439" spans="1:28">
      <c r="A1439" s="1" t="s">
        <v>28</v>
      </c>
      <c r="B1439" s="1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s="1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</row>
    <row r="1440" spans="1:28">
      <c r="A1440" s="1" t="s">
        <v>28</v>
      </c>
      <c r="B1440" s="1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s="1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</row>
    <row r="1441" spans="1:28">
      <c r="A1441" s="1" t="s">
        <v>28</v>
      </c>
      <c r="B1441" s="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s="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</row>
    <row r="1442" spans="1:28">
      <c r="A1442" s="1" t="s">
        <v>28</v>
      </c>
      <c r="B1442" s="1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s="1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</row>
    <row r="1443" spans="1:28">
      <c r="A1443" s="1" t="s">
        <v>28</v>
      </c>
      <c r="B1443" s="1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s="1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</row>
    <row r="1444" spans="1:28">
      <c r="A1444" s="1" t="s">
        <v>28</v>
      </c>
      <c r="B1444" s="1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s="1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</row>
    <row r="1445" spans="1:28">
      <c r="A1445" s="1" t="s">
        <v>28</v>
      </c>
      <c r="B1445" s="1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s="1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</row>
    <row r="1446" spans="1:28">
      <c r="A1446" s="1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J1446" t="s">
        <v>214</v>
      </c>
      <c r="K1446" t="s">
        <v>7434</v>
      </c>
      <c r="L1446" s="1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Y1446">
        <v>637</v>
      </c>
      <c r="Z1446">
        <v>7</v>
      </c>
      <c r="AB1446">
        <v>265</v>
      </c>
    </row>
    <row r="1447" spans="1:28">
      <c r="A1447" s="1" t="s">
        <v>28</v>
      </c>
      <c r="B1447" s="1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s="1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</row>
    <row r="1448" spans="1:28">
      <c r="A1448" s="1" t="s">
        <v>28</v>
      </c>
      <c r="B1448" s="1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J1448" t="s">
        <v>7445</v>
      </c>
      <c r="K1448" t="s">
        <v>7446</v>
      </c>
      <c r="L1448" s="1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X1448">
        <v>1976</v>
      </c>
      <c r="Y1448">
        <v>257</v>
      </c>
      <c r="Z1448">
        <v>7.3</v>
      </c>
      <c r="AA1448">
        <v>1.85</v>
      </c>
      <c r="AB1448">
        <v>0</v>
      </c>
    </row>
    <row r="1449" spans="1:28">
      <c r="A1449" s="1" t="s">
        <v>28</v>
      </c>
      <c r="B1449" s="1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s="1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</row>
    <row r="1450" spans="1:28">
      <c r="A1450" s="1" t="s">
        <v>747</v>
      </c>
      <c r="B1450" s="1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s="1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</row>
    <row r="1451" spans="1:28">
      <c r="A1451" s="1" t="s">
        <v>28</v>
      </c>
      <c r="B1451" s="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s="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</row>
    <row r="1452" spans="1:28">
      <c r="A1452" s="1" t="s">
        <v>28</v>
      </c>
      <c r="B1452" s="1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s="1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</row>
    <row r="1453" spans="1:28">
      <c r="A1453" s="1" t="s">
        <v>28</v>
      </c>
      <c r="B1453" s="1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s="1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</row>
    <row r="1454" spans="1:28">
      <c r="A1454" s="1" t="s">
        <v>28</v>
      </c>
      <c r="B1454" s="1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s="1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</row>
    <row r="1455" spans="1:28">
      <c r="A1455" s="1" t="s">
        <v>28</v>
      </c>
      <c r="B1455" s="1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s="1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</row>
    <row r="1456" spans="1:28">
      <c r="A1456" s="1" t="s">
        <v>28</v>
      </c>
      <c r="B1456" s="1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s="1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</row>
    <row r="1457" spans="1:28">
      <c r="A1457" s="1" t="s">
        <v>28</v>
      </c>
      <c r="B1457" s="1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s="1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</row>
    <row r="1458" spans="1:28">
      <c r="A1458" s="1" t="s">
        <v>28</v>
      </c>
      <c r="B1458" s="1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s="1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</row>
    <row r="1459" spans="1:28">
      <c r="A1459" s="1" t="s">
        <v>28</v>
      </c>
      <c r="B1459" s="1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s="1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</row>
    <row r="1460" spans="1:28">
      <c r="A1460" s="1" t="s">
        <v>28</v>
      </c>
      <c r="B1460" s="1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s="1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</row>
    <row r="1461" spans="1:28">
      <c r="A1461" s="1" t="s">
        <v>28</v>
      </c>
      <c r="B1461" s="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J1461" t="s">
        <v>73</v>
      </c>
      <c r="K1461" t="s">
        <v>764</v>
      </c>
      <c r="L1461" s="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</row>
    <row r="1462" spans="1:28">
      <c r="A1462" s="1" t="s">
        <v>28</v>
      </c>
      <c r="B1462" s="1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s="1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</row>
    <row r="1463" spans="1:28">
      <c r="A1463" s="1" t="s">
        <v>28</v>
      </c>
      <c r="B1463" s="1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s="1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</row>
    <row r="1464" spans="1:28">
      <c r="A1464" s="1" t="s">
        <v>28</v>
      </c>
      <c r="B1464" s="1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s="1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</row>
    <row r="1465" spans="1:28">
      <c r="A1465" s="1" t="s">
        <v>28</v>
      </c>
      <c r="B1465" s="1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J1465" t="s">
        <v>334</v>
      </c>
      <c r="K1465" t="s">
        <v>1746</v>
      </c>
      <c r="L1465" s="1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</row>
    <row r="1466" spans="1:28">
      <c r="A1466" s="1" t="s">
        <v>28</v>
      </c>
      <c r="B1466" s="1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s="1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</row>
    <row r="1467" spans="1:28">
      <c r="A1467" s="1" t="s">
        <v>28</v>
      </c>
      <c r="B1467" s="1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s="1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</row>
    <row r="1468" spans="1:28">
      <c r="A1468" s="1" t="s">
        <v>28</v>
      </c>
      <c r="B1468" s="1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s="1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</row>
    <row r="1469" spans="1:28">
      <c r="A1469" s="1" t="s">
        <v>28</v>
      </c>
      <c r="B1469" s="1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s="1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</row>
    <row r="1470" spans="1:28">
      <c r="A1470" s="1" t="s">
        <v>28</v>
      </c>
      <c r="B1470" s="1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s="1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</row>
    <row r="1471" spans="1:28">
      <c r="A1471" s="1" t="s">
        <v>28</v>
      </c>
      <c r="B1471" s="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s="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</row>
    <row r="1472" spans="1:28">
      <c r="A1472" s="1" t="s">
        <v>28</v>
      </c>
      <c r="B1472" s="1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s="1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</row>
    <row r="1473" spans="1:28">
      <c r="A1473" s="1" t="s">
        <v>28</v>
      </c>
      <c r="B1473" s="1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s="1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</row>
    <row r="1474" spans="1:28">
      <c r="A1474" s="1" t="s">
        <v>28</v>
      </c>
      <c r="B1474" s="1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s="1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</row>
    <row r="1475" spans="1:28">
      <c r="A1475" s="1" t="s">
        <v>28</v>
      </c>
      <c r="B1475" s="1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s="1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</row>
    <row r="1476" spans="1:28">
      <c r="A1476" s="1" t="s">
        <v>28</v>
      </c>
      <c r="B1476" s="1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s="1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</row>
    <row r="1477" spans="1:28">
      <c r="A1477" s="1" t="s">
        <v>28</v>
      </c>
      <c r="B1477" s="1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s="1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</row>
    <row r="1478" spans="1:28">
      <c r="A1478" s="1" t="s">
        <v>28</v>
      </c>
      <c r="B1478" s="1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s="1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</row>
    <row r="1479" spans="1:28">
      <c r="A1479" s="1" t="s">
        <v>28</v>
      </c>
      <c r="B1479" s="1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s="1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</row>
    <row r="1480" spans="1:28">
      <c r="A1480" s="1" t="s">
        <v>28</v>
      </c>
      <c r="B1480" s="1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s="1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</row>
    <row r="1481" spans="1:28">
      <c r="A1481" s="1" t="s">
        <v>28</v>
      </c>
      <c r="B1481" s="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s="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</row>
    <row r="1482" spans="1:28">
      <c r="A1482" s="1" t="s">
        <v>28</v>
      </c>
      <c r="B1482" s="1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s="1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</row>
    <row r="1483" spans="1:28">
      <c r="A1483" s="1" t="s">
        <v>28</v>
      </c>
      <c r="B1483" s="1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J1483" t="s">
        <v>4177</v>
      </c>
      <c r="K1483" t="s">
        <v>3691</v>
      </c>
      <c r="L1483" s="1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</row>
    <row r="1484" spans="1:28">
      <c r="A1484" s="1" t="s">
        <v>28</v>
      </c>
      <c r="B1484" s="1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J1484" t="s">
        <v>42</v>
      </c>
      <c r="K1484" t="s">
        <v>228</v>
      </c>
      <c r="L1484" s="1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</row>
    <row r="1485" spans="1:28">
      <c r="A1485" s="1" t="s">
        <v>28</v>
      </c>
      <c r="B1485" s="1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s="1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</row>
    <row r="1486" spans="1:28">
      <c r="A1486" s="1" t="s">
        <v>28</v>
      </c>
      <c r="B1486" s="1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s="1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</row>
    <row r="1487" spans="1:28">
      <c r="A1487" s="1" t="s">
        <v>28</v>
      </c>
      <c r="B1487" s="1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s="1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</row>
    <row r="1488" spans="1:28">
      <c r="A1488" s="1" t="s">
        <v>28</v>
      </c>
      <c r="B1488" s="1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s="1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</row>
    <row r="1489" spans="1:28">
      <c r="A1489" s="1" t="s">
        <v>28</v>
      </c>
      <c r="B1489" s="1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s="1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</row>
    <row r="1490" spans="1:28">
      <c r="A1490" s="1" t="s">
        <v>28</v>
      </c>
      <c r="B1490" s="1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s="1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</row>
    <row r="1491" spans="1:28">
      <c r="A1491" s="1" t="s">
        <v>28</v>
      </c>
      <c r="B1491" s="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s="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</row>
    <row r="1492" spans="1:28">
      <c r="A1492" s="1" t="s">
        <v>28</v>
      </c>
      <c r="B1492" s="1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s="1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</row>
    <row r="1493" spans="1:28">
      <c r="A1493" s="1" t="s">
        <v>28</v>
      </c>
      <c r="B1493" s="1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s="1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</row>
    <row r="1494" spans="1:28">
      <c r="A1494" s="1" t="s">
        <v>28</v>
      </c>
      <c r="B1494" s="1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s="1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</row>
    <row r="1495" spans="1:28">
      <c r="A1495" s="1" t="s">
        <v>28</v>
      </c>
      <c r="B1495" s="1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s="1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</row>
    <row r="1496" spans="1:28">
      <c r="A1496" s="1" t="s">
        <v>28</v>
      </c>
      <c r="B1496" s="1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s="1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</row>
    <row r="1497" spans="1:28">
      <c r="A1497" s="1" t="s">
        <v>28</v>
      </c>
      <c r="B1497" s="1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s="1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</row>
    <row r="1498" spans="1:28">
      <c r="A1498" s="1" t="s">
        <v>28</v>
      </c>
      <c r="B1498" s="1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s="1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</row>
    <row r="1499" spans="1:28">
      <c r="A1499" s="1" t="s">
        <v>28</v>
      </c>
      <c r="B1499" s="1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s="1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</row>
    <row r="1500" spans="1:28">
      <c r="A1500" s="1" t="s">
        <v>28</v>
      </c>
      <c r="B1500" s="1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s="1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</row>
    <row r="1501" spans="1:28">
      <c r="A1501" s="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J1501" t="s">
        <v>2142</v>
      </c>
      <c r="K1501" t="s">
        <v>135</v>
      </c>
      <c r="L1501" s="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Y1501">
        <v>729</v>
      </c>
      <c r="Z1501">
        <v>8.6</v>
      </c>
      <c r="AA1501">
        <v>16</v>
      </c>
      <c r="AB1501">
        <v>20000</v>
      </c>
    </row>
    <row r="1502" spans="1:28">
      <c r="A1502" s="1" t="s">
        <v>28</v>
      </c>
      <c r="B1502" s="1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s="1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</row>
    <row r="1503" spans="1:28">
      <c r="A1503" s="1" t="s">
        <v>28</v>
      </c>
      <c r="B1503" s="1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s="1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</row>
    <row r="1504" spans="1:28">
      <c r="A1504" s="1" t="s">
        <v>28</v>
      </c>
      <c r="B1504" s="1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s="1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</row>
    <row r="1505" spans="1:28">
      <c r="A1505" s="1" t="s">
        <v>28</v>
      </c>
      <c r="B1505" s="1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s="1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</row>
    <row r="1506" spans="1:28">
      <c r="A1506" s="1" t="s">
        <v>747</v>
      </c>
      <c r="B1506" s="1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J1506" t="s">
        <v>3241</v>
      </c>
      <c r="K1506" t="s">
        <v>1695</v>
      </c>
      <c r="L1506" s="1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</row>
    <row r="1507" spans="1:28">
      <c r="A1507" s="1" t="s">
        <v>28</v>
      </c>
      <c r="B1507" s="1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s="1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X1507">
        <v>1995</v>
      </c>
      <c r="Y1507">
        <v>541</v>
      </c>
      <c r="Z1507">
        <v>7.1</v>
      </c>
      <c r="AA1507">
        <v>2.35</v>
      </c>
      <c r="AB1507">
        <v>262</v>
      </c>
    </row>
    <row r="1508" spans="1:28">
      <c r="A1508" s="1" t="s">
        <v>28</v>
      </c>
      <c r="B1508" s="1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s="1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</row>
    <row r="1509" spans="1:28">
      <c r="A1509" s="1" t="s">
        <v>28</v>
      </c>
      <c r="B1509" s="1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s="1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X1509">
        <v>2010</v>
      </c>
      <c r="Y1509">
        <v>9</v>
      </c>
      <c r="Z1509">
        <v>7.5</v>
      </c>
      <c r="AA1509">
        <v>2.35</v>
      </c>
      <c r="AB1509">
        <v>29000</v>
      </c>
    </row>
    <row r="1510" spans="1:28">
      <c r="A1510" s="1" t="s">
        <v>28</v>
      </c>
      <c r="B1510" s="1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J1510" t="s">
        <v>578</v>
      </c>
      <c r="K1510" t="s">
        <v>579</v>
      </c>
      <c r="L1510" s="1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X1510">
        <v>2015</v>
      </c>
      <c r="Y1510">
        <v>525</v>
      </c>
      <c r="Z1510">
        <v>4.5</v>
      </c>
      <c r="AB1510">
        <v>677</v>
      </c>
    </row>
    <row r="1511" spans="1:28">
      <c r="A1511" s="1" t="s">
        <v>28</v>
      </c>
      <c r="B1511" s="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J1511" t="s">
        <v>7740</v>
      </c>
      <c r="K1511" t="s">
        <v>493</v>
      </c>
      <c r="L1511" s="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</row>
    <row r="1512" spans="1:28">
      <c r="A1512" s="1" t="s">
        <v>28</v>
      </c>
      <c r="B1512" s="1" t="s">
        <v>7744</v>
      </c>
      <c r="E1512">
        <v>194</v>
      </c>
      <c r="F1512">
        <v>816</v>
      </c>
      <c r="G1512" t="s">
        <v>3658</v>
      </c>
      <c r="H1512">
        <v>970</v>
      </c>
      <c r="J1512" t="s">
        <v>1935</v>
      </c>
      <c r="K1512" t="s">
        <v>3833</v>
      </c>
      <c r="L1512" s="1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</row>
    <row r="1513" spans="1:28">
      <c r="A1513" s="1" t="s">
        <v>28</v>
      </c>
      <c r="B1513" s="1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s="1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</row>
    <row r="1514" spans="1:28">
      <c r="A1514" s="1" t="s">
        <v>28</v>
      </c>
      <c r="B1514" s="1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s="1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</row>
    <row r="1515" spans="1:28">
      <c r="A1515" s="1" t="s">
        <v>28</v>
      </c>
      <c r="B1515" s="1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s="1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</row>
    <row r="1516" spans="1:28">
      <c r="A1516" s="1" t="s">
        <v>28</v>
      </c>
      <c r="B1516" s="1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s="1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</row>
    <row r="1517" spans="1:28">
      <c r="A1517" s="1" t="s">
        <v>28</v>
      </c>
      <c r="B1517" s="1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s="1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</row>
    <row r="1518" spans="1:28">
      <c r="A1518" s="1" t="s">
        <v>28</v>
      </c>
      <c r="B1518" s="1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s="1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</row>
    <row r="1519" spans="1:28">
      <c r="A1519" s="1" t="s">
        <v>28</v>
      </c>
      <c r="B1519" s="1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s="1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</row>
    <row r="1520" spans="1:28">
      <c r="A1520" s="1" t="s">
        <v>28</v>
      </c>
      <c r="B1520" s="1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s="1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</row>
    <row r="1521" spans="1:28">
      <c r="A1521" s="1" t="s">
        <v>28</v>
      </c>
      <c r="B1521" s="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s="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</row>
    <row r="1522" spans="1:28">
      <c r="A1522" s="1" t="s">
        <v>28</v>
      </c>
      <c r="B1522" s="1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s="1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</row>
    <row r="1523" spans="1:28">
      <c r="A1523" s="1" t="s">
        <v>28</v>
      </c>
      <c r="B1523" s="1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s="1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</row>
    <row r="1524" spans="1:28">
      <c r="A1524" s="1" t="s">
        <v>28</v>
      </c>
      <c r="B1524" s="1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s="1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</row>
    <row r="1525" spans="1:28">
      <c r="A1525" s="1" t="s">
        <v>28</v>
      </c>
      <c r="B1525" s="1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J1525" t="s">
        <v>6113</v>
      </c>
      <c r="K1525" t="s">
        <v>7659</v>
      </c>
      <c r="L1525" s="1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</row>
    <row r="1526" spans="1:28">
      <c r="A1526" s="1" t="s">
        <v>28</v>
      </c>
      <c r="B1526" s="1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s="1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</row>
    <row r="1527" spans="1:28">
      <c r="A1527" s="1" t="s">
        <v>28</v>
      </c>
      <c r="B1527" s="1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s="1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</row>
    <row r="1528" spans="1:28">
      <c r="A1528" s="1" t="s">
        <v>28</v>
      </c>
      <c r="B1528" s="1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s="1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</row>
    <row r="1529" spans="1:28">
      <c r="A1529" s="1" t="s">
        <v>28</v>
      </c>
      <c r="B1529" s="1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s="1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</row>
    <row r="1530" spans="1:28">
      <c r="A1530" s="1" t="s">
        <v>28</v>
      </c>
      <c r="B1530" s="1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s="1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</row>
    <row r="1531" spans="1:28">
      <c r="A1531" s="1" t="s">
        <v>28</v>
      </c>
      <c r="B1531" s="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s="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</row>
    <row r="1532" spans="1:28">
      <c r="A1532" s="1" t="s">
        <v>28</v>
      </c>
      <c r="B1532" s="1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s="1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</row>
    <row r="1533" spans="1:28">
      <c r="A1533" s="1" t="s">
        <v>28</v>
      </c>
      <c r="B1533" s="1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s="1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</row>
    <row r="1534" spans="1:28">
      <c r="A1534" s="1" t="s">
        <v>28</v>
      </c>
      <c r="B1534" s="1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s="1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</row>
    <row r="1535" spans="1:28">
      <c r="A1535" s="1" t="s">
        <v>28</v>
      </c>
      <c r="B1535" s="1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s="1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</row>
    <row r="1536" spans="1:28">
      <c r="A1536" s="1" t="s">
        <v>28</v>
      </c>
      <c r="B1536" s="1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s="1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</row>
    <row r="1537" spans="1:28">
      <c r="A1537" s="1" t="s">
        <v>28</v>
      </c>
      <c r="B1537" s="1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s="1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</row>
    <row r="1538" spans="1:28">
      <c r="A1538" s="1" t="s">
        <v>28</v>
      </c>
      <c r="B1538" s="1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s="1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</row>
    <row r="1539" spans="1:28">
      <c r="A1539" s="1" t="s">
        <v>28</v>
      </c>
      <c r="B1539" s="1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s="1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</row>
    <row r="1540" spans="1:28">
      <c r="A1540" s="1" t="s">
        <v>28</v>
      </c>
      <c r="B1540" s="1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s="1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</row>
    <row r="1541" spans="1:28">
      <c r="A1541" s="1" t="s">
        <v>28</v>
      </c>
      <c r="B1541" s="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s="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X1541">
        <v>2012</v>
      </c>
      <c r="Y1541">
        <v>945</v>
      </c>
      <c r="Z1541">
        <v>5.6</v>
      </c>
      <c r="AA1541">
        <v>1.85</v>
      </c>
      <c r="AB1541">
        <v>0</v>
      </c>
    </row>
    <row r="1542" spans="1:28">
      <c r="A1542" s="1" t="s">
        <v>28</v>
      </c>
      <c r="B1542" s="1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s="1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</row>
    <row r="1543" spans="1:28">
      <c r="A1543" s="1" t="s">
        <v>28</v>
      </c>
      <c r="B1543" s="1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s="1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</row>
    <row r="1544" spans="1:28">
      <c r="A1544" s="1" t="s">
        <v>28</v>
      </c>
      <c r="B1544" s="1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s="1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</row>
    <row r="1545" spans="1:28">
      <c r="A1545" s="1" t="s">
        <v>28</v>
      </c>
      <c r="B1545" s="1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s="1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</row>
    <row r="1546" spans="1:28">
      <c r="A1546" s="1" t="s">
        <v>28</v>
      </c>
      <c r="B1546" s="1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s="1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</row>
    <row r="1547" spans="1:28">
      <c r="A1547" s="1" t="s">
        <v>28</v>
      </c>
      <c r="B1547" s="1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s="1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</row>
    <row r="1548" spans="1:28">
      <c r="A1548" s="1" t="s">
        <v>28</v>
      </c>
      <c r="B1548" s="1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s="1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</row>
    <row r="1549" spans="1:28">
      <c r="A1549" s="1" t="s">
        <v>28</v>
      </c>
      <c r="B1549" s="1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s="1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</row>
    <row r="1550" spans="1:28">
      <c r="A1550" s="1" t="s">
        <v>28</v>
      </c>
      <c r="B1550" s="1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s="1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</row>
    <row r="1551" spans="1:28">
      <c r="A1551" s="1" t="s">
        <v>28</v>
      </c>
      <c r="B1551" s="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s="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</row>
    <row r="1552" spans="1:28">
      <c r="A1552" s="1" t="s">
        <v>28</v>
      </c>
      <c r="B1552" s="1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s="1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</row>
    <row r="1553" spans="1:28">
      <c r="A1553" s="1" t="s">
        <v>28</v>
      </c>
      <c r="B1553" s="1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s="1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</row>
    <row r="1554" spans="1:28">
      <c r="A1554" s="1" t="s">
        <v>28</v>
      </c>
      <c r="B1554" s="1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s="1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</row>
    <row r="1555" spans="1:28">
      <c r="A1555" s="1" t="s">
        <v>28</v>
      </c>
      <c r="B1555" s="1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s="1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</row>
    <row r="1556" spans="1:28">
      <c r="A1556" s="1" t="s">
        <v>28</v>
      </c>
      <c r="B1556" s="1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s="1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</row>
    <row r="1557" spans="1:28">
      <c r="A1557" s="1" t="s">
        <v>28</v>
      </c>
      <c r="B1557" s="1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s="1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</row>
    <row r="1558" spans="1:28">
      <c r="A1558" s="1" t="s">
        <v>28</v>
      </c>
      <c r="B1558" s="1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J1558" t="s">
        <v>7959</v>
      </c>
      <c r="K1558" t="s">
        <v>201</v>
      </c>
      <c r="L1558" s="1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</row>
    <row r="1559" spans="1:28">
      <c r="A1559" s="1" t="s">
        <v>28</v>
      </c>
      <c r="B1559" s="1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s="1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</row>
    <row r="1560" spans="1:28">
      <c r="A1560" s="1" t="s">
        <v>28</v>
      </c>
      <c r="B1560" s="1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s="1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</row>
    <row r="1561" spans="1:28">
      <c r="A1561" s="1" t="s">
        <v>28</v>
      </c>
      <c r="B1561" s="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s="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</row>
    <row r="1562" spans="1:28">
      <c r="A1562" s="1" t="s">
        <v>747</v>
      </c>
      <c r="B1562" s="1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s="1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</row>
    <row r="1563" spans="1:28">
      <c r="A1563" s="1" t="s">
        <v>28</v>
      </c>
      <c r="B1563" s="1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s="1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</row>
    <row r="1564" spans="1:28">
      <c r="A1564" s="1" t="s">
        <v>28</v>
      </c>
      <c r="B1564" s="1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s="1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</row>
    <row r="1565" spans="1:28">
      <c r="A1565" s="1" t="s">
        <v>28</v>
      </c>
      <c r="B1565" s="1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s="1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</row>
    <row r="1566" spans="1:28">
      <c r="A1566" s="1" t="s">
        <v>28</v>
      </c>
      <c r="B1566" s="1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s="1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</row>
    <row r="1567" spans="1:28">
      <c r="A1567" s="1" t="s">
        <v>28</v>
      </c>
      <c r="B1567" s="1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s="1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</row>
    <row r="1568" spans="1:28">
      <c r="A1568" s="1" t="s">
        <v>28</v>
      </c>
      <c r="B1568" s="1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s="1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</row>
    <row r="1569" spans="1:28">
      <c r="A1569" s="1" t="s">
        <v>28</v>
      </c>
      <c r="B1569" s="1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s="1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</row>
    <row r="1570" spans="1:28">
      <c r="A1570" s="1" t="s">
        <v>28</v>
      </c>
      <c r="B1570" s="1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s="1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</row>
    <row r="1571" spans="1:28">
      <c r="A1571" s="1" t="s">
        <v>747</v>
      </c>
      <c r="B1571" s="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s="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</row>
    <row r="1572" spans="1:28">
      <c r="A1572" s="1" t="s">
        <v>28</v>
      </c>
      <c r="B1572" s="1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J1572" t="s">
        <v>8024</v>
      </c>
      <c r="K1572" t="s">
        <v>2045</v>
      </c>
      <c r="L1572" s="1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</row>
    <row r="1573" spans="1:28">
      <c r="A1573" s="1" t="s">
        <v>28</v>
      </c>
      <c r="B1573" s="1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s="1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</row>
    <row r="1574" spans="1:28">
      <c r="A1574" s="1" t="s">
        <v>28</v>
      </c>
      <c r="B1574" s="1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s="1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</row>
    <row r="1575" spans="1:28">
      <c r="A1575" s="1" t="s">
        <v>28</v>
      </c>
      <c r="B1575" s="1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s="1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</row>
    <row r="1576" spans="1:28">
      <c r="A1576" s="1" t="s">
        <v>28</v>
      </c>
      <c r="B1576" s="1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s="1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</row>
    <row r="1577" spans="1:28">
      <c r="A1577" s="1" t="s">
        <v>28</v>
      </c>
      <c r="B1577" s="1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s="1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</row>
    <row r="1578" spans="1:28">
      <c r="A1578" s="1" t="s">
        <v>28</v>
      </c>
      <c r="B1578" s="1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s="1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</row>
    <row r="1579" spans="1:28">
      <c r="A1579" s="1" t="s">
        <v>28</v>
      </c>
      <c r="B1579" s="1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s="1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</row>
    <row r="1580" spans="1:28">
      <c r="A1580" s="1" t="s">
        <v>28</v>
      </c>
      <c r="B1580" s="1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s="1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</row>
    <row r="1581" spans="1:28">
      <c r="A1581" s="1" t="s">
        <v>28</v>
      </c>
      <c r="B1581" s="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s="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</row>
    <row r="1582" spans="1:28">
      <c r="A1582" s="1" t="s">
        <v>28</v>
      </c>
      <c r="B1582" s="1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s="1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</row>
    <row r="1583" spans="1:28">
      <c r="A1583" s="1" t="s">
        <v>28</v>
      </c>
      <c r="B1583" s="1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s="1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</row>
    <row r="1584" spans="1:28">
      <c r="A1584" s="1" t="s">
        <v>28</v>
      </c>
      <c r="B1584" s="1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s="1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</row>
    <row r="1585" spans="1:28">
      <c r="A1585" s="1" t="s">
        <v>28</v>
      </c>
      <c r="B1585" s="1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s="1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</row>
    <row r="1586" spans="1:28">
      <c r="A1586" s="1" t="s">
        <v>28</v>
      </c>
      <c r="B1586" s="1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s="1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</row>
    <row r="1587" spans="1:28">
      <c r="A1587" s="1" t="s">
        <v>747</v>
      </c>
      <c r="B1587" s="1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s="1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</row>
    <row r="1588" spans="1:28">
      <c r="A1588" s="1" t="s">
        <v>28</v>
      </c>
      <c r="B1588" s="1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s="1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</row>
    <row r="1589" spans="1:28">
      <c r="A1589" s="1" t="s">
        <v>28</v>
      </c>
      <c r="B1589" s="1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s="1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</row>
    <row r="1590" spans="1:28">
      <c r="A1590" s="1" t="s">
        <v>28</v>
      </c>
      <c r="B1590" s="1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s="1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</row>
    <row r="1591" spans="1:28">
      <c r="A1591" s="1" t="s">
        <v>28</v>
      </c>
      <c r="B1591" s="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s="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</row>
    <row r="1592" spans="1:28">
      <c r="A1592" s="1" t="s">
        <v>28</v>
      </c>
      <c r="B1592" s="1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s="1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</row>
    <row r="1593" spans="1:28">
      <c r="A1593" s="1" t="s">
        <v>28</v>
      </c>
      <c r="B1593" s="1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s="1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</row>
    <row r="1594" spans="1:28">
      <c r="A1594" s="1" t="s">
        <v>28</v>
      </c>
      <c r="B1594" s="1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s="1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</row>
    <row r="1595" spans="1:28">
      <c r="A1595" s="1" t="s">
        <v>28</v>
      </c>
      <c r="B1595" s="1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s="1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</row>
    <row r="1596" spans="1:28">
      <c r="A1596" s="1" t="s">
        <v>28</v>
      </c>
      <c r="B1596" s="1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s="1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</row>
    <row r="1597" spans="1:28">
      <c r="A1597" s="1" t="s">
        <v>747</v>
      </c>
      <c r="B1597" s="1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s="1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</row>
    <row r="1598" spans="1:28">
      <c r="A1598" s="1" t="s">
        <v>28</v>
      </c>
      <c r="B1598" s="1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s="1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</row>
    <row r="1599" spans="1:28">
      <c r="A1599" s="1" t="s">
        <v>28</v>
      </c>
      <c r="B1599" s="1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s="1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</row>
    <row r="1600" spans="1:28">
      <c r="A1600" s="1" t="s">
        <v>28</v>
      </c>
      <c r="B1600" s="1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s="1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</row>
    <row r="1601" spans="1:28">
      <c r="A1601" s="1" t="s">
        <v>28</v>
      </c>
      <c r="B1601" s="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s="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</row>
    <row r="1602" spans="1:28">
      <c r="A1602" s="1" t="s">
        <v>28</v>
      </c>
      <c r="B1602" s="1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s="1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</row>
    <row r="1603" spans="1:28">
      <c r="A1603" s="1" t="s">
        <v>28</v>
      </c>
      <c r="B1603" s="1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s="1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</row>
    <row r="1604" spans="1:28">
      <c r="A1604" s="1" t="s">
        <v>28</v>
      </c>
      <c r="B1604" s="1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s="1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</row>
    <row r="1605" spans="1:28">
      <c r="A1605" s="1" t="s">
        <v>28</v>
      </c>
      <c r="B1605" s="1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s="1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</row>
    <row r="1606" spans="1:28">
      <c r="A1606" s="1" t="s">
        <v>28</v>
      </c>
      <c r="B1606" s="1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s="1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</row>
    <row r="1607" spans="1:28">
      <c r="A1607" s="1" t="s">
        <v>28</v>
      </c>
      <c r="B1607" s="1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s="1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</row>
    <row r="1608" spans="1:28">
      <c r="A1608" s="1" t="s">
        <v>28</v>
      </c>
      <c r="B1608" s="1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s="1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</row>
    <row r="1609" spans="1:28">
      <c r="A1609" s="1" t="s">
        <v>28</v>
      </c>
      <c r="B1609" s="1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s="1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</row>
    <row r="1610" spans="1:28">
      <c r="A1610" s="1" t="s">
        <v>28</v>
      </c>
      <c r="B1610" s="1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s="1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</row>
    <row r="1611" spans="1:28">
      <c r="A1611" s="1" t="s">
        <v>28</v>
      </c>
      <c r="B1611" s="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s="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</row>
    <row r="1612" spans="1:28">
      <c r="A1612" s="1" t="s">
        <v>28</v>
      </c>
      <c r="B1612" s="1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s="1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</row>
    <row r="1613" spans="1:28">
      <c r="A1613" s="1" t="s">
        <v>28</v>
      </c>
      <c r="B1613" s="1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s="1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</row>
    <row r="1614" spans="1:28">
      <c r="A1614" s="1" t="s">
        <v>28</v>
      </c>
      <c r="B1614" s="1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s="1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</row>
    <row r="1615" spans="1:28">
      <c r="A1615" s="1" t="s">
        <v>28</v>
      </c>
      <c r="B1615" s="1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s="1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</row>
    <row r="1616" spans="1:28">
      <c r="A1616" s="1" t="s">
        <v>28</v>
      </c>
      <c r="B1616" s="1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s="1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</row>
    <row r="1617" spans="1:28">
      <c r="A1617" s="1" t="s">
        <v>28</v>
      </c>
      <c r="B1617" s="1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s="1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</row>
    <row r="1618" spans="1:28">
      <c r="A1618" s="1" t="s">
        <v>28</v>
      </c>
      <c r="B1618" s="1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s="1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</row>
    <row r="1619" spans="1:28">
      <c r="A1619" s="1" t="s">
        <v>28</v>
      </c>
      <c r="B1619" s="1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s="1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</row>
    <row r="1620" spans="1:28">
      <c r="A1620" s="1" t="s">
        <v>28</v>
      </c>
      <c r="B1620" s="1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s="1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</row>
    <row r="1621" spans="1:28">
      <c r="A1621" s="1" t="s">
        <v>28</v>
      </c>
      <c r="B1621" s="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s="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</row>
    <row r="1622" spans="1:28">
      <c r="A1622" s="1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J1622" t="s">
        <v>3794</v>
      </c>
      <c r="K1622" t="s">
        <v>8226</v>
      </c>
      <c r="L1622" s="1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Y1622">
        <v>741</v>
      </c>
      <c r="Z1622">
        <v>8.6999999999999993</v>
      </c>
      <c r="AA1622">
        <v>1.78</v>
      </c>
      <c r="AB1622">
        <v>0</v>
      </c>
    </row>
    <row r="1623" spans="1:28">
      <c r="A1623" s="1" t="s">
        <v>28</v>
      </c>
      <c r="B1623" s="1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s="1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</row>
    <row r="1624" spans="1:28">
      <c r="A1624" s="1" t="s">
        <v>28</v>
      </c>
      <c r="B1624" s="1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s="1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</row>
    <row r="1625" spans="1:28">
      <c r="A1625" s="1" t="s">
        <v>28</v>
      </c>
      <c r="B1625" s="1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s="1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</row>
    <row r="1626" spans="1:28">
      <c r="A1626" s="1" t="s">
        <v>28</v>
      </c>
      <c r="B1626" s="1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s="1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</row>
    <row r="1627" spans="1:28">
      <c r="A1627" s="1" t="s">
        <v>28</v>
      </c>
      <c r="B1627" s="1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s="1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</row>
    <row r="1628" spans="1:28">
      <c r="A1628" s="1" t="s">
        <v>28</v>
      </c>
      <c r="B1628" s="1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s="1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</row>
    <row r="1629" spans="1:28">
      <c r="A1629" s="1" t="s">
        <v>28</v>
      </c>
      <c r="B1629" s="1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s="1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</row>
    <row r="1630" spans="1:28">
      <c r="A1630" s="1" t="s">
        <v>28</v>
      </c>
      <c r="B1630" s="1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s="1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</row>
    <row r="1631" spans="1:28">
      <c r="A1631" s="1" t="s">
        <v>28</v>
      </c>
      <c r="B1631" s="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s="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</row>
    <row r="1632" spans="1:28">
      <c r="A1632" s="1" t="s">
        <v>28</v>
      </c>
      <c r="B1632" s="1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s="1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</row>
    <row r="1633" spans="1:28">
      <c r="A1633" s="1" t="s">
        <v>28</v>
      </c>
      <c r="B1633" s="1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s="1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</row>
    <row r="1634" spans="1:28">
      <c r="A1634" s="1" t="s">
        <v>28</v>
      </c>
      <c r="B1634" s="1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s="1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</row>
    <row r="1635" spans="1:28">
      <c r="A1635" s="1" t="s">
        <v>28</v>
      </c>
      <c r="B1635" s="1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s="1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</row>
    <row r="1636" spans="1:28">
      <c r="A1636" s="1" t="s">
        <v>28</v>
      </c>
      <c r="B1636" s="1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s="1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</row>
    <row r="1637" spans="1:28">
      <c r="A1637" s="1" t="s">
        <v>28</v>
      </c>
      <c r="B1637" s="1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s="1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</row>
    <row r="1638" spans="1:28">
      <c r="A1638" s="1" t="s">
        <v>28</v>
      </c>
      <c r="B1638" s="1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s="1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</row>
    <row r="1639" spans="1:28">
      <c r="A1639" s="1" t="s">
        <v>28</v>
      </c>
      <c r="B1639" s="1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s="1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X1639">
        <v>2005</v>
      </c>
      <c r="Y1639">
        <v>934</v>
      </c>
      <c r="Z1639">
        <v>5.2</v>
      </c>
      <c r="AA1639">
        <v>1.85</v>
      </c>
      <c r="AB1639">
        <v>771</v>
      </c>
    </row>
    <row r="1640" spans="1:28">
      <c r="A1640" s="1" t="s">
        <v>28</v>
      </c>
      <c r="B1640" s="1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s="1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</row>
    <row r="1641" spans="1:28">
      <c r="A1641" s="1" t="s">
        <v>28</v>
      </c>
      <c r="B1641" s="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s="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</row>
    <row r="1642" spans="1:28">
      <c r="A1642" s="1" t="s">
        <v>28</v>
      </c>
      <c r="B1642" s="1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s="1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</row>
    <row r="1643" spans="1:28">
      <c r="A1643" s="1" t="s">
        <v>28</v>
      </c>
      <c r="B1643" s="1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s="1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</row>
    <row r="1644" spans="1:28">
      <c r="A1644" s="1" t="s">
        <v>28</v>
      </c>
      <c r="B1644" s="1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s="1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</row>
    <row r="1645" spans="1:28">
      <c r="A1645" s="1" t="s">
        <v>28</v>
      </c>
      <c r="B1645" s="1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s="1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X1645">
        <v>2006</v>
      </c>
      <c r="Y1645">
        <v>663</v>
      </c>
      <c r="Z1645">
        <v>7.2</v>
      </c>
      <c r="AA1645">
        <v>2.35</v>
      </c>
      <c r="AB1645">
        <v>0</v>
      </c>
    </row>
    <row r="1646" spans="1:28">
      <c r="A1646" s="1" t="s">
        <v>28</v>
      </c>
      <c r="B1646" s="1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s="1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</row>
    <row r="1647" spans="1:28">
      <c r="A1647" s="1" t="s">
        <v>28</v>
      </c>
      <c r="B1647" s="1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s="1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</row>
    <row r="1648" spans="1:28">
      <c r="A1648" s="1" t="s">
        <v>28</v>
      </c>
      <c r="B1648" s="1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s="1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</row>
    <row r="1649" spans="1:28">
      <c r="A1649" s="1" t="s">
        <v>28</v>
      </c>
      <c r="B1649" s="1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s="1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</row>
    <row r="1650" spans="1:28">
      <c r="A1650" s="1" t="s">
        <v>28</v>
      </c>
      <c r="B1650" s="1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s="1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</row>
    <row r="1651" spans="1:28">
      <c r="A1651" s="1" t="s">
        <v>28</v>
      </c>
      <c r="B1651" s="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s="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</row>
    <row r="1652" spans="1:28">
      <c r="A1652" s="1" t="s">
        <v>28</v>
      </c>
      <c r="B1652" s="1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s="1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</row>
    <row r="1653" spans="1:28">
      <c r="A1653" s="1" t="s">
        <v>28</v>
      </c>
      <c r="B1653" s="1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s="1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</row>
    <row r="1654" spans="1:28">
      <c r="A1654" s="1" t="s">
        <v>28</v>
      </c>
      <c r="B1654" s="1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s="1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</row>
    <row r="1655" spans="1:28">
      <c r="A1655" s="1" t="s">
        <v>28</v>
      </c>
      <c r="B1655" s="1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s="1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</row>
    <row r="1656" spans="1:28">
      <c r="A1656" s="1" t="s">
        <v>28</v>
      </c>
      <c r="B1656" s="1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s="1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</row>
    <row r="1657" spans="1:28">
      <c r="A1657" s="1" t="s">
        <v>28</v>
      </c>
      <c r="B1657" s="1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s="1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</row>
    <row r="1658" spans="1:28">
      <c r="A1658" s="1" t="s">
        <v>28</v>
      </c>
      <c r="B1658" s="1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s="1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</row>
    <row r="1659" spans="1:28">
      <c r="A1659" s="1" t="s">
        <v>28</v>
      </c>
      <c r="B1659" s="1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s="1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</row>
    <row r="1660" spans="1:28">
      <c r="A1660" s="1" t="s">
        <v>28</v>
      </c>
      <c r="B1660" s="1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s="1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</row>
    <row r="1661" spans="1:28">
      <c r="A1661" s="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J1661" t="s">
        <v>8060</v>
      </c>
      <c r="K1661" t="s">
        <v>8226</v>
      </c>
      <c r="L1661" s="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Y1661">
        <v>805</v>
      </c>
      <c r="Z1661">
        <v>7.5</v>
      </c>
      <c r="AA1661">
        <v>16</v>
      </c>
      <c r="AB1661">
        <v>0</v>
      </c>
    </row>
    <row r="1662" spans="1:28">
      <c r="A1662" s="1" t="s">
        <v>28</v>
      </c>
      <c r="B1662" s="1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s="1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</row>
    <row r="1663" spans="1:28">
      <c r="A1663" s="1" t="s">
        <v>28</v>
      </c>
      <c r="B1663" s="1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s="1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</row>
    <row r="1664" spans="1:28">
      <c r="A1664" s="1" t="s">
        <v>28</v>
      </c>
      <c r="B1664" s="1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s="1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</row>
    <row r="1665" spans="1:28">
      <c r="A1665" s="1" t="s">
        <v>28</v>
      </c>
      <c r="B1665" s="1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s="1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</row>
    <row r="1666" spans="1:28">
      <c r="A1666" s="1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J1666" t="s">
        <v>2527</v>
      </c>
      <c r="K1666" t="s">
        <v>1837</v>
      </c>
      <c r="L1666" s="1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Y1666">
        <v>638</v>
      </c>
      <c r="Z1666">
        <v>8.5</v>
      </c>
      <c r="AA1666">
        <v>1.78</v>
      </c>
      <c r="AB1666">
        <v>0</v>
      </c>
    </row>
    <row r="1667" spans="1:28">
      <c r="A1667" s="1" t="s">
        <v>28</v>
      </c>
      <c r="B1667" s="1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s="1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</row>
    <row r="1668" spans="1:28">
      <c r="A1668" s="1" t="s">
        <v>28</v>
      </c>
      <c r="B1668" s="1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s="1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</row>
    <row r="1669" spans="1:28">
      <c r="A1669" s="1" t="s">
        <v>28</v>
      </c>
      <c r="B1669" s="1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s="1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</row>
    <row r="1670" spans="1:28">
      <c r="A1670" s="1" t="s">
        <v>28</v>
      </c>
      <c r="B1670" s="1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s="1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</row>
    <row r="1671" spans="1:28">
      <c r="A1671" s="1" t="s">
        <v>28</v>
      </c>
      <c r="B1671" s="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s="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X1671">
        <v>2004</v>
      </c>
      <c r="Y1671">
        <v>530</v>
      </c>
      <c r="Z1671">
        <v>5.9</v>
      </c>
      <c r="AA1671">
        <v>1.85</v>
      </c>
      <c r="AB1671">
        <v>0</v>
      </c>
    </row>
    <row r="1672" spans="1:28">
      <c r="A1672" s="1" t="s">
        <v>28</v>
      </c>
      <c r="B1672" s="1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s="1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</row>
    <row r="1673" spans="1:28">
      <c r="A1673" s="1" t="s">
        <v>28</v>
      </c>
      <c r="B1673" s="1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s="1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</row>
    <row r="1674" spans="1:28">
      <c r="A1674" s="1" t="s">
        <v>28</v>
      </c>
      <c r="B1674" s="1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s="1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</row>
    <row r="1675" spans="1:28">
      <c r="A1675" s="1" t="s">
        <v>28</v>
      </c>
      <c r="B1675" s="1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s="1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</row>
    <row r="1676" spans="1:28">
      <c r="A1676" s="1" t="s">
        <v>28</v>
      </c>
      <c r="B1676" s="1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s="1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</row>
    <row r="1677" spans="1:28">
      <c r="A1677" s="1" t="s">
        <v>28</v>
      </c>
      <c r="B1677" s="1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s="1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</row>
    <row r="1678" spans="1:28">
      <c r="A1678" s="1" t="s">
        <v>28</v>
      </c>
      <c r="B1678" s="1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s="1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</row>
    <row r="1679" spans="1:28">
      <c r="A1679" s="1" t="s">
        <v>28</v>
      </c>
      <c r="B1679" s="1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s="1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</row>
    <row r="1680" spans="1:28">
      <c r="A1680" s="1" t="s">
        <v>28</v>
      </c>
      <c r="B1680" s="1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s="1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</row>
    <row r="1681" spans="1:28">
      <c r="A1681" s="1" t="s">
        <v>28</v>
      </c>
      <c r="B1681" s="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s="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</row>
    <row r="1682" spans="1:28">
      <c r="A1682" s="1" t="s">
        <v>28</v>
      </c>
      <c r="B1682" s="1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s="1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</row>
    <row r="1683" spans="1:28">
      <c r="A1683" s="1" t="s">
        <v>28</v>
      </c>
      <c r="B1683" s="1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s="1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</row>
    <row r="1684" spans="1:28">
      <c r="A1684" s="1" t="s">
        <v>28</v>
      </c>
      <c r="B1684" s="1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s="1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</row>
    <row r="1685" spans="1:28">
      <c r="A1685" s="1" t="s">
        <v>28</v>
      </c>
      <c r="B1685" s="1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s="1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</row>
    <row r="1686" spans="1:28">
      <c r="A1686" s="1" t="s">
        <v>28</v>
      </c>
      <c r="B1686" s="1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s="1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</row>
    <row r="1687" spans="1:28">
      <c r="A1687" s="1" t="s">
        <v>28</v>
      </c>
      <c r="B1687" s="1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s="1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</row>
    <row r="1688" spans="1:28">
      <c r="A1688" s="1" t="s">
        <v>28</v>
      </c>
      <c r="B1688" s="1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s="1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</row>
    <row r="1689" spans="1:28">
      <c r="A1689" s="1" t="s">
        <v>28</v>
      </c>
      <c r="B1689" s="1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s="1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</row>
    <row r="1690" spans="1:28">
      <c r="A1690" s="1" t="s">
        <v>28</v>
      </c>
      <c r="B1690" s="1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s="1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</row>
    <row r="1691" spans="1:28">
      <c r="A1691" s="1" t="s">
        <v>28</v>
      </c>
      <c r="B1691" s="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s="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</row>
    <row r="1692" spans="1:28">
      <c r="A1692" s="1" t="s">
        <v>28</v>
      </c>
      <c r="B1692" s="1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s="1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</row>
    <row r="1693" spans="1:28">
      <c r="A1693" s="1" t="s">
        <v>28</v>
      </c>
      <c r="B1693" s="1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s="1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</row>
    <row r="1694" spans="1:28">
      <c r="A1694" s="1" t="s">
        <v>28</v>
      </c>
      <c r="B1694" s="1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s="1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</row>
    <row r="1695" spans="1:28">
      <c r="A1695" s="1" t="s">
        <v>28</v>
      </c>
      <c r="B1695" s="1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s="1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</row>
    <row r="1696" spans="1:28">
      <c r="A1696" s="1" t="s">
        <v>28</v>
      </c>
      <c r="B1696" s="1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s="1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</row>
    <row r="1697" spans="1:28">
      <c r="A1697" s="1" t="s">
        <v>28</v>
      </c>
      <c r="B1697" s="1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s="1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</row>
    <row r="1698" spans="1:28">
      <c r="A1698" s="1" t="s">
        <v>28</v>
      </c>
      <c r="B1698" s="1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s="1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</row>
    <row r="1699" spans="1:28">
      <c r="A1699" s="1" t="s">
        <v>28</v>
      </c>
      <c r="B1699" s="1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s="1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</row>
    <row r="1700" spans="1:28">
      <c r="A1700" s="1" t="s">
        <v>28</v>
      </c>
      <c r="B1700" s="1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s="1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</row>
    <row r="1701" spans="1:28">
      <c r="A1701" s="1" t="s">
        <v>28</v>
      </c>
      <c r="B1701" s="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s="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</row>
    <row r="1702" spans="1:28">
      <c r="A1702" s="1" t="s">
        <v>28</v>
      </c>
      <c r="B1702" s="1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s="1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</row>
    <row r="1703" spans="1:28">
      <c r="A1703" s="1" t="s">
        <v>28</v>
      </c>
      <c r="B1703" s="1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s="1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</row>
    <row r="1704" spans="1:28">
      <c r="A1704" s="1" t="s">
        <v>28</v>
      </c>
      <c r="B1704" s="1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s="1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</row>
    <row r="1705" spans="1:28">
      <c r="A1705" s="1" t="s">
        <v>28</v>
      </c>
      <c r="B1705" s="1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s="1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</row>
    <row r="1706" spans="1:28">
      <c r="A1706" s="1" t="s">
        <v>28</v>
      </c>
      <c r="B1706" s="1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s="1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</row>
    <row r="1707" spans="1:28">
      <c r="A1707" s="1" t="s">
        <v>28</v>
      </c>
      <c r="B1707" s="1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s="1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</row>
    <row r="1708" spans="1:28">
      <c r="A1708" s="1" t="s">
        <v>28</v>
      </c>
      <c r="B1708" s="1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s="1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</row>
    <row r="1709" spans="1:28">
      <c r="A1709" s="1" t="s">
        <v>28</v>
      </c>
      <c r="B1709" s="1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s="1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</row>
    <row r="1710" spans="1:28">
      <c r="A1710" s="1" t="s">
        <v>28</v>
      </c>
      <c r="B1710" s="1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s="1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</row>
    <row r="1711" spans="1:28">
      <c r="A1711" s="1" t="s">
        <v>28</v>
      </c>
      <c r="B1711" s="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s="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X1711">
        <v>2010</v>
      </c>
      <c r="Y1711">
        <v>460</v>
      </c>
      <c r="Z1711">
        <v>7.3</v>
      </c>
      <c r="AA1711">
        <v>2.35</v>
      </c>
      <c r="AB1711">
        <v>0</v>
      </c>
    </row>
    <row r="1712" spans="1:28">
      <c r="A1712" s="1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J1712" t="s">
        <v>2125</v>
      </c>
      <c r="K1712" t="s">
        <v>8644</v>
      </c>
      <c r="L1712" s="1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Y1712">
        <v>63</v>
      </c>
      <c r="Z1712">
        <v>8.1999999999999993</v>
      </c>
      <c r="AA1712">
        <v>16</v>
      </c>
      <c r="AB1712">
        <v>0</v>
      </c>
    </row>
    <row r="1713" spans="1:28">
      <c r="A1713" s="1" t="s">
        <v>28</v>
      </c>
      <c r="B1713" s="1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s="1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</row>
    <row r="1714" spans="1:28">
      <c r="A1714" s="1" t="s">
        <v>28</v>
      </c>
      <c r="B1714" s="1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s="1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</row>
    <row r="1715" spans="1:28">
      <c r="A1715" s="1" t="s">
        <v>28</v>
      </c>
      <c r="B1715" s="1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s="1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</row>
    <row r="1716" spans="1:28">
      <c r="A1716" s="1" t="s">
        <v>28</v>
      </c>
      <c r="B1716" s="1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s="1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</row>
    <row r="1717" spans="1:28">
      <c r="A1717" s="1" t="s">
        <v>28</v>
      </c>
      <c r="B1717" s="1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s="1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</row>
    <row r="1718" spans="1:28">
      <c r="A1718" s="1" t="s">
        <v>28</v>
      </c>
      <c r="B1718" s="1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s="1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</row>
    <row r="1719" spans="1:28">
      <c r="A1719" s="1" t="s">
        <v>28</v>
      </c>
      <c r="B1719" s="1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s="1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</row>
    <row r="1720" spans="1:28">
      <c r="A1720" s="1" t="s">
        <v>28</v>
      </c>
      <c r="B1720" s="1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s="1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X1720">
        <v>2005</v>
      </c>
      <c r="Y1720">
        <v>2000</v>
      </c>
      <c r="Z1720">
        <v>4</v>
      </c>
      <c r="AA1720">
        <v>1.85</v>
      </c>
      <c r="AB1720">
        <v>353</v>
      </c>
    </row>
    <row r="1721" spans="1:28">
      <c r="A1721" s="1" t="s">
        <v>28</v>
      </c>
      <c r="B1721" s="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s="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</row>
    <row r="1722" spans="1:28">
      <c r="A1722" s="1" t="s">
        <v>28</v>
      </c>
      <c r="B1722" s="1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s="1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</row>
    <row r="1723" spans="1:28">
      <c r="A1723" s="1" t="s">
        <v>28</v>
      </c>
      <c r="B1723" s="1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s="1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</row>
    <row r="1724" spans="1:28">
      <c r="A1724" s="1" t="s">
        <v>28</v>
      </c>
      <c r="B1724" s="1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s="1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</row>
    <row r="1725" spans="1:28">
      <c r="A1725" s="1" t="s">
        <v>28</v>
      </c>
      <c r="B1725" s="1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s="1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</row>
    <row r="1726" spans="1:28">
      <c r="A1726" s="1" t="s">
        <v>28</v>
      </c>
      <c r="B1726" s="1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J1726" t="s">
        <v>3057</v>
      </c>
      <c r="K1726" t="s">
        <v>8714</v>
      </c>
      <c r="L1726" s="1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X1726">
        <v>2009</v>
      </c>
      <c r="Y1726">
        <v>71</v>
      </c>
      <c r="Z1726">
        <v>7.2</v>
      </c>
      <c r="AA1726">
        <v>1.85</v>
      </c>
      <c r="AB1726">
        <v>0</v>
      </c>
    </row>
    <row r="1727" spans="1:28">
      <c r="A1727" s="1" t="s">
        <v>28</v>
      </c>
      <c r="B1727" s="1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J1727" t="s">
        <v>464</v>
      </c>
      <c r="K1727" t="s">
        <v>335</v>
      </c>
      <c r="L1727" s="1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</row>
    <row r="1728" spans="1:28">
      <c r="A1728" s="1" t="s">
        <v>28</v>
      </c>
      <c r="B1728" s="1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s="1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</row>
    <row r="1729" spans="1:28">
      <c r="A1729" s="1" t="s">
        <v>28</v>
      </c>
      <c r="B1729" s="1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J1729" t="s">
        <v>2966</v>
      </c>
      <c r="K1729" t="s">
        <v>393</v>
      </c>
      <c r="L1729" s="1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</row>
    <row r="1730" spans="1:28">
      <c r="A1730" s="1" t="s">
        <v>28</v>
      </c>
      <c r="B1730" s="1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J1730" t="s">
        <v>5940</v>
      </c>
      <c r="K1730" t="s">
        <v>7806</v>
      </c>
      <c r="L1730" s="1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</row>
    <row r="1731" spans="1:28">
      <c r="A1731" s="1" t="s">
        <v>28</v>
      </c>
      <c r="B1731" s="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J1731" t="s">
        <v>2298</v>
      </c>
      <c r="K1731" t="s">
        <v>6157</v>
      </c>
      <c r="L1731" s="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</row>
    <row r="1732" spans="1:28">
      <c r="A1732" s="1" t="s">
        <v>28</v>
      </c>
      <c r="B1732" s="1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J1732" t="s">
        <v>6326</v>
      </c>
      <c r="K1732" t="s">
        <v>3112</v>
      </c>
      <c r="L1732" s="1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</row>
    <row r="1733" spans="1:28">
      <c r="A1733" s="1" t="s">
        <v>28</v>
      </c>
      <c r="B1733" s="1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J1733" t="s">
        <v>8748</v>
      </c>
      <c r="K1733" t="s">
        <v>8749</v>
      </c>
      <c r="L1733" s="1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</row>
    <row r="1734" spans="1:28">
      <c r="A1734" s="1" t="s">
        <v>28</v>
      </c>
      <c r="B1734" s="1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J1734" t="s">
        <v>2142</v>
      </c>
      <c r="K1734" t="s">
        <v>390</v>
      </c>
      <c r="L1734" s="1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</row>
    <row r="1735" spans="1:28">
      <c r="A1735" s="1" t="s">
        <v>28</v>
      </c>
      <c r="B1735" s="1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J1735" t="s">
        <v>8760</v>
      </c>
      <c r="K1735" t="s">
        <v>80</v>
      </c>
      <c r="L1735" s="1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</row>
    <row r="1736" spans="1:28">
      <c r="A1736" s="1" t="s">
        <v>28</v>
      </c>
      <c r="B1736" s="1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s="1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</row>
    <row r="1737" spans="1:28">
      <c r="A1737" s="1" t="s">
        <v>28</v>
      </c>
      <c r="B1737" s="1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s="1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</row>
    <row r="1738" spans="1:28">
      <c r="A1738" s="1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J1738" t="s">
        <v>8777</v>
      </c>
      <c r="K1738" t="s">
        <v>8778</v>
      </c>
      <c r="L1738" s="1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Y1738">
        <v>641</v>
      </c>
      <c r="Z1738">
        <v>7.6</v>
      </c>
      <c r="AA1738">
        <v>16</v>
      </c>
      <c r="AB1738">
        <v>12000</v>
      </c>
    </row>
    <row r="1739" spans="1:28">
      <c r="A1739" s="1" t="s">
        <v>28</v>
      </c>
      <c r="B1739" s="1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s="1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</row>
    <row r="1740" spans="1:28">
      <c r="A1740" s="1" t="s">
        <v>28</v>
      </c>
      <c r="B1740" s="1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s="1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</row>
    <row r="1741" spans="1:28">
      <c r="A1741" s="1" t="s">
        <v>28</v>
      </c>
      <c r="B1741" s="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s="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</row>
    <row r="1742" spans="1:28">
      <c r="A1742" s="1" t="s">
        <v>28</v>
      </c>
      <c r="B1742" s="1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J1742" t="s">
        <v>8795</v>
      </c>
      <c r="K1742" t="s">
        <v>8796</v>
      </c>
      <c r="L1742" s="1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</row>
    <row r="1743" spans="1:28">
      <c r="A1743" s="1" t="s">
        <v>28</v>
      </c>
      <c r="B1743" s="1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s="1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</row>
    <row r="1744" spans="1:28">
      <c r="A1744" s="1" t="s">
        <v>28</v>
      </c>
      <c r="B1744" s="1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s="1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</row>
    <row r="1745" spans="1:28">
      <c r="A1745" s="1" t="s">
        <v>28</v>
      </c>
      <c r="B1745" s="1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s="1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</row>
    <row r="1746" spans="1:28">
      <c r="A1746" s="1" t="s">
        <v>747</v>
      </c>
      <c r="B1746" s="1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s="1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</row>
    <row r="1747" spans="1:28">
      <c r="A1747" s="1" t="s">
        <v>28</v>
      </c>
      <c r="B1747" s="1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s="1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</row>
    <row r="1748" spans="1:28">
      <c r="A1748" s="1" t="s">
        <v>28</v>
      </c>
      <c r="B1748" s="1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s="1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</row>
    <row r="1749" spans="1:28">
      <c r="A1749" s="1" t="s">
        <v>28</v>
      </c>
      <c r="B1749" s="1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s="1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</row>
    <row r="1750" spans="1:28">
      <c r="A1750" s="1" t="s">
        <v>28</v>
      </c>
      <c r="B1750" s="1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s="1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</row>
    <row r="1751" spans="1:28">
      <c r="A1751" s="1" t="s">
        <v>28</v>
      </c>
      <c r="B1751" s="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s="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</row>
    <row r="1752" spans="1:28">
      <c r="A1752" s="1" t="s">
        <v>28</v>
      </c>
      <c r="B1752" s="1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s="1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</row>
    <row r="1753" spans="1:28">
      <c r="A1753" s="1" t="s">
        <v>28</v>
      </c>
      <c r="B1753" s="1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s="1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</row>
    <row r="1754" spans="1:28">
      <c r="A1754" s="1" t="s">
        <v>28</v>
      </c>
      <c r="B1754" s="1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J1754" t="s">
        <v>8848</v>
      </c>
      <c r="K1754" t="s">
        <v>2377</v>
      </c>
      <c r="L1754" s="1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</row>
    <row r="1755" spans="1:28">
      <c r="A1755" s="1" t="s">
        <v>28</v>
      </c>
      <c r="B1755" s="1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s="1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</row>
    <row r="1756" spans="1:28">
      <c r="A1756" s="1" t="s">
        <v>28</v>
      </c>
      <c r="B1756" s="1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s="1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</row>
    <row r="1757" spans="1:28">
      <c r="A1757" s="1" t="s">
        <v>28</v>
      </c>
      <c r="B1757" s="1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s="1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</row>
    <row r="1758" spans="1:28">
      <c r="A1758" s="1" t="s">
        <v>28</v>
      </c>
      <c r="B1758" s="1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s="1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</row>
    <row r="1759" spans="1:28">
      <c r="A1759" s="1" t="s">
        <v>28</v>
      </c>
      <c r="B1759" s="1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s="1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</row>
    <row r="1760" spans="1:28">
      <c r="A1760" s="1" t="s">
        <v>28</v>
      </c>
      <c r="B1760" s="1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s="1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</row>
    <row r="1761" spans="1:28">
      <c r="A1761" s="1" t="s">
        <v>28</v>
      </c>
      <c r="B1761" s="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s="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</row>
    <row r="1762" spans="1:28">
      <c r="A1762" s="1" t="s">
        <v>28</v>
      </c>
      <c r="B1762" s="1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s="1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</row>
    <row r="1763" spans="1:28">
      <c r="A1763" s="1" t="s">
        <v>28</v>
      </c>
      <c r="B1763" s="1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J1763" t="s">
        <v>8886</v>
      </c>
      <c r="K1763" t="s">
        <v>8887</v>
      </c>
      <c r="L1763" s="1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</row>
    <row r="1764" spans="1:28">
      <c r="A1764" s="1" t="s">
        <v>28</v>
      </c>
      <c r="B1764" s="1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s="1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</row>
    <row r="1765" spans="1:28">
      <c r="A1765" s="1" t="s">
        <v>28</v>
      </c>
      <c r="B1765" s="1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s="1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</row>
    <row r="1766" spans="1:28">
      <c r="A1766" s="1" t="s">
        <v>28</v>
      </c>
      <c r="B1766" s="1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s="1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</row>
    <row r="1767" spans="1:28">
      <c r="A1767" s="1" t="s">
        <v>28</v>
      </c>
      <c r="B1767" s="1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s="1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</row>
    <row r="1768" spans="1:28">
      <c r="A1768" s="1" t="s">
        <v>28</v>
      </c>
      <c r="B1768" s="1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s="1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</row>
    <row r="1769" spans="1:28">
      <c r="A1769" s="1" t="s">
        <v>28</v>
      </c>
      <c r="B1769" s="1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s="1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</row>
    <row r="1770" spans="1:28">
      <c r="A1770" s="1" t="s">
        <v>28</v>
      </c>
      <c r="B1770" s="1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s="1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</row>
    <row r="1771" spans="1:28">
      <c r="A1771" s="1" t="s">
        <v>28</v>
      </c>
      <c r="B1771" s="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s="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</row>
    <row r="1772" spans="1:28">
      <c r="A1772" s="1" t="s">
        <v>28</v>
      </c>
      <c r="B1772" s="1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s="1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</row>
    <row r="1773" spans="1:28">
      <c r="A1773" s="1" t="s">
        <v>28</v>
      </c>
      <c r="B1773" s="1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s="1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</row>
    <row r="1774" spans="1:28">
      <c r="A1774" s="1" t="s">
        <v>28</v>
      </c>
      <c r="B1774" s="1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s="1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</row>
    <row r="1775" spans="1:28">
      <c r="A1775" s="1" t="s">
        <v>28</v>
      </c>
      <c r="B1775" s="1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s="1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</row>
    <row r="1776" spans="1:28">
      <c r="A1776" s="1" t="s">
        <v>28</v>
      </c>
      <c r="B1776" s="1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s="1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</row>
    <row r="1777" spans="1:28">
      <c r="A1777" s="1" t="s">
        <v>28</v>
      </c>
      <c r="B1777" s="1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s="1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</row>
    <row r="1778" spans="1:28">
      <c r="A1778" s="1" t="s">
        <v>28</v>
      </c>
      <c r="B1778" s="1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s="1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</row>
    <row r="1779" spans="1:28">
      <c r="A1779" s="1" t="s">
        <v>28</v>
      </c>
      <c r="B1779" s="1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s="1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</row>
    <row r="1780" spans="1:28">
      <c r="A1780" s="1" t="s">
        <v>28</v>
      </c>
      <c r="B1780" s="1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s="1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</row>
    <row r="1781" spans="1:28">
      <c r="A1781" s="1" t="s">
        <v>28</v>
      </c>
      <c r="B1781" s="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s="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</row>
    <row r="1782" spans="1:28">
      <c r="A1782" s="1" t="s">
        <v>28</v>
      </c>
      <c r="B1782" s="1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s="1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</row>
    <row r="1783" spans="1:28">
      <c r="A1783" s="1" t="s">
        <v>28</v>
      </c>
      <c r="B1783" s="1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s="1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</row>
    <row r="1784" spans="1:28">
      <c r="A1784" s="1" t="s">
        <v>28</v>
      </c>
      <c r="B1784" s="1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s="1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</row>
    <row r="1785" spans="1:28">
      <c r="A1785" s="1" t="s">
        <v>28</v>
      </c>
      <c r="B1785" s="1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s="1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</row>
    <row r="1786" spans="1:28">
      <c r="A1786" s="1" t="s">
        <v>28</v>
      </c>
      <c r="B1786" s="1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s="1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</row>
    <row r="1787" spans="1:28">
      <c r="A1787" s="1" t="s">
        <v>28</v>
      </c>
      <c r="B1787" s="1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s="1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</row>
    <row r="1788" spans="1:28">
      <c r="A1788" s="1" t="s">
        <v>28</v>
      </c>
      <c r="B1788" s="1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s="1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</row>
    <row r="1789" spans="1:28">
      <c r="A1789" s="1" t="s">
        <v>28</v>
      </c>
      <c r="B1789" s="1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s="1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</row>
    <row r="1790" spans="1:28">
      <c r="A1790" s="1" t="s">
        <v>28</v>
      </c>
      <c r="B1790" s="1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s="1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</row>
    <row r="1791" spans="1:28">
      <c r="A1791" s="1" t="s">
        <v>28</v>
      </c>
      <c r="B1791" s="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s="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</row>
    <row r="1792" spans="1:28">
      <c r="A1792" s="1" t="s">
        <v>28</v>
      </c>
      <c r="B1792" s="1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s="1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</row>
    <row r="1793" spans="1:28">
      <c r="A1793" s="1" t="s">
        <v>28</v>
      </c>
      <c r="B1793" s="1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s="1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</row>
    <row r="1794" spans="1:28">
      <c r="A1794" s="1" t="s">
        <v>28</v>
      </c>
      <c r="B1794" s="1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s="1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</row>
    <row r="1795" spans="1:28">
      <c r="A1795" s="1" t="s">
        <v>28</v>
      </c>
      <c r="B1795" s="1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J1795" t="s">
        <v>9038</v>
      </c>
      <c r="K1795" t="s">
        <v>2824</v>
      </c>
      <c r="L1795" s="1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</row>
    <row r="1796" spans="1:28">
      <c r="A1796" s="1" t="s">
        <v>28</v>
      </c>
      <c r="B1796" s="1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s="1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</row>
    <row r="1797" spans="1:28">
      <c r="A1797" s="1" t="s">
        <v>28</v>
      </c>
      <c r="B1797" s="1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s="1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</row>
    <row r="1798" spans="1:28">
      <c r="A1798" s="1" t="s">
        <v>28</v>
      </c>
      <c r="B1798" s="1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s="1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</row>
    <row r="1799" spans="1:28">
      <c r="A1799" s="1" t="s">
        <v>28</v>
      </c>
      <c r="B1799" s="1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s="1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</row>
    <row r="1800" spans="1:28">
      <c r="A1800" s="1" t="s">
        <v>28</v>
      </c>
      <c r="B1800" s="1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s="1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</row>
    <row r="1801" spans="1:28">
      <c r="A1801" s="1" t="s">
        <v>28</v>
      </c>
      <c r="B1801" s="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s="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</row>
    <row r="1802" spans="1:28">
      <c r="A1802" s="1" t="s">
        <v>28</v>
      </c>
      <c r="B1802" s="1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s="1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</row>
    <row r="1803" spans="1:28">
      <c r="A1803" s="1" t="s">
        <v>28</v>
      </c>
      <c r="B1803" s="1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s="1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</row>
    <row r="1804" spans="1:28">
      <c r="A1804" s="1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J1804" t="s">
        <v>9080</v>
      </c>
      <c r="K1804" t="s">
        <v>963</v>
      </c>
      <c r="L1804" s="1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Y1804">
        <v>638</v>
      </c>
      <c r="Z1804">
        <v>7.9</v>
      </c>
      <c r="AA1804">
        <v>16</v>
      </c>
      <c r="AB1804">
        <v>11000</v>
      </c>
    </row>
    <row r="1805" spans="1:28">
      <c r="A1805" s="1" t="s">
        <v>28</v>
      </c>
      <c r="B1805" s="1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s="1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</row>
    <row r="1806" spans="1:28">
      <c r="A1806" s="1" t="s">
        <v>28</v>
      </c>
      <c r="B1806" s="1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s="1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</row>
    <row r="1807" spans="1:28">
      <c r="A1807" s="1" t="s">
        <v>28</v>
      </c>
      <c r="B1807" s="1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s="1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</row>
    <row r="1808" spans="1:28">
      <c r="A1808" s="1" t="s">
        <v>28</v>
      </c>
      <c r="B1808" s="1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s="1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</row>
    <row r="1809" spans="1:28">
      <c r="A1809" s="1" t="s">
        <v>28</v>
      </c>
      <c r="B1809" s="1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s="1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</row>
    <row r="1810" spans="1:28">
      <c r="A1810" s="1" t="s">
        <v>28</v>
      </c>
      <c r="B1810" s="1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s="1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X1810">
        <v>2008</v>
      </c>
      <c r="Y1810">
        <v>713</v>
      </c>
      <c r="Z1810">
        <v>6.2</v>
      </c>
      <c r="AA1810">
        <v>1.85</v>
      </c>
      <c r="AB1810">
        <v>894</v>
      </c>
    </row>
    <row r="1811" spans="1:28">
      <c r="A1811" s="1" t="s">
        <v>28</v>
      </c>
      <c r="B1811" s="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s="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</row>
    <row r="1812" spans="1:28">
      <c r="A1812" s="1" t="s">
        <v>28</v>
      </c>
      <c r="B1812" s="1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s="1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</row>
    <row r="1813" spans="1:28">
      <c r="A1813" s="1" t="s">
        <v>28</v>
      </c>
      <c r="B1813" s="1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s="1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</row>
    <row r="1814" spans="1:28">
      <c r="A1814" s="1" t="s">
        <v>28</v>
      </c>
      <c r="B1814" s="1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s="1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</row>
    <row r="1815" spans="1:28">
      <c r="A1815" s="1" t="s">
        <v>28</v>
      </c>
      <c r="B1815" s="1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s="1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</row>
    <row r="1816" spans="1:28">
      <c r="A1816" s="1" t="s">
        <v>28</v>
      </c>
      <c r="B1816" s="1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s="1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</row>
    <row r="1817" spans="1:28">
      <c r="A1817" s="1" t="s">
        <v>28</v>
      </c>
      <c r="B1817" s="1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J1817" t="s">
        <v>548</v>
      </c>
      <c r="K1817" t="s">
        <v>3741</v>
      </c>
      <c r="L1817" s="1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</row>
    <row r="1818" spans="1:28">
      <c r="A1818" s="1" t="s">
        <v>28</v>
      </c>
      <c r="B1818" s="1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s="1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</row>
    <row r="1819" spans="1:28">
      <c r="A1819" s="1" t="s">
        <v>28</v>
      </c>
      <c r="B1819" s="1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s="1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</row>
    <row r="1820" spans="1:28">
      <c r="A1820" s="1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J1820" t="s">
        <v>3057</v>
      </c>
      <c r="K1820" t="s">
        <v>9149</v>
      </c>
      <c r="L1820" s="1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Y1820">
        <v>154</v>
      </c>
      <c r="Z1820">
        <v>8.6999999999999993</v>
      </c>
      <c r="AA1820">
        <v>1.33</v>
      </c>
      <c r="AB1820">
        <v>459</v>
      </c>
    </row>
    <row r="1821" spans="1:28">
      <c r="A1821" s="1" t="s">
        <v>28</v>
      </c>
      <c r="B1821" s="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J1821" t="s">
        <v>9156</v>
      </c>
      <c r="K1821" t="s">
        <v>9157</v>
      </c>
      <c r="L1821" s="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</row>
    <row r="1822" spans="1:28">
      <c r="A1822" s="1" t="s">
        <v>28</v>
      </c>
      <c r="B1822" s="1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s="1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</row>
    <row r="1823" spans="1:28">
      <c r="A1823" s="1" t="s">
        <v>28</v>
      </c>
      <c r="B1823" s="1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s="1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</row>
    <row r="1824" spans="1:28">
      <c r="A1824" s="1" t="s">
        <v>28</v>
      </c>
      <c r="B1824" s="1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s="1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</row>
    <row r="1825" spans="1:28">
      <c r="A1825" s="1" t="s">
        <v>28</v>
      </c>
      <c r="B1825" s="1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s="1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</row>
    <row r="1826" spans="1:28">
      <c r="A1826" s="1" t="s">
        <v>28</v>
      </c>
      <c r="B1826" s="1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s="1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</row>
    <row r="1827" spans="1:28">
      <c r="A1827" s="1" t="s">
        <v>28</v>
      </c>
      <c r="B1827" s="1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s="1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</row>
    <row r="1828" spans="1:28">
      <c r="A1828" s="1" t="s">
        <v>28</v>
      </c>
      <c r="B1828" s="1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s="1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</row>
    <row r="1829" spans="1:28">
      <c r="A1829" s="1" t="s">
        <v>28</v>
      </c>
      <c r="B1829" s="1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s="1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</row>
    <row r="1830" spans="1:28">
      <c r="A1830" s="1" t="s">
        <v>28</v>
      </c>
      <c r="B1830" s="1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s="1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</row>
    <row r="1831" spans="1:28">
      <c r="A1831" s="1" t="s">
        <v>28</v>
      </c>
      <c r="B1831" s="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s="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</row>
    <row r="1832" spans="1:28">
      <c r="A1832" s="1" t="s">
        <v>747</v>
      </c>
      <c r="B1832" s="1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s="1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</row>
    <row r="1833" spans="1:28">
      <c r="A1833" s="1" t="s">
        <v>28</v>
      </c>
      <c r="B1833" s="1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J1833" t="s">
        <v>2850</v>
      </c>
      <c r="K1833" t="s">
        <v>9209</v>
      </c>
      <c r="L1833" s="1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</row>
    <row r="1834" spans="1:28">
      <c r="A1834" s="1" t="s">
        <v>28</v>
      </c>
      <c r="B1834" s="1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s="1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</row>
    <row r="1835" spans="1:28">
      <c r="A1835" s="1" t="s">
        <v>28</v>
      </c>
      <c r="B1835" s="1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s="1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</row>
    <row r="1836" spans="1:28">
      <c r="A1836" s="1" t="s">
        <v>28</v>
      </c>
      <c r="B1836" s="1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s="1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</row>
    <row r="1837" spans="1:28">
      <c r="A1837" s="1" t="s">
        <v>28</v>
      </c>
      <c r="B1837" s="1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s="1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</row>
    <row r="1838" spans="1:28">
      <c r="A1838" s="1" t="s">
        <v>28</v>
      </c>
      <c r="B1838" s="1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s="1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</row>
    <row r="1839" spans="1:28">
      <c r="A1839" s="1" t="s">
        <v>28</v>
      </c>
      <c r="B1839" s="1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s="1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</row>
    <row r="1840" spans="1:28">
      <c r="A1840" s="1" t="s">
        <v>28</v>
      </c>
      <c r="B1840" s="1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s="1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</row>
    <row r="1841" spans="1:28">
      <c r="A1841" s="1" t="s">
        <v>28</v>
      </c>
      <c r="B1841" s="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s="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</row>
    <row r="1842" spans="1:28">
      <c r="A1842" s="1" t="s">
        <v>28</v>
      </c>
      <c r="B1842" s="1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s="1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</row>
    <row r="1843" spans="1:28">
      <c r="A1843" s="1" t="s">
        <v>28</v>
      </c>
      <c r="B1843" s="1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s="1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</row>
    <row r="1844" spans="1:28">
      <c r="A1844" s="1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J1844" t="s">
        <v>1671</v>
      </c>
      <c r="K1844" t="s">
        <v>9253</v>
      </c>
      <c r="L1844" s="1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Y1844">
        <v>547</v>
      </c>
      <c r="Z1844">
        <v>8.8000000000000007</v>
      </c>
      <c r="AA1844">
        <v>1.33</v>
      </c>
      <c r="AB1844">
        <v>0</v>
      </c>
    </row>
    <row r="1845" spans="1:28">
      <c r="A1845" s="1" t="s">
        <v>747</v>
      </c>
      <c r="B1845" s="1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s="1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</row>
    <row r="1846" spans="1:28">
      <c r="A1846" s="1" t="s">
        <v>28</v>
      </c>
      <c r="B1846" s="1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s="1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</row>
    <row r="1847" spans="1:28">
      <c r="A1847" s="1" t="s">
        <v>28</v>
      </c>
      <c r="B1847" s="1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s="1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</row>
    <row r="1848" spans="1:28">
      <c r="A1848" s="1" t="s">
        <v>28</v>
      </c>
      <c r="B1848" s="1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s="1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</row>
    <row r="1849" spans="1:28">
      <c r="A1849" s="1" t="s">
        <v>28</v>
      </c>
      <c r="B1849" s="1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s="1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</row>
    <row r="1850" spans="1:28">
      <c r="A1850" s="1" t="s">
        <v>28</v>
      </c>
      <c r="B1850" s="1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s="1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</row>
    <row r="1851" spans="1:28">
      <c r="A1851" s="1" t="s">
        <v>28</v>
      </c>
      <c r="B1851" s="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s="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</row>
    <row r="1852" spans="1:28">
      <c r="A1852" s="1" t="s">
        <v>28</v>
      </c>
      <c r="B1852" s="1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s="1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</row>
    <row r="1853" spans="1:28">
      <c r="A1853" s="1" t="s">
        <v>28</v>
      </c>
      <c r="B1853" s="1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s="1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</row>
    <row r="1854" spans="1:28">
      <c r="A1854" s="1" t="s">
        <v>28</v>
      </c>
      <c r="B1854" s="1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s="1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</row>
    <row r="1855" spans="1:28">
      <c r="A1855" s="1" t="s">
        <v>28</v>
      </c>
      <c r="B1855" s="1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s="1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</row>
    <row r="1856" spans="1:28">
      <c r="A1856" s="1" t="s">
        <v>28</v>
      </c>
      <c r="B1856" s="1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s="1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</row>
    <row r="1857" spans="1:28">
      <c r="A1857" s="1" t="s">
        <v>28</v>
      </c>
      <c r="B1857" s="1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s="1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</row>
    <row r="1858" spans="1:28">
      <c r="A1858" s="1" t="s">
        <v>28</v>
      </c>
      <c r="B1858" s="1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s="1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</row>
    <row r="1859" spans="1:28">
      <c r="A1859" s="1" t="s">
        <v>28</v>
      </c>
      <c r="B1859" s="1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s="1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</row>
    <row r="1860" spans="1:28">
      <c r="A1860" s="1" t="s">
        <v>28</v>
      </c>
      <c r="B1860" s="1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s="1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</row>
    <row r="1861" spans="1:28">
      <c r="A1861" s="1" t="s">
        <v>28</v>
      </c>
      <c r="B1861" s="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s="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</row>
    <row r="1862" spans="1:28">
      <c r="A1862" s="1" t="s">
        <v>28</v>
      </c>
      <c r="B1862" s="1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J1862" t="s">
        <v>7406</v>
      </c>
      <c r="K1862" t="s">
        <v>9338</v>
      </c>
      <c r="L1862" s="1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</row>
    <row r="1863" spans="1:28">
      <c r="A1863" s="1" t="s">
        <v>28</v>
      </c>
      <c r="B1863" s="1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s="1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</row>
    <row r="1864" spans="1:28">
      <c r="A1864" s="1" t="s">
        <v>28</v>
      </c>
      <c r="B1864" s="1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J1864" t="s">
        <v>1681</v>
      </c>
      <c r="K1864" t="s">
        <v>373</v>
      </c>
      <c r="L1864" s="1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</row>
    <row r="1865" spans="1:28">
      <c r="A1865" s="1" t="s">
        <v>28</v>
      </c>
      <c r="B1865" s="1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s="1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</row>
    <row r="1866" spans="1:28">
      <c r="A1866" s="1" t="s">
        <v>28</v>
      </c>
      <c r="B1866" s="1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s="1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</row>
    <row r="1867" spans="1:28">
      <c r="A1867" s="1" t="s">
        <v>28</v>
      </c>
      <c r="B1867" s="1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s="1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</row>
    <row r="1868" spans="1:28">
      <c r="A1868" s="1" t="s">
        <v>28</v>
      </c>
      <c r="B1868" s="1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s="1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</row>
    <row r="1869" spans="1:28">
      <c r="A1869" s="1" t="s">
        <v>28</v>
      </c>
      <c r="B1869" s="1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s="1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</row>
    <row r="1870" spans="1:28">
      <c r="A1870" s="1" t="s">
        <v>28</v>
      </c>
      <c r="B1870" s="1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s="1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</row>
    <row r="1871" spans="1:28">
      <c r="A1871" s="1" t="s">
        <v>28</v>
      </c>
      <c r="B1871" s="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s="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</row>
    <row r="1872" spans="1:28">
      <c r="A1872" s="1" t="s">
        <v>28</v>
      </c>
      <c r="B1872" s="1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s="1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</row>
    <row r="1873" spans="1:28">
      <c r="A1873" s="1" t="s">
        <v>28</v>
      </c>
      <c r="B1873" s="1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s="1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</row>
    <row r="1874" spans="1:28">
      <c r="A1874" s="1" t="s">
        <v>28</v>
      </c>
      <c r="B1874" s="1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s="1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</row>
    <row r="1875" spans="1:28">
      <c r="A1875" s="1" t="s">
        <v>28</v>
      </c>
      <c r="B1875" s="1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s="1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</row>
    <row r="1876" spans="1:28">
      <c r="A1876" s="1" t="s">
        <v>747</v>
      </c>
      <c r="B1876" s="1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s="1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</row>
    <row r="1877" spans="1:28">
      <c r="A1877" s="1" t="s">
        <v>28</v>
      </c>
      <c r="B1877" s="1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s="1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</row>
    <row r="1878" spans="1:28">
      <c r="A1878" s="1" t="s">
        <v>28</v>
      </c>
      <c r="B1878" s="1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s="1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</row>
    <row r="1879" spans="1:28">
      <c r="A1879" s="1" t="s">
        <v>28</v>
      </c>
      <c r="B1879" s="1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s="1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</row>
    <row r="1880" spans="1:28">
      <c r="A1880" s="1" t="s">
        <v>28</v>
      </c>
      <c r="B1880" s="1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J1880" t="s">
        <v>9420</v>
      </c>
      <c r="K1880" t="s">
        <v>686</v>
      </c>
      <c r="L1880" s="1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</row>
    <row r="1881" spans="1:28">
      <c r="A1881" s="1" t="s">
        <v>28</v>
      </c>
      <c r="B1881" s="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s="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</row>
    <row r="1882" spans="1:28">
      <c r="A1882" s="1" t="s">
        <v>28</v>
      </c>
      <c r="B1882" s="1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J1882" t="s">
        <v>3409</v>
      </c>
      <c r="K1882" t="s">
        <v>941</v>
      </c>
      <c r="L1882" s="1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X1882">
        <v>2014</v>
      </c>
      <c r="Y1882">
        <v>213</v>
      </c>
      <c r="Z1882">
        <v>4.7</v>
      </c>
      <c r="AA1882">
        <v>2.35</v>
      </c>
      <c r="AB1882">
        <v>488</v>
      </c>
    </row>
    <row r="1883" spans="1:28">
      <c r="A1883" s="1" t="s">
        <v>28</v>
      </c>
      <c r="B1883" s="1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s="1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</row>
    <row r="1884" spans="1:28">
      <c r="A1884" s="1" t="s">
        <v>28</v>
      </c>
      <c r="B1884" s="1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s="1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</row>
    <row r="1885" spans="1:28">
      <c r="A1885" s="1" t="s">
        <v>28</v>
      </c>
      <c r="B1885" s="1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s="1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</row>
    <row r="1886" spans="1:28">
      <c r="A1886" s="1" t="s">
        <v>28</v>
      </c>
      <c r="B1886" s="1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s="1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</row>
    <row r="1887" spans="1:28">
      <c r="A1887" s="1" t="s">
        <v>28</v>
      </c>
      <c r="B1887" s="1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s="1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</row>
    <row r="1888" spans="1:28">
      <c r="A1888" s="1" t="s">
        <v>28</v>
      </c>
      <c r="B1888" s="1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s="1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</row>
    <row r="1889" spans="1:28">
      <c r="A1889" s="1" t="s">
        <v>28</v>
      </c>
      <c r="B1889" s="1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s="1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</row>
    <row r="1890" spans="1:28">
      <c r="A1890" s="1" t="s">
        <v>28</v>
      </c>
      <c r="B1890" s="1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s="1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</row>
    <row r="1891" spans="1:28">
      <c r="A1891" s="1" t="s">
        <v>28</v>
      </c>
      <c r="B1891" s="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s="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</row>
    <row r="1892" spans="1:28">
      <c r="A1892" s="1" t="s">
        <v>28</v>
      </c>
      <c r="B1892" s="1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s="1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</row>
    <row r="1893" spans="1:28">
      <c r="A1893" s="1" t="s">
        <v>28</v>
      </c>
      <c r="B1893" s="1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s="1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</row>
    <row r="1894" spans="1:28">
      <c r="A1894" s="1" t="s">
        <v>28</v>
      </c>
      <c r="B1894" s="1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s="1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</row>
    <row r="1895" spans="1:28">
      <c r="A1895" s="1" t="s">
        <v>28</v>
      </c>
      <c r="B1895" s="1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s="1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</row>
    <row r="1896" spans="1:28">
      <c r="A1896" s="1" t="s">
        <v>28</v>
      </c>
      <c r="B1896" s="1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J1896" t="s">
        <v>9492</v>
      </c>
      <c r="K1896" t="s">
        <v>9493</v>
      </c>
      <c r="L1896" s="1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</row>
    <row r="1897" spans="1:28">
      <c r="A1897" s="1" t="s">
        <v>28</v>
      </c>
      <c r="B1897" s="1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s="1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</row>
    <row r="1898" spans="1:28">
      <c r="A1898" s="1" t="s">
        <v>28</v>
      </c>
      <c r="B1898" s="1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s="1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</row>
    <row r="1899" spans="1:28">
      <c r="A1899" s="1" t="s">
        <v>28</v>
      </c>
      <c r="B1899" s="1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s="1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</row>
    <row r="1900" spans="1:28">
      <c r="A1900" s="1" t="s">
        <v>28</v>
      </c>
      <c r="B1900" s="1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s="1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</row>
    <row r="1901" spans="1:28">
      <c r="A1901" s="1" t="s">
        <v>28</v>
      </c>
      <c r="B1901" s="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s="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</row>
    <row r="1902" spans="1:28">
      <c r="A1902" s="1" t="s">
        <v>28</v>
      </c>
      <c r="B1902" s="1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s="1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</row>
    <row r="1903" spans="1:28">
      <c r="A1903" s="1" t="s">
        <v>28</v>
      </c>
      <c r="B1903" s="1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s="1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</row>
    <row r="1904" spans="1:28">
      <c r="A1904" s="1" t="s">
        <v>28</v>
      </c>
      <c r="B1904" s="1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s="1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</row>
    <row r="1905" spans="1:28">
      <c r="A1905" s="1" t="s">
        <v>28</v>
      </c>
      <c r="B1905" s="1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s="1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</row>
    <row r="1906" spans="1:28">
      <c r="A1906" s="1" t="s">
        <v>28</v>
      </c>
      <c r="B1906" s="1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s="1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</row>
    <row r="1907" spans="1:28">
      <c r="A1907" s="1" t="s">
        <v>28</v>
      </c>
      <c r="B1907" s="1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s="1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</row>
    <row r="1908" spans="1:28">
      <c r="A1908" s="1" t="s">
        <v>28</v>
      </c>
      <c r="B1908" s="1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s="1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</row>
    <row r="1909" spans="1:28">
      <c r="A1909" s="1" t="s">
        <v>28</v>
      </c>
      <c r="B1909" s="1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s="1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</row>
    <row r="1910" spans="1:28">
      <c r="A1910" s="1" t="s">
        <v>28</v>
      </c>
      <c r="B1910" s="1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s="1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</row>
    <row r="1911" spans="1:28">
      <c r="A1911" s="1" t="s">
        <v>28</v>
      </c>
      <c r="B1911" s="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s="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</row>
    <row r="1912" spans="1:28">
      <c r="A1912" s="1" t="s">
        <v>28</v>
      </c>
      <c r="B1912" s="1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s="1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</row>
    <row r="1913" spans="1:28">
      <c r="A1913" s="1" t="s">
        <v>28</v>
      </c>
      <c r="B1913" s="1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s="1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</row>
    <row r="1914" spans="1:28">
      <c r="A1914" s="1" t="s">
        <v>28</v>
      </c>
      <c r="B1914" s="1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s="1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</row>
    <row r="1915" spans="1:28">
      <c r="A1915" s="1" t="s">
        <v>28</v>
      </c>
      <c r="B1915" s="1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s="1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</row>
    <row r="1916" spans="1:28">
      <c r="A1916" s="1" t="s">
        <v>28</v>
      </c>
      <c r="B1916" s="1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s="1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</row>
    <row r="1917" spans="1:28">
      <c r="A1917" s="1" t="s">
        <v>28</v>
      </c>
      <c r="B1917" s="1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s="1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</row>
    <row r="1918" spans="1:28">
      <c r="A1918" s="1" t="s">
        <v>28</v>
      </c>
      <c r="B1918" s="1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s="1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</row>
    <row r="1919" spans="1:28">
      <c r="A1919" s="1" t="s">
        <v>28</v>
      </c>
      <c r="B1919" s="1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s="1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</row>
    <row r="1920" spans="1:28">
      <c r="A1920" s="1" t="s">
        <v>28</v>
      </c>
      <c r="B1920" s="1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s="1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X1920">
        <v>2005</v>
      </c>
      <c r="Y1920">
        <v>619</v>
      </c>
      <c r="Z1920">
        <v>5.5</v>
      </c>
      <c r="AA1920">
        <v>2.35</v>
      </c>
      <c r="AB1920">
        <v>671</v>
      </c>
    </row>
    <row r="1921" spans="1:28">
      <c r="A1921" s="1" t="s">
        <v>28</v>
      </c>
      <c r="B1921" s="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s="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</row>
    <row r="1922" spans="1:28">
      <c r="A1922" s="1" t="s">
        <v>747</v>
      </c>
      <c r="B1922" s="1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s="1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</row>
    <row r="1923" spans="1:28">
      <c r="A1923" s="1" t="s">
        <v>28</v>
      </c>
      <c r="B1923" s="1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s="1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</row>
    <row r="1924" spans="1:28">
      <c r="A1924" s="1" t="s">
        <v>28</v>
      </c>
      <c r="B1924" s="1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s="1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</row>
    <row r="1925" spans="1:28">
      <c r="A1925" s="1" t="s">
        <v>28</v>
      </c>
      <c r="B1925" s="1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s="1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</row>
    <row r="1926" spans="1:28">
      <c r="A1926" s="1" t="s">
        <v>28</v>
      </c>
      <c r="B1926" s="1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s="1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</row>
    <row r="1927" spans="1:28">
      <c r="A1927" s="1" t="s">
        <v>28</v>
      </c>
      <c r="B1927" s="1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s="1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</row>
    <row r="1928" spans="1:28">
      <c r="A1928" s="1" t="s">
        <v>28</v>
      </c>
      <c r="B1928" s="1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s="1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</row>
    <row r="1929" spans="1:28">
      <c r="A1929" s="1" t="s">
        <v>28</v>
      </c>
      <c r="B1929" s="1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s="1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</row>
    <row r="1930" spans="1:28">
      <c r="A1930" s="1" t="s">
        <v>28</v>
      </c>
      <c r="B1930" s="1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s="1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</row>
    <row r="1931" spans="1:28">
      <c r="A1931" s="1" t="s">
        <v>28</v>
      </c>
      <c r="B1931" s="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s="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</row>
    <row r="1932" spans="1:28">
      <c r="A1932" s="1" t="s">
        <v>28</v>
      </c>
      <c r="B1932" s="1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s="1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</row>
    <row r="1933" spans="1:28">
      <c r="A1933" s="1" t="s">
        <v>28</v>
      </c>
      <c r="B1933" s="1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s="1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</row>
    <row r="1934" spans="1:28">
      <c r="A1934" s="1" t="s">
        <v>28</v>
      </c>
      <c r="B1934" s="1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s="1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</row>
    <row r="1935" spans="1:28">
      <c r="A1935" s="1" t="s">
        <v>28</v>
      </c>
      <c r="B1935" s="1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s="1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</row>
    <row r="1936" spans="1:28">
      <c r="A1936" s="1" t="s">
        <v>28</v>
      </c>
      <c r="B1936" s="1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s="1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</row>
    <row r="1937" spans="1:28">
      <c r="A1937" s="1" t="s">
        <v>28</v>
      </c>
      <c r="B1937" s="1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s="1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X1937">
        <v>2011</v>
      </c>
      <c r="Y1937">
        <v>555</v>
      </c>
      <c r="Z1937">
        <v>5.7</v>
      </c>
      <c r="AA1937">
        <v>1.85</v>
      </c>
      <c r="AB1937">
        <v>0</v>
      </c>
    </row>
    <row r="1938" spans="1:28">
      <c r="A1938" s="1" t="s">
        <v>28</v>
      </c>
      <c r="B1938" s="1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s="1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</row>
    <row r="1939" spans="1:28">
      <c r="A1939" s="1" t="s">
        <v>28</v>
      </c>
      <c r="B1939" s="1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s="1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</row>
    <row r="1940" spans="1:28">
      <c r="A1940" s="1" t="s">
        <v>28</v>
      </c>
      <c r="B1940" s="1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s="1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</row>
    <row r="1941" spans="1:28">
      <c r="A1941" s="1" t="s">
        <v>28</v>
      </c>
      <c r="B1941" s="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s="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</row>
    <row r="1942" spans="1:28">
      <c r="A1942" s="1" t="s">
        <v>28</v>
      </c>
      <c r="B1942" s="1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s="1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</row>
    <row r="1943" spans="1:28">
      <c r="A1943" s="1" t="s">
        <v>28</v>
      </c>
      <c r="B1943" s="1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s="1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</row>
    <row r="1944" spans="1:28">
      <c r="A1944" s="1" t="s">
        <v>28</v>
      </c>
      <c r="B1944" s="1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s="1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X1944">
        <v>2005</v>
      </c>
      <c r="Y1944">
        <v>89</v>
      </c>
      <c r="Z1944">
        <v>6</v>
      </c>
      <c r="AA1944">
        <v>1.85</v>
      </c>
      <c r="AB1944">
        <v>901</v>
      </c>
    </row>
    <row r="1945" spans="1:28">
      <c r="A1945" s="1" t="s">
        <v>28</v>
      </c>
      <c r="B1945" s="1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s="1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</row>
    <row r="1946" spans="1:28">
      <c r="A1946" s="1" t="s">
        <v>28</v>
      </c>
      <c r="B1946" s="1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s="1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</row>
    <row r="1947" spans="1:28">
      <c r="A1947" s="1" t="s">
        <v>28</v>
      </c>
      <c r="B1947" s="1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s="1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</row>
    <row r="1948" spans="1:28">
      <c r="A1948" s="1" t="s">
        <v>28</v>
      </c>
      <c r="B1948" s="1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s="1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</row>
    <row r="1949" spans="1:28">
      <c r="A1949" s="1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J1949" t="s">
        <v>2966</v>
      </c>
      <c r="K1949" t="s">
        <v>9740</v>
      </c>
      <c r="L1949" s="1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Y1949">
        <v>7</v>
      </c>
      <c r="Z1949">
        <v>8.3000000000000007</v>
      </c>
      <c r="AB1949">
        <v>834</v>
      </c>
    </row>
    <row r="1950" spans="1:28">
      <c r="B1950" s="1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s="1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</row>
    <row r="1951" spans="1:28">
      <c r="A1951" s="1" t="s">
        <v>28</v>
      </c>
      <c r="B1951" s="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s="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</row>
    <row r="1952" spans="1:28">
      <c r="A1952" s="1" t="s">
        <v>28</v>
      </c>
      <c r="B1952" s="1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s="1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</row>
    <row r="1953" spans="1:28">
      <c r="A1953" s="1" t="s">
        <v>28</v>
      </c>
      <c r="B1953" s="1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s="1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</row>
    <row r="1954" spans="1:28">
      <c r="A1954" s="1" t="s">
        <v>28</v>
      </c>
      <c r="B1954" s="1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s="1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</row>
    <row r="1955" spans="1:28">
      <c r="A1955" s="1" t="s">
        <v>28</v>
      </c>
      <c r="B1955" s="1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s="1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</row>
    <row r="1956" spans="1:28">
      <c r="A1956" s="1" t="s">
        <v>28</v>
      </c>
      <c r="B1956" s="1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s="1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</row>
    <row r="1957" spans="1:28">
      <c r="A1957" s="1" t="s">
        <v>28</v>
      </c>
      <c r="B1957" s="1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s="1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</row>
    <row r="1958" spans="1:28">
      <c r="A1958" s="1" t="s">
        <v>28</v>
      </c>
      <c r="B1958" s="1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s="1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</row>
    <row r="1959" spans="1:28">
      <c r="A1959" s="1" t="s">
        <v>28</v>
      </c>
      <c r="B1959" s="1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s="1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</row>
    <row r="1960" spans="1:28">
      <c r="A1960" s="1" t="s">
        <v>28</v>
      </c>
      <c r="B1960" s="1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s="1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X1960">
        <v>2005</v>
      </c>
      <c r="Y1960">
        <v>464</v>
      </c>
      <c r="Z1960">
        <v>7.5</v>
      </c>
      <c r="AA1960">
        <v>1.85</v>
      </c>
      <c r="AB1960">
        <v>0</v>
      </c>
    </row>
    <row r="1961" spans="1:28">
      <c r="A1961" s="1" t="s">
        <v>28</v>
      </c>
      <c r="B1961" s="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s="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</row>
    <row r="1962" spans="1:28">
      <c r="A1962" s="1" t="s">
        <v>28</v>
      </c>
      <c r="B1962" s="1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s="1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</row>
    <row r="1963" spans="1:28">
      <c r="A1963" s="1" t="s">
        <v>28</v>
      </c>
      <c r="B1963" s="1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s="1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</row>
    <row r="1964" spans="1:28">
      <c r="A1964" s="1" t="s">
        <v>28</v>
      </c>
      <c r="B1964" s="1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s="1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</row>
    <row r="1965" spans="1:28">
      <c r="A1965" s="1" t="s">
        <v>28</v>
      </c>
      <c r="B1965" s="1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s="1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</row>
    <row r="1966" spans="1:28">
      <c r="A1966" s="1" t="s">
        <v>28</v>
      </c>
      <c r="B1966" s="1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s="1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</row>
    <row r="1967" spans="1:28">
      <c r="A1967" s="1" t="s">
        <v>28</v>
      </c>
      <c r="B1967" s="1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s="1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</row>
    <row r="1968" spans="1:28">
      <c r="A1968" s="1" t="s">
        <v>28</v>
      </c>
      <c r="B1968" s="1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s="1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</row>
    <row r="1969" spans="1:28">
      <c r="A1969" s="1" t="s">
        <v>28</v>
      </c>
      <c r="B1969" s="1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s="1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X1969">
        <v>2007</v>
      </c>
      <c r="Y1969">
        <v>434</v>
      </c>
      <c r="Z1969">
        <v>6.7</v>
      </c>
      <c r="AA1969">
        <v>2.35</v>
      </c>
      <c r="AB1969">
        <v>0</v>
      </c>
    </row>
    <row r="1970" spans="1:28">
      <c r="A1970" s="1" t="s">
        <v>28</v>
      </c>
      <c r="B1970" s="1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s="1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</row>
    <row r="1971" spans="1:28">
      <c r="A1971" s="1" t="s">
        <v>28</v>
      </c>
      <c r="B1971" s="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s="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</row>
    <row r="1972" spans="1:28">
      <c r="A1972" s="1" t="s">
        <v>28</v>
      </c>
      <c r="B1972" s="1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s="1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</row>
    <row r="1973" spans="1:28">
      <c r="A1973" s="1" t="s">
        <v>28</v>
      </c>
      <c r="B1973" s="1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J1973" t="s">
        <v>2208</v>
      </c>
      <c r="K1973" t="s">
        <v>7456</v>
      </c>
      <c r="L1973" s="1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</row>
    <row r="1974" spans="1:28">
      <c r="A1974" s="1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J1974" t="s">
        <v>9866</v>
      </c>
      <c r="K1974" t="s">
        <v>2315</v>
      </c>
      <c r="L1974" s="1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Y1974">
        <v>918</v>
      </c>
      <c r="Z1974">
        <v>7.2</v>
      </c>
      <c r="AA1974">
        <v>4</v>
      </c>
      <c r="AB1974">
        <v>581</v>
      </c>
    </row>
    <row r="1975" spans="1:28">
      <c r="A1975" s="1" t="s">
        <v>28</v>
      </c>
      <c r="B1975" s="1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s="1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</row>
    <row r="1976" spans="1:28">
      <c r="A1976" s="1" t="s">
        <v>28</v>
      </c>
      <c r="B1976" s="1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s="1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</row>
    <row r="1977" spans="1:28">
      <c r="A1977" s="1" t="s">
        <v>28</v>
      </c>
      <c r="B1977" s="1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s="1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</row>
    <row r="1978" spans="1:28">
      <c r="A1978" s="1" t="s">
        <v>28</v>
      </c>
      <c r="B1978" s="1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s="1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</row>
    <row r="1979" spans="1:28">
      <c r="A1979" s="1" t="s">
        <v>28</v>
      </c>
      <c r="B1979" s="1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J1979" t="s">
        <v>1681</v>
      </c>
      <c r="K1979" t="s">
        <v>6195</v>
      </c>
      <c r="L1979" s="1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</row>
    <row r="1980" spans="1:28">
      <c r="A1980" s="1" t="s">
        <v>28</v>
      </c>
      <c r="B1980" s="1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s="1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</row>
    <row r="1981" spans="1:28">
      <c r="A1981" s="1" t="s">
        <v>747</v>
      </c>
      <c r="B1981" s="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s="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</row>
    <row r="1982" spans="1:28">
      <c r="A1982" s="1" t="s">
        <v>28</v>
      </c>
      <c r="B1982" s="1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s="1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</row>
    <row r="1983" spans="1:28">
      <c r="A1983" s="1" t="s">
        <v>28</v>
      </c>
      <c r="B1983" s="1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s="1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</row>
    <row r="1984" spans="1:28">
      <c r="A1984" s="1" t="s">
        <v>28</v>
      </c>
      <c r="B1984" s="1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s="1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</row>
    <row r="1985" spans="1:28">
      <c r="A1985" s="1" t="s">
        <v>28</v>
      </c>
      <c r="B1985" s="1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s="1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</row>
    <row r="1986" spans="1:28">
      <c r="A1986" s="1" t="s">
        <v>28</v>
      </c>
      <c r="B1986" s="1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s="1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</row>
    <row r="1987" spans="1:28">
      <c r="A1987" s="1" t="s">
        <v>28</v>
      </c>
      <c r="B1987" s="1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s="1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</row>
    <row r="1988" spans="1:28">
      <c r="A1988" s="1" t="s">
        <v>28</v>
      </c>
      <c r="B1988" s="1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s="1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</row>
    <row r="1989" spans="1:28">
      <c r="A1989" s="1" t="s">
        <v>28</v>
      </c>
      <c r="B1989" s="1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s="1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</row>
    <row r="1990" spans="1:28">
      <c r="A1990" s="1" t="s">
        <v>28</v>
      </c>
      <c r="B1990" s="1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s="1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</row>
    <row r="1991" spans="1:28">
      <c r="A1991" s="1" t="s">
        <v>28</v>
      </c>
      <c r="B1991" s="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s="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</row>
    <row r="1992" spans="1:28">
      <c r="A1992" s="1" t="s">
        <v>28</v>
      </c>
      <c r="B1992" s="1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J1992" t="s">
        <v>173</v>
      </c>
      <c r="K1992" t="s">
        <v>8290</v>
      </c>
      <c r="L1992" s="1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</row>
    <row r="1993" spans="1:28">
      <c r="A1993" s="1" t="s">
        <v>28</v>
      </c>
      <c r="B1993" s="1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s="1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</row>
    <row r="1994" spans="1:28">
      <c r="A1994" s="1" t="s">
        <v>28</v>
      </c>
      <c r="B1994" s="1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s="1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</row>
    <row r="1995" spans="1:28">
      <c r="A1995" s="1" t="s">
        <v>28</v>
      </c>
      <c r="B1995" s="1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s="1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</row>
    <row r="1996" spans="1:28">
      <c r="A1996" s="1" t="s">
        <v>28</v>
      </c>
      <c r="B1996" s="1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s="1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</row>
    <row r="1997" spans="1:28">
      <c r="A1997" s="1" t="s">
        <v>28</v>
      </c>
      <c r="B1997" s="1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s="1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</row>
    <row r="1998" spans="1:28">
      <c r="A1998" s="1" t="s">
        <v>28</v>
      </c>
      <c r="B1998" s="1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s="1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</row>
    <row r="1999" spans="1:28">
      <c r="A1999" s="1" t="s">
        <v>28</v>
      </c>
      <c r="B1999" s="1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s="1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</row>
    <row r="2000" spans="1:28">
      <c r="A2000" s="1" t="s">
        <v>28</v>
      </c>
      <c r="B2000" s="1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s="1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</row>
    <row r="2001" spans="1:28">
      <c r="A2001" s="1" t="s">
        <v>28</v>
      </c>
      <c r="B2001" s="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J2001" t="s">
        <v>2527</v>
      </c>
      <c r="K2001" t="s">
        <v>213</v>
      </c>
      <c r="L2001" s="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</row>
    <row r="2002" spans="1:28">
      <c r="A2002" s="1" t="s">
        <v>28</v>
      </c>
      <c r="B2002" s="1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s="1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</row>
    <row r="2003" spans="1:28">
      <c r="A2003" s="1" t="s">
        <v>28</v>
      </c>
      <c r="B2003" s="1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s="1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X2003">
        <v>2012</v>
      </c>
      <c r="Y2003">
        <v>31</v>
      </c>
      <c r="Z2003">
        <v>6.8</v>
      </c>
      <c r="AB2003">
        <v>0</v>
      </c>
    </row>
    <row r="2004" spans="1:28">
      <c r="A2004" s="1" t="s">
        <v>28</v>
      </c>
      <c r="B2004" s="1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s="1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</row>
    <row r="2005" spans="1:28">
      <c r="A2005" s="1" t="s">
        <v>28</v>
      </c>
      <c r="B2005" s="1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s="1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</row>
    <row r="2006" spans="1:28">
      <c r="A2006" s="1" t="s">
        <v>28</v>
      </c>
      <c r="B2006" s="1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s="1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</row>
    <row r="2007" spans="1:28">
      <c r="A2007" s="1" t="s">
        <v>28</v>
      </c>
      <c r="B2007" s="1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s="1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</row>
    <row r="2008" spans="1:28">
      <c r="A2008" s="1" t="s">
        <v>28</v>
      </c>
      <c r="B2008" s="1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J2008" t="s">
        <v>2831</v>
      </c>
      <c r="K2008" t="s">
        <v>972</v>
      </c>
      <c r="L2008" s="1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X2008">
        <v>2010</v>
      </c>
      <c r="Y2008">
        <v>749</v>
      </c>
      <c r="Z2008">
        <v>6.1</v>
      </c>
      <c r="AA2008">
        <v>2.35</v>
      </c>
      <c r="AB2008">
        <v>0</v>
      </c>
    </row>
    <row r="2009" spans="1:28">
      <c r="A2009" s="1" t="s">
        <v>28</v>
      </c>
      <c r="B2009" s="1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s="1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</row>
    <row r="2010" spans="1:28">
      <c r="A2010" s="1" t="s">
        <v>28</v>
      </c>
      <c r="B2010" s="1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s="1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</row>
    <row r="2011" spans="1:28">
      <c r="A2011" s="1" t="s">
        <v>28</v>
      </c>
      <c r="B2011" s="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J2011" t="s">
        <v>3254</v>
      </c>
      <c r="K2011" t="s">
        <v>10039</v>
      </c>
      <c r="L2011" s="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</row>
    <row r="2012" spans="1:28">
      <c r="A2012" s="1" t="s">
        <v>28</v>
      </c>
      <c r="B2012" s="1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J2012" t="s">
        <v>471</v>
      </c>
      <c r="K2012" t="s">
        <v>8751</v>
      </c>
      <c r="L2012" s="1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</row>
    <row r="2013" spans="1:28">
      <c r="A2013" s="1" t="s">
        <v>28</v>
      </c>
      <c r="B2013" s="1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s="1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</row>
    <row r="2014" spans="1:28">
      <c r="A2014" s="1" t="s">
        <v>28</v>
      </c>
      <c r="B2014" s="1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J2014" t="s">
        <v>10053</v>
      </c>
      <c r="K2014" t="s">
        <v>686</v>
      </c>
      <c r="L2014" s="1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</row>
    <row r="2015" spans="1:28">
      <c r="A2015" s="1" t="s">
        <v>28</v>
      </c>
      <c r="B2015" s="1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J2015" t="s">
        <v>1017</v>
      </c>
      <c r="K2015" t="s">
        <v>5805</v>
      </c>
      <c r="L2015" s="1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</row>
    <row r="2016" spans="1:28">
      <c r="A2016" s="1" t="s">
        <v>28</v>
      </c>
      <c r="B2016" s="1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s="1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</row>
    <row r="2017" spans="1:28">
      <c r="B2017" s="1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J2017" t="s">
        <v>59</v>
      </c>
      <c r="K2017" t="s">
        <v>6021</v>
      </c>
      <c r="L2017" s="1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</row>
    <row r="2018" spans="1:28">
      <c r="A2018" s="1" t="s">
        <v>28</v>
      </c>
      <c r="B2018" s="1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s="1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</row>
    <row r="2019" spans="1:28">
      <c r="A2019" s="1" t="s">
        <v>28</v>
      </c>
      <c r="B2019" s="1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s="1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</row>
    <row r="2020" spans="1:28">
      <c r="A2020" s="1" t="s">
        <v>28</v>
      </c>
      <c r="B2020" s="1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s="1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</row>
    <row r="2021" spans="1:28">
      <c r="A2021" s="1" t="s">
        <v>28</v>
      </c>
      <c r="B2021" s="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s="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</row>
    <row r="2022" spans="1:28">
      <c r="A2022" s="1" t="s">
        <v>28</v>
      </c>
      <c r="B2022" s="1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s="1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</row>
    <row r="2023" spans="1:28">
      <c r="A2023" s="1" t="s">
        <v>28</v>
      </c>
      <c r="B2023" s="1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s="1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</row>
    <row r="2024" spans="1:28">
      <c r="A2024" s="1" t="s">
        <v>28</v>
      </c>
      <c r="B2024" s="1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s="1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</row>
    <row r="2025" spans="1:28">
      <c r="A2025" s="1" t="s">
        <v>28</v>
      </c>
      <c r="B2025" s="1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s="1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</row>
    <row r="2026" spans="1:28">
      <c r="A2026" s="1" t="s">
        <v>28</v>
      </c>
      <c r="B2026" s="1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s="1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</row>
    <row r="2027" spans="1:28">
      <c r="A2027" s="1" t="s">
        <v>28</v>
      </c>
      <c r="B2027" s="1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s="1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</row>
    <row r="2028" spans="1:28">
      <c r="A2028" s="1" t="s">
        <v>28</v>
      </c>
      <c r="B2028" s="1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s="1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</row>
    <row r="2029" spans="1:28">
      <c r="A2029" s="1" t="s">
        <v>28</v>
      </c>
      <c r="B2029" s="1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s="1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</row>
    <row r="2030" spans="1:28">
      <c r="A2030" s="1" t="s">
        <v>28</v>
      </c>
      <c r="B2030" s="1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s="1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</row>
    <row r="2031" spans="1:28">
      <c r="A2031" s="1" t="s">
        <v>28</v>
      </c>
      <c r="B2031" s="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s="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</row>
    <row r="2032" spans="1:28">
      <c r="A2032" s="1" t="s">
        <v>28</v>
      </c>
      <c r="B2032" s="1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s="1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</row>
    <row r="2033" spans="1:28">
      <c r="A2033" s="1" t="s">
        <v>28</v>
      </c>
      <c r="B2033" s="1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s="1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</row>
    <row r="2034" spans="1:28">
      <c r="A2034" s="1" t="s">
        <v>28</v>
      </c>
      <c r="B2034" s="1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s="1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</row>
    <row r="2035" spans="1:28">
      <c r="A2035" s="1" t="s">
        <v>28</v>
      </c>
      <c r="B2035" s="1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s="1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</row>
    <row r="2036" spans="1:28">
      <c r="A2036" s="1" t="s">
        <v>28</v>
      </c>
      <c r="B2036" s="1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s="1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</row>
    <row r="2037" spans="1:28">
      <c r="A2037" s="1" t="s">
        <v>28</v>
      </c>
      <c r="B2037" s="1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s="1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</row>
    <row r="2038" spans="1:28">
      <c r="A2038" s="1" t="s">
        <v>28</v>
      </c>
      <c r="B2038" s="1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s="1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</row>
    <row r="2039" spans="1:28">
      <c r="A2039" s="1" t="s">
        <v>28</v>
      </c>
      <c r="B2039" s="1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s="1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</row>
    <row r="2040" spans="1:28">
      <c r="A2040" s="1" t="s">
        <v>28</v>
      </c>
      <c r="B2040" s="1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s="1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</row>
    <row r="2041" spans="1:28">
      <c r="A2041" s="1" t="s">
        <v>28</v>
      </c>
      <c r="B2041" s="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s="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</row>
    <row r="2042" spans="1:28">
      <c r="A2042" s="1" t="s">
        <v>28</v>
      </c>
      <c r="B2042" s="1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s="1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</row>
    <row r="2043" spans="1:28">
      <c r="A2043" s="1" t="s">
        <v>28</v>
      </c>
      <c r="B2043" s="1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s="1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</row>
    <row r="2044" spans="1:28">
      <c r="A2044" s="1" t="s">
        <v>747</v>
      </c>
      <c r="B2044" s="1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s="1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</row>
    <row r="2045" spans="1:28">
      <c r="A2045" s="1" t="s">
        <v>28</v>
      </c>
      <c r="B2045" s="1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s="1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</row>
    <row r="2046" spans="1:28">
      <c r="A2046" s="1" t="s">
        <v>28</v>
      </c>
      <c r="B2046" s="1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s="1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</row>
    <row r="2047" spans="1:28">
      <c r="A2047" s="1" t="s">
        <v>28</v>
      </c>
      <c r="B2047" s="1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s="1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</row>
    <row r="2048" spans="1:28">
      <c r="A2048" s="1" t="s">
        <v>28</v>
      </c>
      <c r="B2048" s="1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s="1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</row>
    <row r="2049" spans="1:28">
      <c r="A2049" s="1" t="s">
        <v>28</v>
      </c>
      <c r="B2049" s="1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s="1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</row>
    <row r="2050" spans="1:28">
      <c r="A2050" s="1" t="s">
        <v>28</v>
      </c>
      <c r="B2050" s="1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s="1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</row>
    <row r="2051" spans="1:28">
      <c r="A2051" s="1" t="s">
        <v>28</v>
      </c>
      <c r="B2051" s="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s="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</row>
    <row r="2052" spans="1:28">
      <c r="A2052" s="1" t="s">
        <v>747</v>
      </c>
      <c r="B2052" s="1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s="1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</row>
    <row r="2053" spans="1:28">
      <c r="A2053" s="1" t="s">
        <v>28</v>
      </c>
      <c r="B2053" s="1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s="1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</row>
    <row r="2054" spans="1:28">
      <c r="A2054" s="1" t="s">
        <v>28</v>
      </c>
      <c r="B2054" s="1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s="1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</row>
    <row r="2055" spans="1:28">
      <c r="A2055" s="1" t="s">
        <v>28</v>
      </c>
      <c r="B2055" s="1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s="1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</row>
    <row r="2056" spans="1:28">
      <c r="A2056" s="1" t="s">
        <v>28</v>
      </c>
      <c r="B2056" s="1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s="1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</row>
    <row r="2057" spans="1:28">
      <c r="A2057" s="1" t="s">
        <v>28</v>
      </c>
      <c r="B2057" s="1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s="1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</row>
    <row r="2058" spans="1:28">
      <c r="A2058" s="1" t="s">
        <v>28</v>
      </c>
      <c r="B2058" s="1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s="1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</row>
    <row r="2059" spans="1:28">
      <c r="A2059" s="1" t="s">
        <v>28</v>
      </c>
      <c r="B2059" s="1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s="1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</row>
    <row r="2060" spans="1:28">
      <c r="A2060" s="1" t="s">
        <v>28</v>
      </c>
      <c r="B2060" s="1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s="1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</row>
    <row r="2061" spans="1:28">
      <c r="A2061" s="1" t="s">
        <v>28</v>
      </c>
      <c r="B2061" s="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s="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</row>
    <row r="2062" spans="1:28">
      <c r="A2062" s="1" t="s">
        <v>28</v>
      </c>
      <c r="B2062" s="1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s="1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</row>
    <row r="2063" spans="1:28">
      <c r="A2063" s="1" t="s">
        <v>28</v>
      </c>
      <c r="B2063" s="1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s="1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</row>
    <row r="2064" spans="1:28">
      <c r="A2064" s="1" t="s">
        <v>28</v>
      </c>
      <c r="B2064" s="1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s="1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</row>
    <row r="2065" spans="1:28">
      <c r="A2065" s="1" t="s">
        <v>28</v>
      </c>
      <c r="B2065" s="1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s="1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</row>
    <row r="2066" spans="1:28">
      <c r="A2066" s="1" t="s">
        <v>28</v>
      </c>
      <c r="B2066" s="1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s="1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</row>
    <row r="2067" spans="1:28">
      <c r="A2067" s="1" t="s">
        <v>28</v>
      </c>
      <c r="B2067" s="1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s="1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</row>
    <row r="2068" spans="1:28">
      <c r="A2068" s="1" t="s">
        <v>28</v>
      </c>
      <c r="B2068" s="1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s="1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</row>
    <row r="2069" spans="1:28">
      <c r="A2069" s="1" t="s">
        <v>28</v>
      </c>
      <c r="B2069" s="1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s="1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</row>
    <row r="2070" spans="1:28">
      <c r="A2070" s="1" t="s">
        <v>28</v>
      </c>
      <c r="B2070" s="1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s="1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</row>
    <row r="2071" spans="1:28">
      <c r="A2071" s="1" t="s">
        <v>28</v>
      </c>
      <c r="B2071" s="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s="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</row>
    <row r="2072" spans="1:28">
      <c r="A2072" s="1" t="s">
        <v>28</v>
      </c>
      <c r="B2072" s="1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s="1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</row>
    <row r="2073" spans="1:28">
      <c r="A2073" s="1" t="s">
        <v>28</v>
      </c>
      <c r="B2073" s="1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s="1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X2073">
        <v>2007</v>
      </c>
      <c r="Y2073">
        <v>9000</v>
      </c>
      <c r="Z2073">
        <v>7.2</v>
      </c>
      <c r="AA2073">
        <v>2.35</v>
      </c>
      <c r="AB2073">
        <v>0</v>
      </c>
    </row>
    <row r="2074" spans="1:28">
      <c r="A2074" s="1" t="s">
        <v>28</v>
      </c>
      <c r="B2074" s="1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s="1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</row>
    <row r="2075" spans="1:28">
      <c r="A2075" s="1" t="s">
        <v>28</v>
      </c>
      <c r="B2075" s="1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J2075" t="s">
        <v>1765</v>
      </c>
      <c r="K2075" t="s">
        <v>1375</v>
      </c>
      <c r="L2075" s="1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</row>
    <row r="2076" spans="1:28">
      <c r="A2076" s="1" t="s">
        <v>28</v>
      </c>
      <c r="B2076" s="1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s="1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</row>
    <row r="2077" spans="1:28">
      <c r="A2077" s="1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J2077" t="s">
        <v>464</v>
      </c>
      <c r="K2077" t="s">
        <v>2049</v>
      </c>
      <c r="L2077" s="1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Y2077">
        <v>748</v>
      </c>
      <c r="Z2077">
        <v>6.8</v>
      </c>
      <c r="AB2077">
        <v>532</v>
      </c>
    </row>
    <row r="2078" spans="1:28">
      <c r="A2078" s="1" t="s">
        <v>28</v>
      </c>
      <c r="B2078" s="1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s="1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</row>
    <row r="2079" spans="1:28">
      <c r="A2079" s="1" t="s">
        <v>28</v>
      </c>
      <c r="B2079" s="1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J2079" t="s">
        <v>10314</v>
      </c>
      <c r="K2079" t="s">
        <v>10315</v>
      </c>
      <c r="L2079" s="1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</row>
    <row r="2080" spans="1:28">
      <c r="A2080" s="1" t="s">
        <v>28</v>
      </c>
      <c r="B2080" s="1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s="1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</row>
    <row r="2081" spans="1:28">
      <c r="A2081" s="1" t="s">
        <v>28</v>
      </c>
      <c r="B2081" s="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s="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</row>
    <row r="2082" spans="1:28">
      <c r="A2082" s="1" t="s">
        <v>28</v>
      </c>
      <c r="B2082" s="1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s="1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</row>
    <row r="2083" spans="1:28">
      <c r="A2083" s="1" t="s">
        <v>28</v>
      </c>
      <c r="B2083" s="1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s="1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</row>
    <row r="2084" spans="1:28">
      <c r="A2084" s="1" t="s">
        <v>28</v>
      </c>
      <c r="B2084" s="1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s="1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</row>
    <row r="2085" spans="1:28">
      <c r="A2085" s="1" t="s">
        <v>28</v>
      </c>
      <c r="B2085" s="1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s="1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</row>
    <row r="2086" spans="1:28">
      <c r="A2086" s="1" t="s">
        <v>28</v>
      </c>
      <c r="B2086" s="1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s="1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</row>
    <row r="2087" spans="1:28">
      <c r="A2087" s="1" t="s">
        <v>28</v>
      </c>
      <c r="B2087" s="1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s="1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</row>
    <row r="2088" spans="1:28">
      <c r="A2088" s="1" t="s">
        <v>28</v>
      </c>
      <c r="B2088" s="1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s="1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</row>
    <row r="2089" spans="1:28">
      <c r="A2089" s="1" t="s">
        <v>28</v>
      </c>
      <c r="B2089" s="1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s="1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</row>
    <row r="2090" spans="1:28">
      <c r="A2090" s="1" t="s">
        <v>747</v>
      </c>
      <c r="B2090" s="1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J2090" t="s">
        <v>5940</v>
      </c>
      <c r="K2090" t="s">
        <v>5711</v>
      </c>
      <c r="L2090" s="1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</row>
    <row r="2091" spans="1:28">
      <c r="A2091" s="1" t="s">
        <v>28</v>
      </c>
      <c r="B2091" s="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s="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</row>
    <row r="2092" spans="1:28">
      <c r="A2092" s="1" t="s">
        <v>28</v>
      </c>
      <c r="B2092" s="1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s="1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</row>
    <row r="2093" spans="1:28">
      <c r="A2093" s="1" t="s">
        <v>28</v>
      </c>
      <c r="B2093" s="1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s="1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</row>
    <row r="2094" spans="1:28">
      <c r="A2094" s="1" t="s">
        <v>28</v>
      </c>
      <c r="B2094" s="1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s="1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</row>
    <row r="2095" spans="1:28">
      <c r="A2095" s="1" t="s">
        <v>28</v>
      </c>
      <c r="B2095" s="1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s="1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</row>
    <row r="2096" spans="1:28">
      <c r="A2096" s="1" t="s">
        <v>28</v>
      </c>
      <c r="B2096" s="1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s="1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</row>
    <row r="2097" spans="1:28">
      <c r="A2097" s="1" t="s">
        <v>28</v>
      </c>
      <c r="B2097" s="1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s="1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</row>
    <row r="2098" spans="1:28">
      <c r="A2098" s="1" t="s">
        <v>28</v>
      </c>
      <c r="B2098" s="1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s="1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</row>
    <row r="2099" spans="1:28">
      <c r="A2099" s="1" t="s">
        <v>28</v>
      </c>
      <c r="B2099" s="1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s="1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</row>
    <row r="2100" spans="1:28">
      <c r="A2100" s="1" t="s">
        <v>28</v>
      </c>
      <c r="B2100" s="1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s="1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</row>
    <row r="2101" spans="1:28">
      <c r="A2101" s="1" t="s">
        <v>28</v>
      </c>
      <c r="B2101" s="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s="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</row>
    <row r="2102" spans="1:28">
      <c r="A2102" s="1" t="s">
        <v>28</v>
      </c>
      <c r="B2102" s="1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s="1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X2102">
        <v>2016</v>
      </c>
      <c r="Y2102">
        <v>104</v>
      </c>
      <c r="Z2102">
        <v>6.4</v>
      </c>
      <c r="AA2102">
        <v>2.35</v>
      </c>
      <c r="AB2102">
        <v>0</v>
      </c>
    </row>
    <row r="2103" spans="1:28">
      <c r="A2103" s="1" t="s">
        <v>28</v>
      </c>
      <c r="B2103" s="1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s="1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</row>
    <row r="2104" spans="1:28">
      <c r="A2104" s="1" t="s">
        <v>28</v>
      </c>
      <c r="B2104" s="1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s="1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</row>
    <row r="2105" spans="1:28">
      <c r="A2105" s="1" t="s">
        <v>28</v>
      </c>
      <c r="B2105" s="1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s="1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</row>
    <row r="2106" spans="1:28">
      <c r="A2106" s="1" t="s">
        <v>28</v>
      </c>
      <c r="B2106" s="1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s="1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</row>
    <row r="2107" spans="1:28">
      <c r="A2107" s="1" t="s">
        <v>28</v>
      </c>
      <c r="B2107" s="1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s="1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</row>
    <row r="2108" spans="1:28">
      <c r="A2108" s="1" t="s">
        <v>28</v>
      </c>
      <c r="B2108" s="1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s="1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</row>
    <row r="2109" spans="1:28">
      <c r="A2109" s="1" t="s">
        <v>28</v>
      </c>
      <c r="B2109" s="1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s="1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</row>
    <row r="2110" spans="1:28">
      <c r="A2110" s="1" t="s">
        <v>28</v>
      </c>
      <c r="B2110" s="1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s="1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</row>
    <row r="2111" spans="1:28">
      <c r="A2111" s="1" t="s">
        <v>28</v>
      </c>
      <c r="B2111" s="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s="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</row>
    <row r="2112" spans="1:28">
      <c r="A2112" s="1" t="s">
        <v>28</v>
      </c>
      <c r="B2112" s="1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s="1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</row>
    <row r="2113" spans="1:28">
      <c r="A2113" s="1" t="s">
        <v>28</v>
      </c>
      <c r="B2113" s="1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s="1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</row>
    <row r="2114" spans="1:28">
      <c r="A2114" s="1" t="s">
        <v>28</v>
      </c>
      <c r="B2114" s="1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s="1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</row>
    <row r="2115" spans="1:28">
      <c r="A2115" s="1" t="s">
        <v>28</v>
      </c>
      <c r="B2115" s="1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s="1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</row>
    <row r="2116" spans="1:28">
      <c r="A2116" s="1" t="s">
        <v>28</v>
      </c>
      <c r="B2116" s="1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s="1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</row>
    <row r="2117" spans="1:28">
      <c r="A2117" s="1" t="s">
        <v>28</v>
      </c>
      <c r="B2117" s="1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s="1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</row>
    <row r="2118" spans="1:28">
      <c r="A2118" s="1" t="s">
        <v>28</v>
      </c>
      <c r="B2118" s="1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s="1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</row>
    <row r="2119" spans="1:28">
      <c r="A2119" s="1" t="s">
        <v>28</v>
      </c>
      <c r="B2119" s="1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s="1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X2119">
        <v>2004</v>
      </c>
      <c r="Y2119">
        <v>1000</v>
      </c>
      <c r="Z2119">
        <v>6.4</v>
      </c>
      <c r="AA2119">
        <v>2.35</v>
      </c>
      <c r="AB2119">
        <v>0</v>
      </c>
    </row>
    <row r="2120" spans="1:28">
      <c r="A2120" s="1" t="s">
        <v>28</v>
      </c>
      <c r="B2120" s="1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s="1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</row>
    <row r="2121" spans="1:28">
      <c r="A2121" s="1" t="s">
        <v>28</v>
      </c>
      <c r="B2121" s="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s="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</row>
    <row r="2122" spans="1:28">
      <c r="A2122" s="1" t="s">
        <v>28</v>
      </c>
      <c r="B2122" s="1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s="1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</row>
    <row r="2123" spans="1:28">
      <c r="A2123" s="1" t="s">
        <v>28</v>
      </c>
      <c r="B2123" s="1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s="1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</row>
    <row r="2124" spans="1:28">
      <c r="A2124" s="1" t="s">
        <v>28</v>
      </c>
      <c r="B2124" s="1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s="1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</row>
    <row r="2125" spans="1:28">
      <c r="A2125" s="1" t="s">
        <v>28</v>
      </c>
      <c r="B2125" s="1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J2125" t="s">
        <v>1826</v>
      </c>
      <c r="K2125" t="s">
        <v>2443</v>
      </c>
      <c r="L2125" s="1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</row>
    <row r="2126" spans="1:28">
      <c r="A2126" s="1" t="s">
        <v>28</v>
      </c>
      <c r="B2126" s="1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s="1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</row>
    <row r="2127" spans="1:28">
      <c r="A2127" s="1" t="s">
        <v>28</v>
      </c>
      <c r="B2127" s="1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s="1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</row>
    <row r="2128" spans="1:28">
      <c r="A2128" s="1" t="s">
        <v>28</v>
      </c>
      <c r="B2128" s="1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s="1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</row>
    <row r="2129" spans="1:28">
      <c r="A2129" s="1" t="s">
        <v>28</v>
      </c>
      <c r="B2129" s="1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s="1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</row>
    <row r="2130" spans="1:28">
      <c r="A2130" s="1" t="s">
        <v>28</v>
      </c>
      <c r="B2130" s="1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s="1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</row>
    <row r="2131" spans="1:28">
      <c r="A2131" s="1" t="s">
        <v>28</v>
      </c>
      <c r="B2131" s="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s="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</row>
    <row r="2132" spans="1:28">
      <c r="A2132" s="1" t="s">
        <v>28</v>
      </c>
      <c r="B2132" s="1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J2132" t="s">
        <v>10542</v>
      </c>
      <c r="K2132" t="s">
        <v>10543</v>
      </c>
      <c r="L2132" s="1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</row>
    <row r="2133" spans="1:28">
      <c r="A2133" s="1" t="s">
        <v>28</v>
      </c>
      <c r="B2133" s="1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s="1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</row>
    <row r="2134" spans="1:28">
      <c r="A2134" s="1" t="s">
        <v>28</v>
      </c>
      <c r="B2134" s="1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s="1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</row>
    <row r="2135" spans="1:28">
      <c r="A2135" s="1" t="s">
        <v>28</v>
      </c>
      <c r="B2135" s="1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s="1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</row>
    <row r="2136" spans="1:28">
      <c r="A2136" s="1" t="s">
        <v>28</v>
      </c>
      <c r="B2136" s="1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s="1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</row>
    <row r="2137" spans="1:28">
      <c r="A2137" s="1" t="s">
        <v>28</v>
      </c>
      <c r="B2137" s="1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s="1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</row>
    <row r="2138" spans="1:28">
      <c r="A2138" s="1" t="s">
        <v>28</v>
      </c>
      <c r="B2138" s="1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s="1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</row>
    <row r="2139" spans="1:28">
      <c r="A2139" s="1" t="s">
        <v>28</v>
      </c>
      <c r="B2139" s="1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s="1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</row>
    <row r="2140" spans="1:28">
      <c r="A2140" s="1" t="s">
        <v>28</v>
      </c>
      <c r="B2140" s="1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s="1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</row>
    <row r="2141" spans="1:28">
      <c r="A2141" s="1" t="s">
        <v>28</v>
      </c>
      <c r="B2141" s="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s="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X2141">
        <v>2010</v>
      </c>
      <c r="Y2141">
        <v>912</v>
      </c>
      <c r="Z2141">
        <v>6</v>
      </c>
      <c r="AA2141">
        <v>1.85</v>
      </c>
      <c r="AB2141">
        <v>0</v>
      </c>
    </row>
    <row r="2142" spans="1:28">
      <c r="A2142" s="1" t="s">
        <v>28</v>
      </c>
      <c r="B2142" s="1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s="1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</row>
    <row r="2143" spans="1:28">
      <c r="A2143" s="1" t="s">
        <v>28</v>
      </c>
      <c r="B2143" s="1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s="1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</row>
    <row r="2144" spans="1:28">
      <c r="A2144" s="1" t="s">
        <v>747</v>
      </c>
      <c r="B2144" s="1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s="1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</row>
    <row r="2145" spans="1:28">
      <c r="A2145" s="1" t="s">
        <v>28</v>
      </c>
      <c r="C2145">
        <v>5</v>
      </c>
      <c r="D2145">
        <v>60</v>
      </c>
      <c r="H2145">
        <v>98</v>
      </c>
      <c r="J2145" t="s">
        <v>10599</v>
      </c>
      <c r="K2145" t="s">
        <v>10600</v>
      </c>
      <c r="L2145" s="1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</row>
    <row r="2146" spans="1:28">
      <c r="A2146" s="1" t="s">
        <v>28</v>
      </c>
      <c r="B2146" s="1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s="1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</row>
    <row r="2147" spans="1:28">
      <c r="A2147" s="1" t="s">
        <v>28</v>
      </c>
      <c r="B2147" s="1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s="1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</row>
    <row r="2148" spans="1:28">
      <c r="A2148" s="1" t="s">
        <v>28</v>
      </c>
      <c r="B2148" s="1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s="1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</row>
    <row r="2149" spans="1:28">
      <c r="A2149" s="1" t="s">
        <v>28</v>
      </c>
      <c r="B2149" s="1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s="1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</row>
    <row r="2150" spans="1:28">
      <c r="A2150" s="1" t="s">
        <v>28</v>
      </c>
      <c r="B2150" s="1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s="1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</row>
    <row r="2151" spans="1:28">
      <c r="A2151" s="1" t="s">
        <v>28</v>
      </c>
      <c r="B2151" s="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s="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</row>
    <row r="2152" spans="1:28">
      <c r="A2152" s="1" t="s">
        <v>28</v>
      </c>
      <c r="B2152" s="1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s="1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</row>
    <row r="2153" spans="1:28">
      <c r="A2153" s="1" t="s">
        <v>28</v>
      </c>
      <c r="B2153" s="1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s="1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</row>
    <row r="2154" spans="1:28">
      <c r="A2154" s="1" t="s">
        <v>28</v>
      </c>
      <c r="B2154" s="1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s="1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</row>
    <row r="2155" spans="1:28">
      <c r="A2155" s="1" t="s">
        <v>28</v>
      </c>
      <c r="B2155" s="1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s="1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</row>
    <row r="2156" spans="1:28">
      <c r="A2156" s="1" t="s">
        <v>28</v>
      </c>
      <c r="B2156" s="1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s="1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</row>
    <row r="2157" spans="1:28">
      <c r="A2157" s="1" t="s">
        <v>28</v>
      </c>
      <c r="B2157" s="1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s="1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</row>
    <row r="2158" spans="1:28">
      <c r="A2158" s="1" t="s">
        <v>28</v>
      </c>
      <c r="B2158" s="1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s="1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</row>
    <row r="2159" spans="1:28">
      <c r="A2159" s="1" t="s">
        <v>28</v>
      </c>
      <c r="B2159" s="1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s="1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</row>
    <row r="2160" spans="1:28">
      <c r="A2160" s="1" t="s">
        <v>28</v>
      </c>
      <c r="B2160" s="1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s="1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</row>
    <row r="2161" spans="1:28">
      <c r="A2161" s="1" t="s">
        <v>28</v>
      </c>
      <c r="B2161" s="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s="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</row>
    <row r="2162" spans="1:28">
      <c r="A2162" s="1" t="s">
        <v>28</v>
      </c>
      <c r="B2162" s="1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s="1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</row>
    <row r="2163" spans="1:28">
      <c r="A2163" s="1" t="s">
        <v>28</v>
      </c>
      <c r="B2163" s="1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s="1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</row>
    <row r="2164" spans="1:28">
      <c r="A2164" s="1" t="s">
        <v>28</v>
      </c>
      <c r="B2164" s="1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s="1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</row>
    <row r="2165" spans="1:28">
      <c r="A2165" s="1" t="s">
        <v>28</v>
      </c>
      <c r="B2165" s="1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s="1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</row>
    <row r="2166" spans="1:28">
      <c r="A2166" s="1" t="s">
        <v>28</v>
      </c>
      <c r="B2166" s="1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s="1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</row>
    <row r="2167" spans="1:28">
      <c r="A2167" s="1" t="s">
        <v>28</v>
      </c>
      <c r="B2167" s="1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s="1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</row>
    <row r="2168" spans="1:28">
      <c r="A2168" s="1" t="s">
        <v>28</v>
      </c>
      <c r="B2168" s="1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s="1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</row>
    <row r="2169" spans="1:28">
      <c r="A2169" s="1" t="s">
        <v>28</v>
      </c>
      <c r="B2169" s="1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s="1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</row>
    <row r="2170" spans="1:28">
      <c r="A2170" s="1" t="s">
        <v>28</v>
      </c>
      <c r="B2170" s="1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s="1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</row>
    <row r="2171" spans="1:28">
      <c r="A2171" s="1" t="s">
        <v>28</v>
      </c>
      <c r="B2171" s="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s="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</row>
    <row r="2172" spans="1:28">
      <c r="A2172" s="1" t="s">
        <v>28</v>
      </c>
      <c r="B2172" s="1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s="1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</row>
    <row r="2173" spans="1:28">
      <c r="A2173" s="1" t="s">
        <v>28</v>
      </c>
      <c r="B2173" s="1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s="1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</row>
    <row r="2174" spans="1:28">
      <c r="A2174" s="1" t="s">
        <v>747</v>
      </c>
      <c r="B2174" s="1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s="1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</row>
    <row r="2175" spans="1:28">
      <c r="A2175" s="1" t="s">
        <v>28</v>
      </c>
      <c r="B2175" s="1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s="1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</row>
    <row r="2176" spans="1:28">
      <c r="A2176" s="1" t="s">
        <v>28</v>
      </c>
      <c r="B2176" s="1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s="1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</row>
    <row r="2177" spans="1:28">
      <c r="A2177" s="1" t="s">
        <v>28</v>
      </c>
      <c r="B2177" s="1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s="1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</row>
    <row r="2178" spans="1:28">
      <c r="A2178" s="1" t="s">
        <v>28</v>
      </c>
      <c r="B2178" s="1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s="1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</row>
    <row r="2179" spans="1:28">
      <c r="A2179" s="1" t="s">
        <v>28</v>
      </c>
      <c r="B2179" s="1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s="1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</row>
    <row r="2180" spans="1:28">
      <c r="A2180" s="1" t="s">
        <v>28</v>
      </c>
      <c r="B2180" s="1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s="1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</row>
    <row r="2181" spans="1:28">
      <c r="A2181" s="1" t="s">
        <v>28</v>
      </c>
      <c r="B2181" s="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s="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</row>
    <row r="2182" spans="1:28">
      <c r="A2182" s="1" t="s">
        <v>28</v>
      </c>
      <c r="B2182" s="1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J2182" t="s">
        <v>464</v>
      </c>
      <c r="K2182" t="s">
        <v>2443</v>
      </c>
      <c r="L2182" s="1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</row>
    <row r="2183" spans="1:28">
      <c r="A2183" s="1" t="s">
        <v>28</v>
      </c>
      <c r="B2183" s="1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s="1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</row>
    <row r="2184" spans="1:28">
      <c r="A2184" s="1" t="s">
        <v>28</v>
      </c>
      <c r="B2184" s="1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s="1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</row>
    <row r="2185" spans="1:28">
      <c r="A2185" s="1" t="s">
        <v>28</v>
      </c>
      <c r="B2185" s="1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s="1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</row>
    <row r="2186" spans="1:28">
      <c r="A2186" s="1" t="s">
        <v>28</v>
      </c>
      <c r="B2186" s="1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s="1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</row>
    <row r="2187" spans="1:28">
      <c r="A2187" s="1" t="s">
        <v>28</v>
      </c>
      <c r="B2187" s="1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s="1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</row>
    <row r="2188" spans="1:28">
      <c r="A2188" s="1" t="s">
        <v>28</v>
      </c>
      <c r="B2188" s="1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s="1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</row>
    <row r="2189" spans="1:28">
      <c r="A2189" s="1" t="s">
        <v>28</v>
      </c>
      <c r="B2189" s="1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s="1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</row>
    <row r="2190" spans="1:28">
      <c r="A2190" s="1" t="s">
        <v>28</v>
      </c>
      <c r="B2190" s="1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s="1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</row>
    <row r="2191" spans="1:28">
      <c r="A2191" s="1" t="s">
        <v>28</v>
      </c>
      <c r="B2191" s="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s="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X2191">
        <v>2009</v>
      </c>
      <c r="Y2191">
        <v>1000</v>
      </c>
      <c r="Z2191">
        <v>7</v>
      </c>
      <c r="AA2191">
        <v>1.85</v>
      </c>
      <c r="AB2191">
        <v>20000</v>
      </c>
    </row>
    <row r="2192" spans="1:28">
      <c r="A2192" s="1" t="s">
        <v>28</v>
      </c>
      <c r="B2192" s="1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s="1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</row>
    <row r="2193" spans="1:28">
      <c r="A2193" s="1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J2193" t="s">
        <v>1671</v>
      </c>
      <c r="K2193" t="s">
        <v>10802</v>
      </c>
      <c r="L2193" s="1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Y2193">
        <v>378</v>
      </c>
      <c r="Z2193">
        <v>3.5</v>
      </c>
      <c r="AA2193">
        <v>1.85</v>
      </c>
      <c r="AB2193">
        <v>211</v>
      </c>
    </row>
    <row r="2194" spans="1:28">
      <c r="A2194" s="1" t="s">
        <v>28</v>
      </c>
      <c r="B2194" s="1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s="1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</row>
    <row r="2195" spans="1:28">
      <c r="A2195" s="1" t="s">
        <v>28</v>
      </c>
      <c r="B2195" s="1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s="1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</row>
    <row r="2196" spans="1:28">
      <c r="A2196" s="1" t="s">
        <v>28</v>
      </c>
      <c r="B2196" s="1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s="1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</row>
    <row r="2197" spans="1:28">
      <c r="A2197" s="1" t="s">
        <v>28</v>
      </c>
      <c r="B2197" s="1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s="1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</row>
    <row r="2198" spans="1:28">
      <c r="A2198" s="1" t="s">
        <v>28</v>
      </c>
      <c r="B2198" s="1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s="1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</row>
    <row r="2199" spans="1:28">
      <c r="A2199" s="1" t="s">
        <v>28</v>
      </c>
      <c r="B2199" s="1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s="1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</row>
    <row r="2200" spans="1:28">
      <c r="A2200" s="1" t="s">
        <v>28</v>
      </c>
      <c r="B2200" s="1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s="1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</row>
    <row r="2201" spans="1:28">
      <c r="A2201" s="1" t="s">
        <v>28</v>
      </c>
      <c r="B2201" s="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s="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</row>
    <row r="2202" spans="1:28">
      <c r="A2202" s="1" t="s">
        <v>28</v>
      </c>
      <c r="B2202" s="1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J2202" t="s">
        <v>647</v>
      </c>
      <c r="K2202" t="s">
        <v>4358</v>
      </c>
      <c r="L2202" s="1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</row>
    <row r="2203" spans="1:28">
      <c r="A2203" s="1" t="s">
        <v>28</v>
      </c>
      <c r="B2203" s="1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s="1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</row>
    <row r="2204" spans="1:28">
      <c r="A2204" s="1" t="s">
        <v>28</v>
      </c>
      <c r="B2204" s="1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s="1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</row>
    <row r="2205" spans="1:28">
      <c r="A2205" s="1" t="s">
        <v>28</v>
      </c>
      <c r="B2205" s="1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s="1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</row>
    <row r="2206" spans="1:28">
      <c r="A2206" s="1" t="s">
        <v>28</v>
      </c>
      <c r="B2206" s="1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s="1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</row>
    <row r="2207" spans="1:28">
      <c r="A2207" s="1" t="s">
        <v>28</v>
      </c>
      <c r="B2207" s="1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s="1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</row>
    <row r="2208" spans="1:28">
      <c r="A2208" s="1" t="s">
        <v>28</v>
      </c>
      <c r="B2208" s="1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s="1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</row>
    <row r="2209" spans="1:28">
      <c r="A2209" s="1" t="s">
        <v>28</v>
      </c>
      <c r="B2209" s="1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s="1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</row>
    <row r="2210" spans="1:28">
      <c r="A2210" s="1" t="s">
        <v>28</v>
      </c>
      <c r="B2210" s="1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s="1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</row>
    <row r="2211" spans="1:28">
      <c r="A2211" s="1" t="s">
        <v>28</v>
      </c>
      <c r="B2211" s="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s="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</row>
    <row r="2212" spans="1:28">
      <c r="A2212" s="1" t="s">
        <v>28</v>
      </c>
      <c r="B2212" s="1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s="1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</row>
    <row r="2213" spans="1:28">
      <c r="A2213" s="1" t="s">
        <v>28</v>
      </c>
      <c r="B2213" s="1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J2213" t="s">
        <v>10889</v>
      </c>
      <c r="K2213" t="s">
        <v>3694</v>
      </c>
      <c r="L2213" s="1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</row>
    <row r="2214" spans="1:28">
      <c r="A2214" s="1" t="s">
        <v>28</v>
      </c>
      <c r="B2214" s="1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s="1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</row>
    <row r="2215" spans="1:28">
      <c r="A2215" s="1" t="s">
        <v>28</v>
      </c>
      <c r="B2215" s="1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s="1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</row>
    <row r="2216" spans="1:28">
      <c r="A2216" s="1" t="s">
        <v>28</v>
      </c>
      <c r="B2216" s="1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s="1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</row>
    <row r="2217" spans="1:28">
      <c r="A2217" s="1" t="s">
        <v>28</v>
      </c>
      <c r="B2217" s="1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s="1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</row>
    <row r="2218" spans="1:28">
      <c r="A2218" s="1" t="s">
        <v>28</v>
      </c>
      <c r="B2218" s="1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s="1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</row>
    <row r="2219" spans="1:28">
      <c r="A2219" s="1" t="s">
        <v>28</v>
      </c>
      <c r="B2219" s="1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s="1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X2219">
        <v>2009</v>
      </c>
      <c r="Y2219">
        <v>533</v>
      </c>
      <c r="Z2219">
        <v>5.6</v>
      </c>
      <c r="AA2219">
        <v>2.35</v>
      </c>
      <c r="AB2219">
        <v>0</v>
      </c>
    </row>
    <row r="2220" spans="1:28">
      <c r="A2220" s="1" t="s">
        <v>28</v>
      </c>
      <c r="B2220" s="1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s="1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</row>
    <row r="2221" spans="1:28">
      <c r="A2221" s="1" t="s">
        <v>28</v>
      </c>
      <c r="B2221" s="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s="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</row>
    <row r="2222" spans="1:28">
      <c r="A2222" s="1" t="s">
        <v>28</v>
      </c>
      <c r="B2222" s="1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s="1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</row>
    <row r="2223" spans="1:28">
      <c r="A2223" s="1" t="s">
        <v>28</v>
      </c>
      <c r="B2223" s="1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s="1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</row>
    <row r="2224" spans="1:28">
      <c r="A2224" s="1" t="s">
        <v>28</v>
      </c>
      <c r="B2224" s="1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s="1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</row>
    <row r="2225" spans="1:28">
      <c r="A2225" s="1" t="s">
        <v>28</v>
      </c>
      <c r="B2225" s="1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s="1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</row>
    <row r="2226" spans="1:28">
      <c r="A2226" s="1" t="s">
        <v>28</v>
      </c>
      <c r="B2226" s="1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s="1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</row>
    <row r="2227" spans="1:28">
      <c r="A2227" s="1" t="s">
        <v>28</v>
      </c>
      <c r="B2227" s="1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s="1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</row>
    <row r="2228" spans="1:28">
      <c r="A2228" s="1" t="s">
        <v>28</v>
      </c>
      <c r="B2228" s="1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s="1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</row>
    <row r="2229" spans="1:28">
      <c r="A2229" s="1" t="s">
        <v>28</v>
      </c>
      <c r="B2229" s="1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s="1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</row>
    <row r="2230" spans="1:28">
      <c r="A2230" s="1" t="s">
        <v>28</v>
      </c>
      <c r="B2230" s="1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s="1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</row>
    <row r="2231" spans="1:28">
      <c r="A2231" s="1" t="s">
        <v>28</v>
      </c>
      <c r="B2231" s="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s="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</row>
    <row r="2232" spans="1:28">
      <c r="A2232" s="1" t="s">
        <v>28</v>
      </c>
      <c r="B2232" s="1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s="1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</row>
    <row r="2233" spans="1:28">
      <c r="A2233" s="1" t="s">
        <v>28</v>
      </c>
      <c r="B2233" s="1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s="1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</row>
    <row r="2234" spans="1:28">
      <c r="A2234" s="1" t="s">
        <v>28</v>
      </c>
      <c r="B2234" s="1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s="1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</row>
    <row r="2235" spans="1:28">
      <c r="A2235" s="1" t="s">
        <v>28</v>
      </c>
      <c r="B2235" s="1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s="1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</row>
    <row r="2236" spans="1:28">
      <c r="A2236" s="1" t="s">
        <v>28</v>
      </c>
      <c r="B2236" s="1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s="1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</row>
    <row r="2237" spans="1:28">
      <c r="A2237" s="1" t="s">
        <v>28</v>
      </c>
      <c r="B2237" s="1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s="1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X2237">
        <v>2006</v>
      </c>
      <c r="Y2237">
        <v>804</v>
      </c>
      <c r="Z2237">
        <v>6.4</v>
      </c>
      <c r="AA2237">
        <v>1.85</v>
      </c>
      <c r="AB2237">
        <v>0</v>
      </c>
    </row>
    <row r="2238" spans="1:28">
      <c r="A2238" s="1" t="s">
        <v>28</v>
      </c>
      <c r="B2238" s="1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s="1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</row>
    <row r="2239" spans="1:28">
      <c r="A2239" s="1" t="s">
        <v>28</v>
      </c>
      <c r="B2239" s="1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s="1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</row>
    <row r="2240" spans="1:28">
      <c r="A2240" s="1" t="s">
        <v>28</v>
      </c>
      <c r="B2240" s="1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s="1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</row>
    <row r="2241" spans="1:28">
      <c r="A2241" s="1" t="s">
        <v>28</v>
      </c>
      <c r="B2241" s="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s="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X2241">
        <v>2008</v>
      </c>
      <c r="Y2241">
        <v>311</v>
      </c>
      <c r="Z2241">
        <v>6.8</v>
      </c>
      <c r="AA2241">
        <v>2.35</v>
      </c>
      <c r="AB2241">
        <v>0</v>
      </c>
    </row>
    <row r="2242" spans="1:28">
      <c r="A2242" s="1" t="s">
        <v>28</v>
      </c>
      <c r="B2242" s="1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s="1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</row>
    <row r="2243" spans="1:28">
      <c r="A2243" s="1" t="s">
        <v>28</v>
      </c>
      <c r="C2243">
        <v>6</v>
      </c>
      <c r="D2243">
        <v>24</v>
      </c>
      <c r="H2243">
        <v>0</v>
      </c>
      <c r="J2243" t="s">
        <v>1853</v>
      </c>
      <c r="K2243" t="s">
        <v>11028</v>
      </c>
      <c r="L2243" s="1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Z2243">
        <v>7</v>
      </c>
      <c r="AB2243">
        <v>124</v>
      </c>
    </row>
    <row r="2244" spans="1:28">
      <c r="A2244" s="1" t="s">
        <v>747</v>
      </c>
      <c r="B2244" s="1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s="1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</row>
    <row r="2245" spans="1:28">
      <c r="A2245" s="1" t="s">
        <v>28</v>
      </c>
      <c r="B2245" s="1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s="1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</row>
    <row r="2246" spans="1:28">
      <c r="A2246" s="1" t="s">
        <v>28</v>
      </c>
      <c r="B2246" s="1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s="1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</row>
    <row r="2247" spans="1:28">
      <c r="A2247" s="1" t="s">
        <v>28</v>
      </c>
      <c r="B2247" s="1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s="1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</row>
    <row r="2248" spans="1:28">
      <c r="A2248" s="1" t="s">
        <v>28</v>
      </c>
      <c r="B2248" s="1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s="1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</row>
    <row r="2249" spans="1:28">
      <c r="A2249" s="1" t="s">
        <v>28</v>
      </c>
      <c r="B2249" s="1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J2249" t="s">
        <v>11056</v>
      </c>
      <c r="K2249" t="s">
        <v>902</v>
      </c>
      <c r="L2249" s="1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</row>
    <row r="2250" spans="1:28">
      <c r="A2250" s="1" t="s">
        <v>28</v>
      </c>
      <c r="B2250" s="1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s="1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</row>
    <row r="2251" spans="1:28">
      <c r="A2251" s="1" t="s">
        <v>28</v>
      </c>
      <c r="B2251" s="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s="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</row>
    <row r="2252" spans="1:28">
      <c r="A2252" s="1" t="s">
        <v>28</v>
      </c>
      <c r="B2252" s="1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s="1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</row>
    <row r="2253" spans="1:28">
      <c r="A2253" s="1" t="s">
        <v>28</v>
      </c>
      <c r="B2253" s="1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s="1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</row>
    <row r="2254" spans="1:28">
      <c r="A2254" s="1" t="s">
        <v>28</v>
      </c>
      <c r="B2254" s="1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s="1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</row>
    <row r="2255" spans="1:28">
      <c r="A2255" s="1" t="s">
        <v>28</v>
      </c>
      <c r="B2255" s="1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s="1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</row>
    <row r="2256" spans="1:28">
      <c r="A2256" s="1" t="s">
        <v>28</v>
      </c>
      <c r="B2256" s="1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s="1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</row>
    <row r="2257" spans="1:28">
      <c r="A2257" s="1" t="s">
        <v>28</v>
      </c>
      <c r="B2257" s="1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s="1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</row>
    <row r="2258" spans="1:28">
      <c r="A2258" s="1" t="s">
        <v>28</v>
      </c>
      <c r="B2258" s="1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s="1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</row>
    <row r="2259" spans="1:28">
      <c r="A2259" s="1" t="s">
        <v>28</v>
      </c>
      <c r="D2259">
        <v>30</v>
      </c>
      <c r="F2259">
        <v>215</v>
      </c>
      <c r="G2259" t="s">
        <v>11102</v>
      </c>
      <c r="H2259">
        <v>909</v>
      </c>
      <c r="J2259" t="s">
        <v>1671</v>
      </c>
      <c r="K2259" t="s">
        <v>10103</v>
      </c>
      <c r="L2259" s="1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Y2259">
        <v>417</v>
      </c>
      <c r="Z2259">
        <v>6.7</v>
      </c>
      <c r="AA2259">
        <v>1.33</v>
      </c>
      <c r="AB2259">
        <v>4</v>
      </c>
    </row>
    <row r="2260" spans="1:28">
      <c r="A2260" s="1" t="s">
        <v>28</v>
      </c>
      <c r="B2260" s="1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s="1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</row>
    <row r="2261" spans="1:28">
      <c r="A2261" s="1" t="s">
        <v>28</v>
      </c>
      <c r="B2261" s="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s="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</row>
    <row r="2262" spans="1:28">
      <c r="A2262" s="1" t="s">
        <v>28</v>
      </c>
      <c r="B2262" s="1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s="1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</row>
    <row r="2263" spans="1:28">
      <c r="A2263" s="1" t="s">
        <v>28</v>
      </c>
      <c r="B2263" s="1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s="1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</row>
    <row r="2264" spans="1:28">
      <c r="A2264" s="1" t="s">
        <v>28</v>
      </c>
      <c r="B2264" s="1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s="1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</row>
    <row r="2265" spans="1:28">
      <c r="A2265" s="1" t="s">
        <v>28</v>
      </c>
      <c r="B2265" s="1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s="1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</row>
    <row r="2266" spans="1:28">
      <c r="A2266" s="1" t="s">
        <v>28</v>
      </c>
      <c r="B2266" s="1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s="1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</row>
    <row r="2267" spans="1:28">
      <c r="A2267" s="1" t="s">
        <v>28</v>
      </c>
      <c r="B2267" s="1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s="1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X2267">
        <v>2009</v>
      </c>
      <c r="Y2267">
        <v>909</v>
      </c>
      <c r="Z2267">
        <v>7.4</v>
      </c>
      <c r="AA2267">
        <v>1.85</v>
      </c>
      <c r="AB2267">
        <v>10000</v>
      </c>
    </row>
    <row r="2268" spans="1:28">
      <c r="A2268" s="1" t="s">
        <v>28</v>
      </c>
      <c r="B2268" s="1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s="1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</row>
    <row r="2269" spans="1:28">
      <c r="A2269" s="1" t="s">
        <v>28</v>
      </c>
      <c r="B2269" s="1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J2269" t="s">
        <v>2142</v>
      </c>
      <c r="K2269" t="s">
        <v>1527</v>
      </c>
      <c r="L2269" s="1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</row>
    <row r="2270" spans="1:28">
      <c r="A2270" s="1" t="s">
        <v>28</v>
      </c>
      <c r="B2270" s="1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s="1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</row>
    <row r="2271" spans="1:28">
      <c r="A2271" s="1" t="s">
        <v>28</v>
      </c>
      <c r="B2271" s="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s="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</row>
    <row r="2272" spans="1:28">
      <c r="A2272" s="1" t="s">
        <v>28</v>
      </c>
      <c r="B2272" s="1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s="1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</row>
    <row r="2273" spans="1:28">
      <c r="A2273" s="1" t="s">
        <v>28</v>
      </c>
      <c r="B2273" s="1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s="1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</row>
    <row r="2274" spans="1:28">
      <c r="A2274" s="1" t="s">
        <v>28</v>
      </c>
      <c r="B2274" s="1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s="1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</row>
    <row r="2275" spans="1:28">
      <c r="A2275" s="1" t="s">
        <v>28</v>
      </c>
      <c r="B2275" s="1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s="1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</row>
    <row r="2276" spans="1:28">
      <c r="A2276" s="1" t="s">
        <v>28</v>
      </c>
      <c r="B2276" s="1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s="1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</row>
    <row r="2277" spans="1:28">
      <c r="A2277" s="1" t="s">
        <v>28</v>
      </c>
      <c r="B2277" s="1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s="1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</row>
    <row r="2278" spans="1:28">
      <c r="A2278" s="1" t="s">
        <v>28</v>
      </c>
      <c r="B2278" s="1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s="1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</row>
    <row r="2279" spans="1:28">
      <c r="A2279" s="1" t="s">
        <v>28</v>
      </c>
      <c r="B2279" s="1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s="1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</row>
    <row r="2280" spans="1:28">
      <c r="A2280" s="1" t="s">
        <v>28</v>
      </c>
      <c r="B2280" s="1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s="1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</row>
    <row r="2281" spans="1:28">
      <c r="A2281" s="1" t="s">
        <v>747</v>
      </c>
      <c r="B2281" s="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s="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</row>
    <row r="2282" spans="1:28">
      <c r="A2282" s="1" t="s">
        <v>28</v>
      </c>
      <c r="B2282" s="1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s="1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</row>
    <row r="2283" spans="1:28">
      <c r="A2283" s="1" t="s">
        <v>28</v>
      </c>
      <c r="B2283" s="1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s="1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</row>
    <row r="2284" spans="1:28">
      <c r="A2284" s="1" t="s">
        <v>28</v>
      </c>
      <c r="B2284" s="1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s="1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</row>
    <row r="2285" spans="1:28">
      <c r="A2285" s="1" t="s">
        <v>28</v>
      </c>
      <c r="B2285" s="1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s="1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</row>
    <row r="2286" spans="1:28">
      <c r="A2286" s="1" t="s">
        <v>28</v>
      </c>
      <c r="B2286" s="1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s="1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</row>
    <row r="2287" spans="1:28">
      <c r="A2287" s="1" t="s">
        <v>28</v>
      </c>
      <c r="B2287" s="1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s="1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</row>
    <row r="2288" spans="1:28">
      <c r="A2288" s="1" t="s">
        <v>28</v>
      </c>
      <c r="B2288" s="1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s="1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</row>
    <row r="2289" spans="1:28">
      <c r="A2289" s="1" t="s">
        <v>28</v>
      </c>
      <c r="B2289" s="1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s="1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</row>
    <row r="2290" spans="1:28">
      <c r="A2290" s="1" t="s">
        <v>28</v>
      </c>
      <c r="B2290" s="1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s="1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</row>
    <row r="2291" spans="1:28">
      <c r="A2291" s="1" t="s">
        <v>28</v>
      </c>
      <c r="B2291" s="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s="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</row>
    <row r="2292" spans="1:28">
      <c r="A2292" s="1" t="s">
        <v>28</v>
      </c>
      <c r="B2292" s="1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s="1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</row>
    <row r="2293" spans="1:28">
      <c r="A2293" s="1" t="s">
        <v>28</v>
      </c>
      <c r="B2293" s="1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s="1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</row>
    <row r="2294" spans="1:28">
      <c r="A2294" s="1" t="s">
        <v>28</v>
      </c>
      <c r="B2294" s="1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s="1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</row>
    <row r="2295" spans="1:28">
      <c r="A2295" s="1" t="s">
        <v>28</v>
      </c>
      <c r="B2295" s="1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s="1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</row>
    <row r="2296" spans="1:28">
      <c r="A2296" s="1" t="s">
        <v>28</v>
      </c>
      <c r="B2296" s="1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s="1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</row>
    <row r="2297" spans="1:28">
      <c r="A2297" s="1" t="s">
        <v>28</v>
      </c>
      <c r="B2297" s="1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s="1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</row>
    <row r="2298" spans="1:28">
      <c r="A2298" s="1" t="s">
        <v>28</v>
      </c>
      <c r="B2298" s="1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s="1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</row>
    <row r="2299" spans="1:28">
      <c r="A2299" s="1" t="s">
        <v>28</v>
      </c>
      <c r="B2299" s="1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s="1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</row>
    <row r="2300" spans="1:28">
      <c r="A2300" s="1" t="s">
        <v>28</v>
      </c>
      <c r="B2300" s="1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s="1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</row>
    <row r="2301" spans="1:28">
      <c r="A2301" s="1" t="s">
        <v>28</v>
      </c>
      <c r="B2301" s="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J2301" t="s">
        <v>11283</v>
      </c>
      <c r="K2301" t="s">
        <v>11284</v>
      </c>
      <c r="L2301" s="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</row>
    <row r="2302" spans="1:28">
      <c r="A2302" s="1" t="s">
        <v>28</v>
      </c>
      <c r="B2302" s="1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s="1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</row>
    <row r="2303" spans="1:28">
      <c r="A2303" s="1" t="s">
        <v>28</v>
      </c>
      <c r="B2303" s="1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s="1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</row>
    <row r="2304" spans="1:28">
      <c r="A2304" s="1" t="s">
        <v>28</v>
      </c>
      <c r="B2304" s="1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s="1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</row>
    <row r="2305" spans="1:28">
      <c r="A2305" s="1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J2305" t="s">
        <v>2142</v>
      </c>
      <c r="K2305" t="s">
        <v>3377</v>
      </c>
      <c r="L2305" s="1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Y2305">
        <v>440</v>
      </c>
      <c r="Z2305">
        <v>7.5</v>
      </c>
      <c r="AA2305">
        <v>16</v>
      </c>
      <c r="AB2305">
        <v>0</v>
      </c>
    </row>
    <row r="2306" spans="1:28">
      <c r="A2306" s="1" t="s">
        <v>28</v>
      </c>
      <c r="B2306" s="1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s="1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</row>
    <row r="2307" spans="1:28">
      <c r="A2307" s="1" t="s">
        <v>28</v>
      </c>
      <c r="B2307" s="1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s="1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</row>
    <row r="2308" spans="1:28">
      <c r="A2308" s="1" t="s">
        <v>28</v>
      </c>
      <c r="B2308" s="1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s="1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</row>
    <row r="2309" spans="1:28">
      <c r="A2309" s="1" t="s">
        <v>28</v>
      </c>
      <c r="B2309" s="1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s="1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</row>
    <row r="2310" spans="1:28">
      <c r="A2310" s="1" t="s">
        <v>28</v>
      </c>
      <c r="B2310" s="1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s="1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</row>
    <row r="2311" spans="1:28">
      <c r="A2311" s="1" t="s">
        <v>28</v>
      </c>
      <c r="B2311" s="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s="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</row>
    <row r="2312" spans="1:28">
      <c r="A2312" s="1" t="s">
        <v>28</v>
      </c>
      <c r="B2312" s="1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s="1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</row>
    <row r="2313" spans="1:28">
      <c r="A2313" s="1" t="s">
        <v>28</v>
      </c>
      <c r="B2313" s="1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s="1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</row>
    <row r="2314" spans="1:28">
      <c r="A2314" s="1" t="s">
        <v>28</v>
      </c>
      <c r="B2314" s="1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s="1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</row>
    <row r="2315" spans="1:28">
      <c r="A2315" s="1" t="s">
        <v>28</v>
      </c>
      <c r="B2315" s="1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s="1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</row>
    <row r="2316" spans="1:28">
      <c r="A2316" s="1" t="s">
        <v>28</v>
      </c>
      <c r="B2316" s="1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s="1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</row>
    <row r="2317" spans="1:28">
      <c r="A2317" s="1" t="s">
        <v>28</v>
      </c>
      <c r="B2317" s="1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s="1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</row>
    <row r="2318" spans="1:28">
      <c r="A2318" s="1" t="s">
        <v>28</v>
      </c>
      <c r="B2318" s="1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s="1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</row>
    <row r="2319" spans="1:28">
      <c r="A2319" s="1" t="s">
        <v>28</v>
      </c>
      <c r="B2319" s="1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J2319" t="s">
        <v>1941</v>
      </c>
      <c r="K2319" t="s">
        <v>10294</v>
      </c>
      <c r="L2319" s="1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</row>
    <row r="2320" spans="1:28">
      <c r="A2320" s="1" t="s">
        <v>28</v>
      </c>
      <c r="B2320" s="1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s="1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</row>
    <row r="2321" spans="1:28">
      <c r="A2321" s="1" t="s">
        <v>747</v>
      </c>
      <c r="B2321" s="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s="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</row>
    <row r="2322" spans="1:28">
      <c r="A2322" s="1" t="s">
        <v>28</v>
      </c>
      <c r="B2322" s="1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s="1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</row>
    <row r="2323" spans="1:28">
      <c r="A2323" s="1" t="s">
        <v>28</v>
      </c>
      <c r="B2323" s="1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s="1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</row>
    <row r="2324" spans="1:28">
      <c r="A2324" s="1" t="s">
        <v>28</v>
      </c>
      <c r="B2324" s="1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s="1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</row>
    <row r="2325" spans="1:28">
      <c r="A2325" s="1" t="s">
        <v>28</v>
      </c>
      <c r="B2325" s="1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s="1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</row>
    <row r="2326" spans="1:28">
      <c r="A2326" s="1" t="s">
        <v>747</v>
      </c>
      <c r="B2326" s="1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s="1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</row>
    <row r="2327" spans="1:28">
      <c r="A2327" s="1" t="s">
        <v>28</v>
      </c>
      <c r="B2327" s="1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s="1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</row>
    <row r="2328" spans="1:28">
      <c r="A2328" s="1" t="s">
        <v>28</v>
      </c>
      <c r="B2328" s="1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s="1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</row>
    <row r="2329" spans="1:28">
      <c r="A2329" s="1" t="s">
        <v>28</v>
      </c>
      <c r="B2329" s="1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s="1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</row>
    <row r="2330" spans="1:28">
      <c r="A2330" s="1" t="s">
        <v>28</v>
      </c>
      <c r="B2330" s="1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s="1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</row>
    <row r="2331" spans="1:28">
      <c r="A2331" s="1" t="s">
        <v>28</v>
      </c>
      <c r="B2331" s="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s="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</row>
    <row r="2332" spans="1:28">
      <c r="A2332" s="1" t="s">
        <v>28</v>
      </c>
      <c r="B2332" s="1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s="1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</row>
    <row r="2333" spans="1:28">
      <c r="A2333" s="1" t="s">
        <v>28</v>
      </c>
      <c r="B2333" s="1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s="1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</row>
    <row r="2334" spans="1:28">
      <c r="A2334" s="1" t="s">
        <v>28</v>
      </c>
      <c r="B2334" s="1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s="1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</row>
    <row r="2335" spans="1:28">
      <c r="A2335" s="1" t="s">
        <v>28</v>
      </c>
      <c r="B2335" s="1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s="1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</row>
    <row r="2336" spans="1:28">
      <c r="A2336" s="1" t="s">
        <v>28</v>
      </c>
      <c r="B2336" s="1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s="1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</row>
    <row r="2337" spans="1:28">
      <c r="A2337" s="1" t="s">
        <v>28</v>
      </c>
      <c r="B2337" s="1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s="1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</row>
    <row r="2338" spans="1:28">
      <c r="A2338" s="1" t="s">
        <v>28</v>
      </c>
      <c r="B2338" s="1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s="1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X2338">
        <v>2010</v>
      </c>
      <c r="Y2338">
        <v>4000</v>
      </c>
      <c r="Z2338">
        <v>6.3</v>
      </c>
      <c r="AA2338">
        <v>1.85</v>
      </c>
      <c r="AB2338">
        <v>0</v>
      </c>
    </row>
    <row r="2339" spans="1:28">
      <c r="A2339" s="1" t="s">
        <v>28</v>
      </c>
      <c r="B2339" s="1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s="1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</row>
    <row r="2340" spans="1:28">
      <c r="A2340" s="1" t="s">
        <v>28</v>
      </c>
      <c r="B2340" s="1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s="1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X2340">
        <v>2008</v>
      </c>
      <c r="Y2340">
        <v>33</v>
      </c>
      <c r="Z2340">
        <v>6.5</v>
      </c>
      <c r="AA2340">
        <v>2.35</v>
      </c>
      <c r="AB2340">
        <v>1000</v>
      </c>
    </row>
    <row r="2341" spans="1:28">
      <c r="A2341" s="1" t="s">
        <v>28</v>
      </c>
      <c r="B2341" s="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s="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</row>
    <row r="2342" spans="1:28">
      <c r="A2342" s="1" t="s">
        <v>28</v>
      </c>
      <c r="B2342" s="1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s="1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</row>
    <row r="2343" spans="1:28">
      <c r="A2343" s="1" t="s">
        <v>28</v>
      </c>
      <c r="B2343" s="1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s="1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</row>
    <row r="2344" spans="1:28">
      <c r="A2344" s="1" t="s">
        <v>28</v>
      </c>
      <c r="D2344">
        <v>30</v>
      </c>
      <c r="F2344">
        <v>9</v>
      </c>
      <c r="G2344" t="s">
        <v>11483</v>
      </c>
      <c r="H2344">
        <v>310</v>
      </c>
      <c r="J2344" t="s">
        <v>7144</v>
      </c>
      <c r="K2344" t="s">
        <v>11484</v>
      </c>
      <c r="L2344" s="1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Y2344">
        <v>11</v>
      </c>
      <c r="Z2344">
        <v>7.2</v>
      </c>
      <c r="AB2344">
        <v>0</v>
      </c>
    </row>
    <row r="2345" spans="1:28">
      <c r="A2345" s="1" t="s">
        <v>28</v>
      </c>
      <c r="B2345" s="1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s="1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</row>
    <row r="2346" spans="1:28">
      <c r="A2346" s="1" t="s">
        <v>28</v>
      </c>
      <c r="B2346" s="1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s="1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X2346">
        <v>2015</v>
      </c>
      <c r="Y2346">
        <v>750</v>
      </c>
      <c r="Z2346">
        <v>5.7</v>
      </c>
      <c r="AA2346">
        <v>2.35</v>
      </c>
      <c r="AB2346">
        <v>0</v>
      </c>
    </row>
    <row r="2347" spans="1:28">
      <c r="A2347" s="1" t="s">
        <v>28</v>
      </c>
      <c r="B2347" s="1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J2347" t="s">
        <v>11498</v>
      </c>
      <c r="K2347" t="s">
        <v>11499</v>
      </c>
      <c r="L2347" s="1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</row>
    <row r="2348" spans="1:28">
      <c r="A2348" s="1" t="s">
        <v>28</v>
      </c>
      <c r="B2348" s="1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J2348" t="s">
        <v>1017</v>
      </c>
      <c r="K2348" t="s">
        <v>6883</v>
      </c>
      <c r="L2348" s="1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</row>
    <row r="2349" spans="1:28">
      <c r="A2349" s="1" t="s">
        <v>28</v>
      </c>
      <c r="B2349" s="1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J2349" t="s">
        <v>2125</v>
      </c>
      <c r="K2349" t="s">
        <v>641</v>
      </c>
      <c r="L2349" s="1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</row>
    <row r="2350" spans="1:28">
      <c r="A2350" s="1" t="s">
        <v>28</v>
      </c>
      <c r="B2350" s="1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J2350" t="s">
        <v>471</v>
      </c>
      <c r="K2350" t="s">
        <v>1028</v>
      </c>
      <c r="L2350" s="1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</row>
    <row r="2351" spans="1:28">
      <c r="A2351" s="1" t="s">
        <v>28</v>
      </c>
      <c r="B2351" s="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J2351" t="s">
        <v>5940</v>
      </c>
      <c r="K2351" t="s">
        <v>11519</v>
      </c>
      <c r="L2351" s="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X2351">
        <v>2014</v>
      </c>
      <c r="Y2351">
        <v>36</v>
      </c>
      <c r="Z2351">
        <v>7</v>
      </c>
      <c r="AA2351">
        <v>2.35</v>
      </c>
      <c r="AB2351">
        <v>58</v>
      </c>
    </row>
    <row r="2352" spans="1:28">
      <c r="A2352" s="1" t="s">
        <v>28</v>
      </c>
      <c r="B2352" s="1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J2352" t="s">
        <v>11526</v>
      </c>
      <c r="K2352" t="s">
        <v>11527</v>
      </c>
      <c r="L2352" s="1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</row>
    <row r="2353" spans="1:28">
      <c r="A2353" s="1" t="s">
        <v>28</v>
      </c>
      <c r="B2353" s="1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J2353" t="s">
        <v>7123</v>
      </c>
      <c r="K2353" t="s">
        <v>1746</v>
      </c>
      <c r="L2353" s="1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</row>
    <row r="2354" spans="1:28">
      <c r="A2354" s="1" t="s">
        <v>28</v>
      </c>
      <c r="B2354" s="1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J2354" t="s">
        <v>334</v>
      </c>
      <c r="K2354" t="s">
        <v>1972</v>
      </c>
      <c r="L2354" s="1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</row>
    <row r="2355" spans="1:28">
      <c r="A2355" s="1" t="s">
        <v>28</v>
      </c>
      <c r="B2355" s="1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J2355" t="s">
        <v>2142</v>
      </c>
      <c r="K2355" t="s">
        <v>705</v>
      </c>
      <c r="L2355" s="1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</row>
    <row r="2356" spans="1:28">
      <c r="A2356" s="1" t="s">
        <v>28</v>
      </c>
      <c r="B2356" s="1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s="1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</row>
    <row r="2357" spans="1:28">
      <c r="A2357" s="1" t="s">
        <v>28</v>
      </c>
      <c r="B2357" s="1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s="1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</row>
    <row r="2358" spans="1:28">
      <c r="A2358" s="1" t="s">
        <v>28</v>
      </c>
      <c r="B2358" s="1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s="1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</row>
    <row r="2359" spans="1:28">
      <c r="A2359" s="1" t="s">
        <v>28</v>
      </c>
      <c r="B2359" s="1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s="1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</row>
    <row r="2360" spans="1:28">
      <c r="A2360" s="1" t="s">
        <v>28</v>
      </c>
      <c r="B2360" s="1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s="1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</row>
    <row r="2361" spans="1:28">
      <c r="A2361" s="1" t="s">
        <v>28</v>
      </c>
      <c r="B2361" s="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s="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</row>
    <row r="2362" spans="1:28">
      <c r="A2362" s="1" t="s">
        <v>28</v>
      </c>
      <c r="B2362" s="1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s="1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</row>
    <row r="2363" spans="1:28">
      <c r="A2363" s="1" t="s">
        <v>28</v>
      </c>
      <c r="B2363" s="1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s="1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</row>
    <row r="2364" spans="1:28">
      <c r="A2364" s="1" t="s">
        <v>28</v>
      </c>
      <c r="B2364" s="1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J2364" t="s">
        <v>11575</v>
      </c>
      <c r="K2364" t="s">
        <v>11576</v>
      </c>
      <c r="L2364" s="1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</row>
    <row r="2365" spans="1:28">
      <c r="A2365" s="1" t="s">
        <v>28</v>
      </c>
      <c r="B2365" s="1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s="1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</row>
    <row r="2366" spans="1:28">
      <c r="A2366" s="1" t="s">
        <v>28</v>
      </c>
      <c r="B2366" s="1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s="1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</row>
    <row r="2367" spans="1:28">
      <c r="A2367" s="1" t="s">
        <v>28</v>
      </c>
      <c r="B2367" s="1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s="1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</row>
    <row r="2368" spans="1:28">
      <c r="A2368" s="1" t="s">
        <v>28</v>
      </c>
      <c r="B2368" s="1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J2368" t="s">
        <v>777</v>
      </c>
      <c r="K2368" t="s">
        <v>11596</v>
      </c>
      <c r="L2368" s="1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</row>
    <row r="2369" spans="1:28">
      <c r="A2369" s="1" t="s">
        <v>28</v>
      </c>
      <c r="B2369" s="1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s="1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</row>
    <row r="2370" spans="1:28">
      <c r="A2370" s="1" t="s">
        <v>28</v>
      </c>
      <c r="B2370" s="1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s="1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</row>
    <row r="2371" spans="1:28">
      <c r="A2371" s="1" t="s">
        <v>28</v>
      </c>
      <c r="B2371" s="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s="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</row>
    <row r="2372" spans="1:28">
      <c r="A2372" s="1" t="s">
        <v>28</v>
      </c>
      <c r="D2372">
        <v>43</v>
      </c>
      <c r="F2372">
        <v>211</v>
      </c>
      <c r="G2372" t="s">
        <v>11613</v>
      </c>
      <c r="H2372">
        <v>341</v>
      </c>
      <c r="J2372" t="s">
        <v>11614</v>
      </c>
      <c r="K2372" t="s">
        <v>11615</v>
      </c>
      <c r="L2372" s="1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Y2372">
        <v>230</v>
      </c>
      <c r="Z2372">
        <v>6.6</v>
      </c>
      <c r="AA2372">
        <v>1.33</v>
      </c>
      <c r="AB2372">
        <v>0</v>
      </c>
    </row>
    <row r="2373" spans="1:28">
      <c r="A2373" s="1" t="s">
        <v>28</v>
      </c>
      <c r="B2373" s="1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s="1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</row>
    <row r="2374" spans="1:28">
      <c r="A2374" s="1" t="s">
        <v>28</v>
      </c>
      <c r="B2374" s="1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s="1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</row>
    <row r="2375" spans="1:28">
      <c r="A2375" s="1" t="s">
        <v>28</v>
      </c>
      <c r="B2375" s="1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s="1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</row>
    <row r="2376" spans="1:28">
      <c r="A2376" s="1" t="s">
        <v>28</v>
      </c>
      <c r="B2376" s="1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J2376" t="s">
        <v>334</v>
      </c>
      <c r="K2376" t="s">
        <v>6883</v>
      </c>
      <c r="L2376" s="1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X2376">
        <v>2013</v>
      </c>
      <c r="Y2376">
        <v>91</v>
      </c>
      <c r="Z2376">
        <v>6.2</v>
      </c>
      <c r="AA2376">
        <v>2.35</v>
      </c>
      <c r="AB2376">
        <v>332</v>
      </c>
    </row>
    <row r="2377" spans="1:28">
      <c r="A2377" s="1" t="s">
        <v>28</v>
      </c>
      <c r="B2377" s="1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s="1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</row>
    <row r="2378" spans="1:28">
      <c r="A2378" s="1" t="s">
        <v>28</v>
      </c>
      <c r="B2378" s="1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s="1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</row>
    <row r="2379" spans="1:28">
      <c r="A2379" s="1" t="s">
        <v>28</v>
      </c>
      <c r="B2379" s="1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s="1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</row>
    <row r="2380" spans="1:28">
      <c r="A2380" s="1" t="s">
        <v>28</v>
      </c>
      <c r="B2380" s="1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s="1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</row>
    <row r="2381" spans="1:28">
      <c r="A2381" s="1" t="s">
        <v>28</v>
      </c>
      <c r="B2381" s="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J2381" t="s">
        <v>1961</v>
      </c>
      <c r="K2381" t="s">
        <v>4825</v>
      </c>
      <c r="L2381" s="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</row>
    <row r="2382" spans="1:28">
      <c r="A2382" s="1" t="s">
        <v>28</v>
      </c>
      <c r="B2382" s="1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s="1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</row>
    <row r="2383" spans="1:28">
      <c r="A2383" s="1" t="s">
        <v>28</v>
      </c>
      <c r="B2383" s="1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s="1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X2383">
        <v>2012</v>
      </c>
      <c r="Y2383">
        <v>919</v>
      </c>
      <c r="Z2383">
        <v>6.4</v>
      </c>
      <c r="AA2383">
        <v>2.35</v>
      </c>
      <c r="AB2383">
        <v>0</v>
      </c>
    </row>
    <row r="2384" spans="1:28">
      <c r="A2384" s="1" t="s">
        <v>28</v>
      </c>
      <c r="B2384" s="1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s="1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</row>
    <row r="2385" spans="1:28">
      <c r="A2385" s="1" t="s">
        <v>28</v>
      </c>
      <c r="B2385" s="1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s="1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</row>
    <row r="2386" spans="1:28">
      <c r="A2386" s="1" t="s">
        <v>28</v>
      </c>
      <c r="B2386" s="1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s="1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X2386">
        <v>2016</v>
      </c>
      <c r="Y2386">
        <v>691</v>
      </c>
      <c r="Z2386">
        <v>7.8</v>
      </c>
      <c r="AA2386">
        <v>2</v>
      </c>
      <c r="AB2386">
        <v>599</v>
      </c>
    </row>
    <row r="2387" spans="1:28">
      <c r="A2387" s="1" t="s">
        <v>28</v>
      </c>
      <c r="B2387" s="1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s="1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</row>
    <row r="2388" spans="1:28">
      <c r="A2388" s="1" t="s">
        <v>28</v>
      </c>
      <c r="B2388" s="1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s="1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</row>
    <row r="2389" spans="1:28">
      <c r="A2389" s="1" t="s">
        <v>747</v>
      </c>
      <c r="B2389" s="1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s="1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</row>
    <row r="2390" spans="1:28">
      <c r="A2390" s="1" t="s">
        <v>28</v>
      </c>
      <c r="B2390" s="1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J2390" t="s">
        <v>1325</v>
      </c>
      <c r="K2390" t="s">
        <v>11703</v>
      </c>
      <c r="L2390" s="1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X2390">
        <v>2013</v>
      </c>
      <c r="Y2390">
        <v>39</v>
      </c>
      <c r="Z2390">
        <v>5.7</v>
      </c>
      <c r="AA2390">
        <v>1.85</v>
      </c>
      <c r="AB2390">
        <v>124</v>
      </c>
    </row>
    <row r="2391" spans="1:28">
      <c r="A2391" s="1" t="s">
        <v>28</v>
      </c>
      <c r="B2391" s="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s="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</row>
    <row r="2392" spans="1:28">
      <c r="A2392" s="1" t="s">
        <v>28</v>
      </c>
      <c r="B2392" s="1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s="1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</row>
    <row r="2393" spans="1:28">
      <c r="A2393" s="1" t="s">
        <v>28</v>
      </c>
      <c r="B2393" s="1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s="1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</row>
    <row r="2394" spans="1:28">
      <c r="A2394" s="1" t="s">
        <v>28</v>
      </c>
      <c r="B2394" s="1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s="1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</row>
    <row r="2395" spans="1:28">
      <c r="A2395" s="1" t="s">
        <v>28</v>
      </c>
      <c r="B2395" s="1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s="1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</row>
    <row r="2396" spans="1:28">
      <c r="A2396" s="1" t="s">
        <v>28</v>
      </c>
      <c r="B2396" s="1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s="1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</row>
    <row r="2397" spans="1:28">
      <c r="A2397" s="1" t="s">
        <v>28</v>
      </c>
      <c r="B2397" s="1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s="1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</row>
    <row r="2398" spans="1:28">
      <c r="A2398" s="1" t="s">
        <v>28</v>
      </c>
      <c r="B2398" s="1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s="1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</row>
    <row r="2399" spans="1:28">
      <c r="A2399" s="1" t="s">
        <v>28</v>
      </c>
      <c r="B2399" s="1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s="1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</row>
    <row r="2400" spans="1:28">
      <c r="A2400" s="1" t="s">
        <v>28</v>
      </c>
      <c r="B2400" s="1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s="1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</row>
    <row r="2401" spans="1:28">
      <c r="A2401" s="1" t="s">
        <v>28</v>
      </c>
      <c r="B2401" s="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s="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</row>
    <row r="2402" spans="1:28">
      <c r="A2402" s="1" t="s">
        <v>28</v>
      </c>
      <c r="B2402" s="1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s="1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</row>
    <row r="2403" spans="1:28">
      <c r="A2403" s="1" t="s">
        <v>747</v>
      </c>
      <c r="B2403" s="1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s="1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</row>
    <row r="2404" spans="1:28">
      <c r="A2404" s="1" t="s">
        <v>28</v>
      </c>
      <c r="B2404" s="1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s="1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</row>
    <row r="2405" spans="1:28">
      <c r="A2405" s="1" t="s">
        <v>28</v>
      </c>
      <c r="B2405" s="1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s="1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</row>
    <row r="2406" spans="1:28">
      <c r="A2406" s="1" t="s">
        <v>28</v>
      </c>
      <c r="B2406" s="1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s="1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</row>
    <row r="2407" spans="1:28">
      <c r="A2407" s="1" t="s">
        <v>28</v>
      </c>
      <c r="B2407" s="1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s="1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</row>
    <row r="2408" spans="1:28">
      <c r="A2408" s="1" t="s">
        <v>28</v>
      </c>
      <c r="B2408" s="1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s="1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</row>
    <row r="2409" spans="1:28">
      <c r="A2409" s="1" t="s">
        <v>28</v>
      </c>
      <c r="B2409" s="1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s="1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</row>
    <row r="2410" spans="1:28">
      <c r="A2410" s="1" t="s">
        <v>28</v>
      </c>
      <c r="B2410" s="1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s="1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</row>
    <row r="2411" spans="1:28">
      <c r="A2411" s="1" t="s">
        <v>28</v>
      </c>
      <c r="B2411" s="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s="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</row>
    <row r="2412" spans="1:28">
      <c r="A2412" s="1" t="s">
        <v>28</v>
      </c>
      <c r="B2412" s="1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s="1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</row>
    <row r="2413" spans="1:28">
      <c r="A2413" s="1" t="s">
        <v>28</v>
      </c>
      <c r="B2413" s="1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s="1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</row>
    <row r="2414" spans="1:28">
      <c r="A2414" s="1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J2414" t="s">
        <v>1415</v>
      </c>
      <c r="K2414" t="s">
        <v>4810</v>
      </c>
      <c r="L2414" s="1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Y2414">
        <v>787</v>
      </c>
      <c r="Z2414">
        <v>7.5</v>
      </c>
      <c r="AA2414">
        <v>1.78</v>
      </c>
      <c r="AB2414">
        <v>0</v>
      </c>
    </row>
    <row r="2415" spans="1:28">
      <c r="A2415" s="1" t="s">
        <v>28</v>
      </c>
      <c r="B2415" s="1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s="1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</row>
    <row r="2416" spans="1:28">
      <c r="A2416" s="1" t="s">
        <v>28</v>
      </c>
      <c r="B2416" s="1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s="1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</row>
    <row r="2417" spans="1:28">
      <c r="A2417" s="1" t="s">
        <v>28</v>
      </c>
      <c r="B2417" s="1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s="1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</row>
    <row r="2418" spans="1:28">
      <c r="A2418" s="1" t="s">
        <v>28</v>
      </c>
      <c r="B2418" s="1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s="1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</row>
    <row r="2419" spans="1:28">
      <c r="A2419" s="1" t="s">
        <v>28</v>
      </c>
      <c r="B2419" s="1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s="1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</row>
    <row r="2420" spans="1:28">
      <c r="A2420" s="1" t="s">
        <v>28</v>
      </c>
      <c r="B2420" s="1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s="1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</row>
    <row r="2421" spans="1:28">
      <c r="A2421" s="1" t="s">
        <v>28</v>
      </c>
      <c r="B2421" s="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s="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</row>
    <row r="2422" spans="1:28">
      <c r="A2422" s="1" t="s">
        <v>28</v>
      </c>
      <c r="B2422" s="1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s="1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</row>
    <row r="2423" spans="1:28">
      <c r="A2423" s="1" t="s">
        <v>28</v>
      </c>
      <c r="B2423" s="1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s="1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</row>
    <row r="2424" spans="1:28">
      <c r="A2424" s="1" t="s">
        <v>28</v>
      </c>
      <c r="B2424" s="1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J2424" t="s">
        <v>11841</v>
      </c>
      <c r="K2424" t="s">
        <v>9472</v>
      </c>
      <c r="L2424" s="1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</row>
    <row r="2425" spans="1:28">
      <c r="A2425" s="1" t="s">
        <v>28</v>
      </c>
      <c r="B2425" s="1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s="1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</row>
    <row r="2426" spans="1:28">
      <c r="A2426" s="1" t="s">
        <v>28</v>
      </c>
      <c r="B2426" s="1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s="1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</row>
    <row r="2427" spans="1:28">
      <c r="A2427" s="1" t="s">
        <v>747</v>
      </c>
      <c r="B2427" s="1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s="1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</row>
    <row r="2428" spans="1:28">
      <c r="A2428" s="1" t="s">
        <v>28</v>
      </c>
      <c r="B2428" s="1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s="1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</row>
    <row r="2429" spans="1:28">
      <c r="A2429" s="1" t="s">
        <v>28</v>
      </c>
      <c r="B2429" s="1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s="1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</row>
    <row r="2430" spans="1:28">
      <c r="A2430" s="1" t="s">
        <v>28</v>
      </c>
      <c r="B2430" s="1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s="1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</row>
    <row r="2431" spans="1:28">
      <c r="A2431" s="1" t="s">
        <v>28</v>
      </c>
      <c r="B2431" s="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s="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</row>
    <row r="2432" spans="1:28">
      <c r="A2432" s="1" t="s">
        <v>28</v>
      </c>
      <c r="B2432" s="1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s="1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</row>
    <row r="2433" spans="1:28">
      <c r="A2433" s="1" t="s">
        <v>28</v>
      </c>
      <c r="B2433" s="1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s="1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</row>
    <row r="2434" spans="1:28">
      <c r="A2434" s="1" t="s">
        <v>28</v>
      </c>
      <c r="B2434" s="1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s="1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</row>
    <row r="2435" spans="1:28">
      <c r="A2435" s="1" t="s">
        <v>28</v>
      </c>
      <c r="B2435" s="1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s="1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</row>
    <row r="2436" spans="1:28">
      <c r="A2436" s="1" t="s">
        <v>28</v>
      </c>
      <c r="B2436" s="1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s="1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</row>
    <row r="2437" spans="1:28">
      <c r="A2437" s="1" t="s">
        <v>28</v>
      </c>
      <c r="B2437" s="1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s="1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</row>
    <row r="2438" spans="1:28">
      <c r="A2438" s="1" t="s">
        <v>28</v>
      </c>
      <c r="B2438" s="1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s="1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</row>
    <row r="2439" spans="1:28">
      <c r="A2439" s="1" t="s">
        <v>28</v>
      </c>
      <c r="B2439" s="1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s="1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</row>
    <row r="2440" spans="1:28">
      <c r="A2440" s="1" t="s">
        <v>28</v>
      </c>
      <c r="B2440" s="1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s="1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</row>
    <row r="2441" spans="1:28">
      <c r="A2441" s="1" t="s">
        <v>28</v>
      </c>
      <c r="B2441" s="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s="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</row>
    <row r="2442" spans="1:28">
      <c r="A2442" s="1" t="s">
        <v>28</v>
      </c>
      <c r="B2442" s="1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J2442" t="s">
        <v>852</v>
      </c>
      <c r="K2442" t="s">
        <v>11921</v>
      </c>
      <c r="L2442" s="1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</row>
    <row r="2443" spans="1:28">
      <c r="A2443" s="1" t="s">
        <v>28</v>
      </c>
      <c r="B2443" s="1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s="1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</row>
    <row r="2444" spans="1:28">
      <c r="A2444" s="1" t="s">
        <v>28</v>
      </c>
      <c r="B2444" s="1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s="1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</row>
    <row r="2445" spans="1:28">
      <c r="A2445" s="1" t="s">
        <v>28</v>
      </c>
      <c r="B2445" s="1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s="1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</row>
    <row r="2446" spans="1:28">
      <c r="A2446" s="1" t="s">
        <v>28</v>
      </c>
      <c r="B2446" s="1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s="1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</row>
    <row r="2447" spans="1:28">
      <c r="A2447" s="1" t="s">
        <v>28</v>
      </c>
      <c r="B2447" s="1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s="1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</row>
    <row r="2448" spans="1:28">
      <c r="A2448" s="1" t="s">
        <v>28</v>
      </c>
      <c r="B2448" s="1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s="1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</row>
    <row r="2449" spans="1:28">
      <c r="A2449" s="1" t="s">
        <v>28</v>
      </c>
      <c r="B2449" s="1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s="1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</row>
    <row r="2450" spans="1:28">
      <c r="A2450" s="1" t="s">
        <v>28</v>
      </c>
      <c r="B2450" s="1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s="1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</row>
    <row r="2451" spans="1:28">
      <c r="A2451" s="1" t="s">
        <v>747</v>
      </c>
      <c r="B2451" s="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s="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</row>
    <row r="2452" spans="1:28">
      <c r="A2452" s="1" t="s">
        <v>28</v>
      </c>
      <c r="B2452" s="1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s="1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</row>
    <row r="2453" spans="1:28">
      <c r="A2453" s="1" t="s">
        <v>28</v>
      </c>
      <c r="B2453" s="1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s="1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</row>
    <row r="2454" spans="1:28">
      <c r="A2454" s="1" t="s">
        <v>28</v>
      </c>
      <c r="B2454" s="1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s="1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</row>
    <row r="2455" spans="1:28">
      <c r="A2455" s="1" t="s">
        <v>28</v>
      </c>
      <c r="B2455" s="1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s="1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</row>
    <row r="2456" spans="1:28">
      <c r="A2456" s="1" t="s">
        <v>28</v>
      </c>
      <c r="B2456" s="1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s="1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</row>
    <row r="2457" spans="1:28">
      <c r="A2457" s="1" t="s">
        <v>28</v>
      </c>
      <c r="B2457" s="1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s="1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X2457">
        <v>2009</v>
      </c>
      <c r="Y2457">
        <v>258</v>
      </c>
      <c r="Z2457">
        <v>7.4</v>
      </c>
      <c r="AA2457">
        <v>1.85</v>
      </c>
      <c r="AB2457">
        <v>0</v>
      </c>
    </row>
    <row r="2458" spans="1:28">
      <c r="A2458" s="1" t="s">
        <v>28</v>
      </c>
      <c r="B2458" s="1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s="1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</row>
    <row r="2459" spans="1:28">
      <c r="A2459" s="1" t="s">
        <v>28</v>
      </c>
      <c r="B2459" s="1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s="1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</row>
    <row r="2460" spans="1:28">
      <c r="A2460" s="1" t="s">
        <v>28</v>
      </c>
      <c r="B2460" s="1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s="1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</row>
    <row r="2461" spans="1:28">
      <c r="C2461">
        <v>14</v>
      </c>
      <c r="D2461">
        <v>60</v>
      </c>
      <c r="F2461">
        <v>405</v>
      </c>
      <c r="G2461" t="s">
        <v>5088</v>
      </c>
      <c r="H2461">
        <v>654</v>
      </c>
      <c r="J2461" t="s">
        <v>8060</v>
      </c>
      <c r="K2461" t="s">
        <v>12014</v>
      </c>
      <c r="L2461" s="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Y2461">
        <v>426</v>
      </c>
      <c r="Z2461">
        <v>6.7</v>
      </c>
      <c r="AB2461">
        <v>0</v>
      </c>
    </row>
    <row r="2462" spans="1:28">
      <c r="A2462" s="1" t="s">
        <v>747</v>
      </c>
      <c r="B2462" s="1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s="1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</row>
    <row r="2463" spans="1:28">
      <c r="A2463" s="1" t="s">
        <v>28</v>
      </c>
      <c r="B2463" s="1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J2463" t="s">
        <v>6403</v>
      </c>
      <c r="K2463" t="s">
        <v>756</v>
      </c>
      <c r="L2463" s="1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X2463">
        <v>2016</v>
      </c>
      <c r="Y2463">
        <v>290</v>
      </c>
      <c r="Z2463">
        <v>4</v>
      </c>
      <c r="AB2463">
        <v>378</v>
      </c>
    </row>
    <row r="2464" spans="1:28">
      <c r="A2464" s="1" t="s">
        <v>28</v>
      </c>
      <c r="B2464" s="1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s="1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</row>
    <row r="2465" spans="1:28">
      <c r="A2465" s="1" t="s">
        <v>28</v>
      </c>
      <c r="B2465" s="1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s="1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</row>
    <row r="2466" spans="1:28">
      <c r="A2466" s="1" t="s">
        <v>28</v>
      </c>
      <c r="B2466" s="1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s="1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X2466">
        <v>2013</v>
      </c>
      <c r="Y2466">
        <v>253</v>
      </c>
      <c r="Z2466">
        <v>7.2</v>
      </c>
      <c r="AA2466">
        <v>2.35</v>
      </c>
      <c r="AB2466">
        <v>19000</v>
      </c>
    </row>
    <row r="2467" spans="1:28">
      <c r="A2467" s="1" t="s">
        <v>28</v>
      </c>
      <c r="B2467" s="1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J2467" t="s">
        <v>2125</v>
      </c>
      <c r="K2467" t="s">
        <v>7603</v>
      </c>
      <c r="L2467" s="1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</row>
    <row r="2468" spans="1:28">
      <c r="A2468" s="1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s="1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Y2468">
        <v>30</v>
      </c>
      <c r="Z2468">
        <v>7.7</v>
      </c>
      <c r="AA2468">
        <v>2.35</v>
      </c>
      <c r="AB2468">
        <v>0</v>
      </c>
    </row>
    <row r="2469" spans="1:28">
      <c r="A2469" s="1" t="s">
        <v>28</v>
      </c>
      <c r="B2469" s="1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J2469" t="s">
        <v>10413</v>
      </c>
      <c r="K2469" t="s">
        <v>12055</v>
      </c>
      <c r="L2469" s="1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</row>
    <row r="2470" spans="1:28">
      <c r="A2470" s="1" t="s">
        <v>28</v>
      </c>
      <c r="B2470" s="1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s="1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</row>
    <row r="2471" spans="1:28">
      <c r="A2471" s="1" t="s">
        <v>28</v>
      </c>
      <c r="B2471" s="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J2471" t="s">
        <v>6403</v>
      </c>
      <c r="K2471" t="s">
        <v>12067</v>
      </c>
      <c r="L2471" s="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</row>
    <row r="2472" spans="1:28">
      <c r="A2472" s="1" t="s">
        <v>28</v>
      </c>
      <c r="B2472" s="1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J2472" t="s">
        <v>464</v>
      </c>
      <c r="K2472" t="s">
        <v>6531</v>
      </c>
      <c r="L2472" s="1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</row>
    <row r="2473" spans="1:28">
      <c r="A2473" s="1" t="s">
        <v>28</v>
      </c>
      <c r="B2473" s="1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s="1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</row>
    <row r="2474" spans="1:28">
      <c r="A2474" s="1" t="s">
        <v>28</v>
      </c>
      <c r="B2474" s="1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J2474" t="s">
        <v>1765</v>
      </c>
      <c r="K2474" t="s">
        <v>1375</v>
      </c>
      <c r="L2474" s="1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</row>
    <row r="2475" spans="1:28">
      <c r="A2475" s="1" t="s">
        <v>28</v>
      </c>
      <c r="B2475" s="1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J2475" t="s">
        <v>42</v>
      </c>
      <c r="K2475" t="s">
        <v>9447</v>
      </c>
      <c r="L2475" s="1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</row>
    <row r="2476" spans="1:28">
      <c r="A2476" s="1" t="s">
        <v>28</v>
      </c>
      <c r="B2476" s="1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J2476" t="s">
        <v>6132</v>
      </c>
      <c r="K2476" t="s">
        <v>1746</v>
      </c>
      <c r="L2476" s="1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</row>
    <row r="2477" spans="1:28">
      <c r="A2477" s="1" t="s">
        <v>28</v>
      </c>
      <c r="B2477" s="1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s="1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</row>
    <row r="2478" spans="1:28">
      <c r="A2478" s="1" t="s">
        <v>28</v>
      </c>
      <c r="B2478" s="1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s="1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</row>
    <row r="2479" spans="1:28">
      <c r="A2479" s="1" t="s">
        <v>28</v>
      </c>
      <c r="B2479" s="1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J2479" t="s">
        <v>5765</v>
      </c>
      <c r="K2479" t="s">
        <v>4845</v>
      </c>
      <c r="L2479" s="1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</row>
    <row r="2480" spans="1:28">
      <c r="A2480" s="1" t="s">
        <v>28</v>
      </c>
      <c r="B2480" s="1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s="1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</row>
    <row r="2481" spans="1:28">
      <c r="A2481" s="1" t="s">
        <v>28</v>
      </c>
      <c r="B2481" s="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s="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</row>
    <row r="2482" spans="1:28">
      <c r="A2482" s="1" t="s">
        <v>28</v>
      </c>
      <c r="B2482" s="1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s="1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</row>
    <row r="2483" spans="1:28">
      <c r="A2483" s="1" t="s">
        <v>28</v>
      </c>
      <c r="B2483" s="1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s="1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</row>
    <row r="2484" spans="1:28">
      <c r="A2484" s="1" t="s">
        <v>28</v>
      </c>
      <c r="B2484" s="1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s="1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</row>
    <row r="2485" spans="1:28">
      <c r="A2485" s="1" t="s">
        <v>28</v>
      </c>
      <c r="B2485" s="1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J2485" t="s">
        <v>59</v>
      </c>
      <c r="K2485" t="s">
        <v>977</v>
      </c>
      <c r="L2485" s="1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</row>
    <row r="2486" spans="1:28">
      <c r="A2486" s="1" t="s">
        <v>28</v>
      </c>
      <c r="B2486" s="1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s="1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</row>
    <row r="2487" spans="1:28">
      <c r="A2487" s="1" t="s">
        <v>28</v>
      </c>
      <c r="B2487" s="1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s="1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</row>
    <row r="2488" spans="1:28">
      <c r="A2488" s="1" t="s">
        <v>28</v>
      </c>
      <c r="B2488" s="1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s="1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</row>
    <row r="2489" spans="1:28">
      <c r="A2489" s="1" t="s">
        <v>28</v>
      </c>
      <c r="B2489" s="1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s="1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</row>
    <row r="2490" spans="1:28">
      <c r="A2490" s="1" t="s">
        <v>28</v>
      </c>
      <c r="B2490" s="1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s="1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</row>
    <row r="2491" spans="1:28">
      <c r="A2491" s="1" t="s">
        <v>28</v>
      </c>
      <c r="B2491" s="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s="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</row>
    <row r="2492" spans="1:28">
      <c r="A2492" s="1" t="s">
        <v>28</v>
      </c>
      <c r="B2492" s="1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s="1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</row>
    <row r="2493" spans="1:28">
      <c r="A2493" s="1" t="s">
        <v>28</v>
      </c>
      <c r="B2493" s="1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s="1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</row>
    <row r="2494" spans="1:28">
      <c r="A2494" s="1" t="s">
        <v>28</v>
      </c>
      <c r="B2494" s="1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s="1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</row>
    <row r="2495" spans="1:28">
      <c r="A2495" s="1" t="s">
        <v>747</v>
      </c>
      <c r="B2495" s="1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s="1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</row>
    <row r="2496" spans="1:28">
      <c r="A2496" s="1" t="s">
        <v>28</v>
      </c>
      <c r="B2496" s="1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s="1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</row>
    <row r="2497" spans="1:28">
      <c r="A2497" s="1" t="s">
        <v>28</v>
      </c>
      <c r="B2497" s="1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s="1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</row>
    <row r="2498" spans="1:28">
      <c r="A2498" s="1" t="s">
        <v>28</v>
      </c>
      <c r="B2498" s="1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s="1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</row>
    <row r="2499" spans="1:28">
      <c r="A2499" s="1" t="s">
        <v>28</v>
      </c>
      <c r="B2499" s="1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s="1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</row>
    <row r="2500" spans="1:28">
      <c r="A2500" s="1" t="s">
        <v>28</v>
      </c>
      <c r="B2500" s="1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s="1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</row>
    <row r="2501" spans="1:28">
      <c r="A2501" s="1" t="s">
        <v>28</v>
      </c>
      <c r="B2501" s="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s="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</row>
    <row r="2502" spans="1:28">
      <c r="A2502" s="1" t="s">
        <v>28</v>
      </c>
      <c r="B2502" s="1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s="1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</row>
    <row r="2503" spans="1:28">
      <c r="A2503" s="1" t="s">
        <v>28</v>
      </c>
      <c r="B2503" s="1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s="1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</row>
    <row r="2504" spans="1:28">
      <c r="A2504" s="1" t="s">
        <v>28</v>
      </c>
      <c r="B2504" s="1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s="1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</row>
    <row r="2505" spans="1:28">
      <c r="A2505" s="1" t="s">
        <v>28</v>
      </c>
      <c r="B2505" s="1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s="1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</row>
    <row r="2506" spans="1:28">
      <c r="A2506" s="1" t="s">
        <v>28</v>
      </c>
      <c r="B2506" s="1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s="1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</row>
    <row r="2507" spans="1:28">
      <c r="A2507" s="1" t="s">
        <v>28</v>
      </c>
      <c r="B2507" s="1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s="1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</row>
    <row r="2508" spans="1:28">
      <c r="A2508" s="1" t="s">
        <v>28</v>
      </c>
      <c r="B2508" s="1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s="1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X2508">
        <v>2006</v>
      </c>
      <c r="Y2508">
        <v>503</v>
      </c>
      <c r="Z2508">
        <v>6</v>
      </c>
      <c r="AA2508">
        <v>2.35</v>
      </c>
      <c r="AB2508">
        <v>874</v>
      </c>
    </row>
    <row r="2509" spans="1:28">
      <c r="A2509" s="1" t="s">
        <v>28</v>
      </c>
      <c r="B2509" s="1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s="1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</row>
    <row r="2510" spans="1:28">
      <c r="A2510" s="1" t="s">
        <v>28</v>
      </c>
      <c r="B2510" s="1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s="1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</row>
    <row r="2511" spans="1:28">
      <c r="A2511" s="1" t="s">
        <v>28</v>
      </c>
      <c r="B2511" s="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s="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</row>
    <row r="2512" spans="1:28">
      <c r="A2512" s="1" t="s">
        <v>28</v>
      </c>
      <c r="B2512" s="1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s="1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</row>
    <row r="2513" spans="1:28">
      <c r="A2513" s="1" t="s">
        <v>28</v>
      </c>
      <c r="B2513" s="1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s="1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</row>
    <row r="2514" spans="1:28">
      <c r="A2514" s="1" t="s">
        <v>28</v>
      </c>
      <c r="B2514" s="1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s="1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</row>
    <row r="2515" spans="1:28">
      <c r="A2515" s="1" t="s">
        <v>28</v>
      </c>
      <c r="B2515" s="1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s="1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</row>
    <row r="2516" spans="1:28">
      <c r="A2516" s="1" t="s">
        <v>28</v>
      </c>
      <c r="B2516" s="1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J2516" t="s">
        <v>1098</v>
      </c>
      <c r="K2516" t="s">
        <v>12257</v>
      </c>
      <c r="L2516" s="1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</row>
    <row r="2517" spans="1:28">
      <c r="A2517" s="1" t="s">
        <v>28</v>
      </c>
      <c r="B2517" s="1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s="1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</row>
    <row r="2518" spans="1:28">
      <c r="A2518" s="1" t="s">
        <v>28</v>
      </c>
      <c r="B2518" s="1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s="1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</row>
    <row r="2519" spans="1:28">
      <c r="A2519" s="1" t="s">
        <v>28</v>
      </c>
      <c r="B2519" s="1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s="1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</row>
    <row r="2520" spans="1:28">
      <c r="A2520" s="1" t="s">
        <v>28</v>
      </c>
      <c r="B2520" s="1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s="1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</row>
    <row r="2521" spans="1:28">
      <c r="A2521" s="1" t="s">
        <v>28</v>
      </c>
      <c r="B2521" s="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s="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X2521">
        <v>2007</v>
      </c>
      <c r="Y2521">
        <v>122</v>
      </c>
      <c r="Z2521">
        <v>3.3</v>
      </c>
      <c r="AA2521">
        <v>1.85</v>
      </c>
      <c r="AB2521">
        <v>238</v>
      </c>
    </row>
    <row r="2522" spans="1:28">
      <c r="A2522" s="1" t="s">
        <v>28</v>
      </c>
      <c r="B2522" s="1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s="1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</row>
    <row r="2523" spans="1:28">
      <c r="A2523" s="1" t="s">
        <v>28</v>
      </c>
      <c r="B2523" s="1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s="1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X2523">
        <v>2004</v>
      </c>
      <c r="Y2523">
        <v>327</v>
      </c>
      <c r="Z2523">
        <v>6.7</v>
      </c>
      <c r="AA2523">
        <v>2.35</v>
      </c>
      <c r="AB2523">
        <v>352</v>
      </c>
    </row>
    <row r="2524" spans="1:28">
      <c r="A2524" s="1" t="s">
        <v>28</v>
      </c>
      <c r="B2524" s="1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s="1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</row>
    <row r="2525" spans="1:28">
      <c r="A2525" s="1" t="s">
        <v>28</v>
      </c>
      <c r="B2525" s="1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s="1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</row>
    <row r="2526" spans="1:28">
      <c r="A2526" s="1" t="s">
        <v>28</v>
      </c>
      <c r="B2526" s="1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s="1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</row>
    <row r="2527" spans="1:28">
      <c r="A2527" s="1" t="s">
        <v>28</v>
      </c>
      <c r="B2527" s="1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s="1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</row>
    <row r="2528" spans="1:28">
      <c r="A2528" s="1" t="s">
        <v>28</v>
      </c>
      <c r="B2528" s="1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s="1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</row>
    <row r="2529" spans="1:28">
      <c r="A2529" s="1" t="s">
        <v>28</v>
      </c>
      <c r="B2529" s="1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s="1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</row>
    <row r="2530" spans="1:28">
      <c r="A2530" s="1" t="s">
        <v>28</v>
      </c>
      <c r="B2530" s="1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J2530" t="s">
        <v>628</v>
      </c>
      <c r="K2530" t="s">
        <v>4983</v>
      </c>
      <c r="L2530" s="1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</row>
    <row r="2531" spans="1:28">
      <c r="A2531" s="1" t="s">
        <v>28</v>
      </c>
      <c r="B2531" s="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J2531" t="s">
        <v>12332</v>
      </c>
      <c r="K2531" t="s">
        <v>1563</v>
      </c>
      <c r="L2531" s="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</row>
    <row r="2532" spans="1:28">
      <c r="A2532" s="1" t="s">
        <v>28</v>
      </c>
      <c r="B2532" s="1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s="1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</row>
    <row r="2533" spans="1:28">
      <c r="A2533" s="1" t="s">
        <v>28</v>
      </c>
      <c r="B2533" s="1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s="1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</row>
    <row r="2534" spans="1:28">
      <c r="A2534" s="1" t="s">
        <v>28</v>
      </c>
      <c r="B2534" s="1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s="1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</row>
    <row r="2535" spans="1:28">
      <c r="A2535" s="1" t="s">
        <v>28</v>
      </c>
      <c r="B2535" s="1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s="1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</row>
    <row r="2536" spans="1:28">
      <c r="A2536" s="1" t="s">
        <v>28</v>
      </c>
      <c r="B2536" s="1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s="1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</row>
    <row r="2537" spans="1:28">
      <c r="A2537" s="1" t="s">
        <v>28</v>
      </c>
      <c r="B2537" s="1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s="1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</row>
    <row r="2538" spans="1:28">
      <c r="A2538" s="1" t="s">
        <v>28</v>
      </c>
      <c r="B2538" s="1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s="1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</row>
    <row r="2539" spans="1:28">
      <c r="A2539" s="1" t="s">
        <v>28</v>
      </c>
      <c r="B2539" s="1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s="1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</row>
    <row r="2540" spans="1:28">
      <c r="A2540" s="1" t="s">
        <v>28</v>
      </c>
      <c r="B2540" s="1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s="1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</row>
    <row r="2541" spans="1:28">
      <c r="A2541" s="1" t="s">
        <v>28</v>
      </c>
      <c r="B2541" s="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s="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</row>
    <row r="2542" spans="1:28">
      <c r="A2542" s="1" t="s">
        <v>28</v>
      </c>
      <c r="B2542" s="1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s="1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</row>
    <row r="2543" spans="1:28">
      <c r="A2543" s="1" t="s">
        <v>28</v>
      </c>
      <c r="B2543" s="1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s="1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</row>
    <row r="2544" spans="1:28">
      <c r="A2544" s="1" t="s">
        <v>28</v>
      </c>
      <c r="B2544" s="1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s="1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</row>
    <row r="2545" spans="1:28">
      <c r="A2545" s="1" t="s">
        <v>28</v>
      </c>
      <c r="B2545" s="1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s="1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</row>
    <row r="2546" spans="1:28">
      <c r="A2546" s="1" t="s">
        <v>28</v>
      </c>
      <c r="B2546" s="1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s="1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</row>
    <row r="2547" spans="1:28">
      <c r="A2547" s="1" t="s">
        <v>747</v>
      </c>
      <c r="B2547" s="1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s="1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</row>
    <row r="2548" spans="1:28">
      <c r="A2548" s="1" t="s">
        <v>28</v>
      </c>
      <c r="B2548" s="1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s="1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</row>
    <row r="2549" spans="1:28">
      <c r="A2549" s="1" t="s">
        <v>28</v>
      </c>
      <c r="B2549" s="1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s="1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</row>
    <row r="2550" spans="1:28">
      <c r="A2550" s="1" t="s">
        <v>28</v>
      </c>
      <c r="B2550" s="1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s="1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</row>
    <row r="2551" spans="1:28">
      <c r="A2551" s="1" t="s">
        <v>28</v>
      </c>
      <c r="B2551" s="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s="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</row>
    <row r="2552" spans="1:28">
      <c r="A2552" s="1" t="s">
        <v>28</v>
      </c>
      <c r="B2552" s="1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s="1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</row>
    <row r="2553" spans="1:28">
      <c r="A2553" s="1" t="s">
        <v>28</v>
      </c>
      <c r="B2553" s="1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s="1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</row>
    <row r="2554" spans="1:28">
      <c r="A2554" s="1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J2554" t="s">
        <v>3353</v>
      </c>
      <c r="K2554" t="s">
        <v>5033</v>
      </c>
      <c r="L2554" s="1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Y2554">
        <v>921</v>
      </c>
      <c r="Z2554">
        <v>6.6</v>
      </c>
      <c r="AA2554">
        <v>16</v>
      </c>
      <c r="AB2554">
        <v>0</v>
      </c>
    </row>
    <row r="2555" spans="1:28">
      <c r="A2555" s="1" t="s">
        <v>28</v>
      </c>
      <c r="B2555" s="1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s="1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</row>
    <row r="2556" spans="1:28">
      <c r="A2556" s="1" t="s">
        <v>747</v>
      </c>
      <c r="B2556" s="1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s="1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</row>
    <row r="2557" spans="1:28">
      <c r="A2557" s="1" t="s">
        <v>28</v>
      </c>
      <c r="B2557" s="1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s="1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</row>
    <row r="2558" spans="1:28">
      <c r="A2558" s="1" t="s">
        <v>28</v>
      </c>
      <c r="B2558" s="1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s="1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</row>
    <row r="2559" spans="1:28">
      <c r="A2559" s="1" t="s">
        <v>28</v>
      </c>
      <c r="B2559" s="1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s="1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</row>
    <row r="2560" spans="1:28">
      <c r="A2560" s="1" t="s">
        <v>28</v>
      </c>
      <c r="B2560" s="1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s="1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</row>
    <row r="2561" spans="1:28">
      <c r="A2561" s="1" t="s">
        <v>28</v>
      </c>
      <c r="B2561" s="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s="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</row>
    <row r="2562" spans="1:28">
      <c r="A2562" s="1" t="s">
        <v>28</v>
      </c>
      <c r="B2562" s="1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s="1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</row>
    <row r="2563" spans="1:28">
      <c r="A2563" s="1" t="s">
        <v>28</v>
      </c>
      <c r="B2563" s="1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J2563" t="s">
        <v>6351</v>
      </c>
      <c r="K2563" t="s">
        <v>12468</v>
      </c>
      <c r="L2563" s="1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</row>
    <row r="2564" spans="1:28">
      <c r="A2564" s="1" t="s">
        <v>28</v>
      </c>
      <c r="B2564" s="1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s="1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</row>
    <row r="2565" spans="1:28">
      <c r="A2565" s="1" t="s">
        <v>28</v>
      </c>
      <c r="B2565" s="1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s="1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</row>
    <row r="2566" spans="1:28">
      <c r="A2566" s="1" t="s">
        <v>28</v>
      </c>
      <c r="B2566" s="1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s="1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</row>
    <row r="2567" spans="1:28">
      <c r="A2567" s="1" t="s">
        <v>28</v>
      </c>
      <c r="B2567" s="1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s="1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</row>
    <row r="2568" spans="1:28">
      <c r="A2568" s="1" t="s">
        <v>28</v>
      </c>
      <c r="B2568" s="1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s="1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</row>
    <row r="2569" spans="1:28">
      <c r="A2569" s="1" t="s">
        <v>28</v>
      </c>
      <c r="B2569" s="1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s="1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</row>
    <row r="2570" spans="1:28">
      <c r="A2570" s="1" t="s">
        <v>28</v>
      </c>
      <c r="B2570" s="1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s="1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</row>
    <row r="2571" spans="1:28">
      <c r="A2571" s="1" t="s">
        <v>28</v>
      </c>
      <c r="B2571" s="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s="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</row>
    <row r="2572" spans="1:28">
      <c r="A2572" s="1" t="s">
        <v>28</v>
      </c>
      <c r="B2572" s="1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s="1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</row>
    <row r="2573" spans="1:28">
      <c r="A2573" s="1" t="s">
        <v>28</v>
      </c>
      <c r="B2573" s="1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s="1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</row>
    <row r="2574" spans="1:28">
      <c r="A2574" s="1" t="s">
        <v>28</v>
      </c>
      <c r="B2574" s="1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s="1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</row>
    <row r="2575" spans="1:28">
      <c r="A2575" s="1" t="s">
        <v>28</v>
      </c>
      <c r="B2575" s="1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s="1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</row>
    <row r="2576" spans="1:28">
      <c r="A2576" s="1" t="s">
        <v>28</v>
      </c>
      <c r="B2576" s="1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s="1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X2576">
        <v>2004</v>
      </c>
      <c r="Y2576">
        <v>584</v>
      </c>
      <c r="Z2576">
        <v>3.6</v>
      </c>
      <c r="AA2576">
        <v>1.85</v>
      </c>
      <c r="AB2576">
        <v>177</v>
      </c>
    </row>
    <row r="2577" spans="1:28">
      <c r="A2577" s="1" t="s">
        <v>28</v>
      </c>
      <c r="B2577" s="1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J2577" t="s">
        <v>1390</v>
      </c>
      <c r="K2577" t="s">
        <v>3260</v>
      </c>
      <c r="L2577" s="1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</row>
    <row r="2578" spans="1:28">
      <c r="A2578" s="1" t="s">
        <v>28</v>
      </c>
      <c r="B2578" s="1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s="1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</row>
    <row r="2579" spans="1:28">
      <c r="A2579" s="1" t="s">
        <v>28</v>
      </c>
      <c r="B2579" s="1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s="1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</row>
    <row r="2580" spans="1:28">
      <c r="A2580" s="1" t="s">
        <v>28</v>
      </c>
      <c r="B2580" s="1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s="1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</row>
    <row r="2581" spans="1:28">
      <c r="A2581" s="1" t="s">
        <v>28</v>
      </c>
      <c r="B2581" s="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s="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</row>
    <row r="2582" spans="1:28">
      <c r="A2582" s="1" t="s">
        <v>28</v>
      </c>
      <c r="B2582" s="1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s="1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</row>
    <row r="2583" spans="1:28">
      <c r="A2583" s="1" t="s">
        <v>28</v>
      </c>
      <c r="B2583" s="1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s="1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</row>
    <row r="2584" spans="1:28">
      <c r="A2584" s="1" t="s">
        <v>28</v>
      </c>
      <c r="B2584" s="1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s="1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</row>
    <row r="2585" spans="1:28">
      <c r="A2585" s="1" t="s">
        <v>28</v>
      </c>
      <c r="B2585" s="1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s="1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</row>
    <row r="2586" spans="1:28">
      <c r="A2586" s="1" t="s">
        <v>28</v>
      </c>
      <c r="B2586" s="1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s="1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</row>
    <row r="2587" spans="1:28">
      <c r="A2587" s="1" t="s">
        <v>28</v>
      </c>
      <c r="B2587" s="1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s="1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</row>
    <row r="2588" spans="1:28">
      <c r="A2588" s="1" t="s">
        <v>28</v>
      </c>
      <c r="B2588" s="1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J2588" t="s">
        <v>1681</v>
      </c>
      <c r="K2588" t="s">
        <v>6195</v>
      </c>
      <c r="L2588" s="1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</row>
    <row r="2589" spans="1:28">
      <c r="A2589" s="1" t="s">
        <v>28</v>
      </c>
      <c r="B2589" s="1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s="1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</row>
    <row r="2590" spans="1:28">
      <c r="A2590" s="1" t="s">
        <v>28</v>
      </c>
      <c r="B2590" s="1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s="1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</row>
    <row r="2591" spans="1:28">
      <c r="A2591" s="1" t="s">
        <v>28</v>
      </c>
      <c r="B2591" s="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s="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</row>
    <row r="2592" spans="1:28">
      <c r="A2592" s="1" t="s">
        <v>28</v>
      </c>
      <c r="B2592" s="1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J2592" t="s">
        <v>7144</v>
      </c>
      <c r="K2592" t="s">
        <v>587</v>
      </c>
      <c r="L2592" s="1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</row>
    <row r="2593" spans="1:28">
      <c r="A2593" s="1" t="s">
        <v>28</v>
      </c>
      <c r="B2593" s="1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J2593" t="s">
        <v>2125</v>
      </c>
      <c r="K2593" t="s">
        <v>41</v>
      </c>
      <c r="L2593" s="1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</row>
    <row r="2594" spans="1:28">
      <c r="A2594" s="1" t="s">
        <v>28</v>
      </c>
      <c r="B2594" s="1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s="1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</row>
    <row r="2595" spans="1:28">
      <c r="A2595" s="1" t="s">
        <v>28</v>
      </c>
      <c r="B2595" s="1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s="1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</row>
    <row r="2596" spans="1:28">
      <c r="A2596" s="1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J2596" t="s">
        <v>9193</v>
      </c>
      <c r="K2596" t="s">
        <v>12611</v>
      </c>
      <c r="L2596" s="1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</row>
    <row r="2597" spans="1:28">
      <c r="A2597" s="1" t="s">
        <v>28</v>
      </c>
      <c r="B2597" s="1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s="1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X2597">
        <v>2002</v>
      </c>
      <c r="Y2597">
        <v>150</v>
      </c>
      <c r="Z2597">
        <v>6.6</v>
      </c>
      <c r="AA2597">
        <v>1.66</v>
      </c>
      <c r="AB2597">
        <v>824</v>
      </c>
    </row>
    <row r="2598" spans="1:28">
      <c r="A2598" s="1" t="s">
        <v>28</v>
      </c>
      <c r="B2598" s="1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s="1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X2598">
        <v>2001</v>
      </c>
      <c r="Y2598">
        <v>626</v>
      </c>
      <c r="Z2598">
        <v>6.5</v>
      </c>
      <c r="AA2598">
        <v>2.35</v>
      </c>
      <c r="AB2598">
        <v>282</v>
      </c>
    </row>
    <row r="2599" spans="1:28">
      <c r="A2599" s="1" t="s">
        <v>28</v>
      </c>
      <c r="B2599" s="1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s="1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</row>
    <row r="2600" spans="1:28">
      <c r="A2600" s="1" t="s">
        <v>28</v>
      </c>
      <c r="B2600" s="1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s="1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</row>
    <row r="2601" spans="1:28">
      <c r="A2601" s="1" t="s">
        <v>28</v>
      </c>
      <c r="B2601" s="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s="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</row>
    <row r="2602" spans="1:28">
      <c r="A2602" s="1" t="s">
        <v>28</v>
      </c>
      <c r="B2602" s="1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s="1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</row>
    <row r="2603" spans="1:28">
      <c r="A2603" s="1" t="s">
        <v>28</v>
      </c>
      <c r="B2603" s="1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s="1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</row>
    <row r="2604" spans="1:28">
      <c r="A2604" s="1" t="s">
        <v>28</v>
      </c>
      <c r="B2604" s="1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s="1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</row>
    <row r="2605" spans="1:28">
      <c r="A2605" s="1" t="s">
        <v>28</v>
      </c>
      <c r="B2605" s="1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s="1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</row>
    <row r="2606" spans="1:28">
      <c r="A2606" s="1" t="s">
        <v>28</v>
      </c>
      <c r="B2606" s="1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s="1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</row>
    <row r="2607" spans="1:28">
      <c r="A2607" s="1" t="s">
        <v>28</v>
      </c>
      <c r="B2607" s="1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s="1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</row>
    <row r="2608" spans="1:28">
      <c r="A2608" s="1" t="s">
        <v>28</v>
      </c>
      <c r="B2608" s="1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s="1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</row>
    <row r="2609" spans="1:28">
      <c r="A2609" s="1" t="s">
        <v>28</v>
      </c>
      <c r="B2609" s="1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s="1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</row>
    <row r="2610" spans="1:28">
      <c r="A2610" s="1" t="s">
        <v>28</v>
      </c>
      <c r="B2610" s="1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s="1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</row>
    <row r="2611" spans="1:28">
      <c r="A2611" s="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J2611" t="s">
        <v>2348</v>
      </c>
      <c r="K2611" t="s">
        <v>12679</v>
      </c>
      <c r="L2611" s="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Y2611">
        <v>292</v>
      </c>
      <c r="Z2611">
        <v>7.3</v>
      </c>
      <c r="AA2611">
        <v>16</v>
      </c>
      <c r="AB2611">
        <v>0</v>
      </c>
    </row>
    <row r="2612" spans="1:28">
      <c r="A2612" s="1" t="s">
        <v>28</v>
      </c>
      <c r="B2612" s="1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s="1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</row>
    <row r="2613" spans="1:28">
      <c r="A2613" s="1" t="s">
        <v>28</v>
      </c>
      <c r="B2613" s="1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s="1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</row>
    <row r="2614" spans="1:28">
      <c r="A2614" s="1" t="s">
        <v>28</v>
      </c>
      <c r="B2614" s="1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J2614" t="s">
        <v>12694</v>
      </c>
      <c r="K2614" t="s">
        <v>12695</v>
      </c>
      <c r="L2614" s="1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X2614">
        <v>2009</v>
      </c>
      <c r="Y2614">
        <v>80</v>
      </c>
      <c r="Z2614">
        <v>5.7</v>
      </c>
      <c r="AA2614">
        <v>2.35</v>
      </c>
      <c r="AB2614">
        <v>558</v>
      </c>
    </row>
    <row r="2615" spans="1:28">
      <c r="A2615" s="1" t="s">
        <v>28</v>
      </c>
      <c r="B2615" s="1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J2615" t="s">
        <v>2157</v>
      </c>
      <c r="K2615" t="s">
        <v>466</v>
      </c>
      <c r="L2615" s="1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</row>
    <row r="2616" spans="1:28">
      <c r="A2616" s="1" t="s">
        <v>28</v>
      </c>
      <c r="B2616" s="1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s="1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</row>
    <row r="2617" spans="1:28">
      <c r="A2617" s="1" t="s">
        <v>28</v>
      </c>
      <c r="B2617" s="1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s="1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</row>
    <row r="2618" spans="1:28">
      <c r="A2618" s="1" t="s">
        <v>28</v>
      </c>
      <c r="B2618" s="1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s="1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X2618">
        <v>1980</v>
      </c>
      <c r="Y2618">
        <v>816</v>
      </c>
      <c r="Z2618">
        <v>7.5</v>
      </c>
      <c r="AA2618">
        <v>1.85</v>
      </c>
      <c r="AB2618">
        <v>0</v>
      </c>
    </row>
    <row r="2619" spans="1:28">
      <c r="A2619" s="1" t="s">
        <v>28</v>
      </c>
      <c r="B2619" s="1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s="1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</row>
    <row r="2620" spans="1:28">
      <c r="A2620" s="1" t="s">
        <v>28</v>
      </c>
      <c r="B2620" s="1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s="1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</row>
    <row r="2621" spans="1:28">
      <c r="A2621" s="1" t="s">
        <v>28</v>
      </c>
      <c r="B2621" s="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s="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</row>
    <row r="2622" spans="1:28">
      <c r="A2622" s="1" t="s">
        <v>28</v>
      </c>
      <c r="B2622" s="1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s="1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</row>
    <row r="2623" spans="1:28">
      <c r="A2623" s="1" t="s">
        <v>28</v>
      </c>
      <c r="B2623" s="1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s="1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</row>
    <row r="2624" spans="1:28">
      <c r="A2624" s="1" t="s">
        <v>28</v>
      </c>
      <c r="B2624" s="1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s="1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</row>
    <row r="2625" spans="1:28">
      <c r="A2625" s="1" t="s">
        <v>28</v>
      </c>
      <c r="B2625" s="1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s="1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</row>
    <row r="2626" spans="1:28">
      <c r="A2626" s="1" t="s">
        <v>28</v>
      </c>
      <c r="B2626" s="1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s="1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</row>
    <row r="2627" spans="1:28">
      <c r="A2627" s="1" t="s">
        <v>28</v>
      </c>
      <c r="B2627" s="1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s="1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</row>
    <row r="2628" spans="1:28">
      <c r="A2628" s="1" t="s">
        <v>28</v>
      </c>
      <c r="B2628" s="1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s="1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</row>
    <row r="2629" spans="1:28">
      <c r="A2629" s="1" t="s">
        <v>28</v>
      </c>
      <c r="B2629" s="1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s="1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</row>
    <row r="2630" spans="1:28">
      <c r="A2630" s="1" t="s">
        <v>28</v>
      </c>
      <c r="B2630" s="1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s="1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</row>
    <row r="2631" spans="1:28">
      <c r="A2631" s="1" t="s">
        <v>28</v>
      </c>
      <c r="B2631" s="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J2631" t="s">
        <v>3396</v>
      </c>
      <c r="K2631" t="s">
        <v>1746</v>
      </c>
      <c r="L2631" s="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</row>
    <row r="2632" spans="1:28">
      <c r="A2632" s="1" t="s">
        <v>28</v>
      </c>
      <c r="B2632" s="1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s="1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</row>
    <row r="2633" spans="1:28">
      <c r="A2633" s="1" t="s">
        <v>28</v>
      </c>
      <c r="B2633" s="1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s="1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</row>
    <row r="2634" spans="1:28">
      <c r="A2634" s="1" t="s">
        <v>28</v>
      </c>
      <c r="B2634" s="1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s="1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</row>
    <row r="2635" spans="1:28">
      <c r="A2635" s="1" t="s">
        <v>28</v>
      </c>
      <c r="B2635" s="1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s="1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</row>
    <row r="2636" spans="1:28">
      <c r="A2636" s="1" t="s">
        <v>28</v>
      </c>
      <c r="B2636" s="1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s="1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</row>
    <row r="2637" spans="1:28">
      <c r="A2637" s="1" t="s">
        <v>28</v>
      </c>
      <c r="B2637" s="1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s="1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X2637">
        <v>1993</v>
      </c>
      <c r="Y2637">
        <v>22</v>
      </c>
      <c r="Z2637">
        <v>7.2</v>
      </c>
      <c r="AA2637">
        <v>1.85</v>
      </c>
      <c r="AB2637">
        <v>0</v>
      </c>
    </row>
    <row r="2638" spans="1:28">
      <c r="A2638" s="1" t="s">
        <v>28</v>
      </c>
      <c r="B2638" s="1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s="1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</row>
    <row r="2639" spans="1:28">
      <c r="A2639" s="1" t="s">
        <v>28</v>
      </c>
      <c r="B2639" s="1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s="1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</row>
    <row r="2640" spans="1:28">
      <c r="A2640" s="1" t="s">
        <v>28</v>
      </c>
      <c r="B2640" s="1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s="1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</row>
    <row r="2641" spans="1:28">
      <c r="A2641" s="1" t="s">
        <v>28</v>
      </c>
      <c r="B2641" s="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s="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</row>
    <row r="2642" spans="1:28">
      <c r="A2642" s="1" t="s">
        <v>28</v>
      </c>
      <c r="B2642" s="1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s="1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</row>
    <row r="2643" spans="1:28">
      <c r="A2643" s="1" t="s">
        <v>28</v>
      </c>
      <c r="B2643" s="1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s="1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</row>
    <row r="2644" spans="1:28">
      <c r="A2644" s="1" t="s">
        <v>28</v>
      </c>
      <c r="B2644" s="1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s="1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</row>
    <row r="2645" spans="1:28">
      <c r="A2645" s="1" t="s">
        <v>28</v>
      </c>
      <c r="B2645" s="1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s="1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</row>
    <row r="2646" spans="1:28">
      <c r="A2646" s="1" t="s">
        <v>28</v>
      </c>
      <c r="B2646" s="1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s="1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</row>
    <row r="2647" spans="1:28">
      <c r="A2647" s="1" t="s">
        <v>28</v>
      </c>
      <c r="B2647" s="1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s="1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</row>
    <row r="2648" spans="1:28">
      <c r="A2648" s="1" t="s">
        <v>28</v>
      </c>
      <c r="B2648" s="1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s="1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</row>
    <row r="2649" spans="1:28">
      <c r="A2649" s="1" t="s">
        <v>28</v>
      </c>
      <c r="B2649" s="1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s="1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</row>
    <row r="2650" spans="1:28">
      <c r="A2650" s="1" t="s">
        <v>28</v>
      </c>
      <c r="B2650" s="1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s="1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</row>
    <row r="2651" spans="1:28">
      <c r="A2651" s="1" t="s">
        <v>28</v>
      </c>
      <c r="B2651" s="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s="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</row>
    <row r="2652" spans="1:28">
      <c r="A2652" s="1" t="s">
        <v>28</v>
      </c>
      <c r="B2652" s="1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s="1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</row>
    <row r="2653" spans="1:28">
      <c r="A2653" s="1" t="s">
        <v>28</v>
      </c>
      <c r="B2653" s="1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s="1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</row>
    <row r="2654" spans="1:28">
      <c r="A2654" s="1" t="s">
        <v>28</v>
      </c>
      <c r="B2654" s="1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s="1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</row>
    <row r="2655" spans="1:28">
      <c r="A2655" s="1" t="s">
        <v>28</v>
      </c>
      <c r="B2655" s="1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s="1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</row>
    <row r="2656" spans="1:28">
      <c r="A2656" s="1" t="s">
        <v>28</v>
      </c>
      <c r="B2656" s="1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s="1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</row>
    <row r="2657" spans="1:28">
      <c r="A2657" s="1" t="s">
        <v>28</v>
      </c>
      <c r="B2657" s="1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s="1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</row>
    <row r="2658" spans="1:28">
      <c r="A2658" s="1" t="s">
        <v>28</v>
      </c>
      <c r="B2658" s="1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s="1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</row>
    <row r="2659" spans="1:28">
      <c r="A2659" s="1" t="s">
        <v>28</v>
      </c>
      <c r="B2659" s="1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s="1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</row>
    <row r="2660" spans="1:28">
      <c r="A2660" s="1" t="s">
        <v>28</v>
      </c>
      <c r="B2660" s="1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s="1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</row>
    <row r="2661" spans="1:28">
      <c r="A2661" s="1" t="s">
        <v>28</v>
      </c>
      <c r="B2661" s="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s="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</row>
    <row r="2662" spans="1:28">
      <c r="A2662" s="1" t="s">
        <v>28</v>
      </c>
      <c r="B2662" s="1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s="1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</row>
    <row r="2663" spans="1:28">
      <c r="A2663" s="1" t="s">
        <v>28</v>
      </c>
      <c r="B2663" s="1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s="1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</row>
    <row r="2664" spans="1:28">
      <c r="A2664" s="1" t="s">
        <v>28</v>
      </c>
      <c r="B2664" s="1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s="1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</row>
    <row r="2665" spans="1:28">
      <c r="A2665" s="1" t="s">
        <v>28</v>
      </c>
      <c r="B2665" s="1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s="1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</row>
    <row r="2666" spans="1:28">
      <c r="A2666" s="1" t="s">
        <v>28</v>
      </c>
      <c r="B2666" s="1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s="1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</row>
    <row r="2667" spans="1:28">
      <c r="A2667" s="1" t="s">
        <v>28</v>
      </c>
      <c r="B2667" s="1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s="1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</row>
    <row r="2668" spans="1:28">
      <c r="A2668" s="1" t="s">
        <v>28</v>
      </c>
      <c r="B2668" s="1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s="1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</row>
    <row r="2669" spans="1:28">
      <c r="A2669" s="1" t="s">
        <v>28</v>
      </c>
      <c r="B2669" s="1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s="1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</row>
    <row r="2670" spans="1:28">
      <c r="A2670" s="1" t="s">
        <v>28</v>
      </c>
      <c r="B2670" s="1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s="1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</row>
    <row r="2671" spans="1:28">
      <c r="A2671" s="1" t="s">
        <v>28</v>
      </c>
      <c r="B2671" s="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s="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</row>
    <row r="2672" spans="1:28">
      <c r="A2672" s="1" t="s">
        <v>28</v>
      </c>
      <c r="B2672" s="1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s="1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</row>
    <row r="2673" spans="1:28">
      <c r="A2673" s="1" t="s">
        <v>28</v>
      </c>
      <c r="B2673" s="1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s="1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</row>
    <row r="2674" spans="1:28">
      <c r="A2674" s="1" t="s">
        <v>28</v>
      </c>
      <c r="B2674" s="1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s="1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</row>
    <row r="2675" spans="1:28">
      <c r="A2675" s="1" t="s">
        <v>28</v>
      </c>
      <c r="B2675" s="1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s="1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</row>
    <row r="2676" spans="1:28">
      <c r="A2676" s="1" t="s">
        <v>28</v>
      </c>
      <c r="B2676" s="1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s="1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</row>
    <row r="2677" spans="1:28">
      <c r="A2677" s="1" t="s">
        <v>28</v>
      </c>
      <c r="B2677" s="1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s="1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</row>
    <row r="2678" spans="1:28">
      <c r="A2678" s="1" t="s">
        <v>28</v>
      </c>
      <c r="B2678" s="1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s="1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</row>
    <row r="2679" spans="1:28">
      <c r="A2679" s="1" t="s">
        <v>28</v>
      </c>
      <c r="B2679" s="1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s="1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</row>
    <row r="2680" spans="1:28">
      <c r="A2680" s="1" t="s">
        <v>28</v>
      </c>
      <c r="B2680" s="1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s="1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</row>
    <row r="2681" spans="1:28">
      <c r="A2681" s="1" t="s">
        <v>28</v>
      </c>
      <c r="B2681" s="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s="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</row>
    <row r="2682" spans="1:28">
      <c r="A2682" s="1" t="s">
        <v>28</v>
      </c>
      <c r="B2682" s="1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s="1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</row>
    <row r="2683" spans="1:28">
      <c r="A2683" s="1" t="s">
        <v>28</v>
      </c>
      <c r="B2683" s="1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s="1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</row>
    <row r="2684" spans="1:28">
      <c r="A2684" s="1" t="s">
        <v>28</v>
      </c>
      <c r="B2684" s="1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s="1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</row>
    <row r="2685" spans="1:28">
      <c r="A2685" s="1" t="s">
        <v>28</v>
      </c>
      <c r="B2685" s="1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s="1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</row>
    <row r="2686" spans="1:28">
      <c r="A2686" s="1" t="s">
        <v>28</v>
      </c>
      <c r="B2686" s="1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s="1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</row>
    <row r="2687" spans="1:28">
      <c r="A2687" s="1" t="s">
        <v>28</v>
      </c>
      <c r="B2687" s="1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s="1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</row>
    <row r="2688" spans="1:28">
      <c r="A2688" s="1" t="s">
        <v>28</v>
      </c>
      <c r="B2688" s="1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s="1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X2688">
        <v>2007</v>
      </c>
      <c r="Y2688">
        <v>67</v>
      </c>
      <c r="Z2688">
        <v>8.4</v>
      </c>
      <c r="AA2688">
        <v>1.78</v>
      </c>
      <c r="AB2688">
        <v>116</v>
      </c>
    </row>
    <row r="2689" spans="1:28">
      <c r="A2689" s="1" t="s">
        <v>28</v>
      </c>
      <c r="B2689" s="1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s="1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</row>
    <row r="2690" spans="1:28">
      <c r="A2690" s="1" t="s">
        <v>28</v>
      </c>
      <c r="B2690" s="1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s="1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</row>
    <row r="2691" spans="1:28">
      <c r="A2691" s="1" t="s">
        <v>28</v>
      </c>
      <c r="B2691" s="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s="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</row>
    <row r="2692" spans="1:28">
      <c r="A2692" s="1" t="s">
        <v>28</v>
      </c>
      <c r="B2692" s="1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s="1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</row>
    <row r="2693" spans="1:28">
      <c r="A2693" s="1" t="s">
        <v>28</v>
      </c>
      <c r="B2693" s="1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s="1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X2693">
        <v>2001</v>
      </c>
      <c r="Y2693">
        <v>442</v>
      </c>
      <c r="Z2693">
        <v>6.1</v>
      </c>
      <c r="AA2693">
        <v>2.35</v>
      </c>
      <c r="AB2693">
        <v>566</v>
      </c>
    </row>
    <row r="2694" spans="1:28">
      <c r="A2694" s="1" t="s">
        <v>28</v>
      </c>
      <c r="B2694" s="1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s="1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</row>
    <row r="2695" spans="1:28">
      <c r="A2695" s="1" t="s">
        <v>28</v>
      </c>
      <c r="B2695" s="1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s="1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</row>
    <row r="2696" spans="1:28">
      <c r="A2696" s="1" t="s">
        <v>747</v>
      </c>
      <c r="B2696" s="1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s="1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</row>
    <row r="2697" spans="1:28">
      <c r="A2697" s="1" t="s">
        <v>28</v>
      </c>
      <c r="B2697" s="1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s="1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</row>
    <row r="2698" spans="1:28">
      <c r="A2698" s="1" t="s">
        <v>28</v>
      </c>
      <c r="B2698" s="1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s="1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</row>
    <row r="2699" spans="1:28">
      <c r="A2699" s="1" t="s">
        <v>28</v>
      </c>
      <c r="B2699" s="1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s="1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</row>
    <row r="2700" spans="1:28">
      <c r="A2700" s="1" t="s">
        <v>28</v>
      </c>
      <c r="B2700" s="1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s="1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</row>
    <row r="2701" spans="1:28">
      <c r="A2701" s="1" t="s">
        <v>28</v>
      </c>
      <c r="B2701" s="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s="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</row>
    <row r="2702" spans="1:28">
      <c r="A2702" s="1" t="s">
        <v>28</v>
      </c>
      <c r="B2702" s="1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s="1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</row>
    <row r="2703" spans="1:28">
      <c r="A2703" s="1" t="s">
        <v>28</v>
      </c>
      <c r="B2703" s="1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s="1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</row>
    <row r="2704" spans="1:28">
      <c r="A2704" s="1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J2704" t="s">
        <v>13070</v>
      </c>
      <c r="K2704" t="s">
        <v>2558</v>
      </c>
      <c r="L2704" s="1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Y2704">
        <v>319</v>
      </c>
      <c r="Z2704">
        <v>7.5</v>
      </c>
      <c r="AB2704">
        <v>576</v>
      </c>
    </row>
    <row r="2705" spans="1:28">
      <c r="A2705" s="1" t="s">
        <v>28</v>
      </c>
      <c r="B2705" s="1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s="1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</row>
    <row r="2706" spans="1:28">
      <c r="A2706" s="1" t="s">
        <v>747</v>
      </c>
      <c r="B2706" s="1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s="1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</row>
    <row r="2707" spans="1:28">
      <c r="A2707" s="1" t="s">
        <v>28</v>
      </c>
      <c r="B2707" s="1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s="1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</row>
    <row r="2708" spans="1:28">
      <c r="A2708" s="1" t="s">
        <v>28</v>
      </c>
      <c r="B2708" s="1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s="1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</row>
    <row r="2709" spans="1:28">
      <c r="A2709" s="1" t="s">
        <v>28</v>
      </c>
      <c r="B2709" s="1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s="1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</row>
    <row r="2710" spans="1:28">
      <c r="A2710" s="1" t="s">
        <v>28</v>
      </c>
      <c r="B2710" s="1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s="1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</row>
    <row r="2711" spans="1:28">
      <c r="A2711" s="1" t="s">
        <v>28</v>
      </c>
      <c r="B2711" s="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s="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</row>
    <row r="2712" spans="1:28">
      <c r="A2712" s="1" t="s">
        <v>28</v>
      </c>
      <c r="B2712" s="1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J2712" t="s">
        <v>10734</v>
      </c>
      <c r="K2712" t="s">
        <v>2619</v>
      </c>
      <c r="L2712" s="1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X2712">
        <v>1998</v>
      </c>
      <c r="Y2712">
        <v>393</v>
      </c>
      <c r="Z2712">
        <v>7.4</v>
      </c>
      <c r="AA2712">
        <v>1.33</v>
      </c>
      <c r="AB2712">
        <v>515</v>
      </c>
    </row>
    <row r="2713" spans="1:28">
      <c r="A2713" s="1" t="s">
        <v>28</v>
      </c>
      <c r="B2713" s="1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s="1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</row>
    <row r="2714" spans="1:28">
      <c r="A2714" s="1" t="s">
        <v>28</v>
      </c>
      <c r="B2714" s="1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s="1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</row>
    <row r="2715" spans="1:28">
      <c r="A2715" s="1" t="s">
        <v>28</v>
      </c>
      <c r="B2715" s="1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s="1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</row>
    <row r="2716" spans="1:28">
      <c r="A2716" s="1" t="s">
        <v>28</v>
      </c>
      <c r="B2716" s="1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s="1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</row>
    <row r="2717" spans="1:28">
      <c r="A2717" s="1" t="s">
        <v>28</v>
      </c>
      <c r="B2717" s="1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s="1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</row>
    <row r="2718" spans="1:28">
      <c r="A2718" s="1" t="s">
        <v>28</v>
      </c>
      <c r="B2718" s="1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s="1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</row>
    <row r="2719" spans="1:28">
      <c r="A2719" s="1" t="s">
        <v>28</v>
      </c>
      <c r="B2719" s="1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s="1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</row>
    <row r="2720" spans="1:28">
      <c r="A2720" s="1" t="s">
        <v>747</v>
      </c>
      <c r="B2720" s="1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s="1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</row>
    <row r="2721" spans="1:28">
      <c r="A2721" s="1" t="s">
        <v>28</v>
      </c>
      <c r="B2721" s="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s="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</row>
    <row r="2722" spans="1:28">
      <c r="A2722" s="1" t="s">
        <v>28</v>
      </c>
      <c r="B2722" s="1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s="1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</row>
    <row r="2723" spans="1:28">
      <c r="A2723" s="1" t="s">
        <v>28</v>
      </c>
      <c r="B2723" s="1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s="1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</row>
    <row r="2724" spans="1:28">
      <c r="A2724" s="1" t="s">
        <v>28</v>
      </c>
      <c r="B2724" s="1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s="1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</row>
    <row r="2725" spans="1:28">
      <c r="A2725" s="1" t="s">
        <v>28</v>
      </c>
      <c r="B2725" s="1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s="1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</row>
    <row r="2726" spans="1:28">
      <c r="A2726" s="1" t="s">
        <v>28</v>
      </c>
      <c r="B2726" s="1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s="1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X2726">
        <v>2007</v>
      </c>
      <c r="Y2726">
        <v>400</v>
      </c>
      <c r="Z2726">
        <v>5.5</v>
      </c>
      <c r="AA2726">
        <v>2.35</v>
      </c>
      <c r="AB2726">
        <v>0</v>
      </c>
    </row>
    <row r="2727" spans="1:28">
      <c r="A2727" s="1" t="s">
        <v>28</v>
      </c>
      <c r="B2727" s="1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s="1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</row>
    <row r="2728" spans="1:28">
      <c r="A2728" s="1" t="s">
        <v>28</v>
      </c>
      <c r="B2728" s="1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s="1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</row>
    <row r="2729" spans="1:28">
      <c r="A2729" s="1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J2729" t="s">
        <v>2819</v>
      </c>
      <c r="K2729" t="s">
        <v>13177</v>
      </c>
      <c r="L2729" s="1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Y2729">
        <v>555</v>
      </c>
      <c r="Z2729">
        <v>7.9</v>
      </c>
      <c r="AA2729">
        <v>1.78</v>
      </c>
      <c r="AB2729">
        <v>733</v>
      </c>
    </row>
    <row r="2730" spans="1:28">
      <c r="A2730" s="1" t="s">
        <v>28</v>
      </c>
      <c r="B2730" s="1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s="1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</row>
    <row r="2731" spans="1:28">
      <c r="A2731" s="1" t="s">
        <v>28</v>
      </c>
      <c r="B2731" s="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s="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</row>
    <row r="2732" spans="1:28">
      <c r="A2732" s="1" t="s">
        <v>28</v>
      </c>
      <c r="B2732" s="1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s="1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</row>
    <row r="2733" spans="1:28">
      <c r="A2733" s="1" t="s">
        <v>28</v>
      </c>
      <c r="B2733" s="1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s="1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</row>
    <row r="2734" spans="1:28">
      <c r="A2734" s="1" t="s">
        <v>28</v>
      </c>
      <c r="B2734" s="1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J2734" t="s">
        <v>2683</v>
      </c>
      <c r="K2734" t="s">
        <v>13200</v>
      </c>
      <c r="L2734" s="1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X2734">
        <v>2014</v>
      </c>
      <c r="Y2734">
        <v>134</v>
      </c>
      <c r="Z2734">
        <v>5.6</v>
      </c>
      <c r="AA2734">
        <v>2.35</v>
      </c>
      <c r="AB2734">
        <v>708</v>
      </c>
    </row>
    <row r="2735" spans="1:28">
      <c r="A2735" s="1" t="s">
        <v>28</v>
      </c>
      <c r="B2735" s="1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s="1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X2735">
        <v>1999</v>
      </c>
      <c r="Y2735">
        <v>203</v>
      </c>
      <c r="Z2735">
        <v>7</v>
      </c>
      <c r="AA2735">
        <v>2.35</v>
      </c>
      <c r="AB2735">
        <v>284</v>
      </c>
    </row>
    <row r="2736" spans="1:28">
      <c r="A2736" s="1" t="s">
        <v>747</v>
      </c>
      <c r="B2736" s="1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s="1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</row>
    <row r="2737" spans="1:28">
      <c r="A2737" s="1" t="s">
        <v>28</v>
      </c>
      <c r="B2737" s="1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s="1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</row>
    <row r="2738" spans="1:28">
      <c r="A2738" s="1" t="s">
        <v>28</v>
      </c>
      <c r="B2738" s="1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s="1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</row>
    <row r="2739" spans="1:28">
      <c r="A2739" s="1" t="s">
        <v>28</v>
      </c>
      <c r="B2739" s="1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s="1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</row>
    <row r="2740" spans="1:28">
      <c r="A2740" s="1" t="s">
        <v>28</v>
      </c>
      <c r="B2740" s="1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s="1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</row>
    <row r="2741" spans="1:28">
      <c r="A2741" s="1" t="s">
        <v>28</v>
      </c>
      <c r="B2741" s="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s="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X2741">
        <v>2003</v>
      </c>
      <c r="Y2741">
        <v>13</v>
      </c>
      <c r="Z2741">
        <v>8</v>
      </c>
      <c r="AA2741">
        <v>1.85</v>
      </c>
      <c r="AB2741">
        <v>0</v>
      </c>
    </row>
    <row r="2742" spans="1:28">
      <c r="A2742" s="1" t="s">
        <v>28</v>
      </c>
      <c r="B2742" s="1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s="1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</row>
    <row r="2743" spans="1:28">
      <c r="A2743" s="1" t="s">
        <v>28</v>
      </c>
      <c r="B2743" s="1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s="1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X2743">
        <v>2010</v>
      </c>
      <c r="Y2743">
        <v>794</v>
      </c>
      <c r="Z2743">
        <v>6.4</v>
      </c>
      <c r="AA2743">
        <v>2.35</v>
      </c>
      <c r="AB2743">
        <v>0</v>
      </c>
    </row>
    <row r="2744" spans="1:28">
      <c r="A2744" s="1" t="s">
        <v>28</v>
      </c>
      <c r="B2744" s="1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J2744" t="s">
        <v>923</v>
      </c>
      <c r="K2744" t="s">
        <v>1859</v>
      </c>
      <c r="L2744" s="1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</row>
    <row r="2745" spans="1:28">
      <c r="A2745" s="1" t="s">
        <v>28</v>
      </c>
      <c r="B2745" s="1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s="1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</row>
    <row r="2746" spans="1:28">
      <c r="A2746" s="1" t="s">
        <v>28</v>
      </c>
      <c r="B2746" s="1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J2746" t="s">
        <v>5940</v>
      </c>
      <c r="K2746" t="s">
        <v>3075</v>
      </c>
      <c r="L2746" s="1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</row>
    <row r="2747" spans="1:28">
      <c r="A2747" s="1" t="s">
        <v>28</v>
      </c>
      <c r="B2747" s="1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s="1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</row>
    <row r="2748" spans="1:28">
      <c r="A2748" s="1" t="s">
        <v>28</v>
      </c>
      <c r="B2748" s="1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s="1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</row>
    <row r="2749" spans="1:28">
      <c r="A2749" s="1" t="s">
        <v>28</v>
      </c>
      <c r="B2749" s="1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s="1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</row>
    <row r="2750" spans="1:28">
      <c r="A2750" s="1" t="s">
        <v>28</v>
      </c>
      <c r="B2750" s="1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J2750" t="s">
        <v>13285</v>
      </c>
      <c r="K2750" t="s">
        <v>1874</v>
      </c>
      <c r="L2750" s="1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X2750">
        <v>2008</v>
      </c>
      <c r="Y2750">
        <v>627</v>
      </c>
      <c r="Z2750">
        <v>6</v>
      </c>
      <c r="AA2750">
        <v>2.35</v>
      </c>
      <c r="AB2750">
        <v>0</v>
      </c>
    </row>
    <row r="2751" spans="1:28">
      <c r="A2751" s="1" t="s">
        <v>28</v>
      </c>
      <c r="B2751" s="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J2751" t="s">
        <v>2831</v>
      </c>
      <c r="K2751" t="s">
        <v>228</v>
      </c>
      <c r="L2751" s="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</row>
    <row r="2752" spans="1:28">
      <c r="A2752" s="1" t="s">
        <v>28</v>
      </c>
      <c r="B2752" s="1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J2752" t="s">
        <v>2813</v>
      </c>
      <c r="K2752" t="s">
        <v>8765</v>
      </c>
      <c r="L2752" s="1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</row>
    <row r="2753" spans="1:28">
      <c r="A2753" s="1" t="s">
        <v>28</v>
      </c>
      <c r="B2753" s="1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J2753" t="s">
        <v>42</v>
      </c>
      <c r="K2753" t="s">
        <v>11930</v>
      </c>
      <c r="L2753" s="1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</row>
    <row r="2754" spans="1:28">
      <c r="A2754" s="1" t="s">
        <v>28</v>
      </c>
      <c r="B2754" s="1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J2754" t="s">
        <v>13307</v>
      </c>
      <c r="K2754" t="s">
        <v>13308</v>
      </c>
      <c r="L2754" s="1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</row>
    <row r="2755" spans="1:28">
      <c r="B2755" s="1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J2755" t="s">
        <v>464</v>
      </c>
      <c r="K2755" t="s">
        <v>10315</v>
      </c>
      <c r="L2755" s="1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</row>
    <row r="2756" spans="1:28">
      <c r="A2756" s="1" t="s">
        <v>28</v>
      </c>
      <c r="B2756" s="1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J2756" t="s">
        <v>1544</v>
      </c>
      <c r="K2756" t="s">
        <v>72</v>
      </c>
      <c r="L2756" s="1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</row>
    <row r="2757" spans="1:28">
      <c r="A2757" s="1" t="s">
        <v>28</v>
      </c>
      <c r="B2757" s="1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s="1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</row>
    <row r="2758" spans="1:28">
      <c r="A2758" s="1" t="s">
        <v>28</v>
      </c>
      <c r="B2758" s="1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s="1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</row>
    <row r="2759" spans="1:28">
      <c r="A2759" s="1" t="s">
        <v>28</v>
      </c>
      <c r="B2759" s="1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s="1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</row>
    <row r="2760" spans="1:28">
      <c r="A2760" s="1" t="s">
        <v>28</v>
      </c>
      <c r="B2760" s="1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s="1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</row>
    <row r="2761" spans="1:28">
      <c r="A2761" s="1" t="s">
        <v>28</v>
      </c>
      <c r="B2761" s="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J2761" t="s">
        <v>13338</v>
      </c>
      <c r="K2761" t="s">
        <v>13339</v>
      </c>
      <c r="L2761" s="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</row>
    <row r="2762" spans="1:28">
      <c r="A2762" s="1" t="s">
        <v>28</v>
      </c>
      <c r="B2762" s="1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s="1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</row>
    <row r="2763" spans="1:28">
      <c r="A2763" s="1" t="s">
        <v>28</v>
      </c>
      <c r="B2763" s="1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s="1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</row>
    <row r="2764" spans="1:28">
      <c r="A2764" s="1" t="s">
        <v>28</v>
      </c>
      <c r="B2764" s="1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s="1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</row>
    <row r="2765" spans="1:28">
      <c r="A2765" s="1" t="s">
        <v>28</v>
      </c>
      <c r="B2765" s="1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s="1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</row>
    <row r="2766" spans="1:28">
      <c r="A2766" s="1" t="s">
        <v>28</v>
      </c>
      <c r="B2766" s="1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s="1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</row>
    <row r="2767" spans="1:28">
      <c r="A2767" s="1" t="s">
        <v>28</v>
      </c>
      <c r="B2767" s="1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J2767" t="s">
        <v>1671</v>
      </c>
      <c r="K2767" t="s">
        <v>958</v>
      </c>
      <c r="L2767" s="1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Y2767">
        <v>179</v>
      </c>
      <c r="Z2767">
        <v>9.5</v>
      </c>
      <c r="AA2767">
        <v>1.33</v>
      </c>
      <c r="AB2767">
        <v>0</v>
      </c>
    </row>
    <row r="2768" spans="1:28">
      <c r="A2768" s="1" t="s">
        <v>28</v>
      </c>
      <c r="B2768" s="1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s="1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</row>
    <row r="2769" spans="1:28">
      <c r="A2769" s="1" t="s">
        <v>28</v>
      </c>
      <c r="B2769" s="1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J2769" t="s">
        <v>1120</v>
      </c>
      <c r="K2769" t="s">
        <v>1022</v>
      </c>
      <c r="L2769" s="1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</row>
    <row r="2770" spans="1:28">
      <c r="A2770" s="1" t="s">
        <v>28</v>
      </c>
      <c r="B2770" s="1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s="1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</row>
    <row r="2771" spans="1:28">
      <c r="A2771" s="1" t="s">
        <v>747</v>
      </c>
      <c r="B2771" s="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s="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</row>
    <row r="2772" spans="1:28">
      <c r="A2772" s="1" t="s">
        <v>28</v>
      </c>
      <c r="B2772" s="1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s="1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</row>
    <row r="2773" spans="1:28">
      <c r="A2773" s="1" t="s">
        <v>28</v>
      </c>
      <c r="B2773" s="1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s="1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</row>
    <row r="2774" spans="1:28">
      <c r="A2774" s="1" t="s">
        <v>28</v>
      </c>
      <c r="B2774" s="1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J2774" t="s">
        <v>1023</v>
      </c>
      <c r="K2774" t="s">
        <v>1784</v>
      </c>
      <c r="L2774" s="1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</row>
    <row r="2775" spans="1:28">
      <c r="A2775" s="1" t="s">
        <v>28</v>
      </c>
      <c r="B2775" s="1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s="1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</row>
    <row r="2776" spans="1:28">
      <c r="A2776" s="1" t="s">
        <v>28</v>
      </c>
      <c r="B2776" s="1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s="1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</row>
    <row r="2777" spans="1:28">
      <c r="A2777" s="1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J2777" t="s">
        <v>67</v>
      </c>
      <c r="K2777" t="s">
        <v>13399</v>
      </c>
      <c r="L2777" s="1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Y2777">
        <v>130</v>
      </c>
      <c r="Z2777">
        <v>6.6</v>
      </c>
      <c r="AB2777">
        <v>373</v>
      </c>
    </row>
    <row r="2778" spans="1:28">
      <c r="A2778" s="1" t="s">
        <v>28</v>
      </c>
      <c r="B2778" s="1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s="1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</row>
    <row r="2779" spans="1:28">
      <c r="A2779" s="1" t="s">
        <v>28</v>
      </c>
      <c r="B2779" s="1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s="1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</row>
    <row r="2780" spans="1:28">
      <c r="A2780" s="1" t="s">
        <v>28</v>
      </c>
      <c r="B2780" s="1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s="1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X2780">
        <v>2012</v>
      </c>
      <c r="Y2780">
        <v>597</v>
      </c>
      <c r="Z2780">
        <v>5.4</v>
      </c>
      <c r="AA2780">
        <v>2.35</v>
      </c>
      <c r="AB2780">
        <v>0</v>
      </c>
    </row>
    <row r="2781" spans="1:28">
      <c r="A2781" s="1" t="s">
        <v>28</v>
      </c>
      <c r="B2781" s="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s="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</row>
    <row r="2782" spans="1:28">
      <c r="A2782" s="1" t="s">
        <v>28</v>
      </c>
      <c r="B2782" s="1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s="1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</row>
    <row r="2783" spans="1:28">
      <c r="A2783" s="1" t="s">
        <v>28</v>
      </c>
      <c r="B2783" s="1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s="1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</row>
    <row r="2784" spans="1:28">
      <c r="A2784" s="1" t="s">
        <v>28</v>
      </c>
      <c r="B2784" s="1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s="1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</row>
    <row r="2785" spans="1:28">
      <c r="A2785" s="1" t="s">
        <v>28</v>
      </c>
      <c r="B2785" s="1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s="1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</row>
    <row r="2786" spans="1:28">
      <c r="A2786" s="1" t="s">
        <v>28</v>
      </c>
      <c r="B2786" s="1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s="1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</row>
    <row r="2787" spans="1:28">
      <c r="A2787" s="1" t="s">
        <v>28</v>
      </c>
      <c r="B2787" s="1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s="1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</row>
    <row r="2788" spans="1:28">
      <c r="A2788" s="1" t="s">
        <v>28</v>
      </c>
      <c r="B2788" s="1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J2788" t="s">
        <v>6403</v>
      </c>
      <c r="K2788" t="s">
        <v>13440</v>
      </c>
      <c r="L2788" s="1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</row>
    <row r="2789" spans="1:28">
      <c r="A2789" s="1" t="s">
        <v>28</v>
      </c>
      <c r="B2789" s="1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s="1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</row>
    <row r="2790" spans="1:28">
      <c r="A2790" s="1" t="s">
        <v>28</v>
      </c>
      <c r="B2790" s="1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s="1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</row>
    <row r="2791" spans="1:28">
      <c r="A2791" s="1" t="s">
        <v>28</v>
      </c>
      <c r="B2791" s="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s="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</row>
    <row r="2792" spans="1:28">
      <c r="A2792" s="1" t="s">
        <v>28</v>
      </c>
      <c r="B2792" s="1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s="1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</row>
    <row r="2793" spans="1:28">
      <c r="A2793" s="1" t="s">
        <v>28</v>
      </c>
      <c r="B2793" s="1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s="1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</row>
    <row r="2794" spans="1:28">
      <c r="A2794" s="1" t="s">
        <v>28</v>
      </c>
      <c r="B2794" s="1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s="1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</row>
    <row r="2795" spans="1:28">
      <c r="A2795" s="1" t="s">
        <v>28</v>
      </c>
      <c r="B2795" s="1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s="1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</row>
    <row r="2796" spans="1:28">
      <c r="A2796" s="1" t="s">
        <v>28</v>
      </c>
      <c r="B2796" s="1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J2796" t="s">
        <v>4811</v>
      </c>
      <c r="K2796" t="s">
        <v>1746</v>
      </c>
      <c r="L2796" s="1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</row>
    <row r="2797" spans="1:28">
      <c r="A2797" s="1" t="s">
        <v>28</v>
      </c>
      <c r="B2797" s="1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s="1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</row>
    <row r="2798" spans="1:28">
      <c r="A2798" s="1" t="s">
        <v>28</v>
      </c>
      <c r="B2798" s="1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s="1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X2798">
        <v>2007</v>
      </c>
      <c r="Y2798">
        <v>490</v>
      </c>
      <c r="Z2798">
        <v>5.5</v>
      </c>
      <c r="AA2798">
        <v>1.85</v>
      </c>
      <c r="AB2798">
        <v>488</v>
      </c>
    </row>
    <row r="2799" spans="1:28">
      <c r="A2799" s="1" t="s">
        <v>28</v>
      </c>
      <c r="B2799" s="1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s="1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</row>
    <row r="2800" spans="1:28">
      <c r="A2800" s="1" t="s">
        <v>28</v>
      </c>
      <c r="B2800" s="1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s="1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</row>
    <row r="2801" spans="1:28">
      <c r="A2801" s="1" t="s">
        <v>28</v>
      </c>
      <c r="B2801" s="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s="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</row>
    <row r="2802" spans="1:28">
      <c r="A2802" s="1" t="s">
        <v>28</v>
      </c>
      <c r="B2802" s="1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s="1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</row>
    <row r="2803" spans="1:28">
      <c r="A2803" s="1" t="s">
        <v>28</v>
      </c>
      <c r="B2803" s="1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s="1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</row>
    <row r="2804" spans="1:28">
      <c r="A2804" s="1" t="s">
        <v>28</v>
      </c>
      <c r="B2804" s="1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s="1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X2804">
        <v>2007</v>
      </c>
      <c r="Y2804">
        <v>412</v>
      </c>
      <c r="Z2804">
        <v>8</v>
      </c>
      <c r="AA2804">
        <v>1.85</v>
      </c>
      <c r="AB2804">
        <v>13000</v>
      </c>
    </row>
    <row r="2805" spans="1:28">
      <c r="A2805" s="1" t="s">
        <v>28</v>
      </c>
      <c r="B2805" s="1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s="1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</row>
    <row r="2806" spans="1:28">
      <c r="A2806" s="1" t="s">
        <v>28</v>
      </c>
      <c r="B2806" s="1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s="1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</row>
    <row r="2807" spans="1:28">
      <c r="A2807" s="1" t="s">
        <v>28</v>
      </c>
      <c r="B2807" s="1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s="1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</row>
    <row r="2808" spans="1:28">
      <c r="A2808" s="1" t="s">
        <v>28</v>
      </c>
      <c r="B2808" s="1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s="1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</row>
    <row r="2809" spans="1:28">
      <c r="A2809" s="1" t="s">
        <v>28</v>
      </c>
      <c r="B2809" s="1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s="1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</row>
    <row r="2810" spans="1:28">
      <c r="A2810" s="1" t="s">
        <v>28</v>
      </c>
      <c r="B2810" s="1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s="1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</row>
    <row r="2811" spans="1:28">
      <c r="A2811" s="1" t="s">
        <v>28</v>
      </c>
      <c r="B2811" s="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s="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X2811">
        <v>2008</v>
      </c>
      <c r="Y2811">
        <v>1000</v>
      </c>
      <c r="Z2811">
        <v>6.7</v>
      </c>
      <c r="AA2811">
        <v>2.35</v>
      </c>
      <c r="AB2811">
        <v>2000</v>
      </c>
    </row>
    <row r="2812" spans="1:28">
      <c r="A2812" s="1" t="s">
        <v>28</v>
      </c>
      <c r="B2812" s="1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s="1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</row>
    <row r="2813" spans="1:28">
      <c r="A2813" s="1" t="s">
        <v>28</v>
      </c>
      <c r="B2813" s="1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s="1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</row>
    <row r="2814" spans="1:28">
      <c r="A2814" s="1" t="s">
        <v>28</v>
      </c>
      <c r="B2814" s="1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s="1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X2814">
        <v>2009</v>
      </c>
      <c r="Y2814">
        <v>74</v>
      </c>
      <c r="Z2814">
        <v>6.3</v>
      </c>
      <c r="AA2814">
        <v>2.35</v>
      </c>
      <c r="AB2814">
        <v>512</v>
      </c>
    </row>
    <row r="2815" spans="1:28">
      <c r="A2815" s="1" t="s">
        <v>28</v>
      </c>
      <c r="B2815" s="1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s="1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</row>
    <row r="2816" spans="1:28">
      <c r="A2816" s="1" t="s">
        <v>28</v>
      </c>
      <c r="B2816" s="1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J2816" t="s">
        <v>1325</v>
      </c>
      <c r="K2816" t="s">
        <v>13565</v>
      </c>
      <c r="L2816" s="1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</row>
    <row r="2817" spans="1:28">
      <c r="A2817" s="1" t="s">
        <v>28</v>
      </c>
      <c r="B2817" s="1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s="1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</row>
    <row r="2818" spans="1:28">
      <c r="A2818" s="1" t="s">
        <v>28</v>
      </c>
      <c r="B2818" s="1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s="1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</row>
    <row r="2819" spans="1:28">
      <c r="A2819" s="1" t="s">
        <v>28</v>
      </c>
      <c r="B2819" s="1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J2819" t="s">
        <v>7579</v>
      </c>
      <c r="K2819" t="s">
        <v>7428</v>
      </c>
      <c r="L2819" s="1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X2819">
        <v>2009</v>
      </c>
      <c r="Y2819">
        <v>521</v>
      </c>
      <c r="Z2819">
        <v>3.6</v>
      </c>
      <c r="AA2819">
        <v>1.85</v>
      </c>
      <c r="AB2819">
        <v>934</v>
      </c>
    </row>
    <row r="2820" spans="1:28">
      <c r="A2820" s="1" t="s">
        <v>28</v>
      </c>
      <c r="B2820" s="1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s="1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</row>
    <row r="2821" spans="1:28">
      <c r="A2821" s="1" t="s">
        <v>28</v>
      </c>
      <c r="B2821" s="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s="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</row>
    <row r="2822" spans="1:28">
      <c r="A2822" s="1" t="s">
        <v>28</v>
      </c>
      <c r="B2822" s="1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s="1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</row>
    <row r="2823" spans="1:28">
      <c r="A2823" s="1" t="s">
        <v>28</v>
      </c>
      <c r="B2823" s="1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s="1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</row>
    <row r="2824" spans="1:28">
      <c r="A2824" s="1" t="s">
        <v>28</v>
      </c>
      <c r="B2824" s="1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s="1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</row>
    <row r="2825" spans="1:28">
      <c r="A2825" s="1" t="s">
        <v>28</v>
      </c>
      <c r="B2825" s="1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s="1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</row>
    <row r="2826" spans="1:28">
      <c r="A2826" s="1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s="1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Y2826">
        <v>3</v>
      </c>
      <c r="Z2826">
        <v>9.1</v>
      </c>
      <c r="AA2826">
        <v>1.33</v>
      </c>
      <c r="AB2826">
        <v>0</v>
      </c>
    </row>
    <row r="2827" spans="1:28">
      <c r="A2827" s="1" t="s">
        <v>28</v>
      </c>
      <c r="B2827" s="1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s="1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</row>
    <row r="2828" spans="1:28">
      <c r="A2828" s="1" t="s">
        <v>28</v>
      </c>
      <c r="B2828" s="1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s="1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</row>
    <row r="2829" spans="1:28">
      <c r="A2829" s="1" t="s">
        <v>28</v>
      </c>
      <c r="B2829" s="1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s="1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X2829">
        <v>2001</v>
      </c>
      <c r="Y2829">
        <v>508</v>
      </c>
      <c r="Z2829">
        <v>6</v>
      </c>
      <c r="AA2829">
        <v>1.85</v>
      </c>
      <c r="AB2829">
        <v>329</v>
      </c>
    </row>
    <row r="2830" spans="1:28">
      <c r="A2830" s="1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J2830" t="s">
        <v>464</v>
      </c>
      <c r="K2830" t="s">
        <v>13620</v>
      </c>
      <c r="L2830" s="1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Y2830">
        <v>2</v>
      </c>
      <c r="Z2830">
        <v>7.4</v>
      </c>
      <c r="AB2830">
        <v>64</v>
      </c>
    </row>
    <row r="2831" spans="1:28">
      <c r="A2831" s="1" t="s">
        <v>28</v>
      </c>
      <c r="B2831" s="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s="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</row>
    <row r="2832" spans="1:28">
      <c r="A2832" s="1" t="s">
        <v>28</v>
      </c>
      <c r="B2832" s="1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s="1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</row>
    <row r="2833" spans="1:28">
      <c r="A2833" s="1" t="s">
        <v>28</v>
      </c>
      <c r="B2833" s="1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s="1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X2833">
        <v>2013</v>
      </c>
      <c r="Y2833">
        <v>50</v>
      </c>
      <c r="Z2833">
        <v>6.3</v>
      </c>
      <c r="AA2833">
        <v>1.85</v>
      </c>
      <c r="AB2833">
        <v>29000</v>
      </c>
    </row>
    <row r="2834" spans="1:28">
      <c r="A2834" s="1" t="s">
        <v>28</v>
      </c>
      <c r="B2834" s="1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s="1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</row>
    <row r="2835" spans="1:28">
      <c r="A2835" s="1" t="s">
        <v>28</v>
      </c>
      <c r="B2835" s="1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s="1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</row>
    <row r="2836" spans="1:28">
      <c r="A2836" s="1" t="s">
        <v>28</v>
      </c>
      <c r="B2836" s="1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s="1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</row>
    <row r="2837" spans="1:28">
      <c r="A2837" s="1" t="s">
        <v>28</v>
      </c>
      <c r="B2837" s="1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s="1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</row>
    <row r="2838" spans="1:28">
      <c r="A2838" s="1" t="s">
        <v>28</v>
      </c>
      <c r="B2838" s="1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s="1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</row>
    <row r="2839" spans="1:28">
      <c r="A2839" s="1" t="s">
        <v>28</v>
      </c>
      <c r="B2839" s="1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s="1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</row>
    <row r="2840" spans="1:28">
      <c r="A2840" s="1" t="s">
        <v>28</v>
      </c>
      <c r="B2840" s="1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s="1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</row>
    <row r="2841" spans="1:28">
      <c r="A2841" s="1" t="s">
        <v>28</v>
      </c>
      <c r="B2841" s="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s="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</row>
    <row r="2842" spans="1:28">
      <c r="A2842" s="1" t="s">
        <v>28</v>
      </c>
      <c r="B2842" s="1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s="1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</row>
    <row r="2843" spans="1:28">
      <c r="A2843" s="1" t="s">
        <v>28</v>
      </c>
      <c r="B2843" s="1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s="1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</row>
    <row r="2844" spans="1:28">
      <c r="A2844" s="1" t="s">
        <v>28</v>
      </c>
      <c r="B2844" s="1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s="1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</row>
    <row r="2845" spans="1:28">
      <c r="A2845" s="1" t="s">
        <v>28</v>
      </c>
      <c r="B2845" s="1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s="1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</row>
    <row r="2846" spans="1:28">
      <c r="A2846" s="1" t="s">
        <v>28</v>
      </c>
      <c r="B2846" s="1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s="1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</row>
    <row r="2847" spans="1:28">
      <c r="A2847" s="1" t="s">
        <v>28</v>
      </c>
      <c r="B2847" s="1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s="1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</row>
    <row r="2848" spans="1:28">
      <c r="A2848" s="1" t="s">
        <v>28</v>
      </c>
      <c r="B2848" s="1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s="1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</row>
    <row r="2849" spans="1:28">
      <c r="A2849" s="1" t="s">
        <v>28</v>
      </c>
      <c r="B2849" s="1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s="1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</row>
    <row r="2850" spans="1:28">
      <c r="A2850" s="1" t="s">
        <v>28</v>
      </c>
      <c r="B2850" s="1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s="1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</row>
    <row r="2851" spans="1:28">
      <c r="A2851" s="1" t="s">
        <v>28</v>
      </c>
      <c r="B2851" s="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s="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</row>
    <row r="2852" spans="1:28">
      <c r="A2852" s="1" t="s">
        <v>28</v>
      </c>
      <c r="B2852" s="1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s="1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</row>
    <row r="2853" spans="1:28">
      <c r="A2853" s="1" t="s">
        <v>28</v>
      </c>
      <c r="B2853" s="1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s="1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</row>
    <row r="2854" spans="1:28">
      <c r="A2854" s="1" t="s">
        <v>28</v>
      </c>
      <c r="B2854" s="1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s="1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</row>
    <row r="2855" spans="1:28">
      <c r="A2855" s="1" t="s">
        <v>28</v>
      </c>
      <c r="B2855" s="1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s="1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</row>
    <row r="2856" spans="1:28">
      <c r="A2856" s="1" t="s">
        <v>28</v>
      </c>
      <c r="B2856" s="1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s="1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</row>
    <row r="2857" spans="1:28">
      <c r="A2857" s="1" t="s">
        <v>28</v>
      </c>
      <c r="B2857" s="1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s="1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</row>
    <row r="2858" spans="1:28">
      <c r="A2858" s="1" t="s">
        <v>28</v>
      </c>
      <c r="B2858" s="1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s="1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</row>
    <row r="2859" spans="1:28">
      <c r="A2859" s="1" t="s">
        <v>28</v>
      </c>
      <c r="B2859" s="1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s="1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</row>
    <row r="2860" spans="1:28">
      <c r="A2860" s="1" t="s">
        <v>747</v>
      </c>
      <c r="B2860" s="1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s="1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</row>
    <row r="2861" spans="1:28">
      <c r="A2861" s="1" t="s">
        <v>28</v>
      </c>
      <c r="B2861" s="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s="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</row>
    <row r="2862" spans="1:28">
      <c r="A2862" s="1" t="s">
        <v>28</v>
      </c>
      <c r="B2862" s="1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s="1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</row>
    <row r="2863" spans="1:28">
      <c r="A2863" s="1" t="s">
        <v>28</v>
      </c>
      <c r="B2863" s="1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s="1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</row>
    <row r="2864" spans="1:28">
      <c r="A2864" s="1" t="s">
        <v>28</v>
      </c>
      <c r="B2864" s="1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s="1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</row>
    <row r="2865" spans="1:28">
      <c r="A2865" s="1" t="s">
        <v>28</v>
      </c>
      <c r="B2865" s="1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s="1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</row>
    <row r="2866" spans="1:28">
      <c r="A2866" s="1" t="s">
        <v>28</v>
      </c>
      <c r="B2866" s="1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s="1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</row>
    <row r="2867" spans="1:28">
      <c r="A2867" s="1" t="s">
        <v>28</v>
      </c>
      <c r="B2867" s="1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s="1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</row>
    <row r="2868" spans="1:28">
      <c r="A2868" s="1" t="s">
        <v>28</v>
      </c>
      <c r="B2868" s="1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s="1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</row>
    <row r="2869" spans="1:28">
      <c r="A2869" s="1" t="s">
        <v>28</v>
      </c>
      <c r="B2869" s="1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s="1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</row>
    <row r="2870" spans="1:28">
      <c r="A2870" s="1" t="s">
        <v>28</v>
      </c>
      <c r="B2870" s="1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s="1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</row>
    <row r="2871" spans="1:28">
      <c r="A2871" s="1" t="s">
        <v>28</v>
      </c>
      <c r="B2871" s="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s="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</row>
    <row r="2872" spans="1:28">
      <c r="A2872" s="1" t="s">
        <v>28</v>
      </c>
      <c r="B2872" s="1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J2872" t="s">
        <v>1199</v>
      </c>
      <c r="K2872" t="s">
        <v>998</v>
      </c>
      <c r="L2872" s="1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Y2872">
        <v>94</v>
      </c>
      <c r="Z2872">
        <v>8.1</v>
      </c>
      <c r="AB2872">
        <v>22</v>
      </c>
    </row>
    <row r="2873" spans="1:28">
      <c r="A2873" s="1" t="s">
        <v>28</v>
      </c>
      <c r="B2873" s="1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s="1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</row>
    <row r="2874" spans="1:28">
      <c r="A2874" s="1" t="s">
        <v>28</v>
      </c>
      <c r="B2874" s="1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s="1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</row>
    <row r="2875" spans="1:28">
      <c r="A2875" s="1" t="s">
        <v>28</v>
      </c>
      <c r="B2875" s="1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s="1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</row>
    <row r="2876" spans="1:28">
      <c r="A2876" s="1" t="s">
        <v>28</v>
      </c>
      <c r="B2876" s="1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s="1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</row>
    <row r="2877" spans="1:28">
      <c r="A2877" s="1" t="s">
        <v>28</v>
      </c>
      <c r="B2877" s="1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s="1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</row>
    <row r="2878" spans="1:28">
      <c r="A2878" s="1" t="s">
        <v>28</v>
      </c>
      <c r="B2878" s="1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s="1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</row>
    <row r="2879" spans="1:28">
      <c r="A2879" s="1" t="s">
        <v>28</v>
      </c>
      <c r="B2879" s="1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s="1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</row>
    <row r="2880" spans="1:28">
      <c r="A2880" s="1" t="s">
        <v>28</v>
      </c>
      <c r="B2880" s="1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s="1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</row>
    <row r="2881" spans="1:28">
      <c r="A2881" s="1" t="s">
        <v>28</v>
      </c>
      <c r="B2881" s="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s="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</row>
    <row r="2882" spans="1:28">
      <c r="A2882" s="1" t="s">
        <v>28</v>
      </c>
      <c r="B2882" s="1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s="1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</row>
    <row r="2883" spans="1:28">
      <c r="A2883" s="1" t="s">
        <v>28</v>
      </c>
      <c r="B2883" s="1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s="1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</row>
    <row r="2884" spans="1:28">
      <c r="A2884" s="1" t="s">
        <v>28</v>
      </c>
      <c r="B2884" s="1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s="1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</row>
    <row r="2885" spans="1:28">
      <c r="A2885" s="1" t="s">
        <v>28</v>
      </c>
      <c r="B2885" s="1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s="1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</row>
    <row r="2886" spans="1:28">
      <c r="A2886" s="1" t="s">
        <v>28</v>
      </c>
      <c r="B2886" s="1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s="1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</row>
    <row r="2887" spans="1:28">
      <c r="A2887" s="1" t="s">
        <v>28</v>
      </c>
      <c r="B2887" s="1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s="1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</row>
    <row r="2888" spans="1:28">
      <c r="A2888" s="1" t="s">
        <v>28</v>
      </c>
      <c r="B2888" s="1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s="1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</row>
    <row r="2889" spans="1:28">
      <c r="A2889" s="1" t="s">
        <v>28</v>
      </c>
      <c r="B2889" s="1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s="1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</row>
    <row r="2890" spans="1:28">
      <c r="A2890" s="1" t="s">
        <v>28</v>
      </c>
      <c r="B2890" s="1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s="1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</row>
    <row r="2891" spans="1:28">
      <c r="A2891" s="1" t="s">
        <v>28</v>
      </c>
      <c r="B2891" s="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s="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</row>
    <row r="2892" spans="1:28">
      <c r="A2892" s="1" t="s">
        <v>28</v>
      </c>
      <c r="B2892" s="1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s="1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</row>
    <row r="2893" spans="1:28">
      <c r="A2893" s="1" t="s">
        <v>28</v>
      </c>
      <c r="B2893" s="1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s="1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</row>
    <row r="2894" spans="1:28">
      <c r="A2894" s="1" t="s">
        <v>28</v>
      </c>
      <c r="B2894" s="1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s="1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</row>
    <row r="2895" spans="1:28">
      <c r="A2895" s="1" t="s">
        <v>28</v>
      </c>
      <c r="B2895" s="1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s="1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</row>
    <row r="2896" spans="1:28">
      <c r="A2896" s="1" t="s">
        <v>28</v>
      </c>
      <c r="B2896" s="1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s="1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</row>
    <row r="2897" spans="1:28">
      <c r="A2897" s="1" t="s">
        <v>28</v>
      </c>
      <c r="B2897" s="1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J2897" t="s">
        <v>2157</v>
      </c>
      <c r="K2897" t="s">
        <v>12688</v>
      </c>
      <c r="L2897" s="1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</row>
    <row r="2898" spans="1:28">
      <c r="A2898" s="1" t="s">
        <v>28</v>
      </c>
      <c r="B2898" s="1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s="1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</row>
    <row r="2899" spans="1:28">
      <c r="A2899" s="1" t="s">
        <v>28</v>
      </c>
      <c r="B2899" s="1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s="1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</row>
    <row r="2900" spans="1:28">
      <c r="A2900" s="1" t="s">
        <v>28</v>
      </c>
      <c r="B2900" s="1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s="1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</row>
    <row r="2901" spans="1:28">
      <c r="A2901" s="1" t="s">
        <v>28</v>
      </c>
      <c r="B2901" s="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J2901" t="s">
        <v>5499</v>
      </c>
      <c r="K2901" t="s">
        <v>199</v>
      </c>
      <c r="L2901" s="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</row>
    <row r="2902" spans="1:28">
      <c r="A2902" s="1" t="s">
        <v>28</v>
      </c>
      <c r="B2902" s="1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s="1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</row>
    <row r="2903" spans="1:28">
      <c r="A2903" s="1" t="s">
        <v>28</v>
      </c>
      <c r="B2903" s="1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s="1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</row>
    <row r="2904" spans="1:28">
      <c r="A2904" s="1" t="s">
        <v>28</v>
      </c>
      <c r="B2904" s="1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J2904" t="s">
        <v>9754</v>
      </c>
      <c r="K2904" t="s">
        <v>972</v>
      </c>
      <c r="L2904" s="1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</row>
    <row r="2905" spans="1:28">
      <c r="A2905" s="1" t="s">
        <v>28</v>
      </c>
      <c r="B2905" s="1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s="1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</row>
    <row r="2906" spans="1:28">
      <c r="A2906" s="1" t="s">
        <v>747</v>
      </c>
      <c r="B2906" s="1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J2906" t="s">
        <v>2308</v>
      </c>
      <c r="K2906" t="s">
        <v>12256</v>
      </c>
      <c r="L2906" s="1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X2906">
        <v>1937</v>
      </c>
      <c r="Y2906">
        <v>185</v>
      </c>
      <c r="Z2906">
        <v>7.8</v>
      </c>
      <c r="AA2906">
        <v>1.37</v>
      </c>
      <c r="AB2906">
        <v>337</v>
      </c>
    </row>
    <row r="2907" spans="1:28">
      <c r="A2907" s="1" t="s">
        <v>28</v>
      </c>
      <c r="B2907" s="1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s="1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</row>
    <row r="2908" spans="1:28">
      <c r="A2908" s="1" t="s">
        <v>28</v>
      </c>
      <c r="B2908" s="1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s="1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</row>
    <row r="2909" spans="1:28">
      <c r="A2909" s="1" t="s">
        <v>28</v>
      </c>
      <c r="B2909" s="1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s="1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</row>
    <row r="2910" spans="1:28">
      <c r="A2910" s="1" t="s">
        <v>28</v>
      </c>
      <c r="B2910" s="1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s="1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</row>
    <row r="2911" spans="1:28">
      <c r="A2911" s="1" t="s">
        <v>28</v>
      </c>
      <c r="B2911" s="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s="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</row>
    <row r="2912" spans="1:28">
      <c r="A2912" s="1" t="s">
        <v>28</v>
      </c>
      <c r="B2912" s="1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s="1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</row>
    <row r="2913" spans="1:28">
      <c r="A2913" s="1" t="s">
        <v>28</v>
      </c>
      <c r="B2913" s="1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s="1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</row>
    <row r="2914" spans="1:28">
      <c r="A2914" s="1" t="s">
        <v>28</v>
      </c>
      <c r="B2914" s="1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s="1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</row>
    <row r="2915" spans="1:28">
      <c r="A2915" s="1" t="s">
        <v>28</v>
      </c>
      <c r="B2915" s="1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s="1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</row>
    <row r="2916" spans="1:28">
      <c r="A2916" s="1" t="s">
        <v>28</v>
      </c>
      <c r="B2916" s="1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s="1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</row>
    <row r="2917" spans="1:28">
      <c r="A2917" s="1" t="s">
        <v>747</v>
      </c>
      <c r="B2917" s="1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s="1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</row>
    <row r="2918" spans="1:28">
      <c r="A2918" s="1" t="s">
        <v>28</v>
      </c>
      <c r="B2918" s="1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s="1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</row>
    <row r="2919" spans="1:28">
      <c r="A2919" s="1" t="s">
        <v>28</v>
      </c>
      <c r="B2919" s="1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s="1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</row>
    <row r="2920" spans="1:28">
      <c r="A2920" s="1" t="s">
        <v>28</v>
      </c>
      <c r="B2920" s="1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s="1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</row>
    <row r="2921" spans="1:28">
      <c r="A2921" s="1" t="s">
        <v>28</v>
      </c>
      <c r="B2921" s="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s="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</row>
    <row r="2922" spans="1:28">
      <c r="A2922" s="1" t="s">
        <v>28</v>
      </c>
      <c r="B2922" s="1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s="1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</row>
    <row r="2923" spans="1:28">
      <c r="A2923" s="1" t="s">
        <v>28</v>
      </c>
      <c r="B2923" s="1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s="1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</row>
    <row r="2924" spans="1:28">
      <c r="A2924" s="1" t="s">
        <v>28</v>
      </c>
      <c r="B2924" s="1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s="1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</row>
    <row r="2925" spans="1:28">
      <c r="A2925" s="1" t="s">
        <v>28</v>
      </c>
      <c r="B2925" s="1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s="1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</row>
    <row r="2926" spans="1:28">
      <c r="A2926" s="1" t="s">
        <v>28</v>
      </c>
      <c r="B2926" s="1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s="1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</row>
    <row r="2927" spans="1:28">
      <c r="A2927" s="1" t="s">
        <v>28</v>
      </c>
      <c r="B2927" s="1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s="1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</row>
    <row r="2928" spans="1:28">
      <c r="A2928" s="1" t="s">
        <v>28</v>
      </c>
      <c r="B2928" s="1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s="1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</row>
    <row r="2929" spans="1:28">
      <c r="A2929" s="1" t="s">
        <v>28</v>
      </c>
      <c r="B2929" s="1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s="1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</row>
    <row r="2930" spans="1:28">
      <c r="A2930" s="1" t="s">
        <v>28</v>
      </c>
      <c r="B2930" s="1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s="1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</row>
    <row r="2931" spans="1:28">
      <c r="A2931" s="1" t="s">
        <v>28</v>
      </c>
      <c r="B2931" s="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s="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</row>
    <row r="2932" spans="1:28">
      <c r="A2932" s="1" t="s">
        <v>28</v>
      </c>
      <c r="B2932" s="1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s="1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</row>
    <row r="2933" spans="1:28">
      <c r="A2933" s="1" t="s">
        <v>28</v>
      </c>
      <c r="B2933" s="1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s="1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</row>
    <row r="2934" spans="1:28">
      <c r="A2934" s="1" t="s">
        <v>28</v>
      </c>
      <c r="B2934" s="1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s="1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</row>
    <row r="2935" spans="1:28">
      <c r="A2935" s="1" t="s">
        <v>28</v>
      </c>
      <c r="B2935" s="1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s="1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</row>
    <row r="2936" spans="1:28">
      <c r="A2936" s="1" t="s">
        <v>28</v>
      </c>
      <c r="B2936" s="1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s="1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</row>
    <row r="2937" spans="1:28">
      <c r="A2937" s="1" t="s">
        <v>28</v>
      </c>
      <c r="B2937" s="1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s="1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</row>
    <row r="2938" spans="1:28">
      <c r="A2938" s="1" t="s">
        <v>28</v>
      </c>
      <c r="B2938" s="1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s="1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</row>
    <row r="2939" spans="1:28">
      <c r="A2939" s="1" t="s">
        <v>28</v>
      </c>
      <c r="B2939" s="1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J2939" t="s">
        <v>7249</v>
      </c>
      <c r="K2939" t="s">
        <v>12977</v>
      </c>
      <c r="L2939" s="1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</row>
    <row r="2940" spans="1:28">
      <c r="A2940" s="1" t="s">
        <v>28</v>
      </c>
      <c r="B2940" s="1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s="1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</row>
    <row r="2941" spans="1:28">
      <c r="A2941" s="1" t="s">
        <v>28</v>
      </c>
      <c r="B2941" s="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s="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</row>
    <row r="2942" spans="1:28">
      <c r="A2942" s="1" t="s">
        <v>28</v>
      </c>
      <c r="B2942" s="1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s="1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</row>
    <row r="2943" spans="1:28">
      <c r="A2943" s="1" t="s">
        <v>28</v>
      </c>
      <c r="B2943" s="1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s="1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</row>
    <row r="2944" spans="1:28">
      <c r="A2944" s="1" t="s">
        <v>28</v>
      </c>
      <c r="B2944" s="1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s="1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</row>
    <row r="2945" spans="1:28">
      <c r="A2945" s="1" t="s">
        <v>28</v>
      </c>
      <c r="B2945" s="1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s="1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</row>
    <row r="2946" spans="1:28">
      <c r="A2946" s="1" t="s">
        <v>747</v>
      </c>
      <c r="B2946" s="1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s="1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</row>
    <row r="2947" spans="1:28">
      <c r="A2947" s="1" t="s">
        <v>747</v>
      </c>
      <c r="B2947" s="1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s="1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</row>
    <row r="2948" spans="1:28">
      <c r="A2948" s="1" t="s">
        <v>28</v>
      </c>
      <c r="B2948" s="1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s="1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</row>
    <row r="2949" spans="1:28">
      <c r="A2949" s="1" t="s">
        <v>28</v>
      </c>
      <c r="B2949" s="1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s="1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</row>
    <row r="2950" spans="1:28">
      <c r="A2950" s="1" t="s">
        <v>28</v>
      </c>
      <c r="B2950" s="1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s="1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</row>
    <row r="2951" spans="1:28">
      <c r="A2951" s="1" t="s">
        <v>28</v>
      </c>
      <c r="B2951" s="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s="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</row>
    <row r="2952" spans="1:28">
      <c r="A2952" s="1" t="s">
        <v>28</v>
      </c>
      <c r="B2952" s="1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J2952" t="s">
        <v>10222</v>
      </c>
      <c r="K2952" t="s">
        <v>14151</v>
      </c>
      <c r="L2952" s="1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</row>
    <row r="2953" spans="1:28">
      <c r="A2953" s="1" t="s">
        <v>28</v>
      </c>
      <c r="B2953" s="1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s="1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</row>
    <row r="2954" spans="1:28">
      <c r="A2954" s="1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J2954" t="s">
        <v>14162</v>
      </c>
      <c r="K2954" t="s">
        <v>1115</v>
      </c>
      <c r="L2954" s="1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Y2954">
        <v>939</v>
      </c>
      <c r="Z2954">
        <v>8.6</v>
      </c>
      <c r="AA2954">
        <v>16</v>
      </c>
      <c r="AB2954">
        <v>31000</v>
      </c>
    </row>
    <row r="2955" spans="1:28">
      <c r="A2955" s="1" t="s">
        <v>28</v>
      </c>
      <c r="B2955" s="1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s="1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</row>
    <row r="2956" spans="1:28">
      <c r="A2956" s="1" t="s">
        <v>28</v>
      </c>
      <c r="B2956" s="1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s="1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</row>
    <row r="2957" spans="1:28">
      <c r="A2957" s="1" t="s">
        <v>28</v>
      </c>
      <c r="B2957" s="1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J2957" t="s">
        <v>4075</v>
      </c>
      <c r="K2957" t="s">
        <v>3512</v>
      </c>
      <c r="L2957" s="1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</row>
    <row r="2958" spans="1:28">
      <c r="A2958" s="1" t="s">
        <v>28</v>
      </c>
      <c r="B2958" s="1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s="1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</row>
    <row r="2959" spans="1:28">
      <c r="A2959" s="1" t="s">
        <v>28</v>
      </c>
      <c r="B2959" s="1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s="1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</row>
    <row r="2960" spans="1:28">
      <c r="A2960" s="1" t="s">
        <v>28</v>
      </c>
      <c r="B2960" s="1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s="1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X2960">
        <v>2004</v>
      </c>
      <c r="Y2960">
        <v>691</v>
      </c>
      <c r="Z2960">
        <v>4.5</v>
      </c>
      <c r="AA2960">
        <v>1.85</v>
      </c>
      <c r="AB2960">
        <v>151</v>
      </c>
    </row>
    <row r="2961" spans="1:28">
      <c r="A2961" s="1" t="s">
        <v>747</v>
      </c>
      <c r="B2961" s="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s="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</row>
    <row r="2962" spans="1:28">
      <c r="A2962" s="1" t="s">
        <v>28</v>
      </c>
      <c r="B2962" s="1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s="1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</row>
    <row r="2963" spans="1:28">
      <c r="A2963" s="1" t="s">
        <v>28</v>
      </c>
      <c r="B2963" s="1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s="1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</row>
    <row r="2964" spans="1:28">
      <c r="A2964" s="1" t="s">
        <v>28</v>
      </c>
      <c r="B2964" s="1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s="1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</row>
    <row r="2965" spans="1:28">
      <c r="A2965" s="1" t="s">
        <v>28</v>
      </c>
      <c r="B2965" s="1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s="1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</row>
    <row r="2966" spans="1:28">
      <c r="A2966" s="1" t="s">
        <v>28</v>
      </c>
      <c r="B2966" s="1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s="1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X2966">
        <v>1997</v>
      </c>
      <c r="Y2966">
        <v>560</v>
      </c>
      <c r="Z2966">
        <v>5.3</v>
      </c>
      <c r="AA2966">
        <v>1.85</v>
      </c>
      <c r="AB2966">
        <v>439</v>
      </c>
    </row>
    <row r="2967" spans="1:28">
      <c r="A2967" s="1" t="s">
        <v>28</v>
      </c>
      <c r="B2967" s="1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s="1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</row>
    <row r="2968" spans="1:28">
      <c r="A2968" s="1" t="s">
        <v>28</v>
      </c>
      <c r="B2968" s="1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s="1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X2968">
        <v>2010</v>
      </c>
      <c r="Y2968">
        <v>826</v>
      </c>
      <c r="Z2968">
        <v>5.8</v>
      </c>
      <c r="AA2968">
        <v>2.35</v>
      </c>
      <c r="AB2968">
        <v>0</v>
      </c>
    </row>
    <row r="2969" spans="1:28">
      <c r="A2969" s="1" t="s">
        <v>28</v>
      </c>
      <c r="B2969" s="1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s="1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X2969">
        <v>2008</v>
      </c>
      <c r="Y2969">
        <v>536</v>
      </c>
      <c r="Z2969">
        <v>6.7</v>
      </c>
      <c r="AA2969">
        <v>1.85</v>
      </c>
      <c r="AB2969">
        <v>0</v>
      </c>
    </row>
    <row r="2970" spans="1:28">
      <c r="A2970" s="1" t="s">
        <v>28</v>
      </c>
      <c r="B2970" s="1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J2970" t="s">
        <v>5274</v>
      </c>
      <c r="K2970" t="s">
        <v>3980</v>
      </c>
      <c r="L2970" s="1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</row>
    <row r="2971" spans="1:28">
      <c r="A2971" s="1" t="s">
        <v>28</v>
      </c>
      <c r="B2971" s="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s="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X2971">
        <v>2003</v>
      </c>
      <c r="Y2971">
        <v>14000</v>
      </c>
      <c r="Z2971">
        <v>7</v>
      </c>
      <c r="AA2971">
        <v>2.35</v>
      </c>
      <c r="AB2971">
        <v>0</v>
      </c>
    </row>
    <row r="2972" spans="1:28">
      <c r="A2972" s="1" t="s">
        <v>28</v>
      </c>
      <c r="B2972" s="1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s="1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</row>
    <row r="2973" spans="1:28">
      <c r="A2973" s="1" t="s">
        <v>28</v>
      </c>
      <c r="B2973" s="1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s="1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</row>
    <row r="2974" spans="1:28">
      <c r="A2974" s="1" t="s">
        <v>28</v>
      </c>
      <c r="B2974" s="1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s="1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</row>
    <row r="2975" spans="1:28">
      <c r="A2975" s="1" t="s">
        <v>28</v>
      </c>
      <c r="B2975" s="1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s="1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</row>
    <row r="2976" spans="1:28">
      <c r="A2976" s="1" t="s">
        <v>28</v>
      </c>
      <c r="B2976" s="1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s="1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</row>
    <row r="2977" spans="1:28">
      <c r="A2977" s="1" t="s">
        <v>28</v>
      </c>
      <c r="B2977" s="1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s="1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</row>
    <row r="2978" spans="1:28">
      <c r="A2978" s="1" t="s">
        <v>28</v>
      </c>
      <c r="B2978" s="1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s="1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</row>
    <row r="2979" spans="1:28">
      <c r="A2979" s="1" t="s">
        <v>28</v>
      </c>
      <c r="B2979" s="1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s="1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</row>
    <row r="2980" spans="1:28">
      <c r="A2980" s="1" t="s">
        <v>28</v>
      </c>
      <c r="B2980" s="1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s="1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</row>
    <row r="2981" spans="1:28">
      <c r="A2981" s="1" t="s">
        <v>28</v>
      </c>
      <c r="B2981" s="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s="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</row>
    <row r="2982" spans="1:28">
      <c r="A2982" s="1" t="s">
        <v>28</v>
      </c>
      <c r="B2982" s="1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s="1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</row>
    <row r="2983" spans="1:28">
      <c r="A2983" s="1" t="s">
        <v>747</v>
      </c>
      <c r="B2983" s="1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s="1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</row>
    <row r="2984" spans="1:28">
      <c r="A2984" s="1" t="s">
        <v>28</v>
      </c>
      <c r="B2984" s="1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s="1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</row>
    <row r="2985" spans="1:28">
      <c r="A2985" s="1" t="s">
        <v>28</v>
      </c>
      <c r="B2985" s="1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s="1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</row>
    <row r="2986" spans="1:28">
      <c r="A2986" s="1" t="s">
        <v>28</v>
      </c>
      <c r="B2986" s="1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s="1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</row>
    <row r="2987" spans="1:28">
      <c r="A2987" s="1" t="s">
        <v>28</v>
      </c>
      <c r="B2987" s="1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s="1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</row>
    <row r="2988" spans="1:28">
      <c r="A2988" s="1" t="s">
        <v>28</v>
      </c>
      <c r="B2988" s="1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s="1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</row>
    <row r="2989" spans="1:28">
      <c r="A2989" s="1" t="s">
        <v>28</v>
      </c>
      <c r="B2989" s="1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s="1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</row>
    <row r="2990" spans="1:28">
      <c r="A2990" s="1" t="s">
        <v>28</v>
      </c>
      <c r="B2990" s="1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s="1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</row>
    <row r="2991" spans="1:28">
      <c r="A2991" s="1" t="s">
        <v>28</v>
      </c>
      <c r="B2991" s="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J2991" t="s">
        <v>14314</v>
      </c>
      <c r="K2991" t="s">
        <v>1689</v>
      </c>
      <c r="L2991" s="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</row>
    <row r="2992" spans="1:28">
      <c r="A2992" s="1" t="s">
        <v>28</v>
      </c>
      <c r="B2992" s="1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s="1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</row>
    <row r="2993" spans="1:28">
      <c r="A2993" s="1" t="s">
        <v>28</v>
      </c>
      <c r="B2993" s="1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s="1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</row>
    <row r="2994" spans="1:28">
      <c r="A2994" s="1" t="s">
        <v>28</v>
      </c>
      <c r="B2994" s="1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s="1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</row>
    <row r="2995" spans="1:28">
      <c r="A2995" s="1" t="s">
        <v>28</v>
      </c>
      <c r="B2995" s="1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s="1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</row>
    <row r="2996" spans="1:28">
      <c r="A2996" s="1" t="s">
        <v>28</v>
      </c>
      <c r="B2996" s="1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s="1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</row>
    <row r="2997" spans="1:28">
      <c r="A2997" s="1" t="s">
        <v>747</v>
      </c>
      <c r="B2997" s="1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s="1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</row>
    <row r="2998" spans="1:28">
      <c r="A2998" s="1" t="s">
        <v>28</v>
      </c>
      <c r="B2998" s="1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s="1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</row>
    <row r="2999" spans="1:28">
      <c r="A2999" s="1" t="s">
        <v>28</v>
      </c>
      <c r="B2999" s="1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s="1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</row>
    <row r="3000" spans="1:28">
      <c r="A3000" s="1" t="s">
        <v>28</v>
      </c>
      <c r="B3000" s="1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s="1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</row>
    <row r="3001" spans="1:28">
      <c r="A3001" s="1" t="s">
        <v>28</v>
      </c>
      <c r="B3001" s="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s="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</row>
    <row r="3002" spans="1:28">
      <c r="A3002" s="1" t="s">
        <v>28</v>
      </c>
      <c r="B3002" s="1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s="1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</row>
    <row r="3003" spans="1:28">
      <c r="A3003" s="1" t="s">
        <v>28</v>
      </c>
      <c r="B3003" s="1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s="1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</row>
    <row r="3004" spans="1:28">
      <c r="A3004" s="1" t="s">
        <v>28</v>
      </c>
      <c r="B3004" s="1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s="1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</row>
    <row r="3005" spans="1:28">
      <c r="A3005" s="1" t="s">
        <v>28</v>
      </c>
      <c r="B3005" s="1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s="1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</row>
    <row r="3006" spans="1:28">
      <c r="A3006" s="1" t="s">
        <v>28</v>
      </c>
      <c r="B3006" s="1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s="1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</row>
    <row r="3007" spans="1:28">
      <c r="A3007" s="1" t="s">
        <v>28</v>
      </c>
      <c r="B3007" s="1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s="1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</row>
    <row r="3008" spans="1:28">
      <c r="A3008" s="1" t="s">
        <v>28</v>
      </c>
      <c r="B3008" s="1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s="1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</row>
    <row r="3009" spans="1:28">
      <c r="A3009" s="1" t="s">
        <v>28</v>
      </c>
      <c r="B3009" s="1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s="1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X3009">
        <v>2009</v>
      </c>
      <c r="Y3009">
        <v>4</v>
      </c>
      <c r="Z3009">
        <v>5.7</v>
      </c>
      <c r="AA3009">
        <v>2.35</v>
      </c>
      <c r="AB3009">
        <v>784</v>
      </c>
    </row>
    <row r="3010" spans="1:28">
      <c r="A3010" s="1" t="s">
        <v>28</v>
      </c>
      <c r="B3010" s="1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J3010" t="s">
        <v>14404</v>
      </c>
      <c r="K3010" t="s">
        <v>8554</v>
      </c>
      <c r="L3010" s="1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</row>
    <row r="3011" spans="1:28">
      <c r="A3011" s="1" t="s">
        <v>747</v>
      </c>
      <c r="B3011" s="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s="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</row>
    <row r="3012" spans="1:28">
      <c r="A3012" s="1" t="s">
        <v>28</v>
      </c>
      <c r="B3012" s="1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s="1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</row>
    <row r="3013" spans="1:28">
      <c r="A3013" s="1" t="s">
        <v>28</v>
      </c>
      <c r="B3013" s="1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J3013" t="s">
        <v>803</v>
      </c>
      <c r="K3013" t="s">
        <v>1951</v>
      </c>
      <c r="L3013" s="1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X3013">
        <v>2011</v>
      </c>
      <c r="Y3013">
        <v>618</v>
      </c>
      <c r="Z3013">
        <v>3.2</v>
      </c>
      <c r="AB3013">
        <v>211</v>
      </c>
    </row>
    <row r="3014" spans="1:28">
      <c r="A3014" s="1" t="s">
        <v>28</v>
      </c>
      <c r="B3014" s="1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J3014" t="s">
        <v>571</v>
      </c>
      <c r="K3014" t="s">
        <v>12055</v>
      </c>
      <c r="L3014" s="1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</row>
    <row r="3015" spans="1:28">
      <c r="A3015" s="1" t="s">
        <v>28</v>
      </c>
      <c r="B3015" s="1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s="1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</row>
    <row r="3016" spans="1:28">
      <c r="A3016" s="1" t="s">
        <v>28</v>
      </c>
      <c r="B3016" s="1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J3016" t="s">
        <v>14433</v>
      </c>
      <c r="K3016" t="s">
        <v>14434</v>
      </c>
      <c r="L3016" s="1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</row>
    <row r="3017" spans="1:28">
      <c r="A3017" s="1" t="s">
        <v>28</v>
      </c>
      <c r="B3017" s="1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s="1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</row>
    <row r="3018" spans="1:28">
      <c r="A3018" s="1" t="s">
        <v>28</v>
      </c>
      <c r="B3018" s="1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s="1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</row>
    <row r="3019" spans="1:28">
      <c r="A3019" s="1" t="s">
        <v>28</v>
      </c>
      <c r="B3019" s="1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s="1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</row>
    <row r="3020" spans="1:28">
      <c r="A3020" s="1" t="s">
        <v>28</v>
      </c>
      <c r="B3020" s="1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J3020" t="s">
        <v>14453</v>
      </c>
      <c r="K3020" t="s">
        <v>14454</v>
      </c>
      <c r="L3020" s="1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</row>
    <row r="3021" spans="1:28">
      <c r="A3021" s="1" t="s">
        <v>28</v>
      </c>
      <c r="B3021" s="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s="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</row>
    <row r="3022" spans="1:28">
      <c r="A3022" s="1" t="s">
        <v>28</v>
      </c>
      <c r="B3022" s="1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s="1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</row>
    <row r="3023" spans="1:28">
      <c r="A3023" s="1" t="s">
        <v>28</v>
      </c>
      <c r="B3023" s="1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J3023" t="s">
        <v>4075</v>
      </c>
      <c r="K3023" t="s">
        <v>2284</v>
      </c>
      <c r="L3023" s="1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</row>
    <row r="3024" spans="1:28">
      <c r="A3024" s="1" t="s">
        <v>28</v>
      </c>
      <c r="B3024" s="1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J3024" t="s">
        <v>3409</v>
      </c>
      <c r="K3024" t="s">
        <v>14474</v>
      </c>
      <c r="L3024" s="1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</row>
    <row r="3025" spans="1:28">
      <c r="A3025" s="1" t="s">
        <v>28</v>
      </c>
      <c r="B3025" s="1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s="1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</row>
    <row r="3026" spans="1:28">
      <c r="A3026" s="1" t="s">
        <v>28</v>
      </c>
      <c r="B3026" s="1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s="1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</row>
    <row r="3027" spans="1:28">
      <c r="A3027" s="1" t="s">
        <v>28</v>
      </c>
      <c r="B3027" s="1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s="1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</row>
    <row r="3028" spans="1:28">
      <c r="A3028" s="1" t="s">
        <v>28</v>
      </c>
      <c r="B3028" s="1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s="1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</row>
    <row r="3029" spans="1:28">
      <c r="A3029" s="1" t="s">
        <v>28</v>
      </c>
      <c r="B3029" s="1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s="1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X3029">
        <v>2014</v>
      </c>
      <c r="Y3029">
        <v>68</v>
      </c>
      <c r="Z3029">
        <v>7.2</v>
      </c>
      <c r="AA3029">
        <v>2.35</v>
      </c>
      <c r="AB3029">
        <v>0</v>
      </c>
    </row>
    <row r="3030" spans="1:28">
      <c r="A3030" s="1" t="s">
        <v>28</v>
      </c>
      <c r="B3030" s="1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s="1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</row>
    <row r="3031" spans="1:28">
      <c r="A3031" s="1" t="s">
        <v>28</v>
      </c>
      <c r="B3031" s="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s="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</row>
    <row r="3032" spans="1:28">
      <c r="A3032" s="1" t="s">
        <v>28</v>
      </c>
      <c r="B3032" s="1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s="1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X3032">
        <v>2006</v>
      </c>
      <c r="Y3032">
        <v>362</v>
      </c>
      <c r="Z3032">
        <v>7.1</v>
      </c>
      <c r="AA3032">
        <v>1.85</v>
      </c>
      <c r="AB3032">
        <v>641</v>
      </c>
    </row>
    <row r="3033" spans="1:28">
      <c r="A3033" s="1" t="s">
        <v>28</v>
      </c>
      <c r="B3033" s="1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s="1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</row>
    <row r="3034" spans="1:28">
      <c r="A3034" s="1" t="s">
        <v>28</v>
      </c>
      <c r="B3034" s="1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s="1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</row>
    <row r="3035" spans="1:28">
      <c r="A3035" s="1" t="s">
        <v>28</v>
      </c>
      <c r="B3035" s="1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J3035" t="s">
        <v>1752</v>
      </c>
      <c r="K3035" t="s">
        <v>14523</v>
      </c>
      <c r="L3035" s="1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</row>
    <row r="3036" spans="1:28">
      <c r="A3036" s="1" t="s">
        <v>28</v>
      </c>
      <c r="B3036" s="1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s="1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</row>
    <row r="3037" spans="1:28">
      <c r="A3037" s="1" t="s">
        <v>28</v>
      </c>
      <c r="B3037" s="1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J3037" t="s">
        <v>1671</v>
      </c>
      <c r="K3037" t="s">
        <v>7251</v>
      </c>
      <c r="L3037" s="1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</row>
    <row r="3038" spans="1:28">
      <c r="A3038" s="1" t="s">
        <v>28</v>
      </c>
      <c r="B3038" s="1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s="1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</row>
    <row r="3039" spans="1:28">
      <c r="A3039" s="1" t="s">
        <v>28</v>
      </c>
      <c r="B3039" s="1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s="1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</row>
    <row r="3040" spans="1:28">
      <c r="A3040" s="1" t="s">
        <v>28</v>
      </c>
      <c r="B3040" s="1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s="1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</row>
    <row r="3041" spans="1:28">
      <c r="A3041" s="1" t="s">
        <v>28</v>
      </c>
      <c r="B3041" s="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s="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</row>
    <row r="3042" spans="1:28">
      <c r="A3042" s="1" t="s">
        <v>28</v>
      </c>
      <c r="B3042" s="1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s="1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</row>
    <row r="3043" spans="1:28">
      <c r="A3043" s="1" t="s">
        <v>28</v>
      </c>
      <c r="B3043" s="1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J3043" t="s">
        <v>1671</v>
      </c>
      <c r="K3043" t="s">
        <v>5797</v>
      </c>
      <c r="L3043" s="1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</row>
    <row r="3044" spans="1:28">
      <c r="A3044" s="1" t="s">
        <v>28</v>
      </c>
      <c r="B3044" s="1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s="1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</row>
    <row r="3045" spans="1:28">
      <c r="A3045" s="1" t="s">
        <v>28</v>
      </c>
      <c r="B3045" s="1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s="1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</row>
    <row r="3046" spans="1:28">
      <c r="A3046" s="1" t="s">
        <v>28</v>
      </c>
      <c r="B3046" s="1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s="1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</row>
    <row r="3047" spans="1:28">
      <c r="A3047" s="1" t="s">
        <v>28</v>
      </c>
      <c r="B3047" s="1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J3047" t="s">
        <v>3409</v>
      </c>
      <c r="K3047" t="s">
        <v>1784</v>
      </c>
      <c r="L3047" s="1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</row>
    <row r="3048" spans="1:28">
      <c r="A3048" s="1" t="s">
        <v>28</v>
      </c>
      <c r="B3048" s="1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s="1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</row>
    <row r="3049" spans="1:28">
      <c r="A3049" s="1" t="s">
        <v>28</v>
      </c>
      <c r="B3049" s="1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s="1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</row>
    <row r="3050" spans="1:28">
      <c r="A3050" s="1" t="s">
        <v>28</v>
      </c>
      <c r="B3050" s="1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J3050" t="s">
        <v>14586</v>
      </c>
      <c r="K3050" t="s">
        <v>9259</v>
      </c>
      <c r="L3050" s="1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</row>
    <row r="3051" spans="1:28">
      <c r="A3051" s="1" t="s">
        <v>28</v>
      </c>
      <c r="B3051" s="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s="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</row>
    <row r="3052" spans="1:28">
      <c r="A3052" s="1" t="s">
        <v>28</v>
      </c>
      <c r="B3052" s="1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s="1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</row>
    <row r="3053" spans="1:28">
      <c r="A3053" s="1" t="s">
        <v>28</v>
      </c>
      <c r="B3053" s="1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s="1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</row>
    <row r="3054" spans="1:28">
      <c r="A3054" s="1" t="s">
        <v>28</v>
      </c>
      <c r="B3054" s="1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s="1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</row>
    <row r="3055" spans="1:28">
      <c r="A3055" s="1" t="s">
        <v>28</v>
      </c>
      <c r="B3055" s="1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s="1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</row>
    <row r="3056" spans="1:28">
      <c r="A3056" s="1" t="s">
        <v>28</v>
      </c>
      <c r="B3056" s="1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s="1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</row>
    <row r="3057" spans="1:28">
      <c r="A3057" s="1" t="s">
        <v>747</v>
      </c>
      <c r="B3057" s="1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s="1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</row>
    <row r="3058" spans="1:28">
      <c r="A3058" s="1" t="s">
        <v>28</v>
      </c>
      <c r="B3058" s="1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s="1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</row>
    <row r="3059" spans="1:28">
      <c r="A3059" s="1" t="s">
        <v>28</v>
      </c>
      <c r="B3059" s="1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s="1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</row>
    <row r="3060" spans="1:28">
      <c r="A3060" s="1" t="s">
        <v>28</v>
      </c>
      <c r="B3060" s="1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s="1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</row>
    <row r="3061" spans="1:28">
      <c r="A3061" s="1" t="s">
        <v>28</v>
      </c>
      <c r="B3061" s="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s="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</row>
    <row r="3062" spans="1:28">
      <c r="A3062" s="1" t="s">
        <v>28</v>
      </c>
      <c r="B3062" s="1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s="1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</row>
    <row r="3063" spans="1:28">
      <c r="A3063" s="1" t="s">
        <v>28</v>
      </c>
      <c r="B3063" s="1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s="1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</row>
    <row r="3064" spans="1:28">
      <c r="A3064" s="1" t="s">
        <v>28</v>
      </c>
      <c r="B3064" s="1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s="1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</row>
    <row r="3065" spans="1:28">
      <c r="A3065" s="1" t="s">
        <v>28</v>
      </c>
      <c r="B3065" s="1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s="1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</row>
    <row r="3066" spans="1:28">
      <c r="A3066" s="1" t="s">
        <v>28</v>
      </c>
      <c r="B3066" s="1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s="1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</row>
    <row r="3067" spans="1:28">
      <c r="A3067" s="1" t="s">
        <v>28</v>
      </c>
      <c r="B3067" s="1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s="1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</row>
    <row r="3068" spans="1:28">
      <c r="A3068" s="1" t="s">
        <v>28</v>
      </c>
      <c r="B3068" s="1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J3068" t="s">
        <v>6519</v>
      </c>
      <c r="K3068" t="s">
        <v>7456</v>
      </c>
      <c r="L3068" s="1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</row>
    <row r="3069" spans="1:28">
      <c r="A3069" s="1" t="s">
        <v>28</v>
      </c>
      <c r="B3069" s="1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s="1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X3069">
        <v>2005</v>
      </c>
      <c r="Y3069">
        <v>12000</v>
      </c>
      <c r="Z3069">
        <v>6.3</v>
      </c>
      <c r="AA3069">
        <v>2.35</v>
      </c>
      <c r="AB3069">
        <v>0</v>
      </c>
    </row>
    <row r="3070" spans="1:28">
      <c r="A3070" s="1" t="s">
        <v>28</v>
      </c>
      <c r="B3070" s="1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s="1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</row>
    <row r="3071" spans="1:28">
      <c r="A3071" s="1" t="s">
        <v>28</v>
      </c>
      <c r="B3071" s="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s="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</row>
    <row r="3072" spans="1:28">
      <c r="A3072" s="1" t="s">
        <v>28</v>
      </c>
      <c r="B3072" s="1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J3072" t="s">
        <v>2125</v>
      </c>
      <c r="K3072" t="s">
        <v>567</v>
      </c>
      <c r="L3072" s="1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</row>
    <row r="3073" spans="1:28">
      <c r="A3073" s="1" t="s">
        <v>28</v>
      </c>
      <c r="B3073" s="1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s="1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</row>
    <row r="3074" spans="1:28">
      <c r="A3074" s="1" t="s">
        <v>28</v>
      </c>
      <c r="B3074" s="1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J3074" t="s">
        <v>2125</v>
      </c>
      <c r="K3074" t="s">
        <v>14686</v>
      </c>
      <c r="L3074" s="1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X3074">
        <v>1969</v>
      </c>
      <c r="Y3074">
        <v>545</v>
      </c>
      <c r="Z3074">
        <v>6.2</v>
      </c>
      <c r="AA3074">
        <v>2.35</v>
      </c>
      <c r="AB3074">
        <v>85</v>
      </c>
    </row>
    <row r="3075" spans="1:28">
      <c r="A3075" s="1" t="s">
        <v>28</v>
      </c>
      <c r="B3075" s="1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J3075" t="s">
        <v>1415</v>
      </c>
      <c r="K3075" t="s">
        <v>7984</v>
      </c>
      <c r="L3075" s="1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</row>
    <row r="3076" spans="1:28">
      <c r="A3076" s="1" t="s">
        <v>28</v>
      </c>
      <c r="B3076" s="1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s="1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</row>
    <row r="3077" spans="1:28">
      <c r="A3077" s="1" t="s">
        <v>28</v>
      </c>
      <c r="B3077" s="1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s="1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</row>
    <row r="3078" spans="1:28">
      <c r="A3078" s="1" t="s">
        <v>28</v>
      </c>
      <c r="B3078" s="1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s="1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</row>
    <row r="3079" spans="1:28">
      <c r="A3079" s="1" t="s">
        <v>28</v>
      </c>
      <c r="B3079" s="1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s="1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</row>
    <row r="3080" spans="1:28">
      <c r="A3080" s="1" t="s">
        <v>28</v>
      </c>
      <c r="B3080" s="1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s="1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</row>
    <row r="3081" spans="1:28">
      <c r="A3081" s="1" t="s">
        <v>28</v>
      </c>
      <c r="B3081" s="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s="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</row>
    <row r="3082" spans="1:28">
      <c r="A3082" s="1" t="s">
        <v>28</v>
      </c>
      <c r="B3082" s="1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s="1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</row>
    <row r="3083" spans="1:28">
      <c r="A3083" s="1" t="s">
        <v>28</v>
      </c>
      <c r="B3083" s="1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s="1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</row>
    <row r="3084" spans="1:28">
      <c r="A3084" s="1" t="s">
        <v>28</v>
      </c>
      <c r="B3084" s="1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J3084" t="s">
        <v>7043</v>
      </c>
      <c r="K3084" t="s">
        <v>188</v>
      </c>
      <c r="L3084" s="1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</row>
    <row r="3085" spans="1:28">
      <c r="A3085" s="1" t="s">
        <v>28</v>
      </c>
      <c r="B3085" s="1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s="1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</row>
    <row r="3086" spans="1:28">
      <c r="A3086" s="1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J3086" t="s">
        <v>1671</v>
      </c>
      <c r="K3086" t="s">
        <v>14750</v>
      </c>
      <c r="L3086" s="1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Y3086">
        <v>102</v>
      </c>
      <c r="Z3086">
        <v>7.9</v>
      </c>
      <c r="AB3086">
        <v>0</v>
      </c>
    </row>
    <row r="3087" spans="1:28">
      <c r="A3087" s="1" t="s">
        <v>28</v>
      </c>
      <c r="B3087" s="1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s="1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X3087">
        <v>2010</v>
      </c>
      <c r="Y3087">
        <v>154</v>
      </c>
      <c r="Z3087">
        <v>5.3</v>
      </c>
      <c r="AB3087">
        <v>250</v>
      </c>
    </row>
    <row r="3088" spans="1:28">
      <c r="A3088" s="1" t="s">
        <v>28</v>
      </c>
      <c r="B3088" s="1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s="1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</row>
    <row r="3089" spans="1:28">
      <c r="A3089" s="1" t="s">
        <v>28</v>
      </c>
      <c r="B3089" s="1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s="1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</row>
    <row r="3090" spans="1:28">
      <c r="A3090" s="1" t="s">
        <v>28</v>
      </c>
      <c r="B3090" s="1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J3090" t="s">
        <v>5510</v>
      </c>
      <c r="K3090" t="s">
        <v>14774</v>
      </c>
      <c r="L3090" s="1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</row>
    <row r="3091" spans="1:28">
      <c r="A3091" s="1" t="s">
        <v>28</v>
      </c>
      <c r="B3091" s="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s="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</row>
    <row r="3092" spans="1:28">
      <c r="A3092" s="1" t="s">
        <v>28</v>
      </c>
      <c r="B3092" s="1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J3092" t="s">
        <v>4075</v>
      </c>
      <c r="K3092" t="s">
        <v>2382</v>
      </c>
      <c r="L3092" s="1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</row>
    <row r="3093" spans="1:28">
      <c r="A3093" s="1" t="s">
        <v>28</v>
      </c>
      <c r="B3093" s="1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s="1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</row>
    <row r="3094" spans="1:28">
      <c r="A3094" s="1" t="s">
        <v>28</v>
      </c>
      <c r="B3094" s="1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s="1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</row>
    <row r="3095" spans="1:28">
      <c r="A3095" s="1" t="s">
        <v>28</v>
      </c>
      <c r="B3095" s="1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s="1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</row>
    <row r="3096" spans="1:28">
      <c r="A3096" s="1" t="s">
        <v>28</v>
      </c>
      <c r="B3096" s="1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s="1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</row>
    <row r="3097" spans="1:28">
      <c r="A3097" s="1" t="s">
        <v>28</v>
      </c>
      <c r="B3097" s="1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s="1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</row>
    <row r="3098" spans="1:28">
      <c r="A3098" s="1" t="s">
        <v>28</v>
      </c>
      <c r="B3098" s="1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s="1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</row>
    <row r="3099" spans="1:28">
      <c r="A3099" s="1" t="s">
        <v>28</v>
      </c>
      <c r="B3099" s="1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s="1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</row>
    <row r="3100" spans="1:28">
      <c r="A3100" s="1" t="s">
        <v>28</v>
      </c>
      <c r="B3100" s="1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s="1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</row>
    <row r="3101" spans="1:28">
      <c r="A3101" s="1" t="s">
        <v>28</v>
      </c>
      <c r="B3101" s="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s="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</row>
    <row r="3102" spans="1:28">
      <c r="A3102" s="1" t="s">
        <v>28</v>
      </c>
      <c r="B3102" s="1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s="1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</row>
    <row r="3103" spans="1:28">
      <c r="A3103" s="1" t="s">
        <v>747</v>
      </c>
      <c r="B3103" s="1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J3103" t="s">
        <v>1017</v>
      </c>
      <c r="K3103" t="s">
        <v>6112</v>
      </c>
      <c r="L3103" s="1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</row>
    <row r="3104" spans="1:28">
      <c r="A3104" s="1" t="s">
        <v>28</v>
      </c>
      <c r="B3104" s="1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s="1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</row>
    <row r="3105" spans="1:28">
      <c r="A3105" s="1" t="s">
        <v>28</v>
      </c>
      <c r="B3105" s="1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s="1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</row>
    <row r="3106" spans="1:28">
      <c r="A3106" s="1" t="s">
        <v>28</v>
      </c>
      <c r="B3106" s="1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s="1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</row>
    <row r="3107" spans="1:28">
      <c r="A3107" s="1" t="s">
        <v>28</v>
      </c>
      <c r="B3107" s="1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s="1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</row>
    <row r="3108" spans="1:28">
      <c r="A3108" s="1" t="s">
        <v>28</v>
      </c>
      <c r="B3108" s="1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s="1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</row>
    <row r="3109" spans="1:28">
      <c r="A3109" s="1" t="s">
        <v>28</v>
      </c>
      <c r="B3109" s="1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s="1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</row>
    <row r="3110" spans="1:28">
      <c r="A3110" s="1" t="s">
        <v>28</v>
      </c>
      <c r="B3110" s="1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s="1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</row>
    <row r="3111" spans="1:28">
      <c r="A3111" s="1" t="s">
        <v>28</v>
      </c>
      <c r="B3111" s="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s="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</row>
    <row r="3112" spans="1:28">
      <c r="A3112" s="1" t="s">
        <v>28</v>
      </c>
      <c r="B3112" s="1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s="1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</row>
    <row r="3113" spans="1:28">
      <c r="A3113" s="1" t="s">
        <v>28</v>
      </c>
      <c r="B3113" s="1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J3113" t="s">
        <v>50</v>
      </c>
      <c r="K3113" t="s">
        <v>5083</v>
      </c>
      <c r="L3113" s="1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</row>
    <row r="3114" spans="1:28">
      <c r="A3114" s="1" t="s">
        <v>28</v>
      </c>
      <c r="B3114" s="1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s="1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</row>
    <row r="3115" spans="1:28">
      <c r="A3115" s="1" t="s">
        <v>28</v>
      </c>
      <c r="B3115" s="1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s="1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</row>
    <row r="3116" spans="1:28">
      <c r="A3116" s="1" t="s">
        <v>28</v>
      </c>
      <c r="B3116" s="1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s="1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</row>
    <row r="3117" spans="1:28">
      <c r="A3117" s="1" t="s">
        <v>28</v>
      </c>
      <c r="B3117" s="1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s="1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</row>
    <row r="3118" spans="1:28">
      <c r="A3118" s="1" t="s">
        <v>28</v>
      </c>
      <c r="B3118" s="1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s="1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</row>
    <row r="3119" spans="1:28">
      <c r="A3119" s="1" t="s">
        <v>28</v>
      </c>
      <c r="B3119" s="1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s="1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</row>
    <row r="3120" spans="1:28">
      <c r="A3120" s="1" t="s">
        <v>28</v>
      </c>
      <c r="B3120" s="1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s="1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</row>
    <row r="3121" spans="1:28">
      <c r="A3121" s="1" t="s">
        <v>28</v>
      </c>
      <c r="B3121" s="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s="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</row>
    <row r="3122" spans="1:28">
      <c r="A3122" s="1" t="s">
        <v>28</v>
      </c>
      <c r="B3122" s="1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s="1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</row>
    <row r="3123" spans="1:28">
      <c r="A3123" s="1" t="s">
        <v>28</v>
      </c>
      <c r="B3123" s="1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s="1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</row>
    <row r="3124" spans="1:28">
      <c r="A3124" s="1" t="s">
        <v>28</v>
      </c>
      <c r="B3124" s="1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s="1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</row>
    <row r="3125" spans="1:28">
      <c r="A3125" s="1" t="s">
        <v>28</v>
      </c>
      <c r="B3125" s="1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s="1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</row>
    <row r="3126" spans="1:28">
      <c r="A3126" s="1" t="s">
        <v>28</v>
      </c>
      <c r="B3126" s="1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s="1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</row>
    <row r="3127" spans="1:28">
      <c r="A3127" s="1" t="s">
        <v>28</v>
      </c>
      <c r="B3127" s="1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s="1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</row>
    <row r="3128" spans="1:28">
      <c r="A3128" s="1" t="s">
        <v>28</v>
      </c>
      <c r="B3128" s="1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s="1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</row>
    <row r="3129" spans="1:28">
      <c r="A3129" s="1" t="s">
        <v>28</v>
      </c>
      <c r="B3129" s="1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s="1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</row>
    <row r="3130" spans="1:28">
      <c r="A3130" s="1" t="s">
        <v>28</v>
      </c>
      <c r="B3130" s="1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s="1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</row>
    <row r="3131" spans="1:28">
      <c r="A3131" s="1" t="s">
        <v>28</v>
      </c>
      <c r="B3131" s="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J3131" t="s">
        <v>200</v>
      </c>
      <c r="K3131" t="s">
        <v>235</v>
      </c>
      <c r="L3131" s="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</row>
    <row r="3132" spans="1:28">
      <c r="A3132" s="1" t="s">
        <v>28</v>
      </c>
      <c r="B3132" s="1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J3132" t="s">
        <v>4332</v>
      </c>
      <c r="K3132" t="s">
        <v>2201</v>
      </c>
      <c r="L3132" s="1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</row>
    <row r="3133" spans="1:28">
      <c r="A3133" s="1" t="s">
        <v>28</v>
      </c>
      <c r="B3133" s="1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s="1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</row>
    <row r="3134" spans="1:28">
      <c r="A3134" s="1" t="s">
        <v>28</v>
      </c>
      <c r="B3134" s="1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s="1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</row>
    <row r="3135" spans="1:28">
      <c r="A3135" s="1" t="s">
        <v>28</v>
      </c>
      <c r="B3135" s="1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s="1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</row>
    <row r="3136" spans="1:28">
      <c r="A3136" s="1" t="s">
        <v>28</v>
      </c>
      <c r="B3136" s="1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s="1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</row>
    <row r="3137" spans="1:28">
      <c r="A3137" s="1" t="s">
        <v>28</v>
      </c>
      <c r="B3137" s="1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s="1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</row>
    <row r="3138" spans="1:28">
      <c r="A3138" s="1" t="s">
        <v>747</v>
      </c>
      <c r="B3138" s="1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s="1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</row>
    <row r="3139" spans="1:28">
      <c r="A3139" s="1" t="s">
        <v>28</v>
      </c>
      <c r="B3139" s="1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J3139" t="s">
        <v>59</v>
      </c>
      <c r="K3139" t="s">
        <v>9450</v>
      </c>
      <c r="L3139" s="1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</row>
    <row r="3140" spans="1:28">
      <c r="A3140" s="1" t="s">
        <v>28</v>
      </c>
      <c r="B3140" s="1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s="1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X3140">
        <v>2005</v>
      </c>
      <c r="Y3140">
        <v>918</v>
      </c>
      <c r="Z3140">
        <v>6</v>
      </c>
      <c r="AA3140">
        <v>2.35</v>
      </c>
      <c r="AB3140">
        <v>997</v>
      </c>
    </row>
    <row r="3141" spans="1:28">
      <c r="A3141" s="1" t="s">
        <v>28</v>
      </c>
      <c r="B3141" s="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s="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</row>
    <row r="3142" spans="1:28">
      <c r="A3142" s="1" t="s">
        <v>28</v>
      </c>
      <c r="B3142" s="1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s="1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</row>
    <row r="3143" spans="1:28">
      <c r="A3143" s="1" t="s">
        <v>28</v>
      </c>
      <c r="B3143" s="1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s="1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</row>
    <row r="3144" spans="1:28">
      <c r="A3144" s="1" t="s">
        <v>28</v>
      </c>
      <c r="B3144" s="1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s="1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</row>
    <row r="3145" spans="1:28">
      <c r="A3145" s="1" t="s">
        <v>28</v>
      </c>
      <c r="B3145" s="1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s="1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</row>
    <row r="3146" spans="1:28">
      <c r="A3146" s="1" t="s">
        <v>28</v>
      </c>
      <c r="B3146" s="1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s="1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</row>
    <row r="3147" spans="1:28">
      <c r="A3147" s="1" t="s">
        <v>28</v>
      </c>
      <c r="B3147" s="1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s="1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</row>
    <row r="3148" spans="1:28">
      <c r="A3148" s="1" t="s">
        <v>28</v>
      </c>
      <c r="B3148" s="1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s="1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</row>
    <row r="3149" spans="1:28">
      <c r="A3149" s="1" t="s">
        <v>28</v>
      </c>
      <c r="B3149" s="1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s="1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</row>
    <row r="3150" spans="1:28">
      <c r="A3150" s="1" t="s">
        <v>28</v>
      </c>
      <c r="B3150" s="1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J3150" t="s">
        <v>15011</v>
      </c>
      <c r="K3150" t="s">
        <v>536</v>
      </c>
      <c r="L3150" s="1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</row>
    <row r="3151" spans="1:28">
      <c r="A3151" s="1" t="s">
        <v>28</v>
      </c>
      <c r="B3151" s="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s="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</row>
    <row r="3152" spans="1:28">
      <c r="A3152" s="1" t="s">
        <v>28</v>
      </c>
      <c r="B3152" s="1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s="1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</row>
    <row r="3153" spans="1:28">
      <c r="A3153" s="1" t="s">
        <v>28</v>
      </c>
      <c r="B3153" s="1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s="1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</row>
    <row r="3154" spans="1:28">
      <c r="A3154" s="1" t="s">
        <v>28</v>
      </c>
      <c r="B3154" s="1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s="1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</row>
    <row r="3155" spans="1:28">
      <c r="A3155" s="1" t="s">
        <v>28</v>
      </c>
      <c r="B3155" s="1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s="1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X3155">
        <v>2009</v>
      </c>
      <c r="Y3155">
        <v>700</v>
      </c>
      <c r="Z3155">
        <v>5.8</v>
      </c>
      <c r="AA3155">
        <v>1.85</v>
      </c>
      <c r="AB3155">
        <v>0</v>
      </c>
    </row>
    <row r="3156" spans="1:28">
      <c r="A3156" s="1" t="s">
        <v>28</v>
      </c>
      <c r="B3156" s="1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s="1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</row>
    <row r="3157" spans="1:28">
      <c r="A3157" s="1" t="s">
        <v>28</v>
      </c>
      <c r="B3157" s="1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s="1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</row>
    <row r="3158" spans="1:28">
      <c r="A3158" s="1" t="s">
        <v>28</v>
      </c>
      <c r="B3158" s="1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s="1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</row>
    <row r="3159" spans="1:28">
      <c r="A3159" s="1" t="s">
        <v>28</v>
      </c>
      <c r="B3159" s="1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s="1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</row>
    <row r="3160" spans="1:28">
      <c r="A3160" s="1" t="s">
        <v>28</v>
      </c>
      <c r="B3160" s="1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s="1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</row>
    <row r="3161" spans="1:28">
      <c r="A3161" s="1" t="s">
        <v>28</v>
      </c>
      <c r="B3161" s="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s="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</row>
    <row r="3162" spans="1:28">
      <c r="A3162" s="1" t="s">
        <v>28</v>
      </c>
      <c r="B3162" s="1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s="1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</row>
    <row r="3163" spans="1:28">
      <c r="A3163" s="1" t="s">
        <v>28</v>
      </c>
      <c r="B3163" s="1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s="1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</row>
    <row r="3164" spans="1:28">
      <c r="A3164" s="1" t="s">
        <v>28</v>
      </c>
      <c r="B3164" s="1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s="1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</row>
    <row r="3165" spans="1:28">
      <c r="A3165" s="1" t="s">
        <v>28</v>
      </c>
      <c r="B3165" s="1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s="1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</row>
    <row r="3166" spans="1:28">
      <c r="A3166" s="1" t="s">
        <v>28</v>
      </c>
      <c r="B3166" s="1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s="1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</row>
    <row r="3167" spans="1:28">
      <c r="A3167" s="1" t="s">
        <v>28</v>
      </c>
      <c r="B3167" s="1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s="1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</row>
    <row r="3168" spans="1:28">
      <c r="A3168" s="1" t="s">
        <v>28</v>
      </c>
      <c r="B3168" s="1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J3168" t="s">
        <v>852</v>
      </c>
      <c r="K3168" t="s">
        <v>1386</v>
      </c>
      <c r="L3168" s="1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</row>
    <row r="3169" spans="1:28">
      <c r="A3169" s="1" t="s">
        <v>28</v>
      </c>
      <c r="B3169" s="1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s="1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</row>
    <row r="3170" spans="1:28">
      <c r="A3170" s="1" t="s">
        <v>28</v>
      </c>
      <c r="B3170" s="1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s="1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</row>
    <row r="3171" spans="1:28">
      <c r="A3171" s="1" t="s">
        <v>28</v>
      </c>
      <c r="B3171" s="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s="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</row>
    <row r="3172" spans="1:28">
      <c r="A3172" s="1" t="s">
        <v>28</v>
      </c>
      <c r="B3172" s="1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s="1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</row>
    <row r="3173" spans="1:28">
      <c r="A3173" s="1" t="s">
        <v>28</v>
      </c>
      <c r="B3173" s="1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s="1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</row>
    <row r="3174" spans="1:28">
      <c r="A3174" s="1" t="s">
        <v>747</v>
      </c>
      <c r="B3174" s="1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s="1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</row>
    <row r="3175" spans="1:28">
      <c r="A3175" s="1" t="s">
        <v>28</v>
      </c>
      <c r="B3175" s="1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s="1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X3175">
        <v>2011</v>
      </c>
      <c r="Y3175">
        <v>939</v>
      </c>
      <c r="Z3175">
        <v>6.3</v>
      </c>
      <c r="AA3175">
        <v>1.85</v>
      </c>
      <c r="AB3175">
        <v>0</v>
      </c>
    </row>
    <row r="3176" spans="1:28">
      <c r="A3176" s="1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J3176" t="s">
        <v>11289</v>
      </c>
      <c r="K3176" t="s">
        <v>15110</v>
      </c>
      <c r="L3176" s="1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Y3176">
        <v>722</v>
      </c>
      <c r="Z3176">
        <v>7.9</v>
      </c>
      <c r="AA3176">
        <v>1.78</v>
      </c>
      <c r="AB3176">
        <v>0</v>
      </c>
    </row>
    <row r="3177" spans="1:28">
      <c r="A3177" s="1" t="s">
        <v>747</v>
      </c>
      <c r="B3177" s="1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s="1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</row>
    <row r="3178" spans="1:28">
      <c r="A3178" s="1" t="s">
        <v>28</v>
      </c>
      <c r="B3178" s="1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s="1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</row>
    <row r="3179" spans="1:28">
      <c r="A3179" s="1" t="s">
        <v>28</v>
      </c>
      <c r="B3179" s="1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s="1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</row>
    <row r="3180" spans="1:28">
      <c r="A3180" s="1" t="s">
        <v>28</v>
      </c>
      <c r="B3180" s="1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s="1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</row>
    <row r="3181" spans="1:28">
      <c r="A3181" s="1" t="s">
        <v>28</v>
      </c>
      <c r="B3181" s="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s="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</row>
    <row r="3182" spans="1:28">
      <c r="A3182" s="1" t="s">
        <v>28</v>
      </c>
      <c r="B3182" s="1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s="1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</row>
    <row r="3183" spans="1:28">
      <c r="A3183" s="1" t="s">
        <v>28</v>
      </c>
      <c r="B3183" s="1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s="1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</row>
    <row r="3184" spans="1:28">
      <c r="A3184" s="1" t="s">
        <v>28</v>
      </c>
      <c r="B3184" s="1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s="1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X3184">
        <v>2007</v>
      </c>
      <c r="Y3184">
        <v>269</v>
      </c>
      <c r="Z3184">
        <v>6.6</v>
      </c>
      <c r="AA3184">
        <v>2.35</v>
      </c>
      <c r="AB3184">
        <v>0</v>
      </c>
    </row>
    <row r="3185" spans="1:28">
      <c r="A3185" s="1" t="s">
        <v>28</v>
      </c>
      <c r="B3185" s="1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J3185" t="s">
        <v>5482</v>
      </c>
      <c r="K3185" t="s">
        <v>4882</v>
      </c>
      <c r="L3185" s="1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</row>
    <row r="3186" spans="1:28">
      <c r="A3186" s="1" t="s">
        <v>28</v>
      </c>
      <c r="B3186" s="1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s="1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</row>
    <row r="3187" spans="1:28">
      <c r="A3187" s="1" t="s">
        <v>28</v>
      </c>
      <c r="B3187" s="1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s="1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</row>
    <row r="3188" spans="1:28">
      <c r="A3188" s="1" t="s">
        <v>28</v>
      </c>
      <c r="B3188" s="1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s="1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</row>
    <row r="3189" spans="1:28">
      <c r="A3189" s="1" t="s">
        <v>28</v>
      </c>
      <c r="B3189" s="1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s="1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</row>
    <row r="3190" spans="1:28">
      <c r="A3190" s="1" t="s">
        <v>28</v>
      </c>
      <c r="B3190" s="1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s="1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</row>
    <row r="3191" spans="1:28">
      <c r="A3191" s="1" t="s">
        <v>28</v>
      </c>
      <c r="B3191" s="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s="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</row>
    <row r="3192" spans="1:28">
      <c r="A3192" s="1" t="s">
        <v>28</v>
      </c>
      <c r="B3192" s="1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s="1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</row>
    <row r="3193" spans="1:28">
      <c r="A3193" s="1" t="s">
        <v>28</v>
      </c>
      <c r="B3193" s="1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s="1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</row>
    <row r="3194" spans="1:28">
      <c r="A3194" s="1" t="s">
        <v>28</v>
      </c>
      <c r="B3194" s="1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s="1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</row>
    <row r="3195" spans="1:28">
      <c r="A3195" s="1" t="s">
        <v>28</v>
      </c>
      <c r="B3195" s="1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s="1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</row>
    <row r="3196" spans="1:28">
      <c r="A3196" s="1" t="s">
        <v>28</v>
      </c>
      <c r="B3196" s="1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s="1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</row>
    <row r="3197" spans="1:28">
      <c r="A3197" s="1" t="s">
        <v>28</v>
      </c>
      <c r="B3197" s="1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s="1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</row>
    <row r="3198" spans="1:28">
      <c r="A3198" s="1" t="s">
        <v>28</v>
      </c>
      <c r="B3198" s="1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s="1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</row>
    <row r="3199" spans="1:28">
      <c r="A3199" s="1" t="s">
        <v>28</v>
      </c>
      <c r="B3199" s="1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s="1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</row>
    <row r="3200" spans="1:28">
      <c r="A3200" s="1" t="s">
        <v>28</v>
      </c>
      <c r="B3200" s="1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s="1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</row>
    <row r="3201" spans="1:28">
      <c r="A3201" s="1" t="s">
        <v>28</v>
      </c>
      <c r="B3201" s="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s="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</row>
    <row r="3202" spans="1:28">
      <c r="A3202" s="1" t="s">
        <v>28</v>
      </c>
      <c r="B3202" s="1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s="1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</row>
    <row r="3203" spans="1:28">
      <c r="A3203" s="1" t="s">
        <v>28</v>
      </c>
      <c r="B3203" s="1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s="1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</row>
    <row r="3204" spans="1:28">
      <c r="A3204" s="1" t="s">
        <v>28</v>
      </c>
      <c r="B3204" s="1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s="1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</row>
    <row r="3205" spans="1:28">
      <c r="A3205" s="1" t="s">
        <v>28</v>
      </c>
      <c r="B3205" s="1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s="1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</row>
    <row r="3206" spans="1:28">
      <c r="A3206" s="1" t="s">
        <v>28</v>
      </c>
      <c r="B3206" s="1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s="1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</row>
    <row r="3207" spans="1:28">
      <c r="A3207" s="1" t="s">
        <v>28</v>
      </c>
      <c r="B3207" s="1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s="1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</row>
    <row r="3208" spans="1:28">
      <c r="A3208" s="1" t="s">
        <v>28</v>
      </c>
      <c r="B3208" s="1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s="1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</row>
    <row r="3209" spans="1:28">
      <c r="A3209" s="1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s="1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Y3209">
        <v>3</v>
      </c>
      <c r="Z3209">
        <v>9.1</v>
      </c>
      <c r="AA3209">
        <v>1.33</v>
      </c>
      <c r="AB3209">
        <v>0</v>
      </c>
    </row>
    <row r="3210" spans="1:28">
      <c r="A3210" s="1" t="s">
        <v>28</v>
      </c>
      <c r="B3210" s="1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J3210" t="s">
        <v>578</v>
      </c>
      <c r="K3210" t="s">
        <v>15260</v>
      </c>
      <c r="L3210" s="1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</row>
    <row r="3211" spans="1:28">
      <c r="A3211" s="1" t="s">
        <v>28</v>
      </c>
      <c r="B3211" s="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s="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</row>
    <row r="3212" spans="1:28">
      <c r="A3212" s="1" t="s">
        <v>28</v>
      </c>
      <c r="B3212" s="1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s="1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</row>
    <row r="3213" spans="1:28">
      <c r="A3213" s="1" t="s">
        <v>28</v>
      </c>
      <c r="B3213" s="1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s="1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</row>
    <row r="3214" spans="1:28">
      <c r="A3214" s="1" t="s">
        <v>28</v>
      </c>
      <c r="B3214" s="1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s="1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</row>
    <row r="3215" spans="1:28">
      <c r="A3215" s="1" t="s">
        <v>28</v>
      </c>
      <c r="B3215" s="1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s="1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</row>
    <row r="3216" spans="1:28">
      <c r="A3216" s="1" t="s">
        <v>28</v>
      </c>
      <c r="B3216" s="1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s="1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</row>
    <row r="3217" spans="1:28">
      <c r="A3217" s="1" t="s">
        <v>28</v>
      </c>
      <c r="B3217" s="1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s="1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X3217">
        <v>1998</v>
      </c>
      <c r="Y3217">
        <v>623</v>
      </c>
      <c r="Z3217">
        <v>6.2</v>
      </c>
      <c r="AA3217">
        <v>1.85</v>
      </c>
      <c r="AB3217">
        <v>74</v>
      </c>
    </row>
    <row r="3218" spans="1:28">
      <c r="A3218" s="1" t="s">
        <v>28</v>
      </c>
      <c r="B3218" s="1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s="1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</row>
    <row r="3219" spans="1:28">
      <c r="A3219" s="1" t="s">
        <v>28</v>
      </c>
      <c r="B3219" s="1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s="1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</row>
    <row r="3220" spans="1:28">
      <c r="A3220" s="1" t="s">
        <v>747</v>
      </c>
      <c r="B3220" s="1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s="1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</row>
    <row r="3221" spans="1:28">
      <c r="A3221" s="1" t="s">
        <v>28</v>
      </c>
      <c r="B3221" s="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s="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</row>
    <row r="3222" spans="1:28">
      <c r="A3222" s="1" t="s">
        <v>28</v>
      </c>
      <c r="B3222" s="1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s="1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</row>
    <row r="3223" spans="1:28">
      <c r="A3223" s="1" t="s">
        <v>28</v>
      </c>
      <c r="B3223" s="1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s="1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</row>
    <row r="3224" spans="1:28">
      <c r="A3224" s="1" t="s">
        <v>28</v>
      </c>
      <c r="B3224" s="1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s="1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X3224">
        <v>1997</v>
      </c>
      <c r="Y3224">
        <v>130</v>
      </c>
      <c r="Z3224">
        <v>6.8</v>
      </c>
      <c r="AA3224">
        <v>2.35</v>
      </c>
      <c r="AB3224">
        <v>85</v>
      </c>
    </row>
    <row r="3225" spans="1:28">
      <c r="A3225" s="1" t="s">
        <v>28</v>
      </c>
      <c r="B3225" s="1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s="1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X3225">
        <v>2011</v>
      </c>
      <c r="Y3225">
        <v>451</v>
      </c>
      <c r="Z3225">
        <v>6.2</v>
      </c>
      <c r="AA3225">
        <v>2.35</v>
      </c>
      <c r="AB3225">
        <v>12000</v>
      </c>
    </row>
    <row r="3226" spans="1:28">
      <c r="A3226" s="1" t="s">
        <v>28</v>
      </c>
      <c r="B3226" s="1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s="1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</row>
    <row r="3227" spans="1:28">
      <c r="A3227" s="1" t="s">
        <v>28</v>
      </c>
      <c r="B3227" s="1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s="1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</row>
    <row r="3228" spans="1:28">
      <c r="A3228" s="1" t="s">
        <v>28</v>
      </c>
      <c r="B3228" s="1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s="1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X3228">
        <v>2009</v>
      </c>
      <c r="Y3228">
        <v>640</v>
      </c>
      <c r="Z3228">
        <v>6.9</v>
      </c>
      <c r="AA3228">
        <v>1.85</v>
      </c>
      <c r="AB3228">
        <v>0</v>
      </c>
    </row>
    <row r="3229" spans="1:28">
      <c r="A3229" s="1" t="s">
        <v>28</v>
      </c>
      <c r="B3229" s="1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s="1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</row>
    <row r="3230" spans="1:28">
      <c r="A3230" s="1" t="s">
        <v>28</v>
      </c>
      <c r="B3230" s="1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s="1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</row>
    <row r="3231" spans="1:28">
      <c r="A3231" s="1" t="s">
        <v>28</v>
      </c>
      <c r="B3231" s="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s="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X3231">
        <v>2010</v>
      </c>
      <c r="Y3231">
        <v>793</v>
      </c>
      <c r="Z3231">
        <v>7</v>
      </c>
      <c r="AA3231">
        <v>1.85</v>
      </c>
      <c r="AB3231">
        <v>0</v>
      </c>
    </row>
    <row r="3232" spans="1:28">
      <c r="A3232" s="1" t="s">
        <v>28</v>
      </c>
      <c r="B3232" s="1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s="1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</row>
    <row r="3233" spans="1:28">
      <c r="A3233" s="1" t="s">
        <v>28</v>
      </c>
      <c r="B3233" s="1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s="1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X3233">
        <v>2010</v>
      </c>
      <c r="Y3233">
        <v>664</v>
      </c>
      <c r="Z3233">
        <v>6.7</v>
      </c>
      <c r="AA3233">
        <v>2.35</v>
      </c>
      <c r="AB3233">
        <v>503</v>
      </c>
    </row>
    <row r="3234" spans="1:28">
      <c r="A3234" s="1" t="s">
        <v>28</v>
      </c>
      <c r="B3234" s="1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s="1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</row>
    <row r="3235" spans="1:28">
      <c r="A3235" s="1" t="s">
        <v>28</v>
      </c>
      <c r="B3235" s="1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J3235" t="s">
        <v>1415</v>
      </c>
      <c r="K3235" t="s">
        <v>1978</v>
      </c>
      <c r="L3235" s="1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</row>
    <row r="3236" spans="1:28">
      <c r="A3236" s="1" t="s">
        <v>28</v>
      </c>
      <c r="B3236" s="1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s="1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</row>
    <row r="3237" spans="1:28">
      <c r="A3237" s="1" t="s">
        <v>28</v>
      </c>
      <c r="B3237" s="1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s="1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</row>
    <row r="3238" spans="1:28">
      <c r="A3238" s="1" t="s">
        <v>28</v>
      </c>
      <c r="B3238" s="1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s="1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</row>
    <row r="3239" spans="1:28">
      <c r="A3239" s="1" t="s">
        <v>28</v>
      </c>
      <c r="B3239" s="1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s="1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</row>
    <row r="3240" spans="1:28">
      <c r="A3240" s="1" t="s">
        <v>28</v>
      </c>
      <c r="B3240" s="1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s="1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X3240">
        <v>2008</v>
      </c>
      <c r="Y3240">
        <v>632</v>
      </c>
      <c r="Z3240">
        <v>4.2</v>
      </c>
      <c r="AA3240">
        <v>1.85</v>
      </c>
      <c r="AB3240">
        <v>58</v>
      </c>
    </row>
    <row r="3241" spans="1:28">
      <c r="A3241" s="1" t="s">
        <v>28</v>
      </c>
      <c r="B3241" s="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J3241" t="s">
        <v>1924</v>
      </c>
      <c r="K3241" t="s">
        <v>15403</v>
      </c>
      <c r="L3241" s="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</row>
    <row r="3242" spans="1:28">
      <c r="A3242" s="1" t="s">
        <v>28</v>
      </c>
      <c r="B3242" s="1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J3242" t="s">
        <v>3090</v>
      </c>
      <c r="K3242" t="s">
        <v>5265</v>
      </c>
      <c r="L3242" s="1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X3242">
        <v>2009</v>
      </c>
      <c r="Y3242">
        <v>405</v>
      </c>
      <c r="Z3242">
        <v>5.2</v>
      </c>
      <c r="AA3242">
        <v>1.85</v>
      </c>
      <c r="AB3242">
        <v>402</v>
      </c>
    </row>
    <row r="3243" spans="1:28">
      <c r="A3243" s="1" t="s">
        <v>28</v>
      </c>
      <c r="B3243" s="1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s="1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</row>
    <row r="3244" spans="1:28">
      <c r="A3244" s="1" t="s">
        <v>28</v>
      </c>
      <c r="B3244" s="1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s="1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</row>
    <row r="3245" spans="1:28">
      <c r="A3245" s="1" t="s">
        <v>28</v>
      </c>
      <c r="B3245" s="1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J3245" t="s">
        <v>5544</v>
      </c>
      <c r="K3245" t="s">
        <v>15426</v>
      </c>
      <c r="L3245" s="1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X3245">
        <v>2010</v>
      </c>
      <c r="Y3245">
        <v>109</v>
      </c>
      <c r="Z3245">
        <v>5.8</v>
      </c>
      <c r="AA3245">
        <v>2.35</v>
      </c>
      <c r="AB3245">
        <v>0</v>
      </c>
    </row>
    <row r="3246" spans="1:28">
      <c r="A3246" s="1" t="s">
        <v>28</v>
      </c>
      <c r="B3246" s="1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s="1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</row>
    <row r="3247" spans="1:28">
      <c r="A3247" s="1" t="s">
        <v>28</v>
      </c>
      <c r="B3247" s="1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J3247" t="s">
        <v>895</v>
      </c>
      <c r="K3247" t="s">
        <v>15436</v>
      </c>
      <c r="L3247" s="1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</row>
    <row r="3248" spans="1:28">
      <c r="A3248" s="1" t="s">
        <v>28</v>
      </c>
      <c r="B3248" s="1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J3248" t="s">
        <v>6199</v>
      </c>
      <c r="K3248" t="s">
        <v>15443</v>
      </c>
      <c r="L3248" s="1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</row>
    <row r="3249" spans="1:28">
      <c r="A3249" s="1" t="s">
        <v>28</v>
      </c>
      <c r="B3249" s="1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J3249" t="s">
        <v>4075</v>
      </c>
      <c r="K3249" t="s">
        <v>1848</v>
      </c>
      <c r="L3249" s="1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</row>
    <row r="3250" spans="1:28">
      <c r="A3250" s="1" t="s">
        <v>28</v>
      </c>
      <c r="B3250" s="1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J3250" t="s">
        <v>15453</v>
      </c>
      <c r="K3250" t="s">
        <v>7567</v>
      </c>
      <c r="L3250" s="1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</row>
    <row r="3251" spans="1:28">
      <c r="A3251" s="1" t="s">
        <v>28</v>
      </c>
      <c r="B3251" s="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J3251" t="s">
        <v>3396</v>
      </c>
      <c r="K3251" t="s">
        <v>15457</v>
      </c>
      <c r="L3251" s="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</row>
    <row r="3252" spans="1:28">
      <c r="A3252" s="1" t="s">
        <v>28</v>
      </c>
      <c r="B3252" s="1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s="1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</row>
    <row r="3253" spans="1:28">
      <c r="A3253" s="1" t="s">
        <v>28</v>
      </c>
      <c r="B3253" s="1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J3253" t="s">
        <v>15468</v>
      </c>
      <c r="K3253" t="s">
        <v>15469</v>
      </c>
      <c r="L3253" s="1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</row>
    <row r="3254" spans="1:28">
      <c r="A3254" s="1" t="s">
        <v>28</v>
      </c>
      <c r="B3254" s="1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J3254" t="s">
        <v>4177</v>
      </c>
      <c r="K3254" t="s">
        <v>390</v>
      </c>
      <c r="L3254" s="1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</row>
    <row r="3255" spans="1:28">
      <c r="A3255" s="1" t="s">
        <v>28</v>
      </c>
      <c r="B3255" s="1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J3255" t="s">
        <v>214</v>
      </c>
      <c r="K3255" t="s">
        <v>14641</v>
      </c>
      <c r="L3255" s="1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</row>
    <row r="3256" spans="1:28">
      <c r="A3256" s="1" t="s">
        <v>28</v>
      </c>
      <c r="B3256" s="1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J3256" t="s">
        <v>1671</v>
      </c>
      <c r="K3256" t="s">
        <v>10619</v>
      </c>
      <c r="L3256" s="1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</row>
    <row r="3257" spans="1:28">
      <c r="A3257" s="1" t="s">
        <v>28</v>
      </c>
      <c r="B3257" s="1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s="1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</row>
    <row r="3258" spans="1:28">
      <c r="A3258" s="1" t="s">
        <v>28</v>
      </c>
      <c r="B3258" s="1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J3258" t="s">
        <v>5544</v>
      </c>
      <c r="K3258" t="s">
        <v>2815</v>
      </c>
      <c r="L3258" s="1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</row>
    <row r="3259" spans="1:28">
      <c r="A3259" s="1" t="s">
        <v>28</v>
      </c>
      <c r="B3259" s="1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J3259" t="s">
        <v>15495</v>
      </c>
      <c r="K3259" t="s">
        <v>2999</v>
      </c>
      <c r="L3259" s="1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</row>
    <row r="3260" spans="1:28">
      <c r="A3260" s="1" t="s">
        <v>28</v>
      </c>
      <c r="B3260" s="1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s="1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X3260">
        <v>2009</v>
      </c>
      <c r="Y3260">
        <v>985</v>
      </c>
      <c r="Z3260">
        <v>6.8</v>
      </c>
      <c r="AA3260">
        <v>1.85</v>
      </c>
      <c r="AB3260">
        <v>0</v>
      </c>
    </row>
    <row r="3261" spans="1:28">
      <c r="A3261" s="1" t="s">
        <v>28</v>
      </c>
      <c r="B3261" s="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s="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</row>
    <row r="3262" spans="1:28">
      <c r="A3262" s="1" t="s">
        <v>28</v>
      </c>
      <c r="B3262" s="1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s="1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</row>
    <row r="3263" spans="1:28">
      <c r="A3263" s="1" t="s">
        <v>28</v>
      </c>
      <c r="B3263" s="1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J3263" t="s">
        <v>464</v>
      </c>
      <c r="K3263" t="s">
        <v>1434</v>
      </c>
      <c r="L3263" s="1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</row>
    <row r="3264" spans="1:28">
      <c r="A3264" s="1" t="s">
        <v>28</v>
      </c>
      <c r="B3264" s="1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s="1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</row>
    <row r="3265" spans="1:28">
      <c r="A3265" s="1" t="s">
        <v>28</v>
      </c>
      <c r="B3265" s="1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J3265" t="s">
        <v>4526</v>
      </c>
      <c r="K3265" t="s">
        <v>11609</v>
      </c>
      <c r="L3265" s="1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</row>
    <row r="3266" spans="1:28">
      <c r="A3266" s="1" t="s">
        <v>28</v>
      </c>
      <c r="B3266" s="1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s="1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</row>
    <row r="3267" spans="1:28">
      <c r="A3267" s="1" t="s">
        <v>28</v>
      </c>
      <c r="B3267" s="1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s="1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</row>
    <row r="3268" spans="1:28">
      <c r="A3268" s="1" t="s">
        <v>28</v>
      </c>
      <c r="B3268" s="1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J3268" t="s">
        <v>5765</v>
      </c>
      <c r="K3268" t="s">
        <v>7009</v>
      </c>
      <c r="L3268" s="1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</row>
    <row r="3269" spans="1:28">
      <c r="A3269" s="1" t="s">
        <v>28</v>
      </c>
      <c r="B3269" s="1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s="1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</row>
    <row r="3270" spans="1:28">
      <c r="A3270" s="1" t="s">
        <v>28</v>
      </c>
      <c r="B3270" s="1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s="1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X3270">
        <v>2006</v>
      </c>
      <c r="Y3270">
        <v>114</v>
      </c>
      <c r="Z3270">
        <v>7.6</v>
      </c>
      <c r="AA3270">
        <v>2.35</v>
      </c>
      <c r="AB3270">
        <v>0</v>
      </c>
    </row>
    <row r="3271" spans="1:28">
      <c r="A3271" s="1" t="s">
        <v>28</v>
      </c>
      <c r="B3271" s="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J3271" t="s">
        <v>15551</v>
      </c>
      <c r="K3271" t="s">
        <v>15552</v>
      </c>
      <c r="L3271" s="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</row>
    <row r="3272" spans="1:28">
      <c r="A3272" s="1" t="s">
        <v>28</v>
      </c>
      <c r="B3272" s="1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s="1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X3272">
        <v>2009</v>
      </c>
      <c r="Y3272">
        <v>947</v>
      </c>
      <c r="Z3272">
        <v>6.1</v>
      </c>
      <c r="AB3272">
        <v>0</v>
      </c>
    </row>
    <row r="3273" spans="1:28">
      <c r="A3273" s="1" t="s">
        <v>28</v>
      </c>
      <c r="B3273" s="1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s="1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</row>
    <row r="3274" spans="1:28">
      <c r="B3274" s="1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J3274" t="s">
        <v>4904</v>
      </c>
      <c r="K3274" t="s">
        <v>1319</v>
      </c>
      <c r="L3274" s="1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</row>
    <row r="3275" spans="1:28">
      <c r="A3275" s="1" t="s">
        <v>28</v>
      </c>
      <c r="B3275" s="1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s="1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</row>
    <row r="3276" spans="1:28">
      <c r="A3276" s="1" t="s">
        <v>28</v>
      </c>
      <c r="B3276" s="1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s="1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</row>
    <row r="3277" spans="1:28">
      <c r="A3277" s="1" t="s">
        <v>28</v>
      </c>
      <c r="B3277" s="1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J3277" t="s">
        <v>15580</v>
      </c>
      <c r="K3277" t="s">
        <v>525</v>
      </c>
      <c r="L3277" s="1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</row>
    <row r="3278" spans="1:28">
      <c r="A3278" s="1" t="s">
        <v>28</v>
      </c>
      <c r="B3278" s="1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s="1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</row>
    <row r="3279" spans="1:28">
      <c r="A3279" s="1" t="s">
        <v>28</v>
      </c>
      <c r="B3279" s="1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s="1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</row>
    <row r="3280" spans="1:28">
      <c r="A3280" s="1" t="s">
        <v>28</v>
      </c>
      <c r="B3280" s="1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s="1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</row>
    <row r="3281" spans="1:28">
      <c r="A3281" s="1" t="s">
        <v>28</v>
      </c>
      <c r="B3281" s="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s="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</row>
    <row r="3282" spans="1:28">
      <c r="A3282" s="1" t="s">
        <v>28</v>
      </c>
      <c r="B3282" s="1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s="1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</row>
    <row r="3283" spans="1:28">
      <c r="A3283" s="1" t="s">
        <v>28</v>
      </c>
      <c r="B3283" s="1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s="1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</row>
    <row r="3284" spans="1:28">
      <c r="A3284" s="1" t="s">
        <v>28</v>
      </c>
      <c r="B3284" s="1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J3284" t="s">
        <v>12639</v>
      </c>
      <c r="K3284" t="s">
        <v>700</v>
      </c>
      <c r="L3284" s="1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</row>
    <row r="3285" spans="1:28">
      <c r="A3285" s="1" t="s">
        <v>28</v>
      </c>
      <c r="B3285" s="1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J3285" t="s">
        <v>1415</v>
      </c>
      <c r="K3285" t="s">
        <v>11243</v>
      </c>
      <c r="L3285" s="1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X3285">
        <v>2010</v>
      </c>
      <c r="Y3285">
        <v>26</v>
      </c>
      <c r="Z3285">
        <v>7.3</v>
      </c>
      <c r="AA3285">
        <v>2.35</v>
      </c>
      <c r="AB3285">
        <v>0</v>
      </c>
    </row>
    <row r="3286" spans="1:28">
      <c r="A3286" s="1" t="s">
        <v>28</v>
      </c>
      <c r="B3286" s="1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s="1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</row>
    <row r="3287" spans="1:28">
      <c r="A3287" s="1" t="s">
        <v>28</v>
      </c>
      <c r="B3287" s="1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s="1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</row>
    <row r="3288" spans="1:28">
      <c r="A3288" s="1" t="s">
        <v>28</v>
      </c>
      <c r="B3288" s="1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s="1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</row>
    <row r="3289" spans="1:28">
      <c r="A3289" s="1" t="s">
        <v>28</v>
      </c>
      <c r="B3289" s="1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s="1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</row>
    <row r="3290" spans="1:28">
      <c r="A3290" s="1" t="s">
        <v>28</v>
      </c>
      <c r="B3290" s="1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s="1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</row>
    <row r="3291" spans="1:28">
      <c r="A3291" s="1" t="s">
        <v>28</v>
      </c>
      <c r="B3291" s="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s="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</row>
    <row r="3292" spans="1:28">
      <c r="A3292" s="1" t="s">
        <v>28</v>
      </c>
      <c r="B3292" s="1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s="1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</row>
    <row r="3293" spans="1:28">
      <c r="A3293" s="1" t="s">
        <v>28</v>
      </c>
      <c r="B3293" s="1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s="1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</row>
    <row r="3294" spans="1:28">
      <c r="A3294" s="1" t="s">
        <v>28</v>
      </c>
      <c r="B3294" s="1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s="1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</row>
    <row r="3295" spans="1:28">
      <c r="A3295" s="1" t="s">
        <v>28</v>
      </c>
      <c r="B3295" s="1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s="1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X3295">
        <v>1983</v>
      </c>
      <c r="Y3295">
        <v>249</v>
      </c>
      <c r="Z3295">
        <v>7.5</v>
      </c>
      <c r="AA3295">
        <v>1.85</v>
      </c>
      <c r="AB3295">
        <v>0</v>
      </c>
    </row>
    <row r="3296" spans="1:28">
      <c r="A3296" s="1" t="s">
        <v>28</v>
      </c>
      <c r="B3296" s="1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s="1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</row>
    <row r="3297" spans="1:28">
      <c r="A3297" s="1" t="s">
        <v>28</v>
      </c>
      <c r="B3297" s="1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s="1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X3297">
        <v>2004</v>
      </c>
      <c r="Y3297">
        <v>150</v>
      </c>
      <c r="Z3297">
        <v>5.5</v>
      </c>
      <c r="AA3297">
        <v>2.35</v>
      </c>
      <c r="AB3297">
        <v>266</v>
      </c>
    </row>
    <row r="3298" spans="1:28">
      <c r="A3298" s="1" t="s">
        <v>28</v>
      </c>
      <c r="B3298" s="1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s="1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</row>
    <row r="3299" spans="1:28">
      <c r="A3299" s="1" t="s">
        <v>28</v>
      </c>
      <c r="B3299" s="1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s="1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X3299">
        <v>2007</v>
      </c>
      <c r="Y3299">
        <v>929</v>
      </c>
      <c r="Z3299">
        <v>7.2</v>
      </c>
      <c r="AA3299">
        <v>1.85</v>
      </c>
      <c r="AB3299">
        <v>0</v>
      </c>
    </row>
    <row r="3300" spans="1:28">
      <c r="A3300" s="1" t="s">
        <v>28</v>
      </c>
      <c r="B3300" s="1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s="1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X3300">
        <v>2003</v>
      </c>
      <c r="Y3300">
        <v>579</v>
      </c>
      <c r="Z3300">
        <v>4.8</v>
      </c>
      <c r="AA3300">
        <v>1.85</v>
      </c>
      <c r="AB3300">
        <v>419</v>
      </c>
    </row>
    <row r="3301" spans="1:28">
      <c r="A3301" s="1" t="s">
        <v>28</v>
      </c>
      <c r="B3301" s="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s="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</row>
    <row r="3302" spans="1:28">
      <c r="A3302" s="1" t="s">
        <v>28</v>
      </c>
      <c r="B3302" s="1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s="1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</row>
    <row r="3303" spans="1:28">
      <c r="A3303" s="1" t="s">
        <v>28</v>
      </c>
      <c r="B3303" s="1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s="1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</row>
    <row r="3304" spans="1:28">
      <c r="A3304" s="1" t="s">
        <v>28</v>
      </c>
      <c r="B3304" s="1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s="1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X3304">
        <v>2006</v>
      </c>
      <c r="Y3304">
        <v>906</v>
      </c>
      <c r="Z3304">
        <v>7.4</v>
      </c>
      <c r="AA3304">
        <v>1.85</v>
      </c>
      <c r="AB3304">
        <v>0</v>
      </c>
    </row>
    <row r="3305" spans="1:28">
      <c r="A3305" s="1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J3305" t="s">
        <v>214</v>
      </c>
      <c r="K3305" t="s">
        <v>15705</v>
      </c>
      <c r="L3305" s="1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Y3305">
        <v>170</v>
      </c>
      <c r="Z3305">
        <v>3.5</v>
      </c>
      <c r="AA3305">
        <v>1.78</v>
      </c>
      <c r="AB3305">
        <v>748</v>
      </c>
    </row>
    <row r="3306" spans="1:28">
      <c r="A3306" s="1" t="s">
        <v>28</v>
      </c>
      <c r="B3306" s="1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J3306" t="s">
        <v>4432</v>
      </c>
      <c r="K3306" t="s">
        <v>3980</v>
      </c>
      <c r="L3306" s="1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</row>
    <row r="3307" spans="1:28">
      <c r="A3307" s="1" t="s">
        <v>28</v>
      </c>
      <c r="B3307" s="1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s="1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</row>
    <row r="3308" spans="1:28">
      <c r="A3308" s="1" t="s">
        <v>28</v>
      </c>
      <c r="B3308" s="1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s="1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</row>
    <row r="3309" spans="1:28">
      <c r="A3309" s="1" t="s">
        <v>28</v>
      </c>
      <c r="B3309" s="1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s="1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</row>
    <row r="3310" spans="1:28">
      <c r="A3310" s="1" t="s">
        <v>28</v>
      </c>
      <c r="B3310" s="1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s="1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X3310">
        <v>1998</v>
      </c>
      <c r="Y3310">
        <v>776</v>
      </c>
      <c r="Z3310">
        <v>7</v>
      </c>
      <c r="AA3310">
        <v>1.85</v>
      </c>
      <c r="AB3310">
        <v>0</v>
      </c>
    </row>
    <row r="3311" spans="1:28">
      <c r="A3311" s="1" t="s">
        <v>28</v>
      </c>
      <c r="B3311" s="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s="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X3311">
        <v>2016</v>
      </c>
      <c r="Y3311">
        <v>5</v>
      </c>
      <c r="Z3311">
        <v>7.7</v>
      </c>
      <c r="AA3311">
        <v>2.35</v>
      </c>
      <c r="AB3311">
        <v>0</v>
      </c>
    </row>
    <row r="3312" spans="1:28">
      <c r="A3312" s="1" t="s">
        <v>28</v>
      </c>
      <c r="B3312" s="1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s="1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</row>
    <row r="3313" spans="1:28">
      <c r="A3313" s="1" t="s">
        <v>28</v>
      </c>
      <c r="B3313" s="1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s="1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</row>
    <row r="3314" spans="1:28">
      <c r="A3314" s="1" t="s">
        <v>28</v>
      </c>
      <c r="B3314" s="1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s="1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</row>
    <row r="3315" spans="1:28">
      <c r="A3315" s="1" t="s">
        <v>28</v>
      </c>
      <c r="B3315" s="1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J3315" t="s">
        <v>1671</v>
      </c>
      <c r="K3315" t="s">
        <v>14020</v>
      </c>
      <c r="L3315" s="1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X3315">
        <v>2014</v>
      </c>
      <c r="Y3315">
        <v>41</v>
      </c>
      <c r="Z3315">
        <v>6.1</v>
      </c>
      <c r="AA3315">
        <v>2.35</v>
      </c>
      <c r="AB3315">
        <v>348</v>
      </c>
    </row>
    <row r="3316" spans="1:28">
      <c r="A3316" s="1" t="s">
        <v>28</v>
      </c>
      <c r="B3316" s="1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s="1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</row>
    <row r="3317" spans="1:28">
      <c r="A3317" s="1" t="s">
        <v>28</v>
      </c>
      <c r="B3317" s="1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s="1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</row>
    <row r="3318" spans="1:28">
      <c r="A3318" s="1" t="s">
        <v>28</v>
      </c>
      <c r="B3318" s="1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s="1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</row>
    <row r="3319" spans="1:28">
      <c r="A3319" s="1" t="s">
        <v>28</v>
      </c>
      <c r="B3319" s="1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J3319" t="s">
        <v>334</v>
      </c>
      <c r="K3319" t="s">
        <v>1746</v>
      </c>
      <c r="L3319" s="1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</row>
    <row r="3320" spans="1:28">
      <c r="A3320" s="1" t="s">
        <v>28</v>
      </c>
      <c r="B3320" s="1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s="1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</row>
    <row r="3321" spans="1:28">
      <c r="A3321" s="1" t="s">
        <v>28</v>
      </c>
      <c r="B3321" s="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s="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</row>
    <row r="3322" spans="1:28">
      <c r="A3322" s="1" t="s">
        <v>28</v>
      </c>
      <c r="B3322" s="1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J3322" t="s">
        <v>2142</v>
      </c>
      <c r="K3322" t="s">
        <v>181</v>
      </c>
      <c r="L3322" s="1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X3322">
        <v>2009</v>
      </c>
      <c r="Y3322">
        <v>281</v>
      </c>
      <c r="Z3322">
        <v>7.1</v>
      </c>
      <c r="AA3322">
        <v>1.85</v>
      </c>
      <c r="AB3322">
        <v>0</v>
      </c>
    </row>
    <row r="3323" spans="1:28">
      <c r="A3323" s="1" t="s">
        <v>28</v>
      </c>
      <c r="B3323" s="1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s="1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X3323">
        <v>2009</v>
      </c>
      <c r="Y3323">
        <v>168</v>
      </c>
      <c r="Z3323">
        <v>6</v>
      </c>
      <c r="AA3323">
        <v>2.35</v>
      </c>
      <c r="AB3323">
        <v>120</v>
      </c>
    </row>
    <row r="3324" spans="1:28">
      <c r="A3324" s="1" t="s">
        <v>28</v>
      </c>
      <c r="B3324" s="1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J3324" t="s">
        <v>214</v>
      </c>
      <c r="K3324" t="s">
        <v>2477</v>
      </c>
      <c r="L3324" s="1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</row>
    <row r="3325" spans="1:28">
      <c r="A3325" s="1" t="s">
        <v>28</v>
      </c>
      <c r="B3325" s="1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s="1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</row>
    <row r="3326" spans="1:28">
      <c r="A3326" s="1" t="s">
        <v>28</v>
      </c>
      <c r="B3326" s="1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J3326" t="s">
        <v>15805</v>
      </c>
      <c r="K3326" t="s">
        <v>3164</v>
      </c>
      <c r="L3326" s="1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X3326">
        <v>2010</v>
      </c>
      <c r="Y3326">
        <v>212</v>
      </c>
      <c r="Z3326">
        <v>5.7</v>
      </c>
      <c r="AA3326">
        <v>1.85</v>
      </c>
      <c r="AB3326">
        <v>0</v>
      </c>
    </row>
    <row r="3327" spans="1:28">
      <c r="A3327" s="1" t="s">
        <v>28</v>
      </c>
      <c r="B3327" s="1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J3327" t="s">
        <v>5032</v>
      </c>
      <c r="K3327" t="s">
        <v>160</v>
      </c>
      <c r="L3327" s="1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</row>
    <row r="3328" spans="1:28">
      <c r="A3328" s="1" t="s">
        <v>28</v>
      </c>
      <c r="B3328" s="1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J3328" t="s">
        <v>1961</v>
      </c>
      <c r="K3328" t="s">
        <v>15814</v>
      </c>
      <c r="L3328" s="1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</row>
    <row r="3329" spans="1:28">
      <c r="A3329" s="1" t="s">
        <v>28</v>
      </c>
      <c r="B3329" s="1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s="1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X3329">
        <v>2011</v>
      </c>
      <c r="Y3329">
        <v>236</v>
      </c>
      <c r="Z3329">
        <v>7.3</v>
      </c>
      <c r="AA3329">
        <v>1.85</v>
      </c>
      <c r="AB3329">
        <v>0</v>
      </c>
    </row>
    <row r="3330" spans="1:28">
      <c r="A3330" s="1" t="s">
        <v>28</v>
      </c>
      <c r="B3330" s="1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s="1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</row>
    <row r="3331" spans="1:28">
      <c r="A3331" s="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J3331" t="s">
        <v>15828</v>
      </c>
      <c r="K3331" t="s">
        <v>3856</v>
      </c>
      <c r="L3331" s="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Y3331">
        <v>296</v>
      </c>
      <c r="Z3331">
        <v>7.9</v>
      </c>
      <c r="AA3331">
        <v>2.35</v>
      </c>
      <c r="AB3331">
        <v>2000</v>
      </c>
    </row>
    <row r="3332" spans="1:28">
      <c r="A3332" s="1" t="s">
        <v>28</v>
      </c>
      <c r="B3332" s="1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s="1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</row>
    <row r="3333" spans="1:28">
      <c r="A3333" s="1" t="s">
        <v>28</v>
      </c>
      <c r="B3333" s="1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s="1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X3333">
        <v>1987</v>
      </c>
      <c r="Y3333">
        <v>847</v>
      </c>
      <c r="Z3333">
        <v>7.2</v>
      </c>
      <c r="AA3333">
        <v>2.35</v>
      </c>
      <c r="AB3333">
        <v>19000</v>
      </c>
    </row>
    <row r="3334" spans="1:28">
      <c r="A3334" s="1" t="s">
        <v>28</v>
      </c>
      <c r="B3334" s="1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s="1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</row>
    <row r="3335" spans="1:28">
      <c r="A3335" s="1" t="s">
        <v>28</v>
      </c>
      <c r="B3335" s="1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s="1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</row>
    <row r="3336" spans="1:28">
      <c r="A3336" s="1" t="s">
        <v>28</v>
      </c>
      <c r="B3336" s="1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s="1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</row>
    <row r="3337" spans="1:28">
      <c r="A3337" s="1" t="s">
        <v>28</v>
      </c>
      <c r="B3337" s="1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J3337" t="s">
        <v>14082</v>
      </c>
      <c r="K3337" t="s">
        <v>5739</v>
      </c>
      <c r="L3337" s="1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</row>
    <row r="3338" spans="1:28">
      <c r="A3338" s="1" t="s">
        <v>28</v>
      </c>
      <c r="B3338" s="1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J3338" t="s">
        <v>9353</v>
      </c>
      <c r="K3338" t="s">
        <v>15862</v>
      </c>
      <c r="L3338" s="1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</row>
    <row r="3339" spans="1:28">
      <c r="A3339" s="1" t="s">
        <v>28</v>
      </c>
      <c r="B3339" s="1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s="1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</row>
    <row r="3340" spans="1:28">
      <c r="A3340" s="1" t="s">
        <v>28</v>
      </c>
      <c r="B3340" s="1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s="1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X3340">
        <v>2006</v>
      </c>
      <c r="Y3340">
        <v>405</v>
      </c>
      <c r="Z3340">
        <v>7.6</v>
      </c>
      <c r="AA3340">
        <v>1.85</v>
      </c>
      <c r="AB3340">
        <v>0</v>
      </c>
    </row>
    <row r="3341" spans="1:28">
      <c r="A3341" s="1" t="s">
        <v>28</v>
      </c>
      <c r="B3341" s="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s="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</row>
    <row r="3342" spans="1:28">
      <c r="A3342" s="1" t="s">
        <v>28</v>
      </c>
      <c r="B3342" s="1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s="1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</row>
    <row r="3343" spans="1:28">
      <c r="A3343" s="1" t="s">
        <v>28</v>
      </c>
      <c r="B3343" s="1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J3343" t="s">
        <v>6132</v>
      </c>
      <c r="K3343" t="s">
        <v>3744</v>
      </c>
      <c r="L3343" s="1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</row>
    <row r="3344" spans="1:28">
      <c r="A3344" s="1" t="s">
        <v>28</v>
      </c>
      <c r="B3344" s="1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J3344" t="s">
        <v>777</v>
      </c>
      <c r="K3344" t="s">
        <v>15890</v>
      </c>
      <c r="L3344" s="1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</row>
    <row r="3345" spans="1:28">
      <c r="A3345" s="1" t="s">
        <v>28</v>
      </c>
      <c r="B3345" s="1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s="1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</row>
    <row r="3346" spans="1:28">
      <c r="A3346" s="1" t="s">
        <v>28</v>
      </c>
      <c r="B3346" s="1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s="1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</row>
    <row r="3347" spans="1:28">
      <c r="A3347" s="1" t="s">
        <v>28</v>
      </c>
      <c r="B3347" s="1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s="1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</row>
    <row r="3348" spans="1:28">
      <c r="A3348" s="1" t="s">
        <v>28</v>
      </c>
      <c r="B3348" s="1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s="1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</row>
    <row r="3349" spans="1:28">
      <c r="A3349" s="1" t="s">
        <v>28</v>
      </c>
      <c r="B3349" s="1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s="1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</row>
    <row r="3350" spans="1:28">
      <c r="A3350" s="1" t="s">
        <v>28</v>
      </c>
      <c r="B3350" s="1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s="1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X3350">
        <v>2007</v>
      </c>
      <c r="Y3350">
        <v>687</v>
      </c>
      <c r="Z3350">
        <v>7.3</v>
      </c>
      <c r="AB3350">
        <v>341</v>
      </c>
    </row>
    <row r="3351" spans="1:28">
      <c r="A3351" s="1" t="s">
        <v>28</v>
      </c>
      <c r="B3351" s="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s="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X3351">
        <v>2006</v>
      </c>
      <c r="Y3351">
        <v>8</v>
      </c>
      <c r="Z3351">
        <v>7.5</v>
      </c>
      <c r="AA3351">
        <v>1.85</v>
      </c>
      <c r="AB3351">
        <v>0</v>
      </c>
    </row>
    <row r="3352" spans="1:28">
      <c r="A3352" s="1" t="s">
        <v>28</v>
      </c>
      <c r="B3352" s="1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s="1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X3352">
        <v>2013</v>
      </c>
      <c r="Y3352">
        <v>551</v>
      </c>
      <c r="Z3352">
        <v>6.9</v>
      </c>
      <c r="AB3352">
        <v>0</v>
      </c>
    </row>
    <row r="3353" spans="1:28">
      <c r="A3353" s="1" t="s">
        <v>28</v>
      </c>
      <c r="B3353" s="1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s="1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</row>
    <row r="3354" spans="1:28">
      <c r="A3354" s="1" t="s">
        <v>28</v>
      </c>
      <c r="B3354" s="1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J3354" t="s">
        <v>6113</v>
      </c>
      <c r="K3354" t="s">
        <v>15933</v>
      </c>
      <c r="L3354" s="1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</row>
    <row r="3355" spans="1:28">
      <c r="A3355" s="1" t="s">
        <v>28</v>
      </c>
      <c r="B3355" s="1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s="1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</row>
    <row r="3356" spans="1:28">
      <c r="A3356" s="1" t="s">
        <v>28</v>
      </c>
      <c r="B3356" s="1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J3356" t="s">
        <v>127</v>
      </c>
      <c r="K3356" t="s">
        <v>15945</v>
      </c>
      <c r="L3356" s="1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</row>
    <row r="3357" spans="1:28">
      <c r="A3357" s="1" t="s">
        <v>28</v>
      </c>
      <c r="B3357" s="1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s="1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</row>
    <row r="3358" spans="1:28">
      <c r="A3358" s="1" t="s">
        <v>28</v>
      </c>
      <c r="B3358" s="1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s="1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X3358">
        <v>1979</v>
      </c>
      <c r="Y3358">
        <v>985</v>
      </c>
      <c r="Z3358">
        <v>7.7</v>
      </c>
      <c r="AA3358">
        <v>1.85</v>
      </c>
      <c r="AB3358">
        <v>0</v>
      </c>
    </row>
    <row r="3359" spans="1:28">
      <c r="A3359" s="1" t="s">
        <v>28</v>
      </c>
      <c r="B3359" s="1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s="1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</row>
    <row r="3360" spans="1:28">
      <c r="A3360" s="1" t="s">
        <v>28</v>
      </c>
      <c r="B3360" s="1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s="1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</row>
    <row r="3361" spans="1:28">
      <c r="A3361" s="1" t="s">
        <v>28</v>
      </c>
      <c r="B3361" s="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s="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</row>
    <row r="3362" spans="1:28">
      <c r="A3362" s="1" t="s">
        <v>28</v>
      </c>
      <c r="B3362" s="1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s="1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</row>
    <row r="3363" spans="1:28">
      <c r="A3363" s="1" t="s">
        <v>28</v>
      </c>
      <c r="B3363" s="1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s="1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</row>
    <row r="3364" spans="1:28">
      <c r="A3364" s="1" t="s">
        <v>28</v>
      </c>
      <c r="B3364" s="1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s="1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</row>
    <row r="3365" spans="1:28">
      <c r="A3365" s="1" t="s">
        <v>28</v>
      </c>
      <c r="B3365" s="1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s="1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</row>
    <row r="3366" spans="1:28">
      <c r="A3366" s="1" t="s">
        <v>28</v>
      </c>
      <c r="B3366" s="1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s="1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</row>
    <row r="3367" spans="1:28">
      <c r="A3367" s="1" t="s">
        <v>28</v>
      </c>
      <c r="B3367" s="1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s="1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</row>
    <row r="3368" spans="1:28">
      <c r="A3368" s="1" t="s">
        <v>28</v>
      </c>
      <c r="B3368" s="1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s="1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</row>
    <row r="3369" spans="1:28">
      <c r="A3369" s="1" t="s">
        <v>28</v>
      </c>
      <c r="B3369" s="1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s="1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</row>
    <row r="3370" spans="1:28">
      <c r="A3370" s="1" t="s">
        <v>28</v>
      </c>
      <c r="B3370" s="1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s="1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</row>
    <row r="3371" spans="1:28">
      <c r="A3371" s="1" t="s">
        <v>28</v>
      </c>
      <c r="B3371" s="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s="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</row>
    <row r="3372" spans="1:28">
      <c r="A3372" s="1" t="s">
        <v>28</v>
      </c>
      <c r="B3372" s="1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J3372" t="s">
        <v>882</v>
      </c>
      <c r="K3372" t="s">
        <v>2497</v>
      </c>
      <c r="L3372" s="1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</row>
    <row r="3373" spans="1:28">
      <c r="A3373" s="1" t="s">
        <v>28</v>
      </c>
      <c r="B3373" s="1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s="1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</row>
    <row r="3374" spans="1:28">
      <c r="A3374" s="1" t="s">
        <v>28</v>
      </c>
      <c r="B3374" s="1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J3374" t="s">
        <v>6829</v>
      </c>
      <c r="K3374" t="s">
        <v>5576</v>
      </c>
      <c r="L3374" s="1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</row>
    <row r="3375" spans="1:28">
      <c r="A3375" s="1" t="s">
        <v>28</v>
      </c>
      <c r="B3375" s="1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J3375" t="s">
        <v>953</v>
      </c>
      <c r="K3375" t="s">
        <v>16039</v>
      </c>
      <c r="L3375" s="1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X3375">
        <v>2016</v>
      </c>
      <c r="Y3375">
        <v>163</v>
      </c>
      <c r="Z3375">
        <v>7.8</v>
      </c>
      <c r="AB3375">
        <v>240</v>
      </c>
    </row>
    <row r="3376" spans="1:28">
      <c r="A3376" s="1" t="s">
        <v>28</v>
      </c>
      <c r="B3376" s="1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s="1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</row>
    <row r="3377" spans="1:28">
      <c r="A3377" s="1" t="s">
        <v>28</v>
      </c>
      <c r="B3377" s="1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s="1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</row>
    <row r="3378" spans="1:28">
      <c r="A3378" s="1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J3378" t="s">
        <v>464</v>
      </c>
      <c r="K3378" t="s">
        <v>16053</v>
      </c>
      <c r="L3378" s="1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Y3378">
        <v>579</v>
      </c>
      <c r="Z3378">
        <v>7.1</v>
      </c>
      <c r="AA3378">
        <v>16</v>
      </c>
      <c r="AB3378">
        <v>0</v>
      </c>
    </row>
    <row r="3379" spans="1:28">
      <c r="A3379" s="1" t="s">
        <v>28</v>
      </c>
      <c r="B3379" s="1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s="1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</row>
    <row r="3380" spans="1:28">
      <c r="A3380" s="1" t="s">
        <v>28</v>
      </c>
      <c r="B3380" s="1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s="1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</row>
    <row r="3381" spans="1:28">
      <c r="A3381" s="1" t="s">
        <v>28</v>
      </c>
      <c r="B3381" s="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s="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X3381">
        <v>2006</v>
      </c>
      <c r="Y3381">
        <v>801</v>
      </c>
      <c r="Z3381">
        <v>7.5</v>
      </c>
      <c r="AA3381">
        <v>2.35</v>
      </c>
      <c r="AB3381">
        <v>0</v>
      </c>
    </row>
    <row r="3382" spans="1:28">
      <c r="A3382" s="1" t="s">
        <v>28</v>
      </c>
      <c r="B3382" s="1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s="1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</row>
    <row r="3383" spans="1:28">
      <c r="A3383" s="1" t="s">
        <v>28</v>
      </c>
      <c r="B3383" s="1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s="1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</row>
    <row r="3384" spans="1:28">
      <c r="A3384" s="1" t="s">
        <v>28</v>
      </c>
      <c r="B3384" s="1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s="1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</row>
    <row r="3385" spans="1:28">
      <c r="A3385" s="1" t="s">
        <v>28</v>
      </c>
      <c r="B3385" s="1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s="1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</row>
    <row r="3386" spans="1:28">
      <c r="A3386" s="1" t="s">
        <v>28</v>
      </c>
      <c r="B3386" s="1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s="1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</row>
    <row r="3387" spans="1:28">
      <c r="A3387" s="1" t="s">
        <v>28</v>
      </c>
      <c r="B3387" s="1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J3387" t="s">
        <v>422</v>
      </c>
      <c r="K3387" t="s">
        <v>4161</v>
      </c>
      <c r="L3387" s="1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</row>
    <row r="3388" spans="1:28">
      <c r="A3388" s="1" t="s">
        <v>28</v>
      </c>
      <c r="B3388" s="1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s="1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</row>
    <row r="3389" spans="1:28">
      <c r="A3389" s="1" t="s">
        <v>28</v>
      </c>
      <c r="B3389" s="1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J3389" t="s">
        <v>214</v>
      </c>
      <c r="K3389" t="s">
        <v>7125</v>
      </c>
      <c r="L3389" s="1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</row>
    <row r="3390" spans="1:28">
      <c r="A3390" s="1" t="s">
        <v>28</v>
      </c>
      <c r="B3390" s="1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s="1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</row>
    <row r="3391" spans="1:28">
      <c r="A3391" s="1" t="s">
        <v>28</v>
      </c>
      <c r="B3391" s="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s="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</row>
    <row r="3392" spans="1:28">
      <c r="A3392" s="1" t="s">
        <v>28</v>
      </c>
      <c r="B3392" s="1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s="1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X3392">
        <v>1994</v>
      </c>
      <c r="Y3392">
        <v>780</v>
      </c>
      <c r="Z3392">
        <v>6.5</v>
      </c>
      <c r="AA3392">
        <v>1.85</v>
      </c>
      <c r="AB3392">
        <v>160</v>
      </c>
    </row>
    <row r="3393" spans="1:28">
      <c r="A3393" s="1" t="s">
        <v>747</v>
      </c>
      <c r="B3393" s="1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s="1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</row>
    <row r="3394" spans="1:28">
      <c r="A3394" s="1" t="s">
        <v>28</v>
      </c>
      <c r="B3394" s="1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s="1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</row>
    <row r="3395" spans="1:28">
      <c r="A3395" s="1" t="s">
        <v>28</v>
      </c>
      <c r="B3395" s="1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J3395" t="s">
        <v>1681</v>
      </c>
      <c r="K3395" t="s">
        <v>1820</v>
      </c>
      <c r="L3395" s="1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</row>
    <row r="3396" spans="1:28">
      <c r="A3396" s="1" t="s">
        <v>28</v>
      </c>
      <c r="B3396" s="1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s="1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</row>
    <row r="3397" spans="1:28">
      <c r="A3397" s="1" t="s">
        <v>28</v>
      </c>
      <c r="B3397" s="1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s="1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</row>
    <row r="3398" spans="1:28">
      <c r="A3398" s="1" t="s">
        <v>28</v>
      </c>
      <c r="B3398" s="1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s="1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X3398">
        <v>1992</v>
      </c>
      <c r="Y3398">
        <v>898</v>
      </c>
      <c r="Z3398">
        <v>7.5</v>
      </c>
      <c r="AA3398">
        <v>2.35</v>
      </c>
      <c r="AB3398">
        <v>788</v>
      </c>
    </row>
    <row r="3399" spans="1:28">
      <c r="A3399" s="1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J3399" t="s">
        <v>16135</v>
      </c>
      <c r="K3399" t="s">
        <v>730</v>
      </c>
      <c r="L3399" s="1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Y3399">
        <v>788</v>
      </c>
      <c r="Z3399">
        <v>8.3000000000000007</v>
      </c>
      <c r="AA3399">
        <v>16</v>
      </c>
      <c r="AB3399">
        <v>18000</v>
      </c>
    </row>
    <row r="3400" spans="1:28">
      <c r="A3400" s="1" t="s">
        <v>28</v>
      </c>
      <c r="B3400" s="1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s="1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</row>
    <row r="3401" spans="1:28">
      <c r="A3401" s="1" t="s">
        <v>28</v>
      </c>
      <c r="B3401" s="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s="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</row>
    <row r="3402" spans="1:28">
      <c r="A3402" s="1" t="s">
        <v>28</v>
      </c>
      <c r="B3402" s="1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s="1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</row>
    <row r="3403" spans="1:28">
      <c r="A3403" s="1" t="s">
        <v>28</v>
      </c>
      <c r="B3403" s="1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s="1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</row>
    <row r="3404" spans="1:28">
      <c r="A3404" s="1" t="s">
        <v>28</v>
      </c>
      <c r="B3404" s="1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s="1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</row>
    <row r="3405" spans="1:28">
      <c r="A3405" s="1" t="s">
        <v>28</v>
      </c>
      <c r="B3405" s="1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s="1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</row>
    <row r="3406" spans="1:28">
      <c r="A3406" s="1" t="s">
        <v>28</v>
      </c>
      <c r="B3406" s="1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s="1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</row>
    <row r="3407" spans="1:28">
      <c r="A3407" s="1" t="s">
        <v>28</v>
      </c>
      <c r="B3407" s="1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s="1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</row>
    <row r="3408" spans="1:28">
      <c r="A3408" s="1" t="s">
        <v>28</v>
      </c>
      <c r="B3408" s="1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s="1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</row>
    <row r="3409" spans="1:28">
      <c r="A3409" s="1" t="s">
        <v>28</v>
      </c>
      <c r="B3409" s="1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J3409" t="s">
        <v>7043</v>
      </c>
      <c r="K3409" t="s">
        <v>5619</v>
      </c>
      <c r="L3409" s="1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</row>
    <row r="3410" spans="1:28">
      <c r="A3410" s="1" t="s">
        <v>28</v>
      </c>
      <c r="B3410" s="1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s="1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</row>
    <row r="3411" spans="1:28">
      <c r="A3411" s="1" t="s">
        <v>28</v>
      </c>
      <c r="B3411" s="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s="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</row>
    <row r="3412" spans="1:28">
      <c r="A3412" s="1" t="s">
        <v>28</v>
      </c>
      <c r="B3412" s="1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s="1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</row>
    <row r="3413" spans="1:28">
      <c r="A3413" s="1" t="s">
        <v>28</v>
      </c>
      <c r="B3413" s="1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s="1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</row>
    <row r="3414" spans="1:28">
      <c r="A3414" s="1" t="s">
        <v>28</v>
      </c>
      <c r="B3414" s="1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J3414" t="s">
        <v>214</v>
      </c>
      <c r="K3414" t="s">
        <v>1816</v>
      </c>
      <c r="L3414" s="1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X3414">
        <v>2012</v>
      </c>
      <c r="Y3414">
        <v>2000</v>
      </c>
      <c r="Z3414">
        <v>7.2</v>
      </c>
      <c r="AA3414">
        <v>16</v>
      </c>
      <c r="AB3414">
        <v>434</v>
      </c>
    </row>
    <row r="3415" spans="1:28">
      <c r="A3415" s="1" t="s">
        <v>28</v>
      </c>
      <c r="B3415" s="1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s="1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</row>
    <row r="3416" spans="1:28">
      <c r="A3416" s="1" t="s">
        <v>28</v>
      </c>
      <c r="B3416" s="1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s="1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X3416">
        <v>1998</v>
      </c>
      <c r="Y3416">
        <v>306</v>
      </c>
      <c r="Z3416">
        <v>6.3</v>
      </c>
      <c r="AA3416">
        <v>2.35</v>
      </c>
      <c r="AB3416">
        <v>75</v>
      </c>
    </row>
    <row r="3417" spans="1:28">
      <c r="A3417" s="1" t="s">
        <v>747</v>
      </c>
      <c r="B3417" s="1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s="1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</row>
    <row r="3418" spans="1:28">
      <c r="A3418" s="1" t="s">
        <v>28</v>
      </c>
      <c r="B3418" s="1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s="1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</row>
    <row r="3419" spans="1:28">
      <c r="A3419" s="1" t="s">
        <v>28</v>
      </c>
      <c r="B3419" s="1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s="1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</row>
    <row r="3420" spans="1:28">
      <c r="A3420" s="1" t="s">
        <v>28</v>
      </c>
      <c r="B3420" s="1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s="1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</row>
    <row r="3421" spans="1:28">
      <c r="A3421" s="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J3421" t="s">
        <v>214</v>
      </c>
      <c r="K3421" t="s">
        <v>60</v>
      </c>
      <c r="L3421" s="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Y3421">
        <v>698</v>
      </c>
      <c r="Z3421">
        <v>7.7</v>
      </c>
      <c r="AB3421">
        <v>0</v>
      </c>
    </row>
    <row r="3422" spans="1:28">
      <c r="A3422" s="1" t="s">
        <v>28</v>
      </c>
      <c r="B3422" s="1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s="1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</row>
    <row r="3423" spans="1:28">
      <c r="A3423" s="1" t="s">
        <v>28</v>
      </c>
      <c r="B3423" s="1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s="1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</row>
    <row r="3424" spans="1:28">
      <c r="A3424" s="1" t="s">
        <v>28</v>
      </c>
      <c r="B3424" s="1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s="1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</row>
    <row r="3425" spans="1:28">
      <c r="A3425" s="1" t="s">
        <v>28</v>
      </c>
      <c r="B3425" s="1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s="1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</row>
    <row r="3426" spans="1:28">
      <c r="A3426" s="1" t="s">
        <v>28</v>
      </c>
      <c r="B3426" s="1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J3426" t="s">
        <v>334</v>
      </c>
      <c r="K3426" t="s">
        <v>333</v>
      </c>
      <c r="L3426" s="1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</row>
    <row r="3427" spans="1:28">
      <c r="A3427" s="1" t="s">
        <v>28</v>
      </c>
      <c r="B3427" s="1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J3427" t="s">
        <v>1634</v>
      </c>
      <c r="K3427" t="s">
        <v>1055</v>
      </c>
      <c r="L3427" s="1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</row>
    <row r="3428" spans="1:28">
      <c r="A3428" s="1" t="s">
        <v>28</v>
      </c>
      <c r="B3428" s="1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J3428" t="s">
        <v>464</v>
      </c>
      <c r="K3428" t="s">
        <v>16272</v>
      </c>
      <c r="L3428" s="1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</row>
    <row r="3429" spans="1:28">
      <c r="A3429" s="1" t="s">
        <v>28</v>
      </c>
      <c r="B3429" s="1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s="1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</row>
    <row r="3430" spans="1:28">
      <c r="A3430" s="1" t="s">
        <v>28</v>
      </c>
      <c r="B3430" s="1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s="1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</row>
    <row r="3431" spans="1:28">
      <c r="A3431" s="1" t="s">
        <v>28</v>
      </c>
      <c r="B3431" s="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J3431" t="s">
        <v>3409</v>
      </c>
      <c r="K3431" t="s">
        <v>16287</v>
      </c>
      <c r="L3431" s="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</row>
    <row r="3432" spans="1:28">
      <c r="A3432" s="1" t="s">
        <v>28</v>
      </c>
      <c r="B3432" s="1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s="1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X3432">
        <v>2003</v>
      </c>
      <c r="Y3432">
        <v>521</v>
      </c>
      <c r="Z3432">
        <v>6.8</v>
      </c>
      <c r="AA3432">
        <v>1.85</v>
      </c>
      <c r="AB3432">
        <v>0</v>
      </c>
    </row>
    <row r="3433" spans="1:28">
      <c r="A3433" s="1" t="s">
        <v>28</v>
      </c>
      <c r="B3433" s="1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J3433" t="s">
        <v>777</v>
      </c>
      <c r="K3433" t="s">
        <v>4532</v>
      </c>
      <c r="L3433" s="1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X3433">
        <v>2013</v>
      </c>
      <c r="Y3433">
        <v>524</v>
      </c>
      <c r="Z3433">
        <v>5.4</v>
      </c>
      <c r="AA3433">
        <v>2.35</v>
      </c>
      <c r="AB3433">
        <v>0</v>
      </c>
    </row>
    <row r="3434" spans="1:28">
      <c r="A3434" s="1" t="s">
        <v>28</v>
      </c>
      <c r="B3434" s="1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s="1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</row>
    <row r="3435" spans="1:28">
      <c r="A3435" s="1" t="s">
        <v>28</v>
      </c>
      <c r="B3435" s="1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J3435" t="s">
        <v>1325</v>
      </c>
      <c r="K3435" t="s">
        <v>16308</v>
      </c>
      <c r="L3435" s="1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</row>
    <row r="3436" spans="1:28">
      <c r="A3436" s="1" t="s">
        <v>28</v>
      </c>
      <c r="B3436" s="1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s="1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</row>
    <row r="3437" spans="1:28">
      <c r="A3437" s="1" t="s">
        <v>28</v>
      </c>
      <c r="B3437" s="1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s="1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</row>
    <row r="3438" spans="1:28">
      <c r="A3438" s="1" t="s">
        <v>28</v>
      </c>
      <c r="B3438" s="1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s="1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</row>
    <row r="3439" spans="1:28">
      <c r="A3439" s="1" t="s">
        <v>28</v>
      </c>
      <c r="B3439" s="1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J3439" t="s">
        <v>16330</v>
      </c>
      <c r="K3439" t="s">
        <v>2824</v>
      </c>
      <c r="L3439" s="1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</row>
    <row r="3440" spans="1:28">
      <c r="A3440" s="1" t="s">
        <v>28</v>
      </c>
      <c r="B3440" s="1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s="1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</row>
    <row r="3441" spans="1:28">
      <c r="A3441" s="1" t="s">
        <v>28</v>
      </c>
      <c r="B3441" s="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s="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</row>
    <row r="3442" spans="1:28">
      <c r="A3442" s="1" t="s">
        <v>28</v>
      </c>
      <c r="B3442" s="1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s="1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</row>
    <row r="3443" spans="1:28">
      <c r="A3443" s="1" t="s">
        <v>28</v>
      </c>
      <c r="B3443" s="1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s="1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X3443">
        <v>2005</v>
      </c>
      <c r="Y3443">
        <v>545</v>
      </c>
      <c r="Z3443">
        <v>6.4</v>
      </c>
      <c r="AA3443">
        <v>2.35</v>
      </c>
      <c r="AB3443">
        <v>1000</v>
      </c>
    </row>
    <row r="3444" spans="1:28">
      <c r="A3444" s="1" t="s">
        <v>28</v>
      </c>
      <c r="B3444" s="1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s="1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</row>
    <row r="3445" spans="1:28">
      <c r="A3445" s="1" t="s">
        <v>28</v>
      </c>
      <c r="B3445" s="1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s="1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</row>
    <row r="3446" spans="1:28">
      <c r="A3446" s="1" t="s">
        <v>28</v>
      </c>
      <c r="B3446" s="1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s="1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</row>
    <row r="3447" spans="1:28">
      <c r="A3447" s="1" t="s">
        <v>28</v>
      </c>
      <c r="B3447" s="1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s="1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</row>
    <row r="3448" spans="1:28">
      <c r="A3448" s="1" t="s">
        <v>28</v>
      </c>
      <c r="B3448" s="1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s="1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</row>
    <row r="3449" spans="1:28">
      <c r="A3449" s="1" t="s">
        <v>28</v>
      </c>
      <c r="B3449" s="1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s="1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</row>
    <row r="3450" spans="1:28">
      <c r="A3450" s="1" t="s">
        <v>28</v>
      </c>
      <c r="B3450" s="1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s="1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X3450">
        <v>2003</v>
      </c>
      <c r="Y3450">
        <v>844</v>
      </c>
      <c r="Z3450">
        <v>5.5</v>
      </c>
      <c r="AA3450">
        <v>1.85</v>
      </c>
      <c r="AB3450">
        <v>655</v>
      </c>
    </row>
    <row r="3451" spans="1:28">
      <c r="A3451" s="1" t="s">
        <v>28</v>
      </c>
      <c r="B3451" s="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s="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</row>
    <row r="3452" spans="1:28">
      <c r="A3452" s="1" t="s">
        <v>28</v>
      </c>
      <c r="B3452" s="1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s="1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</row>
    <row r="3453" spans="1:28">
      <c r="A3453" s="1" t="s">
        <v>28</v>
      </c>
      <c r="B3453" s="1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J3453" t="s">
        <v>1671</v>
      </c>
      <c r="K3453" t="s">
        <v>2398</v>
      </c>
      <c r="L3453" s="1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</row>
    <row r="3454" spans="1:28">
      <c r="A3454" s="1" t="s">
        <v>28</v>
      </c>
      <c r="B3454" s="1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s="1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</row>
    <row r="3455" spans="1:28">
      <c r="A3455" s="1" t="s">
        <v>28</v>
      </c>
      <c r="B3455" s="1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s="1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</row>
    <row r="3456" spans="1:28">
      <c r="A3456" s="1" t="s">
        <v>28</v>
      </c>
      <c r="B3456" s="1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J3456" t="s">
        <v>464</v>
      </c>
      <c r="K3456" t="s">
        <v>15513</v>
      </c>
      <c r="L3456" s="1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</row>
    <row r="3457" spans="1:28">
      <c r="A3457" s="1" t="s">
        <v>28</v>
      </c>
      <c r="B3457" s="1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s="1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</row>
    <row r="3458" spans="1:28">
      <c r="A3458" s="1" t="s">
        <v>28</v>
      </c>
      <c r="B3458" s="1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s="1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</row>
    <row r="3459" spans="1:28">
      <c r="A3459" s="1" t="s">
        <v>28</v>
      </c>
      <c r="B3459" s="1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J3459" t="s">
        <v>16416</v>
      </c>
      <c r="K3459" t="s">
        <v>10436</v>
      </c>
      <c r="L3459" s="1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</row>
    <row r="3460" spans="1:28">
      <c r="A3460" s="1" t="s">
        <v>28</v>
      </c>
      <c r="B3460" s="1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J3460" t="s">
        <v>4075</v>
      </c>
      <c r="K3460" t="s">
        <v>16422</v>
      </c>
      <c r="L3460" s="1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</row>
    <row r="3461" spans="1:28">
      <c r="A3461" s="1" t="s">
        <v>28</v>
      </c>
      <c r="B3461" s="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s="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</row>
    <row r="3462" spans="1:28">
      <c r="A3462" s="1" t="s">
        <v>28</v>
      </c>
      <c r="B3462" s="1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s="1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</row>
    <row r="3463" spans="1:28">
      <c r="A3463" s="1" t="s">
        <v>28</v>
      </c>
      <c r="B3463" s="1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s="1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</row>
    <row r="3464" spans="1:28">
      <c r="A3464" s="1" t="s">
        <v>28</v>
      </c>
      <c r="B3464" s="1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s="1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</row>
    <row r="3465" spans="1:28">
      <c r="A3465" s="1" t="s">
        <v>28</v>
      </c>
      <c r="B3465" s="1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s="1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</row>
    <row r="3466" spans="1:28">
      <c r="A3466" s="1" t="s">
        <v>28</v>
      </c>
      <c r="B3466" s="1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J3466" t="s">
        <v>59</v>
      </c>
      <c r="K3466" t="s">
        <v>11346</v>
      </c>
      <c r="L3466" s="1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</row>
    <row r="3467" spans="1:28">
      <c r="A3467" s="1" t="s">
        <v>28</v>
      </c>
      <c r="B3467" s="1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s="1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</row>
    <row r="3468" spans="1:28">
      <c r="A3468" s="1" t="s">
        <v>28</v>
      </c>
      <c r="B3468" s="1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s="1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</row>
    <row r="3469" spans="1:28">
      <c r="A3469" s="1" t="s">
        <v>28</v>
      </c>
      <c r="B3469" s="1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s="1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</row>
    <row r="3470" spans="1:28">
      <c r="A3470" s="1" t="s">
        <v>28</v>
      </c>
      <c r="B3470" s="1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s="1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</row>
    <row r="3471" spans="1:28">
      <c r="A3471" s="1" t="s">
        <v>28</v>
      </c>
      <c r="B3471" s="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s="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</row>
    <row r="3472" spans="1:28">
      <c r="A3472" s="1" t="s">
        <v>28</v>
      </c>
      <c r="B3472" s="1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s="1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</row>
    <row r="3473" spans="1:28">
      <c r="A3473" s="1" t="s">
        <v>28</v>
      </c>
      <c r="B3473" s="1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s="1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</row>
    <row r="3474" spans="1:28">
      <c r="A3474" s="1" t="s">
        <v>28</v>
      </c>
      <c r="B3474" s="1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s="1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</row>
    <row r="3475" spans="1:28">
      <c r="A3475" s="1" t="s">
        <v>28</v>
      </c>
      <c r="B3475" s="1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s="1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</row>
    <row r="3476" spans="1:28">
      <c r="A3476" s="1" t="s">
        <v>28</v>
      </c>
      <c r="B3476" s="1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s="1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X3476">
        <v>2008</v>
      </c>
      <c r="Y3476">
        <v>109</v>
      </c>
      <c r="Z3476">
        <v>7.2</v>
      </c>
      <c r="AA3476">
        <v>2.35</v>
      </c>
      <c r="AB3476">
        <v>0</v>
      </c>
    </row>
    <row r="3477" spans="1:28">
      <c r="A3477" s="1" t="s">
        <v>28</v>
      </c>
      <c r="B3477" s="1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s="1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</row>
    <row r="3478" spans="1:28">
      <c r="A3478" s="1" t="s">
        <v>28</v>
      </c>
      <c r="B3478" s="1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s="1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</row>
    <row r="3479" spans="1:28">
      <c r="A3479" s="1" t="s">
        <v>747</v>
      </c>
      <c r="B3479" s="1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s="1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</row>
    <row r="3480" spans="1:28">
      <c r="A3480" s="1" t="s">
        <v>28</v>
      </c>
      <c r="B3480" s="1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s="1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</row>
    <row r="3481" spans="1:28">
      <c r="A3481" s="1" t="s">
        <v>28</v>
      </c>
      <c r="B3481" s="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s="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</row>
    <row r="3482" spans="1:28">
      <c r="A3482" s="1" t="s">
        <v>28</v>
      </c>
      <c r="B3482" s="1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s="1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</row>
    <row r="3483" spans="1:28">
      <c r="A3483" s="1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J3483" t="s">
        <v>2125</v>
      </c>
      <c r="K3483" t="s">
        <v>84</v>
      </c>
      <c r="L3483" s="1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Y3483">
        <v>1000</v>
      </c>
      <c r="Z3483">
        <v>9</v>
      </c>
      <c r="AA3483">
        <v>1.78</v>
      </c>
      <c r="AB3483">
        <v>61000</v>
      </c>
    </row>
    <row r="3484" spans="1:28">
      <c r="A3484" s="1" t="s">
        <v>28</v>
      </c>
      <c r="B3484" s="1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s="1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</row>
    <row r="3485" spans="1:28">
      <c r="A3485" s="1" t="s">
        <v>28</v>
      </c>
      <c r="B3485" s="1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s="1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</row>
    <row r="3486" spans="1:28">
      <c r="A3486" s="1" t="s">
        <v>28</v>
      </c>
      <c r="B3486" s="1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s="1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</row>
    <row r="3487" spans="1:28">
      <c r="A3487" s="1" t="s">
        <v>28</v>
      </c>
      <c r="B3487" s="1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s="1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</row>
    <row r="3488" spans="1:28">
      <c r="A3488" s="1" t="s">
        <v>28</v>
      </c>
      <c r="B3488" s="1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s="1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X3488">
        <v>2000</v>
      </c>
      <c r="Y3488">
        <v>366</v>
      </c>
      <c r="Z3488">
        <v>7.5</v>
      </c>
      <c r="AA3488">
        <v>1.44</v>
      </c>
      <c r="AB3488">
        <v>407</v>
      </c>
    </row>
    <row r="3489" spans="1:28">
      <c r="A3489" s="1" t="s">
        <v>28</v>
      </c>
      <c r="B3489" s="1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s="1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</row>
    <row r="3490" spans="1:28">
      <c r="A3490" s="1" t="s">
        <v>28</v>
      </c>
      <c r="B3490" s="1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s="1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</row>
    <row r="3491" spans="1:28">
      <c r="A3491" s="1" t="s">
        <v>28</v>
      </c>
      <c r="B3491" s="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s="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</row>
    <row r="3492" spans="1:28">
      <c r="A3492" s="1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J3492" t="s">
        <v>3144</v>
      </c>
      <c r="K3492" t="s">
        <v>2477</v>
      </c>
      <c r="L3492" s="1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</row>
    <row r="3493" spans="1:28">
      <c r="A3493" s="1" t="s">
        <v>28</v>
      </c>
      <c r="B3493" s="1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s="1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</row>
    <row r="3494" spans="1:28">
      <c r="A3494" s="1" t="s">
        <v>28</v>
      </c>
      <c r="B3494" s="1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s="1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</row>
    <row r="3495" spans="1:28">
      <c r="A3495" s="1" t="s">
        <v>28</v>
      </c>
      <c r="B3495" s="1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s="1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</row>
    <row r="3496" spans="1:28">
      <c r="A3496" s="1" t="s">
        <v>747</v>
      </c>
      <c r="B3496" s="1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s="1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</row>
    <row r="3497" spans="1:28">
      <c r="A3497" s="1" t="s">
        <v>28</v>
      </c>
      <c r="B3497" s="1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J3497" t="s">
        <v>6403</v>
      </c>
      <c r="K3497" t="s">
        <v>16565</v>
      </c>
      <c r="L3497" s="1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</row>
    <row r="3498" spans="1:28">
      <c r="A3498" s="1" t="s">
        <v>28</v>
      </c>
      <c r="B3498" s="1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s="1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</row>
    <row r="3499" spans="1:28">
      <c r="A3499" s="1" t="s">
        <v>28</v>
      </c>
      <c r="B3499" s="1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s="1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</row>
    <row r="3500" spans="1:28">
      <c r="A3500" s="1" t="s">
        <v>28</v>
      </c>
      <c r="B3500" s="1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s="1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</row>
    <row r="3501" spans="1:28">
      <c r="A3501" s="1" t="s">
        <v>28</v>
      </c>
      <c r="B3501" s="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s="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</row>
    <row r="3502" spans="1:28">
      <c r="A3502" s="1" t="s">
        <v>28</v>
      </c>
      <c r="B3502" s="1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s="1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</row>
    <row r="3503" spans="1:28">
      <c r="A3503" s="1" t="s">
        <v>28</v>
      </c>
      <c r="B3503" s="1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s="1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</row>
    <row r="3504" spans="1:28">
      <c r="A3504" s="1" t="s">
        <v>28</v>
      </c>
      <c r="B3504" s="1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s="1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</row>
    <row r="3505" spans="1:28">
      <c r="A3505" s="1" t="s">
        <v>28</v>
      </c>
      <c r="B3505" s="1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s="1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</row>
    <row r="3506" spans="1:28">
      <c r="A3506" s="1" t="s">
        <v>28</v>
      </c>
      <c r="B3506" s="1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s="1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</row>
    <row r="3507" spans="1:28">
      <c r="A3507" s="1" t="s">
        <v>28</v>
      </c>
      <c r="B3507" s="1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s="1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</row>
    <row r="3508" spans="1:28">
      <c r="A3508" s="1" t="s">
        <v>28</v>
      </c>
      <c r="B3508" s="1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s="1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</row>
    <row r="3509" spans="1:28">
      <c r="A3509" s="1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J3509" t="s">
        <v>464</v>
      </c>
      <c r="K3509" t="s">
        <v>11801</v>
      </c>
      <c r="L3509" s="1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Y3509">
        <v>485</v>
      </c>
      <c r="Z3509">
        <v>7.7</v>
      </c>
      <c r="AA3509">
        <v>16</v>
      </c>
      <c r="AB3509">
        <v>0</v>
      </c>
    </row>
    <row r="3510" spans="1:28">
      <c r="A3510" s="1" t="s">
        <v>28</v>
      </c>
      <c r="B3510" s="1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s="1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</row>
    <row r="3511" spans="1:28">
      <c r="A3511" s="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J3511" t="s">
        <v>1052</v>
      </c>
      <c r="K3511" t="s">
        <v>13386</v>
      </c>
      <c r="L3511" s="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Y3511">
        <v>794</v>
      </c>
      <c r="Z3511">
        <v>7.4</v>
      </c>
      <c r="AA3511">
        <v>1.33</v>
      </c>
      <c r="AB3511">
        <v>0</v>
      </c>
    </row>
    <row r="3512" spans="1:28">
      <c r="A3512" s="1" t="s">
        <v>28</v>
      </c>
      <c r="B3512" s="1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s="1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</row>
    <row r="3513" spans="1:28">
      <c r="A3513" s="1" t="s">
        <v>28</v>
      </c>
      <c r="B3513" s="1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s="1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</row>
    <row r="3514" spans="1:28">
      <c r="A3514" s="1" t="s">
        <v>28</v>
      </c>
      <c r="B3514" s="1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s="1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</row>
    <row r="3515" spans="1:28">
      <c r="A3515" s="1" t="s">
        <v>28</v>
      </c>
      <c r="B3515" s="1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s="1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</row>
    <row r="3516" spans="1:28">
      <c r="A3516" s="1" t="s">
        <v>28</v>
      </c>
      <c r="B3516" s="1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s="1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</row>
    <row r="3517" spans="1:28">
      <c r="A3517" s="1" t="s">
        <v>28</v>
      </c>
      <c r="B3517" s="1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s="1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</row>
    <row r="3518" spans="1:28">
      <c r="A3518" s="1" t="s">
        <v>28</v>
      </c>
      <c r="B3518" s="1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s="1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</row>
    <row r="3519" spans="1:28">
      <c r="A3519" s="1" t="s">
        <v>28</v>
      </c>
      <c r="B3519" s="1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s="1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X3519">
        <v>2013</v>
      </c>
      <c r="Y3519">
        <v>627</v>
      </c>
      <c r="Z3519">
        <v>5.8</v>
      </c>
      <c r="AB3519">
        <v>962</v>
      </c>
    </row>
    <row r="3520" spans="1:28">
      <c r="A3520" s="1" t="s">
        <v>28</v>
      </c>
      <c r="B3520" s="1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s="1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</row>
    <row r="3521" spans="1:28">
      <c r="A3521" s="1" t="s">
        <v>28</v>
      </c>
      <c r="B3521" s="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J3521" t="s">
        <v>3932</v>
      </c>
      <c r="K3521" t="s">
        <v>523</v>
      </c>
      <c r="L3521" s="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</row>
    <row r="3522" spans="1:28">
      <c r="A3522" s="1" t="s">
        <v>28</v>
      </c>
      <c r="B3522" s="1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s="1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</row>
    <row r="3523" spans="1:28">
      <c r="A3523" s="1" t="s">
        <v>28</v>
      </c>
      <c r="B3523" s="1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s="1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</row>
    <row r="3524" spans="1:28">
      <c r="A3524" s="1" t="s">
        <v>28</v>
      </c>
      <c r="B3524" s="1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s="1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</row>
    <row r="3525" spans="1:28">
      <c r="A3525" s="1" t="s">
        <v>28</v>
      </c>
      <c r="B3525" s="1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s="1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</row>
    <row r="3526" spans="1:28">
      <c r="A3526" s="1" t="s">
        <v>28</v>
      </c>
      <c r="B3526" s="1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s="1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X3526">
        <v>2009</v>
      </c>
      <c r="Y3526">
        <v>216</v>
      </c>
      <c r="Z3526">
        <v>5.3</v>
      </c>
      <c r="AA3526">
        <v>2.35</v>
      </c>
      <c r="AB3526">
        <v>0</v>
      </c>
    </row>
    <row r="3527" spans="1:28">
      <c r="A3527" s="1" t="s">
        <v>28</v>
      </c>
      <c r="B3527" s="1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s="1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</row>
    <row r="3528" spans="1:28">
      <c r="A3528" s="1" t="s">
        <v>28</v>
      </c>
      <c r="B3528" s="1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s="1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</row>
    <row r="3529" spans="1:28">
      <c r="A3529" s="1" t="s">
        <v>28</v>
      </c>
      <c r="B3529" s="1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s="1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X3529">
        <v>2013</v>
      </c>
      <c r="Y3529">
        <v>524</v>
      </c>
      <c r="Z3529">
        <v>6.2</v>
      </c>
      <c r="AA3529">
        <v>2.35</v>
      </c>
      <c r="AB3529">
        <v>0</v>
      </c>
    </row>
    <row r="3530" spans="1:28">
      <c r="A3530" s="1" t="s">
        <v>28</v>
      </c>
      <c r="B3530" s="1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s="1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</row>
    <row r="3531" spans="1:28">
      <c r="A3531" s="1" t="s">
        <v>28</v>
      </c>
      <c r="B3531" s="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s="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</row>
    <row r="3532" spans="1:28">
      <c r="A3532" s="1" t="s">
        <v>28</v>
      </c>
      <c r="B3532" s="1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s="1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</row>
    <row r="3533" spans="1:28">
      <c r="A3533" s="1" t="s">
        <v>28</v>
      </c>
      <c r="B3533" s="1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s="1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</row>
    <row r="3534" spans="1:28">
      <c r="A3534" s="1" t="s">
        <v>747</v>
      </c>
      <c r="B3534" s="1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J3534" t="s">
        <v>1849</v>
      </c>
      <c r="K3534" t="s">
        <v>16728</v>
      </c>
      <c r="L3534" s="1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</row>
    <row r="3535" spans="1:28">
      <c r="A3535" s="1" t="s">
        <v>28</v>
      </c>
      <c r="B3535" s="1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s="1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</row>
    <row r="3536" spans="1:28">
      <c r="A3536" s="1" t="s">
        <v>28</v>
      </c>
      <c r="B3536" s="1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s="1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</row>
    <row r="3537" spans="1:28">
      <c r="A3537" s="1" t="s">
        <v>747</v>
      </c>
      <c r="B3537" s="1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J3537" t="s">
        <v>334</v>
      </c>
      <c r="K3537" t="s">
        <v>4837</v>
      </c>
      <c r="L3537" s="1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</row>
    <row r="3538" spans="1:28">
      <c r="A3538" s="1" t="s">
        <v>28</v>
      </c>
      <c r="B3538" s="1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J3538" t="s">
        <v>4556</v>
      </c>
      <c r="K3538" t="s">
        <v>11634</v>
      </c>
      <c r="L3538" s="1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</row>
    <row r="3539" spans="1:28">
      <c r="A3539" s="1" t="s">
        <v>28</v>
      </c>
      <c r="B3539" s="1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J3539" t="s">
        <v>16749</v>
      </c>
      <c r="K3539" t="s">
        <v>5464</v>
      </c>
      <c r="L3539" s="1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</row>
    <row r="3540" spans="1:28">
      <c r="A3540" s="1" t="s">
        <v>28</v>
      </c>
      <c r="B3540" s="1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J3540" t="s">
        <v>2831</v>
      </c>
      <c r="K3540" t="s">
        <v>16755</v>
      </c>
      <c r="L3540" s="1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</row>
    <row r="3541" spans="1:28">
      <c r="B3541" s="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J3541" t="s">
        <v>16762</v>
      </c>
      <c r="K3541" t="s">
        <v>16763</v>
      </c>
      <c r="L3541" s="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</row>
    <row r="3542" spans="1:28">
      <c r="A3542" s="1" t="s">
        <v>28</v>
      </c>
      <c r="B3542" s="1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s="1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</row>
    <row r="3543" spans="1:28">
      <c r="A3543" s="1" t="s">
        <v>28</v>
      </c>
      <c r="B3543" s="1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J3543" t="s">
        <v>16773</v>
      </c>
      <c r="K3543" t="s">
        <v>16774</v>
      </c>
      <c r="L3543" s="1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X3543">
        <v>2008</v>
      </c>
      <c r="Y3543">
        <v>847</v>
      </c>
      <c r="Z3543">
        <v>7.4</v>
      </c>
      <c r="AA3543">
        <v>1.78</v>
      </c>
      <c r="AB3543">
        <v>389</v>
      </c>
    </row>
    <row r="3544" spans="1:28">
      <c r="A3544" s="1" t="s">
        <v>28</v>
      </c>
      <c r="B3544" s="1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s="1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</row>
    <row r="3545" spans="1:28">
      <c r="A3545" s="1" t="s">
        <v>28</v>
      </c>
      <c r="B3545" s="1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J3545" t="s">
        <v>3023</v>
      </c>
      <c r="K3545" t="s">
        <v>10894</v>
      </c>
      <c r="L3545" s="1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</row>
    <row r="3546" spans="1:28">
      <c r="A3546" s="1" t="s">
        <v>28</v>
      </c>
      <c r="B3546" s="1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J3546" t="s">
        <v>214</v>
      </c>
      <c r="K3546" t="s">
        <v>16787</v>
      </c>
      <c r="L3546" s="1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</row>
    <row r="3547" spans="1:28">
      <c r="A3547" s="1" t="s">
        <v>28</v>
      </c>
      <c r="B3547" s="1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J3547" t="s">
        <v>2125</v>
      </c>
      <c r="K3547" t="s">
        <v>16792</v>
      </c>
      <c r="L3547" s="1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</row>
    <row r="3548" spans="1:28">
      <c r="A3548" s="1" t="s">
        <v>28</v>
      </c>
      <c r="B3548" s="1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s="1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</row>
    <row r="3549" spans="1:28">
      <c r="A3549" s="1" t="s">
        <v>28</v>
      </c>
      <c r="B3549" s="1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s="1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</row>
    <row r="3550" spans="1:28">
      <c r="A3550" s="1" t="s">
        <v>28</v>
      </c>
      <c r="B3550" s="1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s="1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</row>
    <row r="3551" spans="1:28">
      <c r="A3551" s="1" t="s">
        <v>28</v>
      </c>
      <c r="B3551" s="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s="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</row>
    <row r="3552" spans="1:28">
      <c r="A3552" s="1" t="s">
        <v>28</v>
      </c>
      <c r="B3552" s="1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s="1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</row>
    <row r="3553" spans="1:28">
      <c r="A3553" s="1" t="s">
        <v>28</v>
      </c>
      <c r="B3553" s="1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s="1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</row>
    <row r="3554" spans="1:28">
      <c r="A3554" s="1" t="s">
        <v>28</v>
      </c>
      <c r="B3554" s="1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s="1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X3554">
        <v>2009</v>
      </c>
      <c r="Y3554">
        <v>418</v>
      </c>
      <c r="Z3554">
        <v>6.4</v>
      </c>
      <c r="AA3554">
        <v>2.35</v>
      </c>
      <c r="AB3554">
        <v>663</v>
      </c>
    </row>
    <row r="3555" spans="1:28">
      <c r="A3555" s="1" t="s">
        <v>28</v>
      </c>
      <c r="B3555" s="1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s="1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</row>
    <row r="3556" spans="1:28">
      <c r="A3556" s="1" t="s">
        <v>28</v>
      </c>
      <c r="B3556" s="1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s="1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</row>
    <row r="3557" spans="1:28">
      <c r="A3557" s="1" t="s">
        <v>28</v>
      </c>
      <c r="B3557" s="1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s="1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</row>
    <row r="3558" spans="1:28">
      <c r="A3558" s="1" t="s">
        <v>28</v>
      </c>
      <c r="B3558" s="1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s="1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</row>
    <row r="3559" spans="1:28">
      <c r="A3559" s="1" t="s">
        <v>28</v>
      </c>
      <c r="B3559" s="1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s="1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</row>
    <row r="3560" spans="1:28">
      <c r="A3560" s="1" t="s">
        <v>28</v>
      </c>
      <c r="B3560" s="1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J3560" t="s">
        <v>2527</v>
      </c>
      <c r="K3560" t="s">
        <v>16868</v>
      </c>
      <c r="L3560" s="1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X3560">
        <v>1981</v>
      </c>
      <c r="Y3560">
        <v>167</v>
      </c>
      <c r="Z3560">
        <v>7.2</v>
      </c>
      <c r="AA3560">
        <v>1.85</v>
      </c>
      <c r="AB3560">
        <v>337</v>
      </c>
    </row>
    <row r="3561" spans="1:28">
      <c r="A3561" s="1" t="s">
        <v>28</v>
      </c>
      <c r="B3561" s="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s="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</row>
    <row r="3562" spans="1:28">
      <c r="A3562" s="1" t="s">
        <v>28</v>
      </c>
      <c r="B3562" s="1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s="1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</row>
    <row r="3563" spans="1:28">
      <c r="A3563" s="1" t="s">
        <v>28</v>
      </c>
      <c r="B3563" s="1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s="1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</row>
    <row r="3564" spans="1:28">
      <c r="A3564" s="1" t="s">
        <v>28</v>
      </c>
      <c r="B3564" s="1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s="1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</row>
    <row r="3565" spans="1:28">
      <c r="A3565" s="1" t="s">
        <v>28</v>
      </c>
      <c r="B3565" s="1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J3565" t="s">
        <v>2954</v>
      </c>
      <c r="K3565" t="s">
        <v>16890</v>
      </c>
      <c r="L3565" s="1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</row>
    <row r="3566" spans="1:28">
      <c r="A3566" s="1" t="s">
        <v>28</v>
      </c>
      <c r="B3566" s="1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s="1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</row>
    <row r="3567" spans="1:28">
      <c r="A3567" s="1" t="s">
        <v>28</v>
      </c>
      <c r="B3567" s="1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s="1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</row>
    <row r="3568" spans="1:28">
      <c r="A3568" s="1" t="s">
        <v>28</v>
      </c>
      <c r="B3568" s="1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s="1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</row>
    <row r="3569" spans="1:28">
      <c r="A3569" s="1" t="s">
        <v>28</v>
      </c>
      <c r="B3569" s="1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s="1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</row>
    <row r="3570" spans="1:28">
      <c r="A3570" s="1" t="s">
        <v>28</v>
      </c>
      <c r="B3570" s="1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s="1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</row>
    <row r="3571" spans="1:28">
      <c r="A3571" s="1" t="s">
        <v>28</v>
      </c>
      <c r="B3571" s="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s="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</row>
    <row r="3572" spans="1:28">
      <c r="A3572" s="1" t="s">
        <v>28</v>
      </c>
      <c r="B3572" s="1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s="1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</row>
    <row r="3573" spans="1:28">
      <c r="A3573" s="1" t="s">
        <v>28</v>
      </c>
      <c r="B3573" s="1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s="1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</row>
    <row r="3574" spans="1:28">
      <c r="A3574" s="1" t="s">
        <v>28</v>
      </c>
      <c r="B3574" s="1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s="1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</row>
    <row r="3575" spans="1:28">
      <c r="A3575" s="1" t="s">
        <v>28</v>
      </c>
      <c r="B3575" s="1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J3575" t="s">
        <v>16935</v>
      </c>
      <c r="K3575" t="s">
        <v>390</v>
      </c>
      <c r="L3575" s="1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</row>
    <row r="3576" spans="1:28">
      <c r="A3576" s="1" t="s">
        <v>747</v>
      </c>
      <c r="B3576" s="1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s="1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</row>
    <row r="3577" spans="1:28">
      <c r="A3577" s="1" t="s">
        <v>28</v>
      </c>
      <c r="B3577" s="1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s="1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</row>
    <row r="3578" spans="1:28">
      <c r="A3578" s="1" t="s">
        <v>747</v>
      </c>
      <c r="B3578" s="1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s="1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</row>
    <row r="3579" spans="1:28">
      <c r="A3579" s="1" t="s">
        <v>28</v>
      </c>
      <c r="B3579" s="1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s="1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</row>
    <row r="3580" spans="1:28">
      <c r="A3580" s="1" t="s">
        <v>28</v>
      </c>
      <c r="B3580" s="1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J3580" t="s">
        <v>12639</v>
      </c>
      <c r="K3580" t="s">
        <v>16958</v>
      </c>
      <c r="L3580" s="1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</row>
    <row r="3581" spans="1:28">
      <c r="A3581" s="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J3581" t="s">
        <v>2125</v>
      </c>
      <c r="K3581" t="s">
        <v>16964</v>
      </c>
      <c r="L3581" s="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Y3581">
        <v>9</v>
      </c>
      <c r="Z3581">
        <v>8.6999999999999993</v>
      </c>
      <c r="AA3581">
        <v>1.85</v>
      </c>
      <c r="AB3581">
        <v>0</v>
      </c>
    </row>
    <row r="3582" spans="1:28">
      <c r="A3582" s="1" t="s">
        <v>28</v>
      </c>
      <c r="B3582" s="1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s="1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</row>
    <row r="3583" spans="1:28">
      <c r="A3583" s="1" t="s">
        <v>28</v>
      </c>
      <c r="B3583" s="1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s="1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</row>
    <row r="3584" spans="1:28">
      <c r="A3584" s="1" t="s">
        <v>28</v>
      </c>
      <c r="B3584" s="1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s="1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</row>
    <row r="3585" spans="1:28">
      <c r="A3585" s="1" t="s">
        <v>28</v>
      </c>
      <c r="B3585" s="1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s="1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</row>
    <row r="3586" spans="1:28">
      <c r="A3586" s="1" t="s">
        <v>28</v>
      </c>
      <c r="B3586" s="1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s="1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</row>
    <row r="3587" spans="1:28">
      <c r="A3587" s="1" t="s">
        <v>28</v>
      </c>
      <c r="B3587" s="1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s="1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</row>
    <row r="3588" spans="1:28">
      <c r="A3588" s="1" t="s">
        <v>28</v>
      </c>
      <c r="B3588" s="1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s="1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</row>
    <row r="3589" spans="1:28">
      <c r="A3589" s="1" t="s">
        <v>28</v>
      </c>
      <c r="B3589" s="1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s="1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</row>
    <row r="3590" spans="1:28">
      <c r="A3590" s="1" t="s">
        <v>28</v>
      </c>
      <c r="B3590" s="1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s="1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</row>
    <row r="3591" spans="1:28">
      <c r="A3591" s="1" t="s">
        <v>28</v>
      </c>
      <c r="B3591" s="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s="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</row>
    <row r="3592" spans="1:28">
      <c r="A3592" s="1" t="s">
        <v>28</v>
      </c>
      <c r="B3592" s="1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s="1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</row>
    <row r="3593" spans="1:28">
      <c r="A3593" s="1" t="s">
        <v>28</v>
      </c>
      <c r="B3593" s="1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s="1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</row>
    <row r="3594" spans="1:28">
      <c r="A3594" s="1" t="s">
        <v>28</v>
      </c>
      <c r="B3594" s="1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s="1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</row>
    <row r="3595" spans="1:28">
      <c r="A3595" s="1" t="s">
        <v>747</v>
      </c>
      <c r="B3595" s="1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s="1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</row>
    <row r="3596" spans="1:28">
      <c r="A3596" s="1" t="s">
        <v>28</v>
      </c>
      <c r="B3596" s="1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s="1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</row>
    <row r="3597" spans="1:28">
      <c r="A3597" s="1" t="s">
        <v>28</v>
      </c>
      <c r="B3597" s="1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s="1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</row>
    <row r="3598" spans="1:28">
      <c r="A3598" s="1" t="s">
        <v>28</v>
      </c>
      <c r="B3598" s="1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s="1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</row>
    <row r="3599" spans="1:28">
      <c r="A3599" s="1" t="s">
        <v>28</v>
      </c>
      <c r="B3599" s="1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s="1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</row>
    <row r="3600" spans="1:28">
      <c r="A3600" s="1" t="s">
        <v>28</v>
      </c>
      <c r="B3600" s="1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s="1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</row>
    <row r="3601" spans="1:28">
      <c r="A3601" s="1" t="s">
        <v>28</v>
      </c>
      <c r="B3601" s="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s="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</row>
    <row r="3602" spans="1:28">
      <c r="A3602" s="1" t="s">
        <v>28</v>
      </c>
      <c r="B3602" s="1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s="1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</row>
    <row r="3603" spans="1:28">
      <c r="A3603" s="1" t="s">
        <v>28</v>
      </c>
      <c r="B3603" s="1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s="1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X3603">
        <v>1997</v>
      </c>
      <c r="Y3603">
        <v>155</v>
      </c>
      <c r="Z3603">
        <v>6.2</v>
      </c>
      <c r="AA3603">
        <v>2.35</v>
      </c>
      <c r="AB3603">
        <v>355</v>
      </c>
    </row>
    <row r="3604" spans="1:28">
      <c r="A3604" s="1" t="s">
        <v>28</v>
      </c>
      <c r="B3604" s="1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s="1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X3604">
        <v>2003</v>
      </c>
      <c r="Y3604">
        <v>378</v>
      </c>
      <c r="Z3604">
        <v>7.3</v>
      </c>
      <c r="AA3604">
        <v>1.85</v>
      </c>
      <c r="AB3604">
        <v>0</v>
      </c>
    </row>
    <row r="3605" spans="1:28">
      <c r="A3605" s="1" t="s">
        <v>28</v>
      </c>
      <c r="B3605" s="1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s="1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</row>
    <row r="3606" spans="1:28">
      <c r="A3606" s="1" t="s">
        <v>28</v>
      </c>
      <c r="C3606">
        <v>10</v>
      </c>
      <c r="F3606">
        <v>502</v>
      </c>
      <c r="G3606" t="s">
        <v>12566</v>
      </c>
      <c r="H3606">
        <v>1000</v>
      </c>
      <c r="J3606" t="s">
        <v>1941</v>
      </c>
      <c r="K3606" t="s">
        <v>393</v>
      </c>
      <c r="L3606" s="1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Y3606">
        <v>888</v>
      </c>
      <c r="Z3606">
        <v>8.1999999999999993</v>
      </c>
      <c r="AA3606">
        <v>16</v>
      </c>
      <c r="AB3606">
        <v>11000</v>
      </c>
    </row>
    <row r="3607" spans="1:28">
      <c r="A3607" s="1" t="s">
        <v>28</v>
      </c>
      <c r="B3607" s="1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s="1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</row>
    <row r="3608" spans="1:28">
      <c r="A3608" s="1" t="s">
        <v>28</v>
      </c>
      <c r="B3608" s="1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s="1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</row>
    <row r="3609" spans="1:28">
      <c r="A3609" s="1" t="s">
        <v>28</v>
      </c>
      <c r="B3609" s="1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s="1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</row>
    <row r="3610" spans="1:28">
      <c r="A3610" s="1" t="s">
        <v>28</v>
      </c>
      <c r="B3610" s="1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s="1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</row>
    <row r="3611" spans="1:28">
      <c r="A3611" s="1" t="s">
        <v>28</v>
      </c>
      <c r="B3611" s="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s="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</row>
    <row r="3612" spans="1:28">
      <c r="A3612" s="1" t="s">
        <v>28</v>
      </c>
      <c r="B3612" s="1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s="1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</row>
    <row r="3613" spans="1:28">
      <c r="A3613" s="1" t="s">
        <v>28</v>
      </c>
      <c r="B3613" s="1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s="1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</row>
    <row r="3614" spans="1:28">
      <c r="A3614" s="1" t="s">
        <v>28</v>
      </c>
      <c r="B3614" s="1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s="1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</row>
    <row r="3615" spans="1:28">
      <c r="A3615" s="1" t="s">
        <v>28</v>
      </c>
      <c r="B3615" s="1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s="1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</row>
    <row r="3616" spans="1:28">
      <c r="A3616" s="1" t="s">
        <v>28</v>
      </c>
      <c r="B3616" s="1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s="1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</row>
    <row r="3617" spans="1:28">
      <c r="A3617" s="1" t="s">
        <v>28</v>
      </c>
      <c r="B3617" s="1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s="1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</row>
    <row r="3618" spans="1:28">
      <c r="A3618" s="1" t="s">
        <v>28</v>
      </c>
      <c r="B3618" s="1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s="1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</row>
    <row r="3619" spans="1:28">
      <c r="A3619" s="1" t="s">
        <v>28</v>
      </c>
      <c r="B3619" s="1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s="1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</row>
    <row r="3620" spans="1:28">
      <c r="A3620" s="1" t="s">
        <v>28</v>
      </c>
      <c r="B3620" s="1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s="1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</row>
    <row r="3621" spans="1:28">
      <c r="A3621" s="1" t="s">
        <v>28</v>
      </c>
      <c r="B3621" s="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s="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X3621">
        <v>1998</v>
      </c>
      <c r="Y3621">
        <v>497</v>
      </c>
      <c r="Z3621">
        <v>7</v>
      </c>
      <c r="AA3621">
        <v>1.85</v>
      </c>
      <c r="AB3621">
        <v>915</v>
      </c>
    </row>
    <row r="3622" spans="1:28">
      <c r="A3622" s="1" t="s">
        <v>28</v>
      </c>
      <c r="B3622" s="1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s="1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</row>
    <row r="3623" spans="1:28">
      <c r="A3623" s="1" t="s">
        <v>28</v>
      </c>
      <c r="B3623" s="1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s="1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</row>
    <row r="3624" spans="1:28">
      <c r="A3624" s="1" t="s">
        <v>28</v>
      </c>
      <c r="B3624" s="1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s="1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</row>
    <row r="3625" spans="1:28">
      <c r="A3625" s="1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J3625" t="s">
        <v>3082</v>
      </c>
      <c r="K3625" t="s">
        <v>9002</v>
      </c>
      <c r="L3625" s="1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Y3625">
        <v>828</v>
      </c>
      <c r="Z3625">
        <v>8.4</v>
      </c>
      <c r="AA3625">
        <v>1.78</v>
      </c>
      <c r="AB3625">
        <v>0</v>
      </c>
    </row>
    <row r="3626" spans="1:28">
      <c r="A3626" s="1" t="s">
        <v>28</v>
      </c>
      <c r="B3626" s="1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s="1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</row>
    <row r="3627" spans="1:28">
      <c r="A3627" s="1" t="s">
        <v>28</v>
      </c>
      <c r="B3627" s="1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s="1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</row>
    <row r="3628" spans="1:28">
      <c r="A3628" s="1" t="s">
        <v>28</v>
      </c>
      <c r="B3628" s="1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J3628" t="s">
        <v>6132</v>
      </c>
      <c r="K3628" t="s">
        <v>17175</v>
      </c>
      <c r="L3628" s="1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X3628">
        <v>2015</v>
      </c>
      <c r="Y3628">
        <v>77</v>
      </c>
      <c r="Z3628">
        <v>5.4</v>
      </c>
      <c r="AA3628">
        <v>2.35</v>
      </c>
      <c r="AB3628">
        <v>84</v>
      </c>
    </row>
    <row r="3629" spans="1:28">
      <c r="A3629" s="1" t="s">
        <v>28</v>
      </c>
      <c r="B3629" s="1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s="1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</row>
    <row r="3630" spans="1:28">
      <c r="A3630" s="1" t="s">
        <v>28</v>
      </c>
      <c r="B3630" s="1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s="1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</row>
    <row r="3631" spans="1:28">
      <c r="A3631" s="1" t="s">
        <v>28</v>
      </c>
      <c r="B3631" s="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s="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X3631">
        <v>2001</v>
      </c>
      <c r="Y3631">
        <v>257</v>
      </c>
      <c r="Z3631">
        <v>6.4</v>
      </c>
      <c r="AA3631">
        <v>1.85</v>
      </c>
      <c r="AB3631">
        <v>29</v>
      </c>
    </row>
    <row r="3632" spans="1:28">
      <c r="A3632" s="1" t="s">
        <v>28</v>
      </c>
      <c r="B3632" s="1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J3632" t="s">
        <v>136</v>
      </c>
      <c r="K3632" t="s">
        <v>17196</v>
      </c>
      <c r="L3632" s="1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</row>
    <row r="3633" spans="1:28">
      <c r="A3633" s="1" t="s">
        <v>28</v>
      </c>
      <c r="B3633" s="1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s="1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</row>
    <row r="3634" spans="1:28">
      <c r="A3634" s="1" t="s">
        <v>747</v>
      </c>
      <c r="B3634" s="1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J3634" t="s">
        <v>17206</v>
      </c>
      <c r="K3634" t="s">
        <v>17207</v>
      </c>
      <c r="L3634" s="1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</row>
    <row r="3635" spans="1:28">
      <c r="A3635" s="1" t="s">
        <v>28</v>
      </c>
      <c r="B3635" s="1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s="1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X3635">
        <v>2002</v>
      </c>
      <c r="Y3635">
        <v>104</v>
      </c>
      <c r="Z3635">
        <v>6.7</v>
      </c>
      <c r="AA3635">
        <v>1.85</v>
      </c>
      <c r="AB3635">
        <v>605</v>
      </c>
    </row>
    <row r="3636" spans="1:28">
      <c r="A3636" s="1" t="s">
        <v>28</v>
      </c>
      <c r="B3636" s="1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s="1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</row>
    <row r="3637" spans="1:28">
      <c r="A3637" s="1" t="s">
        <v>28</v>
      </c>
      <c r="B3637" s="1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s="1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</row>
    <row r="3638" spans="1:28">
      <c r="A3638" s="1" t="s">
        <v>28</v>
      </c>
      <c r="B3638" s="1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s="1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X3638">
        <v>2003</v>
      </c>
      <c r="Y3638">
        <v>67</v>
      </c>
      <c r="Z3638">
        <v>6.6</v>
      </c>
      <c r="AA3638">
        <v>1.66</v>
      </c>
      <c r="AB3638">
        <v>52</v>
      </c>
    </row>
    <row r="3639" spans="1:28">
      <c r="A3639" s="1" t="s">
        <v>28</v>
      </c>
      <c r="B3639" s="1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s="1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</row>
    <row r="3640" spans="1:28">
      <c r="B3640" s="1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s="1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</row>
    <row r="3641" spans="1:28">
      <c r="A3641" s="1" t="s">
        <v>28</v>
      </c>
      <c r="B3641" s="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s="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</row>
    <row r="3642" spans="1:28">
      <c r="A3642" s="1" t="s">
        <v>28</v>
      </c>
      <c r="B3642" s="1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s="1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</row>
    <row r="3643" spans="1:28">
      <c r="A3643" s="1" t="s">
        <v>28</v>
      </c>
      <c r="B3643" s="1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J3643" t="s">
        <v>3409</v>
      </c>
      <c r="K3643" t="s">
        <v>2377</v>
      </c>
      <c r="L3643" s="1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</row>
    <row r="3644" spans="1:28">
      <c r="A3644" s="1" t="s">
        <v>28</v>
      </c>
      <c r="B3644" s="1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s="1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</row>
    <row r="3645" spans="1:28">
      <c r="A3645" s="1" t="s">
        <v>747</v>
      </c>
      <c r="B3645" s="1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s="1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X3645">
        <v>2006</v>
      </c>
      <c r="Y3645">
        <v>2</v>
      </c>
      <c r="Z3645">
        <v>8.3000000000000007</v>
      </c>
      <c r="AB3645">
        <v>570</v>
      </c>
    </row>
    <row r="3646" spans="1:28">
      <c r="A3646" s="1" t="s">
        <v>28</v>
      </c>
      <c r="B3646" s="1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J3646" t="s">
        <v>9193</v>
      </c>
      <c r="K3646" t="s">
        <v>5936</v>
      </c>
      <c r="L3646" s="1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</row>
    <row r="3647" spans="1:28">
      <c r="A3647" s="1" t="s">
        <v>28</v>
      </c>
      <c r="B3647" s="1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J3647" t="s">
        <v>923</v>
      </c>
      <c r="K3647" t="s">
        <v>17270</v>
      </c>
      <c r="L3647" s="1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</row>
    <row r="3648" spans="1:28">
      <c r="A3648" s="1" t="s">
        <v>28</v>
      </c>
      <c r="B3648" s="1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J3648" t="s">
        <v>1924</v>
      </c>
      <c r="K3648" t="s">
        <v>5466</v>
      </c>
      <c r="L3648" s="1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X3648">
        <v>2009</v>
      </c>
      <c r="Y3648">
        <v>521</v>
      </c>
      <c r="Z3648">
        <v>5.9</v>
      </c>
      <c r="AA3648">
        <v>1.85</v>
      </c>
      <c r="AB3648">
        <v>275</v>
      </c>
    </row>
    <row r="3649" spans="1:28">
      <c r="A3649" s="1" t="s">
        <v>28</v>
      </c>
      <c r="B3649" s="1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s="1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</row>
    <row r="3650" spans="1:28">
      <c r="A3650" s="1" t="s">
        <v>28</v>
      </c>
      <c r="B3650" s="1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J3650" t="s">
        <v>7144</v>
      </c>
      <c r="K3650" t="s">
        <v>1692</v>
      </c>
      <c r="L3650" s="1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</row>
    <row r="3651" spans="1:28">
      <c r="A3651" s="1" t="s">
        <v>28</v>
      </c>
      <c r="B3651" s="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J3651" t="s">
        <v>59</v>
      </c>
      <c r="K3651" t="s">
        <v>15413</v>
      </c>
      <c r="L3651" s="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</row>
    <row r="3652" spans="1:28">
      <c r="A3652" s="1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J3652" t="s">
        <v>1415</v>
      </c>
      <c r="K3652" t="s">
        <v>10308</v>
      </c>
      <c r="L3652" s="1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Y3652">
        <v>432</v>
      </c>
      <c r="Z3652">
        <v>8.1999999999999993</v>
      </c>
      <c r="AA3652">
        <v>1.78</v>
      </c>
      <c r="AB3652">
        <v>0</v>
      </c>
    </row>
    <row r="3653" spans="1:28">
      <c r="A3653" s="1" t="s">
        <v>28</v>
      </c>
      <c r="B3653" s="1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J3653" t="s">
        <v>4277</v>
      </c>
      <c r="K3653" t="s">
        <v>17296</v>
      </c>
      <c r="L3653" s="1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</row>
    <row r="3654" spans="1:28">
      <c r="A3654" s="1" t="s">
        <v>28</v>
      </c>
      <c r="B3654" s="1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s="1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</row>
    <row r="3655" spans="1:28">
      <c r="A3655" s="1" t="s">
        <v>28</v>
      </c>
      <c r="B3655" s="1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s="1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</row>
    <row r="3656" spans="1:28">
      <c r="A3656" s="1" t="s">
        <v>28</v>
      </c>
      <c r="B3656" s="1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s="1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</row>
    <row r="3657" spans="1:28">
      <c r="A3657" s="1" t="s">
        <v>28</v>
      </c>
      <c r="B3657" s="1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s="1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</row>
    <row r="3658" spans="1:28">
      <c r="B3658" s="1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J3658" t="s">
        <v>5967</v>
      </c>
      <c r="K3658" t="s">
        <v>4054</v>
      </c>
      <c r="L3658" s="1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</row>
    <row r="3659" spans="1:28">
      <c r="A3659" s="1" t="s">
        <v>747</v>
      </c>
      <c r="B3659" s="1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J3659" t="s">
        <v>17323</v>
      </c>
      <c r="K3659" t="s">
        <v>9243</v>
      </c>
      <c r="L3659" s="1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</row>
    <row r="3660" spans="1:28">
      <c r="A3660" s="1" t="s">
        <v>28</v>
      </c>
      <c r="B3660" s="1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s="1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X3660">
        <v>2012</v>
      </c>
      <c r="Y3660">
        <v>323</v>
      </c>
      <c r="Z3660">
        <v>5.4</v>
      </c>
      <c r="AA3660">
        <v>2.35</v>
      </c>
      <c r="AB3660">
        <v>543</v>
      </c>
    </row>
    <row r="3661" spans="1:28">
      <c r="A3661" s="1" t="s">
        <v>28</v>
      </c>
      <c r="B3661" s="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s="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</row>
    <row r="3662" spans="1:28">
      <c r="A3662" s="1" t="s">
        <v>28</v>
      </c>
      <c r="B3662" s="1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s="1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X3662">
        <v>1998</v>
      </c>
      <c r="Y3662">
        <v>338</v>
      </c>
      <c r="Z3662">
        <v>6.4</v>
      </c>
      <c r="AA3662">
        <v>1.85</v>
      </c>
      <c r="AB3662">
        <v>109</v>
      </c>
    </row>
    <row r="3663" spans="1:28">
      <c r="A3663" s="1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J3663" t="s">
        <v>1681</v>
      </c>
      <c r="K3663" t="s">
        <v>17344</v>
      </c>
      <c r="L3663" s="1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Y3663">
        <v>223</v>
      </c>
      <c r="Z3663">
        <v>8.4</v>
      </c>
      <c r="AA3663">
        <v>16</v>
      </c>
      <c r="AB3663">
        <v>0</v>
      </c>
    </row>
    <row r="3664" spans="1:28">
      <c r="A3664" s="1" t="s">
        <v>28</v>
      </c>
      <c r="B3664" s="1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s="1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</row>
    <row r="3665" spans="1:28">
      <c r="A3665" s="1" t="s">
        <v>28</v>
      </c>
      <c r="B3665" s="1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s="1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</row>
    <row r="3666" spans="1:28">
      <c r="A3666" s="1" t="s">
        <v>28</v>
      </c>
      <c r="B3666" s="1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s="1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</row>
    <row r="3667" spans="1:28">
      <c r="A3667" s="1" t="s">
        <v>28</v>
      </c>
      <c r="B3667" s="1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s="1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X3667">
        <v>2012</v>
      </c>
      <c r="Y3667">
        <v>284</v>
      </c>
      <c r="Z3667">
        <v>4.3</v>
      </c>
      <c r="AB3667">
        <v>365</v>
      </c>
    </row>
    <row r="3668" spans="1:28">
      <c r="A3668" s="1" t="s">
        <v>28</v>
      </c>
      <c r="B3668" s="1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s="1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</row>
    <row r="3669" spans="1:28">
      <c r="A3669" s="1" t="s">
        <v>28</v>
      </c>
      <c r="B3669" s="1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s="1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X3669">
        <v>2010</v>
      </c>
      <c r="Y3669">
        <v>11</v>
      </c>
      <c r="Z3669">
        <v>3.4</v>
      </c>
      <c r="AB3669">
        <v>277</v>
      </c>
    </row>
    <row r="3670" spans="1:28">
      <c r="A3670" s="1" t="s">
        <v>28</v>
      </c>
      <c r="B3670" s="1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s="1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</row>
    <row r="3671" spans="1:28">
      <c r="A3671" s="1" t="s">
        <v>28</v>
      </c>
      <c r="B3671" s="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s="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</row>
    <row r="3672" spans="1:28">
      <c r="A3672" s="1" t="s">
        <v>28</v>
      </c>
      <c r="B3672" s="1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s="1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</row>
    <row r="3673" spans="1:28">
      <c r="A3673" s="1" t="s">
        <v>28</v>
      </c>
      <c r="B3673" s="1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s="1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</row>
    <row r="3674" spans="1:28">
      <c r="A3674" s="1" t="s">
        <v>28</v>
      </c>
      <c r="B3674" s="1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s="1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</row>
    <row r="3675" spans="1:28">
      <c r="A3675" s="1" t="s">
        <v>28</v>
      </c>
      <c r="B3675" s="1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J3675" t="s">
        <v>17402</v>
      </c>
      <c r="K3675" t="s">
        <v>3694</v>
      </c>
      <c r="L3675" s="1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</row>
    <row r="3676" spans="1:28">
      <c r="A3676" s="1" t="s">
        <v>28</v>
      </c>
      <c r="B3676" s="1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s="1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</row>
    <row r="3677" spans="1:28">
      <c r="A3677" s="1" t="s">
        <v>28</v>
      </c>
      <c r="B3677" s="1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s="1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</row>
    <row r="3678" spans="1:28">
      <c r="A3678" s="1" t="s">
        <v>28</v>
      </c>
      <c r="B3678" s="1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J3678" t="s">
        <v>5482</v>
      </c>
      <c r="K3678" t="s">
        <v>17415</v>
      </c>
      <c r="L3678" s="1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X3678">
        <v>1980</v>
      </c>
      <c r="Y3678">
        <v>110</v>
      </c>
      <c r="Z3678">
        <v>3.4</v>
      </c>
      <c r="AA3678">
        <v>2.35</v>
      </c>
      <c r="AB3678">
        <v>438</v>
      </c>
    </row>
    <row r="3679" spans="1:28">
      <c r="A3679" s="1" t="s">
        <v>28</v>
      </c>
      <c r="B3679" s="1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s="1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</row>
    <row r="3680" spans="1:28">
      <c r="A3680" s="1" t="s">
        <v>28</v>
      </c>
      <c r="B3680" s="1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s="1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</row>
    <row r="3681" spans="1:28">
      <c r="A3681" s="1" t="s">
        <v>28</v>
      </c>
      <c r="B3681" s="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s="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</row>
    <row r="3682" spans="1:28">
      <c r="A3682" s="1" t="s">
        <v>28</v>
      </c>
      <c r="B3682" s="1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s="1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</row>
    <row r="3683" spans="1:28">
      <c r="A3683" s="1" t="s">
        <v>28</v>
      </c>
      <c r="B3683" s="1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s="1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</row>
    <row r="3684" spans="1:28">
      <c r="A3684" s="1" t="s">
        <v>28</v>
      </c>
      <c r="B3684" s="1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s="1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</row>
    <row r="3685" spans="1:28">
      <c r="A3685" s="1" t="s">
        <v>28</v>
      </c>
      <c r="B3685" s="1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s="1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X3685">
        <v>2002</v>
      </c>
      <c r="Y3685">
        <v>46</v>
      </c>
      <c r="Z3685">
        <v>7.4</v>
      </c>
      <c r="AA3685">
        <v>2.35</v>
      </c>
      <c r="AB3685">
        <v>13000</v>
      </c>
    </row>
    <row r="3686" spans="1:28">
      <c r="A3686" s="1" t="s">
        <v>28</v>
      </c>
      <c r="B3686" s="1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s="1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</row>
    <row r="3687" spans="1:28">
      <c r="A3687" s="1" t="s">
        <v>28</v>
      </c>
      <c r="B3687" s="1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s="1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X3687">
        <v>2006</v>
      </c>
      <c r="Y3687">
        <v>227</v>
      </c>
      <c r="Z3687">
        <v>8.4</v>
      </c>
      <c r="AA3687">
        <v>2.35</v>
      </c>
      <c r="AB3687">
        <v>0</v>
      </c>
    </row>
    <row r="3688" spans="1:28">
      <c r="A3688" s="1" t="s">
        <v>28</v>
      </c>
      <c r="B3688" s="1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J3688" t="s">
        <v>3409</v>
      </c>
      <c r="K3688" t="s">
        <v>4489</v>
      </c>
      <c r="L3688" s="1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X3688">
        <v>2014</v>
      </c>
      <c r="Y3688">
        <v>697</v>
      </c>
      <c r="Z3688">
        <v>6.2</v>
      </c>
      <c r="AA3688">
        <v>2.35</v>
      </c>
      <c r="AB3688">
        <v>679</v>
      </c>
    </row>
    <row r="3689" spans="1:28">
      <c r="A3689" s="1" t="s">
        <v>28</v>
      </c>
      <c r="B3689" s="1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s="1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</row>
    <row r="3690" spans="1:28">
      <c r="A3690" s="1" t="s">
        <v>28</v>
      </c>
      <c r="B3690" s="1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s="1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</row>
    <row r="3691" spans="1:28">
      <c r="A3691" s="1" t="s">
        <v>28</v>
      </c>
      <c r="B3691" s="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s="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X3691">
        <v>1999</v>
      </c>
      <c r="Y3691">
        <v>680</v>
      </c>
      <c r="Z3691">
        <v>7.7</v>
      </c>
      <c r="AA3691">
        <v>1.85</v>
      </c>
      <c r="AB3691">
        <v>484</v>
      </c>
    </row>
    <row r="3692" spans="1:28">
      <c r="A3692" s="1" t="s">
        <v>28</v>
      </c>
      <c r="B3692" s="1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s="1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</row>
    <row r="3693" spans="1:28">
      <c r="A3693" s="1" t="s">
        <v>28</v>
      </c>
      <c r="B3693" s="1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J3693" t="s">
        <v>17496</v>
      </c>
      <c r="K3693" t="s">
        <v>4753</v>
      </c>
      <c r="L3693" s="1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</row>
    <row r="3694" spans="1:28">
      <c r="A3694" s="1" t="s">
        <v>28</v>
      </c>
      <c r="B3694" s="1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s="1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</row>
    <row r="3695" spans="1:28">
      <c r="A3695" s="1" t="s">
        <v>28</v>
      </c>
      <c r="B3695" s="1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J3695" t="s">
        <v>214</v>
      </c>
      <c r="K3695" t="s">
        <v>72</v>
      </c>
      <c r="L3695" s="1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</row>
    <row r="3696" spans="1:28">
      <c r="A3696" s="1" t="s">
        <v>28</v>
      </c>
      <c r="B3696" s="1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J3696" t="s">
        <v>687</v>
      </c>
      <c r="K3696" t="s">
        <v>17511</v>
      </c>
      <c r="L3696" s="1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</row>
    <row r="3697" spans="1:28">
      <c r="A3697" s="1" t="s">
        <v>28</v>
      </c>
      <c r="B3697" s="1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s="1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X3697">
        <v>2011</v>
      </c>
      <c r="Y3697">
        <v>282</v>
      </c>
      <c r="Z3697">
        <v>6.2</v>
      </c>
      <c r="AB3697">
        <v>421</v>
      </c>
    </row>
    <row r="3698" spans="1:28">
      <c r="A3698" s="1" t="s">
        <v>28</v>
      </c>
      <c r="B3698" s="1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s="1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</row>
    <row r="3699" spans="1:28">
      <c r="A3699" s="1" t="s">
        <v>28</v>
      </c>
      <c r="B3699" s="1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s="1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</row>
    <row r="3700" spans="1:28">
      <c r="A3700" s="1" t="s">
        <v>28</v>
      </c>
      <c r="B3700" s="1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s="1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</row>
    <row r="3701" spans="1:28">
      <c r="A3701" s="1" t="s">
        <v>28</v>
      </c>
      <c r="B3701" s="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s="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</row>
    <row r="3702" spans="1:28">
      <c r="A3702" s="1" t="s">
        <v>28</v>
      </c>
      <c r="B3702" s="1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s="1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</row>
    <row r="3703" spans="1:28">
      <c r="A3703" s="1" t="s">
        <v>28</v>
      </c>
      <c r="B3703" s="1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s="1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</row>
    <row r="3704" spans="1:28">
      <c r="A3704" s="1" t="s">
        <v>28</v>
      </c>
      <c r="B3704" s="1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s="1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</row>
    <row r="3705" spans="1:28">
      <c r="A3705" s="1" t="s">
        <v>28</v>
      </c>
      <c r="B3705" s="1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s="1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</row>
    <row r="3706" spans="1:28">
      <c r="A3706" s="1" t="s">
        <v>28</v>
      </c>
      <c r="B3706" s="1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s="1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</row>
    <row r="3707" spans="1:28">
      <c r="A3707" s="1" t="s">
        <v>28</v>
      </c>
      <c r="B3707" s="1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s="1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</row>
    <row r="3708" spans="1:28">
      <c r="A3708" s="1" t="s">
        <v>28</v>
      </c>
      <c r="B3708" s="1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s="1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</row>
    <row r="3709" spans="1:28">
      <c r="A3709" s="1" t="s">
        <v>28</v>
      </c>
      <c r="B3709" s="1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s="1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</row>
    <row r="3710" spans="1:28">
      <c r="A3710" s="1" t="s">
        <v>28</v>
      </c>
      <c r="B3710" s="1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J3710" t="s">
        <v>12488</v>
      </c>
      <c r="K3710" t="s">
        <v>15516</v>
      </c>
      <c r="L3710" s="1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</row>
    <row r="3711" spans="1:28">
      <c r="A3711" s="1" t="s">
        <v>28</v>
      </c>
      <c r="B3711" s="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s="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</row>
    <row r="3712" spans="1:28">
      <c r="A3712" s="1" t="s">
        <v>28</v>
      </c>
      <c r="B3712" s="1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s="1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</row>
    <row r="3713" spans="1:28">
      <c r="A3713" s="1" t="s">
        <v>28</v>
      </c>
      <c r="B3713" s="1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J3713" t="s">
        <v>17587</v>
      </c>
      <c r="K3713" t="s">
        <v>4825</v>
      </c>
      <c r="L3713" s="1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</row>
    <row r="3714" spans="1:28">
      <c r="A3714" s="1" t="s">
        <v>28</v>
      </c>
      <c r="B3714" s="1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s="1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</row>
    <row r="3715" spans="1:28">
      <c r="A3715" s="1" t="s">
        <v>747</v>
      </c>
      <c r="B3715" s="1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J3715" t="s">
        <v>1544</v>
      </c>
      <c r="K3715" t="s">
        <v>762</v>
      </c>
      <c r="L3715" s="1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</row>
    <row r="3716" spans="1:28">
      <c r="A3716" s="1" t="s">
        <v>28</v>
      </c>
      <c r="B3716" s="1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s="1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</row>
    <row r="3717" spans="1:28">
      <c r="A3717" s="1" t="s">
        <v>28</v>
      </c>
      <c r="B3717" s="1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s="1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</row>
    <row r="3718" spans="1:28">
      <c r="A3718" s="1" t="s">
        <v>747</v>
      </c>
      <c r="B3718" s="1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s="1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</row>
    <row r="3719" spans="1:28">
      <c r="A3719" s="1" t="s">
        <v>28</v>
      </c>
      <c r="B3719" s="1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s="1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</row>
    <row r="3720" spans="1:28">
      <c r="A3720" s="1" t="s">
        <v>747</v>
      </c>
      <c r="B3720" s="1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s="1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</row>
    <row r="3721" spans="1:28">
      <c r="A3721" s="1" t="s">
        <v>28</v>
      </c>
      <c r="B3721" s="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s="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</row>
    <row r="3722" spans="1:28">
      <c r="A3722" s="1" t="s">
        <v>28</v>
      </c>
      <c r="B3722" s="1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s="1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</row>
    <row r="3723" spans="1:28">
      <c r="A3723" s="1" t="s">
        <v>28</v>
      </c>
      <c r="B3723" s="1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s="1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</row>
    <row r="3724" spans="1:28">
      <c r="A3724" s="1" t="s">
        <v>28</v>
      </c>
      <c r="B3724" s="1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J3724" t="s">
        <v>17636</v>
      </c>
      <c r="K3724" t="s">
        <v>17637</v>
      </c>
      <c r="L3724" s="1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</row>
    <row r="3725" spans="1:28">
      <c r="A3725" s="1" t="s">
        <v>28</v>
      </c>
      <c r="B3725" s="1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s="1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</row>
    <row r="3726" spans="1:28">
      <c r="A3726" s="1" t="s">
        <v>28</v>
      </c>
      <c r="B3726" s="1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s="1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</row>
    <row r="3727" spans="1:28">
      <c r="A3727" s="1" t="s">
        <v>28</v>
      </c>
      <c r="B3727" s="1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J3727" t="s">
        <v>1544</v>
      </c>
      <c r="K3727" t="s">
        <v>5619</v>
      </c>
      <c r="L3727" s="1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</row>
    <row r="3728" spans="1:28">
      <c r="A3728" s="1" t="s">
        <v>28</v>
      </c>
      <c r="B3728" s="1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s="1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</row>
    <row r="3729" spans="1:28">
      <c r="A3729" s="1" t="s">
        <v>28</v>
      </c>
      <c r="B3729" s="1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s="1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X3729">
        <v>2016</v>
      </c>
      <c r="Y3729">
        <v>845</v>
      </c>
      <c r="Z3729">
        <v>7.1</v>
      </c>
      <c r="AA3729">
        <v>2.35</v>
      </c>
      <c r="AB3729">
        <v>0</v>
      </c>
    </row>
    <row r="3730" spans="1:28">
      <c r="A3730" s="1" t="s">
        <v>28</v>
      </c>
      <c r="B3730" s="1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s="1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</row>
    <row r="3731" spans="1:28">
      <c r="A3731" s="1" t="s">
        <v>28</v>
      </c>
      <c r="B3731" s="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s="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</row>
    <row r="3732" spans="1:28">
      <c r="A3732" s="1" t="s">
        <v>28</v>
      </c>
      <c r="B3732" s="1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s="1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</row>
    <row r="3733" spans="1:28">
      <c r="A3733" s="1" t="s">
        <v>28</v>
      </c>
      <c r="B3733" s="1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s="1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</row>
    <row r="3734" spans="1:28">
      <c r="A3734" s="1" t="s">
        <v>28</v>
      </c>
      <c r="B3734" s="1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s="1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</row>
    <row r="3735" spans="1:28">
      <c r="A3735" s="1" t="s">
        <v>28</v>
      </c>
      <c r="B3735" s="1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s="1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</row>
    <row r="3736" spans="1:28">
      <c r="A3736" s="1" t="s">
        <v>28</v>
      </c>
      <c r="B3736" s="1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J3736" t="s">
        <v>6519</v>
      </c>
      <c r="K3736" t="s">
        <v>17688</v>
      </c>
      <c r="L3736" s="1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</row>
    <row r="3737" spans="1:28">
      <c r="A3737" s="1" t="s">
        <v>28</v>
      </c>
      <c r="B3737" s="1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J3737" t="s">
        <v>334</v>
      </c>
      <c r="K3737" t="s">
        <v>1784</v>
      </c>
      <c r="L3737" s="1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</row>
    <row r="3738" spans="1:28">
      <c r="A3738" s="1" t="s">
        <v>28</v>
      </c>
      <c r="B3738" s="1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s="1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</row>
    <row r="3739" spans="1:28">
      <c r="A3739" s="1" t="s">
        <v>28</v>
      </c>
      <c r="B3739" s="1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s="1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</row>
    <row r="3740" spans="1:28">
      <c r="A3740" s="1" t="s">
        <v>28</v>
      </c>
      <c r="B3740" s="1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s="1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</row>
    <row r="3741" spans="1:28">
      <c r="A3741" s="1" t="s">
        <v>28</v>
      </c>
      <c r="B3741" s="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s="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</row>
    <row r="3742" spans="1:28">
      <c r="A3742" s="1" t="s">
        <v>28</v>
      </c>
      <c r="B3742" s="1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s="1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</row>
    <row r="3743" spans="1:28">
      <c r="A3743" s="1" t="s">
        <v>28</v>
      </c>
      <c r="B3743" s="1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s="1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</row>
    <row r="3744" spans="1:28">
      <c r="A3744" s="1" t="s">
        <v>28</v>
      </c>
      <c r="B3744" s="1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s="1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</row>
    <row r="3745" spans="1:28">
      <c r="A3745" s="1" t="s">
        <v>28</v>
      </c>
      <c r="B3745" s="1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s="1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</row>
    <row r="3746" spans="1:28">
      <c r="A3746" s="1" t="s">
        <v>28</v>
      </c>
      <c r="B3746" s="1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s="1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</row>
    <row r="3747" spans="1:28">
      <c r="A3747" s="1" t="s">
        <v>28</v>
      </c>
      <c r="B3747" s="1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s="1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</row>
    <row r="3748" spans="1:28">
      <c r="A3748" s="1" t="s">
        <v>28</v>
      </c>
      <c r="B3748" s="1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s="1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</row>
    <row r="3749" spans="1:28">
      <c r="A3749" s="1" t="s">
        <v>28</v>
      </c>
      <c r="B3749" s="1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s="1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</row>
    <row r="3750" spans="1:28">
      <c r="A3750" s="1" t="s">
        <v>28</v>
      </c>
      <c r="B3750" s="1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s="1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</row>
    <row r="3751" spans="1:28">
      <c r="A3751" s="1" t="s">
        <v>28</v>
      </c>
      <c r="B3751" s="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s="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</row>
    <row r="3752" spans="1:28">
      <c r="A3752" s="1" t="s">
        <v>28</v>
      </c>
      <c r="B3752" s="1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s="1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</row>
    <row r="3753" spans="1:28">
      <c r="A3753" s="1" t="s">
        <v>28</v>
      </c>
      <c r="B3753" s="1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J3753" t="s">
        <v>42</v>
      </c>
      <c r="K3753" t="s">
        <v>17772</v>
      </c>
      <c r="L3753" s="1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</row>
    <row r="3754" spans="1:28">
      <c r="A3754" s="1" t="s">
        <v>28</v>
      </c>
      <c r="B3754" s="1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J3754" t="s">
        <v>1941</v>
      </c>
      <c r="K3754" t="s">
        <v>17777</v>
      </c>
      <c r="L3754" s="1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</row>
    <row r="3755" spans="1:28">
      <c r="A3755" s="1" t="s">
        <v>28</v>
      </c>
      <c r="B3755" s="1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s="1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</row>
    <row r="3756" spans="1:28">
      <c r="A3756" s="1" t="s">
        <v>28</v>
      </c>
      <c r="B3756" s="1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s="1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</row>
    <row r="3757" spans="1:28">
      <c r="A3757" s="1" t="s">
        <v>747</v>
      </c>
      <c r="B3757" s="1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J3757" t="s">
        <v>5605</v>
      </c>
      <c r="K3757" t="s">
        <v>17791</v>
      </c>
      <c r="L3757" s="1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</row>
    <row r="3758" spans="1:28">
      <c r="A3758" s="1" t="s">
        <v>28</v>
      </c>
      <c r="B3758" s="1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s="1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</row>
    <row r="3759" spans="1:28">
      <c r="A3759" s="1" t="s">
        <v>28</v>
      </c>
      <c r="B3759" s="1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s="1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</row>
    <row r="3760" spans="1:28">
      <c r="A3760" s="1" t="s">
        <v>28</v>
      </c>
      <c r="B3760" s="1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s="1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</row>
    <row r="3761" spans="1:28">
      <c r="A3761" s="1" t="s">
        <v>28</v>
      </c>
      <c r="B3761" s="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s="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</row>
    <row r="3762" spans="1:28">
      <c r="A3762" s="1" t="s">
        <v>28</v>
      </c>
      <c r="B3762" s="1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J3762" t="s">
        <v>2308</v>
      </c>
      <c r="K3762" t="s">
        <v>14010</v>
      </c>
      <c r="L3762" s="1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</row>
    <row r="3763" spans="1:28">
      <c r="A3763" s="1" t="s">
        <v>28</v>
      </c>
      <c r="B3763" s="1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s="1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</row>
    <row r="3764" spans="1:28">
      <c r="A3764" s="1" t="s">
        <v>747</v>
      </c>
      <c r="B3764" s="1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J3764" t="s">
        <v>1467</v>
      </c>
      <c r="K3764" t="s">
        <v>391</v>
      </c>
      <c r="L3764" s="1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</row>
    <row r="3765" spans="1:28">
      <c r="A3765" s="1" t="s">
        <v>28</v>
      </c>
      <c r="B3765" s="1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s="1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</row>
    <row r="3766" spans="1:28">
      <c r="A3766" s="1" t="s">
        <v>28</v>
      </c>
      <c r="B3766" s="1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s="1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X3766">
        <v>2006</v>
      </c>
      <c r="Y3766">
        <v>936</v>
      </c>
      <c r="Z3766">
        <v>7</v>
      </c>
      <c r="AA3766">
        <v>2.35</v>
      </c>
      <c r="AB3766">
        <v>0</v>
      </c>
    </row>
    <row r="3767" spans="1:28">
      <c r="A3767" s="1" t="s">
        <v>28</v>
      </c>
      <c r="B3767" s="1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s="1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</row>
    <row r="3768" spans="1:28">
      <c r="A3768" s="1" t="s">
        <v>28</v>
      </c>
      <c r="B3768" s="1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J3768" t="s">
        <v>15011</v>
      </c>
      <c r="K3768" t="s">
        <v>17842</v>
      </c>
      <c r="L3768" s="1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</row>
    <row r="3769" spans="1:28">
      <c r="A3769" s="1" t="s">
        <v>28</v>
      </c>
      <c r="B3769" s="1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s="1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</row>
    <row r="3770" spans="1:28">
      <c r="A3770" s="1" t="s">
        <v>28</v>
      </c>
      <c r="B3770" s="1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s="1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</row>
    <row r="3771" spans="1:28">
      <c r="A3771" s="1" t="s">
        <v>28</v>
      </c>
      <c r="B3771" s="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s="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X3771">
        <v>2006</v>
      </c>
      <c r="Y3771">
        <v>847</v>
      </c>
      <c r="Z3771">
        <v>5.4</v>
      </c>
      <c r="AA3771">
        <v>1.85</v>
      </c>
      <c r="AB3771">
        <v>249</v>
      </c>
    </row>
    <row r="3772" spans="1:28">
      <c r="A3772" s="1" t="s">
        <v>28</v>
      </c>
      <c r="B3772" s="1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s="1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</row>
    <row r="3773" spans="1:28">
      <c r="A3773" s="1" t="s">
        <v>28</v>
      </c>
      <c r="B3773" s="1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s="1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</row>
    <row r="3774" spans="1:28">
      <c r="A3774" s="1" t="s">
        <v>28</v>
      </c>
      <c r="B3774" s="1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s="1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</row>
    <row r="3775" spans="1:28">
      <c r="A3775" s="1" t="s">
        <v>28</v>
      </c>
      <c r="B3775" s="1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s="1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</row>
    <row r="3776" spans="1:28">
      <c r="A3776" s="1" t="s">
        <v>28</v>
      </c>
      <c r="B3776" s="1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J3776" t="s">
        <v>17880</v>
      </c>
      <c r="K3776" t="s">
        <v>17881</v>
      </c>
      <c r="L3776" s="1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</row>
    <row r="3777" spans="1:28">
      <c r="A3777" s="1" t="s">
        <v>28</v>
      </c>
      <c r="B3777" s="1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s="1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</row>
    <row r="3778" spans="1:28">
      <c r="A3778" s="1" t="s">
        <v>28</v>
      </c>
      <c r="B3778" s="1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s="1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</row>
    <row r="3779" spans="1:28">
      <c r="A3779" s="1" t="s">
        <v>28</v>
      </c>
      <c r="B3779" s="1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s="1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</row>
    <row r="3780" spans="1:28">
      <c r="A3780" s="1" t="s">
        <v>28</v>
      </c>
      <c r="B3780" s="1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s="1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</row>
    <row r="3781" spans="1:28">
      <c r="A3781" s="1" t="s">
        <v>28</v>
      </c>
      <c r="B3781" s="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s="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</row>
    <row r="3782" spans="1:28">
      <c r="A3782" s="1" t="s">
        <v>28</v>
      </c>
      <c r="B3782" s="1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s="1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</row>
    <row r="3783" spans="1:28">
      <c r="A3783" s="1" t="s">
        <v>28</v>
      </c>
      <c r="B3783" s="1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s="1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</row>
    <row r="3784" spans="1:28">
      <c r="A3784" s="1" t="s">
        <v>28</v>
      </c>
      <c r="B3784" s="1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s="1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</row>
    <row r="3785" spans="1:28">
      <c r="A3785" s="1" t="s">
        <v>28</v>
      </c>
      <c r="B3785" s="1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s="1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</row>
    <row r="3786" spans="1:28">
      <c r="A3786" s="1" t="s">
        <v>28</v>
      </c>
      <c r="B3786" s="1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s="1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</row>
    <row r="3787" spans="1:28">
      <c r="A3787" s="1" t="s">
        <v>28</v>
      </c>
      <c r="B3787" s="1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J3787" t="s">
        <v>1415</v>
      </c>
      <c r="K3787" t="s">
        <v>1977</v>
      </c>
      <c r="L3787" s="1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</row>
    <row r="3788" spans="1:28">
      <c r="A3788" s="1" t="s">
        <v>28</v>
      </c>
      <c r="B3788" s="1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s="1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</row>
    <row r="3789" spans="1:28">
      <c r="A3789" s="1" t="s">
        <v>28</v>
      </c>
      <c r="B3789" s="1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s="1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</row>
    <row r="3790" spans="1:28">
      <c r="A3790" s="1" t="s">
        <v>28</v>
      </c>
      <c r="B3790" s="1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s="1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</row>
    <row r="3791" spans="1:28">
      <c r="A3791" s="1" t="s">
        <v>28</v>
      </c>
      <c r="B3791" s="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s="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X3791">
        <v>2007</v>
      </c>
      <c r="Y3791">
        <v>45</v>
      </c>
      <c r="Z3791">
        <v>7.4</v>
      </c>
      <c r="AA3791">
        <v>2.35</v>
      </c>
      <c r="AB3791">
        <v>133</v>
      </c>
    </row>
    <row r="3792" spans="1:28">
      <c r="A3792" s="1" t="s">
        <v>28</v>
      </c>
      <c r="B3792" s="1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s="1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X3792">
        <v>2008</v>
      </c>
      <c r="Y3792">
        <v>0</v>
      </c>
      <c r="Z3792">
        <v>7.5</v>
      </c>
      <c r="AA3792">
        <v>2.35</v>
      </c>
      <c r="AB3792">
        <v>489</v>
      </c>
    </row>
    <row r="3793" spans="1:28">
      <c r="A3793" s="1" t="s">
        <v>28</v>
      </c>
      <c r="B3793" s="1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J3793" t="s">
        <v>3409</v>
      </c>
      <c r="K3793" t="s">
        <v>17964</v>
      </c>
      <c r="L3793" s="1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</row>
    <row r="3794" spans="1:28">
      <c r="A3794" s="1" t="s">
        <v>28</v>
      </c>
      <c r="B3794" s="1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s="1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X3794">
        <v>2010</v>
      </c>
      <c r="Y3794">
        <v>779</v>
      </c>
      <c r="Z3794">
        <v>7.6</v>
      </c>
      <c r="AA3794">
        <v>2.35</v>
      </c>
      <c r="AB3794">
        <v>49000</v>
      </c>
    </row>
    <row r="3795" spans="1:28">
      <c r="A3795" s="1" t="s">
        <v>28</v>
      </c>
      <c r="B3795" s="1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s="1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</row>
    <row r="3796" spans="1:28">
      <c r="A3796" s="1" t="s">
        <v>28</v>
      </c>
      <c r="B3796" s="1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J3796" t="s">
        <v>2308</v>
      </c>
      <c r="K3796" t="s">
        <v>17979</v>
      </c>
      <c r="L3796" s="1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</row>
    <row r="3797" spans="1:28">
      <c r="A3797" s="1" t="s">
        <v>28</v>
      </c>
      <c r="B3797" s="1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s="1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</row>
    <row r="3798" spans="1:28">
      <c r="A3798" s="1" t="s">
        <v>28</v>
      </c>
      <c r="B3798" s="1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J3798" t="s">
        <v>12639</v>
      </c>
      <c r="K3798" t="s">
        <v>17991</v>
      </c>
      <c r="L3798" s="1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</row>
    <row r="3799" spans="1:28">
      <c r="A3799" s="1" t="s">
        <v>28</v>
      </c>
      <c r="B3799" s="1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s="1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</row>
    <row r="3800" spans="1:28">
      <c r="A3800" s="1" t="s">
        <v>28</v>
      </c>
      <c r="B3800" s="1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s="1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</row>
    <row r="3801" spans="1:28">
      <c r="A3801" s="1" t="s">
        <v>28</v>
      </c>
      <c r="B3801" s="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s="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</row>
    <row r="3802" spans="1:28">
      <c r="A3802" s="1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J3802" t="s">
        <v>5324</v>
      </c>
      <c r="K3802" t="s">
        <v>2061</v>
      </c>
      <c r="L3802" s="1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Y3802">
        <v>1000</v>
      </c>
      <c r="Z3802">
        <v>7.5</v>
      </c>
      <c r="AA3802">
        <v>1.78</v>
      </c>
      <c r="AB3802">
        <v>634</v>
      </c>
    </row>
    <row r="3803" spans="1:28">
      <c r="A3803" s="1" t="s">
        <v>28</v>
      </c>
      <c r="B3803" s="1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J3803" t="s">
        <v>4332</v>
      </c>
      <c r="K3803" t="s">
        <v>18019</v>
      </c>
      <c r="L3803" s="1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</row>
    <row r="3804" spans="1:28">
      <c r="A3804" s="1" t="s">
        <v>28</v>
      </c>
      <c r="B3804" s="1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J3804" t="s">
        <v>4384</v>
      </c>
      <c r="K3804" t="s">
        <v>18025</v>
      </c>
      <c r="L3804" s="1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</row>
    <row r="3805" spans="1:28">
      <c r="A3805" s="1" t="s">
        <v>28</v>
      </c>
      <c r="B3805" s="1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J3805" t="s">
        <v>18032</v>
      </c>
      <c r="K3805" t="s">
        <v>1238</v>
      </c>
      <c r="L3805" s="1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</row>
    <row r="3806" spans="1:28">
      <c r="A3806" s="1" t="s">
        <v>28</v>
      </c>
      <c r="B3806" s="1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J3806" t="s">
        <v>7901</v>
      </c>
      <c r="K3806" t="s">
        <v>12116</v>
      </c>
      <c r="L3806" s="1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</row>
    <row r="3807" spans="1:28">
      <c r="A3807" s="1" t="s">
        <v>28</v>
      </c>
      <c r="B3807" s="1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J3807" t="s">
        <v>18041</v>
      </c>
      <c r="K3807" t="s">
        <v>4599</v>
      </c>
      <c r="L3807" s="1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X3807">
        <v>2006</v>
      </c>
      <c r="Y3807">
        <v>2000</v>
      </c>
      <c r="Z3807">
        <v>4.2</v>
      </c>
      <c r="AA3807">
        <v>1.85</v>
      </c>
      <c r="AB3807">
        <v>419</v>
      </c>
    </row>
    <row r="3808" spans="1:28">
      <c r="A3808" s="1" t="s">
        <v>28</v>
      </c>
      <c r="B3808" s="1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J3808" t="s">
        <v>13338</v>
      </c>
      <c r="K3808" t="s">
        <v>2846</v>
      </c>
      <c r="L3808" s="1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X3808">
        <v>2009</v>
      </c>
      <c r="Y3808">
        <v>617</v>
      </c>
      <c r="Z3808">
        <v>4.5</v>
      </c>
      <c r="AB3808">
        <v>38</v>
      </c>
    </row>
    <row r="3809" spans="1:28">
      <c r="A3809" s="1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J3809" t="s">
        <v>12488</v>
      </c>
      <c r="K3809" t="s">
        <v>13153</v>
      </c>
      <c r="L3809" s="1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Y3809">
        <v>922</v>
      </c>
      <c r="Z3809">
        <v>8.4</v>
      </c>
      <c r="AA3809">
        <v>1.78</v>
      </c>
      <c r="AB3809">
        <v>0</v>
      </c>
    </row>
    <row r="3810" spans="1:28">
      <c r="A3810" s="1" t="s">
        <v>28</v>
      </c>
      <c r="B3810" s="1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s="1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</row>
    <row r="3811" spans="1:28">
      <c r="A3811" s="1" t="s">
        <v>28</v>
      </c>
      <c r="B3811" s="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J3811" t="s">
        <v>2908</v>
      </c>
      <c r="K3811" t="s">
        <v>1653</v>
      </c>
      <c r="L3811" s="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</row>
    <row r="3812" spans="1:28">
      <c r="A3812" s="1" t="s">
        <v>28</v>
      </c>
      <c r="B3812" s="1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J3812" t="s">
        <v>1671</v>
      </c>
      <c r="K3812" t="s">
        <v>3230</v>
      </c>
      <c r="L3812" s="1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X3812">
        <v>2015</v>
      </c>
      <c r="Y3812">
        <v>970</v>
      </c>
      <c r="Z3812">
        <v>5.0999999999999996</v>
      </c>
      <c r="AB3812">
        <v>0</v>
      </c>
    </row>
    <row r="3813" spans="1:28">
      <c r="A3813" s="1" t="s">
        <v>28</v>
      </c>
      <c r="B3813" s="1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J3813" t="s">
        <v>2125</v>
      </c>
      <c r="K3813" t="s">
        <v>1748</v>
      </c>
      <c r="L3813" s="1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</row>
    <row r="3814" spans="1:28">
      <c r="A3814" s="1" t="s">
        <v>28</v>
      </c>
      <c r="B3814" s="1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J3814" t="s">
        <v>4075</v>
      </c>
      <c r="K3814" t="s">
        <v>705</v>
      </c>
      <c r="L3814" s="1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</row>
    <row r="3815" spans="1:28">
      <c r="A3815" s="1" t="s">
        <v>28</v>
      </c>
      <c r="B3815" s="1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J3815" t="s">
        <v>1910</v>
      </c>
      <c r="K3815" t="s">
        <v>303</v>
      </c>
      <c r="L3815" s="1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</row>
    <row r="3816" spans="1:28">
      <c r="A3816" s="1" t="s">
        <v>28</v>
      </c>
      <c r="B3816" s="1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J3816" t="s">
        <v>2813</v>
      </c>
      <c r="K3816" t="s">
        <v>18080</v>
      </c>
      <c r="L3816" s="1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</row>
    <row r="3817" spans="1:28">
      <c r="A3817" s="1" t="s">
        <v>28</v>
      </c>
      <c r="B3817" s="1" t="s">
        <v>18084</v>
      </c>
      <c r="C3817">
        <v>2</v>
      </c>
      <c r="E3817">
        <v>3</v>
      </c>
      <c r="F3817">
        <v>723</v>
      </c>
      <c r="G3817" t="s">
        <v>7324</v>
      </c>
      <c r="H3817">
        <v>975</v>
      </c>
      <c r="J3817" t="s">
        <v>2527</v>
      </c>
      <c r="K3817" t="s">
        <v>2523</v>
      </c>
      <c r="L3817" s="1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</row>
    <row r="3818" spans="1:28">
      <c r="A3818" s="1" t="s">
        <v>28</v>
      </c>
      <c r="B3818" s="1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J3818" t="s">
        <v>18089</v>
      </c>
      <c r="K3818" t="s">
        <v>18090</v>
      </c>
      <c r="L3818" s="1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</row>
    <row r="3819" spans="1:28">
      <c r="A3819" s="1" t="s">
        <v>28</v>
      </c>
      <c r="B3819" s="1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J3819" t="s">
        <v>8066</v>
      </c>
      <c r="K3819" t="s">
        <v>43</v>
      </c>
      <c r="L3819" s="1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</row>
    <row r="3820" spans="1:28">
      <c r="A3820" s="1" t="s">
        <v>28</v>
      </c>
      <c r="B3820" s="1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J3820" t="s">
        <v>5765</v>
      </c>
      <c r="K3820" t="s">
        <v>18098</v>
      </c>
      <c r="L3820" s="1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X3820">
        <v>2015</v>
      </c>
      <c r="Y3820">
        <v>615</v>
      </c>
      <c r="Z3820">
        <v>3.4</v>
      </c>
      <c r="AB3820">
        <v>0</v>
      </c>
    </row>
    <row r="3821" spans="1:28">
      <c r="A3821" s="1" t="s">
        <v>28</v>
      </c>
      <c r="B3821" s="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s="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</row>
    <row r="3822" spans="1:28">
      <c r="A3822" s="1" t="s">
        <v>28</v>
      </c>
      <c r="B3822" s="1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s="1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</row>
    <row r="3823" spans="1:28">
      <c r="A3823" s="1" t="s">
        <v>28</v>
      </c>
      <c r="B3823" s="1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s="1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</row>
    <row r="3824" spans="1:28">
      <c r="A3824" s="1" t="s">
        <v>28</v>
      </c>
      <c r="B3824" s="1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J3824" t="s">
        <v>5544</v>
      </c>
      <c r="K3824" t="s">
        <v>4189</v>
      </c>
      <c r="L3824" s="1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</row>
    <row r="3825" spans="1:28">
      <c r="A3825" s="1" t="s">
        <v>28</v>
      </c>
      <c r="B3825" s="1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s="1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</row>
    <row r="3826" spans="1:28">
      <c r="A3826" s="1" t="s">
        <v>28</v>
      </c>
      <c r="B3826" s="1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s="1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</row>
    <row r="3827" spans="1:28">
      <c r="A3827" s="1" t="s">
        <v>28</v>
      </c>
      <c r="B3827" s="1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s="1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</row>
    <row r="3828" spans="1:28">
      <c r="A3828" s="1" t="s">
        <v>28</v>
      </c>
      <c r="B3828" s="1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s="1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</row>
    <row r="3829" spans="1:28">
      <c r="A3829" s="1" t="s">
        <v>28</v>
      </c>
      <c r="B3829" s="1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s="1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X3829">
        <v>2006</v>
      </c>
      <c r="Y3829">
        <v>838</v>
      </c>
      <c r="Z3829">
        <v>6.8</v>
      </c>
      <c r="AA3829">
        <v>1.85</v>
      </c>
      <c r="AB3829">
        <v>864</v>
      </c>
    </row>
    <row r="3830" spans="1:28">
      <c r="A3830" s="1" t="s">
        <v>28</v>
      </c>
      <c r="B3830" s="1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J3830" t="s">
        <v>1009</v>
      </c>
      <c r="K3830" t="s">
        <v>9032</v>
      </c>
      <c r="L3830" s="1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</row>
    <row r="3831" spans="1:28">
      <c r="A3831" s="1" t="s">
        <v>28</v>
      </c>
      <c r="B3831" s="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s="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</row>
    <row r="3832" spans="1:28">
      <c r="A3832" s="1" t="s">
        <v>28</v>
      </c>
      <c r="B3832" s="1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J3832" t="s">
        <v>18156</v>
      </c>
      <c r="K3832" t="s">
        <v>1441</v>
      </c>
      <c r="L3832" s="1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</row>
    <row r="3833" spans="1:28">
      <c r="A3833" s="1" t="s">
        <v>28</v>
      </c>
      <c r="B3833" s="1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s="1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</row>
    <row r="3834" spans="1:28">
      <c r="A3834" s="1" t="s">
        <v>28</v>
      </c>
      <c r="B3834" s="1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J3834" t="s">
        <v>3409</v>
      </c>
      <c r="K3834" t="s">
        <v>4818</v>
      </c>
      <c r="L3834" s="1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X3834">
        <v>2005</v>
      </c>
      <c r="Y3834">
        <v>40</v>
      </c>
      <c r="Z3834">
        <v>5.4</v>
      </c>
      <c r="AB3834">
        <v>11</v>
      </c>
    </row>
    <row r="3835" spans="1:28">
      <c r="A3835" s="1" t="s">
        <v>28</v>
      </c>
      <c r="B3835" s="1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J3835" t="s">
        <v>1671</v>
      </c>
      <c r="K3835" t="s">
        <v>8391</v>
      </c>
      <c r="L3835" s="1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</row>
    <row r="3836" spans="1:28">
      <c r="A3836" s="1" t="s">
        <v>28</v>
      </c>
      <c r="B3836" s="1" t="s">
        <v>18174</v>
      </c>
      <c r="C3836">
        <v>1</v>
      </c>
      <c r="E3836">
        <v>0</v>
      </c>
      <c r="F3836">
        <v>0</v>
      </c>
      <c r="G3836" t="s">
        <v>18175</v>
      </c>
      <c r="H3836">
        <v>5</v>
      </c>
      <c r="J3836" t="s">
        <v>1681</v>
      </c>
      <c r="K3836" t="s">
        <v>18176</v>
      </c>
      <c r="L3836" s="1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X3836">
        <v>2013</v>
      </c>
      <c r="Y3836">
        <v>0</v>
      </c>
      <c r="Z3836">
        <v>7.1</v>
      </c>
      <c r="AB3836">
        <v>2</v>
      </c>
    </row>
    <row r="3837" spans="1:28">
      <c r="A3837" s="1" t="s">
        <v>28</v>
      </c>
      <c r="B3837" s="1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s="1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X3837">
        <v>2004</v>
      </c>
      <c r="Y3837">
        <v>66</v>
      </c>
      <c r="Z3837">
        <v>7.8</v>
      </c>
      <c r="AA3837">
        <v>1.85</v>
      </c>
      <c r="AB3837">
        <v>2000</v>
      </c>
    </row>
    <row r="3838" spans="1:28">
      <c r="A3838" s="1" t="s">
        <v>28</v>
      </c>
      <c r="B3838" s="1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J3838" t="s">
        <v>15011</v>
      </c>
      <c r="K3838" t="s">
        <v>18187</v>
      </c>
      <c r="L3838" s="1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</row>
    <row r="3839" spans="1:28">
      <c r="A3839" s="1" t="s">
        <v>28</v>
      </c>
      <c r="B3839" s="1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s="1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</row>
    <row r="3840" spans="1:28">
      <c r="A3840" s="1" t="s">
        <v>28</v>
      </c>
      <c r="B3840" s="1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J3840" t="s">
        <v>2527</v>
      </c>
      <c r="K3840" t="s">
        <v>847</v>
      </c>
      <c r="L3840" s="1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</row>
    <row r="3841" spans="1:28">
      <c r="A3841" s="1" t="s">
        <v>28</v>
      </c>
      <c r="B3841" s="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s="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</row>
    <row r="3842" spans="1:28">
      <c r="A3842" s="1" t="s">
        <v>28</v>
      </c>
      <c r="B3842" s="1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s="1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X3842">
        <v>2006</v>
      </c>
      <c r="Y3842">
        <v>10</v>
      </c>
      <c r="Z3842">
        <v>7.3</v>
      </c>
      <c r="AA3842">
        <v>1.85</v>
      </c>
      <c r="AB3842">
        <v>285</v>
      </c>
    </row>
    <row r="3843" spans="1:28">
      <c r="A3843" s="1" t="s">
        <v>28</v>
      </c>
      <c r="B3843" s="1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s="1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</row>
    <row r="3844" spans="1:28">
      <c r="A3844" s="1" t="s">
        <v>28</v>
      </c>
      <c r="B3844" s="1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J3844" t="s">
        <v>2308</v>
      </c>
      <c r="K3844" t="s">
        <v>7606</v>
      </c>
      <c r="L3844" s="1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</row>
    <row r="3845" spans="1:28">
      <c r="A3845" s="1" t="s">
        <v>28</v>
      </c>
      <c r="B3845" s="1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s="1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</row>
    <row r="3846" spans="1:28">
      <c r="A3846" s="1" t="s">
        <v>28</v>
      </c>
      <c r="B3846" s="1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J3846" t="s">
        <v>2527</v>
      </c>
      <c r="K3846" t="s">
        <v>2619</v>
      </c>
      <c r="L3846" s="1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</row>
    <row r="3847" spans="1:28">
      <c r="A3847" s="1" t="s">
        <v>28</v>
      </c>
      <c r="B3847" s="1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J3847" t="s">
        <v>7043</v>
      </c>
      <c r="K3847" t="s">
        <v>18228</v>
      </c>
      <c r="L3847" s="1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</row>
    <row r="3848" spans="1:28">
      <c r="A3848" s="1" t="s">
        <v>28</v>
      </c>
      <c r="B3848" s="1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s="1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</row>
    <row r="3849" spans="1:28">
      <c r="A3849" s="1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J3849" t="s">
        <v>1935</v>
      </c>
      <c r="K3849" t="s">
        <v>929</v>
      </c>
      <c r="L3849" s="1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Y3849">
        <v>560</v>
      </c>
      <c r="Z3849">
        <v>7.7</v>
      </c>
      <c r="AA3849">
        <v>16</v>
      </c>
      <c r="AB3849">
        <v>2000</v>
      </c>
    </row>
    <row r="3850" spans="1:28">
      <c r="A3850" s="1" t="s">
        <v>28</v>
      </c>
      <c r="B3850" s="1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s="1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</row>
    <row r="3851" spans="1:28">
      <c r="A3851" s="1" t="s">
        <v>28</v>
      </c>
      <c r="B3851" s="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s="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</row>
    <row r="3852" spans="1:28">
      <c r="A3852" s="1" t="s">
        <v>28</v>
      </c>
      <c r="B3852" s="1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J3852" t="s">
        <v>16971</v>
      </c>
      <c r="K3852" t="s">
        <v>18250</v>
      </c>
      <c r="L3852" s="1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X3852">
        <v>1945</v>
      </c>
      <c r="Y3852">
        <v>135</v>
      </c>
      <c r="Z3852">
        <v>7.1</v>
      </c>
      <c r="AA3852">
        <v>1.37</v>
      </c>
      <c r="AB3852">
        <v>501</v>
      </c>
    </row>
    <row r="3853" spans="1:28">
      <c r="A3853" s="1" t="s">
        <v>28</v>
      </c>
      <c r="B3853" s="1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s="1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</row>
    <row r="3854" spans="1:28">
      <c r="A3854" s="1" t="s">
        <v>28</v>
      </c>
      <c r="B3854" s="1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J3854" t="s">
        <v>2174</v>
      </c>
      <c r="K3854" t="s">
        <v>3503</v>
      </c>
      <c r="L3854" s="1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</row>
    <row r="3855" spans="1:28">
      <c r="A3855" s="1" t="s">
        <v>28</v>
      </c>
      <c r="B3855" s="1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s="1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</row>
    <row r="3856" spans="1:28">
      <c r="A3856" s="1" t="s">
        <v>28</v>
      </c>
      <c r="B3856" s="1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s="1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</row>
    <row r="3857" spans="1:28">
      <c r="A3857" s="1" t="s">
        <v>28</v>
      </c>
      <c r="B3857" s="1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s="1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X3857">
        <v>2011</v>
      </c>
      <c r="Y3857">
        <v>154</v>
      </c>
      <c r="Z3857">
        <v>6</v>
      </c>
      <c r="AA3857">
        <v>2.35</v>
      </c>
      <c r="AB3857">
        <v>0</v>
      </c>
    </row>
    <row r="3858" spans="1:28">
      <c r="A3858" s="1" t="s">
        <v>28</v>
      </c>
      <c r="B3858" s="1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s="1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</row>
    <row r="3859" spans="1:28">
      <c r="A3859" s="1" t="s">
        <v>28</v>
      </c>
      <c r="B3859" s="1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s="1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</row>
    <row r="3860" spans="1:28">
      <c r="A3860" s="1" t="s">
        <v>28</v>
      </c>
      <c r="B3860" s="1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s="1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X3860">
        <v>2009</v>
      </c>
      <c r="Y3860">
        <v>887</v>
      </c>
      <c r="Z3860">
        <v>6.5</v>
      </c>
      <c r="AA3860">
        <v>1.85</v>
      </c>
      <c r="AB3860">
        <v>0</v>
      </c>
    </row>
    <row r="3861" spans="1:28">
      <c r="A3861" s="1" t="s">
        <v>28</v>
      </c>
      <c r="B3861" s="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s="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</row>
    <row r="3862" spans="1:28">
      <c r="A3862" s="1" t="s">
        <v>28</v>
      </c>
      <c r="B3862" s="1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s="1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X3862">
        <v>2010</v>
      </c>
      <c r="Y3862">
        <v>12</v>
      </c>
      <c r="Z3862">
        <v>6.4</v>
      </c>
      <c r="AA3862">
        <v>1.85</v>
      </c>
      <c r="AB3862">
        <v>0</v>
      </c>
    </row>
    <row r="3863" spans="1:28">
      <c r="A3863" s="1" t="s">
        <v>28</v>
      </c>
      <c r="B3863" s="1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s="1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</row>
    <row r="3864" spans="1:28">
      <c r="A3864" s="1" t="s">
        <v>28</v>
      </c>
      <c r="B3864" s="1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s="1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</row>
    <row r="3865" spans="1:28">
      <c r="A3865" s="1" t="s">
        <v>28</v>
      </c>
      <c r="B3865" s="1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s="1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X3865">
        <v>2011</v>
      </c>
      <c r="Y3865">
        <v>356</v>
      </c>
      <c r="Z3865">
        <v>6.6</v>
      </c>
      <c r="AA3865">
        <v>2.35</v>
      </c>
      <c r="AB3865">
        <v>0</v>
      </c>
    </row>
    <row r="3866" spans="1:28">
      <c r="A3866" s="1" t="s">
        <v>28</v>
      </c>
      <c r="B3866" s="1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s="1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X3866">
        <v>2002</v>
      </c>
      <c r="Y3866">
        <v>2</v>
      </c>
      <c r="Z3866">
        <v>7.9</v>
      </c>
      <c r="AA3866">
        <v>1.85</v>
      </c>
      <c r="AB3866">
        <v>0</v>
      </c>
    </row>
    <row r="3867" spans="1:28">
      <c r="A3867" s="1" t="s">
        <v>28</v>
      </c>
      <c r="B3867" s="1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s="1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</row>
    <row r="3868" spans="1:28">
      <c r="A3868" s="1" t="s">
        <v>28</v>
      </c>
      <c r="B3868" s="1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J3868" t="s">
        <v>4075</v>
      </c>
      <c r="K3868" t="s">
        <v>15898</v>
      </c>
      <c r="L3868" s="1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X3868">
        <v>2014</v>
      </c>
      <c r="Y3868">
        <v>82</v>
      </c>
      <c r="Z3868">
        <v>4.7</v>
      </c>
      <c r="AB3868">
        <v>62</v>
      </c>
    </row>
    <row r="3869" spans="1:28">
      <c r="A3869" s="1" t="s">
        <v>28</v>
      </c>
      <c r="B3869" s="1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s="1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</row>
    <row r="3870" spans="1:28">
      <c r="A3870" s="1" t="s">
        <v>28</v>
      </c>
      <c r="B3870" s="1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J3870" t="s">
        <v>1671</v>
      </c>
      <c r="K3870" t="s">
        <v>18345</v>
      </c>
      <c r="L3870" s="1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</row>
    <row r="3871" spans="1:28">
      <c r="A3871" s="1" t="s">
        <v>28</v>
      </c>
      <c r="B3871" s="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J3871" t="s">
        <v>1681</v>
      </c>
      <c r="K3871" t="s">
        <v>14555</v>
      </c>
      <c r="L3871" s="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</row>
    <row r="3872" spans="1:28">
      <c r="A3872" s="1" t="s">
        <v>28</v>
      </c>
      <c r="B3872" s="1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J3872" t="s">
        <v>18355</v>
      </c>
      <c r="K3872" t="s">
        <v>11187</v>
      </c>
      <c r="L3872" s="1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</row>
    <row r="3873" spans="1:28">
      <c r="A3873" s="1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J3873" t="s">
        <v>7144</v>
      </c>
      <c r="K3873" t="s">
        <v>756</v>
      </c>
      <c r="L3873" s="1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Y3873">
        <v>517</v>
      </c>
      <c r="Z3873">
        <v>8.4</v>
      </c>
      <c r="AA3873">
        <v>1.33</v>
      </c>
      <c r="AB3873">
        <v>0</v>
      </c>
    </row>
    <row r="3874" spans="1:28">
      <c r="A3874" s="1" t="s">
        <v>28</v>
      </c>
      <c r="B3874" s="1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s="1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</row>
    <row r="3875" spans="1:28">
      <c r="A3875" s="1" t="s">
        <v>28</v>
      </c>
      <c r="B3875" s="1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s="1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</row>
    <row r="3876" spans="1:28">
      <c r="A3876" s="1" t="s">
        <v>28</v>
      </c>
      <c r="B3876" s="1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s="1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X3876">
        <v>2000</v>
      </c>
      <c r="Y3876">
        <v>146</v>
      </c>
      <c r="Z3876">
        <v>7.3</v>
      </c>
      <c r="AA3876">
        <v>2.35</v>
      </c>
      <c r="AB3876">
        <v>0</v>
      </c>
    </row>
    <row r="3877" spans="1:28">
      <c r="A3877" s="1" t="s">
        <v>28</v>
      </c>
      <c r="B3877" s="1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s="1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X3877">
        <v>2010</v>
      </c>
      <c r="Y3877">
        <v>254</v>
      </c>
      <c r="Z3877">
        <v>6.7</v>
      </c>
      <c r="AA3877">
        <v>2.35</v>
      </c>
      <c r="AB3877">
        <v>0</v>
      </c>
    </row>
    <row r="3878" spans="1:28">
      <c r="A3878" s="1" t="s">
        <v>28</v>
      </c>
      <c r="B3878" s="1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s="1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</row>
    <row r="3879" spans="1:28">
      <c r="A3879" s="1" t="s">
        <v>28</v>
      </c>
      <c r="B3879" s="1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s="1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</row>
    <row r="3880" spans="1:28">
      <c r="A3880" s="1" t="s">
        <v>28</v>
      </c>
      <c r="B3880" s="1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J3880" t="s">
        <v>5032</v>
      </c>
      <c r="K3880" t="s">
        <v>18396</v>
      </c>
      <c r="L3880" s="1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</row>
    <row r="3881" spans="1:28">
      <c r="A3881" s="1" t="s">
        <v>28</v>
      </c>
      <c r="B3881" s="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s="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</row>
    <row r="3882" spans="1:28">
      <c r="A3882" s="1" t="s">
        <v>28</v>
      </c>
      <c r="B3882" s="1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J3882" t="s">
        <v>3023</v>
      </c>
      <c r="K3882" t="s">
        <v>10894</v>
      </c>
      <c r="L3882" s="1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</row>
    <row r="3883" spans="1:28">
      <c r="A3883" s="1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J3883" t="s">
        <v>1935</v>
      </c>
      <c r="K3883" t="s">
        <v>2729</v>
      </c>
      <c r="L3883" s="1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Y3883">
        <v>557</v>
      </c>
      <c r="Z3883">
        <v>8.1</v>
      </c>
      <c r="AA3883">
        <v>16</v>
      </c>
      <c r="AB3883">
        <v>0</v>
      </c>
    </row>
    <row r="3884" spans="1:28">
      <c r="A3884" s="1" t="s">
        <v>28</v>
      </c>
      <c r="B3884" s="1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s="1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X3884">
        <v>1997</v>
      </c>
      <c r="Y3884">
        <v>232</v>
      </c>
      <c r="Z3884">
        <v>7.1</v>
      </c>
      <c r="AA3884">
        <v>1.85</v>
      </c>
      <c r="AB3884">
        <v>61</v>
      </c>
    </row>
    <row r="3885" spans="1:28">
      <c r="A3885" s="1" t="s">
        <v>28</v>
      </c>
      <c r="B3885" s="1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s="1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</row>
    <row r="3886" spans="1:28">
      <c r="A3886" s="1" t="s">
        <v>28</v>
      </c>
      <c r="B3886" s="1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s="1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</row>
    <row r="3887" spans="1:28">
      <c r="A3887" s="1" t="s">
        <v>28</v>
      </c>
      <c r="B3887" s="1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s="1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</row>
    <row r="3888" spans="1:28">
      <c r="A3888" s="1" t="s">
        <v>28</v>
      </c>
      <c r="B3888" s="1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s="1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</row>
    <row r="3889" spans="1:28">
      <c r="A3889" s="1" t="s">
        <v>747</v>
      </c>
      <c r="B3889" s="1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J3889" t="s">
        <v>18430</v>
      </c>
      <c r="K3889" t="s">
        <v>18431</v>
      </c>
      <c r="L3889" s="1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</row>
    <row r="3890" spans="1:28">
      <c r="A3890" s="1" t="s">
        <v>28</v>
      </c>
      <c r="B3890" s="1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s="1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</row>
    <row r="3891" spans="1:28">
      <c r="A3891" s="1" t="s">
        <v>28</v>
      </c>
      <c r="B3891" s="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s="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</row>
    <row r="3892" spans="1:28">
      <c r="A3892" s="1" t="s">
        <v>28</v>
      </c>
      <c r="B3892" s="1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s="1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</row>
    <row r="3893" spans="1:28">
      <c r="A3893" s="1" t="s">
        <v>28</v>
      </c>
      <c r="B3893" s="1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s="1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</row>
    <row r="3894" spans="1:28">
      <c r="A3894" s="1" t="s">
        <v>28</v>
      </c>
      <c r="B3894" s="1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s="1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</row>
    <row r="3895" spans="1:28">
      <c r="A3895" s="1" t="s">
        <v>28</v>
      </c>
      <c r="B3895" s="1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s="1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</row>
    <row r="3896" spans="1:28">
      <c r="A3896" s="1" t="s">
        <v>28</v>
      </c>
      <c r="B3896" s="1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s="1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</row>
    <row r="3897" spans="1:28">
      <c r="A3897" s="1" t="s">
        <v>28</v>
      </c>
      <c r="B3897" s="1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J3897" t="s">
        <v>7579</v>
      </c>
      <c r="K3897" t="s">
        <v>7159</v>
      </c>
      <c r="L3897" s="1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</row>
    <row r="3898" spans="1:28">
      <c r="A3898" s="1" t="s">
        <v>28</v>
      </c>
      <c r="B3898" s="1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J3898" t="s">
        <v>12639</v>
      </c>
      <c r="K3898" t="s">
        <v>16958</v>
      </c>
      <c r="L3898" s="1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</row>
    <row r="3899" spans="1:28">
      <c r="A3899" s="1" t="s">
        <v>28</v>
      </c>
      <c r="B3899" s="1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J3899" t="s">
        <v>1415</v>
      </c>
      <c r="K3899" t="s">
        <v>2914</v>
      </c>
      <c r="L3899" s="1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</row>
    <row r="3900" spans="1:28">
      <c r="A3900" s="1" t="s">
        <v>28</v>
      </c>
      <c r="B3900" s="1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s="1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</row>
    <row r="3901" spans="1:28">
      <c r="A3901" s="1" t="s">
        <v>28</v>
      </c>
      <c r="B3901" s="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J3901" t="s">
        <v>214</v>
      </c>
      <c r="K3901" t="s">
        <v>17777</v>
      </c>
      <c r="L3901" s="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</row>
    <row r="3902" spans="1:28">
      <c r="A3902" s="1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J3902" t="s">
        <v>5324</v>
      </c>
      <c r="K3902" t="s">
        <v>2061</v>
      </c>
      <c r="L3902" s="1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Y3902">
        <v>1000</v>
      </c>
      <c r="Z3902">
        <v>7.5</v>
      </c>
      <c r="AA3902">
        <v>1.78</v>
      </c>
      <c r="AB3902">
        <v>634</v>
      </c>
    </row>
    <row r="3903" spans="1:28">
      <c r="A3903" s="1" t="s">
        <v>28</v>
      </c>
      <c r="B3903" s="1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s="1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</row>
    <row r="3904" spans="1:28">
      <c r="A3904" s="1" t="s">
        <v>28</v>
      </c>
      <c r="B3904" s="1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s="1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</row>
    <row r="3905" spans="1:28">
      <c r="A3905" s="1" t="s">
        <v>28</v>
      </c>
      <c r="B3905" s="1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J3905" t="s">
        <v>18491</v>
      </c>
      <c r="K3905" t="s">
        <v>1441</v>
      </c>
      <c r="L3905" s="1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</row>
    <row r="3906" spans="1:28">
      <c r="A3906" s="1" t="s">
        <v>747</v>
      </c>
      <c r="B3906" s="1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s="1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X3906">
        <v>2004</v>
      </c>
      <c r="Y3906">
        <v>670</v>
      </c>
      <c r="Z3906">
        <v>5.4</v>
      </c>
      <c r="AA3906">
        <v>1.85</v>
      </c>
      <c r="AB3906">
        <v>2000</v>
      </c>
    </row>
    <row r="3907" spans="1:28">
      <c r="A3907" s="1" t="s">
        <v>28</v>
      </c>
      <c r="B3907" s="1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s="1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</row>
    <row r="3908" spans="1:28">
      <c r="A3908" s="1" t="s">
        <v>28</v>
      </c>
      <c r="B3908" s="1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s="1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</row>
    <row r="3909" spans="1:28">
      <c r="A3909" s="1" t="s">
        <v>28</v>
      </c>
      <c r="B3909" s="1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s="1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</row>
    <row r="3910" spans="1:28">
      <c r="A3910" s="1" t="s">
        <v>28</v>
      </c>
      <c r="B3910" s="1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s="1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</row>
    <row r="3911" spans="1:28">
      <c r="A3911" s="1" t="s">
        <v>28</v>
      </c>
      <c r="B3911" s="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s="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</row>
    <row r="3912" spans="1:28">
      <c r="A3912" s="1" t="s">
        <v>28</v>
      </c>
      <c r="B3912" s="1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s="1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</row>
    <row r="3913" spans="1:28">
      <c r="A3913" s="1" t="s">
        <v>28</v>
      </c>
      <c r="B3913" s="1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s="1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</row>
    <row r="3914" spans="1:28">
      <c r="A3914" s="1" t="s">
        <v>747</v>
      </c>
      <c r="B3914" s="1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J3914" t="s">
        <v>4042</v>
      </c>
      <c r="K3914" t="s">
        <v>18530</v>
      </c>
      <c r="L3914" s="1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</row>
    <row r="3915" spans="1:28">
      <c r="A3915" s="1" t="s">
        <v>28</v>
      </c>
      <c r="B3915" s="1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s="1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</row>
    <row r="3916" spans="1:28">
      <c r="A3916" s="1" t="s">
        <v>28</v>
      </c>
      <c r="B3916" s="1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s="1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</row>
    <row r="3917" spans="1:28">
      <c r="A3917" s="1" t="s">
        <v>28</v>
      </c>
      <c r="B3917" s="1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s="1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</row>
    <row r="3918" spans="1:28">
      <c r="A3918" s="1" t="s">
        <v>28</v>
      </c>
      <c r="B3918" s="1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s="1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</row>
    <row r="3919" spans="1:28">
      <c r="A3919" s="1" t="s">
        <v>28</v>
      </c>
      <c r="B3919" s="1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s="1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</row>
    <row r="3920" spans="1:28">
      <c r="A3920" s="1" t="s">
        <v>28</v>
      </c>
      <c r="B3920" s="1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s="1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</row>
    <row r="3921" spans="1:28">
      <c r="A3921" s="1" t="s">
        <v>28</v>
      </c>
      <c r="B3921" s="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J3921" t="s">
        <v>4075</v>
      </c>
      <c r="K3921" t="s">
        <v>6479</v>
      </c>
      <c r="L3921" s="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</row>
    <row r="3922" spans="1:28">
      <c r="A3922" s="1" t="s">
        <v>28</v>
      </c>
      <c r="B3922" s="1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s="1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X3922">
        <v>2006</v>
      </c>
      <c r="Y3922">
        <v>466</v>
      </c>
      <c r="Z3922">
        <v>6</v>
      </c>
      <c r="AA3922">
        <v>1.85</v>
      </c>
      <c r="AB3922">
        <v>931</v>
      </c>
    </row>
    <row r="3923" spans="1:28">
      <c r="A3923" s="1" t="s">
        <v>28</v>
      </c>
      <c r="B3923" s="1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s="1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</row>
    <row r="3924" spans="1:28">
      <c r="A3924" s="1" t="s">
        <v>28</v>
      </c>
      <c r="B3924" s="1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s="1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</row>
    <row r="3925" spans="1:28">
      <c r="A3925" s="1" t="s">
        <v>28</v>
      </c>
      <c r="B3925" s="1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s="1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</row>
    <row r="3926" spans="1:28">
      <c r="A3926" s="1" t="s">
        <v>28</v>
      </c>
      <c r="B3926" s="1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s="1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</row>
    <row r="3927" spans="1:28">
      <c r="A3927" s="1" t="s">
        <v>28</v>
      </c>
      <c r="B3927" s="1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s="1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</row>
    <row r="3928" spans="1:28">
      <c r="A3928" s="1" t="s">
        <v>28</v>
      </c>
      <c r="B3928" s="1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s="1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</row>
    <row r="3929" spans="1:28">
      <c r="A3929" s="1" t="s">
        <v>28</v>
      </c>
      <c r="B3929" s="1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s="1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</row>
    <row r="3930" spans="1:28">
      <c r="A3930" s="1" t="s">
        <v>28</v>
      </c>
      <c r="B3930" s="1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s="1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</row>
    <row r="3931" spans="1:28">
      <c r="A3931" s="1" t="s">
        <v>28</v>
      </c>
      <c r="B3931" s="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J3931" t="s">
        <v>18595</v>
      </c>
      <c r="K3931" t="s">
        <v>18596</v>
      </c>
      <c r="L3931" s="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</row>
    <row r="3932" spans="1:28">
      <c r="A3932" s="1" t="s">
        <v>28</v>
      </c>
      <c r="B3932" s="1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s="1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</row>
    <row r="3933" spans="1:28">
      <c r="A3933" s="1" t="s">
        <v>28</v>
      </c>
      <c r="B3933" s="1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s="1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</row>
    <row r="3934" spans="1:28">
      <c r="A3934" s="1" t="s">
        <v>28</v>
      </c>
      <c r="B3934" s="1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s="1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</row>
    <row r="3935" spans="1:28">
      <c r="A3935" s="1" t="s">
        <v>28</v>
      </c>
      <c r="B3935" s="1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s="1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X3935">
        <v>2011</v>
      </c>
      <c r="Y3935">
        <v>685</v>
      </c>
      <c r="Z3935">
        <v>6.6</v>
      </c>
      <c r="AA3935">
        <v>2.35</v>
      </c>
      <c r="AB3935">
        <v>0</v>
      </c>
    </row>
    <row r="3936" spans="1:28">
      <c r="A3936" s="1" t="s">
        <v>28</v>
      </c>
      <c r="B3936" s="1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J3936" t="s">
        <v>4075</v>
      </c>
      <c r="K3936" t="s">
        <v>390</v>
      </c>
      <c r="L3936" s="1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</row>
    <row r="3937" spans="1:28">
      <c r="A3937" s="1" t="s">
        <v>28</v>
      </c>
      <c r="B3937" s="1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s="1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</row>
    <row r="3938" spans="1:28">
      <c r="A3938" s="1" t="s">
        <v>28</v>
      </c>
      <c r="B3938" s="1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s="1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</row>
    <row r="3939" spans="1:28">
      <c r="A3939" s="1" t="s">
        <v>28</v>
      </c>
      <c r="B3939" s="1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J3939" t="s">
        <v>5324</v>
      </c>
      <c r="K3939" t="s">
        <v>4885</v>
      </c>
      <c r="L3939" s="1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X3939">
        <v>2012</v>
      </c>
      <c r="Y3939">
        <v>227</v>
      </c>
      <c r="Z3939">
        <v>7.1</v>
      </c>
      <c r="AA3939">
        <v>1.85</v>
      </c>
      <c r="AB3939">
        <v>12000</v>
      </c>
    </row>
    <row r="3940" spans="1:28">
      <c r="A3940" s="1" t="s">
        <v>28</v>
      </c>
      <c r="B3940" s="1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s="1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</row>
    <row r="3941" spans="1:28">
      <c r="A3941" s="1" t="s">
        <v>28</v>
      </c>
      <c r="B3941" s="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s="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</row>
    <row r="3942" spans="1:28">
      <c r="A3942" s="1" t="s">
        <v>28</v>
      </c>
      <c r="B3942" s="1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s="1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</row>
    <row r="3943" spans="1:28">
      <c r="A3943" s="1" t="s">
        <v>28</v>
      </c>
      <c r="B3943" s="1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s="1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</row>
    <row r="3944" spans="1:28">
      <c r="A3944" s="1" t="s">
        <v>28</v>
      </c>
      <c r="B3944" s="1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s="1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</row>
    <row r="3945" spans="1:28">
      <c r="A3945" s="1" t="s">
        <v>28</v>
      </c>
      <c r="B3945" s="1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s="1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</row>
    <row r="3946" spans="1:28">
      <c r="A3946" s="1" t="s">
        <v>28</v>
      </c>
      <c r="B3946" s="1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s="1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</row>
    <row r="3947" spans="1:28">
      <c r="A3947" s="1" t="s">
        <v>28</v>
      </c>
      <c r="B3947" s="1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s="1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</row>
    <row r="3948" spans="1:28">
      <c r="A3948" s="1" t="s">
        <v>28</v>
      </c>
      <c r="B3948" s="1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s="1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</row>
    <row r="3949" spans="1:28">
      <c r="A3949" s="1" t="s">
        <v>28</v>
      </c>
      <c r="B3949" s="1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s="1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</row>
    <row r="3950" spans="1:28">
      <c r="A3950" s="1" t="s">
        <v>28</v>
      </c>
      <c r="B3950" s="1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J3950" t="s">
        <v>1415</v>
      </c>
      <c r="K3950" t="s">
        <v>493</v>
      </c>
      <c r="L3950" s="1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</row>
    <row r="3951" spans="1:28">
      <c r="A3951" s="1" t="s">
        <v>28</v>
      </c>
      <c r="B3951" s="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s="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</row>
    <row r="3952" spans="1:28">
      <c r="A3952" s="1" t="s">
        <v>28</v>
      </c>
      <c r="B3952" s="1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s="1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</row>
    <row r="3953" spans="1:28">
      <c r="A3953" s="1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J3953" t="s">
        <v>2717</v>
      </c>
      <c r="K3953" t="s">
        <v>18701</v>
      </c>
      <c r="L3953" s="1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Y3953">
        <v>248</v>
      </c>
      <c r="Z3953">
        <v>6.1</v>
      </c>
      <c r="AA3953">
        <v>1.33</v>
      </c>
      <c r="AB3953">
        <v>325</v>
      </c>
    </row>
    <row r="3954" spans="1:28">
      <c r="A3954" s="1" t="s">
        <v>28</v>
      </c>
      <c r="B3954" s="1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s="1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</row>
    <row r="3955" spans="1:28">
      <c r="A3955" s="1" t="s">
        <v>28</v>
      </c>
      <c r="B3955" s="1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s="1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</row>
    <row r="3956" spans="1:28">
      <c r="A3956" s="1" t="s">
        <v>28</v>
      </c>
      <c r="B3956" s="1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J3956" t="s">
        <v>2527</v>
      </c>
      <c r="K3956" t="s">
        <v>8011</v>
      </c>
      <c r="L3956" s="1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</row>
    <row r="3957" spans="1:28">
      <c r="A3957" s="1" t="s">
        <v>28</v>
      </c>
      <c r="B3957" s="1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J3957" t="s">
        <v>3336</v>
      </c>
      <c r="K3957" t="s">
        <v>1795</v>
      </c>
      <c r="L3957" s="1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</row>
    <row r="3958" spans="1:28">
      <c r="A3958" s="1" t="s">
        <v>28</v>
      </c>
      <c r="B3958" s="1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J3958" t="s">
        <v>2786</v>
      </c>
      <c r="K3958" t="s">
        <v>8554</v>
      </c>
      <c r="L3958" s="1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X3958">
        <v>2003</v>
      </c>
      <c r="Y3958">
        <v>246</v>
      </c>
      <c r="Z3958">
        <v>6.3</v>
      </c>
      <c r="AA3958">
        <v>2.35</v>
      </c>
      <c r="AB3958">
        <v>688</v>
      </c>
    </row>
    <row r="3959" spans="1:28">
      <c r="A3959" s="1" t="s">
        <v>28</v>
      </c>
      <c r="B3959" s="1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J3959" t="s">
        <v>7043</v>
      </c>
      <c r="K3959" t="s">
        <v>8749</v>
      </c>
      <c r="L3959" s="1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</row>
    <row r="3960" spans="1:28">
      <c r="A3960" s="1" t="s">
        <v>28</v>
      </c>
      <c r="B3960" s="1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J3960" t="s">
        <v>18732</v>
      </c>
      <c r="K3960" t="s">
        <v>1745</v>
      </c>
      <c r="L3960" s="1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</row>
    <row r="3961" spans="1:28">
      <c r="A3961" s="1" t="s">
        <v>28</v>
      </c>
      <c r="B3961" s="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s="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</row>
    <row r="3962" spans="1:28">
      <c r="A3962" s="1" t="s">
        <v>747</v>
      </c>
      <c r="B3962" s="1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J3962" t="s">
        <v>3396</v>
      </c>
      <c r="K3962" t="s">
        <v>18745</v>
      </c>
      <c r="L3962" s="1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</row>
    <row r="3963" spans="1:28">
      <c r="A3963" s="1" t="s">
        <v>28</v>
      </c>
      <c r="B3963" s="1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J3963" t="s">
        <v>1415</v>
      </c>
      <c r="K3963" t="s">
        <v>2387</v>
      </c>
      <c r="L3963" s="1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</row>
    <row r="3964" spans="1:28">
      <c r="A3964" s="1" t="s">
        <v>28</v>
      </c>
      <c r="B3964" s="1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J3964" t="s">
        <v>6403</v>
      </c>
      <c r="K3964" t="s">
        <v>8932</v>
      </c>
      <c r="L3964" s="1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</row>
    <row r="3965" spans="1:28">
      <c r="A3965" s="1" t="s">
        <v>28</v>
      </c>
      <c r="B3965" s="1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J3965" t="s">
        <v>5544</v>
      </c>
      <c r="K3965" t="s">
        <v>18762</v>
      </c>
      <c r="L3965" s="1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X3965">
        <v>2009</v>
      </c>
      <c r="Y3965">
        <v>129</v>
      </c>
      <c r="Z3965">
        <v>6.7</v>
      </c>
      <c r="AA3965">
        <v>2.35</v>
      </c>
      <c r="AB3965">
        <v>0</v>
      </c>
    </row>
    <row r="3966" spans="1:28">
      <c r="A3966" s="1" t="s">
        <v>28</v>
      </c>
      <c r="B3966" s="1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J3966" t="s">
        <v>6403</v>
      </c>
      <c r="K3966" t="s">
        <v>18768</v>
      </c>
      <c r="L3966" s="1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</row>
    <row r="3967" spans="1:28">
      <c r="A3967" s="1" t="s">
        <v>28</v>
      </c>
      <c r="B3967" s="1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J3967" t="s">
        <v>1681</v>
      </c>
      <c r="K3967" t="s">
        <v>14547</v>
      </c>
      <c r="L3967" s="1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</row>
    <row r="3968" spans="1:28">
      <c r="A3968" s="1" t="s">
        <v>28</v>
      </c>
      <c r="B3968" s="1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J3968" t="s">
        <v>18778</v>
      </c>
      <c r="K3968" t="s">
        <v>18779</v>
      </c>
      <c r="L3968" s="1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</row>
    <row r="3969" spans="1:28">
      <c r="A3969" s="1" t="s">
        <v>28</v>
      </c>
      <c r="B3969" s="1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J3969" t="s">
        <v>2157</v>
      </c>
      <c r="K3969" t="s">
        <v>466</v>
      </c>
      <c r="L3969" s="1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</row>
    <row r="3970" spans="1:28">
      <c r="A3970" s="1" t="s">
        <v>28</v>
      </c>
      <c r="B3970" s="1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J3970" t="s">
        <v>5940</v>
      </c>
      <c r="K3970" t="s">
        <v>14010</v>
      </c>
      <c r="L3970" s="1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</row>
    <row r="3971" spans="1:28">
      <c r="A3971" s="1" t="s">
        <v>28</v>
      </c>
      <c r="B3971" s="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J3971" t="s">
        <v>214</v>
      </c>
      <c r="K3971" t="s">
        <v>1689</v>
      </c>
      <c r="L3971" s="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</row>
    <row r="3972" spans="1:28">
      <c r="A3972" s="1" t="s">
        <v>28</v>
      </c>
      <c r="B3972" s="1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s="1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</row>
    <row r="3973" spans="1:28">
      <c r="A3973" s="1" t="s">
        <v>28</v>
      </c>
      <c r="B3973" s="1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s="1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</row>
    <row r="3974" spans="1:28">
      <c r="A3974" s="1" t="s">
        <v>28</v>
      </c>
      <c r="B3974" s="1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s="1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</row>
    <row r="3975" spans="1:28">
      <c r="A3975" s="1" t="s">
        <v>28</v>
      </c>
      <c r="B3975" s="1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J3975" t="s">
        <v>3409</v>
      </c>
      <c r="K3975" t="s">
        <v>1140</v>
      </c>
      <c r="L3975" s="1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X3975">
        <v>2009</v>
      </c>
      <c r="Y3975">
        <v>826</v>
      </c>
      <c r="Z3975">
        <v>7.3</v>
      </c>
      <c r="AA3975">
        <v>1.85</v>
      </c>
      <c r="AB3975">
        <v>237</v>
      </c>
    </row>
    <row r="3976" spans="1:28">
      <c r="A3976" s="1" t="s">
        <v>28</v>
      </c>
      <c r="B3976" s="1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s="1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</row>
    <row r="3977" spans="1:28">
      <c r="A3977" s="1" t="s">
        <v>28</v>
      </c>
      <c r="B3977" s="1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s="1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X3977">
        <v>2010</v>
      </c>
      <c r="Y3977">
        <v>365</v>
      </c>
      <c r="Z3977">
        <v>7.3</v>
      </c>
      <c r="AA3977">
        <v>1.85</v>
      </c>
      <c r="AB3977">
        <v>17000</v>
      </c>
    </row>
    <row r="3978" spans="1:28">
      <c r="A3978" s="1" t="s">
        <v>28</v>
      </c>
      <c r="B3978" s="1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J3978" t="s">
        <v>3409</v>
      </c>
      <c r="K3978" t="s">
        <v>18827</v>
      </c>
      <c r="L3978" s="1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</row>
    <row r="3979" spans="1:28">
      <c r="A3979" s="1" t="s">
        <v>28</v>
      </c>
      <c r="B3979" s="1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s="1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</row>
    <row r="3980" spans="1:28">
      <c r="A3980" s="1" t="s">
        <v>28</v>
      </c>
      <c r="B3980" s="1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s="1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</row>
    <row r="3981" spans="1:28">
      <c r="A3981" s="1" t="s">
        <v>28</v>
      </c>
      <c r="B3981" s="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s="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</row>
    <row r="3982" spans="1:28">
      <c r="A3982" s="1" t="s">
        <v>28</v>
      </c>
      <c r="B3982" s="1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s="1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</row>
    <row r="3983" spans="1:28">
      <c r="A3983" s="1" t="s">
        <v>28</v>
      </c>
      <c r="B3983" s="1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s="1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</row>
    <row r="3984" spans="1:28">
      <c r="A3984" s="1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J3984" t="s">
        <v>11841</v>
      </c>
      <c r="K3984" t="s">
        <v>2558</v>
      </c>
      <c r="L3984" s="1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Y3984">
        <v>421</v>
      </c>
      <c r="Z3984">
        <v>8.4</v>
      </c>
      <c r="AA3984">
        <v>4</v>
      </c>
      <c r="AB3984">
        <v>0</v>
      </c>
    </row>
    <row r="3985" spans="1:28">
      <c r="A3985" s="1" t="s">
        <v>747</v>
      </c>
      <c r="B3985" s="1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J3985" t="s">
        <v>3409</v>
      </c>
      <c r="K3985" t="s">
        <v>18858</v>
      </c>
      <c r="L3985" s="1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</row>
    <row r="3986" spans="1:28">
      <c r="A3986" s="1" t="s">
        <v>28</v>
      </c>
      <c r="B3986" s="1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s="1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</row>
    <row r="3987" spans="1:28">
      <c r="A3987" s="1" t="s">
        <v>28</v>
      </c>
      <c r="B3987" s="1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s="1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</row>
    <row r="3988" spans="1:28">
      <c r="A3988" s="1" t="s">
        <v>28</v>
      </c>
      <c r="B3988" s="1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J3988" t="s">
        <v>59</v>
      </c>
      <c r="K3988" t="s">
        <v>6433</v>
      </c>
      <c r="L3988" s="1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</row>
    <row r="3989" spans="1:28">
      <c r="A3989" s="1" t="s">
        <v>747</v>
      </c>
      <c r="B3989" s="1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s="1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</row>
    <row r="3990" spans="1:28">
      <c r="A3990" s="1" t="s">
        <v>28</v>
      </c>
      <c r="B3990" s="1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s="1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</row>
    <row r="3991" spans="1:28">
      <c r="A3991" s="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J3991" t="s">
        <v>6199</v>
      </c>
      <c r="K3991" t="s">
        <v>18885</v>
      </c>
      <c r="L3991" s="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Y3991">
        <v>906</v>
      </c>
      <c r="Z3991">
        <v>7.8</v>
      </c>
      <c r="AA3991">
        <v>16</v>
      </c>
      <c r="AB3991">
        <v>14000</v>
      </c>
    </row>
    <row r="3992" spans="1:28">
      <c r="A3992" s="1" t="s">
        <v>28</v>
      </c>
      <c r="B3992" s="1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s="1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</row>
    <row r="3993" spans="1:28">
      <c r="A3993" s="1" t="s">
        <v>28</v>
      </c>
      <c r="B3993" s="1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J3993" t="s">
        <v>18893</v>
      </c>
      <c r="K3993" t="s">
        <v>18803</v>
      </c>
      <c r="L3993" s="1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</row>
    <row r="3994" spans="1:28">
      <c r="A3994" s="1" t="s">
        <v>747</v>
      </c>
      <c r="B3994" s="1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J3994" t="s">
        <v>10811</v>
      </c>
      <c r="K3994" t="s">
        <v>18898</v>
      </c>
      <c r="L3994" s="1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</row>
    <row r="3995" spans="1:28">
      <c r="A3995" s="1" t="s">
        <v>28</v>
      </c>
      <c r="B3995" s="1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J3995" t="s">
        <v>3409</v>
      </c>
      <c r="K3995" t="s">
        <v>18904</v>
      </c>
      <c r="L3995" s="1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</row>
    <row r="3996" spans="1:28">
      <c r="A3996" s="1" t="s">
        <v>28</v>
      </c>
      <c r="B3996" s="1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J3996" t="s">
        <v>1120</v>
      </c>
      <c r="K3996" t="s">
        <v>11034</v>
      </c>
      <c r="L3996" s="1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</row>
    <row r="3997" spans="1:28">
      <c r="A3997" s="1" t="s">
        <v>28</v>
      </c>
      <c r="B3997" s="1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J3997" t="s">
        <v>10413</v>
      </c>
      <c r="K3997" t="s">
        <v>18912</v>
      </c>
      <c r="L3997" s="1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</row>
    <row r="3998" spans="1:28">
      <c r="A3998" s="1" t="s">
        <v>28</v>
      </c>
      <c r="B3998" s="1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s="1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</row>
    <row r="3999" spans="1:28">
      <c r="A3999" s="1" t="s">
        <v>28</v>
      </c>
      <c r="B3999" s="1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s="1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</row>
    <row r="4000" spans="1:28">
      <c r="A4000" s="1" t="s">
        <v>28</v>
      </c>
      <c r="B4000" s="1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s="1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</row>
    <row r="4001" spans="1:28">
      <c r="A4001" s="1" t="s">
        <v>747</v>
      </c>
      <c r="B4001" s="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s="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</row>
    <row r="4002" spans="1:28">
      <c r="A4002" s="1" t="s">
        <v>28</v>
      </c>
      <c r="B4002" s="1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s="1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</row>
    <row r="4003" spans="1:28">
      <c r="A4003" s="1" t="s">
        <v>28</v>
      </c>
      <c r="B4003" s="1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J4003" t="s">
        <v>6403</v>
      </c>
      <c r="K4003" t="s">
        <v>12067</v>
      </c>
      <c r="L4003" s="1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</row>
    <row r="4004" spans="1:28">
      <c r="A4004" s="1" t="s">
        <v>28</v>
      </c>
      <c r="B4004" s="1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J4004" t="s">
        <v>5544</v>
      </c>
      <c r="K4004" t="s">
        <v>18945</v>
      </c>
      <c r="L4004" s="1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X4004">
        <v>2008</v>
      </c>
      <c r="Y4004">
        <v>209</v>
      </c>
      <c r="Z4004">
        <v>4.8</v>
      </c>
      <c r="AA4004">
        <v>1.85</v>
      </c>
      <c r="AB4004">
        <v>804</v>
      </c>
    </row>
    <row r="4005" spans="1:28">
      <c r="A4005" s="1" t="s">
        <v>28</v>
      </c>
      <c r="B4005" s="1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s="1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</row>
    <row r="4006" spans="1:28">
      <c r="A4006" s="1" t="s">
        <v>28</v>
      </c>
      <c r="B4006" s="1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s="1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</row>
    <row r="4007" spans="1:28">
      <c r="A4007" s="1" t="s">
        <v>28</v>
      </c>
      <c r="B4007" s="1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J4007" t="s">
        <v>6403</v>
      </c>
      <c r="K4007" t="s">
        <v>5452</v>
      </c>
      <c r="L4007" s="1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</row>
    <row r="4008" spans="1:28">
      <c r="A4008" s="1" t="s">
        <v>28</v>
      </c>
      <c r="B4008" s="1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s="1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</row>
    <row r="4009" spans="1:28">
      <c r="A4009" s="1" t="s">
        <v>28</v>
      </c>
      <c r="B4009" s="1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s="1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</row>
    <row r="4010" spans="1:28">
      <c r="A4010" s="1" t="s">
        <v>28</v>
      </c>
      <c r="B4010" s="1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s="1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</row>
    <row r="4011" spans="1:28">
      <c r="A4011" s="1" t="s">
        <v>28</v>
      </c>
      <c r="B4011" s="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s="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</row>
    <row r="4012" spans="1:28">
      <c r="A4012" s="1" t="s">
        <v>28</v>
      </c>
      <c r="B4012" s="1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s="1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</row>
    <row r="4013" spans="1:28">
      <c r="A4013" s="1" t="s">
        <v>28</v>
      </c>
      <c r="B4013" s="1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s="1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</row>
    <row r="4014" spans="1:28">
      <c r="A4014" s="1" t="s">
        <v>28</v>
      </c>
      <c r="B4014" s="1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s="1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</row>
    <row r="4015" spans="1:28">
      <c r="A4015" s="1" t="s">
        <v>28</v>
      </c>
      <c r="B4015" s="1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J4015" t="s">
        <v>2142</v>
      </c>
      <c r="K4015" t="s">
        <v>5222</v>
      </c>
      <c r="L4015" s="1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</row>
    <row r="4016" spans="1:28">
      <c r="A4016" s="1" t="s">
        <v>28</v>
      </c>
      <c r="B4016" s="1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J4016" t="s">
        <v>422</v>
      </c>
      <c r="K4016" t="s">
        <v>6157</v>
      </c>
      <c r="L4016" s="1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</row>
    <row r="4017" spans="1:28">
      <c r="A4017" s="1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J4017" t="s">
        <v>4075</v>
      </c>
      <c r="K4017" t="s">
        <v>176</v>
      </c>
      <c r="L4017" s="1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Y4017">
        <v>133</v>
      </c>
      <c r="Z4017">
        <v>7.3</v>
      </c>
      <c r="AB4017">
        <v>405</v>
      </c>
    </row>
    <row r="4018" spans="1:28">
      <c r="A4018" s="1" t="s">
        <v>28</v>
      </c>
      <c r="B4018" s="1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J4018" t="s">
        <v>5544</v>
      </c>
      <c r="K4018" t="s">
        <v>1748</v>
      </c>
      <c r="L4018" s="1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</row>
    <row r="4019" spans="1:28">
      <c r="A4019" s="1" t="s">
        <v>28</v>
      </c>
      <c r="B4019" s="1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J4019" t="s">
        <v>19017</v>
      </c>
      <c r="K4019" t="s">
        <v>2773</v>
      </c>
      <c r="L4019" s="1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</row>
    <row r="4020" spans="1:28">
      <c r="A4020" s="1" t="s">
        <v>28</v>
      </c>
      <c r="B4020" s="1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s="1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</row>
    <row r="4021" spans="1:28">
      <c r="A4021" s="1" t="s">
        <v>28</v>
      </c>
      <c r="B4021" s="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J4021" t="s">
        <v>1930</v>
      </c>
      <c r="K4021" t="s">
        <v>7649</v>
      </c>
      <c r="L4021" s="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</row>
    <row r="4022" spans="1:28">
      <c r="A4022" s="1" t="s">
        <v>28</v>
      </c>
      <c r="B4022" s="1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J4022" t="s">
        <v>464</v>
      </c>
      <c r="K4022" t="s">
        <v>5902</v>
      </c>
      <c r="L4022" s="1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</row>
    <row r="4023" spans="1:28">
      <c r="A4023" s="1" t="s">
        <v>28</v>
      </c>
      <c r="B4023" s="1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J4023" t="s">
        <v>4075</v>
      </c>
      <c r="K4023" t="s">
        <v>11836</v>
      </c>
      <c r="L4023" s="1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</row>
    <row r="4024" spans="1:28">
      <c r="A4024" s="1" t="s">
        <v>28</v>
      </c>
      <c r="B4024" s="1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J4024" t="s">
        <v>2215</v>
      </c>
      <c r="K4024" t="s">
        <v>390</v>
      </c>
      <c r="L4024" s="1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</row>
    <row r="4025" spans="1:28">
      <c r="A4025" s="1" t="s">
        <v>28</v>
      </c>
      <c r="B4025" s="1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J4025" t="s">
        <v>1671</v>
      </c>
      <c r="K4025" t="s">
        <v>5797</v>
      </c>
      <c r="L4025" s="1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</row>
    <row r="4026" spans="1:28">
      <c r="A4026" s="1" t="s">
        <v>28</v>
      </c>
      <c r="B4026" s="1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s="1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</row>
    <row r="4027" spans="1:28">
      <c r="A4027" s="1" t="s">
        <v>28</v>
      </c>
      <c r="B4027" s="1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s="1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</row>
    <row r="4028" spans="1:28">
      <c r="A4028" s="1" t="s">
        <v>28</v>
      </c>
      <c r="B4028" s="1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J4028" t="s">
        <v>214</v>
      </c>
      <c r="K4028" t="s">
        <v>19060</v>
      </c>
      <c r="L4028" s="1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X4028">
        <v>2011</v>
      </c>
      <c r="Y4028">
        <v>69</v>
      </c>
      <c r="Z4028">
        <v>6.1</v>
      </c>
      <c r="AA4028">
        <v>2.35</v>
      </c>
      <c r="AB4028">
        <v>224</v>
      </c>
    </row>
    <row r="4029" spans="1:28">
      <c r="A4029" s="1" t="s">
        <v>28</v>
      </c>
      <c r="B4029" s="1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s="1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</row>
    <row r="4030" spans="1:28">
      <c r="A4030" s="1" t="s">
        <v>28</v>
      </c>
      <c r="B4030" s="1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s="1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</row>
    <row r="4031" spans="1:28">
      <c r="A4031" s="1" t="s">
        <v>28</v>
      </c>
      <c r="B4031" s="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s="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</row>
    <row r="4032" spans="1:28">
      <c r="A4032" s="1" t="s">
        <v>28</v>
      </c>
      <c r="B4032" s="1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s="1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</row>
    <row r="4033" spans="1:28">
      <c r="A4033" s="1" t="s">
        <v>28</v>
      </c>
      <c r="B4033" s="1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J4033" t="s">
        <v>4296</v>
      </c>
      <c r="K4033" t="s">
        <v>11892</v>
      </c>
      <c r="L4033" s="1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</row>
    <row r="4034" spans="1:28">
      <c r="A4034" s="1" t="s">
        <v>28</v>
      </c>
      <c r="B4034" s="1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s="1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X4034">
        <v>2006</v>
      </c>
      <c r="Y4034">
        <v>505</v>
      </c>
      <c r="Z4034">
        <v>6.7</v>
      </c>
      <c r="AA4034">
        <v>1.85</v>
      </c>
      <c r="AB4034">
        <v>799</v>
      </c>
    </row>
    <row r="4035" spans="1:28">
      <c r="A4035" s="1" t="s">
        <v>28</v>
      </c>
      <c r="B4035" s="1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s="1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</row>
    <row r="4036" spans="1:28">
      <c r="A4036" s="1" t="s">
        <v>28</v>
      </c>
      <c r="B4036" s="1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J4036" t="s">
        <v>3057</v>
      </c>
      <c r="K4036" t="s">
        <v>756</v>
      </c>
      <c r="L4036" s="1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</row>
    <row r="4037" spans="1:28">
      <c r="A4037" s="1" t="s">
        <v>28</v>
      </c>
      <c r="B4037" s="1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s="1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</row>
    <row r="4038" spans="1:28">
      <c r="A4038" s="1" t="s">
        <v>28</v>
      </c>
      <c r="B4038" s="1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J4038" t="s">
        <v>464</v>
      </c>
      <c r="K4038" t="s">
        <v>6115</v>
      </c>
      <c r="L4038" s="1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</row>
    <row r="4039" spans="1:28">
      <c r="A4039" s="1" t="s">
        <v>28</v>
      </c>
      <c r="B4039" s="1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J4039" t="s">
        <v>1671</v>
      </c>
      <c r="K4039" t="s">
        <v>10974</v>
      </c>
      <c r="L4039" s="1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</row>
    <row r="4040" spans="1:28">
      <c r="A4040" s="1" t="s">
        <v>28</v>
      </c>
      <c r="B4040" s="1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s="1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</row>
    <row r="4041" spans="1:28">
      <c r="A4041" s="1" t="s">
        <v>28</v>
      </c>
      <c r="B4041" s="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s="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X4041">
        <v>2008</v>
      </c>
      <c r="Y4041">
        <v>2</v>
      </c>
      <c r="Z4041">
        <v>7.5</v>
      </c>
      <c r="AA4041">
        <v>2.35</v>
      </c>
      <c r="AB4041">
        <v>0</v>
      </c>
    </row>
    <row r="4042" spans="1:28">
      <c r="A4042" s="1" t="s">
        <v>28</v>
      </c>
      <c r="B4042" s="1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J4042" t="s">
        <v>11575</v>
      </c>
      <c r="K4042" t="s">
        <v>14686</v>
      </c>
      <c r="L4042" s="1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</row>
    <row r="4043" spans="1:28">
      <c r="A4043" s="1" t="s">
        <v>747</v>
      </c>
      <c r="B4043" s="1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J4043" t="s">
        <v>1765</v>
      </c>
      <c r="K4043" t="s">
        <v>10888</v>
      </c>
      <c r="L4043" s="1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</row>
    <row r="4044" spans="1:28">
      <c r="A4044" s="1" t="s">
        <v>28</v>
      </c>
      <c r="B4044" s="1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s="1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X4044">
        <v>2009</v>
      </c>
      <c r="Y4044">
        <v>390</v>
      </c>
      <c r="Z4044">
        <v>7.2</v>
      </c>
      <c r="AA4044">
        <v>2.35</v>
      </c>
      <c r="AB4044">
        <v>0</v>
      </c>
    </row>
    <row r="4045" spans="1:28">
      <c r="A4045" s="1" t="s">
        <v>28</v>
      </c>
      <c r="B4045" s="1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s="1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</row>
    <row r="4046" spans="1:28">
      <c r="A4046" s="1" t="s">
        <v>28</v>
      </c>
      <c r="B4046" s="1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s="1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</row>
    <row r="4047" spans="1:28">
      <c r="A4047" s="1" t="s">
        <v>28</v>
      </c>
      <c r="B4047" s="1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J4047" t="s">
        <v>19151</v>
      </c>
      <c r="K4047" t="s">
        <v>6404</v>
      </c>
      <c r="L4047" s="1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</row>
    <row r="4048" spans="1:28">
      <c r="A4048" s="1" t="s">
        <v>28</v>
      </c>
      <c r="B4048" s="1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s="1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</row>
    <row r="4049" spans="1:28">
      <c r="A4049" s="1" t="s">
        <v>28</v>
      </c>
      <c r="B4049" s="1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s="1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</row>
    <row r="4050" spans="1:28">
      <c r="A4050" s="1" t="s">
        <v>28</v>
      </c>
      <c r="B4050" s="1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J4050" t="s">
        <v>4332</v>
      </c>
      <c r="K4050" t="s">
        <v>3415</v>
      </c>
      <c r="L4050" s="1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</row>
    <row r="4051" spans="1:28">
      <c r="A4051" s="1" t="s">
        <v>28</v>
      </c>
      <c r="B4051" s="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J4051" t="s">
        <v>1996</v>
      </c>
      <c r="K4051" t="s">
        <v>19170</v>
      </c>
      <c r="L4051" s="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</row>
    <row r="4052" spans="1:28">
      <c r="A4052" s="1" t="s">
        <v>28</v>
      </c>
      <c r="B4052" s="1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s="1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</row>
    <row r="4053" spans="1:28">
      <c r="A4053" s="1" t="s">
        <v>28</v>
      </c>
      <c r="B4053" s="1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s="1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</row>
    <row r="4054" spans="1:28">
      <c r="A4054" s="1" t="s">
        <v>28</v>
      </c>
      <c r="B4054" s="1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s="1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</row>
    <row r="4055" spans="1:28">
      <c r="A4055" s="1" t="s">
        <v>28</v>
      </c>
      <c r="B4055" s="1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s="1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</row>
    <row r="4056" spans="1:28">
      <c r="A4056" s="1" t="s">
        <v>747</v>
      </c>
      <c r="B4056" s="1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s="1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</row>
    <row r="4057" spans="1:28">
      <c r="A4057" s="1" t="s">
        <v>28</v>
      </c>
      <c r="B4057" s="1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s="1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X4057">
        <v>2014</v>
      </c>
      <c r="Y4057">
        <v>10</v>
      </c>
      <c r="Z4057">
        <v>7.3</v>
      </c>
      <c r="AA4057">
        <v>2.35</v>
      </c>
      <c r="AB4057">
        <v>0</v>
      </c>
    </row>
    <row r="4058" spans="1:28">
      <c r="A4058" s="1" t="s">
        <v>28</v>
      </c>
      <c r="B4058" s="1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s="1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</row>
    <row r="4059" spans="1:28">
      <c r="A4059" s="1" t="s">
        <v>28</v>
      </c>
      <c r="B4059" s="1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s="1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</row>
    <row r="4060" spans="1:28">
      <c r="A4060" s="1" t="s">
        <v>28</v>
      </c>
      <c r="B4060" s="1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s="1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</row>
    <row r="4061" spans="1:28">
      <c r="A4061" s="1" t="s">
        <v>28</v>
      </c>
      <c r="B4061" s="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s="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</row>
    <row r="4062" spans="1:28">
      <c r="A4062" s="1" t="s">
        <v>28</v>
      </c>
      <c r="B4062" s="1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s="1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</row>
    <row r="4063" spans="1:28">
      <c r="A4063" s="1" t="s">
        <v>28</v>
      </c>
      <c r="B4063" s="1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J4063" t="s">
        <v>214</v>
      </c>
      <c r="K4063" t="s">
        <v>19219</v>
      </c>
      <c r="L4063" s="1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</row>
    <row r="4064" spans="1:28">
      <c r="A4064" s="1" t="s">
        <v>28</v>
      </c>
      <c r="B4064" s="1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J4064" t="s">
        <v>73</v>
      </c>
      <c r="K4064" t="s">
        <v>19226</v>
      </c>
      <c r="L4064" s="1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</row>
    <row r="4065" spans="1:28">
      <c r="A4065" s="1" t="s">
        <v>28</v>
      </c>
      <c r="B4065" s="1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s="1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</row>
    <row r="4066" spans="1:28">
      <c r="A4066" s="1" t="s">
        <v>28</v>
      </c>
      <c r="B4066" s="1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J4066" t="s">
        <v>2161</v>
      </c>
      <c r="K4066" t="s">
        <v>19236</v>
      </c>
      <c r="L4066" s="1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</row>
    <row r="4067" spans="1:28">
      <c r="A4067" s="1" t="s">
        <v>28</v>
      </c>
      <c r="B4067" s="1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s="1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</row>
    <row r="4068" spans="1:28">
      <c r="A4068" s="1" t="s">
        <v>28</v>
      </c>
      <c r="B4068" s="1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s="1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</row>
    <row r="4069" spans="1:28">
      <c r="A4069" s="1" t="s">
        <v>28</v>
      </c>
      <c r="B4069" s="1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s="1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</row>
    <row r="4070" spans="1:28">
      <c r="A4070" s="1" t="s">
        <v>28</v>
      </c>
      <c r="B4070" s="1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J4070" t="s">
        <v>19255</v>
      </c>
      <c r="K4070" t="s">
        <v>4268</v>
      </c>
      <c r="L4070" s="1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</row>
    <row r="4071" spans="1:28">
      <c r="A4071" s="1" t="s">
        <v>747</v>
      </c>
      <c r="B4071" s="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J4071" t="s">
        <v>1415</v>
      </c>
      <c r="K4071" t="s">
        <v>19259</v>
      </c>
      <c r="L4071" s="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</row>
    <row r="4072" spans="1:28">
      <c r="A4072" s="1" t="s">
        <v>28</v>
      </c>
      <c r="B4072" s="1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s="1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</row>
    <row r="4073" spans="1:28">
      <c r="A4073" s="1" t="s">
        <v>28</v>
      </c>
      <c r="B4073" s="1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J4073" t="s">
        <v>10413</v>
      </c>
      <c r="K4073" t="s">
        <v>19271</v>
      </c>
      <c r="L4073" s="1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</row>
    <row r="4074" spans="1:28">
      <c r="A4074" s="1" t="s">
        <v>28</v>
      </c>
      <c r="B4074" s="1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s="1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</row>
    <row r="4075" spans="1:28">
      <c r="A4075" s="1" t="s">
        <v>28</v>
      </c>
      <c r="B4075" s="1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s="1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X4075">
        <v>2015</v>
      </c>
      <c r="Y4075">
        <v>884</v>
      </c>
      <c r="Z4075">
        <v>6.9</v>
      </c>
      <c r="AA4075">
        <v>1.66</v>
      </c>
      <c r="AB4075">
        <v>0</v>
      </c>
    </row>
    <row r="4076" spans="1:28">
      <c r="A4076" s="1" t="s">
        <v>28</v>
      </c>
      <c r="B4076" s="1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J4076" t="s">
        <v>5510</v>
      </c>
      <c r="K4076" t="s">
        <v>7213</v>
      </c>
      <c r="L4076" s="1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</row>
    <row r="4077" spans="1:28">
      <c r="A4077" s="1" t="s">
        <v>28</v>
      </c>
      <c r="B4077" s="1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s="1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</row>
    <row r="4078" spans="1:28">
      <c r="A4078" s="1" t="s">
        <v>28</v>
      </c>
      <c r="B4078" s="1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J4078" t="s">
        <v>3409</v>
      </c>
      <c r="K4078" t="s">
        <v>17834</v>
      </c>
      <c r="L4078" s="1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</row>
    <row r="4079" spans="1:28">
      <c r="A4079" s="1" t="s">
        <v>747</v>
      </c>
      <c r="B4079" s="1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J4079" t="s">
        <v>3396</v>
      </c>
      <c r="K4079" t="s">
        <v>10836</v>
      </c>
      <c r="L4079" s="1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</row>
    <row r="4080" spans="1:28">
      <c r="A4080" s="1" t="s">
        <v>28</v>
      </c>
      <c r="B4080" s="1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s="1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X4080">
        <v>1999</v>
      </c>
      <c r="Y4080">
        <v>209</v>
      </c>
      <c r="Z4080">
        <v>5.2</v>
      </c>
      <c r="AA4080">
        <v>1.85</v>
      </c>
      <c r="AB4080">
        <v>143</v>
      </c>
    </row>
    <row r="4081" spans="1:28">
      <c r="A4081" s="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J4081" t="s">
        <v>18041</v>
      </c>
      <c r="K4081" t="s">
        <v>19307</v>
      </c>
      <c r="L4081" s="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Y4081">
        <v>0</v>
      </c>
      <c r="Z4081">
        <v>7.8</v>
      </c>
      <c r="AA4081">
        <v>1.33</v>
      </c>
      <c r="AB4081">
        <v>1000</v>
      </c>
    </row>
    <row r="4082" spans="1:28">
      <c r="A4082" s="1" t="s">
        <v>747</v>
      </c>
      <c r="B4082" s="1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J4082" t="s">
        <v>19314</v>
      </c>
      <c r="K4082" t="s">
        <v>18530</v>
      </c>
      <c r="L4082" s="1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</row>
    <row r="4083" spans="1:28">
      <c r="A4083" s="1" t="s">
        <v>28</v>
      </c>
      <c r="B4083" s="1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s="1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</row>
    <row r="4084" spans="1:28">
      <c r="A4084" s="1" t="s">
        <v>28</v>
      </c>
      <c r="B4084" s="1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s="1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</row>
    <row r="4085" spans="1:28">
      <c r="A4085" s="1" t="s">
        <v>28</v>
      </c>
      <c r="B4085" s="1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s="1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</row>
    <row r="4086" spans="1:28">
      <c r="A4086" s="1" t="s">
        <v>28</v>
      </c>
      <c r="B4086" s="1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s="1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</row>
    <row r="4087" spans="1:28">
      <c r="A4087" s="1" t="s">
        <v>28</v>
      </c>
      <c r="B4087" s="1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s="1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X4087">
        <v>2004</v>
      </c>
      <c r="Y4087">
        <v>637</v>
      </c>
      <c r="Z4087">
        <v>6.9</v>
      </c>
      <c r="AB4087">
        <v>187</v>
      </c>
    </row>
    <row r="4088" spans="1:28">
      <c r="A4088" s="1" t="s">
        <v>28</v>
      </c>
      <c r="B4088" s="1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s="1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</row>
    <row r="4089" spans="1:28">
      <c r="A4089" s="1" t="s">
        <v>28</v>
      </c>
      <c r="D4089">
        <v>197</v>
      </c>
      <c r="F4089">
        <v>110</v>
      </c>
      <c r="G4089" t="s">
        <v>19349</v>
      </c>
      <c r="H4089">
        <v>578</v>
      </c>
      <c r="J4089" t="s">
        <v>3396</v>
      </c>
      <c r="K4089" t="s">
        <v>18675</v>
      </c>
      <c r="L4089" s="1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</row>
    <row r="4090" spans="1:28">
      <c r="A4090" s="1" t="s">
        <v>28</v>
      </c>
      <c r="B4090" s="1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s="1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X4090">
        <v>2005</v>
      </c>
      <c r="Y4090">
        <v>329</v>
      </c>
      <c r="Z4090">
        <v>7.8</v>
      </c>
      <c r="AA4090">
        <v>2.35</v>
      </c>
      <c r="AB4090">
        <v>0</v>
      </c>
    </row>
    <row r="4091" spans="1:28">
      <c r="A4091" s="1" t="s">
        <v>28</v>
      </c>
      <c r="B4091" s="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s="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</row>
    <row r="4092" spans="1:28">
      <c r="A4092" s="1" t="s">
        <v>28</v>
      </c>
      <c r="B4092" s="1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s="1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</row>
    <row r="4093" spans="1:28">
      <c r="A4093" s="1" t="s">
        <v>28</v>
      </c>
      <c r="B4093" s="1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s="1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</row>
    <row r="4094" spans="1:28">
      <c r="A4094" s="1" t="s">
        <v>28</v>
      </c>
      <c r="B4094" s="1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s="1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X4094">
        <v>2010</v>
      </c>
      <c r="Y4094">
        <v>864</v>
      </c>
      <c r="Z4094">
        <v>6.6</v>
      </c>
      <c r="AA4094">
        <v>2.35</v>
      </c>
      <c r="AB4094">
        <v>0</v>
      </c>
    </row>
    <row r="4095" spans="1:28">
      <c r="A4095" s="1" t="s">
        <v>28</v>
      </c>
      <c r="B4095" s="1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J4095" t="s">
        <v>19378</v>
      </c>
      <c r="K4095" t="s">
        <v>19379</v>
      </c>
      <c r="L4095" s="1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</row>
    <row r="4096" spans="1:28">
      <c r="A4096" s="1" t="s">
        <v>28</v>
      </c>
      <c r="B4096" s="1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s="1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</row>
    <row r="4097" spans="1:28">
      <c r="A4097" s="1" t="s">
        <v>28</v>
      </c>
      <c r="B4097" s="1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s="1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</row>
    <row r="4098" spans="1:28">
      <c r="A4098" s="1" t="s">
        <v>28</v>
      </c>
      <c r="B4098" s="1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J4098" t="s">
        <v>214</v>
      </c>
      <c r="K4098" t="s">
        <v>1046</v>
      </c>
      <c r="L4098" s="1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</row>
    <row r="4099" spans="1:28">
      <c r="A4099" s="1" t="s">
        <v>28</v>
      </c>
      <c r="B4099" s="1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s="1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</row>
    <row r="4100" spans="1:28">
      <c r="A4100" s="1" t="s">
        <v>28</v>
      </c>
      <c r="B4100" s="1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s="1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</row>
    <row r="4101" spans="1:28">
      <c r="A4101" s="1" t="s">
        <v>28</v>
      </c>
      <c r="B4101" s="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s="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</row>
    <row r="4102" spans="1:28">
      <c r="A4102" s="1" t="s">
        <v>747</v>
      </c>
      <c r="B4102" s="1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s="1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X4102">
        <v>2012</v>
      </c>
      <c r="Y4102">
        <v>481</v>
      </c>
      <c r="Z4102">
        <v>7.4</v>
      </c>
      <c r="AA4102">
        <v>1.85</v>
      </c>
      <c r="AB4102">
        <v>11000</v>
      </c>
    </row>
    <row r="4103" spans="1:28">
      <c r="A4103" s="1" t="s">
        <v>28</v>
      </c>
      <c r="B4103" s="1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s="1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</row>
    <row r="4104" spans="1:28">
      <c r="A4104" s="1" t="s">
        <v>28</v>
      </c>
      <c r="B4104" s="1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s="1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</row>
    <row r="4105" spans="1:28">
      <c r="A4105" s="1" t="s">
        <v>28</v>
      </c>
      <c r="B4105" s="1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s="1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</row>
    <row r="4106" spans="1:28">
      <c r="A4106" s="1" t="s">
        <v>28</v>
      </c>
      <c r="B4106" s="1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s="1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</row>
    <row r="4107" spans="1:28">
      <c r="A4107" s="1" t="s">
        <v>28</v>
      </c>
      <c r="B4107" s="1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s="1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</row>
    <row r="4108" spans="1:28">
      <c r="A4108" s="1" t="s">
        <v>28</v>
      </c>
      <c r="B4108" s="1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s="1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</row>
    <row r="4109" spans="1:28">
      <c r="A4109" s="1" t="s">
        <v>28</v>
      </c>
      <c r="B4109" s="1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s="1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</row>
    <row r="4110" spans="1:28">
      <c r="A4110" s="1" t="s">
        <v>28</v>
      </c>
      <c r="B4110" s="1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s="1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</row>
    <row r="4111" spans="1:28">
      <c r="A4111" s="1" t="s">
        <v>28</v>
      </c>
      <c r="B4111" s="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J4111" t="s">
        <v>5316</v>
      </c>
      <c r="K4111" t="s">
        <v>3009</v>
      </c>
      <c r="L4111" s="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</row>
    <row r="4112" spans="1:28">
      <c r="A4112" s="1" t="s">
        <v>28</v>
      </c>
      <c r="B4112" s="1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s="1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</row>
    <row r="4113" spans="1:28">
      <c r="A4113" s="1" t="s">
        <v>28</v>
      </c>
      <c r="B4113" s="1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s="1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X4113">
        <v>2009</v>
      </c>
      <c r="Y4113">
        <v>260</v>
      </c>
      <c r="Z4113">
        <v>7.3</v>
      </c>
      <c r="AA4113">
        <v>1.33</v>
      </c>
      <c r="AB4113">
        <v>0</v>
      </c>
    </row>
    <row r="4114" spans="1:28">
      <c r="A4114" s="1" t="s">
        <v>28</v>
      </c>
      <c r="B4114" s="1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s="1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X4114">
        <v>2011</v>
      </c>
      <c r="Y4114">
        <v>476</v>
      </c>
      <c r="Z4114">
        <v>5.7</v>
      </c>
      <c r="AA4114">
        <v>1.85</v>
      </c>
      <c r="AB4114">
        <v>0</v>
      </c>
    </row>
    <row r="4115" spans="1:28">
      <c r="A4115" s="1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J4115" t="s">
        <v>4332</v>
      </c>
      <c r="K4115" t="s">
        <v>2059</v>
      </c>
      <c r="L4115" s="1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Y4115">
        <v>539</v>
      </c>
      <c r="Z4115">
        <v>5</v>
      </c>
      <c r="AA4115">
        <v>1.78</v>
      </c>
      <c r="AB4115">
        <v>518</v>
      </c>
    </row>
    <row r="4116" spans="1:28">
      <c r="A4116" s="1" t="s">
        <v>28</v>
      </c>
      <c r="B4116" s="1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s="1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</row>
    <row r="4117" spans="1:28">
      <c r="A4117" s="1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J4117" t="s">
        <v>19483</v>
      </c>
      <c r="K4117" t="s">
        <v>12924</v>
      </c>
      <c r="L4117" s="1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Y4117">
        <v>341</v>
      </c>
      <c r="Z4117">
        <v>7.9</v>
      </c>
      <c r="AA4117">
        <v>16</v>
      </c>
      <c r="AB4117">
        <v>3000</v>
      </c>
    </row>
    <row r="4118" spans="1:28">
      <c r="A4118" s="1" t="s">
        <v>28</v>
      </c>
      <c r="B4118" s="1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J4118" t="s">
        <v>13338</v>
      </c>
      <c r="K4118" t="s">
        <v>2666</v>
      </c>
      <c r="L4118" s="1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X4118">
        <v>2004</v>
      </c>
      <c r="Y4118">
        <v>750</v>
      </c>
      <c r="Z4118">
        <v>5</v>
      </c>
      <c r="AB4118">
        <v>47</v>
      </c>
    </row>
    <row r="4119" spans="1:28">
      <c r="A4119" s="1" t="s">
        <v>28</v>
      </c>
      <c r="B4119" s="1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s="1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</row>
    <row r="4120" spans="1:28">
      <c r="A4120" s="1" t="s">
        <v>28</v>
      </c>
      <c r="B4120" s="1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s="1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</row>
    <row r="4121" spans="1:28">
      <c r="A4121" s="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J4121" t="s">
        <v>3409</v>
      </c>
      <c r="K4121" t="s">
        <v>19497</v>
      </c>
      <c r="L4121" s="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Y4121">
        <v>37</v>
      </c>
      <c r="Z4121">
        <v>7.6</v>
      </c>
      <c r="AA4121">
        <v>1.33</v>
      </c>
      <c r="AB4121">
        <v>450</v>
      </c>
    </row>
    <row r="4122" spans="1:28">
      <c r="A4122" s="1" t="s">
        <v>28</v>
      </c>
      <c r="B4122" s="1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s="1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</row>
    <row r="4123" spans="1:28">
      <c r="A4123" s="1" t="s">
        <v>28</v>
      </c>
      <c r="B4123" s="1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s="1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</row>
    <row r="4124" spans="1:28">
      <c r="A4124" s="1" t="s">
        <v>28</v>
      </c>
      <c r="B4124" s="1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s="1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</row>
    <row r="4125" spans="1:28">
      <c r="A4125" s="1" t="s">
        <v>28</v>
      </c>
      <c r="B4125" s="1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s="1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</row>
    <row r="4126" spans="1:28">
      <c r="A4126" s="1" t="s">
        <v>28</v>
      </c>
      <c r="B4126" s="1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s="1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</row>
    <row r="4127" spans="1:28">
      <c r="A4127" s="1" t="s">
        <v>28</v>
      </c>
      <c r="B4127" s="1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s="1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X4127">
        <v>2009</v>
      </c>
      <c r="Y4127">
        <v>122</v>
      </c>
      <c r="Z4127">
        <v>6.2</v>
      </c>
      <c r="AA4127">
        <v>1.85</v>
      </c>
      <c r="AB4127">
        <v>580</v>
      </c>
    </row>
    <row r="4128" spans="1:28">
      <c r="A4128" s="1" t="s">
        <v>28</v>
      </c>
      <c r="B4128" s="1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J4128" t="s">
        <v>5544</v>
      </c>
      <c r="K4128" t="s">
        <v>1698</v>
      </c>
      <c r="L4128" s="1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</row>
    <row r="4129" spans="1:28">
      <c r="A4129" s="1" t="s">
        <v>28</v>
      </c>
      <c r="B4129" s="1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J4129" t="s">
        <v>1671</v>
      </c>
      <c r="K4129" t="s">
        <v>19536</v>
      </c>
      <c r="L4129" s="1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</row>
    <row r="4130" spans="1:28">
      <c r="A4130" s="1" t="s">
        <v>28</v>
      </c>
      <c r="B4130" s="1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s="1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</row>
    <row r="4131" spans="1:28">
      <c r="A4131" s="1" t="s">
        <v>28</v>
      </c>
      <c r="B4131" s="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J4131" t="s">
        <v>1671</v>
      </c>
      <c r="K4131" t="s">
        <v>4467</v>
      </c>
      <c r="L4131" s="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</row>
    <row r="4132" spans="1:28">
      <c r="A4132" s="1" t="s">
        <v>28</v>
      </c>
      <c r="B4132" s="1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s="1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</row>
    <row r="4133" spans="1:28">
      <c r="A4133" s="1" t="s">
        <v>28</v>
      </c>
      <c r="B4133" s="1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J4133" t="s">
        <v>923</v>
      </c>
      <c r="K4133" t="s">
        <v>8269</v>
      </c>
      <c r="L4133" s="1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</row>
    <row r="4134" spans="1:28">
      <c r="A4134" s="1" t="s">
        <v>28</v>
      </c>
      <c r="B4134" s="1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J4134" t="s">
        <v>1671</v>
      </c>
      <c r="K4134" t="s">
        <v>141</v>
      </c>
      <c r="L4134" s="1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X4134">
        <v>2014</v>
      </c>
      <c r="Y4134">
        <v>1000</v>
      </c>
      <c r="Z4134">
        <v>5.5</v>
      </c>
      <c r="AA4134">
        <v>1.85</v>
      </c>
      <c r="AB4134">
        <v>0</v>
      </c>
    </row>
    <row r="4135" spans="1:28">
      <c r="A4135" s="1" t="s">
        <v>28</v>
      </c>
      <c r="B4135" s="1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J4135" t="s">
        <v>1671</v>
      </c>
      <c r="K4135" t="s">
        <v>19560</v>
      </c>
      <c r="L4135" s="1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</row>
    <row r="4136" spans="1:28">
      <c r="A4136" s="1" t="s">
        <v>28</v>
      </c>
      <c r="B4136" s="1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J4136" t="s">
        <v>3265</v>
      </c>
      <c r="K4136" t="s">
        <v>6433</v>
      </c>
      <c r="L4136" s="1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</row>
    <row r="4137" spans="1:28">
      <c r="A4137" s="1" t="s">
        <v>28</v>
      </c>
      <c r="B4137" s="1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J4137" t="s">
        <v>1528</v>
      </c>
      <c r="K4137" t="s">
        <v>10888</v>
      </c>
      <c r="L4137" s="1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</row>
    <row r="4138" spans="1:28">
      <c r="A4138" s="1" t="s">
        <v>28</v>
      </c>
      <c r="B4138" s="1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J4138" t="s">
        <v>1671</v>
      </c>
      <c r="K4138" t="s">
        <v>1260</v>
      </c>
      <c r="L4138" s="1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</row>
    <row r="4139" spans="1:28">
      <c r="A4139" s="1" t="s">
        <v>28</v>
      </c>
      <c r="B4139" s="1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J4139" t="s">
        <v>10413</v>
      </c>
      <c r="K4139" t="s">
        <v>5731</v>
      </c>
      <c r="L4139" s="1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</row>
    <row r="4140" spans="1:28">
      <c r="B4140" s="1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J4140" t="s">
        <v>6132</v>
      </c>
      <c r="K4140" t="s">
        <v>13946</v>
      </c>
      <c r="L4140" s="1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</row>
    <row r="4141" spans="1:28">
      <c r="A4141" s="1" t="s">
        <v>28</v>
      </c>
      <c r="B4141" s="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J4141" t="s">
        <v>10413</v>
      </c>
      <c r="K4141" t="s">
        <v>3009</v>
      </c>
      <c r="L4141" s="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</row>
    <row r="4142" spans="1:28">
      <c r="A4142" s="1" t="s">
        <v>28</v>
      </c>
      <c r="B4142" s="1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J4142" t="s">
        <v>19598</v>
      </c>
      <c r="K4142" t="s">
        <v>13911</v>
      </c>
      <c r="L4142" s="1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</row>
    <row r="4143" spans="1:28">
      <c r="A4143" s="1" t="s">
        <v>28</v>
      </c>
      <c r="B4143" s="1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s="1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</row>
    <row r="4144" spans="1:28">
      <c r="A4144" s="1" t="s">
        <v>28</v>
      </c>
      <c r="B4144" s="1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J4144" t="s">
        <v>19604</v>
      </c>
      <c r="K4144" t="s">
        <v>3196</v>
      </c>
      <c r="L4144" s="1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</row>
    <row r="4145" spans="1:28">
      <c r="A4145" s="1" t="s">
        <v>28</v>
      </c>
      <c r="B4145" s="1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J4145" t="s">
        <v>1415</v>
      </c>
      <c r="K4145" t="s">
        <v>234</v>
      </c>
      <c r="L4145" s="1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X4145">
        <v>2010</v>
      </c>
      <c r="Y4145">
        <v>536</v>
      </c>
      <c r="Z4145">
        <v>5.9</v>
      </c>
      <c r="AA4145">
        <v>1.85</v>
      </c>
      <c r="AB4145">
        <v>480</v>
      </c>
    </row>
    <row r="4146" spans="1:28">
      <c r="A4146" s="1" t="s">
        <v>28</v>
      </c>
      <c r="B4146" s="1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s="1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</row>
    <row r="4147" spans="1:28">
      <c r="A4147" s="1" t="s">
        <v>28</v>
      </c>
      <c r="B4147" s="1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J4147" t="s">
        <v>2527</v>
      </c>
      <c r="K4147" t="s">
        <v>4928</v>
      </c>
      <c r="L4147" s="1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</row>
    <row r="4148" spans="1:28">
      <c r="A4148" s="1" t="s">
        <v>28</v>
      </c>
      <c r="B4148" s="1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J4148" t="s">
        <v>4556</v>
      </c>
      <c r="K4148" t="s">
        <v>19623</v>
      </c>
      <c r="L4148" s="1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</row>
    <row r="4149" spans="1:28">
      <c r="A4149" s="1" t="s">
        <v>28</v>
      </c>
      <c r="B4149" s="1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s="1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</row>
    <row r="4150" spans="1:28">
      <c r="A4150" s="1" t="s">
        <v>28</v>
      </c>
      <c r="B4150" s="1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J4150" t="s">
        <v>6132</v>
      </c>
      <c r="K4150" t="s">
        <v>19633</v>
      </c>
      <c r="L4150" s="1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</row>
    <row r="4151" spans="1:28">
      <c r="A4151" s="1" t="s">
        <v>28</v>
      </c>
      <c r="B4151" s="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s="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</row>
    <row r="4152" spans="1:28">
      <c r="A4152" s="1" t="s">
        <v>28</v>
      </c>
      <c r="B4152" s="1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J4152" t="s">
        <v>9492</v>
      </c>
      <c r="K4152" t="s">
        <v>9493</v>
      </c>
      <c r="L4152" s="1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</row>
    <row r="4153" spans="1:28">
      <c r="A4153" s="1" t="s">
        <v>28</v>
      </c>
      <c r="B4153" s="1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s="1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</row>
    <row r="4154" spans="1:28">
      <c r="A4154" s="1" t="s">
        <v>28</v>
      </c>
      <c r="B4154" s="1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J4154" t="s">
        <v>7499</v>
      </c>
      <c r="K4154" t="s">
        <v>19650</v>
      </c>
      <c r="L4154" s="1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X4154">
        <v>2010</v>
      </c>
      <c r="Y4154">
        <v>96</v>
      </c>
      <c r="Z4154">
        <v>6.1</v>
      </c>
      <c r="AA4154">
        <v>1.85</v>
      </c>
      <c r="AB4154">
        <v>0</v>
      </c>
    </row>
    <row r="4155" spans="1:28">
      <c r="A4155" s="1" t="s">
        <v>28</v>
      </c>
      <c r="B4155" s="1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J4155" t="s">
        <v>4904</v>
      </c>
      <c r="K4155" t="s">
        <v>15762</v>
      </c>
      <c r="L4155" s="1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</row>
    <row r="4156" spans="1:28">
      <c r="A4156" s="1" t="s">
        <v>28</v>
      </c>
      <c r="B4156" s="1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s="1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</row>
    <row r="4157" spans="1:28">
      <c r="A4157" s="1" t="s">
        <v>747</v>
      </c>
      <c r="B4157" s="1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s="1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</row>
    <row r="4158" spans="1:28">
      <c r="A4158" s="1" t="s">
        <v>28</v>
      </c>
      <c r="B4158" s="1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s="1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</row>
    <row r="4159" spans="1:28">
      <c r="A4159" s="1" t="s">
        <v>747</v>
      </c>
      <c r="B4159" s="1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s="1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</row>
    <row r="4160" spans="1:28">
      <c r="A4160" s="1" t="s">
        <v>747</v>
      </c>
      <c r="B4160" s="1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s="1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</row>
    <row r="4161" spans="1:28">
      <c r="A4161" s="1" t="s">
        <v>28</v>
      </c>
      <c r="B4161" s="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s="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</row>
    <row r="4162" spans="1:28">
      <c r="A4162" s="1" t="s">
        <v>28</v>
      </c>
      <c r="B4162" s="1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J4162" t="s">
        <v>1415</v>
      </c>
      <c r="K4162" t="s">
        <v>18389</v>
      </c>
      <c r="L4162" s="1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</row>
    <row r="4163" spans="1:28">
      <c r="A4163" s="1" t="s">
        <v>28</v>
      </c>
      <c r="B4163" s="1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s="1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</row>
    <row r="4164" spans="1:28">
      <c r="A4164" s="1" t="s">
        <v>28</v>
      </c>
      <c r="B4164" s="1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J4164" t="s">
        <v>19704</v>
      </c>
      <c r="K4164" t="s">
        <v>10641</v>
      </c>
      <c r="L4164" s="1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</row>
    <row r="4165" spans="1:28">
      <c r="A4165" s="1" t="s">
        <v>28</v>
      </c>
      <c r="B4165" s="1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J4165" t="s">
        <v>19711</v>
      </c>
      <c r="K4165" t="s">
        <v>19712</v>
      </c>
      <c r="L4165" s="1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</row>
    <row r="4166" spans="1:28">
      <c r="A4166" s="1" t="s">
        <v>28</v>
      </c>
      <c r="B4166" s="1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J4166" t="s">
        <v>19719</v>
      </c>
      <c r="K4166" t="s">
        <v>10297</v>
      </c>
      <c r="L4166" s="1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X4166">
        <v>2008</v>
      </c>
      <c r="Y4166">
        <v>33</v>
      </c>
      <c r="Z4166">
        <v>5.7</v>
      </c>
      <c r="AA4166">
        <v>1.85</v>
      </c>
      <c r="AB4166">
        <v>77</v>
      </c>
    </row>
    <row r="4167" spans="1:28">
      <c r="A4167" s="1" t="s">
        <v>28</v>
      </c>
      <c r="B4167" s="1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J4167" t="s">
        <v>11648</v>
      </c>
      <c r="K4167" t="s">
        <v>10888</v>
      </c>
      <c r="L4167" s="1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</row>
    <row r="4168" spans="1:28">
      <c r="A4168" s="1" t="s">
        <v>28</v>
      </c>
      <c r="B4168" s="1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J4168" t="s">
        <v>2527</v>
      </c>
      <c r="K4168" t="s">
        <v>19730</v>
      </c>
      <c r="L4168" s="1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</row>
    <row r="4169" spans="1:28">
      <c r="A4169" s="1" t="s">
        <v>747</v>
      </c>
      <c r="B4169" s="1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J4169" t="s">
        <v>19736</v>
      </c>
      <c r="K4169" t="s">
        <v>15540</v>
      </c>
      <c r="L4169" s="1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</row>
    <row r="4170" spans="1:28">
      <c r="A4170" s="1" t="s">
        <v>28</v>
      </c>
      <c r="B4170" s="1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s="1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</row>
    <row r="4171" spans="1:28">
      <c r="A4171" s="1" t="s">
        <v>28</v>
      </c>
      <c r="B4171" s="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s="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</row>
    <row r="4172" spans="1:28">
      <c r="A4172" s="1" t="s">
        <v>747</v>
      </c>
      <c r="B4172" s="1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s="1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X4172">
        <v>2013</v>
      </c>
      <c r="Y4172">
        <v>64</v>
      </c>
      <c r="Z4172">
        <v>7.4</v>
      </c>
      <c r="AA4172">
        <v>1.33</v>
      </c>
      <c r="AB4172">
        <v>17000</v>
      </c>
    </row>
    <row r="4173" spans="1:28">
      <c r="A4173" s="1" t="s">
        <v>28</v>
      </c>
      <c r="B4173" s="1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s="1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</row>
    <row r="4174" spans="1:28">
      <c r="A4174" s="1" t="s">
        <v>28</v>
      </c>
      <c r="B4174" s="1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s="1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</row>
    <row r="4175" spans="1:28">
      <c r="A4175" s="1" t="s">
        <v>28</v>
      </c>
      <c r="B4175" s="1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s="1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</row>
    <row r="4176" spans="1:28">
      <c r="A4176" s="1" t="s">
        <v>28</v>
      </c>
      <c r="B4176" s="1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s="1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X4176">
        <v>2004</v>
      </c>
      <c r="Y4176">
        <v>52</v>
      </c>
      <c r="Z4176">
        <v>7.9</v>
      </c>
      <c r="AB4176">
        <v>0</v>
      </c>
    </row>
    <row r="4177" spans="1:28">
      <c r="A4177" s="1" t="s">
        <v>28</v>
      </c>
      <c r="B4177" s="1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s="1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</row>
    <row r="4178" spans="1:28">
      <c r="A4178" s="1" t="s">
        <v>28</v>
      </c>
      <c r="B4178" s="1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J4178" t="s">
        <v>1628</v>
      </c>
      <c r="K4178" t="s">
        <v>16279</v>
      </c>
      <c r="L4178" s="1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</row>
    <row r="4179" spans="1:28">
      <c r="A4179" s="1" t="s">
        <v>28</v>
      </c>
      <c r="B4179" s="1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J4179" t="s">
        <v>5544</v>
      </c>
      <c r="K4179" t="s">
        <v>19462</v>
      </c>
      <c r="L4179" s="1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</row>
    <row r="4180" spans="1:28">
      <c r="A4180" s="1" t="s">
        <v>28</v>
      </c>
      <c r="B4180" s="1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J4180" t="s">
        <v>11250</v>
      </c>
      <c r="K4180" t="s">
        <v>16868</v>
      </c>
      <c r="L4180" s="1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</row>
    <row r="4181" spans="1:28">
      <c r="A4181" s="1" t="s">
        <v>28</v>
      </c>
      <c r="B4181" s="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J4181" t="s">
        <v>67</v>
      </c>
      <c r="K4181" t="s">
        <v>19793</v>
      </c>
      <c r="L4181" s="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</row>
    <row r="4182" spans="1:28">
      <c r="A4182" s="1" t="s">
        <v>28</v>
      </c>
      <c r="B4182" s="1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s="1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</row>
    <row r="4183" spans="1:28">
      <c r="A4183" s="1" t="s">
        <v>28</v>
      </c>
      <c r="B4183" s="1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s="1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</row>
    <row r="4184" spans="1:28">
      <c r="A4184" s="1" t="s">
        <v>28</v>
      </c>
      <c r="B4184" s="1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s="1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</row>
    <row r="4185" spans="1:28">
      <c r="A4185" s="1" t="s">
        <v>28</v>
      </c>
      <c r="B4185" s="1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s="1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</row>
    <row r="4186" spans="1:28">
      <c r="A4186" s="1" t="s">
        <v>28</v>
      </c>
      <c r="B4186" s="1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s="1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</row>
    <row r="4187" spans="1:28">
      <c r="A4187" s="1" t="s">
        <v>28</v>
      </c>
      <c r="B4187" s="1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J4187" t="s">
        <v>647</v>
      </c>
      <c r="K4187" t="s">
        <v>6115</v>
      </c>
      <c r="L4187" s="1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</row>
    <row r="4188" spans="1:28">
      <c r="A4188" s="1" t="s">
        <v>747</v>
      </c>
      <c r="B4188" s="1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J4188" t="s">
        <v>3409</v>
      </c>
      <c r="K4188" t="s">
        <v>18046</v>
      </c>
      <c r="L4188" s="1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</row>
    <row r="4189" spans="1:28">
      <c r="A4189" s="1" t="s">
        <v>28</v>
      </c>
      <c r="B4189" s="1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s="1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</row>
    <row r="4190" spans="1:28">
      <c r="A4190" s="1" t="s">
        <v>28</v>
      </c>
      <c r="B4190" s="1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s="1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</row>
    <row r="4191" spans="1:28">
      <c r="A4191" s="1" t="s">
        <v>28</v>
      </c>
      <c r="B4191" s="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s="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</row>
    <row r="4192" spans="1:28">
      <c r="A4192" s="1" t="s">
        <v>28</v>
      </c>
      <c r="B4192" s="1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s="1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</row>
    <row r="4193" spans="1:28">
      <c r="A4193" s="1" t="s">
        <v>28</v>
      </c>
      <c r="B4193" s="1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J4193" t="s">
        <v>19848</v>
      </c>
      <c r="K4193" t="s">
        <v>19849</v>
      </c>
      <c r="L4193" s="1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</row>
    <row r="4194" spans="1:28">
      <c r="A4194" s="1" t="s">
        <v>28</v>
      </c>
      <c r="B4194" s="1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s="1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</row>
    <row r="4195" spans="1:28">
      <c r="A4195" s="1" t="s">
        <v>28</v>
      </c>
      <c r="B4195" s="1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s="1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X4195">
        <v>2004</v>
      </c>
      <c r="Y4195">
        <v>265</v>
      </c>
      <c r="Z4195">
        <v>7.6</v>
      </c>
      <c r="AA4195">
        <v>1.85</v>
      </c>
      <c r="AB4195">
        <v>774</v>
      </c>
    </row>
    <row r="4196" spans="1:28">
      <c r="A4196" s="1" t="s">
        <v>28</v>
      </c>
      <c r="B4196" s="1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s="1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X4196">
        <v>2007</v>
      </c>
      <c r="Y4196">
        <v>41</v>
      </c>
      <c r="Z4196">
        <v>6.7</v>
      </c>
      <c r="AA4196">
        <v>2.35</v>
      </c>
      <c r="AB4196">
        <v>430</v>
      </c>
    </row>
    <row r="4197" spans="1:28">
      <c r="A4197" s="1" t="s">
        <v>28</v>
      </c>
      <c r="B4197" s="1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s="1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</row>
    <row r="4198" spans="1:28">
      <c r="A4198" s="1" t="s">
        <v>28</v>
      </c>
      <c r="B4198" s="1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s="1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</row>
    <row r="4199" spans="1:28">
      <c r="A4199" s="1" t="s">
        <v>28</v>
      </c>
      <c r="B4199" s="1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s="1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</row>
    <row r="4200" spans="1:28">
      <c r="A4200" s="1" t="s">
        <v>28</v>
      </c>
      <c r="B4200" s="1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s="1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</row>
    <row r="4201" spans="1:28">
      <c r="A4201" s="1" t="s">
        <v>28</v>
      </c>
      <c r="B4201" s="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s="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</row>
    <row r="4202" spans="1:28">
      <c r="A4202" s="1" t="s">
        <v>28</v>
      </c>
      <c r="B4202" s="1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s="1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</row>
    <row r="4203" spans="1:28">
      <c r="A4203" s="1" t="s">
        <v>28</v>
      </c>
      <c r="B4203" s="1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s="1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</row>
    <row r="4204" spans="1:28">
      <c r="A4204" s="1" t="s">
        <v>747</v>
      </c>
      <c r="B4204" s="1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s="1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</row>
    <row r="4205" spans="1:28">
      <c r="A4205" s="1" t="s">
        <v>28</v>
      </c>
      <c r="B4205" s="1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s="1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</row>
    <row r="4206" spans="1:28">
      <c r="A4206" s="1" t="s">
        <v>28</v>
      </c>
      <c r="B4206" s="1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s="1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</row>
    <row r="4207" spans="1:28">
      <c r="A4207" s="1" t="s">
        <v>28</v>
      </c>
      <c r="B4207" s="1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s="1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</row>
    <row r="4208" spans="1:28">
      <c r="A4208" s="1" t="s">
        <v>28</v>
      </c>
      <c r="B4208" s="1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s="1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</row>
    <row r="4209" spans="1:28">
      <c r="A4209" s="1" t="s">
        <v>28</v>
      </c>
      <c r="B4209" s="1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s="1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</row>
    <row r="4210" spans="1:28">
      <c r="A4210" s="1" t="s">
        <v>28</v>
      </c>
      <c r="B4210" s="1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s="1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</row>
    <row r="4211" spans="1:28">
      <c r="A4211" s="1" t="s">
        <v>28</v>
      </c>
      <c r="B4211" s="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J4211" t="s">
        <v>9105</v>
      </c>
      <c r="K4211" t="s">
        <v>4555</v>
      </c>
      <c r="L4211" s="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</row>
    <row r="4212" spans="1:28">
      <c r="A4212" s="1" t="s">
        <v>28</v>
      </c>
      <c r="B4212" s="1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J4212" t="s">
        <v>7579</v>
      </c>
      <c r="K4212" t="s">
        <v>379</v>
      </c>
      <c r="L4212" s="1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</row>
    <row r="4213" spans="1:28">
      <c r="A4213" s="1" t="s">
        <v>28</v>
      </c>
      <c r="B4213" s="1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J4213" t="s">
        <v>6403</v>
      </c>
      <c r="K4213" t="s">
        <v>3750</v>
      </c>
      <c r="L4213" s="1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</row>
    <row r="4214" spans="1:28">
      <c r="A4214" s="1" t="s">
        <v>28</v>
      </c>
      <c r="B4214" s="1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s="1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</row>
    <row r="4215" spans="1:28">
      <c r="A4215" s="1" t="s">
        <v>28</v>
      </c>
      <c r="B4215" s="1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s="1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</row>
    <row r="4216" spans="1:28">
      <c r="A4216" s="1" t="s">
        <v>28</v>
      </c>
      <c r="B4216" s="1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s="1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X4216">
        <v>2006</v>
      </c>
      <c r="Y4216">
        <v>497</v>
      </c>
      <c r="Z4216">
        <v>6.6</v>
      </c>
      <c r="AA4216">
        <v>1.85</v>
      </c>
      <c r="AB4216">
        <v>79000</v>
      </c>
    </row>
    <row r="4217" spans="1:28">
      <c r="B4217" s="1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J4217" t="s">
        <v>1935</v>
      </c>
      <c r="K4217" t="s">
        <v>894</v>
      </c>
      <c r="L4217" s="1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</row>
    <row r="4218" spans="1:28">
      <c r="A4218" s="1" t="s">
        <v>28</v>
      </c>
      <c r="B4218" s="1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s="1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</row>
    <row r="4219" spans="1:28">
      <c r="A4219" s="1" t="s">
        <v>28</v>
      </c>
      <c r="B4219" s="1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J4219" t="s">
        <v>5482</v>
      </c>
      <c r="K4219" t="s">
        <v>955</v>
      </c>
      <c r="L4219" s="1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</row>
    <row r="4220" spans="1:28">
      <c r="A4220" s="1" t="s">
        <v>28</v>
      </c>
      <c r="B4220" s="1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J4220" t="s">
        <v>5926</v>
      </c>
      <c r="K4220" t="s">
        <v>19735</v>
      </c>
      <c r="L4220" s="1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</row>
    <row r="4221" spans="1:28">
      <c r="A4221" s="1" t="s">
        <v>28</v>
      </c>
      <c r="B4221" s="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s="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</row>
    <row r="4222" spans="1:28">
      <c r="A4222" s="1" t="s">
        <v>28</v>
      </c>
      <c r="B4222" s="1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s="1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X4222">
        <v>1998</v>
      </c>
      <c r="Y4222">
        <v>599</v>
      </c>
      <c r="Z4222">
        <v>6.8</v>
      </c>
      <c r="AA4222">
        <v>1.85</v>
      </c>
      <c r="AB4222">
        <v>500</v>
      </c>
    </row>
    <row r="4223" spans="1:28">
      <c r="A4223" s="1" t="s">
        <v>28</v>
      </c>
      <c r="B4223" s="1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J4223" t="s">
        <v>12149</v>
      </c>
      <c r="K4223" t="s">
        <v>2743</v>
      </c>
      <c r="L4223" s="1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</row>
    <row r="4224" spans="1:28">
      <c r="A4224" s="1" t="s">
        <v>28</v>
      </c>
      <c r="B4224" s="1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s="1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X4224">
        <v>2010</v>
      </c>
      <c r="Y4224">
        <v>646</v>
      </c>
      <c r="Z4224">
        <v>5.9</v>
      </c>
      <c r="AA4224">
        <v>2.35</v>
      </c>
      <c r="AB4224">
        <v>279</v>
      </c>
    </row>
    <row r="4225" spans="1:28">
      <c r="A4225" s="1" t="s">
        <v>28</v>
      </c>
      <c r="B4225" s="1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J4225" t="s">
        <v>10413</v>
      </c>
      <c r="K4225" t="s">
        <v>6473</v>
      </c>
      <c r="L4225" s="1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X4225">
        <v>2014</v>
      </c>
      <c r="Y4225">
        <v>1000</v>
      </c>
      <c r="Z4225">
        <v>5.8</v>
      </c>
      <c r="AB4225">
        <v>0</v>
      </c>
    </row>
    <row r="4226" spans="1:28">
      <c r="A4226" s="1" t="s">
        <v>28</v>
      </c>
      <c r="B4226" s="1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J4226" t="s">
        <v>829</v>
      </c>
      <c r="K4226" t="s">
        <v>1956</v>
      </c>
      <c r="L4226" s="1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</row>
    <row r="4227" spans="1:28">
      <c r="A4227" s="1" t="s">
        <v>28</v>
      </c>
      <c r="B4227" s="1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s="1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</row>
    <row r="4228" spans="1:28">
      <c r="A4228" s="1" t="s">
        <v>28</v>
      </c>
      <c r="B4228" s="1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J4228" t="s">
        <v>464</v>
      </c>
      <c r="K4228" t="s">
        <v>2443</v>
      </c>
      <c r="L4228" s="1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</row>
    <row r="4229" spans="1:28">
      <c r="A4229" s="1" t="s">
        <v>28</v>
      </c>
      <c r="B4229" s="1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J4229" t="s">
        <v>4075</v>
      </c>
      <c r="K4229" t="s">
        <v>20011</v>
      </c>
      <c r="L4229" s="1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</row>
    <row r="4230" spans="1:28">
      <c r="A4230" s="1" t="s">
        <v>28</v>
      </c>
      <c r="B4230" s="1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s="1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</row>
    <row r="4231" spans="1:28">
      <c r="A4231" s="1" t="s">
        <v>28</v>
      </c>
      <c r="B4231" s="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s="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</row>
    <row r="4232" spans="1:28">
      <c r="A4232" s="1" t="s">
        <v>28</v>
      </c>
      <c r="B4232" s="1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s="1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</row>
    <row r="4233" spans="1:28">
      <c r="A4233" s="1" t="s">
        <v>28</v>
      </c>
      <c r="B4233" s="1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s="1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</row>
    <row r="4234" spans="1:28">
      <c r="A4234" s="1" t="s">
        <v>28</v>
      </c>
      <c r="B4234" s="1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J4234" t="s">
        <v>10413</v>
      </c>
      <c r="K4234" t="s">
        <v>4547</v>
      </c>
      <c r="L4234" s="1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</row>
    <row r="4235" spans="1:28">
      <c r="A4235" s="1" t="s">
        <v>747</v>
      </c>
      <c r="B4235" s="1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J4235" t="s">
        <v>3409</v>
      </c>
      <c r="K4235" t="s">
        <v>16313</v>
      </c>
      <c r="L4235" s="1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</row>
    <row r="4236" spans="1:28">
      <c r="A4236" s="1" t="s">
        <v>28</v>
      </c>
      <c r="B4236" s="1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J4236" t="s">
        <v>4075</v>
      </c>
      <c r="K4236" t="s">
        <v>12128</v>
      </c>
      <c r="L4236" s="1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X4236">
        <v>2015</v>
      </c>
      <c r="Y4236">
        <v>800</v>
      </c>
      <c r="Z4236">
        <v>4.8</v>
      </c>
      <c r="AB4236">
        <v>452</v>
      </c>
    </row>
    <row r="4237" spans="1:28">
      <c r="A4237" s="1" t="s">
        <v>28</v>
      </c>
      <c r="B4237" s="1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J4237" t="s">
        <v>1415</v>
      </c>
      <c r="K4237" t="s">
        <v>20054</v>
      </c>
      <c r="L4237" s="1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</row>
    <row r="4238" spans="1:28">
      <c r="A4238" s="1" t="s">
        <v>28</v>
      </c>
      <c r="B4238" s="1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J4238" t="s">
        <v>6545</v>
      </c>
      <c r="K4238" t="s">
        <v>7838</v>
      </c>
      <c r="L4238" s="1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</row>
    <row r="4239" spans="1:28">
      <c r="A4239" s="1" t="s">
        <v>28</v>
      </c>
      <c r="B4239" s="1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J4239" t="s">
        <v>8536</v>
      </c>
      <c r="K4239" t="s">
        <v>20064</v>
      </c>
      <c r="L4239" s="1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</row>
    <row r="4240" spans="1:28">
      <c r="A4240" s="1" t="s">
        <v>747</v>
      </c>
      <c r="B4240" s="1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s="1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</row>
    <row r="4241" spans="1:28">
      <c r="A4241" s="1" t="s">
        <v>28</v>
      </c>
      <c r="B4241" s="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s="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X4241">
        <v>2001</v>
      </c>
      <c r="Y4241">
        <v>648</v>
      </c>
      <c r="Z4241">
        <v>7</v>
      </c>
      <c r="AA4241">
        <v>1.85</v>
      </c>
      <c r="AB4241">
        <v>0</v>
      </c>
    </row>
    <row r="4242" spans="1:28">
      <c r="A4242" s="1" t="s">
        <v>28</v>
      </c>
      <c r="B4242" s="1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s="1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</row>
    <row r="4243" spans="1:28">
      <c r="A4243" s="1" t="s">
        <v>28</v>
      </c>
      <c r="B4243" s="1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s="1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</row>
    <row r="4244" spans="1:28">
      <c r="A4244" s="1" t="s">
        <v>28</v>
      </c>
      <c r="B4244" s="1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J4244" t="s">
        <v>6403</v>
      </c>
      <c r="K4244" t="s">
        <v>20091</v>
      </c>
      <c r="L4244" s="1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</row>
    <row r="4245" spans="1:28">
      <c r="A4245" s="1" t="s">
        <v>28</v>
      </c>
      <c r="B4245" s="1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J4245" t="s">
        <v>3409</v>
      </c>
      <c r="K4245" t="s">
        <v>1984</v>
      </c>
      <c r="L4245" s="1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</row>
    <row r="4246" spans="1:28">
      <c r="A4246" s="1" t="s">
        <v>28</v>
      </c>
      <c r="B4246" s="1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J4246" t="s">
        <v>20101</v>
      </c>
      <c r="K4246" t="s">
        <v>20102</v>
      </c>
      <c r="L4246" s="1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</row>
    <row r="4247" spans="1:28">
      <c r="A4247" s="1" t="s">
        <v>28</v>
      </c>
      <c r="B4247" s="1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J4247" t="s">
        <v>4332</v>
      </c>
      <c r="K4247" t="s">
        <v>20107</v>
      </c>
      <c r="L4247" s="1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X4247">
        <v>2015</v>
      </c>
      <c r="Y4247">
        <v>366</v>
      </c>
      <c r="Z4247">
        <v>4.8</v>
      </c>
      <c r="AB4247">
        <v>275</v>
      </c>
    </row>
    <row r="4248" spans="1:28">
      <c r="A4248" s="1" t="s">
        <v>28</v>
      </c>
      <c r="B4248" s="1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J4248" t="s">
        <v>6038</v>
      </c>
      <c r="K4248" t="s">
        <v>5077</v>
      </c>
      <c r="L4248" s="1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</row>
    <row r="4249" spans="1:28">
      <c r="A4249" s="1" t="s">
        <v>28</v>
      </c>
      <c r="B4249" s="1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s="1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</row>
    <row r="4250" spans="1:28">
      <c r="A4250" s="1" t="s">
        <v>28</v>
      </c>
      <c r="B4250" s="1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s="1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</row>
    <row r="4251" spans="1:28">
      <c r="A4251" s="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J4251" t="s">
        <v>3082</v>
      </c>
      <c r="K4251" t="s">
        <v>19571</v>
      </c>
      <c r="L4251" s="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Y4251">
        <v>360</v>
      </c>
      <c r="Z4251">
        <v>7.4</v>
      </c>
      <c r="AA4251">
        <v>1.33</v>
      </c>
      <c r="AB4251">
        <v>763</v>
      </c>
    </row>
    <row r="4252" spans="1:28">
      <c r="A4252" s="1" t="s">
        <v>28</v>
      </c>
      <c r="B4252" s="1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J4252" t="s">
        <v>5482</v>
      </c>
      <c r="K4252" t="s">
        <v>4003</v>
      </c>
      <c r="L4252" s="1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</row>
    <row r="4253" spans="1:28">
      <c r="A4253" s="1" t="s">
        <v>28</v>
      </c>
      <c r="B4253" s="1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s="1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</row>
    <row r="4254" spans="1:28">
      <c r="A4254" s="1" t="s">
        <v>747</v>
      </c>
      <c r="B4254" s="1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J4254" t="s">
        <v>1671</v>
      </c>
      <c r="K4254" t="s">
        <v>4003</v>
      </c>
      <c r="L4254" s="1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</row>
    <row r="4255" spans="1:28">
      <c r="A4255" s="1" t="s">
        <v>747</v>
      </c>
      <c r="B4255" s="1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J4255" t="s">
        <v>1935</v>
      </c>
      <c r="K4255" t="s">
        <v>1689</v>
      </c>
      <c r="L4255" s="1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</row>
    <row r="4256" spans="1:28">
      <c r="A4256" s="1" t="s">
        <v>747</v>
      </c>
      <c r="B4256" s="1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s="1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</row>
    <row r="4257" spans="1:28">
      <c r="A4257" s="1" t="s">
        <v>28</v>
      </c>
      <c r="B4257" s="1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s="1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</row>
    <row r="4258" spans="1:28">
      <c r="A4258" s="1" t="s">
        <v>747</v>
      </c>
      <c r="B4258" s="1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J4258" t="s">
        <v>4824</v>
      </c>
      <c r="K4258" t="s">
        <v>4825</v>
      </c>
      <c r="L4258" s="1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</row>
    <row r="4259" spans="1:28">
      <c r="A4259" s="1" t="s">
        <v>28</v>
      </c>
      <c r="B4259" s="1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s="1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</row>
    <row r="4260" spans="1:28">
      <c r="A4260" s="1" t="s">
        <v>28</v>
      </c>
      <c r="B4260" s="1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s="1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</row>
    <row r="4261" spans="1:28">
      <c r="A4261" s="1" t="s">
        <v>28</v>
      </c>
      <c r="B4261" s="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s="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</row>
    <row r="4262" spans="1:28">
      <c r="A4262" s="1" t="s">
        <v>28</v>
      </c>
      <c r="B4262" s="1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s="1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</row>
    <row r="4263" spans="1:28">
      <c r="A4263" s="1" t="s">
        <v>747</v>
      </c>
      <c r="B4263" s="1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J4263" t="s">
        <v>3794</v>
      </c>
      <c r="K4263" t="s">
        <v>12977</v>
      </c>
      <c r="L4263" s="1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</row>
    <row r="4264" spans="1:28">
      <c r="A4264" s="1" t="s">
        <v>747</v>
      </c>
      <c r="B4264" s="1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J4264" t="s">
        <v>20189</v>
      </c>
      <c r="K4264" t="s">
        <v>20190</v>
      </c>
      <c r="L4264" s="1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</row>
    <row r="4265" spans="1:28">
      <c r="A4265" s="1" t="s">
        <v>28</v>
      </c>
      <c r="B4265" s="1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s="1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</row>
    <row r="4266" spans="1:28">
      <c r="A4266" s="1" t="s">
        <v>28</v>
      </c>
      <c r="B4266" s="1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s="1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</row>
    <row r="4267" spans="1:28">
      <c r="A4267" s="1" t="s">
        <v>28</v>
      </c>
      <c r="B4267" s="1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s="1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X4267">
        <v>2003</v>
      </c>
      <c r="Y4267">
        <v>119</v>
      </c>
      <c r="Z4267">
        <v>7.5</v>
      </c>
      <c r="AA4267">
        <v>1.85</v>
      </c>
      <c r="AB4267">
        <v>0</v>
      </c>
    </row>
    <row r="4268" spans="1:28">
      <c r="A4268" s="1" t="s">
        <v>28</v>
      </c>
      <c r="B4268" s="1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s="1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</row>
    <row r="4269" spans="1:28">
      <c r="A4269" s="1" t="s">
        <v>28</v>
      </c>
      <c r="B4269" s="1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s="1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</row>
    <row r="4270" spans="1:28">
      <c r="A4270" s="1" t="s">
        <v>28</v>
      </c>
      <c r="B4270" s="1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s="1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</row>
    <row r="4271" spans="1:28">
      <c r="A4271" s="1" t="s">
        <v>747</v>
      </c>
      <c r="B4271" s="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J4271" t="s">
        <v>214</v>
      </c>
      <c r="K4271" t="s">
        <v>2324</v>
      </c>
      <c r="L4271" s="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</row>
    <row r="4272" spans="1:28">
      <c r="A4272" s="1" t="s">
        <v>28</v>
      </c>
      <c r="B4272" s="1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s="1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</row>
    <row r="4273" spans="1:28">
      <c r="A4273" s="1" t="s">
        <v>28</v>
      </c>
      <c r="B4273" s="1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s="1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X4273">
        <v>2003</v>
      </c>
      <c r="Y4273">
        <v>5</v>
      </c>
      <c r="Z4273">
        <v>8.1</v>
      </c>
      <c r="AA4273">
        <v>1.85</v>
      </c>
      <c r="AB4273">
        <v>0</v>
      </c>
    </row>
    <row r="4274" spans="1:28">
      <c r="A4274" s="1" t="s">
        <v>747</v>
      </c>
      <c r="B4274" s="1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J4274" t="s">
        <v>2850</v>
      </c>
      <c r="K4274" t="s">
        <v>20246</v>
      </c>
      <c r="L4274" s="1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</row>
    <row r="4275" spans="1:28">
      <c r="A4275" s="1" t="s">
        <v>28</v>
      </c>
      <c r="B4275" s="1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s="1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</row>
    <row r="4276" spans="1:28">
      <c r="A4276" s="1" t="s">
        <v>28</v>
      </c>
      <c r="B4276" s="1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s="1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</row>
    <row r="4277" spans="1:28">
      <c r="A4277" s="1" t="s">
        <v>28</v>
      </c>
      <c r="B4277" s="1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s="1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</row>
    <row r="4278" spans="1:28">
      <c r="A4278" s="1" t="s">
        <v>28</v>
      </c>
      <c r="B4278" s="1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s="1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X4278">
        <v>1999</v>
      </c>
      <c r="Y4278">
        <v>147</v>
      </c>
      <c r="Z4278">
        <v>7.5</v>
      </c>
      <c r="AA4278">
        <v>1.85</v>
      </c>
      <c r="AB4278">
        <v>0</v>
      </c>
    </row>
    <row r="4279" spans="1:28">
      <c r="A4279" s="1" t="s">
        <v>28</v>
      </c>
      <c r="B4279" s="1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s="1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</row>
    <row r="4280" spans="1:28">
      <c r="A4280" s="1" t="s">
        <v>28</v>
      </c>
      <c r="B4280" s="1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s="1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</row>
    <row r="4281" spans="1:28">
      <c r="A4281" s="1" t="s">
        <v>28</v>
      </c>
      <c r="B4281" s="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s="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</row>
    <row r="4282" spans="1:28">
      <c r="A4282" s="1" t="s">
        <v>28</v>
      </c>
      <c r="B4282" s="1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s="1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</row>
    <row r="4283" spans="1:28">
      <c r="A4283" s="1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J4283" t="s">
        <v>1671</v>
      </c>
      <c r="K4283" t="s">
        <v>481</v>
      </c>
      <c r="L4283" s="1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Y4283">
        <v>396</v>
      </c>
      <c r="Z4283">
        <v>8.1</v>
      </c>
      <c r="AA4283">
        <v>4</v>
      </c>
      <c r="AB4283">
        <v>558</v>
      </c>
    </row>
    <row r="4284" spans="1:28">
      <c r="A4284" s="1" t="s">
        <v>28</v>
      </c>
      <c r="B4284" s="1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s="1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</row>
    <row r="4285" spans="1:28">
      <c r="A4285" s="1" t="s">
        <v>28</v>
      </c>
      <c r="B4285" s="1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s="1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</row>
    <row r="4286" spans="1:28">
      <c r="A4286" s="1" t="s">
        <v>28</v>
      </c>
      <c r="B4286" s="1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s="1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</row>
    <row r="4287" spans="1:28">
      <c r="A4287" s="1" t="s">
        <v>28</v>
      </c>
      <c r="B4287" s="1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s="1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</row>
    <row r="4288" spans="1:28">
      <c r="A4288" s="1" t="s">
        <v>28</v>
      </c>
      <c r="B4288" s="1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s="1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</row>
    <row r="4289" spans="1:28">
      <c r="A4289" s="1" t="s">
        <v>28</v>
      </c>
      <c r="B4289" s="1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s="1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</row>
    <row r="4290" spans="1:28">
      <c r="A4290" s="1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J4290" t="s">
        <v>1415</v>
      </c>
      <c r="K4290" t="s">
        <v>257</v>
      </c>
      <c r="L4290" s="1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Y4290">
        <v>289</v>
      </c>
      <c r="Z4290">
        <v>7.3</v>
      </c>
      <c r="AA4290">
        <v>1.33</v>
      </c>
      <c r="AB4290">
        <v>43</v>
      </c>
    </row>
    <row r="4291" spans="1:28">
      <c r="A4291" s="1" t="s">
        <v>747</v>
      </c>
      <c r="B4291" s="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s="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</row>
    <row r="4292" spans="1:28">
      <c r="A4292" s="1" t="s">
        <v>28</v>
      </c>
      <c r="B4292" s="1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s="1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X4292">
        <v>2010</v>
      </c>
      <c r="Y4292">
        <v>962</v>
      </c>
      <c r="Z4292">
        <v>6.5</v>
      </c>
      <c r="AA4292">
        <v>1.33</v>
      </c>
      <c r="AB4292">
        <v>0</v>
      </c>
    </row>
    <row r="4293" spans="1:28">
      <c r="A4293" s="1" t="s">
        <v>747</v>
      </c>
      <c r="B4293" s="1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s="1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</row>
    <row r="4294" spans="1:28">
      <c r="A4294" s="1" t="s">
        <v>28</v>
      </c>
      <c r="B4294" s="1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s="1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X4294">
        <v>2000</v>
      </c>
      <c r="Y4294">
        <v>159</v>
      </c>
      <c r="Z4294">
        <v>7.3</v>
      </c>
      <c r="AA4294">
        <v>1.85</v>
      </c>
      <c r="AB4294">
        <v>495</v>
      </c>
    </row>
    <row r="4295" spans="1:28">
      <c r="A4295" s="1" t="s">
        <v>28</v>
      </c>
      <c r="B4295" s="1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s="1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X4295">
        <v>1997</v>
      </c>
      <c r="Y4295">
        <v>559</v>
      </c>
      <c r="Z4295">
        <v>6.4</v>
      </c>
      <c r="AB4295">
        <v>166</v>
      </c>
    </row>
    <row r="4296" spans="1:28">
      <c r="A4296" s="1" t="s">
        <v>28</v>
      </c>
      <c r="B4296" s="1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s="1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</row>
    <row r="4297" spans="1:28">
      <c r="A4297" s="1" t="s">
        <v>28</v>
      </c>
      <c r="B4297" s="1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J4297" t="s">
        <v>5598</v>
      </c>
      <c r="K4297" t="s">
        <v>4534</v>
      </c>
      <c r="L4297" s="1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</row>
    <row r="4298" spans="1:28">
      <c r="A4298" s="1" t="s">
        <v>28</v>
      </c>
      <c r="B4298" s="1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s="1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</row>
    <row r="4299" spans="1:28">
      <c r="A4299" s="1" t="s">
        <v>28</v>
      </c>
      <c r="B4299" s="1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s="1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X4299">
        <v>2007</v>
      </c>
      <c r="Y4299">
        <v>357</v>
      </c>
      <c r="Z4299">
        <v>5.4</v>
      </c>
      <c r="AA4299">
        <v>1.85</v>
      </c>
      <c r="AB4299">
        <v>17000</v>
      </c>
    </row>
    <row r="4300" spans="1:28">
      <c r="A4300" s="1" t="s">
        <v>28</v>
      </c>
      <c r="B4300" s="1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s="1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</row>
    <row r="4301" spans="1:28">
      <c r="A4301" s="1" t="s">
        <v>28</v>
      </c>
      <c r="B4301" s="1" t="s">
        <v>20380</v>
      </c>
      <c r="C4301">
        <v>1</v>
      </c>
      <c r="E4301">
        <v>4</v>
      </c>
      <c r="F4301">
        <v>72</v>
      </c>
      <c r="G4301" t="s">
        <v>20381</v>
      </c>
      <c r="H4301">
        <v>353</v>
      </c>
      <c r="J4301" t="s">
        <v>3103</v>
      </c>
      <c r="K4301" t="s">
        <v>20382</v>
      </c>
      <c r="L4301" s="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X4301">
        <v>2000</v>
      </c>
      <c r="Y4301">
        <v>89</v>
      </c>
      <c r="Z4301">
        <v>2.8</v>
      </c>
      <c r="AB4301">
        <v>10</v>
      </c>
    </row>
    <row r="4302" spans="1:28">
      <c r="A4302" s="1" t="s">
        <v>28</v>
      </c>
      <c r="B4302" s="1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s="1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X4302">
        <v>2004</v>
      </c>
      <c r="Y4302">
        <v>246</v>
      </c>
      <c r="Z4302">
        <v>7.4</v>
      </c>
      <c r="AA4302">
        <v>2.35</v>
      </c>
      <c r="AB4302">
        <v>0</v>
      </c>
    </row>
    <row r="4303" spans="1:28">
      <c r="A4303" s="1" t="s">
        <v>28</v>
      </c>
      <c r="B4303" s="1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s="1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</row>
    <row r="4304" spans="1:28">
      <c r="A4304" s="1" t="s">
        <v>747</v>
      </c>
      <c r="B4304" s="1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J4304" t="s">
        <v>4479</v>
      </c>
      <c r="K4304" t="s">
        <v>2398</v>
      </c>
      <c r="L4304" s="1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X4304">
        <v>1997</v>
      </c>
      <c r="Y4304">
        <v>497</v>
      </c>
      <c r="Z4304">
        <v>7.1</v>
      </c>
      <c r="AA4304">
        <v>1.85</v>
      </c>
      <c r="AB4304">
        <v>224</v>
      </c>
    </row>
    <row r="4305" spans="1:28">
      <c r="A4305" s="1" t="s">
        <v>28</v>
      </c>
      <c r="B4305" s="1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s="1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</row>
    <row r="4306" spans="1:28">
      <c r="A4306" s="1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J4306" t="s">
        <v>2256</v>
      </c>
      <c r="K4306" t="s">
        <v>1045</v>
      </c>
      <c r="L4306" s="1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Y4306">
        <v>747</v>
      </c>
      <c r="Z4306">
        <v>7.9</v>
      </c>
      <c r="AA4306">
        <v>1.78</v>
      </c>
      <c r="AB4306">
        <v>3000</v>
      </c>
    </row>
    <row r="4307" spans="1:28">
      <c r="A4307" s="1" t="s">
        <v>28</v>
      </c>
      <c r="B4307" s="1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s="1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X4307">
        <v>2008</v>
      </c>
      <c r="Y4307">
        <v>85</v>
      </c>
      <c r="Z4307">
        <v>5.3</v>
      </c>
      <c r="AA4307">
        <v>2.35</v>
      </c>
      <c r="AB4307">
        <v>39</v>
      </c>
    </row>
    <row r="4308" spans="1:28">
      <c r="A4308" s="1" t="s">
        <v>28</v>
      </c>
      <c r="B4308" s="1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J4308" t="s">
        <v>1935</v>
      </c>
      <c r="K4308" t="s">
        <v>3555</v>
      </c>
      <c r="L4308" s="1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X4308">
        <v>2003</v>
      </c>
      <c r="Y4308">
        <v>356</v>
      </c>
      <c r="Z4308">
        <v>5.4</v>
      </c>
      <c r="AA4308">
        <v>1.85</v>
      </c>
      <c r="AB4308">
        <v>61</v>
      </c>
    </row>
    <row r="4309" spans="1:28">
      <c r="A4309" s="1" t="s">
        <v>28</v>
      </c>
      <c r="B4309" s="1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s="1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X4309">
        <v>2013</v>
      </c>
      <c r="Y4309">
        <v>488</v>
      </c>
      <c r="Z4309">
        <v>4.8</v>
      </c>
      <c r="AA4309">
        <v>2.35</v>
      </c>
      <c r="AB4309">
        <v>715</v>
      </c>
    </row>
    <row r="4310" spans="1:28">
      <c r="A4310" s="1" t="s">
        <v>28</v>
      </c>
      <c r="B4310" s="1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s="1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X4310">
        <v>2014</v>
      </c>
      <c r="Y4310">
        <v>773</v>
      </c>
      <c r="Z4310">
        <v>5.9</v>
      </c>
      <c r="AA4310">
        <v>2.35</v>
      </c>
      <c r="AB4310">
        <v>0</v>
      </c>
    </row>
    <row r="4311" spans="1:28">
      <c r="A4311" s="1" t="s">
        <v>28</v>
      </c>
      <c r="B4311" s="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s="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</row>
    <row r="4312" spans="1:28">
      <c r="A4312" s="1" t="s">
        <v>28</v>
      </c>
      <c r="B4312" s="1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J4312" t="s">
        <v>20434</v>
      </c>
      <c r="K4312" t="s">
        <v>11801</v>
      </c>
      <c r="L4312" s="1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</row>
    <row r="4313" spans="1:28">
      <c r="A4313" s="1" t="s">
        <v>28</v>
      </c>
      <c r="B4313" s="1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s="1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</row>
    <row r="4314" spans="1:28">
      <c r="A4314" s="1" t="s">
        <v>28</v>
      </c>
      <c r="B4314" s="1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s="1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</row>
    <row r="4315" spans="1:28">
      <c r="A4315" s="1" t="s">
        <v>28</v>
      </c>
      <c r="B4315" s="1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s="1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</row>
    <row r="4316" spans="1:28">
      <c r="A4316" s="1" t="s">
        <v>28</v>
      </c>
      <c r="B4316" s="1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J4316" t="s">
        <v>17529</v>
      </c>
      <c r="K4316" t="s">
        <v>20450</v>
      </c>
      <c r="L4316" s="1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X4316">
        <v>2015</v>
      </c>
      <c r="Y4316">
        <v>152</v>
      </c>
      <c r="Z4316">
        <v>6</v>
      </c>
      <c r="AB4316">
        <v>0</v>
      </c>
    </row>
    <row r="4317" spans="1:28">
      <c r="A4317" s="1" t="s">
        <v>28</v>
      </c>
      <c r="B4317" s="1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s="1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X4317">
        <v>2008</v>
      </c>
      <c r="Y4317">
        <v>698</v>
      </c>
      <c r="Z4317">
        <v>6.8</v>
      </c>
      <c r="AA4317">
        <v>2.35</v>
      </c>
      <c r="AB4317">
        <v>0</v>
      </c>
    </row>
    <row r="4318" spans="1:28">
      <c r="A4318" s="1" t="s">
        <v>28</v>
      </c>
      <c r="B4318" s="1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s="1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X4318">
        <v>2013</v>
      </c>
      <c r="Y4318">
        <v>449</v>
      </c>
      <c r="Z4318">
        <v>5.4</v>
      </c>
      <c r="AA4318">
        <v>1.78</v>
      </c>
      <c r="AB4318">
        <v>604</v>
      </c>
    </row>
    <row r="4319" spans="1:28">
      <c r="A4319" s="1" t="s">
        <v>28</v>
      </c>
      <c r="B4319" s="1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J4319" t="s">
        <v>20464</v>
      </c>
      <c r="K4319" t="s">
        <v>16522</v>
      </c>
      <c r="L4319" s="1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X4319">
        <v>2009</v>
      </c>
      <c r="Y4319">
        <v>480</v>
      </c>
      <c r="Z4319">
        <v>5.2</v>
      </c>
      <c r="AA4319">
        <v>2.35</v>
      </c>
      <c r="AB4319">
        <v>0</v>
      </c>
    </row>
    <row r="4320" spans="1:28">
      <c r="A4320" s="1" t="s">
        <v>28</v>
      </c>
      <c r="B4320" s="1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s="1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</row>
    <row r="4321" spans="1:28">
      <c r="A4321" s="1" t="s">
        <v>28</v>
      </c>
      <c r="B4321" s="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J4321" t="s">
        <v>2125</v>
      </c>
      <c r="K4321" t="s">
        <v>963</v>
      </c>
      <c r="L4321" s="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</row>
    <row r="4322" spans="1:28">
      <c r="A4322" s="1" t="s">
        <v>28</v>
      </c>
      <c r="B4322" s="1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J4322" t="s">
        <v>6403</v>
      </c>
      <c r="K4322" t="s">
        <v>12037</v>
      </c>
      <c r="L4322" s="1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</row>
    <row r="4323" spans="1:28">
      <c r="A4323" s="1" t="s">
        <v>28</v>
      </c>
      <c r="B4323" s="1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J4323" t="s">
        <v>7579</v>
      </c>
      <c r="K4323" t="s">
        <v>20487</v>
      </c>
      <c r="L4323" s="1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X4323">
        <v>2012</v>
      </c>
      <c r="Y4323">
        <v>94</v>
      </c>
      <c r="Z4323">
        <v>5.7</v>
      </c>
      <c r="AA4323">
        <v>1.85</v>
      </c>
      <c r="AB4323">
        <v>0</v>
      </c>
    </row>
    <row r="4324" spans="1:28">
      <c r="A4324" s="1" t="s">
        <v>28</v>
      </c>
      <c r="B4324" s="1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J4324" t="s">
        <v>2348</v>
      </c>
      <c r="K4324" t="s">
        <v>20494</v>
      </c>
      <c r="L4324" s="1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</row>
    <row r="4325" spans="1:28">
      <c r="A4325" s="1" t="s">
        <v>28</v>
      </c>
      <c r="B4325" s="1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J4325" t="s">
        <v>67</v>
      </c>
      <c r="K4325" t="s">
        <v>20500</v>
      </c>
      <c r="L4325" s="1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</row>
    <row r="4326" spans="1:28">
      <c r="A4326" s="1" t="s">
        <v>28</v>
      </c>
      <c r="B4326" s="1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J4326" t="s">
        <v>1671</v>
      </c>
      <c r="K4326" t="s">
        <v>4003</v>
      </c>
      <c r="L4326" s="1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</row>
    <row r="4327" spans="1:28">
      <c r="A4327" s="1" t="s">
        <v>28</v>
      </c>
      <c r="B4327" s="1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s="1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X4327">
        <v>2012</v>
      </c>
      <c r="Y4327">
        <v>303</v>
      </c>
      <c r="Z4327">
        <v>3.9</v>
      </c>
      <c r="AB4327">
        <v>115</v>
      </c>
    </row>
    <row r="4328" spans="1:28">
      <c r="A4328" s="1" t="s">
        <v>28</v>
      </c>
      <c r="B4328" s="1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J4328" t="s">
        <v>464</v>
      </c>
      <c r="K4328" t="s">
        <v>9641</v>
      </c>
      <c r="L4328" s="1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</row>
    <row r="4329" spans="1:28">
      <c r="A4329" s="1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J4329" t="s">
        <v>2527</v>
      </c>
      <c r="K4329" t="s">
        <v>6707</v>
      </c>
      <c r="L4329" s="1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Y4329">
        <v>511</v>
      </c>
      <c r="Z4329">
        <v>7.3</v>
      </c>
      <c r="AA4329">
        <v>1.33</v>
      </c>
      <c r="AB4329">
        <v>1000</v>
      </c>
    </row>
    <row r="4330" spans="1:28">
      <c r="A4330" s="1" t="s">
        <v>747</v>
      </c>
      <c r="B4330" s="1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s="1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</row>
    <row r="4331" spans="1:28">
      <c r="A4331" s="1" t="s">
        <v>28</v>
      </c>
      <c r="B4331" s="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J4331" t="s">
        <v>5544</v>
      </c>
      <c r="K4331" t="s">
        <v>4952</v>
      </c>
      <c r="L4331" s="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</row>
    <row r="4332" spans="1:28">
      <c r="A4332" s="1" t="s">
        <v>28</v>
      </c>
      <c r="B4332" s="1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J4332" t="s">
        <v>1935</v>
      </c>
      <c r="K4332" t="s">
        <v>373</v>
      </c>
      <c r="L4332" s="1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</row>
    <row r="4333" spans="1:28">
      <c r="B4333" s="1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J4333" t="s">
        <v>9193</v>
      </c>
      <c r="K4333" t="s">
        <v>5731</v>
      </c>
      <c r="L4333" s="1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</row>
    <row r="4334" spans="1:28">
      <c r="A4334" s="1" t="s">
        <v>28</v>
      </c>
      <c r="B4334" s="1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J4334" t="s">
        <v>1671</v>
      </c>
      <c r="K4334" t="s">
        <v>20541</v>
      </c>
      <c r="L4334" s="1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</row>
    <row r="4335" spans="1:28">
      <c r="A4335" s="1" t="s">
        <v>747</v>
      </c>
      <c r="B4335" s="1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s="1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</row>
    <row r="4336" spans="1:28">
      <c r="A4336" s="1" t="s">
        <v>28</v>
      </c>
      <c r="B4336" s="1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s="1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X4336">
        <v>2013</v>
      </c>
      <c r="Y4336">
        <v>591</v>
      </c>
      <c r="Z4336">
        <v>5.6</v>
      </c>
      <c r="AB4336">
        <v>825</v>
      </c>
    </row>
    <row r="4337" spans="1:28">
      <c r="A4337" s="1" t="s">
        <v>28</v>
      </c>
      <c r="B4337" s="1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J4337" t="s">
        <v>5103</v>
      </c>
      <c r="K4337" t="s">
        <v>201</v>
      </c>
      <c r="L4337" s="1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X4337">
        <v>1967</v>
      </c>
      <c r="Y4337">
        <v>57</v>
      </c>
      <c r="Z4337">
        <v>6</v>
      </c>
      <c r="AA4337">
        <v>1.66</v>
      </c>
      <c r="AB4337">
        <v>200</v>
      </c>
    </row>
    <row r="4338" spans="1:28">
      <c r="A4338" s="1" t="s">
        <v>28</v>
      </c>
      <c r="B4338" s="1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J4338" t="s">
        <v>2527</v>
      </c>
      <c r="K4338" t="s">
        <v>20562</v>
      </c>
      <c r="L4338" s="1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</row>
    <row r="4339" spans="1:28">
      <c r="A4339" s="1" t="s">
        <v>28</v>
      </c>
      <c r="B4339" s="1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J4339" t="s">
        <v>5926</v>
      </c>
      <c r="K4339" t="s">
        <v>20568</v>
      </c>
      <c r="L4339" s="1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</row>
    <row r="4340" spans="1:28">
      <c r="A4340" s="1" t="s">
        <v>28</v>
      </c>
      <c r="B4340" s="1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J4340" t="s">
        <v>67</v>
      </c>
      <c r="K4340" t="s">
        <v>3806</v>
      </c>
      <c r="L4340" s="1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</row>
    <row r="4341" spans="1:28">
      <c r="A4341" s="1" t="s">
        <v>28</v>
      </c>
      <c r="B4341" s="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J4341" t="s">
        <v>20579</v>
      </c>
      <c r="K4341" t="s">
        <v>10879</v>
      </c>
      <c r="L4341" s="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</row>
    <row r="4342" spans="1:28">
      <c r="A4342" s="1" t="s">
        <v>28</v>
      </c>
      <c r="B4342" s="1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J4342" t="s">
        <v>7579</v>
      </c>
      <c r="K4342" t="s">
        <v>20585</v>
      </c>
      <c r="L4342" s="1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</row>
    <row r="4343" spans="1:28">
      <c r="A4343" s="1" t="s">
        <v>28</v>
      </c>
      <c r="B4343" s="1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J4343" t="s">
        <v>6132</v>
      </c>
      <c r="K4343" t="s">
        <v>4371</v>
      </c>
      <c r="L4343" s="1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</row>
    <row r="4344" spans="1:28">
      <c r="A4344" s="1" t="s">
        <v>28</v>
      </c>
      <c r="B4344" s="1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J4344" t="s">
        <v>10413</v>
      </c>
      <c r="K4344" t="s">
        <v>20595</v>
      </c>
      <c r="L4344" s="1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</row>
    <row r="4345" spans="1:28">
      <c r="A4345" s="1" t="s">
        <v>747</v>
      </c>
      <c r="B4345" s="1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s="1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</row>
    <row r="4346" spans="1:28">
      <c r="A4346" s="1" t="s">
        <v>28</v>
      </c>
      <c r="B4346" s="1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s="1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</row>
    <row r="4347" spans="1:28">
      <c r="A4347" s="1" t="s">
        <v>28</v>
      </c>
      <c r="B4347" s="1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J4347" t="s">
        <v>59</v>
      </c>
      <c r="K4347" t="s">
        <v>20608</v>
      </c>
      <c r="L4347" s="1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</row>
    <row r="4348" spans="1:28">
      <c r="A4348" s="1" t="s">
        <v>28</v>
      </c>
      <c r="B4348" s="1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s="1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</row>
    <row r="4349" spans="1:28">
      <c r="A4349" s="1" t="s">
        <v>28</v>
      </c>
      <c r="B4349" s="1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s="1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X4349">
        <v>2010</v>
      </c>
      <c r="Y4349">
        <v>680</v>
      </c>
      <c r="Z4349">
        <v>7.3</v>
      </c>
      <c r="AA4349">
        <v>1.85</v>
      </c>
      <c r="AB4349">
        <v>17000</v>
      </c>
    </row>
    <row r="4350" spans="1:28">
      <c r="A4350" s="1" t="s">
        <v>28</v>
      </c>
      <c r="B4350" s="1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J4350" t="s">
        <v>20623</v>
      </c>
      <c r="K4350" t="s">
        <v>11114</v>
      </c>
      <c r="L4350" s="1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</row>
    <row r="4351" spans="1:28">
      <c r="A4351" s="1" t="s">
        <v>28</v>
      </c>
      <c r="B4351" s="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s="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</row>
    <row r="4352" spans="1:28">
      <c r="A4352" s="1" t="s">
        <v>28</v>
      </c>
      <c r="B4352" s="1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s="1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</row>
    <row r="4353" spans="1:28">
      <c r="A4353" s="1" t="s">
        <v>28</v>
      </c>
      <c r="B4353" s="1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s="1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X4353">
        <v>2013</v>
      </c>
      <c r="Y4353">
        <v>168</v>
      </c>
      <c r="Z4353">
        <v>6.4</v>
      </c>
      <c r="AB4353">
        <v>1000</v>
      </c>
    </row>
    <row r="4354" spans="1:28">
      <c r="A4354" s="1" t="s">
        <v>28</v>
      </c>
      <c r="B4354" s="1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s="1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</row>
    <row r="4355" spans="1:28">
      <c r="A4355" s="1" t="s">
        <v>28</v>
      </c>
      <c r="B4355" s="1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s="1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</row>
    <row r="4356" spans="1:28">
      <c r="A4356" s="1" t="s">
        <v>28</v>
      </c>
      <c r="B4356" s="1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J4356" t="s">
        <v>3409</v>
      </c>
      <c r="K4356" t="s">
        <v>20647</v>
      </c>
      <c r="L4356" s="1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X4356">
        <v>2015</v>
      </c>
      <c r="Y4356">
        <v>40</v>
      </c>
      <c r="Z4356">
        <v>6.3</v>
      </c>
      <c r="AB4356">
        <v>213</v>
      </c>
    </row>
    <row r="4357" spans="1:28">
      <c r="A4357" s="1" t="s">
        <v>28</v>
      </c>
      <c r="B4357" s="1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s="1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</row>
    <row r="4358" spans="1:28">
      <c r="A4358" s="1" t="s">
        <v>28</v>
      </c>
      <c r="B4358" s="1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s="1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</row>
    <row r="4359" spans="1:28">
      <c r="A4359" s="1" t="s">
        <v>28</v>
      </c>
      <c r="B4359" s="1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s="1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X4359">
        <v>2009</v>
      </c>
      <c r="Y4359">
        <v>548</v>
      </c>
      <c r="Z4359">
        <v>7.2</v>
      </c>
      <c r="AA4359">
        <v>2.35</v>
      </c>
      <c r="AB4359">
        <v>10000</v>
      </c>
    </row>
    <row r="4360" spans="1:28">
      <c r="A4360" s="1" t="s">
        <v>747</v>
      </c>
      <c r="B4360" s="1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J4360" t="s">
        <v>3409</v>
      </c>
      <c r="K4360" t="s">
        <v>119</v>
      </c>
      <c r="L4360" s="1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</row>
    <row r="4361" spans="1:28">
      <c r="A4361" s="1" t="s">
        <v>747</v>
      </c>
      <c r="B4361" s="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J4361" t="s">
        <v>1671</v>
      </c>
      <c r="K4361" t="s">
        <v>12977</v>
      </c>
      <c r="L4361" s="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</row>
    <row r="4362" spans="1:28">
      <c r="A4362" s="1" t="s">
        <v>28</v>
      </c>
      <c r="B4362" s="1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s="1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</row>
    <row r="4363" spans="1:28">
      <c r="A4363" s="1" t="s">
        <v>28</v>
      </c>
      <c r="B4363" s="1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s="1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</row>
    <row r="4364" spans="1:28">
      <c r="A4364" s="1" t="s">
        <v>28</v>
      </c>
      <c r="B4364" s="1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J4364" t="s">
        <v>647</v>
      </c>
      <c r="K4364" t="s">
        <v>6115</v>
      </c>
      <c r="L4364" s="1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</row>
    <row r="4365" spans="1:28">
      <c r="A4365" s="1" t="s">
        <v>28</v>
      </c>
      <c r="B4365" s="1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s="1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</row>
    <row r="4366" spans="1:28">
      <c r="A4366" s="1" t="s">
        <v>28</v>
      </c>
      <c r="B4366" s="1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s="1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X4366">
        <v>2011</v>
      </c>
      <c r="Y4366">
        <v>471</v>
      </c>
      <c r="Z4366">
        <v>6.3</v>
      </c>
      <c r="AA4366">
        <v>1.85</v>
      </c>
      <c r="AB4366">
        <v>952</v>
      </c>
    </row>
    <row r="4367" spans="1:28">
      <c r="A4367" s="1" t="s">
        <v>28</v>
      </c>
      <c r="B4367" s="1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J4367" t="s">
        <v>1681</v>
      </c>
      <c r="K4367" t="s">
        <v>20698</v>
      </c>
      <c r="L4367" s="1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</row>
    <row r="4368" spans="1:28">
      <c r="A4368" s="1" t="s">
        <v>28</v>
      </c>
      <c r="B4368" s="1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s="1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</row>
    <row r="4369" spans="1:28">
      <c r="A4369" s="1" t="s">
        <v>747</v>
      </c>
      <c r="B4369" s="1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J4369" t="s">
        <v>7579</v>
      </c>
      <c r="K4369" t="s">
        <v>272</v>
      </c>
      <c r="L4369" s="1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</row>
    <row r="4370" spans="1:28">
      <c r="A4370" s="1" t="s">
        <v>28</v>
      </c>
      <c r="B4370" s="1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s="1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</row>
    <row r="4371" spans="1:28">
      <c r="A4371" s="1" t="s">
        <v>28</v>
      </c>
      <c r="B4371" s="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J4371" t="s">
        <v>15011</v>
      </c>
      <c r="K4371" t="s">
        <v>3694</v>
      </c>
      <c r="L4371" s="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</row>
    <row r="4372" spans="1:28">
      <c r="A4372" s="1" t="s">
        <v>747</v>
      </c>
      <c r="B4372" s="1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J4372" t="s">
        <v>20724</v>
      </c>
      <c r="K4372" t="s">
        <v>20725</v>
      </c>
      <c r="L4372" s="1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X4372">
        <v>1952</v>
      </c>
      <c r="Y4372">
        <v>399</v>
      </c>
      <c r="Z4372">
        <v>7.2</v>
      </c>
      <c r="AA4372">
        <v>1.37</v>
      </c>
      <c r="AB4372">
        <v>169</v>
      </c>
    </row>
    <row r="4373" spans="1:28">
      <c r="A4373" s="1" t="s">
        <v>28</v>
      </c>
      <c r="B4373" s="1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J4373" t="s">
        <v>5544</v>
      </c>
      <c r="K4373" t="s">
        <v>14552</v>
      </c>
      <c r="L4373" s="1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</row>
    <row r="4374" spans="1:28">
      <c r="A4374" s="1" t="s">
        <v>28</v>
      </c>
      <c r="B4374" s="1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J4374" t="s">
        <v>12838</v>
      </c>
      <c r="K4374" t="s">
        <v>20735</v>
      </c>
      <c r="L4374" s="1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X4374">
        <v>2016</v>
      </c>
      <c r="Y4374">
        <v>258</v>
      </c>
      <c r="Z4374">
        <v>8.6999999999999993</v>
      </c>
      <c r="AB4374">
        <v>8</v>
      </c>
    </row>
    <row r="4375" spans="1:28">
      <c r="A4375" s="1" t="s">
        <v>28</v>
      </c>
      <c r="B4375" s="1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J4375" t="s">
        <v>647</v>
      </c>
      <c r="K4375" t="s">
        <v>932</v>
      </c>
      <c r="L4375" s="1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</row>
    <row r="4376" spans="1:28">
      <c r="A4376" s="1" t="s">
        <v>28</v>
      </c>
      <c r="B4376" s="1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J4376" t="s">
        <v>2527</v>
      </c>
      <c r="K4376" t="s">
        <v>20746</v>
      </c>
      <c r="L4376" s="1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</row>
    <row r="4377" spans="1:28">
      <c r="A4377" s="1" t="s">
        <v>747</v>
      </c>
      <c r="B4377" s="1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s="1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</row>
    <row r="4378" spans="1:28">
      <c r="A4378" s="1" t="s">
        <v>28</v>
      </c>
      <c r="B4378" s="1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s="1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</row>
    <row r="4379" spans="1:28">
      <c r="A4379" s="1" t="s">
        <v>28</v>
      </c>
      <c r="B4379" s="1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J4379" t="s">
        <v>9353</v>
      </c>
      <c r="K4379" t="s">
        <v>7324</v>
      </c>
      <c r="L4379" s="1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</row>
    <row r="4380" spans="1:28">
      <c r="A4380" s="1" t="s">
        <v>28</v>
      </c>
      <c r="B4380" s="1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J4380" t="s">
        <v>6403</v>
      </c>
      <c r="K4380" t="s">
        <v>20768</v>
      </c>
      <c r="L4380" s="1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</row>
    <row r="4381" spans="1:28">
      <c r="A4381" s="1" t="s">
        <v>28</v>
      </c>
      <c r="B4381" s="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s="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X4381">
        <v>2007</v>
      </c>
      <c r="Y4381">
        <v>399</v>
      </c>
      <c r="Z4381">
        <v>7.4</v>
      </c>
      <c r="AA4381">
        <v>1.85</v>
      </c>
      <c r="AB4381">
        <v>0</v>
      </c>
    </row>
    <row r="4382" spans="1:28">
      <c r="A4382" s="1" t="s">
        <v>28</v>
      </c>
      <c r="B4382" s="1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J4382" t="s">
        <v>647</v>
      </c>
      <c r="K4382" t="s">
        <v>6115</v>
      </c>
      <c r="L4382" s="1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</row>
    <row r="4383" spans="1:28">
      <c r="A4383" s="1" t="s">
        <v>28</v>
      </c>
      <c r="B4383" s="1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s="1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</row>
    <row r="4384" spans="1:28">
      <c r="A4384" s="1" t="s">
        <v>28</v>
      </c>
      <c r="B4384" s="1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s="1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</row>
    <row r="4385" spans="1:28">
      <c r="A4385" s="1" t="s">
        <v>28</v>
      </c>
      <c r="B4385" s="1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s="1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</row>
    <row r="4386" spans="1:28">
      <c r="A4386" s="1" t="s">
        <v>28</v>
      </c>
      <c r="B4386" s="1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s="1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</row>
    <row r="4387" spans="1:28">
      <c r="A4387" s="1" t="s">
        <v>28</v>
      </c>
      <c r="B4387" s="1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s="1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</row>
    <row r="4388" spans="1:28">
      <c r="A4388" s="1" t="s">
        <v>28</v>
      </c>
      <c r="B4388" s="1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s="1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</row>
    <row r="4389" spans="1:28">
      <c r="A4389" s="1" t="s">
        <v>747</v>
      </c>
      <c r="B4389" s="1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J4389" t="s">
        <v>1415</v>
      </c>
      <c r="K4389" t="s">
        <v>20810</v>
      </c>
      <c r="L4389" s="1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</row>
    <row r="4390" spans="1:28">
      <c r="A4390" s="1" t="s">
        <v>747</v>
      </c>
      <c r="B4390" s="1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J4390" t="s">
        <v>5605</v>
      </c>
      <c r="K4390" t="s">
        <v>18530</v>
      </c>
      <c r="L4390" s="1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</row>
    <row r="4391" spans="1:28">
      <c r="A4391" s="1" t="s">
        <v>28</v>
      </c>
      <c r="B4391" s="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J4391" t="s">
        <v>15011</v>
      </c>
      <c r="K4391" t="s">
        <v>14478</v>
      </c>
      <c r="L4391" s="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</row>
    <row r="4392" spans="1:28">
      <c r="A4392" s="1" t="s">
        <v>28</v>
      </c>
      <c r="B4392" s="1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s="1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X4392">
        <v>2013</v>
      </c>
      <c r="Y4392">
        <v>611</v>
      </c>
      <c r="Z4392">
        <v>6.1</v>
      </c>
      <c r="AB4392">
        <v>0</v>
      </c>
    </row>
    <row r="4393" spans="1:28">
      <c r="A4393" s="1" t="s">
        <v>28</v>
      </c>
      <c r="B4393" s="1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s="1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</row>
    <row r="4394" spans="1:28">
      <c r="A4394" s="1" t="s">
        <v>28</v>
      </c>
      <c r="B4394" s="1" t="s">
        <v>20832</v>
      </c>
      <c r="C4394">
        <v>5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s="1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X4394">
        <v>2010</v>
      </c>
      <c r="Y4394">
        <v>607</v>
      </c>
      <c r="Z4394">
        <v>3.5</v>
      </c>
      <c r="AA4394">
        <v>2.35</v>
      </c>
      <c r="AB4394">
        <v>588</v>
      </c>
    </row>
    <row r="4395" spans="1:28">
      <c r="A4395" s="1" t="s">
        <v>28</v>
      </c>
      <c r="B4395" s="1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s="1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</row>
    <row r="4396" spans="1:28">
      <c r="A4396" s="1" t="s">
        <v>28</v>
      </c>
      <c r="B4396" s="1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J4396" t="s">
        <v>5544</v>
      </c>
      <c r="K4396" t="s">
        <v>3457</v>
      </c>
      <c r="L4396" s="1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X4396">
        <v>2014</v>
      </c>
      <c r="Y4396">
        <v>51</v>
      </c>
      <c r="Z4396">
        <v>4.7</v>
      </c>
      <c r="AA4396">
        <v>2.35</v>
      </c>
      <c r="AB4396">
        <v>844</v>
      </c>
    </row>
    <row r="4397" spans="1:28">
      <c r="A4397" s="1" t="s">
        <v>28</v>
      </c>
      <c r="B4397" s="1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s="1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</row>
    <row r="4398" spans="1:28">
      <c r="A4398" s="1" t="s">
        <v>28</v>
      </c>
      <c r="B4398" s="1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J4398" t="s">
        <v>1924</v>
      </c>
      <c r="K4398" t="s">
        <v>391</v>
      </c>
      <c r="L4398" s="1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</row>
    <row r="4399" spans="1:28">
      <c r="A4399" s="1" t="s">
        <v>28</v>
      </c>
      <c r="B4399" s="1" t="s">
        <v>20859</v>
      </c>
      <c r="C4399">
        <v>4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s="1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</row>
    <row r="4400" spans="1:28">
      <c r="A4400" s="1" t="s">
        <v>28</v>
      </c>
      <c r="B4400" s="1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s="1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</row>
    <row r="4401" spans="1:28">
      <c r="A4401" s="1" t="s">
        <v>28</v>
      </c>
      <c r="B4401" s="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s="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</row>
    <row r="4402" spans="1:28">
      <c r="A4402" s="1" t="s">
        <v>28</v>
      </c>
      <c r="B4402" s="1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J4402" t="s">
        <v>6403</v>
      </c>
      <c r="K4402" t="s">
        <v>20875</v>
      </c>
      <c r="L4402" s="1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X4402">
        <v>2016</v>
      </c>
      <c r="Y4402">
        <v>253</v>
      </c>
      <c r="Z4402">
        <v>3.7</v>
      </c>
      <c r="AB4402">
        <v>2000</v>
      </c>
    </row>
    <row r="4403" spans="1:28">
      <c r="A4403" s="1" t="s">
        <v>28</v>
      </c>
      <c r="B4403" s="1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s="1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</row>
    <row r="4404" spans="1:28">
      <c r="A4404" s="1" t="s">
        <v>28</v>
      </c>
      <c r="B4404" s="1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s="1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</row>
    <row r="4405" spans="1:28">
      <c r="A4405" s="1" t="s">
        <v>28</v>
      </c>
      <c r="B4405" s="1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s="1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</row>
    <row r="4406" spans="1:28">
      <c r="A4406" s="1" t="s">
        <v>747</v>
      </c>
      <c r="B4406" s="1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J4406" t="s">
        <v>2527</v>
      </c>
      <c r="K4406" t="s">
        <v>12818</v>
      </c>
      <c r="L4406" s="1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</row>
    <row r="4407" spans="1:28">
      <c r="A4407" s="1" t="s">
        <v>28</v>
      </c>
      <c r="B4407" s="1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s="1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</row>
    <row r="4408" spans="1:28">
      <c r="A4408" s="1" t="s">
        <v>28</v>
      </c>
      <c r="B4408" s="1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s="1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</row>
    <row r="4409" spans="1:28">
      <c r="A4409" s="1" t="s">
        <v>28</v>
      </c>
      <c r="B4409" s="1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s="1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</row>
    <row r="4410" spans="1:28">
      <c r="A4410" s="1" t="s">
        <v>28</v>
      </c>
      <c r="B4410" s="1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s="1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X4410">
        <v>2009</v>
      </c>
      <c r="Y4410">
        <v>4</v>
      </c>
      <c r="Z4410">
        <v>5.7</v>
      </c>
      <c r="AA4410">
        <v>2.35</v>
      </c>
      <c r="AB4410">
        <v>784</v>
      </c>
    </row>
    <row r="4411" spans="1:28">
      <c r="B4411" s="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J4411" t="s">
        <v>1325</v>
      </c>
      <c r="K4411" t="s">
        <v>20911</v>
      </c>
      <c r="L4411" s="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</row>
    <row r="4412" spans="1:28">
      <c r="A4412" s="1" t="s">
        <v>28</v>
      </c>
      <c r="B4412" s="1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J4412" t="s">
        <v>20916</v>
      </c>
      <c r="K4412" t="s">
        <v>20917</v>
      </c>
      <c r="L4412" s="1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</row>
    <row r="4413" spans="1:28">
      <c r="A4413" s="1" t="s">
        <v>28</v>
      </c>
      <c r="B4413" s="1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s="1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</row>
    <row r="4414" spans="1:28">
      <c r="A4414" s="1" t="s">
        <v>28</v>
      </c>
      <c r="B4414" s="1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s="1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</row>
    <row r="4415" spans="1:28">
      <c r="A4415" s="1" t="s">
        <v>28</v>
      </c>
      <c r="B4415" s="1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s="1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</row>
    <row r="4416" spans="1:28">
      <c r="A4416" s="1" t="s">
        <v>28</v>
      </c>
      <c r="B4416" s="1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J4416" t="s">
        <v>20933</v>
      </c>
      <c r="K4416" t="s">
        <v>1682</v>
      </c>
      <c r="L4416" s="1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</row>
    <row r="4417" spans="1:28">
      <c r="A4417" s="1" t="s">
        <v>28</v>
      </c>
      <c r="B4417" s="1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s="1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</row>
    <row r="4418" spans="1:28">
      <c r="A4418" s="1" t="s">
        <v>28</v>
      </c>
      <c r="B4418" s="1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s="1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X4418">
        <v>2012</v>
      </c>
      <c r="Y4418">
        <v>0</v>
      </c>
      <c r="Z4418">
        <v>7.6</v>
      </c>
      <c r="AA4418">
        <v>1.85</v>
      </c>
      <c r="AB4418">
        <v>0</v>
      </c>
    </row>
    <row r="4419" spans="1:28">
      <c r="A4419" s="1" t="s">
        <v>28</v>
      </c>
      <c r="B4419" s="1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s="1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</row>
    <row r="4420" spans="1:28">
      <c r="A4420" s="1" t="s">
        <v>28</v>
      </c>
      <c r="B4420" s="1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s="1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</row>
    <row r="4421" spans="1:28">
      <c r="A4421" s="1" t="s">
        <v>28</v>
      </c>
      <c r="B4421" s="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s="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</row>
    <row r="4422" spans="1:28">
      <c r="A4422" s="1" t="s">
        <v>747</v>
      </c>
      <c r="B4422" s="1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s="1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</row>
    <row r="4423" spans="1:28">
      <c r="A4423" s="1" t="s">
        <v>28</v>
      </c>
      <c r="B4423" s="1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s="1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X4423">
        <v>2007</v>
      </c>
      <c r="Y4423">
        <v>530</v>
      </c>
      <c r="Z4423">
        <v>6.9</v>
      </c>
      <c r="AA4423">
        <v>2.35</v>
      </c>
      <c r="AB4423">
        <v>415</v>
      </c>
    </row>
    <row r="4424" spans="1:28">
      <c r="A4424" s="1" t="s">
        <v>28</v>
      </c>
      <c r="B4424" s="1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J4424" t="s">
        <v>4904</v>
      </c>
      <c r="K4424" t="s">
        <v>20975</v>
      </c>
      <c r="L4424" s="1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</row>
    <row r="4425" spans="1:28">
      <c r="A4425" s="1" t="s">
        <v>28</v>
      </c>
      <c r="B4425" s="1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s="1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</row>
    <row r="4426" spans="1:28">
      <c r="A4426" s="1" t="s">
        <v>28</v>
      </c>
      <c r="B4426" s="1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s="1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</row>
    <row r="4427" spans="1:28">
      <c r="A4427" s="1" t="s">
        <v>28</v>
      </c>
      <c r="B4427" s="1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J4427" t="s">
        <v>7144</v>
      </c>
      <c r="K4427" t="s">
        <v>2729</v>
      </c>
      <c r="L4427" s="1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X4427">
        <v>2010</v>
      </c>
      <c r="Y4427">
        <v>826</v>
      </c>
      <c r="Z4427">
        <v>6.7</v>
      </c>
      <c r="AB4427">
        <v>0</v>
      </c>
    </row>
    <row r="4428" spans="1:28">
      <c r="A4428" s="1" t="s">
        <v>28</v>
      </c>
      <c r="B4428" s="1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J4428" t="s">
        <v>7579</v>
      </c>
      <c r="K4428" t="s">
        <v>30</v>
      </c>
      <c r="L4428" s="1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</row>
    <row r="4429" spans="1:28">
      <c r="A4429" s="1" t="s">
        <v>747</v>
      </c>
      <c r="B4429" s="1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s="1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</row>
    <row r="4430" spans="1:28">
      <c r="A4430" s="1" t="s">
        <v>28</v>
      </c>
      <c r="B4430" s="1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s="1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</row>
    <row r="4431" spans="1:28">
      <c r="A4431" s="1" t="s">
        <v>28</v>
      </c>
      <c r="B4431" s="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s="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</row>
    <row r="4432" spans="1:28">
      <c r="A4432" s="1" t="s">
        <v>28</v>
      </c>
      <c r="B4432" s="1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s="1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</row>
    <row r="4433" spans="1:28">
      <c r="A4433" s="1" t="s">
        <v>28</v>
      </c>
      <c r="B4433" s="1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s="1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</row>
    <row r="4434" spans="1:28">
      <c r="A4434" s="1" t="s">
        <v>28</v>
      </c>
      <c r="B4434" s="1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J4434" t="s">
        <v>7837</v>
      </c>
      <c r="K4434" t="s">
        <v>904</v>
      </c>
      <c r="L4434" s="1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</row>
    <row r="4435" spans="1:28">
      <c r="A4435" s="1" t="s">
        <v>28</v>
      </c>
      <c r="B4435" s="1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s="1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</row>
    <row r="4436" spans="1:28">
      <c r="A4436" s="1" t="s">
        <v>28</v>
      </c>
      <c r="B4436" s="1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s="1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</row>
    <row r="4437" spans="1:28">
      <c r="A4437" s="1" t="s">
        <v>28</v>
      </c>
      <c r="B4437" s="1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s="1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</row>
    <row r="4438" spans="1:28">
      <c r="A4438" s="1" t="s">
        <v>28</v>
      </c>
      <c r="B4438" s="1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J4438" t="s">
        <v>1415</v>
      </c>
      <c r="K4438" t="s">
        <v>12557</v>
      </c>
      <c r="L4438" s="1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</row>
    <row r="4439" spans="1:28">
      <c r="A4439" s="1" t="s">
        <v>28</v>
      </c>
      <c r="B4439" s="1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s="1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</row>
    <row r="4440" spans="1:28">
      <c r="A4440" s="1" t="s">
        <v>28</v>
      </c>
      <c r="B4440" s="1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J4440" t="s">
        <v>18652</v>
      </c>
      <c r="K4440" t="s">
        <v>21046</v>
      </c>
      <c r="L4440" s="1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</row>
    <row r="4441" spans="1:28">
      <c r="A4441" s="1" t="s">
        <v>28</v>
      </c>
      <c r="B4441" s="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J4441" t="s">
        <v>67</v>
      </c>
      <c r="K4441" t="s">
        <v>21053</v>
      </c>
      <c r="L4441" s="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</row>
    <row r="4442" spans="1:28">
      <c r="A4442" s="1" t="s">
        <v>28</v>
      </c>
      <c r="B4442" s="1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J4442" t="s">
        <v>687</v>
      </c>
      <c r="K4442" t="s">
        <v>21060</v>
      </c>
      <c r="L4442" s="1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</row>
    <row r="4443" spans="1:28">
      <c r="B4443" s="1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J4443" t="s">
        <v>2527</v>
      </c>
      <c r="K4443" t="s">
        <v>1653</v>
      </c>
      <c r="L4443" s="1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</row>
    <row r="4444" spans="1:28">
      <c r="A4444" s="1" t="s">
        <v>28</v>
      </c>
      <c r="B4444" s="1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J4444" t="s">
        <v>2527</v>
      </c>
      <c r="K4444" t="s">
        <v>21070</v>
      </c>
      <c r="L4444" s="1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</row>
    <row r="4445" spans="1:28">
      <c r="A4445" s="1" t="s">
        <v>28</v>
      </c>
      <c r="B4445" s="1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J4445" t="s">
        <v>12332</v>
      </c>
      <c r="K4445" t="s">
        <v>21076</v>
      </c>
      <c r="L4445" s="1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</row>
    <row r="4446" spans="1:28">
      <c r="A4446" s="1" t="s">
        <v>28</v>
      </c>
      <c r="B4446" s="1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J4446" t="s">
        <v>3932</v>
      </c>
      <c r="K4446" t="s">
        <v>13668</v>
      </c>
      <c r="L4446" s="1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</row>
    <row r="4447" spans="1:28">
      <c r="A4447" s="1" t="s">
        <v>28</v>
      </c>
      <c r="B4447" s="1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J4447" t="s">
        <v>334</v>
      </c>
      <c r="K4447" t="s">
        <v>21085</v>
      </c>
      <c r="L4447" s="1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</row>
    <row r="4448" spans="1:28">
      <c r="A4448" s="1" t="s">
        <v>28</v>
      </c>
      <c r="B4448" s="1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s="1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</row>
    <row r="4449" spans="1:28">
      <c r="A4449" s="1" t="s">
        <v>28</v>
      </c>
      <c r="B4449" s="1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J4449" t="s">
        <v>6132</v>
      </c>
      <c r="K4449" t="s">
        <v>3964</v>
      </c>
      <c r="L4449" s="1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</row>
    <row r="4450" spans="1:28">
      <c r="A4450" s="1" t="s">
        <v>28</v>
      </c>
      <c r="B4450" s="1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J4450" t="s">
        <v>4904</v>
      </c>
      <c r="K4450" t="s">
        <v>6463</v>
      </c>
      <c r="L4450" s="1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</row>
    <row r="4451" spans="1:28">
      <c r="A4451" s="1" t="s">
        <v>28</v>
      </c>
      <c r="B4451" s="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s="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</row>
    <row r="4452" spans="1:28">
      <c r="A4452" s="1" t="s">
        <v>28</v>
      </c>
      <c r="B4452" s="1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s="1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</row>
    <row r="4453" spans="1:28">
      <c r="A4453" s="1" t="s">
        <v>28</v>
      </c>
      <c r="B4453" s="1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J4453" t="s">
        <v>15011</v>
      </c>
      <c r="K4453" t="s">
        <v>21113</v>
      </c>
      <c r="L4453" s="1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</row>
    <row r="4454" spans="1:28">
      <c r="A4454" s="1" t="s">
        <v>28</v>
      </c>
      <c r="B4454" s="1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s="1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</row>
    <row r="4455" spans="1:28">
      <c r="A4455" s="1" t="s">
        <v>28</v>
      </c>
      <c r="B4455" s="1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J4455" t="s">
        <v>3409</v>
      </c>
      <c r="K4455" t="s">
        <v>3756</v>
      </c>
      <c r="L4455" s="1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</row>
    <row r="4456" spans="1:28">
      <c r="A4456" s="1" t="s">
        <v>28</v>
      </c>
      <c r="B4456" s="1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J4456" t="s">
        <v>5544</v>
      </c>
      <c r="K4456" t="s">
        <v>21130</v>
      </c>
      <c r="L4456" s="1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</row>
    <row r="4457" spans="1:28">
      <c r="A4457" s="1" t="s">
        <v>28</v>
      </c>
      <c r="B4457" s="1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s="1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X4457">
        <v>2014</v>
      </c>
      <c r="Y4457">
        <v>4</v>
      </c>
      <c r="Z4457">
        <v>6.3</v>
      </c>
      <c r="AA4457">
        <v>1.33</v>
      </c>
      <c r="AB4457">
        <v>389</v>
      </c>
    </row>
    <row r="4458" spans="1:28">
      <c r="A4458" s="1" t="s">
        <v>28</v>
      </c>
      <c r="B4458" s="1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J4458" t="s">
        <v>5544</v>
      </c>
      <c r="K4458" t="s">
        <v>4494</v>
      </c>
      <c r="L4458" s="1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</row>
    <row r="4459" spans="1:28">
      <c r="A4459" s="1" t="s">
        <v>28</v>
      </c>
      <c r="B4459" s="1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J4459" t="s">
        <v>2358</v>
      </c>
      <c r="K4459" t="s">
        <v>21147</v>
      </c>
      <c r="L4459" s="1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</row>
    <row r="4460" spans="1:28">
      <c r="A4460" s="1" t="s">
        <v>28</v>
      </c>
      <c r="B4460" s="1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s="1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</row>
    <row r="4461" spans="1:28">
      <c r="A4461" s="1" t="s">
        <v>28</v>
      </c>
      <c r="B4461" s="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J4461" t="s">
        <v>15011</v>
      </c>
      <c r="K4461" t="s">
        <v>4545</v>
      </c>
      <c r="L4461" s="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</row>
    <row r="4462" spans="1:28">
      <c r="A4462" s="1" t="s">
        <v>28</v>
      </c>
      <c r="C4462">
        <v>13</v>
      </c>
      <c r="D4462">
        <v>120</v>
      </c>
      <c r="G4462" t="s">
        <v>21158</v>
      </c>
      <c r="H4462">
        <v>416</v>
      </c>
      <c r="J4462" t="s">
        <v>21159</v>
      </c>
      <c r="K4462" t="s">
        <v>12525</v>
      </c>
      <c r="L4462" s="1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Y4462">
        <v>0</v>
      </c>
      <c r="Z4462">
        <v>7.3</v>
      </c>
      <c r="AA4462">
        <v>4</v>
      </c>
      <c r="AB4462">
        <v>533</v>
      </c>
    </row>
    <row r="4463" spans="1:28">
      <c r="A4463" s="1" t="s">
        <v>28</v>
      </c>
      <c r="B4463" s="1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s="1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</row>
    <row r="4464" spans="1:28">
      <c r="A4464" s="1" t="s">
        <v>28</v>
      </c>
      <c r="B4464" s="1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s="1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</row>
    <row r="4465" spans="1:28">
      <c r="A4465" s="1" t="s">
        <v>28</v>
      </c>
      <c r="B4465" s="1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s="1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</row>
    <row r="4466" spans="1:28">
      <c r="A4466" s="1" t="s">
        <v>28</v>
      </c>
      <c r="B4466" s="1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s="1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</row>
    <row r="4467" spans="1:28">
      <c r="A4467" s="1" t="s">
        <v>28</v>
      </c>
      <c r="B4467" s="1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s="1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</row>
    <row r="4468" spans="1:28">
      <c r="A4468" s="1" t="s">
        <v>28</v>
      </c>
      <c r="B4468" s="1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s="1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</row>
    <row r="4469" spans="1:28">
      <c r="A4469" s="1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J4469" t="s">
        <v>1849</v>
      </c>
      <c r="K4469" t="s">
        <v>3249</v>
      </c>
      <c r="L4469" s="1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</row>
    <row r="4470" spans="1:28">
      <c r="A4470" s="1" t="s">
        <v>28</v>
      </c>
      <c r="B4470" s="1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J4470" t="s">
        <v>7236</v>
      </c>
      <c r="K4470" t="s">
        <v>21194</v>
      </c>
      <c r="L4470" s="1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</row>
    <row r="4471" spans="1:28">
      <c r="A4471" s="1" t="s">
        <v>28</v>
      </c>
      <c r="B4471" s="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J4471" t="s">
        <v>647</v>
      </c>
      <c r="K4471" t="s">
        <v>3605</v>
      </c>
      <c r="L4471" s="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</row>
    <row r="4472" spans="1:28">
      <c r="A4472" s="1" t="s">
        <v>747</v>
      </c>
      <c r="B4472" s="1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s="1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</row>
    <row r="4473" spans="1:28">
      <c r="A4473" s="1" t="s">
        <v>28</v>
      </c>
      <c r="B4473" s="1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s="1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</row>
    <row r="4474" spans="1:28">
      <c r="A4474" s="1" t="s">
        <v>28</v>
      </c>
      <c r="B4474" s="1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J4474" t="s">
        <v>1671</v>
      </c>
      <c r="K4474" t="s">
        <v>4544</v>
      </c>
      <c r="L4474" s="1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</row>
    <row r="4475" spans="1:28">
      <c r="A4475" s="1" t="s">
        <v>28</v>
      </c>
      <c r="B4475" s="1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J4475" t="s">
        <v>21222</v>
      </c>
      <c r="K4475" t="s">
        <v>2169</v>
      </c>
      <c r="L4475" s="1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</row>
    <row r="4476" spans="1:28">
      <c r="A4476" s="1" t="s">
        <v>747</v>
      </c>
      <c r="B4476" s="1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J4476" t="s">
        <v>21226</v>
      </c>
      <c r="K4476" t="s">
        <v>3512</v>
      </c>
      <c r="L4476" s="1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</row>
    <row r="4477" spans="1:28">
      <c r="A4477" s="1" t="s">
        <v>28</v>
      </c>
      <c r="B4477" s="1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s="1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</row>
    <row r="4478" spans="1:28">
      <c r="A4478" s="1" t="s">
        <v>747</v>
      </c>
      <c r="B4478" s="1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J4478" t="s">
        <v>21237</v>
      </c>
      <c r="K4478" t="s">
        <v>21238</v>
      </c>
      <c r="L4478" s="1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</row>
    <row r="4479" spans="1:28">
      <c r="A4479" s="1" t="s">
        <v>28</v>
      </c>
      <c r="B4479" s="1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J4479" t="s">
        <v>10222</v>
      </c>
      <c r="K4479" t="s">
        <v>8509</v>
      </c>
      <c r="L4479" s="1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</row>
    <row r="4480" spans="1:28">
      <c r="A4480" s="1" t="s">
        <v>28</v>
      </c>
      <c r="B4480" s="1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s="1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</row>
    <row r="4481" spans="1:28">
      <c r="A4481" s="1" t="s">
        <v>28</v>
      </c>
      <c r="B4481" s="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J4481" t="s">
        <v>11526</v>
      </c>
      <c r="K4481" t="s">
        <v>21252</v>
      </c>
      <c r="L4481" s="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</row>
    <row r="4482" spans="1:28">
      <c r="A4482" s="1" t="s">
        <v>28</v>
      </c>
      <c r="B4482" s="1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J4482" t="s">
        <v>21258</v>
      </c>
      <c r="K4482" t="s">
        <v>9669</v>
      </c>
      <c r="L4482" s="1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</row>
    <row r="4483" spans="1:28">
      <c r="A4483" s="1" t="s">
        <v>747</v>
      </c>
      <c r="B4483" s="1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J4483" t="s">
        <v>7144</v>
      </c>
      <c r="K4483" t="s">
        <v>6115</v>
      </c>
      <c r="L4483" s="1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</row>
    <row r="4484" spans="1:28">
      <c r="A4484" s="1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J4484" t="s">
        <v>3409</v>
      </c>
      <c r="K4484" t="s">
        <v>5206</v>
      </c>
      <c r="L4484" s="1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Y4484">
        <v>691</v>
      </c>
      <c r="Z4484">
        <v>7.3</v>
      </c>
      <c r="AB4484">
        <v>632</v>
      </c>
    </row>
    <row r="4485" spans="1:28">
      <c r="A4485" s="1" t="s">
        <v>28</v>
      </c>
      <c r="B4485" s="1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J4485" t="s">
        <v>15070</v>
      </c>
      <c r="K4485" t="s">
        <v>810</v>
      </c>
      <c r="L4485" s="1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</row>
    <row r="4486" spans="1:28">
      <c r="A4486" s="1" t="s">
        <v>28</v>
      </c>
      <c r="B4486" s="1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s="1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</row>
    <row r="4487" spans="1:28">
      <c r="A4487" s="1" t="s">
        <v>28</v>
      </c>
      <c r="B4487" s="1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s="1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</row>
    <row r="4488" spans="1:28">
      <c r="A4488" s="1" t="s">
        <v>28</v>
      </c>
      <c r="B4488" s="1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s="1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</row>
    <row r="4489" spans="1:28">
      <c r="A4489" s="1" t="s">
        <v>28</v>
      </c>
      <c r="B4489" s="1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J4489" t="s">
        <v>1814</v>
      </c>
      <c r="K4489" t="s">
        <v>21288</v>
      </c>
      <c r="L4489" s="1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</row>
    <row r="4490" spans="1:28">
      <c r="A4490" s="1" t="s">
        <v>28</v>
      </c>
      <c r="B4490" s="1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s="1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</row>
    <row r="4491" spans="1:28">
      <c r="A4491" s="1" t="s">
        <v>28</v>
      </c>
      <c r="B4491" s="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s="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</row>
    <row r="4492" spans="1:28">
      <c r="A4492" s="1" t="s">
        <v>28</v>
      </c>
      <c r="B4492" s="1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s="1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</row>
    <row r="4493" spans="1:28">
      <c r="A4493" s="1" t="s">
        <v>28</v>
      </c>
      <c r="B4493" s="1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s="1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</row>
    <row r="4494" spans="1:28">
      <c r="A4494" s="1" t="s">
        <v>28</v>
      </c>
      <c r="B4494" s="1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J4494" t="s">
        <v>13493</v>
      </c>
      <c r="K4494" t="s">
        <v>21307</v>
      </c>
      <c r="L4494" s="1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</row>
    <row r="4495" spans="1:28">
      <c r="A4495" s="1" t="s">
        <v>28</v>
      </c>
      <c r="B4495" s="1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s="1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</row>
    <row r="4496" spans="1:28">
      <c r="A4496" s="1" t="s">
        <v>28</v>
      </c>
      <c r="B4496" s="1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s="1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</row>
    <row r="4497" spans="1:28">
      <c r="A4497" s="1" t="s">
        <v>28</v>
      </c>
      <c r="B4497" s="1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s="1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</row>
    <row r="4498" spans="1:28">
      <c r="A4498" s="1" t="s">
        <v>28</v>
      </c>
      <c r="B4498" s="1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s="1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</row>
    <row r="4499" spans="1:28">
      <c r="A4499" s="1" t="s">
        <v>747</v>
      </c>
      <c r="B4499" s="1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J4499" t="s">
        <v>5851</v>
      </c>
      <c r="K4499" t="s">
        <v>21323</v>
      </c>
      <c r="L4499" s="1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X4499">
        <v>1940</v>
      </c>
      <c r="Y4499">
        <v>62</v>
      </c>
      <c r="Z4499">
        <v>6.5</v>
      </c>
      <c r="AA4499">
        <v>1.37</v>
      </c>
      <c r="AB4499">
        <v>548</v>
      </c>
    </row>
    <row r="4500" spans="1:28">
      <c r="A4500" s="1" t="s">
        <v>28</v>
      </c>
      <c r="B4500" s="1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s="1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</row>
    <row r="4501" spans="1:28">
      <c r="A4501" s="1" t="s">
        <v>28</v>
      </c>
      <c r="B4501" s="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s="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</row>
    <row r="4502" spans="1:28">
      <c r="A4502" s="1" t="s">
        <v>28</v>
      </c>
      <c r="B4502" s="1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s="1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</row>
    <row r="4503" spans="1:28">
      <c r="A4503" s="1" t="s">
        <v>28</v>
      </c>
      <c r="B4503" s="1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s="1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</row>
    <row r="4504" spans="1:28">
      <c r="A4504" s="1" t="s">
        <v>28</v>
      </c>
      <c r="B4504" s="1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s="1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</row>
    <row r="4505" spans="1:28">
      <c r="A4505" s="1" t="s">
        <v>28</v>
      </c>
      <c r="B4505" s="1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s="1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</row>
    <row r="4506" spans="1:28">
      <c r="A4506" s="1" t="s">
        <v>28</v>
      </c>
      <c r="B4506" s="1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J4506" t="s">
        <v>3409</v>
      </c>
      <c r="K4506" t="s">
        <v>21362</v>
      </c>
      <c r="L4506" s="1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</row>
    <row r="4507" spans="1:28">
      <c r="A4507" s="1" t="s">
        <v>28</v>
      </c>
      <c r="B4507" s="1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s="1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</row>
    <row r="4508" spans="1:28">
      <c r="A4508" s="1" t="s">
        <v>28</v>
      </c>
      <c r="B4508" s="1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J4508" t="s">
        <v>5383</v>
      </c>
      <c r="K4508" t="s">
        <v>7689</v>
      </c>
      <c r="L4508" s="1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X4508">
        <v>2003</v>
      </c>
      <c r="Y4508">
        <v>316</v>
      </c>
      <c r="Z4508">
        <v>6.1</v>
      </c>
      <c r="AA4508">
        <v>1.85</v>
      </c>
      <c r="AB4508">
        <v>480</v>
      </c>
    </row>
    <row r="4509" spans="1:28">
      <c r="A4509" s="1" t="s">
        <v>28</v>
      </c>
      <c r="B4509" s="1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J4509" t="s">
        <v>1671</v>
      </c>
      <c r="K4509" t="s">
        <v>21379</v>
      </c>
      <c r="L4509" s="1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X4509">
        <v>2008</v>
      </c>
      <c r="Y4509">
        <v>295</v>
      </c>
      <c r="Z4509">
        <v>3.8</v>
      </c>
      <c r="AA4509">
        <v>1.85</v>
      </c>
      <c r="AB4509">
        <v>636</v>
      </c>
    </row>
    <row r="4510" spans="1:28">
      <c r="A4510" s="1" t="s">
        <v>747</v>
      </c>
      <c r="B4510" s="1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J4510" t="s">
        <v>21383</v>
      </c>
      <c r="K4510" t="s">
        <v>21384</v>
      </c>
      <c r="L4510" s="1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</row>
    <row r="4511" spans="1:28">
      <c r="A4511" s="1" t="s">
        <v>28</v>
      </c>
      <c r="B4511" s="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J4511" t="s">
        <v>10413</v>
      </c>
      <c r="K4511" t="s">
        <v>17218</v>
      </c>
      <c r="L4511" s="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</row>
    <row r="4512" spans="1:28">
      <c r="A4512" s="1" t="s">
        <v>28</v>
      </c>
      <c r="B4512" s="1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J4512" t="s">
        <v>21395</v>
      </c>
      <c r="K4512" t="s">
        <v>21396</v>
      </c>
      <c r="L4512" s="1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</row>
    <row r="4513" spans="1:28">
      <c r="A4513" s="1" t="s">
        <v>28</v>
      </c>
      <c r="B4513" s="1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s="1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</row>
    <row r="4514" spans="1:28">
      <c r="A4514" s="1" t="s">
        <v>28</v>
      </c>
      <c r="B4514" s="1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J4514" t="s">
        <v>2136</v>
      </c>
      <c r="K4514" t="s">
        <v>21407</v>
      </c>
      <c r="L4514" s="1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</row>
    <row r="4515" spans="1:28">
      <c r="A4515" s="1" t="s">
        <v>28</v>
      </c>
      <c r="B4515" s="1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J4515" t="s">
        <v>6403</v>
      </c>
      <c r="K4515" t="s">
        <v>10879</v>
      </c>
      <c r="L4515" s="1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</row>
    <row r="4516" spans="1:28">
      <c r="A4516" s="1" t="s">
        <v>28</v>
      </c>
      <c r="B4516" s="1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J4516" t="s">
        <v>6403</v>
      </c>
      <c r="K4516" t="s">
        <v>21418</v>
      </c>
      <c r="L4516" s="1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</row>
    <row r="4517" spans="1:28">
      <c r="A4517" s="1" t="s">
        <v>28</v>
      </c>
      <c r="B4517" s="1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s="1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</row>
    <row r="4518" spans="1:28">
      <c r="A4518" s="1" t="s">
        <v>747</v>
      </c>
      <c r="B4518" s="1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s="1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</row>
    <row r="4519" spans="1:28">
      <c r="A4519" s="1" t="s">
        <v>28</v>
      </c>
      <c r="C4519">
        <v>2</v>
      </c>
      <c r="F4519">
        <v>206</v>
      </c>
      <c r="G4519" t="s">
        <v>21431</v>
      </c>
      <c r="H4519">
        <v>511</v>
      </c>
      <c r="J4519" t="s">
        <v>4384</v>
      </c>
      <c r="K4519" t="s">
        <v>21432</v>
      </c>
      <c r="L4519" s="1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Y4519">
        <v>457</v>
      </c>
      <c r="Z4519">
        <v>7.1</v>
      </c>
      <c r="AA4519">
        <v>2</v>
      </c>
      <c r="AB4519">
        <v>954</v>
      </c>
    </row>
    <row r="4520" spans="1:28">
      <c r="A4520" s="1" t="s">
        <v>28</v>
      </c>
      <c r="B4520" s="1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s="1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</row>
    <row r="4521" spans="1:28">
      <c r="A4521" s="1" t="s">
        <v>28</v>
      </c>
      <c r="B4521" s="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s="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X4521">
        <v>2002</v>
      </c>
      <c r="Z4521">
        <v>4.7</v>
      </c>
      <c r="AA4521">
        <v>1.33</v>
      </c>
      <c r="AB4521">
        <v>51</v>
      </c>
    </row>
    <row r="4522" spans="1:28">
      <c r="A4522" s="1" t="s">
        <v>747</v>
      </c>
      <c r="B4522" s="1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s="1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</row>
    <row r="4523" spans="1:28">
      <c r="A4523" s="1" t="s">
        <v>28</v>
      </c>
      <c r="B4523" s="1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J4523" t="s">
        <v>3409</v>
      </c>
      <c r="K4523" t="s">
        <v>21455</v>
      </c>
      <c r="L4523" s="1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</row>
    <row r="4524" spans="1:28">
      <c r="A4524" s="1" t="s">
        <v>28</v>
      </c>
      <c r="B4524" s="1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s="1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</row>
    <row r="4525" spans="1:28">
      <c r="A4525" s="1" t="s">
        <v>28</v>
      </c>
      <c r="B4525" s="1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s="1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</row>
    <row r="4526" spans="1:28">
      <c r="A4526" s="1" t="s">
        <v>28</v>
      </c>
      <c r="B4526" s="1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J4526" t="s">
        <v>4177</v>
      </c>
      <c r="K4526" t="s">
        <v>19508</v>
      </c>
      <c r="L4526" s="1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</row>
    <row r="4527" spans="1:28">
      <c r="A4527" s="1" t="s">
        <v>28</v>
      </c>
      <c r="B4527" s="1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J4527" t="s">
        <v>6403</v>
      </c>
      <c r="K4527" t="s">
        <v>21481</v>
      </c>
      <c r="L4527" s="1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</row>
    <row r="4528" spans="1:28">
      <c r="A4528" s="1" t="s">
        <v>28</v>
      </c>
      <c r="B4528" s="1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J4528" t="s">
        <v>5605</v>
      </c>
      <c r="K4528" t="s">
        <v>20725</v>
      </c>
      <c r="L4528" s="1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</row>
    <row r="4529" spans="1:28">
      <c r="A4529" s="1" t="s">
        <v>28</v>
      </c>
      <c r="B4529" s="1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J4529" t="s">
        <v>6132</v>
      </c>
      <c r="K4529" t="s">
        <v>21490</v>
      </c>
      <c r="L4529" s="1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</row>
    <row r="4530" spans="1:28">
      <c r="A4530" s="1" t="s">
        <v>28</v>
      </c>
      <c r="B4530" s="1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J4530" t="s">
        <v>2527</v>
      </c>
      <c r="K4530" t="s">
        <v>15926</v>
      </c>
      <c r="L4530" s="1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X4530">
        <v>2009</v>
      </c>
      <c r="Y4530">
        <v>22</v>
      </c>
      <c r="Z4530">
        <v>7.5</v>
      </c>
      <c r="AB4530">
        <v>773</v>
      </c>
    </row>
    <row r="4531" spans="1:28">
      <c r="A4531" s="1" t="s">
        <v>28</v>
      </c>
      <c r="B4531" s="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J4531" t="s">
        <v>1849</v>
      </c>
      <c r="K4531" t="s">
        <v>10436</v>
      </c>
      <c r="L4531" s="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</row>
    <row r="4532" spans="1:28">
      <c r="A4532" s="1" t="s">
        <v>28</v>
      </c>
      <c r="B4532" s="1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s="1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</row>
    <row r="4533" spans="1:28">
      <c r="A4533" s="1" t="s">
        <v>28</v>
      </c>
      <c r="B4533" s="1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J4533" t="s">
        <v>3409</v>
      </c>
      <c r="K4533" t="s">
        <v>21510</v>
      </c>
      <c r="L4533" s="1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</row>
    <row r="4534" spans="1:28">
      <c r="A4534" s="1" t="s">
        <v>28</v>
      </c>
      <c r="B4534" s="1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s="1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</row>
    <row r="4535" spans="1:28">
      <c r="A4535" s="1" t="s">
        <v>28</v>
      </c>
      <c r="B4535" s="1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J4535" t="s">
        <v>21515</v>
      </c>
      <c r="K4535" t="s">
        <v>241</v>
      </c>
      <c r="L4535" s="1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</row>
    <row r="4536" spans="1:28">
      <c r="A4536" s="1" t="s">
        <v>28</v>
      </c>
      <c r="B4536" s="1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s="1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</row>
    <row r="4537" spans="1:28">
      <c r="A4537" s="1" t="s">
        <v>28</v>
      </c>
      <c r="B4537" s="1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J4537" t="s">
        <v>1935</v>
      </c>
      <c r="K4537" t="s">
        <v>1746</v>
      </c>
      <c r="L4537" s="1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</row>
    <row r="4538" spans="1:28">
      <c r="A4538" s="1" t="s">
        <v>28</v>
      </c>
      <c r="B4538" s="1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s="1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</row>
    <row r="4539" spans="1:28">
      <c r="A4539" s="1" t="s">
        <v>28</v>
      </c>
      <c r="B4539" s="1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s="1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</row>
    <row r="4540" spans="1:28">
      <c r="A4540" s="1" t="s">
        <v>28</v>
      </c>
      <c r="B4540" s="1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s="1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</row>
    <row r="4541" spans="1:28">
      <c r="A4541" s="1" t="s">
        <v>28</v>
      </c>
      <c r="B4541" s="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s="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</row>
    <row r="4542" spans="1:28">
      <c r="A4542" s="1" t="s">
        <v>28</v>
      </c>
      <c r="B4542" s="1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s="1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</row>
    <row r="4543" spans="1:28">
      <c r="A4543" s="1" t="s">
        <v>28</v>
      </c>
      <c r="B4543" s="1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s="1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</row>
    <row r="4544" spans="1:28">
      <c r="A4544" s="1" t="s">
        <v>28</v>
      </c>
      <c r="B4544" s="1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s="1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</row>
    <row r="4545" spans="1:28">
      <c r="A4545" s="1" t="s">
        <v>28</v>
      </c>
      <c r="B4545" s="1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s="1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</row>
    <row r="4546" spans="1:28">
      <c r="A4546" s="1" t="s">
        <v>28</v>
      </c>
      <c r="B4546" s="1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s="1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</row>
    <row r="4547" spans="1:28">
      <c r="A4547" s="1" t="s">
        <v>28</v>
      </c>
      <c r="B4547" s="1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s="1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</row>
    <row r="4548" spans="1:28">
      <c r="A4548" s="1" t="s">
        <v>28</v>
      </c>
      <c r="B4548" s="1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s="1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</row>
    <row r="4549" spans="1:28">
      <c r="A4549" s="1" t="s">
        <v>747</v>
      </c>
      <c r="B4549" s="1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J4549" t="s">
        <v>4042</v>
      </c>
      <c r="K4549" t="s">
        <v>21586</v>
      </c>
      <c r="L4549" s="1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</row>
    <row r="4550" spans="1:28">
      <c r="A4550" s="1" t="s">
        <v>28</v>
      </c>
      <c r="B4550" s="1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s="1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X4550">
        <v>2006</v>
      </c>
      <c r="Y4550">
        <v>68</v>
      </c>
      <c r="Z4550">
        <v>7.5</v>
      </c>
      <c r="AA4550">
        <v>1.85</v>
      </c>
      <c r="AB4550">
        <v>0</v>
      </c>
    </row>
    <row r="4551" spans="1:28">
      <c r="A4551" s="1" t="s">
        <v>747</v>
      </c>
      <c r="B4551" s="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J4551" t="s">
        <v>21597</v>
      </c>
      <c r="K4551" t="s">
        <v>21598</v>
      </c>
      <c r="L4551" s="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</row>
    <row r="4552" spans="1:28">
      <c r="A4552" s="1" t="s">
        <v>28</v>
      </c>
      <c r="B4552" s="1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s="1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X4552">
        <v>2008</v>
      </c>
      <c r="Y4552">
        <v>426</v>
      </c>
      <c r="Z4552">
        <v>7.2</v>
      </c>
      <c r="AA4552">
        <v>1.85</v>
      </c>
      <c r="AB4552">
        <v>0</v>
      </c>
    </row>
    <row r="4553" spans="1:28">
      <c r="A4553" s="1" t="s">
        <v>28</v>
      </c>
      <c r="B4553" s="1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s="1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</row>
    <row r="4554" spans="1:28">
      <c r="A4554" s="1" t="s">
        <v>28</v>
      </c>
      <c r="B4554" s="1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J4554" t="s">
        <v>12744</v>
      </c>
      <c r="K4554" t="s">
        <v>11949</v>
      </c>
      <c r="L4554" s="1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</row>
    <row r="4555" spans="1:28">
      <c r="A4555" s="1" t="s">
        <v>28</v>
      </c>
      <c r="B4555" s="1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s="1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</row>
    <row r="4556" spans="1:28">
      <c r="A4556" s="1" t="s">
        <v>28</v>
      </c>
      <c r="B4556" s="1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s="1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X4556">
        <v>2008</v>
      </c>
      <c r="Y4556">
        <v>3</v>
      </c>
      <c r="Z4556">
        <v>7.9</v>
      </c>
      <c r="AA4556">
        <v>1.78</v>
      </c>
      <c r="AB4556">
        <v>37000</v>
      </c>
    </row>
    <row r="4557" spans="1:28">
      <c r="A4557" s="1" t="s">
        <v>28</v>
      </c>
      <c r="B4557" s="1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s="1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X4557">
        <v>2011</v>
      </c>
      <c r="Y4557">
        <v>264</v>
      </c>
      <c r="Z4557">
        <v>6.8</v>
      </c>
      <c r="AB4557">
        <v>0</v>
      </c>
    </row>
    <row r="4558" spans="1:28">
      <c r="A4558" s="1" t="s">
        <v>28</v>
      </c>
      <c r="B4558" s="1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s="1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</row>
    <row r="4559" spans="1:28">
      <c r="A4559" s="1" t="s">
        <v>28</v>
      </c>
      <c r="B4559" s="1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s="1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</row>
    <row r="4560" spans="1:28">
      <c r="A4560" s="1" t="s">
        <v>28</v>
      </c>
      <c r="B4560" s="1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s="1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X4560">
        <v>2014</v>
      </c>
      <c r="Y4560">
        <v>439</v>
      </c>
      <c r="Z4560">
        <v>6.8</v>
      </c>
      <c r="AA4560">
        <v>2.35</v>
      </c>
      <c r="AB4560">
        <v>0</v>
      </c>
    </row>
    <row r="4561" spans="1:28">
      <c r="A4561" s="1" t="s">
        <v>28</v>
      </c>
      <c r="B4561" s="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s="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X4561">
        <v>2011</v>
      </c>
      <c r="Y4561">
        <v>300</v>
      </c>
      <c r="Z4561">
        <v>6.9</v>
      </c>
      <c r="AA4561">
        <v>2.35</v>
      </c>
      <c r="AB4561">
        <v>0</v>
      </c>
    </row>
    <row r="4562" spans="1:28">
      <c r="A4562" s="1" t="s">
        <v>28</v>
      </c>
      <c r="B4562" s="1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s="1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X4562">
        <v>2014</v>
      </c>
      <c r="Y4562">
        <v>457</v>
      </c>
      <c r="Z4562">
        <v>6.8</v>
      </c>
      <c r="AA4562">
        <v>2.35</v>
      </c>
      <c r="AB4562">
        <v>0</v>
      </c>
    </row>
    <row r="4563" spans="1:28">
      <c r="A4563" s="1" t="s">
        <v>28</v>
      </c>
      <c r="B4563" s="1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s="1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</row>
    <row r="4564" spans="1:28">
      <c r="A4564" s="1" t="s">
        <v>28</v>
      </c>
      <c r="B4564" s="1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s="1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</row>
    <row r="4565" spans="1:28">
      <c r="A4565" s="1" t="s">
        <v>28</v>
      </c>
      <c r="B4565" s="1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s="1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</row>
    <row r="4566" spans="1:28">
      <c r="A4566" s="1" t="s">
        <v>28</v>
      </c>
      <c r="B4566" s="1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s="1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</row>
    <row r="4567" spans="1:28">
      <c r="A4567" s="1" t="s">
        <v>28</v>
      </c>
      <c r="B4567" s="1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s="1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</row>
    <row r="4568" spans="1:28">
      <c r="A4568" s="1" t="s">
        <v>28</v>
      </c>
      <c r="B4568" s="1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s="1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</row>
    <row r="4569" spans="1:28">
      <c r="A4569" s="1" t="s">
        <v>28</v>
      </c>
      <c r="B4569" s="1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s="1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</row>
    <row r="4570" spans="1:28">
      <c r="A4570" s="1" t="s">
        <v>28</v>
      </c>
      <c r="B4570" s="1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J4570" t="s">
        <v>21686</v>
      </c>
      <c r="K4570" t="s">
        <v>6008</v>
      </c>
      <c r="L4570" s="1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</row>
    <row r="4571" spans="1:28">
      <c r="A4571" s="1" t="s">
        <v>28</v>
      </c>
      <c r="B4571" s="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s="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</row>
    <row r="4572" spans="1:28">
      <c r="A4572" s="1" t="s">
        <v>28</v>
      </c>
      <c r="B4572" s="1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s="1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</row>
    <row r="4573" spans="1:28">
      <c r="A4573" s="1" t="s">
        <v>28</v>
      </c>
      <c r="B4573" s="1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s="1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</row>
    <row r="4574" spans="1:28">
      <c r="A4574" s="1" t="s">
        <v>747</v>
      </c>
      <c r="B4574" s="1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s="1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</row>
    <row r="4575" spans="1:28">
      <c r="A4575" s="1" t="s">
        <v>28</v>
      </c>
      <c r="B4575" s="1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J4575" t="s">
        <v>1671</v>
      </c>
      <c r="K4575" t="s">
        <v>5797</v>
      </c>
      <c r="L4575" s="1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</row>
    <row r="4576" spans="1:28">
      <c r="A4576" s="1" t="s">
        <v>28</v>
      </c>
      <c r="B4576" s="1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s="1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</row>
    <row r="4577" spans="1:28">
      <c r="A4577" s="1" t="s">
        <v>28</v>
      </c>
      <c r="B4577" s="1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s="1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</row>
    <row r="4578" spans="1:28">
      <c r="A4578" s="1" t="s">
        <v>28</v>
      </c>
      <c r="B4578" s="1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s="1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</row>
    <row r="4579" spans="1:28">
      <c r="A4579" s="1" t="s">
        <v>28</v>
      </c>
      <c r="B4579" s="1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s="1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</row>
    <row r="4580" spans="1:28">
      <c r="A4580" s="1" t="s">
        <v>28</v>
      </c>
      <c r="B4580" s="1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s="1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</row>
    <row r="4581" spans="1:28">
      <c r="A4581" s="1" t="s">
        <v>28</v>
      </c>
      <c r="B4581" s="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s="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X4581">
        <v>2013</v>
      </c>
      <c r="Y4581">
        <v>733</v>
      </c>
      <c r="Z4581">
        <v>6.3</v>
      </c>
      <c r="AA4581">
        <v>1.85</v>
      </c>
      <c r="AB4581">
        <v>0</v>
      </c>
    </row>
    <row r="4582" spans="1:28">
      <c r="A4582" s="1" t="s">
        <v>28</v>
      </c>
      <c r="B4582" s="1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s="1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X4582">
        <v>2009</v>
      </c>
      <c r="Y4582">
        <v>13</v>
      </c>
      <c r="Z4582">
        <v>7.4</v>
      </c>
      <c r="AA4582">
        <v>1.85</v>
      </c>
      <c r="AB4582">
        <v>0</v>
      </c>
    </row>
    <row r="4583" spans="1:28">
      <c r="A4583" s="1" t="s">
        <v>28</v>
      </c>
      <c r="B4583" s="1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s="1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</row>
    <row r="4584" spans="1:28">
      <c r="A4584" s="1" t="s">
        <v>28</v>
      </c>
      <c r="B4584" s="1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s="1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X4584">
        <v>2014</v>
      </c>
      <c r="Y4584">
        <v>71</v>
      </c>
      <c r="Z4584">
        <v>7.3</v>
      </c>
      <c r="AA4584">
        <v>2.39</v>
      </c>
      <c r="AB4584">
        <v>32000</v>
      </c>
    </row>
    <row r="4585" spans="1:28">
      <c r="A4585" s="1" t="s">
        <v>28</v>
      </c>
      <c r="B4585" s="1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s="1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</row>
    <row r="4586" spans="1:28">
      <c r="A4586" s="1" t="s">
        <v>28</v>
      </c>
      <c r="B4586" s="1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s="1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</row>
    <row r="4587" spans="1:28">
      <c r="A4587" s="1" t="s">
        <v>28</v>
      </c>
      <c r="B4587" s="1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s="1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</row>
    <row r="4588" spans="1:28">
      <c r="A4588" s="1" t="s">
        <v>28</v>
      </c>
      <c r="B4588" s="1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s="1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</row>
    <row r="4589" spans="1:28">
      <c r="A4589" s="1" t="s">
        <v>28</v>
      </c>
      <c r="B4589" s="1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s="1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</row>
    <row r="4590" spans="1:28">
      <c r="A4590" s="1" t="s">
        <v>28</v>
      </c>
      <c r="B4590" s="1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s="1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X4590">
        <v>2004</v>
      </c>
      <c r="Y4590">
        <v>3</v>
      </c>
      <c r="Z4590">
        <v>7.4</v>
      </c>
      <c r="AB4590">
        <v>32</v>
      </c>
    </row>
    <row r="4591" spans="1:28">
      <c r="A4591" s="1" t="s">
        <v>28</v>
      </c>
      <c r="B4591" s="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s="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X4591">
        <v>2000</v>
      </c>
      <c r="Y4591">
        <v>922</v>
      </c>
      <c r="Z4591">
        <v>5.7</v>
      </c>
      <c r="AB4591">
        <v>25</v>
      </c>
    </row>
    <row r="4592" spans="1:28">
      <c r="A4592" s="1" t="s">
        <v>28</v>
      </c>
      <c r="B4592" s="1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s="1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</row>
    <row r="4593" spans="1:28">
      <c r="A4593" s="1" t="s">
        <v>28</v>
      </c>
      <c r="B4593" s="1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s="1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</row>
    <row r="4594" spans="1:28">
      <c r="A4594" s="1" t="s">
        <v>28</v>
      </c>
      <c r="B4594" s="1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s="1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</row>
    <row r="4595" spans="1:28">
      <c r="A4595" s="1" t="s">
        <v>28</v>
      </c>
      <c r="B4595" s="1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s="1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</row>
    <row r="4596" spans="1:28">
      <c r="A4596" s="1" t="s">
        <v>28</v>
      </c>
      <c r="B4596" s="1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s="1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</row>
    <row r="4597" spans="1:28">
      <c r="A4597" s="1" t="s">
        <v>28</v>
      </c>
      <c r="B4597" s="1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s="1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</row>
    <row r="4598" spans="1:28">
      <c r="A4598" s="1" t="s">
        <v>28</v>
      </c>
      <c r="B4598" s="1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s="1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</row>
    <row r="4599" spans="1:28">
      <c r="A4599" s="1" t="s">
        <v>28</v>
      </c>
      <c r="B4599" s="1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J4599" t="s">
        <v>4824</v>
      </c>
      <c r="K4599" t="s">
        <v>21822</v>
      </c>
      <c r="L4599" s="1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</row>
    <row r="4600" spans="1:28">
      <c r="A4600" s="1" t="s">
        <v>28</v>
      </c>
      <c r="B4600" s="1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s="1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X4600">
        <v>1996</v>
      </c>
      <c r="Y4600">
        <v>71</v>
      </c>
      <c r="Z4600">
        <v>6.9</v>
      </c>
      <c r="AA4600">
        <v>1.85</v>
      </c>
      <c r="AB4600">
        <v>43</v>
      </c>
    </row>
    <row r="4601" spans="1:28">
      <c r="A4601" s="1" t="s">
        <v>28</v>
      </c>
      <c r="B4601" s="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s="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</row>
    <row r="4602" spans="1:28">
      <c r="A4602" s="1" t="s">
        <v>28</v>
      </c>
      <c r="B4602" s="1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J4602" t="s">
        <v>1681</v>
      </c>
      <c r="K4602" t="s">
        <v>21839</v>
      </c>
      <c r="L4602" s="1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</row>
    <row r="4603" spans="1:28">
      <c r="A4603" s="1" t="s">
        <v>747</v>
      </c>
      <c r="B4603" s="1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s="1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</row>
    <row r="4604" spans="1:28">
      <c r="A4604" s="1" t="s">
        <v>28</v>
      </c>
      <c r="B4604" s="1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s="1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</row>
    <row r="4605" spans="1:28">
      <c r="A4605" s="1" t="s">
        <v>28</v>
      </c>
      <c r="B4605" s="1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s="1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</row>
    <row r="4606" spans="1:28">
      <c r="A4606" s="1" t="s">
        <v>28</v>
      </c>
      <c r="B4606" s="1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s="1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X4606">
        <v>1997</v>
      </c>
      <c r="Y4606">
        <v>490</v>
      </c>
      <c r="Z4606">
        <v>5.6</v>
      </c>
      <c r="AB4606">
        <v>17</v>
      </c>
    </row>
    <row r="4607" spans="1:28">
      <c r="A4607" s="1" t="s">
        <v>28</v>
      </c>
      <c r="B4607" s="1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J4607" t="s">
        <v>21867</v>
      </c>
      <c r="K4607" t="s">
        <v>21868</v>
      </c>
      <c r="L4607" s="1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</row>
    <row r="4608" spans="1:28">
      <c r="A4608" s="1" t="s">
        <v>28</v>
      </c>
      <c r="B4608" s="1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s="1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</row>
    <row r="4609" spans="1:28">
      <c r="A4609" s="1" t="s">
        <v>28</v>
      </c>
      <c r="B4609" s="1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s="1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</row>
    <row r="4610" spans="1:28">
      <c r="A4610" s="1" t="s">
        <v>28</v>
      </c>
      <c r="B4610" s="1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J4610" t="s">
        <v>4824</v>
      </c>
      <c r="K4610" t="s">
        <v>21884</v>
      </c>
      <c r="L4610" s="1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</row>
    <row r="4611" spans="1:28">
      <c r="A4611" s="1" t="s">
        <v>28</v>
      </c>
      <c r="B4611" s="1" t="s">
        <v>21889</v>
      </c>
      <c r="C4611">
        <v>6</v>
      </c>
      <c r="E4611">
        <v>3</v>
      </c>
      <c r="F4611">
        <v>4</v>
      </c>
      <c r="G4611" t="s">
        <v>21890</v>
      </c>
      <c r="H4611">
        <v>7</v>
      </c>
      <c r="J4611" t="s">
        <v>3057</v>
      </c>
      <c r="K4611" t="s">
        <v>21891</v>
      </c>
      <c r="L4611" s="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</row>
    <row r="4612" spans="1:28">
      <c r="A4612" s="1" t="s">
        <v>28</v>
      </c>
      <c r="B4612" s="1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J4612" t="s">
        <v>214</v>
      </c>
      <c r="K4612" t="s">
        <v>21899</v>
      </c>
      <c r="L4612" s="1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</row>
    <row r="4613" spans="1:28">
      <c r="A4613" s="1" t="s">
        <v>28</v>
      </c>
      <c r="B4613" s="1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J4613" t="s">
        <v>2527</v>
      </c>
      <c r="K4613" t="s">
        <v>9425</v>
      </c>
      <c r="L4613" s="1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</row>
    <row r="4614" spans="1:28">
      <c r="A4614" s="1" t="s">
        <v>28</v>
      </c>
      <c r="B4614" s="1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J4614" t="s">
        <v>2125</v>
      </c>
      <c r="K4614" t="s">
        <v>21909</v>
      </c>
      <c r="L4614" s="1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</row>
    <row r="4615" spans="1:28">
      <c r="A4615" s="1" t="s">
        <v>28</v>
      </c>
      <c r="B4615" s="1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J4615" t="s">
        <v>1671</v>
      </c>
      <c r="K4615" t="s">
        <v>17727</v>
      </c>
      <c r="L4615" s="1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</row>
    <row r="4616" spans="1:28">
      <c r="A4616" s="1" t="s">
        <v>747</v>
      </c>
      <c r="B4616" s="1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J4616" t="s">
        <v>3409</v>
      </c>
      <c r="K4616" t="s">
        <v>1695</v>
      </c>
      <c r="L4616" s="1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X4616">
        <v>1965</v>
      </c>
      <c r="Y4616">
        <v>196</v>
      </c>
      <c r="Z4616">
        <v>7.3</v>
      </c>
      <c r="AA4616">
        <v>1.37</v>
      </c>
      <c r="AB4616">
        <v>32</v>
      </c>
    </row>
    <row r="4617" spans="1:28">
      <c r="A4617" s="1" t="s">
        <v>28</v>
      </c>
      <c r="B4617" s="1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J4617" t="s">
        <v>3409</v>
      </c>
      <c r="K4617" t="s">
        <v>6446</v>
      </c>
      <c r="L4617" s="1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</row>
    <row r="4618" spans="1:28">
      <c r="A4618" s="1" t="s">
        <v>28</v>
      </c>
      <c r="B4618" s="1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J4618" t="s">
        <v>3409</v>
      </c>
      <c r="K4618" t="s">
        <v>347</v>
      </c>
      <c r="L4618" s="1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X4618">
        <v>2008</v>
      </c>
      <c r="Y4618">
        <v>17000</v>
      </c>
      <c r="Z4618">
        <v>6.5</v>
      </c>
      <c r="AA4618">
        <v>1.85</v>
      </c>
      <c r="AB4618">
        <v>599</v>
      </c>
    </row>
    <row r="4619" spans="1:28">
      <c r="A4619" s="1" t="s">
        <v>28</v>
      </c>
      <c r="B4619" s="1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J4619" t="s">
        <v>3409</v>
      </c>
      <c r="K4619" t="s">
        <v>308</v>
      </c>
      <c r="L4619" s="1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</row>
    <row r="4620" spans="1:28">
      <c r="A4620" s="1" t="s">
        <v>28</v>
      </c>
      <c r="B4620" s="1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J4620" t="s">
        <v>12639</v>
      </c>
      <c r="K4620" t="s">
        <v>21937</v>
      </c>
      <c r="L4620" s="1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</row>
    <row r="4621" spans="1:28">
      <c r="A4621" s="1" t="s">
        <v>28</v>
      </c>
      <c r="B4621" s="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J4621" t="s">
        <v>6403</v>
      </c>
      <c r="K4621" t="s">
        <v>21942</v>
      </c>
      <c r="L4621" s="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</row>
    <row r="4622" spans="1:28">
      <c r="A4622" s="1" t="s">
        <v>28</v>
      </c>
      <c r="B4622" s="1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J4622" t="s">
        <v>214</v>
      </c>
      <c r="K4622" t="s">
        <v>21949</v>
      </c>
      <c r="L4622" s="1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X4622">
        <v>2014</v>
      </c>
      <c r="Y4622">
        <v>0</v>
      </c>
      <c r="Z4622">
        <v>7.2</v>
      </c>
      <c r="AA4622">
        <v>2.35</v>
      </c>
      <c r="AB4622">
        <v>68</v>
      </c>
    </row>
    <row r="4623" spans="1:28">
      <c r="A4623" s="1" t="s">
        <v>28</v>
      </c>
      <c r="B4623" s="1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J4623" t="s">
        <v>1415</v>
      </c>
      <c r="K4623" t="s">
        <v>3342</v>
      </c>
      <c r="L4623" s="1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</row>
    <row r="4624" spans="1:28">
      <c r="A4624" s="1" t="s">
        <v>28</v>
      </c>
      <c r="B4624" s="1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J4624" t="s">
        <v>6419</v>
      </c>
      <c r="K4624" t="s">
        <v>17359</v>
      </c>
      <c r="L4624" s="1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</row>
    <row r="4625" spans="1:28">
      <c r="A4625" s="1" t="s">
        <v>28</v>
      </c>
      <c r="B4625" s="1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J4625" t="s">
        <v>15011</v>
      </c>
      <c r="K4625" t="s">
        <v>10879</v>
      </c>
      <c r="L4625" s="1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</row>
    <row r="4626" spans="1:28">
      <c r="A4626" s="1" t="s">
        <v>28</v>
      </c>
      <c r="B4626" s="1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J4626" t="s">
        <v>5544</v>
      </c>
      <c r="K4626" t="s">
        <v>16641</v>
      </c>
      <c r="L4626" s="1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X4626">
        <v>2012</v>
      </c>
      <c r="Y4626">
        <v>59</v>
      </c>
      <c r="Z4626">
        <v>4.7</v>
      </c>
      <c r="AA4626">
        <v>1.85</v>
      </c>
      <c r="AB4626">
        <v>0</v>
      </c>
    </row>
    <row r="4627" spans="1:28">
      <c r="A4627" s="1" t="s">
        <v>28</v>
      </c>
      <c r="B4627" s="1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J4627" t="s">
        <v>5103</v>
      </c>
      <c r="K4627" t="s">
        <v>21974</v>
      </c>
      <c r="L4627" s="1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</row>
    <row r="4628" spans="1:28">
      <c r="A4628" s="1" t="s">
        <v>28</v>
      </c>
      <c r="B4628" s="1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J4628" t="s">
        <v>4075</v>
      </c>
      <c r="K4628" t="s">
        <v>21981</v>
      </c>
      <c r="L4628" s="1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</row>
    <row r="4629" spans="1:28">
      <c r="A4629" s="1" t="s">
        <v>28</v>
      </c>
      <c r="B4629" s="1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J4629" t="s">
        <v>21988</v>
      </c>
      <c r="K4629" t="s">
        <v>21030</v>
      </c>
      <c r="L4629" s="1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</row>
    <row r="4630" spans="1:28">
      <c r="A4630" s="1" t="s">
        <v>28</v>
      </c>
      <c r="B4630" s="1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J4630" t="s">
        <v>6403</v>
      </c>
      <c r="K4630" t="s">
        <v>21993</v>
      </c>
      <c r="L4630" s="1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</row>
    <row r="4631" spans="1:28">
      <c r="A4631" s="1" t="s">
        <v>28</v>
      </c>
      <c r="B4631" s="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J4631" t="s">
        <v>8536</v>
      </c>
      <c r="K4631" t="s">
        <v>22000</v>
      </c>
      <c r="L4631" s="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</row>
    <row r="4632" spans="1:28">
      <c r="B4632" s="1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J4632" t="s">
        <v>3409</v>
      </c>
      <c r="K4632" t="s">
        <v>22006</v>
      </c>
      <c r="L4632" s="1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</row>
    <row r="4633" spans="1:28">
      <c r="A4633" s="1" t="s">
        <v>28</v>
      </c>
      <c r="B4633" s="1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s="1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</row>
    <row r="4634" spans="1:28">
      <c r="A4634" s="1" t="s">
        <v>28</v>
      </c>
      <c r="B4634" s="1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J4634" t="s">
        <v>5499</v>
      </c>
      <c r="K4634" t="s">
        <v>6684</v>
      </c>
      <c r="L4634" s="1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X4634">
        <v>1968</v>
      </c>
      <c r="Y4634">
        <v>605</v>
      </c>
      <c r="Z4634">
        <v>7.1</v>
      </c>
      <c r="AA4634">
        <v>2.35</v>
      </c>
      <c r="AB4634">
        <v>785</v>
      </c>
    </row>
    <row r="4635" spans="1:28">
      <c r="A4635" s="1" t="s">
        <v>28</v>
      </c>
      <c r="B4635" s="1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J4635" t="s">
        <v>5544</v>
      </c>
      <c r="K4635" t="s">
        <v>22015</v>
      </c>
      <c r="L4635" s="1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</row>
    <row r="4636" spans="1:28">
      <c r="A4636" s="1" t="s">
        <v>28</v>
      </c>
      <c r="D4636">
        <v>30</v>
      </c>
      <c r="F4636">
        <v>223</v>
      </c>
      <c r="G4636" t="s">
        <v>22020</v>
      </c>
      <c r="H4636">
        <v>775</v>
      </c>
      <c r="J4636" t="s">
        <v>1671</v>
      </c>
      <c r="K4636" t="s">
        <v>3661</v>
      </c>
      <c r="L4636" s="1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Y4636">
        <v>275</v>
      </c>
      <c r="Z4636">
        <v>5.9</v>
      </c>
      <c r="AB4636">
        <v>57</v>
      </c>
    </row>
    <row r="4637" spans="1:28">
      <c r="A4637" s="1" t="s">
        <v>28</v>
      </c>
      <c r="B4637" s="1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J4637" t="s">
        <v>3409</v>
      </c>
      <c r="K4637" t="s">
        <v>3793</v>
      </c>
      <c r="L4637" s="1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</row>
    <row r="4638" spans="1:28">
      <c r="A4638" s="1" t="s">
        <v>28</v>
      </c>
      <c r="B4638" s="1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J4638" t="s">
        <v>1681</v>
      </c>
      <c r="K4638" t="s">
        <v>1759</v>
      </c>
      <c r="L4638" s="1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</row>
    <row r="4639" spans="1:28">
      <c r="A4639" s="1" t="s">
        <v>28</v>
      </c>
      <c r="B4639" s="1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J4639" t="s">
        <v>22036</v>
      </c>
      <c r="K4639" t="s">
        <v>22037</v>
      </c>
      <c r="L4639" s="1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</row>
    <row r="4640" spans="1:28">
      <c r="A4640" s="1" t="s">
        <v>747</v>
      </c>
      <c r="B4640" s="1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s="1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</row>
    <row r="4641" spans="1:28">
      <c r="A4641" s="1" t="s">
        <v>28</v>
      </c>
      <c r="B4641" s="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s="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</row>
    <row r="4642" spans="1:28">
      <c r="A4642" s="1" t="s">
        <v>28</v>
      </c>
      <c r="B4642" s="1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s="1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</row>
    <row r="4643" spans="1:28">
      <c r="A4643" s="1" t="s">
        <v>28</v>
      </c>
      <c r="B4643" s="1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J4643" t="s">
        <v>6403</v>
      </c>
      <c r="K4643" t="s">
        <v>6288</v>
      </c>
      <c r="L4643" s="1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</row>
    <row r="4644" spans="1:28">
      <c r="A4644" s="1" t="s">
        <v>28</v>
      </c>
      <c r="B4644" s="1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s="1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</row>
    <row r="4645" spans="1:28">
      <c r="A4645" s="1" t="s">
        <v>28</v>
      </c>
      <c r="B4645" s="1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s="1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</row>
    <row r="4646" spans="1:28">
      <c r="A4646" s="1" t="s">
        <v>28</v>
      </c>
      <c r="B4646" s="1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s="1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X4646">
        <v>2011</v>
      </c>
      <c r="Y4646">
        <v>127</v>
      </c>
      <c r="Z4646">
        <v>5.9</v>
      </c>
      <c r="AA4646">
        <v>2.35</v>
      </c>
      <c r="AB4646">
        <v>0</v>
      </c>
    </row>
    <row r="4647" spans="1:28">
      <c r="A4647" s="1" t="s">
        <v>28</v>
      </c>
      <c r="B4647" s="1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s="1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</row>
    <row r="4648" spans="1:28">
      <c r="A4648" s="1" t="s">
        <v>28</v>
      </c>
      <c r="B4648" s="1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s="1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</row>
    <row r="4649" spans="1:28">
      <c r="A4649" s="1" t="s">
        <v>28</v>
      </c>
      <c r="B4649" s="1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s="1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X4649">
        <v>1942</v>
      </c>
      <c r="Y4649">
        <v>12</v>
      </c>
      <c r="Z4649">
        <v>7.4</v>
      </c>
      <c r="AA4649">
        <v>1.33</v>
      </c>
      <c r="AB4649">
        <v>0</v>
      </c>
    </row>
    <row r="4650" spans="1:28">
      <c r="A4650" s="1" t="s">
        <v>28</v>
      </c>
      <c r="B4650" s="1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s="1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</row>
    <row r="4651" spans="1:28">
      <c r="A4651" s="1" t="s">
        <v>28</v>
      </c>
      <c r="B4651" s="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s="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</row>
    <row r="4652" spans="1:28">
      <c r="A4652" s="1" t="s">
        <v>28</v>
      </c>
      <c r="B4652" s="1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s="1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</row>
    <row r="4653" spans="1:28">
      <c r="A4653" s="1" t="s">
        <v>28</v>
      </c>
      <c r="B4653" s="1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J4653" t="s">
        <v>3409</v>
      </c>
      <c r="K4653" t="s">
        <v>22105</v>
      </c>
      <c r="L4653" s="1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</row>
    <row r="4654" spans="1:28">
      <c r="A4654" s="1" t="s">
        <v>28</v>
      </c>
      <c r="B4654" s="1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J4654" t="s">
        <v>3409</v>
      </c>
      <c r="K4654" t="s">
        <v>3009</v>
      </c>
      <c r="L4654" s="1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</row>
    <row r="4655" spans="1:28">
      <c r="A4655" s="1" t="s">
        <v>28</v>
      </c>
      <c r="B4655" s="1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s="1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</row>
    <row r="4656" spans="1:28">
      <c r="A4656" s="1" t="s">
        <v>28</v>
      </c>
      <c r="B4656" s="1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s="1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X4656">
        <v>2012</v>
      </c>
      <c r="Y4656">
        <v>517</v>
      </c>
      <c r="Z4656">
        <v>6.7</v>
      </c>
      <c r="AA4656">
        <v>2.35</v>
      </c>
      <c r="AB4656">
        <v>0</v>
      </c>
    </row>
    <row r="4657" spans="1:28">
      <c r="A4657" s="1" t="s">
        <v>28</v>
      </c>
      <c r="B4657" s="1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s="1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</row>
    <row r="4658" spans="1:28">
      <c r="A4658" s="1" t="s">
        <v>28</v>
      </c>
      <c r="B4658" s="1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J4658" t="s">
        <v>2125</v>
      </c>
      <c r="K4658" t="s">
        <v>20456</v>
      </c>
      <c r="L4658" s="1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</row>
    <row r="4659" spans="1:28">
      <c r="A4659" s="1" t="s">
        <v>28</v>
      </c>
      <c r="B4659" s="1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J4659" t="s">
        <v>22134</v>
      </c>
      <c r="K4659" t="s">
        <v>9577</v>
      </c>
      <c r="L4659" s="1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</row>
    <row r="4660" spans="1:28">
      <c r="A4660" s="1" t="s">
        <v>28</v>
      </c>
      <c r="B4660" s="1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J4660" t="s">
        <v>852</v>
      </c>
      <c r="K4660" t="s">
        <v>22140</v>
      </c>
      <c r="L4660" s="1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</row>
    <row r="4661" spans="1:28">
      <c r="A4661" s="1" t="s">
        <v>28</v>
      </c>
      <c r="B4661" s="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s="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</row>
    <row r="4662" spans="1:28">
      <c r="A4662" s="1" t="s">
        <v>28</v>
      </c>
      <c r="B4662" s="1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J4662" t="s">
        <v>10413</v>
      </c>
      <c r="K4662" t="s">
        <v>22152</v>
      </c>
      <c r="L4662" s="1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X4662">
        <v>2009</v>
      </c>
      <c r="Y4662">
        <v>11</v>
      </c>
      <c r="Z4662">
        <v>6.9</v>
      </c>
      <c r="AB4662">
        <v>33</v>
      </c>
    </row>
    <row r="4663" spans="1:28">
      <c r="A4663" s="1" t="s">
        <v>28</v>
      </c>
      <c r="B4663" s="1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s="1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</row>
    <row r="4664" spans="1:28">
      <c r="A4664" s="1" t="s">
        <v>28</v>
      </c>
      <c r="B4664" s="1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s="1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</row>
    <row r="4665" spans="1:28">
      <c r="A4665" s="1" t="s">
        <v>28</v>
      </c>
      <c r="B4665" s="1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s="1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</row>
    <row r="4666" spans="1:28">
      <c r="A4666" s="1" t="s">
        <v>747</v>
      </c>
      <c r="B4666" s="1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s="1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X4666">
        <v>1929</v>
      </c>
      <c r="Y4666">
        <v>20</v>
      </c>
      <c r="Z4666">
        <v>8</v>
      </c>
      <c r="AA4666">
        <v>1.33</v>
      </c>
      <c r="AB4666">
        <v>926</v>
      </c>
    </row>
    <row r="4667" spans="1:28">
      <c r="A4667" s="1" t="s">
        <v>28</v>
      </c>
      <c r="B4667" s="1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J4667" t="s">
        <v>3409</v>
      </c>
      <c r="K4667" t="s">
        <v>3260</v>
      </c>
      <c r="L4667" s="1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</row>
    <row r="4668" spans="1:28">
      <c r="A4668" s="1" t="s">
        <v>28</v>
      </c>
      <c r="B4668" s="1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J4668" t="s">
        <v>3409</v>
      </c>
      <c r="K4668" t="s">
        <v>22187</v>
      </c>
      <c r="L4668" s="1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</row>
    <row r="4669" spans="1:28">
      <c r="A4669" s="1" t="s">
        <v>28</v>
      </c>
      <c r="B4669" s="1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s="1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</row>
    <row r="4670" spans="1:28">
      <c r="A4670" s="1" t="s">
        <v>28</v>
      </c>
      <c r="B4670" s="1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J4670" t="s">
        <v>4824</v>
      </c>
      <c r="K4670" t="s">
        <v>22196</v>
      </c>
      <c r="L4670" s="1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</row>
    <row r="4671" spans="1:28">
      <c r="A4671" s="1" t="s">
        <v>28</v>
      </c>
      <c r="B4671" s="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s="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X4671">
        <v>2000</v>
      </c>
      <c r="Y4671">
        <v>749</v>
      </c>
      <c r="Z4671">
        <v>4.2</v>
      </c>
      <c r="AB4671">
        <v>4</v>
      </c>
    </row>
    <row r="4672" spans="1:28">
      <c r="A4672" s="1" t="s">
        <v>28</v>
      </c>
      <c r="B4672" s="1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s="1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</row>
    <row r="4673" spans="1:28">
      <c r="A4673" s="1" t="s">
        <v>28</v>
      </c>
      <c r="B4673" s="1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s="1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</row>
    <row r="4674" spans="1:28">
      <c r="A4674" s="1" t="s">
        <v>28</v>
      </c>
      <c r="B4674" s="1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s="1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</row>
    <row r="4675" spans="1:28">
      <c r="A4675" s="1" t="s">
        <v>28</v>
      </c>
      <c r="B4675" s="1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J4675" t="s">
        <v>22223</v>
      </c>
      <c r="K4675" t="s">
        <v>22224</v>
      </c>
      <c r="L4675" s="1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X4675">
        <v>2012</v>
      </c>
      <c r="Y4675">
        <v>93</v>
      </c>
      <c r="Z4675">
        <v>6.2</v>
      </c>
      <c r="AB4675">
        <v>14</v>
      </c>
    </row>
    <row r="4676" spans="1:28">
      <c r="A4676" s="1" t="s">
        <v>28</v>
      </c>
      <c r="B4676" s="1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s="1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</row>
    <row r="4677" spans="1:28">
      <c r="A4677" s="1" t="s">
        <v>28</v>
      </c>
      <c r="B4677" s="1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J4677" t="s">
        <v>20311</v>
      </c>
      <c r="K4677" t="s">
        <v>22234</v>
      </c>
      <c r="L4677" s="1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</row>
    <row r="4678" spans="1:28">
      <c r="A4678" s="1" t="s">
        <v>28</v>
      </c>
      <c r="B4678" s="1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s="1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</row>
    <row r="4679" spans="1:28">
      <c r="A4679" s="1" t="s">
        <v>28</v>
      </c>
      <c r="B4679" s="1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s="1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</row>
    <row r="4680" spans="1:28">
      <c r="A4680" s="1" t="s">
        <v>28</v>
      </c>
      <c r="B4680" s="1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s="1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X4680">
        <v>2011</v>
      </c>
      <c r="Y4680">
        <v>135</v>
      </c>
      <c r="Z4680">
        <v>7.5</v>
      </c>
      <c r="AA4680">
        <v>1.85</v>
      </c>
      <c r="AB4680">
        <v>614</v>
      </c>
    </row>
    <row r="4681" spans="1:28">
      <c r="A4681" s="1" t="s">
        <v>28</v>
      </c>
      <c r="B4681" s="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s="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</row>
    <row r="4682" spans="1:28">
      <c r="A4682" s="1" t="s">
        <v>28</v>
      </c>
      <c r="B4682" s="1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s="1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</row>
    <row r="4683" spans="1:28">
      <c r="A4683" s="1" t="s">
        <v>28</v>
      </c>
      <c r="B4683" s="1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s="1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</row>
    <row r="4684" spans="1:28">
      <c r="A4684" s="1" t="s">
        <v>28</v>
      </c>
      <c r="B4684" s="1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J4684" t="s">
        <v>3409</v>
      </c>
      <c r="K4684" t="s">
        <v>15526</v>
      </c>
      <c r="L4684" s="1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</row>
    <row r="4685" spans="1:28">
      <c r="A4685" s="1" t="s">
        <v>28</v>
      </c>
      <c r="B4685" s="1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s="1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</row>
    <row r="4686" spans="1:28">
      <c r="A4686" s="1" t="s">
        <v>28</v>
      </c>
      <c r="B4686" s="1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s="1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</row>
    <row r="4687" spans="1:28">
      <c r="A4687" s="1" t="s">
        <v>28</v>
      </c>
      <c r="B4687" s="1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J4687" t="s">
        <v>6403</v>
      </c>
      <c r="K4687" t="s">
        <v>5698</v>
      </c>
      <c r="L4687" s="1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</row>
    <row r="4688" spans="1:28">
      <c r="A4688" s="1" t="s">
        <v>28</v>
      </c>
      <c r="B4688" s="1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J4688" t="s">
        <v>6403</v>
      </c>
      <c r="K4688" t="s">
        <v>14181</v>
      </c>
      <c r="L4688" s="1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</row>
    <row r="4689" spans="1:28">
      <c r="A4689" s="1" t="s">
        <v>747</v>
      </c>
      <c r="B4689" s="1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J4689" t="s">
        <v>22287</v>
      </c>
      <c r="K4689" t="s">
        <v>17791</v>
      </c>
      <c r="L4689" s="1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</row>
    <row r="4690" spans="1:28">
      <c r="A4690" s="1" t="s">
        <v>28</v>
      </c>
      <c r="B4690" s="1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s="1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</row>
    <row r="4691" spans="1:28">
      <c r="A4691" s="1" t="s">
        <v>28</v>
      </c>
      <c r="B4691" s="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s="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X4691">
        <v>2005</v>
      </c>
      <c r="Y4691">
        <v>23</v>
      </c>
      <c r="Z4691">
        <v>7.1</v>
      </c>
      <c r="AA4691">
        <v>1.33</v>
      </c>
      <c r="AB4691">
        <v>903</v>
      </c>
    </row>
    <row r="4692" spans="1:28">
      <c r="A4692" s="1" t="s">
        <v>28</v>
      </c>
      <c r="B4692" s="1" t="s">
        <v>299</v>
      </c>
      <c r="C4692">
        <v>4</v>
      </c>
      <c r="E4692">
        <v>364</v>
      </c>
      <c r="F4692">
        <v>567</v>
      </c>
      <c r="G4692" t="s">
        <v>112</v>
      </c>
      <c r="H4692">
        <v>22000</v>
      </c>
      <c r="J4692" t="s">
        <v>31</v>
      </c>
      <c r="K4692" t="s">
        <v>149</v>
      </c>
      <c r="L4692" s="1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X4692">
        <v>2014</v>
      </c>
      <c r="Y4692">
        <v>4000</v>
      </c>
      <c r="Z4692">
        <v>8.1</v>
      </c>
      <c r="AB4692">
        <v>1000</v>
      </c>
    </row>
    <row r="4693" spans="1:28">
      <c r="A4693" s="1" t="s">
        <v>28</v>
      </c>
      <c r="B4693" s="1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s="1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</row>
    <row r="4694" spans="1:28">
      <c r="A4694" s="1" t="s">
        <v>28</v>
      </c>
      <c r="B4694" s="1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J4694" t="s">
        <v>1924</v>
      </c>
      <c r="K4694" t="s">
        <v>22315</v>
      </c>
      <c r="L4694" s="1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</row>
    <row r="4695" spans="1:28">
      <c r="A4695" s="1" t="s">
        <v>28</v>
      </c>
      <c r="B4695" s="1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J4695" t="s">
        <v>7837</v>
      </c>
      <c r="K4695" t="s">
        <v>7262</v>
      </c>
      <c r="L4695" s="1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X4695">
        <v>2009</v>
      </c>
      <c r="Y4695">
        <v>592</v>
      </c>
      <c r="Z4695">
        <v>4</v>
      </c>
      <c r="AB4695">
        <v>303</v>
      </c>
    </row>
    <row r="4696" spans="1:28">
      <c r="A4696" s="1" t="s">
        <v>28</v>
      </c>
      <c r="B4696" s="1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s="1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</row>
    <row r="4697" spans="1:28">
      <c r="A4697" s="1" t="s">
        <v>28</v>
      </c>
      <c r="B4697" s="1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s="1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</row>
    <row r="4698" spans="1:28">
      <c r="A4698" s="1" t="s">
        <v>28</v>
      </c>
      <c r="B4698" s="1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s="1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</row>
    <row r="4699" spans="1:28">
      <c r="A4699" s="1" t="s">
        <v>28</v>
      </c>
      <c r="B4699" s="1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s="1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</row>
    <row r="4700" spans="1:28">
      <c r="A4700" s="1" t="s">
        <v>28</v>
      </c>
      <c r="B4700" s="1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s="1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</row>
    <row r="4701" spans="1:28">
      <c r="A4701" s="1" t="s">
        <v>28</v>
      </c>
      <c r="B4701" s="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J4701" t="s">
        <v>2125</v>
      </c>
      <c r="K4701" t="s">
        <v>8334</v>
      </c>
      <c r="L4701" s="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</row>
    <row r="4702" spans="1:28">
      <c r="A4702" s="1" t="s">
        <v>747</v>
      </c>
      <c r="B4702" s="1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s="1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X4702">
        <v>2013</v>
      </c>
      <c r="Y4702">
        <v>511</v>
      </c>
      <c r="Z4702">
        <v>5.2</v>
      </c>
      <c r="AA4702">
        <v>1.85</v>
      </c>
      <c r="AB4702">
        <v>0</v>
      </c>
    </row>
    <row r="4703" spans="1:28">
      <c r="A4703" s="1" t="s">
        <v>28</v>
      </c>
      <c r="B4703" s="1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J4703" t="s">
        <v>67</v>
      </c>
      <c r="K4703" t="s">
        <v>5509</v>
      </c>
      <c r="L4703" s="1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</row>
    <row r="4704" spans="1:28">
      <c r="A4704" s="1" t="s">
        <v>28</v>
      </c>
      <c r="B4704" s="1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J4704" t="s">
        <v>67</v>
      </c>
      <c r="K4704" t="s">
        <v>1232</v>
      </c>
      <c r="L4704" s="1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</row>
    <row r="4705" spans="1:28">
      <c r="A4705" s="1" t="s">
        <v>28</v>
      </c>
      <c r="B4705" s="1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J4705" t="s">
        <v>2664</v>
      </c>
      <c r="K4705" t="s">
        <v>1172</v>
      </c>
      <c r="L4705" s="1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</row>
    <row r="4706" spans="1:28">
      <c r="A4706" s="1" t="s">
        <v>28</v>
      </c>
      <c r="B4706" s="1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J4706" t="s">
        <v>4075</v>
      </c>
      <c r="K4706" t="s">
        <v>20911</v>
      </c>
      <c r="L4706" s="1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</row>
    <row r="4707" spans="1:28">
      <c r="A4707" s="1" t="s">
        <v>28</v>
      </c>
      <c r="B4707" s="1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J4707" t="s">
        <v>2527</v>
      </c>
      <c r="K4707" t="s">
        <v>2223</v>
      </c>
      <c r="L4707" s="1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</row>
    <row r="4708" spans="1:28">
      <c r="A4708" s="1" t="s">
        <v>747</v>
      </c>
      <c r="B4708" s="1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s="1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</row>
    <row r="4709" spans="1:28">
      <c r="A4709" s="1" t="s">
        <v>747</v>
      </c>
      <c r="B4709" s="1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s="1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</row>
    <row r="4710" spans="1:28">
      <c r="A4710" s="1" t="s">
        <v>28</v>
      </c>
      <c r="B4710" s="1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s="1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</row>
    <row r="4711" spans="1:28">
      <c r="A4711" s="1" t="s">
        <v>28</v>
      </c>
      <c r="B4711" s="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J4711" t="s">
        <v>1671</v>
      </c>
      <c r="K4711" t="s">
        <v>5702</v>
      </c>
      <c r="L4711" s="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</row>
    <row r="4712" spans="1:28">
      <c r="A4712" s="1" t="s">
        <v>28</v>
      </c>
      <c r="B4712" s="1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s="1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</row>
    <row r="4713" spans="1:28">
      <c r="A4713" s="1" t="s">
        <v>28</v>
      </c>
      <c r="B4713" s="1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s="1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</row>
    <row r="4714" spans="1:28">
      <c r="A4714" s="1" t="s">
        <v>28</v>
      </c>
      <c r="B4714" s="1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s="1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</row>
    <row r="4715" spans="1:28">
      <c r="A4715" s="1" t="s">
        <v>28</v>
      </c>
      <c r="B4715" s="1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s="1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X4715">
        <v>2013</v>
      </c>
      <c r="Y4715">
        <v>371</v>
      </c>
      <c r="Z4715">
        <v>6.3</v>
      </c>
      <c r="AB4715">
        <v>358</v>
      </c>
    </row>
    <row r="4716" spans="1:28">
      <c r="A4716" s="1" t="s">
        <v>28</v>
      </c>
      <c r="B4716" s="1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J4716" t="s">
        <v>67</v>
      </c>
      <c r="K4716" t="s">
        <v>22428</v>
      </c>
      <c r="L4716" s="1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</row>
    <row r="4717" spans="1:28">
      <c r="A4717" s="1" t="s">
        <v>28</v>
      </c>
      <c r="B4717" s="1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J4717" t="s">
        <v>67</v>
      </c>
      <c r="K4717" t="s">
        <v>22434</v>
      </c>
      <c r="L4717" s="1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</row>
    <row r="4718" spans="1:28">
      <c r="A4718" s="1" t="s">
        <v>28</v>
      </c>
      <c r="B4718" s="1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J4718" t="s">
        <v>923</v>
      </c>
      <c r="K4718" t="s">
        <v>504</v>
      </c>
      <c r="L4718" s="1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</row>
    <row r="4719" spans="1:28">
      <c r="A4719" s="1" t="s">
        <v>28</v>
      </c>
      <c r="B4719" s="1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J4719" t="s">
        <v>2527</v>
      </c>
      <c r="K4719" t="s">
        <v>6898</v>
      </c>
      <c r="L4719" s="1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X4719">
        <v>2016</v>
      </c>
      <c r="Y4719">
        <v>8</v>
      </c>
      <c r="Z4719">
        <v>7.2</v>
      </c>
      <c r="AB4719">
        <v>36</v>
      </c>
    </row>
    <row r="4720" spans="1:28">
      <c r="A4720" s="1" t="s">
        <v>28</v>
      </c>
      <c r="B4720" s="1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J4720" t="s">
        <v>10413</v>
      </c>
      <c r="K4720" t="s">
        <v>9290</v>
      </c>
      <c r="L4720" s="1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</row>
    <row r="4721" spans="1:28">
      <c r="A4721" s="1" t="s">
        <v>747</v>
      </c>
      <c r="B4721" s="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s="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</row>
    <row r="4722" spans="1:28">
      <c r="A4722" s="1" t="s">
        <v>28</v>
      </c>
      <c r="B4722" s="1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s="1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</row>
    <row r="4723" spans="1:28">
      <c r="A4723" s="1" t="s">
        <v>28</v>
      </c>
      <c r="B4723" s="1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J4723" t="s">
        <v>214</v>
      </c>
      <c r="K4723" t="s">
        <v>1734</v>
      </c>
      <c r="L4723" s="1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</row>
    <row r="4724" spans="1:28">
      <c r="A4724" s="1" t="s">
        <v>28</v>
      </c>
      <c r="B4724" s="1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J4724" t="s">
        <v>1671</v>
      </c>
      <c r="K4724" t="s">
        <v>22470</v>
      </c>
      <c r="L4724" s="1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</row>
    <row r="4725" spans="1:28">
      <c r="A4725" s="1" t="s">
        <v>28</v>
      </c>
      <c r="B4725" s="1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s="1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</row>
    <row r="4726" spans="1:28">
      <c r="A4726" s="1" t="s">
        <v>28</v>
      </c>
      <c r="B4726" s="1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J4726" t="s">
        <v>22484</v>
      </c>
      <c r="K4726" t="s">
        <v>22485</v>
      </c>
      <c r="L4726" s="1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</row>
    <row r="4727" spans="1:28">
      <c r="A4727" s="1" t="s">
        <v>28</v>
      </c>
      <c r="B4727" s="1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s="1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</row>
    <row r="4728" spans="1:28">
      <c r="A4728" s="1" t="s">
        <v>28</v>
      </c>
      <c r="B4728" s="1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s="1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</row>
    <row r="4729" spans="1:28">
      <c r="A4729" s="1" t="s">
        <v>28</v>
      </c>
      <c r="B4729" s="1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J4729" t="s">
        <v>1671</v>
      </c>
      <c r="K4729" t="s">
        <v>624</v>
      </c>
      <c r="L4729" s="1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X4729">
        <v>2011</v>
      </c>
      <c r="Y4729">
        <v>523</v>
      </c>
      <c r="Z4729">
        <v>5.4</v>
      </c>
      <c r="AB4729">
        <v>244</v>
      </c>
    </row>
    <row r="4730" spans="1:28">
      <c r="A4730" s="1" t="s">
        <v>28</v>
      </c>
      <c r="B4730" s="1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s="1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</row>
    <row r="4731" spans="1:28">
      <c r="A4731" s="1" t="s">
        <v>28</v>
      </c>
      <c r="B4731" s="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s="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X4731">
        <v>2005</v>
      </c>
      <c r="Y4731">
        <v>0</v>
      </c>
      <c r="Z4731">
        <v>7.5</v>
      </c>
      <c r="AA4731">
        <v>1.85</v>
      </c>
      <c r="AB4731">
        <v>588</v>
      </c>
    </row>
    <row r="4732" spans="1:28">
      <c r="A4732" s="1" t="s">
        <v>28</v>
      </c>
      <c r="B4732" s="1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s="1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</row>
    <row r="4733" spans="1:28">
      <c r="A4733" s="1" t="s">
        <v>28</v>
      </c>
      <c r="B4733" s="1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s="1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</row>
    <row r="4734" spans="1:28">
      <c r="A4734" s="1" t="s">
        <v>28</v>
      </c>
      <c r="B4734" s="1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s="1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X4734">
        <v>2006</v>
      </c>
      <c r="Y4734">
        <v>184</v>
      </c>
      <c r="Z4734">
        <v>7.4</v>
      </c>
      <c r="AA4734">
        <v>1.66</v>
      </c>
      <c r="AB4734">
        <v>694</v>
      </c>
    </row>
    <row r="4735" spans="1:28">
      <c r="A4735" s="1" t="s">
        <v>28</v>
      </c>
      <c r="B4735" s="1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s="1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</row>
    <row r="4736" spans="1:28">
      <c r="A4736" s="1" t="s">
        <v>28</v>
      </c>
      <c r="B4736" s="1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s="1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</row>
    <row r="4737" spans="1:28">
      <c r="A4737" s="1" t="s">
        <v>28</v>
      </c>
      <c r="B4737" s="1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s="1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</row>
    <row r="4738" spans="1:28">
      <c r="A4738" s="1" t="s">
        <v>28</v>
      </c>
      <c r="B4738" s="1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s="1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</row>
    <row r="4739" spans="1:28">
      <c r="A4739" s="1" t="s">
        <v>28</v>
      </c>
      <c r="B4739" s="1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s="1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</row>
    <row r="4740" spans="1:28">
      <c r="A4740" s="1" t="s">
        <v>28</v>
      </c>
      <c r="B4740" s="1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s="1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</row>
    <row r="4741" spans="1:28">
      <c r="A4741" s="1" t="s">
        <v>28</v>
      </c>
      <c r="B4741" s="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s="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</row>
    <row r="4742" spans="1:28">
      <c r="A4742" s="1" t="s">
        <v>28</v>
      </c>
      <c r="B4742" s="1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s="1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</row>
    <row r="4743" spans="1:28">
      <c r="A4743" s="1" t="s">
        <v>747</v>
      </c>
      <c r="B4743" s="1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s="1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</row>
    <row r="4744" spans="1:28">
      <c r="A4744" s="1" t="s">
        <v>28</v>
      </c>
      <c r="B4744" s="1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s="1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</row>
    <row r="4745" spans="1:28">
      <c r="A4745" s="1" t="s">
        <v>28</v>
      </c>
      <c r="B4745" s="1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s="1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</row>
    <row r="4746" spans="1:28">
      <c r="A4746" s="1" t="s">
        <v>28</v>
      </c>
      <c r="B4746" s="1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s="1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</row>
    <row r="4747" spans="1:28">
      <c r="A4747" s="1" t="s">
        <v>28</v>
      </c>
      <c r="B4747" s="1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s="1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X4747">
        <v>2013</v>
      </c>
      <c r="Y4747">
        <v>10000</v>
      </c>
      <c r="Z4747">
        <v>6.1</v>
      </c>
      <c r="AA4747">
        <v>2.35</v>
      </c>
      <c r="AB4747">
        <v>0</v>
      </c>
    </row>
    <row r="4748" spans="1:28">
      <c r="A4748" s="1" t="s">
        <v>28</v>
      </c>
      <c r="B4748" s="1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s="1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</row>
    <row r="4749" spans="1:28">
      <c r="A4749" s="1" t="s">
        <v>747</v>
      </c>
      <c r="B4749" s="1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s="1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</row>
    <row r="4750" spans="1:28">
      <c r="A4750" s="1" t="s">
        <v>28</v>
      </c>
      <c r="B4750" s="1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s="1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</row>
    <row r="4751" spans="1:28">
      <c r="A4751" s="1" t="s">
        <v>747</v>
      </c>
      <c r="B4751" s="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J4751" t="s">
        <v>6545</v>
      </c>
      <c r="K4751" t="s">
        <v>340</v>
      </c>
      <c r="L4751" s="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</row>
    <row r="4752" spans="1:28">
      <c r="A4752" s="1" t="s">
        <v>28</v>
      </c>
      <c r="B4752" s="1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s="1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</row>
    <row r="4753" spans="1:28">
      <c r="A4753" s="1" t="s">
        <v>28</v>
      </c>
      <c r="B4753" s="1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s="1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</row>
    <row r="4754" spans="1:28">
      <c r="A4754" s="1" t="s">
        <v>28</v>
      </c>
      <c r="B4754" s="1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s="1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</row>
    <row r="4755" spans="1:28">
      <c r="A4755" s="1" t="s">
        <v>28</v>
      </c>
      <c r="B4755" s="1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s="1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</row>
    <row r="4756" spans="1:28">
      <c r="A4756" s="1" t="s">
        <v>28</v>
      </c>
      <c r="B4756" s="1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s="1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</row>
    <row r="4757" spans="1:28">
      <c r="A4757" s="1" t="s">
        <v>28</v>
      </c>
      <c r="B4757" s="1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s="1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</row>
    <row r="4758" spans="1:28">
      <c r="A4758" s="1" t="s">
        <v>28</v>
      </c>
      <c r="B4758" s="1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J4758" t="s">
        <v>3409</v>
      </c>
      <c r="K4758" t="s">
        <v>18187</v>
      </c>
      <c r="L4758" s="1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X4758">
        <v>2005</v>
      </c>
      <c r="Y4758">
        <v>507</v>
      </c>
      <c r="Z4758">
        <v>5</v>
      </c>
      <c r="AA4758">
        <v>1.85</v>
      </c>
      <c r="AB4758">
        <v>29</v>
      </c>
    </row>
    <row r="4759" spans="1:28">
      <c r="A4759" s="1" t="s">
        <v>28</v>
      </c>
      <c r="B4759" s="1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s="1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</row>
    <row r="4760" spans="1:28">
      <c r="A4760" s="1" t="s">
        <v>28</v>
      </c>
      <c r="B4760" s="1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s="1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</row>
    <row r="4761" spans="1:28">
      <c r="A4761" s="1" t="s">
        <v>28</v>
      </c>
      <c r="B4761" s="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J4761" t="s">
        <v>1009</v>
      </c>
      <c r="K4761" t="s">
        <v>19780</v>
      </c>
      <c r="L4761" s="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</row>
    <row r="4762" spans="1:28">
      <c r="A4762" s="1" t="s">
        <v>28</v>
      </c>
      <c r="B4762" s="1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J4762" t="s">
        <v>21604</v>
      </c>
      <c r="K4762" t="s">
        <v>22671</v>
      </c>
      <c r="L4762" s="1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</row>
    <row r="4763" spans="1:28">
      <c r="A4763" s="1" t="s">
        <v>28</v>
      </c>
      <c r="B4763" s="1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J4763" t="s">
        <v>3409</v>
      </c>
      <c r="K4763" t="s">
        <v>3373</v>
      </c>
      <c r="L4763" s="1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</row>
    <row r="4764" spans="1:28">
      <c r="A4764" s="1" t="s">
        <v>28</v>
      </c>
      <c r="B4764" s="1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s="1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X4764">
        <v>2014</v>
      </c>
      <c r="Y4764">
        <v>943</v>
      </c>
      <c r="Z4764">
        <v>6.4</v>
      </c>
      <c r="AA4764">
        <v>2.35</v>
      </c>
      <c r="AB4764">
        <v>0</v>
      </c>
    </row>
    <row r="4765" spans="1:28">
      <c r="A4765" s="1" t="s">
        <v>28</v>
      </c>
      <c r="B4765" s="1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J4765" t="s">
        <v>10413</v>
      </c>
      <c r="K4765" t="s">
        <v>22683</v>
      </c>
      <c r="L4765" s="1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</row>
    <row r="4766" spans="1:28">
      <c r="A4766" s="1" t="s">
        <v>28</v>
      </c>
      <c r="B4766" s="1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J4766" t="s">
        <v>67</v>
      </c>
      <c r="K4766" t="s">
        <v>22689</v>
      </c>
      <c r="L4766" s="1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</row>
    <row r="4767" spans="1:28">
      <c r="A4767" s="1" t="s">
        <v>28</v>
      </c>
      <c r="B4767" s="1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J4767" t="s">
        <v>214</v>
      </c>
      <c r="K4767" t="s">
        <v>3397</v>
      </c>
      <c r="L4767" s="1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X4767">
        <v>2012</v>
      </c>
      <c r="Y4767">
        <v>766</v>
      </c>
      <c r="Z4767">
        <v>7.2</v>
      </c>
      <c r="AA4767">
        <v>2.35</v>
      </c>
      <c r="AB4767">
        <v>0</v>
      </c>
    </row>
    <row r="4768" spans="1:28">
      <c r="A4768" s="1" t="s">
        <v>28</v>
      </c>
      <c r="B4768" s="1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J4768" t="s">
        <v>7579</v>
      </c>
      <c r="K4768" t="s">
        <v>22698</v>
      </c>
      <c r="L4768" s="1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</row>
    <row r="4769" spans="1:28">
      <c r="A4769" s="1" t="s">
        <v>28</v>
      </c>
      <c r="B4769" s="1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J4769" t="s">
        <v>22704</v>
      </c>
      <c r="K4769" t="s">
        <v>16474</v>
      </c>
      <c r="L4769" s="1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X4769">
        <v>2015</v>
      </c>
      <c r="Y4769">
        <v>812</v>
      </c>
      <c r="Z4769">
        <v>7.5</v>
      </c>
      <c r="AB4769">
        <v>337</v>
      </c>
    </row>
    <row r="4770" spans="1:28">
      <c r="A4770" s="1" t="s">
        <v>28</v>
      </c>
      <c r="B4770" s="1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J4770" t="s">
        <v>1156</v>
      </c>
      <c r="K4770" t="s">
        <v>22708</v>
      </c>
      <c r="L4770" s="1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X4770">
        <v>2015</v>
      </c>
      <c r="Y4770">
        <v>317</v>
      </c>
      <c r="Z4770">
        <v>2.2000000000000002</v>
      </c>
      <c r="AB4770">
        <v>353</v>
      </c>
    </row>
    <row r="4771" spans="1:28">
      <c r="A4771" s="1" t="s">
        <v>28</v>
      </c>
      <c r="B4771" s="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s="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</row>
    <row r="4772" spans="1:28">
      <c r="A4772" s="1" t="s">
        <v>28</v>
      </c>
      <c r="B4772" s="1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J4772" t="s">
        <v>852</v>
      </c>
      <c r="K4772" t="s">
        <v>10876</v>
      </c>
      <c r="L4772" s="1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</row>
    <row r="4773" spans="1:28">
      <c r="A4773" s="1" t="s">
        <v>28</v>
      </c>
      <c r="B4773" s="1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J4773" t="s">
        <v>1935</v>
      </c>
      <c r="K4773" t="s">
        <v>20343</v>
      </c>
      <c r="L4773" s="1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</row>
    <row r="4774" spans="1:28">
      <c r="A4774" s="1" t="s">
        <v>28</v>
      </c>
      <c r="B4774" s="1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J4774" t="s">
        <v>22725</v>
      </c>
      <c r="K4774" t="s">
        <v>9865</v>
      </c>
      <c r="L4774" s="1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</row>
    <row r="4775" spans="1:28">
      <c r="A4775" s="1" t="s">
        <v>28</v>
      </c>
      <c r="B4775" s="1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J4775" t="s">
        <v>22730</v>
      </c>
      <c r="K4775" t="s">
        <v>7659</v>
      </c>
      <c r="L4775" s="1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</row>
    <row r="4776" spans="1:28">
      <c r="A4776" s="1" t="s">
        <v>28</v>
      </c>
      <c r="B4776" s="1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J4776" t="s">
        <v>22737</v>
      </c>
      <c r="K4776" t="s">
        <v>22738</v>
      </c>
      <c r="L4776" s="1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X4776">
        <v>2014</v>
      </c>
      <c r="Y4776">
        <v>41</v>
      </c>
      <c r="Z4776">
        <v>8.3000000000000007</v>
      </c>
      <c r="AB4776">
        <v>70</v>
      </c>
    </row>
    <row r="4777" spans="1:28">
      <c r="A4777" s="1" t="s">
        <v>28</v>
      </c>
      <c r="B4777" s="1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J4777" t="s">
        <v>18089</v>
      </c>
      <c r="K4777" t="s">
        <v>22743</v>
      </c>
      <c r="L4777" s="1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</row>
    <row r="4778" spans="1:28">
      <c r="A4778" s="1" t="s">
        <v>28</v>
      </c>
      <c r="B4778" s="1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s="1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</row>
    <row r="4779" spans="1:28">
      <c r="A4779" s="1" t="s">
        <v>28</v>
      </c>
      <c r="B4779" s="1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J4779" t="s">
        <v>18089</v>
      </c>
      <c r="K4779" t="s">
        <v>22757</v>
      </c>
      <c r="L4779" s="1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</row>
    <row r="4780" spans="1:28">
      <c r="A4780" s="1" t="s">
        <v>28</v>
      </c>
      <c r="B4780" s="1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s="1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</row>
    <row r="4781" spans="1:28">
      <c r="A4781" s="1" t="s">
        <v>28</v>
      </c>
      <c r="B4781" s="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J4781" t="s">
        <v>20123</v>
      </c>
      <c r="K4781" t="s">
        <v>4158</v>
      </c>
      <c r="L4781" s="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</row>
    <row r="4782" spans="1:28">
      <c r="A4782" s="1" t="s">
        <v>28</v>
      </c>
      <c r="B4782" s="1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s="1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</row>
    <row r="4783" spans="1:28">
      <c r="A4783" s="1" t="s">
        <v>28</v>
      </c>
      <c r="B4783" s="1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s="1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</row>
    <row r="4784" spans="1:28">
      <c r="A4784" s="1" t="s">
        <v>28</v>
      </c>
      <c r="B4784" s="1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J4784" t="s">
        <v>1325</v>
      </c>
      <c r="K4784" t="s">
        <v>22777</v>
      </c>
      <c r="L4784" s="1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</row>
    <row r="4785" spans="1:28">
      <c r="A4785" s="1" t="s">
        <v>28</v>
      </c>
      <c r="B4785" s="1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s="1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</row>
    <row r="4786" spans="1:28">
      <c r="A4786" s="1" t="s">
        <v>28</v>
      </c>
      <c r="B4786" s="1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s="1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</row>
    <row r="4787" spans="1:28">
      <c r="A4787" s="1" t="s">
        <v>28</v>
      </c>
      <c r="B4787" s="1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J4787" t="s">
        <v>1681</v>
      </c>
      <c r="K4787" t="s">
        <v>22793</v>
      </c>
      <c r="L4787" s="1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</row>
    <row r="4788" spans="1:28">
      <c r="A4788" s="1" t="s">
        <v>747</v>
      </c>
      <c r="B4788" s="1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s="1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</row>
    <row r="4789" spans="1:28">
      <c r="A4789" s="1" t="s">
        <v>28</v>
      </c>
      <c r="B4789" s="1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J4789" t="s">
        <v>67</v>
      </c>
      <c r="K4789" t="s">
        <v>22806</v>
      </c>
      <c r="L4789" s="1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</row>
    <row r="4790" spans="1:28">
      <c r="A4790" s="1" t="s">
        <v>28</v>
      </c>
      <c r="B4790" s="1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s="1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</row>
    <row r="4791" spans="1:28">
      <c r="A4791" s="1" t="s">
        <v>28</v>
      </c>
      <c r="B4791" s="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s="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</row>
    <row r="4792" spans="1:28">
      <c r="A4792" s="1" t="s">
        <v>28</v>
      </c>
      <c r="B4792" s="1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J4792" t="s">
        <v>6132</v>
      </c>
      <c r="K4792" t="s">
        <v>22825</v>
      </c>
      <c r="L4792" s="1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</row>
    <row r="4793" spans="1:28">
      <c r="A4793" s="1" t="s">
        <v>28</v>
      </c>
      <c r="B4793" s="1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s="1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</row>
    <row r="4794" spans="1:28">
      <c r="A4794" s="1" t="s">
        <v>28</v>
      </c>
      <c r="B4794" s="1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s="1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</row>
    <row r="4795" spans="1:28">
      <c r="A4795" s="1" t="s">
        <v>28</v>
      </c>
      <c r="B4795" s="1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s="1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</row>
    <row r="4796" spans="1:28">
      <c r="A4796" s="1" t="s">
        <v>747</v>
      </c>
      <c r="B4796" s="1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s="1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X4796">
        <v>2001</v>
      </c>
      <c r="Y4796">
        <v>20</v>
      </c>
      <c r="Z4796">
        <v>7.7</v>
      </c>
      <c r="AA4796">
        <v>1.37</v>
      </c>
      <c r="AB4796">
        <v>0</v>
      </c>
    </row>
    <row r="4797" spans="1:28">
      <c r="A4797" s="1" t="s">
        <v>28</v>
      </c>
      <c r="B4797" s="1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s="1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</row>
    <row r="4798" spans="1:28">
      <c r="A4798" s="1" t="s">
        <v>28</v>
      </c>
      <c r="B4798" s="1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s="1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</row>
    <row r="4799" spans="1:28">
      <c r="A4799" s="1" t="s">
        <v>28</v>
      </c>
      <c r="B4799" s="1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s="1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</row>
    <row r="4800" spans="1:28">
      <c r="A4800" s="1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J4800" t="s">
        <v>22864</v>
      </c>
      <c r="K4800" t="s">
        <v>15469</v>
      </c>
      <c r="L4800" s="1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Y4800">
        <v>923</v>
      </c>
      <c r="Z4800">
        <v>7.7</v>
      </c>
      <c r="AA4800">
        <v>16</v>
      </c>
      <c r="AB4800">
        <v>0</v>
      </c>
    </row>
    <row r="4801" spans="1:28">
      <c r="A4801" s="1" t="s">
        <v>28</v>
      </c>
      <c r="B4801" s="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s="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</row>
    <row r="4802" spans="1:28">
      <c r="A4802" s="1" t="s">
        <v>28</v>
      </c>
      <c r="B4802" s="1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s="1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</row>
    <row r="4803" spans="1:28">
      <c r="A4803" s="1" t="s">
        <v>28</v>
      </c>
      <c r="B4803" s="1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J4803" t="s">
        <v>7579</v>
      </c>
      <c r="K4803" t="s">
        <v>13484</v>
      </c>
      <c r="L4803" s="1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</row>
    <row r="4804" spans="1:28">
      <c r="A4804" s="1" t="s">
        <v>747</v>
      </c>
      <c r="B4804" s="1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s="1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</row>
    <row r="4805" spans="1:28">
      <c r="A4805" s="1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J4805" t="s">
        <v>20197</v>
      </c>
      <c r="K4805" t="s">
        <v>22895</v>
      </c>
      <c r="L4805" s="1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Y4805">
        <v>11</v>
      </c>
      <c r="Z4805">
        <v>8.1999999999999993</v>
      </c>
      <c r="AA4805">
        <v>1.33</v>
      </c>
      <c r="AB4805">
        <v>526</v>
      </c>
    </row>
    <row r="4806" spans="1:28">
      <c r="A4806" s="1" t="s">
        <v>28</v>
      </c>
      <c r="B4806" s="1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s="1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</row>
    <row r="4807" spans="1:28">
      <c r="A4807" s="1" t="s">
        <v>28</v>
      </c>
      <c r="B4807" s="1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J4807" t="s">
        <v>5544</v>
      </c>
      <c r="K4807" t="s">
        <v>22906</v>
      </c>
      <c r="L4807" s="1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</row>
    <row r="4808" spans="1:28">
      <c r="A4808" s="1" t="s">
        <v>28</v>
      </c>
      <c r="B4808" s="1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J4808" t="s">
        <v>1415</v>
      </c>
      <c r="K4808" t="s">
        <v>20054</v>
      </c>
      <c r="L4808" s="1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</row>
    <row r="4809" spans="1:28">
      <c r="A4809" s="1" t="s">
        <v>747</v>
      </c>
      <c r="B4809" s="1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s="1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X4809">
        <v>2002</v>
      </c>
      <c r="Y4809">
        <v>80</v>
      </c>
      <c r="Z4809">
        <v>5.8</v>
      </c>
      <c r="AA4809">
        <v>1.78</v>
      </c>
      <c r="AB4809">
        <v>7</v>
      </c>
    </row>
    <row r="4810" spans="1:28">
      <c r="A4810" s="1" t="s">
        <v>28</v>
      </c>
      <c r="B4810" s="1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J4810" t="s">
        <v>4075</v>
      </c>
      <c r="K4810" t="s">
        <v>9426</v>
      </c>
      <c r="L4810" s="1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</row>
    <row r="4811" spans="1:28">
      <c r="A4811" s="1" t="s">
        <v>28</v>
      </c>
      <c r="B4811" s="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J4811" t="s">
        <v>3409</v>
      </c>
      <c r="K4811" t="s">
        <v>17505</v>
      </c>
      <c r="L4811" s="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</row>
    <row r="4812" spans="1:28">
      <c r="A4812" s="1" t="s">
        <v>747</v>
      </c>
      <c r="B4812" s="1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J4812" t="s">
        <v>1961</v>
      </c>
      <c r="K4812" t="s">
        <v>17042</v>
      </c>
      <c r="L4812" s="1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</row>
    <row r="4813" spans="1:28">
      <c r="A4813" s="1" t="s">
        <v>28</v>
      </c>
      <c r="B4813" s="1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s="1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</row>
    <row r="4814" spans="1:28">
      <c r="A4814" s="1" t="s">
        <v>747</v>
      </c>
      <c r="B4814" s="1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s="1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</row>
    <row r="4815" spans="1:28">
      <c r="A4815" s="1" t="s">
        <v>28</v>
      </c>
      <c r="B4815" s="1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J4815" t="s">
        <v>7406</v>
      </c>
      <c r="K4815" t="s">
        <v>14828</v>
      </c>
      <c r="L4815" s="1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</row>
    <row r="4816" spans="1:28">
      <c r="A4816" s="1" t="s">
        <v>28</v>
      </c>
      <c r="B4816" s="1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s="1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</row>
    <row r="4817" spans="1:28">
      <c r="A4817" s="1" t="s">
        <v>28</v>
      </c>
      <c r="B4817" s="1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s="1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</row>
    <row r="4818" spans="1:28">
      <c r="A4818" s="1" t="s">
        <v>28</v>
      </c>
      <c r="B4818" s="1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s="1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</row>
    <row r="4819" spans="1:28">
      <c r="A4819" s="1" t="s">
        <v>28</v>
      </c>
      <c r="B4819" s="1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s="1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</row>
    <row r="4820" spans="1:28">
      <c r="A4820" s="1" t="s">
        <v>28</v>
      </c>
      <c r="B4820" s="1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s="1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X4820">
        <v>2005</v>
      </c>
      <c r="Y4820">
        <v>0</v>
      </c>
      <c r="Z4820">
        <v>7.5</v>
      </c>
      <c r="AB4820">
        <v>70</v>
      </c>
    </row>
    <row r="4821" spans="1:28">
      <c r="A4821" s="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J4821" t="s">
        <v>571</v>
      </c>
      <c r="K4821" t="s">
        <v>4054</v>
      </c>
      <c r="L4821" s="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Y4821">
        <v>821</v>
      </c>
      <c r="Z4821">
        <v>6.7</v>
      </c>
      <c r="AA4821">
        <v>16</v>
      </c>
      <c r="AB4821">
        <v>17000</v>
      </c>
    </row>
    <row r="4822" spans="1:28">
      <c r="A4822" s="1" t="s">
        <v>28</v>
      </c>
      <c r="B4822" s="1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J4822" t="s">
        <v>14731</v>
      </c>
      <c r="K4822" t="s">
        <v>22991</v>
      </c>
      <c r="L4822" s="1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</row>
    <row r="4823" spans="1:28">
      <c r="A4823" s="1" t="s">
        <v>28</v>
      </c>
      <c r="B4823" s="1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s="1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</row>
    <row r="4824" spans="1:28">
      <c r="A4824" s="1" t="s">
        <v>747</v>
      </c>
      <c r="B4824" s="1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J4824" t="s">
        <v>1935</v>
      </c>
      <c r="K4824" t="s">
        <v>12389</v>
      </c>
      <c r="L4824" s="1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</row>
    <row r="4825" spans="1:28">
      <c r="A4825" s="1" t="s">
        <v>28</v>
      </c>
      <c r="B4825" s="1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s="1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X4825">
        <v>2009</v>
      </c>
      <c r="Y4825">
        <v>277</v>
      </c>
      <c r="Z4825">
        <v>6.9</v>
      </c>
      <c r="AA4825">
        <v>1.85</v>
      </c>
      <c r="AB4825">
        <v>675</v>
      </c>
    </row>
    <row r="4826" spans="1:28">
      <c r="A4826" s="1" t="s">
        <v>747</v>
      </c>
      <c r="B4826" s="1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J4826" t="s">
        <v>1681</v>
      </c>
      <c r="K4826" t="s">
        <v>20192</v>
      </c>
      <c r="L4826" s="1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</row>
    <row r="4827" spans="1:28">
      <c r="A4827" s="1" t="s">
        <v>28</v>
      </c>
      <c r="B4827" s="1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s="1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X4827">
        <v>2009</v>
      </c>
      <c r="Y4827">
        <v>37</v>
      </c>
      <c r="Z4827">
        <v>7.3</v>
      </c>
      <c r="AA4827">
        <v>2.35</v>
      </c>
      <c r="AB4827">
        <v>13000</v>
      </c>
    </row>
    <row r="4828" spans="1:28">
      <c r="A4828" s="1" t="s">
        <v>28</v>
      </c>
      <c r="B4828" s="1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s="1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X4828">
        <v>2003</v>
      </c>
      <c r="Y4828">
        <v>633</v>
      </c>
      <c r="Z4828">
        <v>8</v>
      </c>
      <c r="AA4828">
        <v>1.85</v>
      </c>
      <c r="AB4828">
        <v>0</v>
      </c>
    </row>
    <row r="4829" spans="1:28">
      <c r="A4829" s="1" t="s">
        <v>28</v>
      </c>
      <c r="B4829" s="1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s="1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</row>
    <row r="4830" spans="1:28">
      <c r="A4830" s="1" t="s">
        <v>28</v>
      </c>
      <c r="B4830" s="1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s="1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</row>
    <row r="4831" spans="1:28">
      <c r="A4831" s="1" t="s">
        <v>28</v>
      </c>
      <c r="B4831" s="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s="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</row>
    <row r="4832" spans="1:28">
      <c r="A4832" s="1" t="s">
        <v>28</v>
      </c>
      <c r="B4832" s="1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s="1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</row>
    <row r="4833" spans="1:28">
      <c r="A4833" s="1" t="s">
        <v>28</v>
      </c>
      <c r="B4833" s="1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J4833" t="s">
        <v>3409</v>
      </c>
      <c r="K4833" t="s">
        <v>23041</v>
      </c>
      <c r="L4833" s="1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X4833">
        <v>1998</v>
      </c>
      <c r="Y4833">
        <v>16</v>
      </c>
      <c r="Z4833">
        <v>5.6</v>
      </c>
      <c r="AA4833">
        <v>1.33</v>
      </c>
      <c r="AB4833">
        <v>29</v>
      </c>
    </row>
    <row r="4834" spans="1:28">
      <c r="A4834" s="1" t="s">
        <v>28</v>
      </c>
      <c r="B4834" s="1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s="1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</row>
    <row r="4835" spans="1:28">
      <c r="A4835" s="1" t="s">
        <v>28</v>
      </c>
      <c r="B4835" s="1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s="1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</row>
    <row r="4836" spans="1:28">
      <c r="A4836" s="1" t="s">
        <v>28</v>
      </c>
      <c r="B4836" s="1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J4836" t="s">
        <v>3409</v>
      </c>
      <c r="K4836" t="s">
        <v>9402</v>
      </c>
      <c r="L4836" s="1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</row>
    <row r="4837" spans="1:28">
      <c r="A4837" s="1" t="s">
        <v>28</v>
      </c>
      <c r="B4837" s="1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J4837" t="s">
        <v>4824</v>
      </c>
      <c r="K4837" t="s">
        <v>20864</v>
      </c>
      <c r="L4837" s="1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</row>
    <row r="4838" spans="1:28">
      <c r="A4838" s="1" t="s">
        <v>28</v>
      </c>
      <c r="B4838" s="1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s="1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X4838">
        <v>2005</v>
      </c>
      <c r="Y4838">
        <v>0</v>
      </c>
      <c r="Z4838">
        <v>7.5</v>
      </c>
      <c r="AB4838">
        <v>50</v>
      </c>
    </row>
    <row r="4839" spans="1:28">
      <c r="A4839" s="1" t="s">
        <v>28</v>
      </c>
      <c r="B4839" s="1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s="1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</row>
    <row r="4840" spans="1:28">
      <c r="A4840" s="1" t="s">
        <v>747</v>
      </c>
      <c r="B4840" s="1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s="1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</row>
    <row r="4841" spans="1:28">
      <c r="A4841" s="1" t="s">
        <v>28</v>
      </c>
      <c r="B4841" s="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s="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</row>
    <row r="4842" spans="1:28">
      <c r="A4842" s="1" t="s">
        <v>28</v>
      </c>
      <c r="B4842" s="1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s="1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</row>
    <row r="4843" spans="1:28">
      <c r="A4843" s="1" t="s">
        <v>28</v>
      </c>
      <c r="B4843" s="1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J4843" t="s">
        <v>59</v>
      </c>
      <c r="K4843" t="s">
        <v>23091</v>
      </c>
      <c r="L4843" s="1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</row>
    <row r="4844" spans="1:28">
      <c r="A4844" s="1" t="s">
        <v>28</v>
      </c>
      <c r="B4844" s="1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s="1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</row>
    <row r="4845" spans="1:28">
      <c r="A4845" s="1" t="s">
        <v>28</v>
      </c>
      <c r="B4845" s="1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s="1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X4845">
        <v>2015</v>
      </c>
      <c r="Y4845">
        <v>503</v>
      </c>
      <c r="Z4845">
        <v>6.6</v>
      </c>
      <c r="AB4845">
        <v>175</v>
      </c>
    </row>
    <row r="4846" spans="1:28">
      <c r="A4846" s="1" t="s">
        <v>28</v>
      </c>
      <c r="B4846" s="1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J4846" t="s">
        <v>23103</v>
      </c>
      <c r="K4846" t="s">
        <v>1784</v>
      </c>
      <c r="L4846" s="1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</row>
    <row r="4847" spans="1:28">
      <c r="A4847" s="1" t="s">
        <v>28</v>
      </c>
      <c r="B4847" s="1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s="1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</row>
    <row r="4848" spans="1:28">
      <c r="B4848" s="1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J4848" t="s">
        <v>6403</v>
      </c>
      <c r="K4848" t="s">
        <v>23113</v>
      </c>
      <c r="L4848" s="1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X4848">
        <v>1990</v>
      </c>
      <c r="Y4848">
        <v>102</v>
      </c>
      <c r="Z4848">
        <v>4.5</v>
      </c>
      <c r="AB4848">
        <v>4</v>
      </c>
    </row>
    <row r="4849" spans="1:28">
      <c r="A4849" s="1" t="s">
        <v>28</v>
      </c>
      <c r="B4849" s="1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J4849" t="s">
        <v>1415</v>
      </c>
      <c r="K4849" t="s">
        <v>10724</v>
      </c>
      <c r="L4849" s="1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</row>
    <row r="4850" spans="1:28">
      <c r="A4850" s="1" t="s">
        <v>28</v>
      </c>
      <c r="B4850" s="1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J4850" t="s">
        <v>2850</v>
      </c>
      <c r="K4850" t="s">
        <v>23126</v>
      </c>
      <c r="L4850" s="1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</row>
    <row r="4851" spans="1:28">
      <c r="A4851" s="1" t="s">
        <v>28</v>
      </c>
      <c r="B4851" s="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J4851" t="s">
        <v>5103</v>
      </c>
      <c r="K4851" t="s">
        <v>16958</v>
      </c>
      <c r="L4851" s="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</row>
    <row r="4852" spans="1:28">
      <c r="A4852" s="1" t="s">
        <v>28</v>
      </c>
      <c r="B4852" s="1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J4852" t="s">
        <v>23137</v>
      </c>
      <c r="K4852" t="s">
        <v>4367</v>
      </c>
      <c r="L4852" s="1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</row>
    <row r="4853" spans="1:28">
      <c r="A4853" s="1" t="s">
        <v>28</v>
      </c>
      <c r="B4853" s="1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s="1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</row>
    <row r="4854" spans="1:28">
      <c r="A4854" s="1" t="s">
        <v>28</v>
      </c>
      <c r="B4854" s="1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s="1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</row>
    <row r="4855" spans="1:28">
      <c r="A4855" s="1" t="s">
        <v>28</v>
      </c>
      <c r="B4855" s="1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s="1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</row>
    <row r="4856" spans="1:28">
      <c r="A4856" s="1" t="s">
        <v>28</v>
      </c>
      <c r="B4856" s="1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J4856" t="s">
        <v>23154</v>
      </c>
      <c r="K4856" t="s">
        <v>23155</v>
      </c>
      <c r="L4856" s="1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</row>
    <row r="4857" spans="1:28">
      <c r="A4857" s="1" t="s">
        <v>28</v>
      </c>
      <c r="B4857" s="1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s="1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</row>
    <row r="4858" spans="1:28">
      <c r="A4858" s="1" t="s">
        <v>28</v>
      </c>
      <c r="B4858" s="1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s="1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</row>
    <row r="4859" spans="1:28">
      <c r="A4859" s="1" t="s">
        <v>28</v>
      </c>
      <c r="B4859" s="1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s="1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</row>
    <row r="4860" spans="1:28">
      <c r="A4860" s="1" t="s">
        <v>28</v>
      </c>
      <c r="B4860" s="1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s="1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</row>
    <row r="4861" spans="1:28">
      <c r="A4861" s="1" t="s">
        <v>28</v>
      </c>
      <c r="B4861" s="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J4861" t="s">
        <v>15140</v>
      </c>
      <c r="K4861" t="s">
        <v>23183</v>
      </c>
      <c r="L4861" s="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</row>
    <row r="4862" spans="1:28">
      <c r="A4862" s="1" t="s">
        <v>28</v>
      </c>
      <c r="B4862" s="1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s="1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</row>
    <row r="4863" spans="1:28">
      <c r="A4863" s="1" t="s">
        <v>28</v>
      </c>
      <c r="B4863" s="1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s="1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</row>
    <row r="4864" spans="1:28">
      <c r="A4864" s="1" t="s">
        <v>28</v>
      </c>
      <c r="B4864" s="1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s="1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</row>
    <row r="4865" spans="1:28">
      <c r="A4865" s="1" t="s">
        <v>28</v>
      </c>
      <c r="B4865" s="1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s="1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</row>
    <row r="4866" spans="1:28">
      <c r="A4866" s="1" t="s">
        <v>28</v>
      </c>
      <c r="B4866" s="1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s="1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</row>
    <row r="4867" spans="1:28">
      <c r="A4867" s="1" t="s">
        <v>28</v>
      </c>
      <c r="B4867" s="1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J4867" t="s">
        <v>6403</v>
      </c>
      <c r="K4867" t="s">
        <v>23214</v>
      </c>
      <c r="L4867" s="1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</row>
    <row r="4868" spans="1:28">
      <c r="A4868" s="1" t="s">
        <v>28</v>
      </c>
      <c r="B4868" s="1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s="1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</row>
    <row r="4869" spans="1:28">
      <c r="A4869" s="1" t="s">
        <v>28</v>
      </c>
      <c r="B4869" s="1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s="1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X4869">
        <v>2005</v>
      </c>
      <c r="Y4869">
        <v>8</v>
      </c>
      <c r="Z4869">
        <v>6.8</v>
      </c>
      <c r="AA4869">
        <v>1.85</v>
      </c>
      <c r="AB4869">
        <v>62</v>
      </c>
    </row>
    <row r="4870" spans="1:28">
      <c r="A4870" s="1" t="s">
        <v>28</v>
      </c>
      <c r="B4870" s="1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s="1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</row>
    <row r="4871" spans="1:28">
      <c r="A4871" s="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J4871" t="s">
        <v>1935</v>
      </c>
      <c r="K4871" t="s">
        <v>2291</v>
      </c>
      <c r="L4871" s="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Y4871">
        <v>340</v>
      </c>
      <c r="Z4871">
        <v>8.5</v>
      </c>
      <c r="AA4871">
        <v>16</v>
      </c>
      <c r="AB4871">
        <v>10000</v>
      </c>
    </row>
    <row r="4872" spans="1:28">
      <c r="A4872" s="1" t="s">
        <v>28</v>
      </c>
      <c r="B4872" s="1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J4872" t="s">
        <v>3409</v>
      </c>
      <c r="K4872" t="s">
        <v>22169</v>
      </c>
      <c r="L4872" s="1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X4872">
        <v>2004</v>
      </c>
      <c r="Y4872">
        <v>64</v>
      </c>
      <c r="Z4872">
        <v>6.9</v>
      </c>
      <c r="AB4872">
        <v>122</v>
      </c>
    </row>
    <row r="4873" spans="1:28">
      <c r="A4873" s="1" t="s">
        <v>28</v>
      </c>
      <c r="B4873" s="1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s="1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X4873">
        <v>2007</v>
      </c>
      <c r="Y4873">
        <v>32</v>
      </c>
      <c r="Z4873">
        <v>7.3</v>
      </c>
      <c r="AA4873">
        <v>2.35</v>
      </c>
      <c r="AB4873">
        <v>773</v>
      </c>
    </row>
    <row r="4874" spans="1:28">
      <c r="A4874" s="1" t="s">
        <v>28</v>
      </c>
      <c r="B4874" s="1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J4874" t="s">
        <v>852</v>
      </c>
      <c r="K4874" t="s">
        <v>963</v>
      </c>
      <c r="L4874" s="1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X4874">
        <v>2009</v>
      </c>
      <c r="Y4874">
        <v>438</v>
      </c>
      <c r="Z4874">
        <v>6.9</v>
      </c>
      <c r="AA4874">
        <v>2.35</v>
      </c>
      <c r="AB4874">
        <v>14000</v>
      </c>
    </row>
    <row r="4875" spans="1:28">
      <c r="A4875" s="1" t="s">
        <v>747</v>
      </c>
      <c r="B4875" s="1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s="1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</row>
    <row r="4876" spans="1:28">
      <c r="A4876" s="1" t="s">
        <v>28</v>
      </c>
      <c r="B4876" s="1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J4876" t="s">
        <v>18257</v>
      </c>
      <c r="K4876" t="s">
        <v>6292</v>
      </c>
      <c r="L4876" s="1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X4876">
        <v>2008</v>
      </c>
      <c r="Y4876">
        <v>168</v>
      </c>
      <c r="Z4876">
        <v>2.5</v>
      </c>
      <c r="AA4876">
        <v>1.85</v>
      </c>
      <c r="AB4876">
        <v>777</v>
      </c>
    </row>
    <row r="4877" spans="1:28">
      <c r="A4877" s="1" t="s">
        <v>28</v>
      </c>
      <c r="B4877" s="1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J4877" t="s">
        <v>3409</v>
      </c>
      <c r="K4877" t="s">
        <v>13153</v>
      </c>
      <c r="L4877" s="1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</row>
    <row r="4878" spans="1:28">
      <c r="A4878" s="1" t="s">
        <v>28</v>
      </c>
      <c r="B4878" s="1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J4878" t="s">
        <v>23273</v>
      </c>
      <c r="K4878" t="s">
        <v>23274</v>
      </c>
      <c r="L4878" s="1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X4878">
        <v>2009</v>
      </c>
      <c r="Y4878">
        <v>115</v>
      </c>
      <c r="Z4878">
        <v>7</v>
      </c>
      <c r="AA4878">
        <v>1.78</v>
      </c>
      <c r="AB4878">
        <v>11000</v>
      </c>
    </row>
    <row r="4879" spans="1:28">
      <c r="A4879" s="1" t="s">
        <v>28</v>
      </c>
      <c r="B4879" s="1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J4879" t="s">
        <v>7144</v>
      </c>
      <c r="K4879" t="s">
        <v>23281</v>
      </c>
      <c r="L4879" s="1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</row>
    <row r="4880" spans="1:28">
      <c r="A4880" s="1" t="s">
        <v>28</v>
      </c>
      <c r="B4880" s="1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J4880" t="s">
        <v>23288</v>
      </c>
      <c r="K4880" t="s">
        <v>23289</v>
      </c>
      <c r="L4880" s="1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X4880">
        <v>2007</v>
      </c>
      <c r="Y4880">
        <v>219</v>
      </c>
      <c r="Z4880">
        <v>6.9</v>
      </c>
      <c r="AB4880">
        <v>0</v>
      </c>
    </row>
    <row r="4881" spans="1:28">
      <c r="A4881" s="1" t="s">
        <v>28</v>
      </c>
      <c r="B4881" s="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J4881" t="s">
        <v>1935</v>
      </c>
      <c r="K4881" t="s">
        <v>1321</v>
      </c>
      <c r="L4881" s="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X4881">
        <v>1982</v>
      </c>
      <c r="Y4881">
        <v>427</v>
      </c>
      <c r="Z4881">
        <v>4.5</v>
      </c>
      <c r="AA4881">
        <v>1.85</v>
      </c>
      <c r="AB4881">
        <v>76</v>
      </c>
    </row>
    <row r="4882" spans="1:28">
      <c r="A4882" s="1" t="s">
        <v>28</v>
      </c>
      <c r="B4882" s="1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J4882" t="s">
        <v>67</v>
      </c>
      <c r="K4882" t="s">
        <v>23301</v>
      </c>
      <c r="L4882" s="1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</row>
    <row r="4883" spans="1:28">
      <c r="A4883" s="1" t="s">
        <v>28</v>
      </c>
      <c r="B4883" s="1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J4883" t="s">
        <v>5544</v>
      </c>
      <c r="K4883" t="s">
        <v>19514</v>
      </c>
      <c r="L4883" s="1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</row>
    <row r="4884" spans="1:28">
      <c r="A4884" s="1" t="s">
        <v>28</v>
      </c>
      <c r="B4884" s="1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J4884" t="s">
        <v>10734</v>
      </c>
      <c r="K4884" t="s">
        <v>2619</v>
      </c>
      <c r="L4884" s="1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X4884">
        <v>1998</v>
      </c>
      <c r="Y4884">
        <v>393</v>
      </c>
      <c r="Z4884">
        <v>7.4</v>
      </c>
      <c r="AA4884">
        <v>1.33</v>
      </c>
      <c r="AB4884">
        <v>515</v>
      </c>
    </row>
    <row r="4885" spans="1:28">
      <c r="A4885" s="1" t="s">
        <v>28</v>
      </c>
      <c r="B4885" s="1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J4885" t="s">
        <v>18089</v>
      </c>
      <c r="K4885" t="s">
        <v>23311</v>
      </c>
      <c r="L4885" s="1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</row>
    <row r="4886" spans="1:28">
      <c r="A4886" s="1" t="s">
        <v>28</v>
      </c>
      <c r="B4886" s="1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J4886" t="s">
        <v>67</v>
      </c>
      <c r="K4886" t="s">
        <v>11457</v>
      </c>
      <c r="L4886" s="1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</row>
    <row r="4887" spans="1:28">
      <c r="A4887" s="1" t="s">
        <v>747</v>
      </c>
      <c r="B4887" s="1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J4887" t="s">
        <v>5605</v>
      </c>
      <c r="K4887" t="s">
        <v>23320</v>
      </c>
      <c r="L4887" s="1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</row>
    <row r="4888" spans="1:28">
      <c r="A4888" s="1" t="s">
        <v>28</v>
      </c>
      <c r="B4888" s="1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J4888" t="s">
        <v>1671</v>
      </c>
      <c r="K4888" t="s">
        <v>14066</v>
      </c>
      <c r="L4888" s="1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</row>
    <row r="4889" spans="1:28">
      <c r="A4889" s="1" t="s">
        <v>28</v>
      </c>
      <c r="B4889" s="1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J4889" t="s">
        <v>6545</v>
      </c>
      <c r="K4889" t="s">
        <v>23333</v>
      </c>
      <c r="L4889" s="1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</row>
    <row r="4890" spans="1:28">
      <c r="A4890" s="1" t="s">
        <v>28</v>
      </c>
      <c r="B4890" s="1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s="1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X4890">
        <v>2008</v>
      </c>
      <c r="Y4890">
        <v>161</v>
      </c>
      <c r="Z4890">
        <v>7.1</v>
      </c>
      <c r="AA4890">
        <v>1.85</v>
      </c>
      <c r="AB4890">
        <v>22000</v>
      </c>
    </row>
    <row r="4891" spans="1:28">
      <c r="A4891" s="1" t="s">
        <v>28</v>
      </c>
      <c r="B4891" s="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J4891" t="s">
        <v>23344</v>
      </c>
      <c r="K4891" t="s">
        <v>23345</v>
      </c>
      <c r="L4891" s="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</row>
    <row r="4892" spans="1:28">
      <c r="A4892" s="1" t="s">
        <v>28</v>
      </c>
      <c r="B4892" s="1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s="1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</row>
    <row r="4893" spans="1:28">
      <c r="A4893" s="1" t="s">
        <v>28</v>
      </c>
      <c r="B4893" s="1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s="1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</row>
    <row r="4894" spans="1:28">
      <c r="A4894" s="1" t="s">
        <v>28</v>
      </c>
      <c r="B4894" s="1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J4894" t="s">
        <v>2527</v>
      </c>
      <c r="K4894" t="s">
        <v>23364</v>
      </c>
      <c r="L4894" s="1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</row>
    <row r="4895" spans="1:28">
      <c r="A4895" s="1" t="s">
        <v>747</v>
      </c>
      <c r="B4895" s="1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s="1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</row>
    <row r="4896" spans="1:28">
      <c r="A4896" s="1" t="s">
        <v>28</v>
      </c>
      <c r="B4896" s="1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J4896" t="s">
        <v>17587</v>
      </c>
      <c r="K4896" t="s">
        <v>4825</v>
      </c>
      <c r="L4896" s="1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</row>
    <row r="4897" spans="1:28">
      <c r="A4897" s="1" t="s">
        <v>28</v>
      </c>
      <c r="B4897" s="1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J4897" t="s">
        <v>227</v>
      </c>
      <c r="K4897" t="s">
        <v>23377</v>
      </c>
      <c r="L4897" s="1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</row>
    <row r="4898" spans="1:28">
      <c r="A4898" s="1" t="s">
        <v>28</v>
      </c>
      <c r="B4898" s="1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s="1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</row>
    <row r="4899" spans="1:28">
      <c r="A4899" s="1" t="s">
        <v>28</v>
      </c>
      <c r="B4899" s="1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s="1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</row>
    <row r="4900" spans="1:28">
      <c r="A4900" s="1" t="s">
        <v>747</v>
      </c>
      <c r="B4900" s="1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J4900" t="s">
        <v>23394</v>
      </c>
      <c r="K4900" t="s">
        <v>23395</v>
      </c>
      <c r="L4900" s="1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</row>
    <row r="4901" spans="1:28">
      <c r="A4901" s="1" t="s">
        <v>28</v>
      </c>
      <c r="B4901" s="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s="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</row>
    <row r="4902" spans="1:28">
      <c r="A4902" s="1" t="s">
        <v>28</v>
      </c>
      <c r="B4902" s="1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s="1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</row>
    <row r="4903" spans="1:28">
      <c r="A4903" s="1" t="s">
        <v>28</v>
      </c>
      <c r="B4903" s="1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s="1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</row>
    <row r="4904" spans="1:28">
      <c r="A4904" s="1" t="s">
        <v>28</v>
      </c>
      <c r="B4904" s="1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s="1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X4904">
        <v>2010</v>
      </c>
      <c r="Y4904">
        <v>20</v>
      </c>
      <c r="Z4904">
        <v>6.8</v>
      </c>
      <c r="AA4904">
        <v>2.35</v>
      </c>
      <c r="AB4904">
        <v>2000</v>
      </c>
    </row>
    <row r="4905" spans="1:28">
      <c r="A4905" s="1" t="s">
        <v>28</v>
      </c>
      <c r="B4905" s="1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s="1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</row>
    <row r="4906" spans="1:28">
      <c r="A4906" s="1" t="s">
        <v>28</v>
      </c>
      <c r="B4906" s="1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s="1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</row>
    <row r="4907" spans="1:28">
      <c r="A4907" s="1" t="s">
        <v>28</v>
      </c>
      <c r="B4907" s="1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s="1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</row>
    <row r="4908" spans="1:28">
      <c r="A4908" s="1" t="s">
        <v>28</v>
      </c>
      <c r="B4908" s="1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J4908" t="s">
        <v>4833</v>
      </c>
      <c r="K4908" t="s">
        <v>22917</v>
      </c>
      <c r="L4908" s="1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</row>
    <row r="4909" spans="1:28">
      <c r="A4909" s="1" t="s">
        <v>28</v>
      </c>
      <c r="B4909" s="1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J4909" t="s">
        <v>2527</v>
      </c>
      <c r="K4909" t="s">
        <v>23441</v>
      </c>
      <c r="L4909" s="1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</row>
    <row r="4910" spans="1:28">
      <c r="A4910" s="1" t="s">
        <v>28</v>
      </c>
      <c r="B4910" s="1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J4910" t="s">
        <v>4332</v>
      </c>
      <c r="K4910" t="s">
        <v>23447</v>
      </c>
      <c r="L4910" s="1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</row>
    <row r="4911" spans="1:28">
      <c r="A4911" s="1" t="s">
        <v>28</v>
      </c>
      <c r="B4911" s="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s="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X4911">
        <v>2008</v>
      </c>
      <c r="Y4911">
        <v>873</v>
      </c>
      <c r="Z4911">
        <v>6</v>
      </c>
      <c r="AA4911">
        <v>1.85</v>
      </c>
      <c r="AB4911">
        <v>443</v>
      </c>
    </row>
    <row r="4912" spans="1:28">
      <c r="A4912" s="1" t="s">
        <v>28</v>
      </c>
      <c r="B4912" s="1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J4912" t="s">
        <v>23458</v>
      </c>
      <c r="K4912" t="s">
        <v>23459</v>
      </c>
      <c r="L4912" s="1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X4912">
        <v>2014</v>
      </c>
      <c r="Y4912">
        <v>18</v>
      </c>
      <c r="Z4912">
        <v>6.8</v>
      </c>
      <c r="AB4912">
        <v>267</v>
      </c>
    </row>
    <row r="4913" spans="1:28">
      <c r="A4913" s="1" t="s">
        <v>28</v>
      </c>
      <c r="B4913" s="1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J4913" t="s">
        <v>67</v>
      </c>
      <c r="K4913" t="s">
        <v>23465</v>
      </c>
      <c r="L4913" s="1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</row>
    <row r="4914" spans="1:28">
      <c r="A4914" s="1" t="s">
        <v>747</v>
      </c>
      <c r="B4914" s="1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J4914" t="s">
        <v>5324</v>
      </c>
      <c r="K4914" t="s">
        <v>23471</v>
      </c>
      <c r="L4914" s="1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X4914">
        <v>1955</v>
      </c>
      <c r="Y4914">
        <v>0</v>
      </c>
      <c r="Z4914">
        <v>8.1</v>
      </c>
      <c r="AA4914">
        <v>1.37</v>
      </c>
      <c r="AB4914">
        <v>863</v>
      </c>
    </row>
    <row r="4915" spans="1:28">
      <c r="A4915" s="1" t="s">
        <v>28</v>
      </c>
      <c r="B4915" s="1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s="1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X4915">
        <v>2008</v>
      </c>
      <c r="Y4915">
        <v>985</v>
      </c>
      <c r="Z4915">
        <v>6.5</v>
      </c>
      <c r="AA4915">
        <v>1.85</v>
      </c>
      <c r="AB4915">
        <v>0</v>
      </c>
    </row>
    <row r="4916" spans="1:28">
      <c r="A4916" s="1" t="s">
        <v>28</v>
      </c>
      <c r="B4916" s="1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J4916" t="s">
        <v>5499</v>
      </c>
      <c r="K4916" t="s">
        <v>22574</v>
      </c>
      <c r="L4916" s="1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</row>
    <row r="4917" spans="1:28">
      <c r="A4917" s="1" t="s">
        <v>28</v>
      </c>
      <c r="B4917" s="1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s="1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</row>
    <row r="4918" spans="1:28">
      <c r="A4918" s="1" t="s">
        <v>28</v>
      </c>
      <c r="B4918" s="1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J4918" t="s">
        <v>7144</v>
      </c>
      <c r="K4918" t="s">
        <v>2883</v>
      </c>
      <c r="L4918" s="1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</row>
    <row r="4919" spans="1:28">
      <c r="A4919" s="1" t="s">
        <v>747</v>
      </c>
      <c r="B4919" s="1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J4919" t="s">
        <v>23499</v>
      </c>
      <c r="K4919" t="s">
        <v>23500</v>
      </c>
      <c r="L4919" s="1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</row>
    <row r="4920" spans="1:28">
      <c r="A4920" s="1" t="s">
        <v>28</v>
      </c>
      <c r="B4920" s="1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J4920" t="s">
        <v>5510</v>
      </c>
      <c r="K4920" t="s">
        <v>23507</v>
      </c>
      <c r="L4920" s="1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</row>
    <row r="4921" spans="1:28">
      <c r="A4921" s="1" t="s">
        <v>28</v>
      </c>
      <c r="B4921" s="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J4921" t="s">
        <v>2683</v>
      </c>
      <c r="K4921" t="s">
        <v>23513</v>
      </c>
      <c r="L4921" s="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X4921">
        <v>2014</v>
      </c>
      <c r="Y4921">
        <v>79</v>
      </c>
      <c r="Z4921">
        <v>6.3</v>
      </c>
      <c r="AB4921">
        <v>142</v>
      </c>
    </row>
    <row r="4922" spans="1:28">
      <c r="A4922" s="1" t="s">
        <v>28</v>
      </c>
      <c r="B4922" s="1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J4922" t="s">
        <v>3409</v>
      </c>
      <c r="K4922" t="s">
        <v>6377</v>
      </c>
      <c r="L4922" s="1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</row>
    <row r="4923" spans="1:28">
      <c r="A4923" s="1" t="s">
        <v>28</v>
      </c>
      <c r="B4923" s="1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s="1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</row>
    <row r="4924" spans="1:28">
      <c r="A4924" s="1" t="s">
        <v>28</v>
      </c>
      <c r="B4924" s="1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s="1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</row>
    <row r="4925" spans="1:28">
      <c r="A4925" s="1" t="s">
        <v>747</v>
      </c>
      <c r="B4925" s="1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s="1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</row>
    <row r="4926" spans="1:28">
      <c r="A4926" s="1" t="s">
        <v>28</v>
      </c>
      <c r="B4926" s="1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J4926" t="s">
        <v>67</v>
      </c>
      <c r="K4926" t="s">
        <v>23540</v>
      </c>
      <c r="L4926" s="1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</row>
    <row r="4927" spans="1:28">
      <c r="A4927" s="1" t="s">
        <v>28</v>
      </c>
      <c r="B4927" s="1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J4927" t="s">
        <v>3409</v>
      </c>
      <c r="K4927" t="s">
        <v>23546</v>
      </c>
      <c r="L4927" s="1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</row>
    <row r="4928" spans="1:28">
      <c r="A4928" s="1" t="s">
        <v>28</v>
      </c>
      <c r="B4928" s="1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s="1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</row>
    <row r="4929" spans="1:28">
      <c r="A4929" s="1" t="s">
        <v>28</v>
      </c>
      <c r="B4929" s="1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J4929" t="s">
        <v>10413</v>
      </c>
      <c r="K4929" t="s">
        <v>6473</v>
      </c>
      <c r="L4929" s="1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X4929">
        <v>2014</v>
      </c>
      <c r="Y4929">
        <v>1000</v>
      </c>
      <c r="Z4929">
        <v>5.8</v>
      </c>
      <c r="AB4929">
        <v>0</v>
      </c>
    </row>
    <row r="4930" spans="1:28">
      <c r="A4930" s="1" t="s">
        <v>28</v>
      </c>
      <c r="B4930" s="1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s="1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</row>
    <row r="4931" spans="1:28">
      <c r="A4931" s="1" t="s">
        <v>28</v>
      </c>
      <c r="B4931" s="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J4931" t="s">
        <v>3409</v>
      </c>
      <c r="K4931" t="s">
        <v>23561</v>
      </c>
      <c r="L4931" s="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</row>
    <row r="4932" spans="1:28">
      <c r="A4932" s="1" t="s">
        <v>28</v>
      </c>
      <c r="B4932" s="1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s="1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</row>
    <row r="4933" spans="1:28">
      <c r="A4933" s="1" t="s">
        <v>28</v>
      </c>
      <c r="B4933" s="1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s="1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</row>
    <row r="4934" spans="1:28">
      <c r="A4934" s="1" t="s">
        <v>747</v>
      </c>
      <c r="B4934" s="1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s="1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</row>
    <row r="4935" spans="1:28">
      <c r="A4935" s="1" t="s">
        <v>28</v>
      </c>
      <c r="B4935" s="1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s="1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</row>
    <row r="4936" spans="1:28">
      <c r="A4936" s="1" t="s">
        <v>28</v>
      </c>
      <c r="B4936" s="1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J4936" t="s">
        <v>6403</v>
      </c>
      <c r="K4936" t="s">
        <v>23591</v>
      </c>
      <c r="L4936" s="1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X4936">
        <v>2012</v>
      </c>
      <c r="Y4936">
        <v>204</v>
      </c>
      <c r="Z4936">
        <v>5.4</v>
      </c>
      <c r="AA4936">
        <v>2.35</v>
      </c>
      <c r="AB4936">
        <v>0</v>
      </c>
    </row>
    <row r="4937" spans="1:28">
      <c r="A4937" s="1" t="s">
        <v>28</v>
      </c>
      <c r="B4937" s="1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J4937" t="s">
        <v>3265</v>
      </c>
      <c r="K4937" t="s">
        <v>23598</v>
      </c>
      <c r="L4937" s="1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X4937">
        <v>2015</v>
      </c>
      <c r="Y4937">
        <v>36</v>
      </c>
      <c r="Z4937">
        <v>7.1</v>
      </c>
      <c r="AB4937">
        <v>197</v>
      </c>
    </row>
    <row r="4938" spans="1:28">
      <c r="A4938" s="1" t="s">
        <v>28</v>
      </c>
      <c r="B4938" s="1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s="1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</row>
    <row r="4939" spans="1:28">
      <c r="A4939" s="1" t="s">
        <v>28</v>
      </c>
      <c r="B4939" s="1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J4939" t="s">
        <v>2966</v>
      </c>
      <c r="K4939" t="s">
        <v>23603</v>
      </c>
      <c r="L4939" s="1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</row>
    <row r="4940" spans="1:28">
      <c r="A4940" s="1" t="s">
        <v>28</v>
      </c>
      <c r="B4940" s="1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s="1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</row>
    <row r="4941" spans="1:28">
      <c r="A4941" s="1" t="s">
        <v>747</v>
      </c>
      <c r="B4941" s="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J4941" t="s">
        <v>67</v>
      </c>
      <c r="K4941" t="s">
        <v>23617</v>
      </c>
      <c r="L4941" s="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</row>
    <row r="4942" spans="1:28">
      <c r="A4942" s="1" t="s">
        <v>28</v>
      </c>
      <c r="B4942" s="1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s="1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</row>
    <row r="4943" spans="1:28">
      <c r="A4943" s="1" t="s">
        <v>28</v>
      </c>
      <c r="B4943" s="1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s="1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</row>
    <row r="4944" spans="1:28">
      <c r="A4944" s="1" t="s">
        <v>28</v>
      </c>
      <c r="B4944" s="1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J4944" t="s">
        <v>9754</v>
      </c>
      <c r="K4944" t="s">
        <v>972</v>
      </c>
      <c r="L4944" s="1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</row>
    <row r="4945" spans="1:28">
      <c r="A4945" s="1" t="s">
        <v>28</v>
      </c>
      <c r="B4945" s="1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J4945" t="s">
        <v>3409</v>
      </c>
      <c r="K4945" t="s">
        <v>23635</v>
      </c>
      <c r="L4945" s="1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</row>
    <row r="4946" spans="1:28">
      <c r="A4946" s="1" t="s">
        <v>28</v>
      </c>
      <c r="B4946" s="1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s="1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X4946">
        <v>2011</v>
      </c>
      <c r="Y4946">
        <v>119</v>
      </c>
      <c r="Z4946">
        <v>6.7</v>
      </c>
      <c r="AA4946">
        <v>1.85</v>
      </c>
      <c r="AB4946">
        <v>0</v>
      </c>
    </row>
    <row r="4947" spans="1:28">
      <c r="A4947" s="1" t="s">
        <v>28</v>
      </c>
      <c r="B4947" s="1" t="s">
        <v>23644</v>
      </c>
      <c r="D4947">
        <v>62</v>
      </c>
      <c r="E4947">
        <v>58</v>
      </c>
      <c r="J4947" t="s">
        <v>23645</v>
      </c>
      <c r="L4947" s="1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</row>
    <row r="4948" spans="1:28">
      <c r="A4948" s="1" t="s">
        <v>28</v>
      </c>
      <c r="B4948" s="1" t="s">
        <v>23650</v>
      </c>
      <c r="C4948">
        <v>12</v>
      </c>
      <c r="D4948">
        <v>90</v>
      </c>
      <c r="E4948">
        <v>0</v>
      </c>
      <c r="J4948" t="s">
        <v>20311</v>
      </c>
      <c r="L4948" s="1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</row>
    <row r="4949" spans="1:28">
      <c r="A4949" s="1" t="s">
        <v>28</v>
      </c>
      <c r="B4949" s="1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s="1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</row>
    <row r="4950" spans="1:28">
      <c r="A4950" s="1" t="s">
        <v>28</v>
      </c>
      <c r="B4950" s="1" t="s">
        <v>23660</v>
      </c>
      <c r="E4950">
        <v>0</v>
      </c>
      <c r="G4950" t="s">
        <v>23660</v>
      </c>
      <c r="H4950">
        <v>17</v>
      </c>
      <c r="J4950" t="s">
        <v>19711</v>
      </c>
      <c r="K4950" t="s">
        <v>23661</v>
      </c>
      <c r="L4950" s="1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</row>
    <row r="4951" spans="1:28">
      <c r="A4951" s="1" t="s">
        <v>28</v>
      </c>
      <c r="B4951" s="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J4951" t="s">
        <v>1671</v>
      </c>
      <c r="K4951" t="s">
        <v>4656</v>
      </c>
      <c r="L4951" s="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</row>
    <row r="4952" spans="1:28">
      <c r="A4952" s="1" t="s">
        <v>28</v>
      </c>
      <c r="B4952" s="1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J4952" t="s">
        <v>1671</v>
      </c>
      <c r="K4952" t="s">
        <v>4656</v>
      </c>
      <c r="L4952" s="1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</row>
    <row r="4953" spans="1:28">
      <c r="A4953" s="1" t="s">
        <v>747</v>
      </c>
      <c r="B4953" s="1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J4953" t="s">
        <v>18430</v>
      </c>
      <c r="K4953" t="s">
        <v>18431</v>
      </c>
      <c r="L4953" s="1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</row>
    <row r="4954" spans="1:28">
      <c r="A4954" s="1" t="s">
        <v>747</v>
      </c>
      <c r="B4954" s="1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J4954" t="s">
        <v>3409</v>
      </c>
      <c r="K4954" t="s">
        <v>23668</v>
      </c>
      <c r="L4954" s="1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</row>
    <row r="4955" spans="1:28">
      <c r="A4955" s="1" t="s">
        <v>28</v>
      </c>
      <c r="B4955" s="1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J4955" t="s">
        <v>1544</v>
      </c>
      <c r="K4955" t="s">
        <v>23673</v>
      </c>
      <c r="L4955" s="1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</row>
    <row r="4956" spans="1:28">
      <c r="A4956" s="1" t="s">
        <v>28</v>
      </c>
      <c r="B4956" s="1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J4956" t="s">
        <v>1671</v>
      </c>
      <c r="K4956" t="s">
        <v>23677</v>
      </c>
      <c r="L4956" s="1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</row>
    <row r="4957" spans="1:28">
      <c r="A4957" s="1" t="s">
        <v>28</v>
      </c>
      <c r="B4957" s="1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s="1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</row>
    <row r="4958" spans="1:28">
      <c r="A4958" s="1" t="s">
        <v>28</v>
      </c>
      <c r="B4958" s="1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s="1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</row>
    <row r="4959" spans="1:28">
      <c r="A4959" s="1" t="s">
        <v>747</v>
      </c>
      <c r="B4959" s="1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J4959" t="s">
        <v>14907</v>
      </c>
      <c r="K4959" t="s">
        <v>18647</v>
      </c>
      <c r="L4959" s="1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</row>
    <row r="4960" spans="1:28">
      <c r="A4960" s="1" t="s">
        <v>747</v>
      </c>
      <c r="B4960" s="1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s="1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</row>
    <row r="4961" spans="1:28">
      <c r="A4961" s="1" t="s">
        <v>28</v>
      </c>
      <c r="B4961" s="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s="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</row>
    <row r="4962" spans="1:28">
      <c r="A4962" s="1" t="s">
        <v>28</v>
      </c>
      <c r="B4962" s="1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s="1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X4962">
        <v>1998</v>
      </c>
      <c r="Y4962">
        <v>577</v>
      </c>
      <c r="Z4962">
        <v>7.3</v>
      </c>
      <c r="AA4962">
        <v>1.85</v>
      </c>
      <c r="AB4962">
        <v>0</v>
      </c>
    </row>
    <row r="4963" spans="1:28">
      <c r="A4963" s="1" t="s">
        <v>28</v>
      </c>
      <c r="B4963" s="1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J4963" t="s">
        <v>8432</v>
      </c>
      <c r="K4963" t="s">
        <v>23713</v>
      </c>
      <c r="L4963" s="1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</row>
    <row r="4964" spans="1:28">
      <c r="A4964" s="1" t="s">
        <v>747</v>
      </c>
      <c r="B4964" s="1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s="1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</row>
    <row r="4965" spans="1:28">
      <c r="A4965" s="1" t="s">
        <v>28</v>
      </c>
      <c r="B4965" s="1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J4965" t="s">
        <v>18089</v>
      </c>
      <c r="K4965" t="s">
        <v>23726</v>
      </c>
      <c r="L4965" s="1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</row>
    <row r="4966" spans="1:28">
      <c r="A4966" s="1" t="s">
        <v>28</v>
      </c>
      <c r="B4966" s="1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s="1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</row>
    <row r="4967" spans="1:28">
      <c r="A4967" s="1" t="s">
        <v>28</v>
      </c>
      <c r="B4967" s="1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J4967" t="s">
        <v>67</v>
      </c>
      <c r="K4967" t="s">
        <v>23738</v>
      </c>
      <c r="L4967" s="1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</row>
    <row r="4968" spans="1:28">
      <c r="A4968" s="1" t="s">
        <v>28</v>
      </c>
      <c r="B4968" s="1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J4968" t="s">
        <v>10413</v>
      </c>
      <c r="K4968" t="s">
        <v>15341</v>
      </c>
      <c r="L4968" s="1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</row>
    <row r="4969" spans="1:28">
      <c r="A4969" s="1" t="s">
        <v>747</v>
      </c>
      <c r="B4969" s="1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J4969" t="s">
        <v>1935</v>
      </c>
      <c r="K4969" t="s">
        <v>23749</v>
      </c>
      <c r="L4969" s="1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X4969">
        <v>1948</v>
      </c>
      <c r="Y4969">
        <v>86</v>
      </c>
      <c r="Z4969">
        <v>7.1</v>
      </c>
      <c r="AA4969">
        <v>1.37</v>
      </c>
      <c r="AB4969">
        <v>10</v>
      </c>
    </row>
    <row r="4970" spans="1:28">
      <c r="A4970" s="1" t="s">
        <v>28</v>
      </c>
      <c r="B4970" s="1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J4970" t="s">
        <v>1390</v>
      </c>
      <c r="K4970" t="s">
        <v>23756</v>
      </c>
      <c r="L4970" s="1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</row>
    <row r="4971" spans="1:28">
      <c r="A4971" s="1" t="s">
        <v>28</v>
      </c>
      <c r="B4971" s="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J4971" t="s">
        <v>6790</v>
      </c>
      <c r="K4971" t="s">
        <v>17505</v>
      </c>
      <c r="L4971" s="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X4971">
        <v>1971</v>
      </c>
      <c r="Y4971">
        <v>98</v>
      </c>
      <c r="Z4971">
        <v>6.8</v>
      </c>
      <c r="AB4971">
        <v>65</v>
      </c>
    </row>
    <row r="4972" spans="1:28">
      <c r="A4972" s="1" t="s">
        <v>28</v>
      </c>
      <c r="B4972" s="1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J4972" t="s">
        <v>21604</v>
      </c>
      <c r="K4972" t="s">
        <v>23769</v>
      </c>
      <c r="L4972" s="1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</row>
    <row r="4973" spans="1:28">
      <c r="A4973" s="1" t="s">
        <v>28</v>
      </c>
      <c r="B4973" s="1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s="1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</row>
    <row r="4974" spans="1:28">
      <c r="A4974" s="1" t="s">
        <v>28</v>
      </c>
      <c r="B4974" s="1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J4974" t="s">
        <v>67</v>
      </c>
      <c r="K4974" t="s">
        <v>17260</v>
      </c>
      <c r="L4974" s="1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</row>
    <row r="4975" spans="1:28">
      <c r="A4975" s="1" t="s">
        <v>747</v>
      </c>
      <c r="B4975" s="1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s="1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</row>
    <row r="4976" spans="1:28">
      <c r="A4976" s="1" t="s">
        <v>28</v>
      </c>
      <c r="B4976" s="1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s="1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X4976">
        <v>1997</v>
      </c>
      <c r="Y4976">
        <v>166</v>
      </c>
      <c r="Z4976">
        <v>5.4</v>
      </c>
      <c r="AB4976">
        <v>97</v>
      </c>
    </row>
    <row r="4977" spans="1:28">
      <c r="A4977" s="1" t="s">
        <v>28</v>
      </c>
      <c r="B4977" s="1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s="1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</row>
    <row r="4978" spans="1:28">
      <c r="A4978" s="1" t="s">
        <v>28</v>
      </c>
      <c r="B4978" s="1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J4978" t="s">
        <v>2813</v>
      </c>
      <c r="K4978" t="s">
        <v>23799</v>
      </c>
      <c r="L4978" s="1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</row>
    <row r="4979" spans="1:28">
      <c r="A4979" s="1" t="s">
        <v>28</v>
      </c>
      <c r="B4979" s="1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s="1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</row>
    <row r="4980" spans="1:28">
      <c r="A4980" s="1" t="s">
        <v>28</v>
      </c>
      <c r="B4980" s="1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s="1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</row>
    <row r="4981" spans="1:28">
      <c r="A4981" s="1" t="s">
        <v>28</v>
      </c>
      <c r="B4981" s="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s="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</row>
    <row r="4982" spans="1:28">
      <c r="A4982" s="1" t="s">
        <v>747</v>
      </c>
      <c r="B4982" s="1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J4982" t="s">
        <v>10222</v>
      </c>
      <c r="K4982" t="s">
        <v>23821</v>
      </c>
      <c r="L4982" s="1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</row>
    <row r="4983" spans="1:28">
      <c r="A4983" s="1" t="s">
        <v>28</v>
      </c>
      <c r="B4983" s="1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J4983" t="s">
        <v>3409</v>
      </c>
      <c r="K4983" t="s">
        <v>23828</v>
      </c>
      <c r="L4983" s="1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</row>
    <row r="4984" spans="1:28">
      <c r="A4984" s="1" t="s">
        <v>28</v>
      </c>
      <c r="B4984" s="1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J4984" t="s">
        <v>1671</v>
      </c>
      <c r="K4984" t="s">
        <v>21809</v>
      </c>
      <c r="L4984" s="1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X4984">
        <v>2012</v>
      </c>
      <c r="Y4984">
        <v>778</v>
      </c>
      <c r="Z4984">
        <v>6.3</v>
      </c>
      <c r="AB4984">
        <v>209</v>
      </c>
    </row>
    <row r="4985" spans="1:28">
      <c r="A4985" s="1" t="s">
        <v>28</v>
      </c>
      <c r="B4985" s="1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J4985" t="s">
        <v>18430</v>
      </c>
      <c r="K4985" t="s">
        <v>23838</v>
      </c>
      <c r="L4985" s="1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</row>
    <row r="4986" spans="1:28">
      <c r="A4986" s="1" t="s">
        <v>28</v>
      </c>
      <c r="B4986" s="1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s="1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</row>
    <row r="4987" spans="1:28">
      <c r="A4987" s="1" t="s">
        <v>28</v>
      </c>
      <c r="B4987" s="1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J4987" t="s">
        <v>2125</v>
      </c>
      <c r="K4987" t="s">
        <v>23850</v>
      </c>
      <c r="L4987" s="1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X4987">
        <v>2013</v>
      </c>
      <c r="Y4987">
        <v>19</v>
      </c>
      <c r="Z4987">
        <v>6.7</v>
      </c>
      <c r="AB4987">
        <v>1000</v>
      </c>
    </row>
    <row r="4988" spans="1:28">
      <c r="A4988" s="1" t="s">
        <v>28</v>
      </c>
      <c r="B4988" s="1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J4988" t="s">
        <v>1415</v>
      </c>
      <c r="K4988" t="s">
        <v>23855</v>
      </c>
      <c r="L4988" s="1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X4988">
        <v>1983</v>
      </c>
      <c r="Y4988">
        <v>308</v>
      </c>
      <c r="Z4988">
        <v>6.4</v>
      </c>
      <c r="AA4988">
        <v>2.35</v>
      </c>
      <c r="AB4988">
        <v>114</v>
      </c>
    </row>
    <row r="4989" spans="1:28">
      <c r="A4989" s="1" t="s">
        <v>28</v>
      </c>
      <c r="B4989" s="1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s="1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</row>
    <row r="4990" spans="1:28">
      <c r="A4990" s="1" t="s">
        <v>28</v>
      </c>
      <c r="B4990" s="1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J4990" t="s">
        <v>23866</v>
      </c>
      <c r="K4990" t="s">
        <v>2838</v>
      </c>
      <c r="L4990" s="1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</row>
    <row r="4991" spans="1:28">
      <c r="A4991" s="1" t="s">
        <v>28</v>
      </c>
      <c r="B4991" s="1" t="s">
        <v>23870</v>
      </c>
      <c r="E4991">
        <v>0</v>
      </c>
      <c r="F4991">
        <v>15</v>
      </c>
      <c r="G4991" t="s">
        <v>23871</v>
      </c>
      <c r="H4991">
        <v>1000</v>
      </c>
      <c r="J4991" t="s">
        <v>2527</v>
      </c>
      <c r="K4991" t="s">
        <v>13153</v>
      </c>
      <c r="L4991" s="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X4991">
        <v>2006</v>
      </c>
      <c r="Y4991">
        <v>36</v>
      </c>
      <c r="Z4991">
        <v>4.7</v>
      </c>
      <c r="AB4991">
        <v>2</v>
      </c>
    </row>
    <row r="4992" spans="1:28">
      <c r="A4992" s="1" t="s">
        <v>28</v>
      </c>
      <c r="B4992" s="1" t="s">
        <v>23876</v>
      </c>
      <c r="C4992">
        <v>12</v>
      </c>
      <c r="D4992">
        <v>111</v>
      </c>
      <c r="E4992">
        <v>6</v>
      </c>
      <c r="J4992" t="s">
        <v>67</v>
      </c>
      <c r="L4992" s="1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</row>
    <row r="4993" spans="1:28">
      <c r="A4993" s="1" t="s">
        <v>747</v>
      </c>
      <c r="B4993" s="1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J4993" t="s">
        <v>2664</v>
      </c>
      <c r="K4993" t="s">
        <v>23882</v>
      </c>
      <c r="L4993" s="1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</row>
    <row r="4994" spans="1:28">
      <c r="A4994" s="1" t="s">
        <v>28</v>
      </c>
      <c r="B4994" s="1" t="s">
        <v>23887</v>
      </c>
      <c r="C4994">
        <v>10</v>
      </c>
      <c r="D4994">
        <v>92</v>
      </c>
      <c r="E4994">
        <v>0</v>
      </c>
      <c r="H4994">
        <v>0</v>
      </c>
      <c r="J4994" t="s">
        <v>67</v>
      </c>
      <c r="K4994" t="s">
        <v>23888</v>
      </c>
      <c r="L4994" s="1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</row>
    <row r="4995" spans="1:28">
      <c r="A4995" s="1" t="s">
        <v>28</v>
      </c>
      <c r="B4995" s="1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J4995" t="s">
        <v>2954</v>
      </c>
      <c r="K4995" t="s">
        <v>7329</v>
      </c>
      <c r="L4995" s="1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</row>
    <row r="4996" spans="1:28">
      <c r="A4996" s="1" t="s">
        <v>28</v>
      </c>
      <c r="B4996" s="1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J4996" t="s">
        <v>22869</v>
      </c>
      <c r="K4996" t="s">
        <v>23899</v>
      </c>
      <c r="L4996" s="1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</row>
    <row r="4997" spans="1:28">
      <c r="A4997" s="1" t="s">
        <v>28</v>
      </c>
      <c r="B4997" s="1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J4997" t="s">
        <v>3409</v>
      </c>
      <c r="K4997" t="s">
        <v>23906</v>
      </c>
      <c r="L4997" s="1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</row>
    <row r="4998" spans="1:28">
      <c r="A4998" s="1" t="s">
        <v>28</v>
      </c>
      <c r="B4998" s="1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J4998" t="s">
        <v>1671</v>
      </c>
      <c r="K4998" t="s">
        <v>11649</v>
      </c>
      <c r="L4998" s="1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</row>
    <row r="4999" spans="1:28">
      <c r="A4999" s="1" t="s">
        <v>28</v>
      </c>
      <c r="B4999" s="1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s="1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</row>
    <row r="5000" spans="1:28">
      <c r="A5000" s="1" t="s">
        <v>28</v>
      </c>
      <c r="B5000" s="1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s="1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</row>
    <row r="5001" spans="1:28">
      <c r="A5001" s="1" t="s">
        <v>28</v>
      </c>
      <c r="B5001" s="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J5001" t="s">
        <v>2683</v>
      </c>
      <c r="K5001" t="s">
        <v>4545</v>
      </c>
      <c r="L5001" s="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</row>
    <row r="5002" spans="1:28">
      <c r="A5002" s="1" t="s">
        <v>28</v>
      </c>
      <c r="B5002" s="1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J5002" t="s">
        <v>6403</v>
      </c>
      <c r="K5002" t="s">
        <v>23733</v>
      </c>
      <c r="L5002" s="1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</row>
    <row r="5003" spans="1:28">
      <c r="A5003" s="1" t="s">
        <v>28</v>
      </c>
      <c r="B5003" s="1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s="1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</row>
    <row r="5004" spans="1:28">
      <c r="A5004" s="1" t="s">
        <v>28</v>
      </c>
      <c r="B5004" s="1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J5004" t="s">
        <v>5544</v>
      </c>
      <c r="K5004" t="s">
        <v>23941</v>
      </c>
      <c r="L5004" s="1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</row>
    <row r="5005" spans="1:28">
      <c r="A5005" s="1" t="s">
        <v>28</v>
      </c>
      <c r="B5005" s="1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s="1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X5005">
        <v>2009</v>
      </c>
      <c r="Y5005">
        <v>72</v>
      </c>
      <c r="Z5005">
        <v>6.3</v>
      </c>
      <c r="AB5005">
        <v>377</v>
      </c>
    </row>
    <row r="5006" spans="1:28">
      <c r="A5006" s="1" t="s">
        <v>28</v>
      </c>
      <c r="B5006" s="1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s="1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</row>
    <row r="5007" spans="1:28">
      <c r="A5007" s="1" t="s">
        <v>747</v>
      </c>
      <c r="B5007" s="1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J5007" t="s">
        <v>1671</v>
      </c>
      <c r="K5007" t="s">
        <v>23956</v>
      </c>
      <c r="L5007" s="1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X5007">
        <v>2005</v>
      </c>
      <c r="Y5007">
        <v>6</v>
      </c>
      <c r="Z5007">
        <v>6.9</v>
      </c>
      <c r="AA5007">
        <v>1.66</v>
      </c>
      <c r="AB5007">
        <v>91</v>
      </c>
    </row>
    <row r="5008" spans="1:28">
      <c r="A5008" s="1" t="s">
        <v>28</v>
      </c>
      <c r="B5008" s="1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J5008" t="s">
        <v>6403</v>
      </c>
      <c r="K5008" t="s">
        <v>23964</v>
      </c>
      <c r="L5008" s="1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</row>
    <row r="5009" spans="1:28">
      <c r="A5009" s="1" t="s">
        <v>28</v>
      </c>
      <c r="B5009" s="1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s="1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X5009">
        <v>2009</v>
      </c>
      <c r="Y5009">
        <v>95</v>
      </c>
      <c r="Z5009">
        <v>6.5</v>
      </c>
      <c r="AB5009">
        <v>535</v>
      </c>
    </row>
    <row r="5010" spans="1:28">
      <c r="A5010" s="1" t="s">
        <v>747</v>
      </c>
      <c r="B5010" s="1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s="1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</row>
    <row r="5011" spans="1:28">
      <c r="A5011" s="1" t="s">
        <v>28</v>
      </c>
      <c r="B5011" s="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s="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</row>
    <row r="5012" spans="1:28">
      <c r="A5012" s="1" t="s">
        <v>28</v>
      </c>
      <c r="B5012" s="1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J5012" t="s">
        <v>2527</v>
      </c>
      <c r="K5012" t="s">
        <v>23956</v>
      </c>
      <c r="L5012" s="1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X5012">
        <v>2002</v>
      </c>
      <c r="Y5012">
        <v>6</v>
      </c>
      <c r="Z5012">
        <v>6.4</v>
      </c>
      <c r="AA5012">
        <v>1.37</v>
      </c>
      <c r="AB5012">
        <v>108</v>
      </c>
    </row>
    <row r="5013" spans="1:28">
      <c r="A5013" s="1" t="s">
        <v>28</v>
      </c>
      <c r="B5013" s="1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s="1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</row>
    <row r="5014" spans="1:28">
      <c r="A5014" s="1" t="s">
        <v>28</v>
      </c>
      <c r="B5014" s="1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s="1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</row>
    <row r="5015" spans="1:28">
      <c r="A5015" s="1" t="s">
        <v>28</v>
      </c>
      <c r="B5015" s="1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J5015" t="s">
        <v>7144</v>
      </c>
      <c r="K5015" t="s">
        <v>17434</v>
      </c>
      <c r="L5015" s="1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</row>
    <row r="5016" spans="1:28">
      <c r="A5016" s="1" t="s">
        <v>28</v>
      </c>
      <c r="B5016" s="1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J5016" t="s">
        <v>334</v>
      </c>
      <c r="K5016" t="s">
        <v>1053</v>
      </c>
      <c r="L5016" s="1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X5016">
        <v>2009</v>
      </c>
      <c r="Y5016">
        <v>918</v>
      </c>
      <c r="Z5016">
        <v>6.3</v>
      </c>
      <c r="AA5016">
        <v>2.35</v>
      </c>
      <c r="AB5016">
        <v>0</v>
      </c>
    </row>
    <row r="5017" spans="1:28">
      <c r="A5017" s="1" t="s">
        <v>747</v>
      </c>
      <c r="B5017" s="1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s="1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</row>
    <row r="5018" spans="1:28">
      <c r="A5018" s="1" t="s">
        <v>28</v>
      </c>
      <c r="B5018" s="1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J5018" t="s">
        <v>2125</v>
      </c>
      <c r="K5018" t="s">
        <v>24007</v>
      </c>
      <c r="L5018" s="1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</row>
    <row r="5019" spans="1:28">
      <c r="A5019" s="1" t="s">
        <v>28</v>
      </c>
      <c r="B5019" s="1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J5019" t="s">
        <v>1681</v>
      </c>
      <c r="K5019" t="s">
        <v>24012</v>
      </c>
      <c r="L5019" s="1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</row>
    <row r="5020" spans="1:28">
      <c r="A5020" s="1" t="s">
        <v>28</v>
      </c>
      <c r="B5020" s="1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J5020" t="s">
        <v>3409</v>
      </c>
      <c r="K5020" t="s">
        <v>23683</v>
      </c>
      <c r="L5020" s="1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</row>
    <row r="5021" spans="1:28">
      <c r="A5021" s="1" t="s">
        <v>28</v>
      </c>
      <c r="B5021" s="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J5021" t="s">
        <v>3030</v>
      </c>
      <c r="K5021" t="s">
        <v>24022</v>
      </c>
      <c r="L5021" s="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</row>
    <row r="5022" spans="1:28">
      <c r="B5022" s="1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J5022" t="s">
        <v>4384</v>
      </c>
      <c r="K5022" t="s">
        <v>24029</v>
      </c>
      <c r="L5022" s="1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</row>
    <row r="5023" spans="1:28">
      <c r="A5023" s="1" t="s">
        <v>28</v>
      </c>
      <c r="B5023" s="1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s="1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</row>
    <row r="5024" spans="1:28">
      <c r="A5024" s="1" t="s">
        <v>747</v>
      </c>
      <c r="B5024" s="1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J5024" t="s">
        <v>3409</v>
      </c>
      <c r="K5024" t="s">
        <v>24039</v>
      </c>
      <c r="L5024" s="1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</row>
    <row r="5025" spans="1:28">
      <c r="A5025" s="1" t="s">
        <v>28</v>
      </c>
      <c r="B5025" s="1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s="1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</row>
    <row r="5026" spans="1:28">
      <c r="A5026" s="1" t="s">
        <v>28</v>
      </c>
      <c r="B5026" s="1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J5026" t="s">
        <v>2954</v>
      </c>
      <c r="K5026" t="s">
        <v>23811</v>
      </c>
      <c r="L5026" s="1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</row>
    <row r="5027" spans="1:28">
      <c r="A5027" s="1" t="s">
        <v>28</v>
      </c>
      <c r="B5027" s="1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s="1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</row>
    <row r="5028" spans="1:28">
      <c r="A5028" s="1" t="s">
        <v>28</v>
      </c>
      <c r="B5028" s="1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s="1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</row>
    <row r="5029" spans="1:28">
      <c r="A5029" s="1" t="s">
        <v>28</v>
      </c>
      <c r="B5029" s="1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s="1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</row>
    <row r="5030" spans="1:28">
      <c r="A5030" s="1" t="s">
        <v>747</v>
      </c>
      <c r="B5030" s="1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J5030" t="s">
        <v>6403</v>
      </c>
      <c r="K5030" t="s">
        <v>24074</v>
      </c>
      <c r="L5030" s="1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</row>
    <row r="5031" spans="1:28">
      <c r="A5031" s="1" t="s">
        <v>28</v>
      </c>
      <c r="B5031" s="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s="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</row>
    <row r="5032" spans="1:28">
      <c r="A5032" s="1" t="s">
        <v>28</v>
      </c>
      <c r="B5032" s="1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J5032" t="s">
        <v>3409</v>
      </c>
      <c r="K5032" t="s">
        <v>24087</v>
      </c>
      <c r="L5032" s="1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X5032">
        <v>2004</v>
      </c>
      <c r="Y5032">
        <v>20</v>
      </c>
      <c r="Z5032">
        <v>6.1</v>
      </c>
      <c r="AB5032">
        <v>22</v>
      </c>
    </row>
    <row r="5033" spans="1:28">
      <c r="A5033" s="1" t="s">
        <v>28</v>
      </c>
      <c r="B5033" s="1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J5033" t="s">
        <v>12838</v>
      </c>
      <c r="K5033" t="s">
        <v>24094</v>
      </c>
      <c r="L5033" s="1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</row>
    <row r="5034" spans="1:28">
      <c r="A5034" s="1" t="s">
        <v>28</v>
      </c>
      <c r="B5034" s="1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J5034" t="s">
        <v>1935</v>
      </c>
      <c r="K5034" t="s">
        <v>4156</v>
      </c>
      <c r="L5034" s="1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X5034">
        <v>1995</v>
      </c>
      <c r="Y5034">
        <v>194</v>
      </c>
      <c r="Z5034">
        <v>6.4</v>
      </c>
      <c r="AB5034">
        <v>20</v>
      </c>
    </row>
    <row r="5035" spans="1:28">
      <c r="A5035" s="1" t="s">
        <v>28</v>
      </c>
      <c r="B5035" s="1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s="1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</row>
    <row r="5036" spans="1:28">
      <c r="A5036" s="1" t="s">
        <v>28</v>
      </c>
      <c r="B5036" s="1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s="1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</row>
    <row r="5037" spans="1:28">
      <c r="A5037" s="1" t="s">
        <v>28</v>
      </c>
      <c r="B5037" s="1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s="1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</row>
    <row r="5038" spans="1:28">
      <c r="A5038" s="1" t="s">
        <v>28</v>
      </c>
      <c r="B5038" s="1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J5038" t="s">
        <v>1935</v>
      </c>
      <c r="K5038" t="s">
        <v>24126</v>
      </c>
      <c r="L5038" s="1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</row>
    <row r="5039" spans="1:28">
      <c r="A5039" s="1" t="s">
        <v>28</v>
      </c>
      <c r="B5039" s="1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s="1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</row>
    <row r="5040" spans="1:28">
      <c r="A5040" s="1" t="s">
        <v>28</v>
      </c>
      <c r="B5040" s="1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J5040" t="s">
        <v>2527</v>
      </c>
      <c r="K5040" t="s">
        <v>14547</v>
      </c>
      <c r="L5040" s="1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X5040">
        <v>2013</v>
      </c>
      <c r="Y5040">
        <v>470</v>
      </c>
      <c r="Z5040">
        <v>7.7</v>
      </c>
      <c r="AB5040">
        <v>84</v>
      </c>
    </row>
    <row r="5041" spans="1:28">
      <c r="A5041" s="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J5041" t="s">
        <v>2142</v>
      </c>
      <c r="K5041" t="s">
        <v>24143</v>
      </c>
      <c r="L5041" s="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Y5041">
        <v>593</v>
      </c>
      <c r="Z5041">
        <v>7.5</v>
      </c>
      <c r="AA5041">
        <v>16</v>
      </c>
      <c r="AB5041">
        <v>32000</v>
      </c>
    </row>
    <row r="5042" spans="1:28">
      <c r="A5042" s="1" t="s">
        <v>28</v>
      </c>
      <c r="B5042" s="1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J5042" t="s">
        <v>4384</v>
      </c>
      <c r="K5042" t="s">
        <v>24150</v>
      </c>
      <c r="L5042" s="1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</row>
    <row r="5043" spans="1:28">
      <c r="A5043" s="1" t="s">
        <v>28</v>
      </c>
      <c r="B5043" s="1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s="1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X5043">
        <v>2012</v>
      </c>
      <c r="Y5043">
        <v>719</v>
      </c>
      <c r="Z5043">
        <v>6.3</v>
      </c>
      <c r="AA5043">
        <v>2.35</v>
      </c>
      <c r="AB5043">
        <v>660</v>
      </c>
    </row>
    <row r="5044" spans="1:28">
      <c r="A5044" s="1" t="s">
        <v>28</v>
      </c>
      <c r="B5044" s="1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s="1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888"/>
  <sheetViews>
    <sheetView showGridLines="0" workbookViewId="0">
      <selection activeCell="E3645" sqref="E3645"/>
    </sheetView>
  </sheetViews>
  <sheetFormatPr defaultRowHeight="12.75"/>
  <cols>
    <col min="1" max="1" width="28.28515625" style="6" bestFit="1" customWidth="1"/>
    <col min="2" max="2" width="9.85546875" style="6" bestFit="1" customWidth="1"/>
    <col min="3" max="3" width="14.42578125" style="7" bestFit="1" customWidth="1"/>
    <col min="4" max="4" width="59.42578125" style="6" bestFit="1" customWidth="1"/>
    <col min="5" max="5" width="64.42578125" style="6" bestFit="1" customWidth="1"/>
    <col min="6" max="6" width="10.140625" style="6" bestFit="1" customWidth="1"/>
    <col min="7" max="7" width="17.5703125" style="7" bestFit="1" customWidth="1"/>
    <col min="8" max="8" width="12.140625" style="6" bestFit="1" customWidth="1"/>
    <col min="9" max="9" width="14" style="6" bestFit="1" customWidth="1"/>
    <col min="10" max="10" width="14.140625" style="6" bestFit="1" customWidth="1"/>
    <col min="11" max="11" width="15.5703125" style="6" bestFit="1" customWidth="1"/>
    <col min="12" max="12" width="14.42578125" style="6" bestFit="1" customWidth="1"/>
    <col min="13" max="16384" width="9.140625" style="6"/>
  </cols>
  <sheetData>
    <row r="1" spans="1:12">
      <c r="A1" s="67" t="s">
        <v>1</v>
      </c>
      <c r="B1" s="63" t="s">
        <v>3</v>
      </c>
      <c r="C1" s="64" t="s">
        <v>8</v>
      </c>
      <c r="D1" s="63" t="s">
        <v>9</v>
      </c>
      <c r="E1" s="63" t="s">
        <v>11</v>
      </c>
      <c r="F1" s="63" t="s">
        <v>19</v>
      </c>
      <c r="G1" s="64" t="s">
        <v>22</v>
      </c>
      <c r="H1" s="63" t="s">
        <v>25</v>
      </c>
      <c r="I1" s="63" t="s">
        <v>24162</v>
      </c>
      <c r="J1" s="63" t="s">
        <v>24163</v>
      </c>
      <c r="K1" s="63" t="s">
        <v>24164</v>
      </c>
      <c r="L1" s="70" t="s">
        <v>24165</v>
      </c>
    </row>
    <row r="2" spans="1:12">
      <c r="A2" s="68" t="s">
        <v>14719</v>
      </c>
      <c r="B2" s="61">
        <v>85</v>
      </c>
      <c r="C2" s="62">
        <v>27024</v>
      </c>
      <c r="D2" s="61" t="s">
        <v>6403</v>
      </c>
      <c r="E2" s="61" t="s">
        <v>17373</v>
      </c>
      <c r="F2" s="61" t="s">
        <v>2778</v>
      </c>
      <c r="G2" s="62">
        <v>5600000</v>
      </c>
      <c r="H2" s="61">
        <v>6.6</v>
      </c>
      <c r="I2" s="62">
        <f>Table1[[#This Row],[gross]]-Table1[[#This Row],[budget]]</f>
        <v>-5572976</v>
      </c>
      <c r="J2" s="61">
        <f>Table1[[#This Row],[gross]]/1000000</f>
        <v>2.7023999999999999E-2</v>
      </c>
      <c r="K2" s="61">
        <f>Table1[[#This Row],[budget]]/1000000</f>
        <v>5.6</v>
      </c>
      <c r="L2" s="71">
        <f>Table1[[#This Row],[Profit_Margin]]/1000000</f>
        <v>-5.5729759999999997</v>
      </c>
    </row>
    <row r="3" spans="1:12">
      <c r="A3" s="68" t="s">
        <v>17528</v>
      </c>
      <c r="B3" s="61">
        <v>104</v>
      </c>
      <c r="C3" s="62">
        <v>71897215</v>
      </c>
      <c r="D3" s="61" t="s">
        <v>17529</v>
      </c>
      <c r="E3" s="61" t="s">
        <v>17530</v>
      </c>
      <c r="F3" s="61" t="s">
        <v>37</v>
      </c>
      <c r="G3" s="62">
        <v>15000000</v>
      </c>
      <c r="H3" s="61">
        <v>7.3</v>
      </c>
      <c r="I3" s="62">
        <f>Table1[[#This Row],[gross]]-Table1[[#This Row],[budget]]</f>
        <v>56897215</v>
      </c>
      <c r="J3" s="61">
        <f>Table1[[#This Row],[gross]]/1000000</f>
        <v>71.897215000000003</v>
      </c>
      <c r="K3" s="61">
        <f>Table1[[#This Row],[budget]]/1000000</f>
        <v>15</v>
      </c>
      <c r="L3" s="71">
        <f>Table1[[#This Row],[Profit_Margin]]/1000000</f>
        <v>56.897215000000003</v>
      </c>
    </row>
    <row r="4" spans="1:12">
      <c r="A4" s="68" t="s">
        <v>14439</v>
      </c>
      <c r="B4" s="61">
        <v>111</v>
      </c>
      <c r="C4" s="62">
        <v>14616</v>
      </c>
      <c r="D4" s="61" t="s">
        <v>3409</v>
      </c>
      <c r="E4" s="61" t="s">
        <v>14441</v>
      </c>
      <c r="F4" s="61" t="s">
        <v>37</v>
      </c>
      <c r="G4" s="62">
        <v>12000000</v>
      </c>
      <c r="H4" s="61">
        <v>7.5</v>
      </c>
      <c r="I4" s="62">
        <f>Table1[[#This Row],[gross]]-Table1[[#This Row],[budget]]</f>
        <v>-11985384</v>
      </c>
      <c r="J4" s="61">
        <f>Table1[[#This Row],[gross]]/1000000</f>
        <v>1.4616000000000001E-2</v>
      </c>
      <c r="K4" s="61">
        <f>Table1[[#This Row],[budget]]/1000000</f>
        <v>12</v>
      </c>
      <c r="L4" s="71">
        <f>Table1[[#This Row],[Profit_Margin]]/1000000</f>
        <v>-11.985384</v>
      </c>
    </row>
    <row r="5" spans="1:12">
      <c r="A5" s="68" t="s">
        <v>7439</v>
      </c>
      <c r="B5" s="61">
        <v>97</v>
      </c>
      <c r="C5" s="62">
        <v>38176108</v>
      </c>
      <c r="D5" s="61" t="s">
        <v>1415</v>
      </c>
      <c r="E5" s="61" t="s">
        <v>13688</v>
      </c>
      <c r="F5" s="61" t="s">
        <v>37</v>
      </c>
      <c r="G5" s="62">
        <v>16000000</v>
      </c>
      <c r="H5" s="61">
        <v>7.2</v>
      </c>
      <c r="I5" s="62">
        <f>Table1[[#This Row],[gross]]-Table1[[#This Row],[budget]]</f>
        <v>22176108</v>
      </c>
      <c r="J5" s="61">
        <f>Table1[[#This Row],[gross]]/1000000</f>
        <v>38.176107999999999</v>
      </c>
      <c r="K5" s="61">
        <f>Table1[[#This Row],[budget]]/1000000</f>
        <v>16</v>
      </c>
      <c r="L5" s="71">
        <f>Table1[[#This Row],[Profit_Margin]]/1000000</f>
        <v>22.176107999999999</v>
      </c>
    </row>
    <row r="6" spans="1:12">
      <c r="A6" s="68" t="s">
        <v>2339</v>
      </c>
      <c r="B6" s="61">
        <v>100</v>
      </c>
      <c r="C6" s="62">
        <v>66941559</v>
      </c>
      <c r="D6" s="61" t="s">
        <v>2358</v>
      </c>
      <c r="E6" s="61" t="s">
        <v>2359</v>
      </c>
      <c r="F6" s="61" t="s">
        <v>37</v>
      </c>
      <c r="G6" s="62">
        <v>85000000</v>
      </c>
      <c r="H6" s="61">
        <v>4.8</v>
      </c>
      <c r="I6" s="62">
        <f>Table1[[#This Row],[gross]]-Table1[[#This Row],[budget]]</f>
        <v>-18058441</v>
      </c>
      <c r="J6" s="61">
        <f>Table1[[#This Row],[gross]]/1000000</f>
        <v>66.941558999999998</v>
      </c>
      <c r="K6" s="61">
        <f>Table1[[#This Row],[budget]]/1000000</f>
        <v>85</v>
      </c>
      <c r="L6" s="71">
        <f>Table1[[#This Row],[Profit_Margin]]/1000000</f>
        <v>-18.058440999999998</v>
      </c>
    </row>
    <row r="7" spans="1:12">
      <c r="A7" s="68" t="s">
        <v>16240</v>
      </c>
      <c r="B7" s="61">
        <v>107</v>
      </c>
      <c r="C7" s="62">
        <v>53481</v>
      </c>
      <c r="D7" s="61" t="s">
        <v>2125</v>
      </c>
      <c r="E7" s="61" t="s">
        <v>16241</v>
      </c>
      <c r="F7" s="61" t="s">
        <v>37</v>
      </c>
      <c r="G7" s="62">
        <v>8000000</v>
      </c>
      <c r="H7" s="61">
        <v>6.4</v>
      </c>
      <c r="I7" s="62">
        <f>Table1[[#This Row],[gross]]-Table1[[#This Row],[budget]]</f>
        <v>-7946519</v>
      </c>
      <c r="J7" s="61">
        <f>Table1[[#This Row],[gross]]/1000000</f>
        <v>5.3481000000000001E-2</v>
      </c>
      <c r="K7" s="61">
        <f>Table1[[#This Row],[budget]]/1000000</f>
        <v>8</v>
      </c>
      <c r="L7" s="71">
        <f>Table1[[#This Row],[Profit_Margin]]/1000000</f>
        <v>-7.9465190000000003</v>
      </c>
    </row>
    <row r="8" spans="1:12">
      <c r="A8" s="68" t="s">
        <v>2066</v>
      </c>
      <c r="B8" s="61">
        <v>108</v>
      </c>
      <c r="C8" s="62">
        <v>12232937</v>
      </c>
      <c r="D8" s="61" t="s">
        <v>334</v>
      </c>
      <c r="E8" s="61" t="s">
        <v>11207</v>
      </c>
      <c r="F8" s="61" t="s">
        <v>37</v>
      </c>
      <c r="G8" s="62">
        <v>22000000</v>
      </c>
      <c r="H8" s="61">
        <v>5.6</v>
      </c>
      <c r="I8" s="62">
        <f>Table1[[#This Row],[gross]]-Table1[[#This Row],[budget]]</f>
        <v>-9767063</v>
      </c>
      <c r="J8" s="61">
        <f>Table1[[#This Row],[gross]]/1000000</f>
        <v>12.232937</v>
      </c>
      <c r="K8" s="61">
        <f>Table1[[#This Row],[budget]]/1000000</f>
        <v>22</v>
      </c>
      <c r="L8" s="71">
        <f>Table1[[#This Row],[Profit_Margin]]/1000000</f>
        <v>-9.7670630000000003</v>
      </c>
    </row>
    <row r="9" spans="1:12">
      <c r="A9" s="68" t="s">
        <v>10722</v>
      </c>
      <c r="B9" s="61">
        <v>134</v>
      </c>
      <c r="C9" s="62">
        <v>56667870</v>
      </c>
      <c r="D9" s="61" t="s">
        <v>5940</v>
      </c>
      <c r="E9" s="61" t="s">
        <v>10723</v>
      </c>
      <c r="F9" s="61" t="s">
        <v>37</v>
      </c>
      <c r="G9" s="62">
        <v>20000000</v>
      </c>
      <c r="H9" s="61">
        <v>8.1</v>
      </c>
      <c r="I9" s="62">
        <f>Table1[[#This Row],[gross]]-Table1[[#This Row],[budget]]</f>
        <v>36667870</v>
      </c>
      <c r="J9" s="61">
        <f>Table1[[#This Row],[gross]]/1000000</f>
        <v>56.667870000000001</v>
      </c>
      <c r="K9" s="61">
        <f>Table1[[#This Row],[budget]]/1000000</f>
        <v>20</v>
      </c>
      <c r="L9" s="71">
        <f>Table1[[#This Row],[Profit_Margin]]/1000000</f>
        <v>36.667870000000001</v>
      </c>
    </row>
    <row r="10" spans="1:12">
      <c r="A10" s="68" t="s">
        <v>5289</v>
      </c>
      <c r="B10" s="61">
        <v>94</v>
      </c>
      <c r="C10" s="62">
        <v>18329466</v>
      </c>
      <c r="D10" s="61" t="s">
        <v>7682</v>
      </c>
      <c r="E10" s="61" t="s">
        <v>11875</v>
      </c>
      <c r="F10" s="61" t="s">
        <v>37</v>
      </c>
      <c r="G10" s="62">
        <v>18000000</v>
      </c>
      <c r="H10" s="61">
        <v>7.6</v>
      </c>
      <c r="I10" s="62">
        <f>Table1[[#This Row],[gross]]-Table1[[#This Row],[budget]]</f>
        <v>329466</v>
      </c>
      <c r="J10" s="61">
        <f>Table1[[#This Row],[gross]]/1000000</f>
        <v>18.329466</v>
      </c>
      <c r="K10" s="61">
        <f>Table1[[#This Row],[budget]]/1000000</f>
        <v>18</v>
      </c>
      <c r="L10" s="71">
        <f>Table1[[#This Row],[Profit_Margin]]/1000000</f>
        <v>0.32946599999999998</v>
      </c>
    </row>
    <row r="11" spans="1:12">
      <c r="A11" s="68" t="s">
        <v>2561</v>
      </c>
      <c r="B11" s="61">
        <v>98</v>
      </c>
      <c r="C11" s="62">
        <v>56044241</v>
      </c>
      <c r="D11" s="61" t="s">
        <v>3632</v>
      </c>
      <c r="E11" s="61" t="s">
        <v>8252</v>
      </c>
      <c r="F11" s="61" t="s">
        <v>37</v>
      </c>
      <c r="G11" s="62">
        <v>37000000</v>
      </c>
      <c r="H11" s="61">
        <v>6.1</v>
      </c>
      <c r="I11" s="62">
        <f>Table1[[#This Row],[gross]]-Table1[[#This Row],[budget]]</f>
        <v>19044241</v>
      </c>
      <c r="J11" s="61">
        <f>Table1[[#This Row],[gross]]/1000000</f>
        <v>56.044241</v>
      </c>
      <c r="K11" s="61">
        <f>Table1[[#This Row],[budget]]/1000000</f>
        <v>37</v>
      </c>
      <c r="L11" s="71">
        <f>Table1[[#This Row],[Profit_Margin]]/1000000</f>
        <v>19.044241</v>
      </c>
    </row>
    <row r="12" spans="1:12">
      <c r="A12" s="68" t="s">
        <v>278</v>
      </c>
      <c r="B12" s="61">
        <v>144</v>
      </c>
      <c r="C12" s="62">
        <v>52822418</v>
      </c>
      <c r="D12" s="61" t="s">
        <v>1910</v>
      </c>
      <c r="E12" s="61" t="s">
        <v>5195</v>
      </c>
      <c r="F12" s="61" t="s">
        <v>37</v>
      </c>
      <c r="G12" s="62">
        <v>50000000</v>
      </c>
      <c r="H12" s="61">
        <v>7.4</v>
      </c>
      <c r="I12" s="62">
        <f>Table1[[#This Row],[gross]]-Table1[[#This Row],[budget]]</f>
        <v>2822418</v>
      </c>
      <c r="J12" s="61">
        <f>Table1[[#This Row],[gross]]/1000000</f>
        <v>52.822417999999999</v>
      </c>
      <c r="K12" s="61">
        <f>Table1[[#This Row],[budget]]/1000000</f>
        <v>50</v>
      </c>
      <c r="L12" s="71">
        <f>Table1[[#This Row],[Profit_Margin]]/1000000</f>
        <v>2.8224179999999999</v>
      </c>
    </row>
    <row r="13" spans="1:12">
      <c r="A13" s="68" t="s">
        <v>3523</v>
      </c>
      <c r="B13" s="61">
        <v>114</v>
      </c>
      <c r="C13" s="62">
        <v>71975611</v>
      </c>
      <c r="D13" s="61" t="s">
        <v>7406</v>
      </c>
      <c r="E13" s="61" t="s">
        <v>10321</v>
      </c>
      <c r="F13" s="61" t="s">
        <v>37</v>
      </c>
      <c r="G13" s="62">
        <v>25000000</v>
      </c>
      <c r="H13" s="61">
        <v>6.8</v>
      </c>
      <c r="I13" s="62">
        <f>Table1[[#This Row],[gross]]-Table1[[#This Row],[budget]]</f>
        <v>46975611</v>
      </c>
      <c r="J13" s="61">
        <f>Table1[[#This Row],[gross]]/1000000</f>
        <v>71.975611000000001</v>
      </c>
      <c r="K13" s="61">
        <f>Table1[[#This Row],[budget]]/1000000</f>
        <v>25</v>
      </c>
      <c r="L13" s="71">
        <f>Table1[[#This Row],[Profit_Margin]]/1000000</f>
        <v>46.975611000000001</v>
      </c>
    </row>
    <row r="14" spans="1:12">
      <c r="A14" s="68" t="s">
        <v>6152</v>
      </c>
      <c r="B14" s="61">
        <v>120</v>
      </c>
      <c r="C14" s="62">
        <v>24375436</v>
      </c>
      <c r="D14" s="61" t="s">
        <v>464</v>
      </c>
      <c r="E14" s="61" t="s">
        <v>6153</v>
      </c>
      <c r="F14" s="61" t="s">
        <v>37</v>
      </c>
      <c r="G14" s="62">
        <v>42000000</v>
      </c>
      <c r="H14" s="61">
        <v>6.1</v>
      </c>
      <c r="I14" s="62">
        <f>Table1[[#This Row],[gross]]-Table1[[#This Row],[budget]]</f>
        <v>-17624564</v>
      </c>
      <c r="J14" s="61">
        <f>Table1[[#This Row],[gross]]/1000000</f>
        <v>24.375436000000001</v>
      </c>
      <c r="K14" s="61">
        <f>Table1[[#This Row],[budget]]/1000000</f>
        <v>42</v>
      </c>
      <c r="L14" s="71">
        <f>Table1[[#This Row],[Profit_Margin]]/1000000</f>
        <v>-17.624563999999999</v>
      </c>
    </row>
    <row r="15" spans="1:12">
      <c r="A15" s="68" t="s">
        <v>1058</v>
      </c>
      <c r="B15" s="61">
        <v>102</v>
      </c>
      <c r="C15" s="62">
        <v>36883539</v>
      </c>
      <c r="D15" s="61" t="s">
        <v>464</v>
      </c>
      <c r="E15" s="61" t="s">
        <v>5893</v>
      </c>
      <c r="F15" s="61" t="s">
        <v>37</v>
      </c>
      <c r="G15" s="62">
        <v>52000000</v>
      </c>
      <c r="H15" s="61">
        <v>6.6</v>
      </c>
      <c r="I15" s="62">
        <f>Table1[[#This Row],[gross]]-Table1[[#This Row],[budget]]</f>
        <v>-15116461</v>
      </c>
      <c r="J15" s="61">
        <f>Table1[[#This Row],[gross]]/1000000</f>
        <v>36.883538999999999</v>
      </c>
      <c r="K15" s="61">
        <f>Table1[[#This Row],[budget]]/1000000</f>
        <v>52</v>
      </c>
      <c r="L15" s="71">
        <f>Table1[[#This Row],[Profit_Margin]]/1000000</f>
        <v>-15.116460999999999</v>
      </c>
    </row>
    <row r="16" spans="1:12">
      <c r="A16" s="68" t="s">
        <v>6074</v>
      </c>
      <c r="B16" s="61">
        <v>102</v>
      </c>
      <c r="C16" s="62">
        <v>64149837</v>
      </c>
      <c r="D16" s="61" t="s">
        <v>6391</v>
      </c>
      <c r="E16" s="61" t="s">
        <v>6393</v>
      </c>
      <c r="F16" s="61" t="s">
        <v>37</v>
      </c>
      <c r="G16" s="62">
        <v>20000000</v>
      </c>
      <c r="H16" s="61">
        <v>6.4</v>
      </c>
      <c r="I16" s="62">
        <f>Table1[[#This Row],[gross]]-Table1[[#This Row],[budget]]</f>
        <v>44149837</v>
      </c>
      <c r="J16" s="61">
        <f>Table1[[#This Row],[gross]]/1000000</f>
        <v>64.149837000000005</v>
      </c>
      <c r="K16" s="61">
        <f>Table1[[#This Row],[budget]]/1000000</f>
        <v>20</v>
      </c>
      <c r="L16" s="71">
        <f>Table1[[#This Row],[Profit_Margin]]/1000000</f>
        <v>44.149836999999998</v>
      </c>
    </row>
    <row r="17" spans="1:12">
      <c r="A17" s="68" t="s">
        <v>8707</v>
      </c>
      <c r="B17" s="61">
        <v>121</v>
      </c>
      <c r="C17" s="62">
        <v>127437</v>
      </c>
      <c r="D17" s="61" t="s">
        <v>1098</v>
      </c>
      <c r="E17" s="61" t="s">
        <v>8708</v>
      </c>
      <c r="F17" s="61" t="s">
        <v>1946</v>
      </c>
      <c r="G17" s="62">
        <v>18000000</v>
      </c>
      <c r="H17" s="61">
        <v>6</v>
      </c>
      <c r="I17" s="62">
        <f>Table1[[#This Row],[gross]]-Table1[[#This Row],[budget]]</f>
        <v>-17872563</v>
      </c>
      <c r="J17" s="61">
        <f>Table1[[#This Row],[gross]]/1000000</f>
        <v>0.12743699999999999</v>
      </c>
      <c r="K17" s="61">
        <f>Table1[[#This Row],[budget]]/1000000</f>
        <v>18</v>
      </c>
      <c r="L17" s="71">
        <f>Table1[[#This Row],[Profit_Margin]]/1000000</f>
        <v>-17.872563</v>
      </c>
    </row>
    <row r="18" spans="1:12">
      <c r="A18" s="68" t="s">
        <v>2943</v>
      </c>
      <c r="B18" s="61">
        <v>107</v>
      </c>
      <c r="C18" s="62">
        <v>127083765</v>
      </c>
      <c r="D18" s="61" t="s">
        <v>334</v>
      </c>
      <c r="E18" s="61" t="s">
        <v>2944</v>
      </c>
      <c r="F18" s="61" t="s">
        <v>37</v>
      </c>
      <c r="G18" s="62">
        <v>76000000</v>
      </c>
      <c r="H18" s="61">
        <v>5.9</v>
      </c>
      <c r="I18" s="62">
        <f>Table1[[#This Row],[gross]]-Table1[[#This Row],[budget]]</f>
        <v>51083765</v>
      </c>
      <c r="J18" s="61">
        <f>Table1[[#This Row],[gross]]/1000000</f>
        <v>127.083765</v>
      </c>
      <c r="K18" s="61">
        <f>Table1[[#This Row],[budget]]/1000000</f>
        <v>76</v>
      </c>
      <c r="L18" s="71">
        <f>Table1[[#This Row],[Profit_Margin]]/1000000</f>
        <v>51.083765</v>
      </c>
    </row>
    <row r="19" spans="1:12">
      <c r="A19" s="68" t="s">
        <v>3836</v>
      </c>
      <c r="B19" s="61">
        <v>109</v>
      </c>
      <c r="C19" s="62">
        <v>75573300</v>
      </c>
      <c r="D19" s="61" t="s">
        <v>3554</v>
      </c>
      <c r="E19" s="61" t="s">
        <v>3985</v>
      </c>
      <c r="F19" s="61" t="s">
        <v>37</v>
      </c>
      <c r="G19" s="62">
        <v>61000000</v>
      </c>
      <c r="H19" s="61">
        <v>6.7</v>
      </c>
      <c r="I19" s="62">
        <f>Table1[[#This Row],[gross]]-Table1[[#This Row],[budget]]</f>
        <v>14573300</v>
      </c>
      <c r="J19" s="61">
        <f>Table1[[#This Row],[gross]]/1000000</f>
        <v>75.573300000000003</v>
      </c>
      <c r="K19" s="61">
        <f>Table1[[#This Row],[budget]]/1000000</f>
        <v>61</v>
      </c>
      <c r="L19" s="71">
        <f>Table1[[#This Row],[Profit_Margin]]/1000000</f>
        <v>14.5733</v>
      </c>
    </row>
    <row r="20" spans="1:12">
      <c r="A20" s="68" t="s">
        <v>23791</v>
      </c>
      <c r="B20" s="61">
        <v>87</v>
      </c>
      <c r="C20" s="62">
        <v>536767</v>
      </c>
      <c r="D20" s="61" t="s">
        <v>7218</v>
      </c>
      <c r="E20" s="61" t="s">
        <v>23793</v>
      </c>
      <c r="F20" s="61" t="s">
        <v>37</v>
      </c>
      <c r="G20" s="62">
        <v>60000</v>
      </c>
      <c r="H20" s="61">
        <v>5.3</v>
      </c>
      <c r="I20" s="62">
        <f>Table1[[#This Row],[gross]]-Table1[[#This Row],[budget]]</f>
        <v>476767</v>
      </c>
      <c r="J20" s="61">
        <f>Table1[[#This Row],[gross]]/1000000</f>
        <v>0.53676699999999999</v>
      </c>
      <c r="K20" s="61">
        <f>Table1[[#This Row],[budget]]/1000000</f>
        <v>0.06</v>
      </c>
      <c r="L20" s="71">
        <f>Table1[[#This Row],[Profit_Margin]]/1000000</f>
        <v>0.476767</v>
      </c>
    </row>
    <row r="21" spans="1:12">
      <c r="A21" s="68" t="s">
        <v>21662</v>
      </c>
      <c r="B21" s="61">
        <v>91</v>
      </c>
      <c r="C21" s="62">
        <v>4946250</v>
      </c>
      <c r="D21" s="61" t="s">
        <v>4068</v>
      </c>
      <c r="E21" s="61" t="s">
        <v>21664</v>
      </c>
      <c r="F21" s="61" t="s">
        <v>37</v>
      </c>
      <c r="G21" s="62">
        <v>1000000</v>
      </c>
      <c r="H21" s="61">
        <v>7.4</v>
      </c>
      <c r="I21" s="62">
        <f>Table1[[#This Row],[gross]]-Table1[[#This Row],[budget]]</f>
        <v>3946250</v>
      </c>
      <c r="J21" s="61">
        <f>Table1[[#This Row],[gross]]/1000000</f>
        <v>4.94625</v>
      </c>
      <c r="K21" s="61">
        <f>Table1[[#This Row],[budget]]/1000000</f>
        <v>1</v>
      </c>
      <c r="L21" s="71">
        <f>Table1[[#This Row],[Profit_Margin]]/1000000</f>
        <v>3.94625</v>
      </c>
    </row>
    <row r="22" spans="1:12">
      <c r="A22" s="68" t="s">
        <v>17109</v>
      </c>
      <c r="B22" s="61">
        <v>101</v>
      </c>
      <c r="C22" s="62">
        <v>6851636</v>
      </c>
      <c r="D22" s="61" t="s">
        <v>1415</v>
      </c>
      <c r="E22" s="61" t="s">
        <v>17110</v>
      </c>
      <c r="F22" s="61" t="s">
        <v>37</v>
      </c>
      <c r="G22" s="62">
        <v>6000000</v>
      </c>
      <c r="H22" s="61">
        <v>5.9</v>
      </c>
      <c r="I22" s="62">
        <f>Table1[[#This Row],[gross]]-Table1[[#This Row],[budget]]</f>
        <v>851636</v>
      </c>
      <c r="J22" s="61">
        <f>Table1[[#This Row],[gross]]/1000000</f>
        <v>6.8516360000000001</v>
      </c>
      <c r="K22" s="61">
        <f>Table1[[#This Row],[budget]]/1000000</f>
        <v>6</v>
      </c>
      <c r="L22" s="71">
        <f>Table1[[#This Row],[Profit_Margin]]/1000000</f>
        <v>0.85163599999999995</v>
      </c>
    </row>
    <row r="23" spans="1:12">
      <c r="A23" s="68" t="s">
        <v>3727</v>
      </c>
      <c r="B23" s="61">
        <v>161</v>
      </c>
      <c r="C23" s="62">
        <v>56715371</v>
      </c>
      <c r="D23" s="61" t="s">
        <v>1380</v>
      </c>
      <c r="E23" s="61" t="s">
        <v>14726</v>
      </c>
      <c r="F23" s="61" t="s">
        <v>37</v>
      </c>
      <c r="G23" s="62">
        <v>12000000</v>
      </c>
      <c r="H23" s="61">
        <v>8.3000000000000007</v>
      </c>
      <c r="I23" s="62">
        <f>Table1[[#This Row],[gross]]-Table1[[#This Row],[budget]]</f>
        <v>44715371</v>
      </c>
      <c r="J23" s="61">
        <f>Table1[[#This Row],[gross]]/1000000</f>
        <v>56.715370999999998</v>
      </c>
      <c r="K23" s="61">
        <f>Table1[[#This Row],[budget]]/1000000</f>
        <v>12</v>
      </c>
      <c r="L23" s="71">
        <f>Table1[[#This Row],[Profit_Margin]]/1000000</f>
        <v>44.715370999999998</v>
      </c>
    </row>
    <row r="24" spans="1:12">
      <c r="A24" s="68" t="s">
        <v>428</v>
      </c>
      <c r="B24" s="61">
        <v>158</v>
      </c>
      <c r="C24" s="62">
        <v>166112167</v>
      </c>
      <c r="D24" s="61" t="s">
        <v>73</v>
      </c>
      <c r="E24" s="61" t="s">
        <v>431</v>
      </c>
      <c r="F24" s="61" t="s">
        <v>37</v>
      </c>
      <c r="G24" s="62">
        <v>200000000</v>
      </c>
      <c r="H24" s="61">
        <v>5.8</v>
      </c>
      <c r="I24" s="62">
        <f>Table1[[#This Row],[gross]]-Table1[[#This Row],[budget]]</f>
        <v>-33887833</v>
      </c>
      <c r="J24" s="61">
        <f>Table1[[#This Row],[gross]]/1000000</f>
        <v>166.112167</v>
      </c>
      <c r="K24" s="61">
        <f>Table1[[#This Row],[budget]]/1000000</f>
        <v>200</v>
      </c>
      <c r="L24" s="71">
        <f>Table1[[#This Row],[Profit_Margin]]/1000000</f>
        <v>-33.887833000000001</v>
      </c>
    </row>
    <row r="25" spans="1:12">
      <c r="A25" s="68" t="s">
        <v>19802</v>
      </c>
      <c r="B25" s="61">
        <v>87</v>
      </c>
      <c r="C25" s="62">
        <v>33349949</v>
      </c>
      <c r="D25" s="61" t="s">
        <v>67</v>
      </c>
      <c r="E25" s="61" t="s">
        <v>19805</v>
      </c>
      <c r="F25" s="61" t="s">
        <v>37</v>
      </c>
      <c r="G25" s="62">
        <v>2500000</v>
      </c>
      <c r="H25" s="61">
        <v>5.0999999999999996</v>
      </c>
      <c r="I25" s="62">
        <f>Table1[[#This Row],[gross]]-Table1[[#This Row],[budget]]</f>
        <v>30849949</v>
      </c>
      <c r="J25" s="61">
        <f>Table1[[#This Row],[gross]]/1000000</f>
        <v>33.349949000000002</v>
      </c>
      <c r="K25" s="61">
        <f>Table1[[#This Row],[budget]]/1000000</f>
        <v>2.5</v>
      </c>
      <c r="L25" s="71">
        <f>Table1[[#This Row],[Profit_Margin]]/1000000</f>
        <v>30.849948999999999</v>
      </c>
    </row>
    <row r="26" spans="1:12">
      <c r="A26" s="68" t="s">
        <v>6977</v>
      </c>
      <c r="B26" s="61">
        <v>129</v>
      </c>
      <c r="C26" s="62">
        <v>261481</v>
      </c>
      <c r="D26" s="61" t="s">
        <v>5499</v>
      </c>
      <c r="E26" s="61" t="s">
        <v>14346</v>
      </c>
      <c r="F26" s="61" t="s">
        <v>7241</v>
      </c>
      <c r="G26" s="62">
        <v>12000000</v>
      </c>
      <c r="H26" s="61">
        <v>7.5</v>
      </c>
      <c r="I26" s="62">
        <f>Table1[[#This Row],[gross]]-Table1[[#This Row],[budget]]</f>
        <v>-11738519</v>
      </c>
      <c r="J26" s="61">
        <f>Table1[[#This Row],[gross]]/1000000</f>
        <v>0.26148100000000002</v>
      </c>
      <c r="K26" s="61">
        <f>Table1[[#This Row],[budget]]/1000000</f>
        <v>12</v>
      </c>
      <c r="L26" s="71">
        <f>Table1[[#This Row],[Profit_Margin]]/1000000</f>
        <v>-11.738519</v>
      </c>
    </row>
    <row r="27" spans="1:12">
      <c r="A27" s="68" t="s">
        <v>10752</v>
      </c>
      <c r="B27" s="61">
        <v>93</v>
      </c>
      <c r="C27" s="62">
        <v>25675765</v>
      </c>
      <c r="D27" s="61" t="s">
        <v>1671</v>
      </c>
      <c r="E27" s="61" t="s">
        <v>13822</v>
      </c>
      <c r="F27" s="61" t="s">
        <v>37</v>
      </c>
      <c r="G27" s="62">
        <v>13000000</v>
      </c>
      <c r="H27" s="61">
        <v>5.9</v>
      </c>
      <c r="I27" s="62">
        <f>Table1[[#This Row],[gross]]-Table1[[#This Row],[budget]]</f>
        <v>12675765</v>
      </c>
      <c r="J27" s="61">
        <f>Table1[[#This Row],[gross]]/1000000</f>
        <v>25.675764999999998</v>
      </c>
      <c r="K27" s="61">
        <f>Table1[[#This Row],[budget]]/1000000</f>
        <v>13</v>
      </c>
      <c r="L27" s="71">
        <f>Table1[[#This Row],[Profit_Margin]]/1000000</f>
        <v>12.675765</v>
      </c>
    </row>
    <row r="28" spans="1:12">
      <c r="A28" s="68" t="s">
        <v>1133</v>
      </c>
      <c r="B28" s="61">
        <v>124</v>
      </c>
      <c r="C28" s="62">
        <v>16248701</v>
      </c>
      <c r="D28" s="61" t="s">
        <v>3409</v>
      </c>
      <c r="E28" s="61" t="s">
        <v>11118</v>
      </c>
      <c r="F28" s="61" t="s">
        <v>37</v>
      </c>
      <c r="G28" s="62">
        <v>20000000</v>
      </c>
      <c r="H28" s="61">
        <v>7.7</v>
      </c>
      <c r="I28" s="62">
        <f>Table1[[#This Row],[gross]]-Table1[[#This Row],[budget]]</f>
        <v>-3751299</v>
      </c>
      <c r="J28" s="61">
        <f>Table1[[#This Row],[gross]]/1000000</f>
        <v>16.248701000000001</v>
      </c>
      <c r="K28" s="61">
        <f>Table1[[#This Row],[budget]]/1000000</f>
        <v>20</v>
      </c>
      <c r="L28" s="71">
        <f>Table1[[#This Row],[Profit_Margin]]/1000000</f>
        <v>-3.7512989999999999</v>
      </c>
    </row>
    <row r="29" spans="1:12">
      <c r="A29" s="68" t="s">
        <v>2099</v>
      </c>
      <c r="B29" s="61">
        <v>109</v>
      </c>
      <c r="C29" s="62">
        <v>138447667</v>
      </c>
      <c r="D29" s="61" t="s">
        <v>1752</v>
      </c>
      <c r="E29" s="61" t="s">
        <v>6085</v>
      </c>
      <c r="F29" s="61" t="s">
        <v>37</v>
      </c>
      <c r="G29" s="62">
        <v>42000000</v>
      </c>
      <c r="H29" s="61">
        <v>7.2</v>
      </c>
      <c r="I29" s="62">
        <f>Table1[[#This Row],[gross]]-Table1[[#This Row],[budget]]</f>
        <v>96447667</v>
      </c>
      <c r="J29" s="61">
        <f>Table1[[#This Row],[gross]]/1000000</f>
        <v>138.447667</v>
      </c>
      <c r="K29" s="61">
        <f>Table1[[#This Row],[budget]]/1000000</f>
        <v>42</v>
      </c>
      <c r="L29" s="71">
        <f>Table1[[#This Row],[Profit_Margin]]/1000000</f>
        <v>96.447666999999996</v>
      </c>
    </row>
    <row r="30" spans="1:12">
      <c r="A30" s="68" t="s">
        <v>3102</v>
      </c>
      <c r="B30" s="61">
        <v>123</v>
      </c>
      <c r="C30" s="62">
        <v>81159365</v>
      </c>
      <c r="D30" s="61" t="s">
        <v>2125</v>
      </c>
      <c r="E30" s="61" t="s">
        <v>7294</v>
      </c>
      <c r="F30" s="61" t="s">
        <v>37</v>
      </c>
      <c r="G30" s="62">
        <v>35000000</v>
      </c>
      <c r="H30" s="61">
        <v>6.8</v>
      </c>
      <c r="I30" s="62">
        <f>Table1[[#This Row],[gross]]-Table1[[#This Row],[budget]]</f>
        <v>46159365</v>
      </c>
      <c r="J30" s="61">
        <f>Table1[[#This Row],[gross]]/1000000</f>
        <v>81.159364999999994</v>
      </c>
      <c r="K30" s="61">
        <f>Table1[[#This Row],[budget]]/1000000</f>
        <v>35</v>
      </c>
      <c r="L30" s="71">
        <f>Table1[[#This Row],[Profit_Margin]]/1000000</f>
        <v>46.159365000000001</v>
      </c>
    </row>
    <row r="31" spans="1:12">
      <c r="A31" s="68" t="s">
        <v>2099</v>
      </c>
      <c r="B31" s="61">
        <v>112</v>
      </c>
      <c r="C31" s="62">
        <v>191616238</v>
      </c>
      <c r="D31" s="61" t="s">
        <v>1752</v>
      </c>
      <c r="E31" s="61" t="s">
        <v>5047</v>
      </c>
      <c r="F31" s="61" t="s">
        <v>37</v>
      </c>
      <c r="G31" s="62">
        <v>50000000</v>
      </c>
      <c r="H31" s="61">
        <v>7.1</v>
      </c>
      <c r="I31" s="62">
        <f>Table1[[#This Row],[gross]]-Table1[[#This Row],[budget]]</f>
        <v>141616238</v>
      </c>
      <c r="J31" s="61">
        <f>Table1[[#This Row],[gross]]/1000000</f>
        <v>191.61623800000001</v>
      </c>
      <c r="K31" s="61">
        <f>Table1[[#This Row],[budget]]/1000000</f>
        <v>50</v>
      </c>
      <c r="L31" s="71">
        <f>Table1[[#This Row],[Profit_Margin]]/1000000</f>
        <v>141.61623800000001</v>
      </c>
    </row>
    <row r="32" spans="1:12">
      <c r="A32" s="68" t="s">
        <v>5076</v>
      </c>
      <c r="B32" s="61">
        <v>108</v>
      </c>
      <c r="C32" s="62">
        <v>13060843</v>
      </c>
      <c r="D32" s="61" t="s">
        <v>3409</v>
      </c>
      <c r="E32" s="61" t="s">
        <v>18233</v>
      </c>
      <c r="F32" s="61" t="s">
        <v>37</v>
      </c>
      <c r="G32" s="62">
        <v>15000000</v>
      </c>
      <c r="H32" s="61">
        <v>7.7</v>
      </c>
      <c r="I32" s="62">
        <f>Table1[[#This Row],[gross]]-Table1[[#This Row],[budget]]</f>
        <v>-1939157</v>
      </c>
      <c r="J32" s="61">
        <f>Table1[[#This Row],[gross]]/1000000</f>
        <v>13.060843</v>
      </c>
      <c r="K32" s="61">
        <f>Table1[[#This Row],[budget]]/1000000</f>
        <v>15</v>
      </c>
      <c r="L32" s="71">
        <f>Table1[[#This Row],[Profit_Margin]]/1000000</f>
        <v>-1.939157</v>
      </c>
    </row>
    <row r="33" spans="1:12">
      <c r="A33" s="68" t="s">
        <v>6244</v>
      </c>
      <c r="B33" s="61">
        <v>111</v>
      </c>
      <c r="C33" s="62">
        <v>76806312</v>
      </c>
      <c r="D33" s="61" t="s">
        <v>1681</v>
      </c>
      <c r="E33" s="61" t="s">
        <v>8166</v>
      </c>
      <c r="F33" s="61" t="s">
        <v>37</v>
      </c>
      <c r="G33" s="62">
        <v>30000000</v>
      </c>
      <c r="H33" s="61">
        <v>6.1</v>
      </c>
      <c r="I33" s="62">
        <f>Table1[[#This Row],[gross]]-Table1[[#This Row],[budget]]</f>
        <v>46806312</v>
      </c>
      <c r="J33" s="61">
        <f>Table1[[#This Row],[gross]]/1000000</f>
        <v>76.806312000000005</v>
      </c>
      <c r="K33" s="61">
        <f>Table1[[#This Row],[budget]]/1000000</f>
        <v>30</v>
      </c>
      <c r="L33" s="71">
        <f>Table1[[#This Row],[Profit_Margin]]/1000000</f>
        <v>46.806311999999998</v>
      </c>
    </row>
    <row r="34" spans="1:12">
      <c r="A34" s="68" t="s">
        <v>5289</v>
      </c>
      <c r="B34" s="61">
        <v>113</v>
      </c>
      <c r="C34" s="62">
        <v>45063889</v>
      </c>
      <c r="D34" s="61" t="s">
        <v>3171</v>
      </c>
      <c r="E34" s="61" t="s">
        <v>15993</v>
      </c>
      <c r="F34" s="61" t="s">
        <v>37</v>
      </c>
      <c r="G34" s="62">
        <v>8000000</v>
      </c>
      <c r="H34" s="61">
        <v>7.6</v>
      </c>
      <c r="I34" s="62">
        <f>Table1[[#This Row],[gross]]-Table1[[#This Row],[budget]]</f>
        <v>37063889</v>
      </c>
      <c r="J34" s="61">
        <f>Table1[[#This Row],[gross]]/1000000</f>
        <v>45.063889000000003</v>
      </c>
      <c r="K34" s="61">
        <f>Table1[[#This Row],[budget]]/1000000</f>
        <v>8</v>
      </c>
      <c r="L34" s="71">
        <f>Table1[[#This Row],[Profit_Margin]]/1000000</f>
        <v>37.063889000000003</v>
      </c>
    </row>
    <row r="35" spans="1:12">
      <c r="A35" s="68" t="s">
        <v>3281</v>
      </c>
      <c r="B35" s="61">
        <v>103</v>
      </c>
      <c r="C35" s="62">
        <v>37035515</v>
      </c>
      <c r="D35" s="61" t="s">
        <v>2527</v>
      </c>
      <c r="E35" s="61" t="s">
        <v>6057</v>
      </c>
      <c r="F35" s="61" t="s">
        <v>37</v>
      </c>
      <c r="G35" s="62">
        <v>43000000</v>
      </c>
      <c r="H35" s="61">
        <v>6</v>
      </c>
      <c r="I35" s="62">
        <f>Table1[[#This Row],[gross]]-Table1[[#This Row],[budget]]</f>
        <v>-5964485</v>
      </c>
      <c r="J35" s="61">
        <f>Table1[[#This Row],[gross]]/1000000</f>
        <v>37.035514999999997</v>
      </c>
      <c r="K35" s="61">
        <f>Table1[[#This Row],[budget]]/1000000</f>
        <v>43</v>
      </c>
      <c r="L35" s="71">
        <f>Table1[[#This Row],[Profit_Margin]]/1000000</f>
        <v>-5.9644849999999998</v>
      </c>
    </row>
    <row r="36" spans="1:12">
      <c r="A36" s="68" t="s">
        <v>12863</v>
      </c>
      <c r="B36" s="61">
        <v>100</v>
      </c>
      <c r="C36" s="62">
        <v>28637507</v>
      </c>
      <c r="D36" s="61" t="s">
        <v>782</v>
      </c>
      <c r="E36" s="61" t="s">
        <v>12864</v>
      </c>
      <c r="F36" s="61" t="s">
        <v>37</v>
      </c>
      <c r="G36" s="62">
        <v>15000000</v>
      </c>
      <c r="H36" s="61">
        <v>7</v>
      </c>
      <c r="I36" s="62">
        <f>Table1[[#This Row],[gross]]-Table1[[#This Row],[budget]]</f>
        <v>13637507</v>
      </c>
      <c r="J36" s="61">
        <f>Table1[[#This Row],[gross]]/1000000</f>
        <v>28.637506999999999</v>
      </c>
      <c r="K36" s="61">
        <f>Table1[[#This Row],[budget]]/1000000</f>
        <v>15</v>
      </c>
      <c r="L36" s="71">
        <f>Table1[[#This Row],[Profit_Margin]]/1000000</f>
        <v>13.637506999999999</v>
      </c>
    </row>
    <row r="37" spans="1:12">
      <c r="A37" s="68" t="s">
        <v>327</v>
      </c>
      <c r="B37" s="61">
        <v>123</v>
      </c>
      <c r="C37" s="62">
        <v>30688364</v>
      </c>
      <c r="D37" s="61" t="s">
        <v>923</v>
      </c>
      <c r="E37" s="61" t="s">
        <v>8968</v>
      </c>
      <c r="F37" s="61" t="s">
        <v>37</v>
      </c>
      <c r="G37" s="62">
        <v>28000000</v>
      </c>
      <c r="H37" s="61">
        <v>6.2</v>
      </c>
      <c r="I37" s="62">
        <f>Table1[[#This Row],[gross]]-Table1[[#This Row],[budget]]</f>
        <v>2688364</v>
      </c>
      <c r="J37" s="61">
        <f>Table1[[#This Row],[gross]]/1000000</f>
        <v>30.688364</v>
      </c>
      <c r="K37" s="61">
        <f>Table1[[#This Row],[budget]]/1000000</f>
        <v>28</v>
      </c>
      <c r="L37" s="71">
        <f>Table1[[#This Row],[Profit_Margin]]/1000000</f>
        <v>2.688364</v>
      </c>
    </row>
    <row r="38" spans="1:12">
      <c r="A38" s="68" t="s">
        <v>1028</v>
      </c>
      <c r="B38" s="61">
        <v>102</v>
      </c>
      <c r="C38" s="62">
        <v>167780960</v>
      </c>
      <c r="D38" s="61" t="s">
        <v>3932</v>
      </c>
      <c r="E38" s="61" t="s">
        <v>12650</v>
      </c>
      <c r="F38" s="61" t="s">
        <v>37</v>
      </c>
      <c r="G38" s="62">
        <v>11000000</v>
      </c>
      <c r="H38" s="61">
        <v>5.9</v>
      </c>
      <c r="I38" s="62">
        <f>Table1[[#This Row],[gross]]-Table1[[#This Row],[budget]]</f>
        <v>156780960</v>
      </c>
      <c r="J38" s="61">
        <f>Table1[[#This Row],[gross]]/1000000</f>
        <v>167.78095999999999</v>
      </c>
      <c r="K38" s="61">
        <f>Table1[[#This Row],[budget]]/1000000</f>
        <v>11</v>
      </c>
      <c r="L38" s="71">
        <f>Table1[[#This Row],[Profit_Margin]]/1000000</f>
        <v>156.78095999999999</v>
      </c>
    </row>
    <row r="39" spans="1:12">
      <c r="A39" s="68" t="s">
        <v>11214</v>
      </c>
      <c r="B39" s="61">
        <v>93</v>
      </c>
      <c r="C39" s="62">
        <v>11784000</v>
      </c>
      <c r="D39" s="61" t="s">
        <v>8997</v>
      </c>
      <c r="E39" s="61" t="s">
        <v>11216</v>
      </c>
      <c r="F39" s="61" t="s">
        <v>37</v>
      </c>
      <c r="G39" s="62">
        <v>20000000</v>
      </c>
      <c r="H39" s="61">
        <v>4.3</v>
      </c>
      <c r="I39" s="62">
        <f>Table1[[#This Row],[gross]]-Table1[[#This Row],[budget]]</f>
        <v>-8216000</v>
      </c>
      <c r="J39" s="61">
        <f>Table1[[#This Row],[gross]]/1000000</f>
        <v>11.784000000000001</v>
      </c>
      <c r="K39" s="61">
        <f>Table1[[#This Row],[budget]]/1000000</f>
        <v>20</v>
      </c>
      <c r="L39" s="71">
        <f>Table1[[#This Row],[Profit_Margin]]/1000000</f>
        <v>-8.2159999999999993</v>
      </c>
    </row>
    <row r="40" spans="1:12">
      <c r="A40" s="68" t="s">
        <v>18517</v>
      </c>
      <c r="B40" s="61">
        <v>82</v>
      </c>
      <c r="C40" s="62">
        <v>9821335</v>
      </c>
      <c r="D40" s="61" t="s">
        <v>1671</v>
      </c>
      <c r="E40" s="61" t="s">
        <v>18522</v>
      </c>
      <c r="F40" s="61" t="s">
        <v>37</v>
      </c>
      <c r="G40" s="62">
        <v>6000000</v>
      </c>
      <c r="H40" s="61">
        <v>4</v>
      </c>
      <c r="I40" s="62">
        <f>Table1[[#This Row],[gross]]-Table1[[#This Row],[budget]]</f>
        <v>3821335</v>
      </c>
      <c r="J40" s="61">
        <f>Table1[[#This Row],[gross]]/1000000</f>
        <v>9.8213349999999995</v>
      </c>
      <c r="K40" s="61">
        <f>Table1[[#This Row],[budget]]/1000000</f>
        <v>6</v>
      </c>
      <c r="L40" s="71">
        <f>Table1[[#This Row],[Profit_Margin]]/1000000</f>
        <v>3.8213349999999999</v>
      </c>
    </row>
    <row r="41" spans="1:12">
      <c r="A41" s="68" t="s">
        <v>1421</v>
      </c>
      <c r="B41" s="61">
        <v>122</v>
      </c>
      <c r="C41" s="62">
        <v>53574088</v>
      </c>
      <c r="D41" s="61" t="s">
        <v>5584</v>
      </c>
      <c r="E41" s="61" t="s">
        <v>5585</v>
      </c>
      <c r="F41" s="61" t="s">
        <v>37</v>
      </c>
      <c r="G41" s="62">
        <v>55000000</v>
      </c>
      <c r="H41" s="61">
        <v>7.8</v>
      </c>
      <c r="I41" s="62">
        <f>Table1[[#This Row],[gross]]-Table1[[#This Row],[budget]]</f>
        <v>-1425912</v>
      </c>
      <c r="J41" s="61">
        <f>Table1[[#This Row],[gross]]/1000000</f>
        <v>53.574088000000003</v>
      </c>
      <c r="K41" s="61">
        <f>Table1[[#This Row],[budget]]/1000000</f>
        <v>55</v>
      </c>
      <c r="L41" s="71">
        <f>Table1[[#This Row],[Profit_Margin]]/1000000</f>
        <v>-1.4259120000000001</v>
      </c>
    </row>
    <row r="42" spans="1:12">
      <c r="A42" s="68" t="s">
        <v>3541</v>
      </c>
      <c r="B42" s="61">
        <v>113</v>
      </c>
      <c r="C42" s="62">
        <v>39568996</v>
      </c>
      <c r="D42" s="61" t="s">
        <v>6403</v>
      </c>
      <c r="E42" s="61" t="s">
        <v>8374</v>
      </c>
      <c r="F42" s="61" t="s">
        <v>37</v>
      </c>
      <c r="G42" s="62">
        <v>32000000</v>
      </c>
      <c r="H42" s="61">
        <v>6.6</v>
      </c>
      <c r="I42" s="62">
        <f>Table1[[#This Row],[gross]]-Table1[[#This Row],[budget]]</f>
        <v>7568996</v>
      </c>
      <c r="J42" s="61">
        <f>Table1[[#This Row],[gross]]/1000000</f>
        <v>39.568995999999999</v>
      </c>
      <c r="K42" s="61">
        <f>Table1[[#This Row],[budget]]/1000000</f>
        <v>32</v>
      </c>
      <c r="L42" s="71">
        <f>Table1[[#This Row],[Profit_Margin]]/1000000</f>
        <v>7.5689960000000003</v>
      </c>
    </row>
    <row r="43" spans="1:12">
      <c r="A43" s="68" t="s">
        <v>4212</v>
      </c>
      <c r="B43" s="61">
        <v>83</v>
      </c>
      <c r="C43" s="62">
        <v>37053924</v>
      </c>
      <c r="D43" s="61" t="s">
        <v>1752</v>
      </c>
      <c r="E43" s="61" t="s">
        <v>8942</v>
      </c>
      <c r="F43" s="61" t="s">
        <v>37</v>
      </c>
      <c r="G43" s="62">
        <v>28000000</v>
      </c>
      <c r="H43" s="61">
        <v>6.1</v>
      </c>
      <c r="I43" s="62">
        <f>Table1[[#This Row],[gross]]-Table1[[#This Row],[budget]]</f>
        <v>9053924</v>
      </c>
      <c r="J43" s="61">
        <f>Table1[[#This Row],[gross]]/1000000</f>
        <v>37.053924000000002</v>
      </c>
      <c r="K43" s="61">
        <f>Table1[[#This Row],[budget]]/1000000</f>
        <v>28</v>
      </c>
      <c r="L43" s="71">
        <f>Table1[[#This Row],[Profit_Margin]]/1000000</f>
        <v>9.0539240000000003</v>
      </c>
    </row>
    <row r="44" spans="1:12">
      <c r="A44" s="68" t="s">
        <v>111</v>
      </c>
      <c r="B44" s="61">
        <v>117</v>
      </c>
      <c r="C44" s="62">
        <v>210592590</v>
      </c>
      <c r="D44" s="61" t="s">
        <v>1571</v>
      </c>
      <c r="E44" s="61" t="s">
        <v>3923</v>
      </c>
      <c r="F44" s="61" t="s">
        <v>37</v>
      </c>
      <c r="G44" s="62">
        <v>65000000</v>
      </c>
      <c r="H44" s="61">
        <v>7.7</v>
      </c>
      <c r="I44" s="62">
        <f>Table1[[#This Row],[gross]]-Table1[[#This Row],[budget]]</f>
        <v>145592590</v>
      </c>
      <c r="J44" s="61">
        <f>Table1[[#This Row],[gross]]/1000000</f>
        <v>210.59259</v>
      </c>
      <c r="K44" s="61">
        <f>Table1[[#This Row],[budget]]/1000000</f>
        <v>65</v>
      </c>
      <c r="L44" s="71">
        <f>Table1[[#This Row],[Profit_Margin]]/1000000</f>
        <v>145.59259</v>
      </c>
    </row>
    <row r="45" spans="1:12">
      <c r="A45" s="68" t="s">
        <v>1569</v>
      </c>
      <c r="B45" s="61">
        <v>102</v>
      </c>
      <c r="C45" s="62">
        <v>106369117</v>
      </c>
      <c r="D45" s="61" t="s">
        <v>1571</v>
      </c>
      <c r="E45" s="61" t="s">
        <v>1572</v>
      </c>
      <c r="F45" s="61" t="s">
        <v>37</v>
      </c>
      <c r="G45" s="62">
        <v>110000000</v>
      </c>
      <c r="H45" s="61">
        <v>6.2</v>
      </c>
      <c r="I45" s="62">
        <f>Table1[[#This Row],[gross]]-Table1[[#This Row],[budget]]</f>
        <v>-3630883</v>
      </c>
      <c r="J45" s="61">
        <f>Table1[[#This Row],[gross]]/1000000</f>
        <v>106.369117</v>
      </c>
      <c r="K45" s="61">
        <f>Table1[[#This Row],[budget]]/1000000</f>
        <v>110</v>
      </c>
      <c r="L45" s="71">
        <f>Table1[[#This Row],[Profit_Margin]]/1000000</f>
        <v>-3.6308829999999999</v>
      </c>
    </row>
    <row r="46" spans="1:12">
      <c r="A46" s="68" t="s">
        <v>3902</v>
      </c>
      <c r="B46" s="61">
        <v>125</v>
      </c>
      <c r="C46" s="62">
        <v>15738632</v>
      </c>
      <c r="D46" s="61" t="s">
        <v>422</v>
      </c>
      <c r="E46" s="61" t="s">
        <v>3903</v>
      </c>
      <c r="F46" s="61" t="s">
        <v>37</v>
      </c>
      <c r="G46" s="62">
        <v>42000000</v>
      </c>
      <c r="H46" s="61">
        <v>5.9</v>
      </c>
      <c r="I46" s="62">
        <f>Table1[[#This Row],[gross]]-Table1[[#This Row],[budget]]</f>
        <v>-26261368</v>
      </c>
      <c r="J46" s="61">
        <f>Table1[[#This Row],[gross]]/1000000</f>
        <v>15.738632000000001</v>
      </c>
      <c r="K46" s="61">
        <f>Table1[[#This Row],[budget]]/1000000</f>
        <v>42</v>
      </c>
      <c r="L46" s="71">
        <f>Table1[[#This Row],[Profit_Margin]]/1000000</f>
        <v>-26.261368000000001</v>
      </c>
    </row>
    <row r="47" spans="1:12">
      <c r="A47" s="68" t="s">
        <v>22049</v>
      </c>
      <c r="B47" s="61">
        <v>113</v>
      </c>
      <c r="C47" s="62">
        <v>1185783</v>
      </c>
      <c r="D47" s="61" t="s">
        <v>3409</v>
      </c>
      <c r="E47" s="61" t="s">
        <v>22052</v>
      </c>
      <c r="F47" s="61" t="s">
        <v>22056</v>
      </c>
      <c r="G47" s="62">
        <v>590000</v>
      </c>
      <c r="H47" s="61">
        <v>7.9</v>
      </c>
      <c r="I47" s="62">
        <f>Table1[[#This Row],[gross]]-Table1[[#This Row],[budget]]</f>
        <v>595783</v>
      </c>
      <c r="J47" s="61">
        <f>Table1[[#This Row],[gross]]/1000000</f>
        <v>1.185783</v>
      </c>
      <c r="K47" s="61">
        <f>Table1[[#This Row],[budget]]/1000000</f>
        <v>0.59</v>
      </c>
      <c r="L47" s="71">
        <f>Table1[[#This Row],[Profit_Margin]]/1000000</f>
        <v>0.59578299999999995</v>
      </c>
    </row>
    <row r="48" spans="1:12">
      <c r="A48" s="68" t="s">
        <v>3802</v>
      </c>
      <c r="B48" s="61">
        <v>96</v>
      </c>
      <c r="C48" s="62">
        <v>37939782</v>
      </c>
      <c r="D48" s="61" t="s">
        <v>1681</v>
      </c>
      <c r="E48" s="61" t="s">
        <v>12189</v>
      </c>
      <c r="F48" s="61" t="s">
        <v>37</v>
      </c>
      <c r="G48" s="62">
        <v>17000000</v>
      </c>
      <c r="H48" s="61">
        <v>5.6</v>
      </c>
      <c r="I48" s="62">
        <f>Table1[[#This Row],[gross]]-Table1[[#This Row],[budget]]</f>
        <v>20939782</v>
      </c>
      <c r="J48" s="61">
        <f>Table1[[#This Row],[gross]]/1000000</f>
        <v>37.939782000000001</v>
      </c>
      <c r="K48" s="61">
        <f>Table1[[#This Row],[budget]]/1000000</f>
        <v>17</v>
      </c>
      <c r="L48" s="71">
        <f>Table1[[#This Row],[Profit_Margin]]/1000000</f>
        <v>20.939782000000001</v>
      </c>
    </row>
    <row r="49" spans="1:12">
      <c r="A49" s="68" t="s">
        <v>5081</v>
      </c>
      <c r="B49" s="61">
        <v>128</v>
      </c>
      <c r="C49" s="62">
        <v>95001343</v>
      </c>
      <c r="D49" s="61" t="s">
        <v>1634</v>
      </c>
      <c r="E49" s="61" t="s">
        <v>6330</v>
      </c>
      <c r="F49" s="61" t="s">
        <v>37</v>
      </c>
      <c r="G49" s="62">
        <v>40000000</v>
      </c>
      <c r="H49" s="61">
        <v>7.5</v>
      </c>
      <c r="I49" s="62">
        <f>Table1[[#This Row],[gross]]-Table1[[#This Row],[budget]]</f>
        <v>55001343</v>
      </c>
      <c r="J49" s="61">
        <f>Table1[[#This Row],[gross]]/1000000</f>
        <v>95.001343000000006</v>
      </c>
      <c r="K49" s="61">
        <f>Table1[[#This Row],[budget]]/1000000</f>
        <v>40</v>
      </c>
      <c r="L49" s="71">
        <f>Table1[[#This Row],[Profit_Margin]]/1000000</f>
        <v>55.001342999999999</v>
      </c>
    </row>
    <row r="50" spans="1:12">
      <c r="A50" s="68" t="s">
        <v>22798</v>
      </c>
      <c r="B50" s="61">
        <v>89</v>
      </c>
      <c r="C50" s="62">
        <v>2300000</v>
      </c>
      <c r="D50" s="61" t="s">
        <v>11250</v>
      </c>
      <c r="E50" s="61" t="s">
        <v>22800</v>
      </c>
      <c r="F50" s="61" t="s">
        <v>37</v>
      </c>
      <c r="G50" s="62">
        <v>439000</v>
      </c>
      <c r="H50" s="61">
        <v>7.7</v>
      </c>
      <c r="I50" s="62">
        <f>Table1[[#This Row],[gross]]-Table1[[#This Row],[budget]]</f>
        <v>1861000</v>
      </c>
      <c r="J50" s="61">
        <f>Table1[[#This Row],[gross]]/1000000</f>
        <v>2.2999999999999998</v>
      </c>
      <c r="K50" s="61">
        <f>Table1[[#This Row],[budget]]/1000000</f>
        <v>0.439</v>
      </c>
      <c r="L50" s="71">
        <f>Table1[[#This Row],[Profit_Margin]]/1000000</f>
        <v>1.861</v>
      </c>
    </row>
    <row r="51" spans="1:12">
      <c r="A51" s="68" t="s">
        <v>586</v>
      </c>
      <c r="B51" s="61">
        <v>128</v>
      </c>
      <c r="C51" s="62">
        <v>38297305</v>
      </c>
      <c r="D51" s="61" t="s">
        <v>558</v>
      </c>
      <c r="E51" s="61" t="s">
        <v>589</v>
      </c>
      <c r="F51" s="61" t="s">
        <v>37</v>
      </c>
      <c r="G51" s="62">
        <v>175000000</v>
      </c>
      <c r="H51" s="61">
        <v>6.3</v>
      </c>
      <c r="I51" s="62">
        <f>Table1[[#This Row],[gross]]-Table1[[#This Row],[budget]]</f>
        <v>-136702695</v>
      </c>
      <c r="J51" s="61">
        <f>Table1[[#This Row],[gross]]/1000000</f>
        <v>38.297305000000001</v>
      </c>
      <c r="K51" s="61">
        <f>Table1[[#This Row],[budget]]/1000000</f>
        <v>175</v>
      </c>
      <c r="L51" s="71">
        <f>Table1[[#This Row],[Profit_Margin]]/1000000</f>
        <v>-136.70269500000001</v>
      </c>
    </row>
    <row r="52" spans="1:12">
      <c r="A52" s="68" t="s">
        <v>2066</v>
      </c>
      <c r="B52" s="61">
        <v>113</v>
      </c>
      <c r="C52" s="62">
        <v>17149</v>
      </c>
      <c r="D52" s="61" t="s">
        <v>1467</v>
      </c>
      <c r="E52" s="61" t="s">
        <v>14426</v>
      </c>
      <c r="F52" s="61" t="s">
        <v>37</v>
      </c>
      <c r="G52" s="62">
        <v>20000000</v>
      </c>
      <c r="H52" s="61">
        <v>5.6</v>
      </c>
      <c r="I52" s="62">
        <f>Table1[[#This Row],[gross]]-Table1[[#This Row],[budget]]</f>
        <v>-19982851</v>
      </c>
      <c r="J52" s="61">
        <f>Table1[[#This Row],[gross]]/1000000</f>
        <v>1.7149000000000001E-2</v>
      </c>
      <c r="K52" s="61">
        <f>Table1[[#This Row],[budget]]/1000000</f>
        <v>20</v>
      </c>
      <c r="L52" s="71">
        <f>Table1[[#This Row],[Profit_Margin]]/1000000</f>
        <v>-19.982851</v>
      </c>
    </row>
    <row r="53" spans="1:12">
      <c r="A53" s="68" t="s">
        <v>2467</v>
      </c>
      <c r="B53" s="61">
        <v>99</v>
      </c>
      <c r="C53" s="62">
        <v>120776832</v>
      </c>
      <c r="D53" s="61" t="s">
        <v>1681</v>
      </c>
      <c r="E53" s="61" t="s">
        <v>3018</v>
      </c>
      <c r="F53" s="61" t="s">
        <v>37</v>
      </c>
      <c r="G53" s="62">
        <v>75000000</v>
      </c>
      <c r="H53" s="61">
        <v>6.8</v>
      </c>
      <c r="I53" s="62">
        <f>Table1[[#This Row],[gross]]-Table1[[#This Row],[budget]]</f>
        <v>45776832</v>
      </c>
      <c r="J53" s="61">
        <f>Table1[[#This Row],[gross]]/1000000</f>
        <v>120.776832</v>
      </c>
      <c r="K53" s="61">
        <f>Table1[[#This Row],[budget]]/1000000</f>
        <v>75</v>
      </c>
      <c r="L53" s="71">
        <f>Table1[[#This Row],[Profit_Margin]]/1000000</f>
        <v>45.776831999999999</v>
      </c>
    </row>
    <row r="54" spans="1:12">
      <c r="A54" s="68" t="s">
        <v>8197</v>
      </c>
      <c r="B54" s="61">
        <v>100</v>
      </c>
      <c r="C54" s="62">
        <v>34963967</v>
      </c>
      <c r="D54" s="61" t="s">
        <v>1415</v>
      </c>
      <c r="E54" s="61" t="s">
        <v>16016</v>
      </c>
      <c r="F54" s="61" t="s">
        <v>37</v>
      </c>
      <c r="G54" s="62">
        <v>8000000</v>
      </c>
      <c r="H54" s="61">
        <v>7.7</v>
      </c>
      <c r="I54" s="62">
        <f>Table1[[#This Row],[gross]]-Table1[[#This Row],[budget]]</f>
        <v>26963967</v>
      </c>
      <c r="J54" s="61">
        <f>Table1[[#This Row],[gross]]/1000000</f>
        <v>34.963966999999997</v>
      </c>
      <c r="K54" s="61">
        <f>Table1[[#This Row],[budget]]/1000000</f>
        <v>8</v>
      </c>
      <c r="L54" s="71">
        <f>Table1[[#This Row],[Profit_Margin]]/1000000</f>
        <v>26.963967</v>
      </c>
    </row>
    <row r="55" spans="1:12">
      <c r="A55" s="68" t="s">
        <v>180</v>
      </c>
      <c r="B55" s="61">
        <v>95</v>
      </c>
      <c r="C55" s="62">
        <v>32391374</v>
      </c>
      <c r="D55" s="61" t="s">
        <v>1415</v>
      </c>
      <c r="E55" s="61" t="s">
        <v>16463</v>
      </c>
      <c r="F55" s="61" t="s">
        <v>37</v>
      </c>
      <c r="G55" s="62">
        <v>7500000</v>
      </c>
      <c r="H55" s="61">
        <v>7.7</v>
      </c>
      <c r="I55" s="62">
        <f>Table1[[#This Row],[gross]]-Table1[[#This Row],[budget]]</f>
        <v>24891374</v>
      </c>
      <c r="J55" s="61">
        <f>Table1[[#This Row],[gross]]/1000000</f>
        <v>32.391373999999999</v>
      </c>
      <c r="K55" s="61">
        <f>Table1[[#This Row],[budget]]/1000000</f>
        <v>7.5</v>
      </c>
      <c r="L55" s="71">
        <f>Table1[[#This Row],[Profit_Margin]]/1000000</f>
        <v>24.891373999999999</v>
      </c>
    </row>
    <row r="56" spans="1:12">
      <c r="A56" s="68" t="s">
        <v>13807</v>
      </c>
      <c r="B56" s="61">
        <v>121</v>
      </c>
      <c r="C56" s="62">
        <v>16574731</v>
      </c>
      <c r="D56" s="61" t="s">
        <v>6199</v>
      </c>
      <c r="E56" s="61" t="s">
        <v>13808</v>
      </c>
      <c r="F56" s="61" t="s">
        <v>37</v>
      </c>
      <c r="G56" s="62">
        <v>13000000</v>
      </c>
      <c r="H56" s="61">
        <v>5.8</v>
      </c>
      <c r="I56" s="62">
        <f>Table1[[#This Row],[gross]]-Table1[[#This Row],[budget]]</f>
        <v>3574731</v>
      </c>
      <c r="J56" s="61">
        <f>Table1[[#This Row],[gross]]/1000000</f>
        <v>16.574731</v>
      </c>
      <c r="K56" s="61">
        <f>Table1[[#This Row],[budget]]/1000000</f>
        <v>13</v>
      </c>
      <c r="L56" s="71">
        <f>Table1[[#This Row],[Profit_Margin]]/1000000</f>
        <v>3.5747309999999999</v>
      </c>
    </row>
    <row r="57" spans="1:12">
      <c r="A57" s="68" t="s">
        <v>19389</v>
      </c>
      <c r="B57" s="61">
        <v>95</v>
      </c>
      <c r="C57" s="62">
        <v>3559990</v>
      </c>
      <c r="D57" s="61" t="s">
        <v>1009</v>
      </c>
      <c r="E57" s="61" t="s">
        <v>19391</v>
      </c>
      <c r="F57" s="61" t="s">
        <v>37</v>
      </c>
      <c r="G57" s="62">
        <v>3000000</v>
      </c>
      <c r="H57" s="61">
        <v>5.3</v>
      </c>
      <c r="I57" s="62">
        <f>Table1[[#This Row],[gross]]-Table1[[#This Row],[budget]]</f>
        <v>559990</v>
      </c>
      <c r="J57" s="61">
        <f>Table1[[#This Row],[gross]]/1000000</f>
        <v>3.55999</v>
      </c>
      <c r="K57" s="61">
        <f>Table1[[#This Row],[budget]]/1000000</f>
        <v>3</v>
      </c>
      <c r="L57" s="71">
        <f>Table1[[#This Row],[Profit_Margin]]/1000000</f>
        <v>0.55998999999999999</v>
      </c>
    </row>
    <row r="58" spans="1:12">
      <c r="A58" s="68" t="s">
        <v>4914</v>
      </c>
      <c r="B58" s="61">
        <v>110</v>
      </c>
      <c r="C58" s="62">
        <v>116724075</v>
      </c>
      <c r="D58" s="61" t="s">
        <v>6199</v>
      </c>
      <c r="E58" s="61" t="s">
        <v>6200</v>
      </c>
      <c r="F58" s="61" t="s">
        <v>37</v>
      </c>
      <c r="G58" s="62">
        <v>41000000</v>
      </c>
      <c r="H58" s="61">
        <v>7</v>
      </c>
      <c r="I58" s="62">
        <f>Table1[[#This Row],[gross]]-Table1[[#This Row],[budget]]</f>
        <v>75724075</v>
      </c>
      <c r="J58" s="61">
        <f>Table1[[#This Row],[gross]]/1000000</f>
        <v>116.724075</v>
      </c>
      <c r="K58" s="61">
        <f>Table1[[#This Row],[budget]]/1000000</f>
        <v>41</v>
      </c>
      <c r="L58" s="71">
        <f>Table1[[#This Row],[Profit_Margin]]/1000000</f>
        <v>75.724074999999999</v>
      </c>
    </row>
    <row r="59" spans="1:12">
      <c r="A59" s="68" t="s">
        <v>16148</v>
      </c>
      <c r="B59" s="61">
        <v>111</v>
      </c>
      <c r="C59" s="62">
        <v>3076425</v>
      </c>
      <c r="D59" s="61" t="s">
        <v>16149</v>
      </c>
      <c r="E59" s="61" t="s">
        <v>16150</v>
      </c>
      <c r="F59" s="61" t="s">
        <v>1464</v>
      </c>
      <c r="G59" s="62">
        <v>8000000</v>
      </c>
      <c r="H59" s="61">
        <v>7.1</v>
      </c>
      <c r="I59" s="62">
        <f>Table1[[#This Row],[gross]]-Table1[[#This Row],[budget]]</f>
        <v>-4923575</v>
      </c>
      <c r="J59" s="61">
        <f>Table1[[#This Row],[gross]]/1000000</f>
        <v>3.076425</v>
      </c>
      <c r="K59" s="61">
        <f>Table1[[#This Row],[budget]]/1000000</f>
        <v>8</v>
      </c>
      <c r="L59" s="71">
        <f>Table1[[#This Row],[Profit_Margin]]/1000000</f>
        <v>-4.9235749999999996</v>
      </c>
    </row>
    <row r="60" spans="1:12">
      <c r="A60" s="68" t="s">
        <v>19911</v>
      </c>
      <c r="B60" s="61">
        <v>80</v>
      </c>
      <c r="C60" s="62">
        <v>99851</v>
      </c>
      <c r="D60" s="61" t="s">
        <v>67</v>
      </c>
      <c r="E60" s="61" t="s">
        <v>19914</v>
      </c>
      <c r="F60" s="61" t="s">
        <v>37</v>
      </c>
      <c r="G60" s="62">
        <v>2500000</v>
      </c>
      <c r="H60" s="61">
        <v>7.1</v>
      </c>
      <c r="I60" s="62">
        <f>Table1[[#This Row],[gross]]-Table1[[#This Row],[budget]]</f>
        <v>-2400149</v>
      </c>
      <c r="J60" s="61">
        <f>Table1[[#This Row],[gross]]/1000000</f>
        <v>9.9850999999999995E-2</v>
      </c>
      <c r="K60" s="61">
        <f>Table1[[#This Row],[budget]]/1000000</f>
        <v>2.5</v>
      </c>
      <c r="L60" s="71">
        <f>Table1[[#This Row],[Profit_Margin]]/1000000</f>
        <v>-2.4001489999999999</v>
      </c>
    </row>
    <row r="61" spans="1:12">
      <c r="A61" s="68" t="s">
        <v>4134</v>
      </c>
      <c r="B61" s="61">
        <v>108</v>
      </c>
      <c r="C61" s="62">
        <v>16930884</v>
      </c>
      <c r="D61" s="61" t="s">
        <v>2142</v>
      </c>
      <c r="E61" s="61" t="s">
        <v>8543</v>
      </c>
      <c r="F61" s="61" t="s">
        <v>37</v>
      </c>
      <c r="G61" s="62">
        <v>30000000</v>
      </c>
      <c r="H61" s="61">
        <v>5.9</v>
      </c>
      <c r="I61" s="62">
        <f>Table1[[#This Row],[gross]]-Table1[[#This Row],[budget]]</f>
        <v>-13069116</v>
      </c>
      <c r="J61" s="61">
        <f>Table1[[#This Row],[gross]]/1000000</f>
        <v>16.930883999999999</v>
      </c>
      <c r="K61" s="61">
        <f>Table1[[#This Row],[budget]]/1000000</f>
        <v>30</v>
      </c>
      <c r="L61" s="71">
        <f>Table1[[#This Row],[Profit_Margin]]/1000000</f>
        <v>-13.069115999999999</v>
      </c>
    </row>
    <row r="62" spans="1:12">
      <c r="A62" s="68" t="s">
        <v>1324</v>
      </c>
      <c r="B62" s="61">
        <v>123</v>
      </c>
      <c r="C62" s="62">
        <v>36283504</v>
      </c>
      <c r="D62" s="61" t="s">
        <v>852</v>
      </c>
      <c r="E62" s="61" t="s">
        <v>6566</v>
      </c>
      <c r="F62" s="61" t="s">
        <v>37</v>
      </c>
      <c r="G62" s="62">
        <v>40000000</v>
      </c>
      <c r="H62" s="61">
        <v>6.5</v>
      </c>
      <c r="I62" s="62">
        <f>Table1[[#This Row],[gross]]-Table1[[#This Row],[budget]]</f>
        <v>-3716496</v>
      </c>
      <c r="J62" s="61">
        <f>Table1[[#This Row],[gross]]/1000000</f>
        <v>36.283504000000001</v>
      </c>
      <c r="K62" s="61">
        <f>Table1[[#This Row],[budget]]/1000000</f>
        <v>40</v>
      </c>
      <c r="L62" s="71">
        <f>Table1[[#This Row],[Profit_Margin]]/1000000</f>
        <v>-3.7164959999999998</v>
      </c>
    </row>
    <row r="63" spans="1:12">
      <c r="A63" s="68" t="s">
        <v>8439</v>
      </c>
      <c r="B63" s="61">
        <v>79</v>
      </c>
      <c r="C63" s="62">
        <v>31743332</v>
      </c>
      <c r="D63" s="61" t="s">
        <v>8441</v>
      </c>
      <c r="E63" s="61" t="s">
        <v>8442</v>
      </c>
      <c r="F63" s="61" t="s">
        <v>37</v>
      </c>
      <c r="G63" s="62">
        <v>30000000</v>
      </c>
      <c r="H63" s="61">
        <v>7.1</v>
      </c>
      <c r="I63" s="62">
        <f>Table1[[#This Row],[gross]]-Table1[[#This Row],[budget]]</f>
        <v>1743332</v>
      </c>
      <c r="J63" s="61">
        <f>Table1[[#This Row],[gross]]/1000000</f>
        <v>31.743331999999999</v>
      </c>
      <c r="K63" s="61">
        <f>Table1[[#This Row],[budget]]/1000000</f>
        <v>30</v>
      </c>
      <c r="L63" s="71">
        <f>Table1[[#This Row],[Profit_Margin]]/1000000</f>
        <v>1.7433320000000001</v>
      </c>
    </row>
    <row r="64" spans="1:12">
      <c r="A64" s="68" t="s">
        <v>13777</v>
      </c>
      <c r="B64" s="61">
        <v>121</v>
      </c>
      <c r="C64" s="62">
        <v>4700361</v>
      </c>
      <c r="D64" s="61" t="s">
        <v>3409</v>
      </c>
      <c r="E64" s="61" t="s">
        <v>17892</v>
      </c>
      <c r="F64" s="61" t="s">
        <v>37</v>
      </c>
      <c r="G64" s="62">
        <v>5000000</v>
      </c>
      <c r="H64" s="61">
        <v>4.5999999999999996</v>
      </c>
      <c r="I64" s="62">
        <f>Table1[[#This Row],[gross]]-Table1[[#This Row],[budget]]</f>
        <v>-299639</v>
      </c>
      <c r="J64" s="61">
        <f>Table1[[#This Row],[gross]]/1000000</f>
        <v>4.700361</v>
      </c>
      <c r="K64" s="61">
        <f>Table1[[#This Row],[budget]]/1000000</f>
        <v>5</v>
      </c>
      <c r="L64" s="71">
        <f>Table1[[#This Row],[Profit_Margin]]/1000000</f>
        <v>-0.29963899999999999</v>
      </c>
    </row>
    <row r="65" spans="1:12">
      <c r="A65" s="68" t="s">
        <v>5175</v>
      </c>
      <c r="B65" s="61">
        <v>112</v>
      </c>
      <c r="C65" s="62">
        <v>6734844</v>
      </c>
      <c r="D65" s="61" t="s">
        <v>214</v>
      </c>
      <c r="E65" s="61" t="s">
        <v>11954</v>
      </c>
      <c r="F65" s="61" t="s">
        <v>37</v>
      </c>
      <c r="G65" s="62">
        <v>17000000</v>
      </c>
      <c r="H65" s="61">
        <v>5.9</v>
      </c>
      <c r="I65" s="62">
        <f>Table1[[#This Row],[gross]]-Table1[[#This Row],[budget]]</f>
        <v>-10265156</v>
      </c>
      <c r="J65" s="61">
        <f>Table1[[#This Row],[gross]]/1000000</f>
        <v>6.7348439999999998</v>
      </c>
      <c r="K65" s="61">
        <f>Table1[[#This Row],[budget]]/1000000</f>
        <v>17</v>
      </c>
      <c r="L65" s="71">
        <f>Table1[[#This Row],[Profit_Margin]]/1000000</f>
        <v>-10.265155999999999</v>
      </c>
    </row>
    <row r="66" spans="1:12">
      <c r="A66" s="68" t="s">
        <v>850</v>
      </c>
      <c r="B66" s="61">
        <v>135</v>
      </c>
      <c r="C66" s="62">
        <v>170708996</v>
      </c>
      <c r="D66" s="61" t="s">
        <v>1544</v>
      </c>
      <c r="E66" s="61" t="s">
        <v>2915</v>
      </c>
      <c r="F66" s="61" t="s">
        <v>37</v>
      </c>
      <c r="G66" s="62">
        <v>58000000</v>
      </c>
      <c r="H66" s="61">
        <v>8.1999999999999993</v>
      </c>
      <c r="I66" s="62">
        <f>Table1[[#This Row],[gross]]-Table1[[#This Row],[budget]]</f>
        <v>112708996</v>
      </c>
      <c r="J66" s="61">
        <f>Table1[[#This Row],[gross]]/1000000</f>
        <v>170.70899600000001</v>
      </c>
      <c r="K66" s="61">
        <f>Table1[[#This Row],[budget]]/1000000</f>
        <v>58</v>
      </c>
      <c r="L66" s="71">
        <f>Table1[[#This Row],[Profit_Margin]]/1000000</f>
        <v>112.708996</v>
      </c>
    </row>
    <row r="67" spans="1:12">
      <c r="A67" s="68" t="s">
        <v>198</v>
      </c>
      <c r="B67" s="61">
        <v>98</v>
      </c>
      <c r="C67" s="62">
        <v>1754319</v>
      </c>
      <c r="D67" s="61" t="s">
        <v>214</v>
      </c>
      <c r="E67" s="61" t="s">
        <v>15241</v>
      </c>
      <c r="F67" s="61" t="s">
        <v>37</v>
      </c>
      <c r="G67" s="62">
        <v>10000000</v>
      </c>
      <c r="H67" s="61">
        <v>7.2</v>
      </c>
      <c r="I67" s="62">
        <f>Table1[[#This Row],[gross]]-Table1[[#This Row],[budget]]</f>
        <v>-8245681</v>
      </c>
      <c r="J67" s="61">
        <f>Table1[[#This Row],[gross]]/1000000</f>
        <v>1.754319</v>
      </c>
      <c r="K67" s="61">
        <f>Table1[[#This Row],[budget]]/1000000</f>
        <v>10</v>
      </c>
      <c r="L67" s="71">
        <f>Table1[[#This Row],[Profit_Margin]]/1000000</f>
        <v>-8.2456809999999994</v>
      </c>
    </row>
    <row r="68" spans="1:12">
      <c r="A68" s="68" t="s">
        <v>8807</v>
      </c>
      <c r="B68" s="61">
        <v>175</v>
      </c>
      <c r="C68" s="62">
        <v>50800000</v>
      </c>
      <c r="D68" s="61" t="s">
        <v>1961</v>
      </c>
      <c r="E68" s="61" t="s">
        <v>9260</v>
      </c>
      <c r="F68" s="61" t="s">
        <v>37</v>
      </c>
      <c r="G68" s="62">
        <v>26000000</v>
      </c>
      <c r="H68" s="61">
        <v>7.4</v>
      </c>
      <c r="I68" s="62">
        <f>Table1[[#This Row],[gross]]-Table1[[#This Row],[budget]]</f>
        <v>24800000</v>
      </c>
      <c r="J68" s="61">
        <f>Table1[[#This Row],[gross]]/1000000</f>
        <v>50.8</v>
      </c>
      <c r="K68" s="61">
        <f>Table1[[#This Row],[budget]]/1000000</f>
        <v>26</v>
      </c>
      <c r="L68" s="71">
        <f>Table1[[#This Row],[Profit_Margin]]/1000000</f>
        <v>24.8</v>
      </c>
    </row>
    <row r="69" spans="1:12">
      <c r="A69" s="68" t="s">
        <v>306</v>
      </c>
      <c r="B69" s="61">
        <v>95</v>
      </c>
      <c r="C69" s="62">
        <v>162792677</v>
      </c>
      <c r="D69" s="61" t="s">
        <v>271</v>
      </c>
      <c r="E69" s="61" t="s">
        <v>5798</v>
      </c>
      <c r="F69" s="61" t="s">
        <v>37</v>
      </c>
      <c r="G69" s="62">
        <v>120000000</v>
      </c>
      <c r="H69" s="61">
        <v>7.2</v>
      </c>
      <c r="I69" s="62">
        <f>Table1[[#This Row],[gross]]-Table1[[#This Row],[budget]]</f>
        <v>42792677</v>
      </c>
      <c r="J69" s="61">
        <f>Table1[[#This Row],[gross]]/1000000</f>
        <v>162.792677</v>
      </c>
      <c r="K69" s="61">
        <f>Table1[[#This Row],[budget]]/1000000</f>
        <v>120</v>
      </c>
      <c r="L69" s="71">
        <f>Table1[[#This Row],[Profit_Margin]]/1000000</f>
        <v>42.792676999999998</v>
      </c>
    </row>
    <row r="70" spans="1:12">
      <c r="A70" s="68" t="s">
        <v>435</v>
      </c>
      <c r="B70" s="61">
        <v>96</v>
      </c>
      <c r="C70" s="62">
        <v>137850096</v>
      </c>
      <c r="D70" s="61" t="s">
        <v>437</v>
      </c>
      <c r="E70" s="61" t="s">
        <v>439</v>
      </c>
      <c r="F70" s="61" t="s">
        <v>37</v>
      </c>
      <c r="G70" s="62">
        <v>200000000</v>
      </c>
      <c r="H70" s="61">
        <v>6.8</v>
      </c>
      <c r="I70" s="62">
        <f>Table1[[#This Row],[gross]]-Table1[[#This Row],[budget]]</f>
        <v>-62149904</v>
      </c>
      <c r="J70" s="61">
        <f>Table1[[#This Row],[gross]]/1000000</f>
        <v>137.85009600000001</v>
      </c>
      <c r="K70" s="61">
        <f>Table1[[#This Row],[budget]]/1000000</f>
        <v>200</v>
      </c>
      <c r="L70" s="71">
        <f>Table1[[#This Row],[Profit_Margin]]/1000000</f>
        <v>-62.149903999999999</v>
      </c>
    </row>
    <row r="71" spans="1:12">
      <c r="A71" s="68" t="s">
        <v>11562</v>
      </c>
      <c r="B71" s="61">
        <v>95</v>
      </c>
      <c r="C71" s="62">
        <v>51431160</v>
      </c>
      <c r="D71" s="61" t="s">
        <v>2717</v>
      </c>
      <c r="E71" s="61" t="s">
        <v>11564</v>
      </c>
      <c r="F71" s="61" t="s">
        <v>37</v>
      </c>
      <c r="G71" s="62">
        <v>20000000</v>
      </c>
      <c r="H71" s="61">
        <v>5.9</v>
      </c>
      <c r="I71" s="62">
        <f>Table1[[#This Row],[gross]]-Table1[[#This Row],[budget]]</f>
        <v>31431160</v>
      </c>
      <c r="J71" s="61">
        <f>Table1[[#This Row],[gross]]/1000000</f>
        <v>51.431159999999998</v>
      </c>
      <c r="K71" s="61">
        <f>Table1[[#This Row],[budget]]/1000000</f>
        <v>20</v>
      </c>
      <c r="L71" s="71">
        <f>Table1[[#This Row],[Profit_Margin]]/1000000</f>
        <v>31.431159999999998</v>
      </c>
    </row>
    <row r="72" spans="1:12">
      <c r="A72" s="68" t="s">
        <v>4118</v>
      </c>
      <c r="B72" s="61">
        <v>115</v>
      </c>
      <c r="C72" s="62">
        <v>56702901</v>
      </c>
      <c r="D72" s="61" t="s">
        <v>3409</v>
      </c>
      <c r="E72" s="61" t="s">
        <v>4119</v>
      </c>
      <c r="F72" s="61" t="s">
        <v>37</v>
      </c>
      <c r="G72" s="62">
        <v>60000000</v>
      </c>
      <c r="H72" s="61">
        <v>6.5</v>
      </c>
      <c r="I72" s="62">
        <f>Table1[[#This Row],[gross]]-Table1[[#This Row],[budget]]</f>
        <v>-3297099</v>
      </c>
      <c r="J72" s="61">
        <f>Table1[[#This Row],[gross]]/1000000</f>
        <v>56.702900999999997</v>
      </c>
      <c r="K72" s="61">
        <f>Table1[[#This Row],[budget]]/1000000</f>
        <v>60</v>
      </c>
      <c r="L72" s="71">
        <f>Table1[[#This Row],[Profit_Margin]]/1000000</f>
        <v>-3.2970989999999998</v>
      </c>
    </row>
    <row r="73" spans="1:12">
      <c r="A73" s="68" t="s">
        <v>5403</v>
      </c>
      <c r="B73" s="61">
        <v>99</v>
      </c>
      <c r="C73" s="62">
        <v>5702083</v>
      </c>
      <c r="D73" s="61" t="s">
        <v>3581</v>
      </c>
      <c r="E73" s="61" t="s">
        <v>11336</v>
      </c>
      <c r="F73" s="61" t="s">
        <v>37</v>
      </c>
      <c r="G73" s="62">
        <v>15000000</v>
      </c>
      <c r="H73" s="61">
        <v>6.5</v>
      </c>
      <c r="I73" s="62">
        <f>Table1[[#This Row],[gross]]-Table1[[#This Row],[budget]]</f>
        <v>-9297917</v>
      </c>
      <c r="J73" s="61">
        <f>Table1[[#This Row],[gross]]/1000000</f>
        <v>5.702083</v>
      </c>
      <c r="K73" s="61">
        <f>Table1[[#This Row],[budget]]/1000000</f>
        <v>15</v>
      </c>
      <c r="L73" s="71">
        <f>Table1[[#This Row],[Profit_Margin]]/1000000</f>
        <v>-9.297917</v>
      </c>
    </row>
    <row r="74" spans="1:12">
      <c r="A74" s="68" t="s">
        <v>16644</v>
      </c>
      <c r="B74" s="61">
        <v>100</v>
      </c>
      <c r="C74" s="62">
        <v>2148212</v>
      </c>
      <c r="D74" s="61" t="s">
        <v>7144</v>
      </c>
      <c r="E74" s="61" t="s">
        <v>16646</v>
      </c>
      <c r="F74" s="61" t="s">
        <v>37</v>
      </c>
      <c r="G74" s="62">
        <v>7000000</v>
      </c>
      <c r="H74" s="61">
        <v>6.3</v>
      </c>
      <c r="I74" s="62">
        <f>Table1[[#This Row],[gross]]-Table1[[#This Row],[budget]]</f>
        <v>-4851788</v>
      </c>
      <c r="J74" s="61">
        <f>Table1[[#This Row],[gross]]/1000000</f>
        <v>2.148212</v>
      </c>
      <c r="K74" s="61">
        <f>Table1[[#This Row],[budget]]/1000000</f>
        <v>7</v>
      </c>
      <c r="L74" s="71">
        <f>Table1[[#This Row],[Profit_Margin]]/1000000</f>
        <v>-4.851788</v>
      </c>
    </row>
    <row r="75" spans="1:12">
      <c r="A75" s="68" t="s">
        <v>3891</v>
      </c>
      <c r="B75" s="61">
        <v>138</v>
      </c>
      <c r="C75" s="62">
        <v>141340178</v>
      </c>
      <c r="D75" s="61" t="s">
        <v>4075</v>
      </c>
      <c r="E75" s="61" t="s">
        <v>7814</v>
      </c>
      <c r="F75" s="61" t="s">
        <v>37</v>
      </c>
      <c r="G75" s="62">
        <v>40000000</v>
      </c>
      <c r="H75" s="61">
        <v>7.6</v>
      </c>
      <c r="I75" s="62">
        <f>Table1[[#This Row],[gross]]-Table1[[#This Row],[budget]]</f>
        <v>101340178</v>
      </c>
      <c r="J75" s="61">
        <f>Table1[[#This Row],[gross]]/1000000</f>
        <v>141.34017800000001</v>
      </c>
      <c r="K75" s="61">
        <f>Table1[[#This Row],[budget]]/1000000</f>
        <v>40</v>
      </c>
      <c r="L75" s="71">
        <f>Table1[[#This Row],[Profit_Margin]]/1000000</f>
        <v>101.34017799999999</v>
      </c>
    </row>
    <row r="76" spans="1:12">
      <c r="A76" s="68" t="s">
        <v>8662</v>
      </c>
      <c r="B76" s="61">
        <v>99</v>
      </c>
      <c r="C76" s="62">
        <v>3500000</v>
      </c>
      <c r="D76" s="61" t="s">
        <v>10088</v>
      </c>
      <c r="E76" s="61" t="s">
        <v>23388</v>
      </c>
      <c r="F76" s="61" t="s">
        <v>9795</v>
      </c>
      <c r="G76" s="62">
        <v>200000</v>
      </c>
      <c r="H76" s="61">
        <v>8</v>
      </c>
      <c r="I76" s="62">
        <f>Table1[[#This Row],[gross]]-Table1[[#This Row],[budget]]</f>
        <v>3300000</v>
      </c>
      <c r="J76" s="61">
        <f>Table1[[#This Row],[gross]]/1000000</f>
        <v>3.5</v>
      </c>
      <c r="K76" s="61">
        <f>Table1[[#This Row],[budget]]/1000000</f>
        <v>0.2</v>
      </c>
      <c r="L76" s="71">
        <f>Table1[[#This Row],[Profit_Margin]]/1000000</f>
        <v>3.3</v>
      </c>
    </row>
    <row r="77" spans="1:12">
      <c r="A77" s="68" t="s">
        <v>2048</v>
      </c>
      <c r="B77" s="61">
        <v>101</v>
      </c>
      <c r="C77" s="62">
        <v>67344392</v>
      </c>
      <c r="D77" s="61" t="s">
        <v>59</v>
      </c>
      <c r="E77" s="61" t="s">
        <v>2050</v>
      </c>
      <c r="F77" s="61" t="s">
        <v>37</v>
      </c>
      <c r="G77" s="62">
        <v>92000000</v>
      </c>
      <c r="H77" s="61">
        <v>5.3</v>
      </c>
      <c r="I77" s="62">
        <f>Table1[[#This Row],[gross]]-Table1[[#This Row],[budget]]</f>
        <v>-24655608</v>
      </c>
      <c r="J77" s="61">
        <f>Table1[[#This Row],[gross]]/1000000</f>
        <v>67.344391999999999</v>
      </c>
      <c r="K77" s="61">
        <f>Table1[[#This Row],[budget]]/1000000</f>
        <v>92</v>
      </c>
      <c r="L77" s="71">
        <f>Table1[[#This Row],[Profit_Margin]]/1000000</f>
        <v>-24.655608000000001</v>
      </c>
    </row>
    <row r="78" spans="1:12">
      <c r="A78" s="68" t="s">
        <v>187</v>
      </c>
      <c r="B78" s="61">
        <v>117</v>
      </c>
      <c r="C78" s="62">
        <v>7458269</v>
      </c>
      <c r="D78" s="61" t="s">
        <v>1415</v>
      </c>
      <c r="E78" s="61" t="s">
        <v>7694</v>
      </c>
      <c r="F78" s="61" t="s">
        <v>37</v>
      </c>
      <c r="G78" s="62">
        <v>35000000</v>
      </c>
      <c r="H78" s="61">
        <v>6.9</v>
      </c>
      <c r="I78" s="62">
        <f>Table1[[#This Row],[gross]]-Table1[[#This Row],[budget]]</f>
        <v>-27541731</v>
      </c>
      <c r="J78" s="61">
        <f>Table1[[#This Row],[gross]]/1000000</f>
        <v>7.4582689999999996</v>
      </c>
      <c r="K78" s="61">
        <f>Table1[[#This Row],[budget]]/1000000</f>
        <v>35</v>
      </c>
      <c r="L78" s="71">
        <f>Table1[[#This Row],[Profit_Margin]]/1000000</f>
        <v>-27.541730999999999</v>
      </c>
    </row>
    <row r="79" spans="1:12">
      <c r="A79" s="68" t="s">
        <v>11127</v>
      </c>
      <c r="B79" s="61">
        <v>101</v>
      </c>
      <c r="C79" s="62">
        <v>15408822</v>
      </c>
      <c r="D79" s="61" t="s">
        <v>1681</v>
      </c>
      <c r="E79" s="61" t="s">
        <v>11128</v>
      </c>
      <c r="F79" s="61" t="s">
        <v>37</v>
      </c>
      <c r="G79" s="62">
        <v>20000000</v>
      </c>
      <c r="H79" s="61">
        <v>5.6</v>
      </c>
      <c r="I79" s="62">
        <f>Table1[[#This Row],[gross]]-Table1[[#This Row],[budget]]</f>
        <v>-4591178</v>
      </c>
      <c r="J79" s="61">
        <f>Table1[[#This Row],[gross]]/1000000</f>
        <v>15.408822000000001</v>
      </c>
      <c r="K79" s="61">
        <f>Table1[[#This Row],[budget]]/1000000</f>
        <v>20</v>
      </c>
      <c r="L79" s="71">
        <f>Table1[[#This Row],[Profit_Margin]]/1000000</f>
        <v>-4.5911780000000002</v>
      </c>
    </row>
    <row r="80" spans="1:12">
      <c r="A80" s="68" t="s">
        <v>4863</v>
      </c>
      <c r="B80" s="61">
        <v>87</v>
      </c>
      <c r="C80" s="62">
        <v>515005</v>
      </c>
      <c r="D80" s="61" t="s">
        <v>5926</v>
      </c>
      <c r="E80" s="61" t="s">
        <v>22456</v>
      </c>
      <c r="F80" s="61" t="s">
        <v>37</v>
      </c>
      <c r="G80" s="62">
        <v>560000</v>
      </c>
      <c r="H80" s="61">
        <v>7.7</v>
      </c>
      <c r="I80" s="62">
        <f>Table1[[#This Row],[gross]]-Table1[[#This Row],[budget]]</f>
        <v>-44995</v>
      </c>
      <c r="J80" s="61">
        <f>Table1[[#This Row],[gross]]/1000000</f>
        <v>0.51500500000000005</v>
      </c>
      <c r="K80" s="61">
        <f>Table1[[#This Row],[budget]]/1000000</f>
        <v>0.56000000000000005</v>
      </c>
      <c r="L80" s="71">
        <f>Table1[[#This Row],[Profit_Margin]]/1000000</f>
        <v>-4.4995E-2</v>
      </c>
    </row>
    <row r="81" spans="1:12">
      <c r="A81" s="68" t="s">
        <v>17782</v>
      </c>
      <c r="B81" s="61">
        <v>86</v>
      </c>
      <c r="C81" s="62">
        <v>17314483</v>
      </c>
      <c r="D81" s="61" t="s">
        <v>2786</v>
      </c>
      <c r="E81" s="61" t="s">
        <v>18549</v>
      </c>
      <c r="F81" s="61" t="s">
        <v>37</v>
      </c>
      <c r="G81" s="62">
        <v>4000000</v>
      </c>
      <c r="H81" s="61">
        <v>4.7</v>
      </c>
      <c r="I81" s="62">
        <f>Table1[[#This Row],[gross]]-Table1[[#This Row],[budget]]</f>
        <v>13314483</v>
      </c>
      <c r="J81" s="61">
        <f>Table1[[#This Row],[gross]]/1000000</f>
        <v>17.314482999999999</v>
      </c>
      <c r="K81" s="61">
        <f>Table1[[#This Row],[budget]]/1000000</f>
        <v>4</v>
      </c>
      <c r="L81" s="71">
        <f>Table1[[#This Row],[Profit_Margin]]/1000000</f>
        <v>13.314482999999999</v>
      </c>
    </row>
    <row r="82" spans="1:12">
      <c r="A82" s="68" t="s">
        <v>17782</v>
      </c>
      <c r="B82" s="61">
        <v>86</v>
      </c>
      <c r="C82" s="62">
        <v>40041683</v>
      </c>
      <c r="D82" s="61" t="s">
        <v>2786</v>
      </c>
      <c r="E82" s="61" t="s">
        <v>19799</v>
      </c>
      <c r="F82" s="61" t="s">
        <v>37</v>
      </c>
      <c r="G82" s="62">
        <v>2500000</v>
      </c>
      <c r="H82" s="61">
        <v>5.0999999999999996</v>
      </c>
      <c r="I82" s="62">
        <f>Table1[[#This Row],[gross]]-Table1[[#This Row],[budget]]</f>
        <v>37541683</v>
      </c>
      <c r="J82" s="61">
        <f>Table1[[#This Row],[gross]]/1000000</f>
        <v>40.041682999999999</v>
      </c>
      <c r="K82" s="61">
        <f>Table1[[#This Row],[budget]]/1000000</f>
        <v>2.5</v>
      </c>
      <c r="L82" s="71">
        <f>Table1[[#This Row],[Profit_Margin]]/1000000</f>
        <v>37.541682999999999</v>
      </c>
    </row>
    <row r="83" spans="1:12">
      <c r="A83" s="68" t="s">
        <v>5403</v>
      </c>
      <c r="B83" s="61">
        <v>96</v>
      </c>
      <c r="C83" s="62">
        <v>31493782</v>
      </c>
      <c r="D83" s="61" t="s">
        <v>2125</v>
      </c>
      <c r="E83" s="61" t="s">
        <v>7970</v>
      </c>
      <c r="F83" s="61" t="s">
        <v>37</v>
      </c>
      <c r="G83" s="62">
        <v>32000000</v>
      </c>
      <c r="H83" s="61">
        <v>7.5</v>
      </c>
      <c r="I83" s="62">
        <f>Table1[[#This Row],[gross]]-Table1[[#This Row],[budget]]</f>
        <v>-506218</v>
      </c>
      <c r="J83" s="61">
        <f>Table1[[#This Row],[gross]]/1000000</f>
        <v>31.493781999999999</v>
      </c>
      <c r="K83" s="61">
        <f>Table1[[#This Row],[budget]]/1000000</f>
        <v>32</v>
      </c>
      <c r="L83" s="71">
        <f>Table1[[#This Row],[Profit_Margin]]/1000000</f>
        <v>-0.50621799999999995</v>
      </c>
    </row>
    <row r="84" spans="1:12">
      <c r="A84" s="68" t="s">
        <v>12923</v>
      </c>
      <c r="B84" s="61">
        <v>97</v>
      </c>
      <c r="C84" s="62">
        <v>1029017</v>
      </c>
      <c r="D84" s="61" t="s">
        <v>214</v>
      </c>
      <c r="E84" s="61" t="s">
        <v>16921</v>
      </c>
      <c r="F84" s="61" t="s">
        <v>37</v>
      </c>
      <c r="G84" s="62">
        <v>6500000</v>
      </c>
      <c r="H84" s="61">
        <v>6.8</v>
      </c>
      <c r="I84" s="62">
        <f>Table1[[#This Row],[gross]]-Table1[[#This Row],[budget]]</f>
        <v>-5470983</v>
      </c>
      <c r="J84" s="61">
        <f>Table1[[#This Row],[gross]]/1000000</f>
        <v>1.0290170000000001</v>
      </c>
      <c r="K84" s="61">
        <f>Table1[[#This Row],[budget]]/1000000</f>
        <v>6.5</v>
      </c>
      <c r="L84" s="71">
        <f>Table1[[#This Row],[Profit_Margin]]/1000000</f>
        <v>-5.4709830000000004</v>
      </c>
    </row>
    <row r="85" spans="1:12">
      <c r="A85" s="68" t="s">
        <v>5081</v>
      </c>
      <c r="B85" s="61">
        <v>144</v>
      </c>
      <c r="C85" s="62">
        <v>56083966</v>
      </c>
      <c r="D85" s="61" t="s">
        <v>81</v>
      </c>
      <c r="E85" s="61" t="s">
        <v>6210</v>
      </c>
      <c r="F85" s="61" t="s">
        <v>37</v>
      </c>
      <c r="G85" s="62">
        <v>65000000</v>
      </c>
      <c r="H85" s="61">
        <v>6.9</v>
      </c>
      <c r="I85" s="62">
        <f>Table1[[#This Row],[gross]]-Table1[[#This Row],[budget]]</f>
        <v>-8916034</v>
      </c>
      <c r="J85" s="61">
        <f>Table1[[#This Row],[gross]]/1000000</f>
        <v>56.083965999999997</v>
      </c>
      <c r="K85" s="61">
        <f>Table1[[#This Row],[budget]]/1000000</f>
        <v>65</v>
      </c>
      <c r="L85" s="71">
        <f>Table1[[#This Row],[Profit_Margin]]/1000000</f>
        <v>-8.9160339999999998</v>
      </c>
    </row>
    <row r="86" spans="1:12">
      <c r="A86" s="68" t="s">
        <v>5624</v>
      </c>
      <c r="B86" s="61">
        <v>128</v>
      </c>
      <c r="C86" s="62">
        <v>107458785</v>
      </c>
      <c r="D86" s="61" t="s">
        <v>6283</v>
      </c>
      <c r="E86" s="61" t="s">
        <v>6284</v>
      </c>
      <c r="F86" s="61" t="s">
        <v>37</v>
      </c>
      <c r="G86" s="62">
        <v>40000000</v>
      </c>
      <c r="H86" s="61">
        <v>7.2</v>
      </c>
      <c r="I86" s="62">
        <f>Table1[[#This Row],[gross]]-Table1[[#This Row],[budget]]</f>
        <v>67458785</v>
      </c>
      <c r="J86" s="61">
        <f>Table1[[#This Row],[gross]]/1000000</f>
        <v>107.45878500000001</v>
      </c>
      <c r="K86" s="61">
        <f>Table1[[#This Row],[budget]]/1000000</f>
        <v>40</v>
      </c>
      <c r="L86" s="71">
        <f>Table1[[#This Row],[Profit_Margin]]/1000000</f>
        <v>67.458785000000006</v>
      </c>
    </row>
    <row r="87" spans="1:12">
      <c r="A87" s="68" t="s">
        <v>21791</v>
      </c>
      <c r="B87" s="61">
        <v>93</v>
      </c>
      <c r="C87" s="62">
        <v>100240</v>
      </c>
      <c r="D87" s="61" t="s">
        <v>67</v>
      </c>
      <c r="E87" s="61" t="s">
        <v>21794</v>
      </c>
      <c r="F87" s="61" t="s">
        <v>37</v>
      </c>
      <c r="G87" s="62">
        <v>1000000</v>
      </c>
      <c r="H87" s="61">
        <v>6.8</v>
      </c>
      <c r="I87" s="62">
        <f>Table1[[#This Row],[gross]]-Table1[[#This Row],[budget]]</f>
        <v>-899760</v>
      </c>
      <c r="J87" s="61">
        <f>Table1[[#This Row],[gross]]/1000000</f>
        <v>0.10024</v>
      </c>
      <c r="K87" s="61">
        <f>Table1[[#This Row],[budget]]/1000000</f>
        <v>1</v>
      </c>
      <c r="L87" s="71">
        <f>Table1[[#This Row],[Profit_Margin]]/1000000</f>
        <v>-0.89976</v>
      </c>
    </row>
    <row r="88" spans="1:12">
      <c r="A88" s="68" t="s">
        <v>9721</v>
      </c>
      <c r="B88" s="61">
        <v>107</v>
      </c>
      <c r="C88" s="62">
        <v>21835784</v>
      </c>
      <c r="D88" s="61" t="s">
        <v>1415</v>
      </c>
      <c r="E88" s="61" t="s">
        <v>9723</v>
      </c>
      <c r="F88" s="61" t="s">
        <v>37</v>
      </c>
      <c r="G88" s="62">
        <v>30000000</v>
      </c>
      <c r="H88" s="61">
        <v>6.6</v>
      </c>
      <c r="I88" s="62">
        <f>Table1[[#This Row],[gross]]-Table1[[#This Row],[budget]]</f>
        <v>-8164216</v>
      </c>
      <c r="J88" s="61">
        <f>Table1[[#This Row],[gross]]/1000000</f>
        <v>21.835784</v>
      </c>
      <c r="K88" s="61">
        <f>Table1[[#This Row],[budget]]/1000000</f>
        <v>30</v>
      </c>
      <c r="L88" s="71">
        <f>Table1[[#This Row],[Profit_Margin]]/1000000</f>
        <v>-8.1642159999999997</v>
      </c>
    </row>
    <row r="89" spans="1:12">
      <c r="A89" s="68" t="s">
        <v>3880</v>
      </c>
      <c r="B89" s="61">
        <v>100</v>
      </c>
      <c r="C89" s="62">
        <v>29392418</v>
      </c>
      <c r="D89" s="61" t="s">
        <v>1752</v>
      </c>
      <c r="E89" s="61" t="s">
        <v>14914</v>
      </c>
      <c r="F89" s="61" t="s">
        <v>37</v>
      </c>
      <c r="G89" s="62">
        <v>10000000</v>
      </c>
      <c r="H89" s="61">
        <v>5.8</v>
      </c>
      <c r="I89" s="62">
        <f>Table1[[#This Row],[gross]]-Table1[[#This Row],[budget]]</f>
        <v>19392418</v>
      </c>
      <c r="J89" s="61">
        <f>Table1[[#This Row],[gross]]/1000000</f>
        <v>29.392417999999999</v>
      </c>
      <c r="K89" s="61">
        <f>Table1[[#This Row],[budget]]/1000000</f>
        <v>10</v>
      </c>
      <c r="L89" s="71">
        <f>Table1[[#This Row],[Profit_Margin]]/1000000</f>
        <v>19.392417999999999</v>
      </c>
    </row>
    <row r="90" spans="1:12">
      <c r="A90" s="68" t="s">
        <v>9516</v>
      </c>
      <c r="B90" s="61">
        <v>100</v>
      </c>
      <c r="C90" s="62">
        <v>52528330</v>
      </c>
      <c r="D90" s="61" t="s">
        <v>2527</v>
      </c>
      <c r="E90" s="61" t="s">
        <v>9517</v>
      </c>
      <c r="F90" s="61" t="s">
        <v>37</v>
      </c>
      <c r="G90" s="62">
        <v>25000000</v>
      </c>
      <c r="H90" s="61">
        <v>4.7</v>
      </c>
      <c r="I90" s="62">
        <f>Table1[[#This Row],[gross]]-Table1[[#This Row],[budget]]</f>
        <v>27528330</v>
      </c>
      <c r="J90" s="61">
        <f>Table1[[#This Row],[gross]]/1000000</f>
        <v>52.528329999999997</v>
      </c>
      <c r="K90" s="61">
        <f>Table1[[#This Row],[budget]]/1000000</f>
        <v>25</v>
      </c>
      <c r="L90" s="71">
        <f>Table1[[#This Row],[Profit_Margin]]/1000000</f>
        <v>27.52833</v>
      </c>
    </row>
    <row r="91" spans="1:12">
      <c r="A91" s="68" t="s">
        <v>3088</v>
      </c>
      <c r="B91" s="61">
        <v>109</v>
      </c>
      <c r="C91" s="62">
        <v>26183197</v>
      </c>
      <c r="D91" s="61" t="s">
        <v>464</v>
      </c>
      <c r="E91" s="61" t="s">
        <v>7195</v>
      </c>
      <c r="F91" s="61" t="s">
        <v>37</v>
      </c>
      <c r="G91" s="62">
        <v>36000000</v>
      </c>
      <c r="H91" s="61">
        <v>6.1</v>
      </c>
      <c r="I91" s="62">
        <f>Table1[[#This Row],[gross]]-Table1[[#This Row],[budget]]</f>
        <v>-9816803</v>
      </c>
      <c r="J91" s="61">
        <f>Table1[[#This Row],[gross]]/1000000</f>
        <v>26.183197</v>
      </c>
      <c r="K91" s="61">
        <f>Table1[[#This Row],[budget]]/1000000</f>
        <v>36</v>
      </c>
      <c r="L91" s="71">
        <f>Table1[[#This Row],[Profit_Margin]]/1000000</f>
        <v>-9.8168030000000002</v>
      </c>
    </row>
    <row r="92" spans="1:12">
      <c r="A92" s="68" t="s">
        <v>9430</v>
      </c>
      <c r="B92" s="61">
        <v>108</v>
      </c>
      <c r="C92" s="62">
        <v>9172810</v>
      </c>
      <c r="D92" s="61" t="s">
        <v>13087</v>
      </c>
      <c r="E92" s="61" t="s">
        <v>13088</v>
      </c>
      <c r="F92" s="61" t="s">
        <v>37</v>
      </c>
      <c r="G92" s="62">
        <v>16000000</v>
      </c>
      <c r="H92" s="61">
        <v>6.7</v>
      </c>
      <c r="I92" s="62">
        <f>Table1[[#This Row],[gross]]-Table1[[#This Row],[budget]]</f>
        <v>-6827190</v>
      </c>
      <c r="J92" s="61">
        <f>Table1[[#This Row],[gross]]/1000000</f>
        <v>9.1728100000000001</v>
      </c>
      <c r="K92" s="61">
        <f>Table1[[#This Row],[budget]]/1000000</f>
        <v>16</v>
      </c>
      <c r="L92" s="71">
        <f>Table1[[#This Row],[Profit_Margin]]/1000000</f>
        <v>-6.8271899999999999</v>
      </c>
    </row>
    <row r="93" spans="1:12">
      <c r="A93" s="68" t="s">
        <v>2513</v>
      </c>
      <c r="B93" s="61">
        <v>136</v>
      </c>
      <c r="C93" s="62">
        <v>42615685</v>
      </c>
      <c r="D93" s="61" t="s">
        <v>4485</v>
      </c>
      <c r="E93" s="61" t="s">
        <v>6613</v>
      </c>
      <c r="F93" s="61" t="s">
        <v>37</v>
      </c>
      <c r="G93" s="62">
        <v>40000000</v>
      </c>
      <c r="H93" s="61">
        <v>6.1</v>
      </c>
      <c r="I93" s="62">
        <f>Table1[[#This Row],[gross]]-Table1[[#This Row],[budget]]</f>
        <v>2615685</v>
      </c>
      <c r="J93" s="61">
        <f>Table1[[#This Row],[gross]]/1000000</f>
        <v>42.615684999999999</v>
      </c>
      <c r="K93" s="61">
        <f>Table1[[#This Row],[budget]]/1000000</f>
        <v>40</v>
      </c>
      <c r="L93" s="71">
        <f>Table1[[#This Row],[Profit_Margin]]/1000000</f>
        <v>2.615685</v>
      </c>
    </row>
    <row r="94" spans="1:12">
      <c r="A94" s="68" t="s">
        <v>11361</v>
      </c>
      <c r="B94" s="61">
        <v>125</v>
      </c>
      <c r="C94" s="62">
        <v>5749134</v>
      </c>
      <c r="D94" s="61" t="s">
        <v>464</v>
      </c>
      <c r="E94" s="61" t="s">
        <v>11362</v>
      </c>
      <c r="F94" s="61" t="s">
        <v>37</v>
      </c>
      <c r="G94" s="62">
        <v>20000000</v>
      </c>
      <c r="H94" s="61">
        <v>7</v>
      </c>
      <c r="I94" s="62">
        <f>Table1[[#This Row],[gross]]-Table1[[#This Row],[budget]]</f>
        <v>-14250866</v>
      </c>
      <c r="J94" s="61">
        <f>Table1[[#This Row],[gross]]/1000000</f>
        <v>5.7491339999999997</v>
      </c>
      <c r="K94" s="61">
        <f>Table1[[#This Row],[budget]]/1000000</f>
        <v>20</v>
      </c>
      <c r="L94" s="71">
        <f>Table1[[#This Row],[Profit_Margin]]/1000000</f>
        <v>-14.250866</v>
      </c>
    </row>
    <row r="95" spans="1:12">
      <c r="A95" s="68" t="s">
        <v>10841</v>
      </c>
      <c r="B95" s="61">
        <v>122</v>
      </c>
      <c r="C95" s="62">
        <v>17237244</v>
      </c>
      <c r="D95" s="61" t="s">
        <v>2125</v>
      </c>
      <c r="E95" s="61" t="s">
        <v>12985</v>
      </c>
      <c r="F95" s="61" t="s">
        <v>37</v>
      </c>
      <c r="G95" s="62">
        <v>15000000</v>
      </c>
      <c r="H95" s="61">
        <v>6.8</v>
      </c>
      <c r="I95" s="62">
        <f>Table1[[#This Row],[gross]]-Table1[[#This Row],[budget]]</f>
        <v>2237244</v>
      </c>
      <c r="J95" s="61">
        <f>Table1[[#This Row],[gross]]/1000000</f>
        <v>17.237244</v>
      </c>
      <c r="K95" s="61">
        <f>Table1[[#This Row],[budget]]/1000000</f>
        <v>15</v>
      </c>
      <c r="L95" s="71">
        <f>Table1[[#This Row],[Profit_Margin]]/1000000</f>
        <v>2.237244</v>
      </c>
    </row>
    <row r="96" spans="1:12">
      <c r="A96" s="68" t="s">
        <v>12192</v>
      </c>
      <c r="B96" s="61">
        <v>82</v>
      </c>
      <c r="C96" s="62">
        <v>30324946</v>
      </c>
      <c r="D96" s="61" t="s">
        <v>6545</v>
      </c>
      <c r="E96" s="61" t="s">
        <v>12194</v>
      </c>
      <c r="F96" s="61" t="s">
        <v>37</v>
      </c>
      <c r="G96" s="62">
        <v>17000000</v>
      </c>
      <c r="H96" s="61">
        <v>6.2</v>
      </c>
      <c r="I96" s="62">
        <f>Table1[[#This Row],[gross]]-Table1[[#This Row],[budget]]</f>
        <v>13324946</v>
      </c>
      <c r="J96" s="61">
        <f>Table1[[#This Row],[gross]]/1000000</f>
        <v>30.324946000000001</v>
      </c>
      <c r="K96" s="61">
        <f>Table1[[#This Row],[budget]]/1000000</f>
        <v>17</v>
      </c>
      <c r="L96" s="71">
        <f>Table1[[#This Row],[Profit_Margin]]/1000000</f>
        <v>13.324946000000001</v>
      </c>
    </row>
    <row r="97" spans="1:12">
      <c r="A97" s="68" t="s">
        <v>19196</v>
      </c>
      <c r="B97" s="61">
        <v>87</v>
      </c>
      <c r="C97" s="62">
        <v>30000000</v>
      </c>
      <c r="D97" s="61" t="s">
        <v>7406</v>
      </c>
      <c r="E97" s="61" t="s">
        <v>19198</v>
      </c>
      <c r="F97" s="61" t="s">
        <v>37</v>
      </c>
      <c r="G97" s="62">
        <v>2200000</v>
      </c>
      <c r="H97" s="61">
        <v>5.4</v>
      </c>
      <c r="I97" s="62">
        <f>Table1[[#This Row],[gross]]-Table1[[#This Row],[budget]]</f>
        <v>27800000</v>
      </c>
      <c r="J97" s="61">
        <f>Table1[[#This Row],[gross]]/1000000</f>
        <v>30</v>
      </c>
      <c r="K97" s="61">
        <f>Table1[[#This Row],[budget]]/1000000</f>
        <v>2.2000000000000002</v>
      </c>
      <c r="L97" s="71">
        <f>Table1[[#This Row],[Profit_Margin]]/1000000</f>
        <v>27.8</v>
      </c>
    </row>
    <row r="98" spans="1:12">
      <c r="A98" s="68" t="s">
        <v>1757</v>
      </c>
      <c r="B98" s="61">
        <v>88</v>
      </c>
      <c r="C98" s="62">
        <v>44793200</v>
      </c>
      <c r="D98" s="61" t="s">
        <v>8945</v>
      </c>
      <c r="E98" s="61" t="s">
        <v>17554</v>
      </c>
      <c r="F98" s="61" t="s">
        <v>37</v>
      </c>
      <c r="G98" s="62">
        <v>4500000</v>
      </c>
      <c r="H98" s="61">
        <v>6.6</v>
      </c>
      <c r="I98" s="62">
        <f>Table1[[#This Row],[gross]]-Table1[[#This Row],[budget]]</f>
        <v>40293200</v>
      </c>
      <c r="J98" s="61">
        <f>Table1[[#This Row],[gross]]/1000000</f>
        <v>44.793199999999999</v>
      </c>
      <c r="K98" s="61">
        <f>Table1[[#This Row],[budget]]/1000000</f>
        <v>4.5</v>
      </c>
      <c r="L98" s="71">
        <f>Table1[[#This Row],[Profit_Margin]]/1000000</f>
        <v>40.293199999999999</v>
      </c>
    </row>
    <row r="99" spans="1:12">
      <c r="A99" s="68" t="s">
        <v>2066</v>
      </c>
      <c r="B99" s="61">
        <v>99</v>
      </c>
      <c r="C99" s="62">
        <v>49369900</v>
      </c>
      <c r="D99" s="61" t="s">
        <v>9754</v>
      </c>
      <c r="E99" s="61" t="s">
        <v>13664</v>
      </c>
      <c r="F99" s="61" t="s">
        <v>37</v>
      </c>
      <c r="G99" s="62">
        <v>7000000</v>
      </c>
      <c r="H99" s="61">
        <v>5.7</v>
      </c>
      <c r="I99" s="62">
        <f>Table1[[#This Row],[gross]]-Table1[[#This Row],[budget]]</f>
        <v>42369900</v>
      </c>
      <c r="J99" s="61">
        <f>Table1[[#This Row],[gross]]/1000000</f>
        <v>49.369900000000001</v>
      </c>
      <c r="K99" s="61">
        <f>Table1[[#This Row],[budget]]/1000000</f>
        <v>7</v>
      </c>
      <c r="L99" s="71">
        <f>Table1[[#This Row],[Profit_Margin]]/1000000</f>
        <v>42.369900000000001</v>
      </c>
    </row>
    <row r="100" spans="1:12">
      <c r="A100" s="68" t="s">
        <v>2722</v>
      </c>
      <c r="B100" s="61">
        <v>89</v>
      </c>
      <c r="C100" s="62">
        <v>22168359</v>
      </c>
      <c r="D100" s="61" t="s">
        <v>17026</v>
      </c>
      <c r="E100" s="61" t="s">
        <v>17028</v>
      </c>
      <c r="F100" s="61" t="s">
        <v>37</v>
      </c>
      <c r="G100" s="62">
        <v>8000000</v>
      </c>
      <c r="H100" s="61">
        <v>5.0999999999999996</v>
      </c>
      <c r="I100" s="62">
        <f>Table1[[#This Row],[gross]]-Table1[[#This Row],[budget]]</f>
        <v>14168359</v>
      </c>
      <c r="J100" s="61">
        <f>Table1[[#This Row],[gross]]/1000000</f>
        <v>22.168358999999999</v>
      </c>
      <c r="K100" s="61">
        <f>Table1[[#This Row],[budget]]/1000000</f>
        <v>8</v>
      </c>
      <c r="L100" s="71">
        <f>Table1[[#This Row],[Profit_Margin]]/1000000</f>
        <v>14.168359000000001</v>
      </c>
    </row>
    <row r="101" spans="1:12">
      <c r="A101" s="68" t="s">
        <v>6308</v>
      </c>
      <c r="B101" s="61">
        <v>101</v>
      </c>
      <c r="C101" s="62">
        <v>26505000</v>
      </c>
      <c r="D101" s="61" t="s">
        <v>6403</v>
      </c>
      <c r="E101" s="61" t="s">
        <v>7330</v>
      </c>
      <c r="F101" s="61" t="s">
        <v>37</v>
      </c>
      <c r="G101" s="62">
        <v>1800000</v>
      </c>
      <c r="H101" s="61">
        <v>7.5</v>
      </c>
      <c r="I101" s="62">
        <f>Table1[[#This Row],[gross]]-Table1[[#This Row],[budget]]</f>
        <v>24705000</v>
      </c>
      <c r="J101" s="61">
        <f>Table1[[#This Row],[gross]]/1000000</f>
        <v>26.504999999999999</v>
      </c>
      <c r="K101" s="61">
        <f>Table1[[#This Row],[budget]]/1000000</f>
        <v>1.8</v>
      </c>
      <c r="L101" s="71">
        <f>Table1[[#This Row],[Profit_Margin]]/1000000</f>
        <v>24.704999999999998</v>
      </c>
    </row>
    <row r="102" spans="1:12">
      <c r="A102" s="68" t="s">
        <v>9065</v>
      </c>
      <c r="B102" s="61">
        <v>164</v>
      </c>
      <c r="C102" s="62">
        <v>26400000</v>
      </c>
      <c r="D102" s="61" t="s">
        <v>2157</v>
      </c>
      <c r="E102" s="61" t="s">
        <v>9067</v>
      </c>
      <c r="F102" s="61" t="s">
        <v>37</v>
      </c>
      <c r="G102" s="62">
        <v>16000000</v>
      </c>
      <c r="H102" s="61">
        <v>7.4</v>
      </c>
      <c r="I102" s="62">
        <f>Table1[[#This Row],[gross]]-Table1[[#This Row],[budget]]</f>
        <v>10400000</v>
      </c>
      <c r="J102" s="61">
        <f>Table1[[#This Row],[gross]]/1000000</f>
        <v>26.4</v>
      </c>
      <c r="K102" s="61">
        <f>Table1[[#This Row],[budget]]/1000000</f>
        <v>16</v>
      </c>
      <c r="L102" s="71">
        <f>Table1[[#This Row],[Profit_Margin]]/1000000</f>
        <v>10.4</v>
      </c>
    </row>
    <row r="103" spans="1:12">
      <c r="A103" s="68" t="s">
        <v>1394</v>
      </c>
      <c r="B103" s="61">
        <v>108</v>
      </c>
      <c r="C103" s="62">
        <v>15483540</v>
      </c>
      <c r="D103" s="61" t="s">
        <v>13450</v>
      </c>
      <c r="E103" s="61" t="s">
        <v>13451</v>
      </c>
      <c r="F103" s="61" t="s">
        <v>37</v>
      </c>
      <c r="G103" s="62">
        <v>14000000</v>
      </c>
      <c r="H103" s="61">
        <v>6.5</v>
      </c>
      <c r="I103" s="62">
        <f>Table1[[#This Row],[gross]]-Table1[[#This Row],[budget]]</f>
        <v>1483540</v>
      </c>
      <c r="J103" s="61">
        <f>Table1[[#This Row],[gross]]/1000000</f>
        <v>15.48354</v>
      </c>
      <c r="K103" s="61">
        <f>Table1[[#This Row],[budget]]/1000000</f>
        <v>14</v>
      </c>
      <c r="L103" s="71">
        <f>Table1[[#This Row],[Profit_Margin]]/1000000</f>
        <v>1.4835400000000001</v>
      </c>
    </row>
    <row r="104" spans="1:12">
      <c r="A104" s="68" t="s">
        <v>11681</v>
      </c>
      <c r="B104" s="61">
        <v>105</v>
      </c>
      <c r="C104" s="62">
        <v>20338609</v>
      </c>
      <c r="D104" s="61" t="s">
        <v>5510</v>
      </c>
      <c r="E104" s="61" t="s">
        <v>14958</v>
      </c>
      <c r="F104" s="61" t="s">
        <v>37</v>
      </c>
      <c r="G104" s="62">
        <v>10000000</v>
      </c>
      <c r="H104" s="61">
        <v>6.8</v>
      </c>
      <c r="I104" s="62">
        <f>Table1[[#This Row],[gross]]-Table1[[#This Row],[budget]]</f>
        <v>10338609</v>
      </c>
      <c r="J104" s="61">
        <f>Table1[[#This Row],[gross]]/1000000</f>
        <v>20.338609000000002</v>
      </c>
      <c r="K104" s="61">
        <f>Table1[[#This Row],[budget]]/1000000</f>
        <v>10</v>
      </c>
      <c r="L104" s="71">
        <f>Table1[[#This Row],[Profit_Margin]]/1000000</f>
        <v>10.338609</v>
      </c>
    </row>
    <row r="105" spans="1:12">
      <c r="A105" s="68" t="s">
        <v>12560</v>
      </c>
      <c r="B105" s="61">
        <v>117</v>
      </c>
      <c r="C105" s="62">
        <v>20966644</v>
      </c>
      <c r="D105" s="61" t="s">
        <v>214</v>
      </c>
      <c r="E105" s="61" t="s">
        <v>19201</v>
      </c>
      <c r="F105" s="61" t="s">
        <v>37</v>
      </c>
      <c r="G105" s="62">
        <v>3000000</v>
      </c>
      <c r="H105" s="61">
        <v>7.4</v>
      </c>
      <c r="I105" s="62">
        <f>Table1[[#This Row],[gross]]-Table1[[#This Row],[budget]]</f>
        <v>17966644</v>
      </c>
      <c r="J105" s="61">
        <f>Table1[[#This Row],[gross]]/1000000</f>
        <v>20.966643999999999</v>
      </c>
      <c r="K105" s="61">
        <f>Table1[[#This Row],[budget]]/1000000</f>
        <v>3</v>
      </c>
      <c r="L105" s="71">
        <f>Table1[[#This Row],[Profit_Margin]]/1000000</f>
        <v>17.966643999999999</v>
      </c>
    </row>
    <row r="106" spans="1:12">
      <c r="A106" s="68" t="s">
        <v>9162</v>
      </c>
      <c r="B106" s="61">
        <v>100</v>
      </c>
      <c r="C106" s="62">
        <v>5480996</v>
      </c>
      <c r="D106" s="61" t="s">
        <v>11339</v>
      </c>
      <c r="E106" s="61" t="s">
        <v>11340</v>
      </c>
      <c r="F106" s="61" t="s">
        <v>37</v>
      </c>
      <c r="G106" s="62">
        <v>8700000</v>
      </c>
      <c r="H106" s="61">
        <v>7.1</v>
      </c>
      <c r="I106" s="62">
        <f>Table1[[#This Row],[gross]]-Table1[[#This Row],[budget]]</f>
        <v>-3219004</v>
      </c>
      <c r="J106" s="61">
        <f>Table1[[#This Row],[gross]]/1000000</f>
        <v>5.4809960000000002</v>
      </c>
      <c r="K106" s="61">
        <f>Table1[[#This Row],[budget]]/1000000</f>
        <v>8.6999999999999993</v>
      </c>
      <c r="L106" s="71">
        <f>Table1[[#This Row],[Profit_Margin]]/1000000</f>
        <v>-3.219004</v>
      </c>
    </row>
    <row r="107" spans="1:12">
      <c r="A107" s="68" t="s">
        <v>22143</v>
      </c>
      <c r="B107" s="61">
        <v>123</v>
      </c>
      <c r="C107" s="62">
        <v>7098492</v>
      </c>
      <c r="D107" s="61" t="s">
        <v>8060</v>
      </c>
      <c r="E107" s="61" t="s">
        <v>22146</v>
      </c>
      <c r="F107" s="61" t="s">
        <v>22077</v>
      </c>
      <c r="G107" s="62">
        <v>500000</v>
      </c>
      <c r="H107" s="61">
        <v>8.4</v>
      </c>
      <c r="I107" s="62">
        <f>Table1[[#This Row],[gross]]-Table1[[#This Row],[budget]]</f>
        <v>6598492</v>
      </c>
      <c r="J107" s="61">
        <f>Table1[[#This Row],[gross]]/1000000</f>
        <v>7.0984920000000002</v>
      </c>
      <c r="K107" s="61">
        <f>Table1[[#This Row],[budget]]/1000000</f>
        <v>0.5</v>
      </c>
      <c r="L107" s="71">
        <f>Table1[[#This Row],[Profit_Margin]]/1000000</f>
        <v>6.5984920000000002</v>
      </c>
    </row>
    <row r="108" spans="1:12">
      <c r="A108" s="68" t="s">
        <v>7113</v>
      </c>
      <c r="B108" s="61">
        <v>106</v>
      </c>
      <c r="C108" s="62">
        <v>9190525</v>
      </c>
      <c r="D108" s="61" t="s">
        <v>2527</v>
      </c>
      <c r="E108" s="61" t="s">
        <v>16571</v>
      </c>
      <c r="F108" s="61" t="s">
        <v>37</v>
      </c>
      <c r="G108" s="62">
        <v>7000000</v>
      </c>
      <c r="H108" s="61">
        <v>7</v>
      </c>
      <c r="I108" s="62">
        <f>Table1[[#This Row],[gross]]-Table1[[#This Row],[budget]]</f>
        <v>2190525</v>
      </c>
      <c r="J108" s="61">
        <f>Table1[[#This Row],[gross]]/1000000</f>
        <v>9.1905249999999992</v>
      </c>
      <c r="K108" s="61">
        <f>Table1[[#This Row],[budget]]/1000000</f>
        <v>7</v>
      </c>
      <c r="L108" s="71">
        <f>Table1[[#This Row],[Profit_Margin]]/1000000</f>
        <v>2.1905250000000001</v>
      </c>
    </row>
    <row r="109" spans="1:12">
      <c r="A109" s="68" t="s">
        <v>79</v>
      </c>
      <c r="B109" s="61">
        <v>121</v>
      </c>
      <c r="C109" s="62">
        <v>16311763</v>
      </c>
      <c r="D109" s="61" t="s">
        <v>2125</v>
      </c>
      <c r="E109" s="61" t="s">
        <v>12233</v>
      </c>
      <c r="F109" s="61" t="s">
        <v>37</v>
      </c>
      <c r="G109" s="62">
        <v>17000000</v>
      </c>
      <c r="H109" s="61">
        <v>7.5</v>
      </c>
      <c r="I109" s="62">
        <f>Table1[[#This Row],[gross]]-Table1[[#This Row],[budget]]</f>
        <v>-688237</v>
      </c>
      <c r="J109" s="61">
        <f>Table1[[#This Row],[gross]]/1000000</f>
        <v>16.311762999999999</v>
      </c>
      <c r="K109" s="61">
        <f>Table1[[#This Row],[budget]]/1000000</f>
        <v>17</v>
      </c>
      <c r="L109" s="71">
        <f>Table1[[#This Row],[Profit_Margin]]/1000000</f>
        <v>-0.68823699999999999</v>
      </c>
    </row>
    <row r="110" spans="1:12">
      <c r="A110" s="68" t="s">
        <v>7443</v>
      </c>
      <c r="B110" s="61">
        <v>89</v>
      </c>
      <c r="C110" s="62">
        <v>8119205</v>
      </c>
      <c r="D110" s="61" t="s">
        <v>515</v>
      </c>
      <c r="E110" s="61" t="s">
        <v>9004</v>
      </c>
      <c r="F110" s="61" t="s">
        <v>37</v>
      </c>
      <c r="G110" s="62">
        <v>28000000</v>
      </c>
      <c r="H110" s="61">
        <v>5.4</v>
      </c>
      <c r="I110" s="62">
        <f>Table1[[#This Row],[gross]]-Table1[[#This Row],[budget]]</f>
        <v>-19880795</v>
      </c>
      <c r="J110" s="61">
        <f>Table1[[#This Row],[gross]]/1000000</f>
        <v>8.1192049999999991</v>
      </c>
      <c r="K110" s="61">
        <f>Table1[[#This Row],[budget]]/1000000</f>
        <v>28</v>
      </c>
      <c r="L110" s="71">
        <f>Table1[[#This Row],[Profit_Margin]]/1000000</f>
        <v>-19.880794999999999</v>
      </c>
    </row>
    <row r="111" spans="1:12">
      <c r="A111" s="68" t="s">
        <v>16586</v>
      </c>
      <c r="B111" s="61">
        <v>99</v>
      </c>
      <c r="C111" s="62">
        <v>9166863</v>
      </c>
      <c r="D111" s="61" t="s">
        <v>214</v>
      </c>
      <c r="E111" s="61" t="s">
        <v>16588</v>
      </c>
      <c r="F111" s="61" t="s">
        <v>37</v>
      </c>
      <c r="G111" s="62">
        <v>7000000</v>
      </c>
      <c r="H111" s="61">
        <v>7.6</v>
      </c>
      <c r="I111" s="62">
        <f>Table1[[#This Row],[gross]]-Table1[[#This Row],[budget]]</f>
        <v>2166863</v>
      </c>
      <c r="J111" s="61">
        <f>Table1[[#This Row],[gross]]/1000000</f>
        <v>9.1668629999999993</v>
      </c>
      <c r="K111" s="61">
        <f>Table1[[#This Row],[budget]]/1000000</f>
        <v>7</v>
      </c>
      <c r="L111" s="71">
        <f>Table1[[#This Row],[Profit_Margin]]/1000000</f>
        <v>2.1668630000000002</v>
      </c>
    </row>
    <row r="112" spans="1:12">
      <c r="A112" s="68" t="s">
        <v>1819</v>
      </c>
      <c r="B112" s="61">
        <v>102</v>
      </c>
      <c r="C112" s="62">
        <v>1891821</v>
      </c>
      <c r="D112" s="61" t="s">
        <v>341</v>
      </c>
      <c r="E112" s="61" t="s">
        <v>2895</v>
      </c>
      <c r="F112" s="61" t="s">
        <v>37</v>
      </c>
      <c r="G112" s="62">
        <v>52000000</v>
      </c>
      <c r="H112" s="61">
        <v>4.2</v>
      </c>
      <c r="I112" s="62">
        <f>Table1[[#This Row],[gross]]-Table1[[#This Row],[budget]]</f>
        <v>-50108179</v>
      </c>
      <c r="J112" s="61">
        <f>Table1[[#This Row],[gross]]/1000000</f>
        <v>1.891821</v>
      </c>
      <c r="K112" s="61">
        <f>Table1[[#This Row],[budget]]/1000000</f>
        <v>52</v>
      </c>
      <c r="L112" s="71">
        <f>Table1[[#This Row],[Profit_Margin]]/1000000</f>
        <v>-50.108179</v>
      </c>
    </row>
    <row r="113" spans="1:12">
      <c r="A113" s="68" t="s">
        <v>16011</v>
      </c>
      <c r="B113" s="61">
        <v>108</v>
      </c>
      <c r="C113" s="62">
        <v>34746109</v>
      </c>
      <c r="D113" s="61" t="s">
        <v>16012</v>
      </c>
      <c r="E113" s="61" t="s">
        <v>16013</v>
      </c>
      <c r="F113" s="61" t="s">
        <v>37</v>
      </c>
      <c r="G113" s="62">
        <v>8000000</v>
      </c>
      <c r="H113" s="61">
        <v>5.6</v>
      </c>
      <c r="I113" s="62">
        <f>Table1[[#This Row],[gross]]-Table1[[#This Row],[budget]]</f>
        <v>26746109</v>
      </c>
      <c r="J113" s="61">
        <f>Table1[[#This Row],[gross]]/1000000</f>
        <v>34.746108999999997</v>
      </c>
      <c r="K113" s="61">
        <f>Table1[[#This Row],[budget]]/1000000</f>
        <v>8</v>
      </c>
      <c r="L113" s="71">
        <f>Table1[[#This Row],[Profit_Margin]]/1000000</f>
        <v>26.746109000000001</v>
      </c>
    </row>
    <row r="114" spans="1:12">
      <c r="A114" s="68" t="s">
        <v>4099</v>
      </c>
      <c r="B114" s="61">
        <v>91</v>
      </c>
      <c r="C114" s="62">
        <v>18438149</v>
      </c>
      <c r="D114" s="61" t="s">
        <v>2527</v>
      </c>
      <c r="E114" s="61" t="s">
        <v>6840</v>
      </c>
      <c r="F114" s="61" t="s">
        <v>37</v>
      </c>
      <c r="G114" s="62">
        <v>40000000</v>
      </c>
      <c r="H114" s="61">
        <v>5.9</v>
      </c>
      <c r="I114" s="62">
        <f>Table1[[#This Row],[gross]]-Table1[[#This Row],[budget]]</f>
        <v>-21561851</v>
      </c>
      <c r="J114" s="61">
        <f>Table1[[#This Row],[gross]]/1000000</f>
        <v>18.438148999999999</v>
      </c>
      <c r="K114" s="61">
        <f>Table1[[#This Row],[budget]]/1000000</f>
        <v>40</v>
      </c>
      <c r="L114" s="71">
        <f>Table1[[#This Row],[Profit_Margin]]/1000000</f>
        <v>-21.561851000000001</v>
      </c>
    </row>
    <row r="115" spans="1:12">
      <c r="A115" s="68" t="s">
        <v>1324</v>
      </c>
      <c r="B115" s="61">
        <v>149</v>
      </c>
      <c r="C115" s="62">
        <v>108706165</v>
      </c>
      <c r="D115" s="61" t="s">
        <v>2125</v>
      </c>
      <c r="E115" s="61" t="s">
        <v>6269</v>
      </c>
      <c r="F115" s="61" t="s">
        <v>37</v>
      </c>
      <c r="G115" s="62">
        <v>40000000</v>
      </c>
      <c r="H115" s="61">
        <v>7.4</v>
      </c>
      <c r="I115" s="62">
        <f>Table1[[#This Row],[gross]]-Table1[[#This Row],[budget]]</f>
        <v>68706165</v>
      </c>
      <c r="J115" s="61">
        <f>Table1[[#This Row],[gross]]/1000000</f>
        <v>108.706165</v>
      </c>
      <c r="K115" s="61">
        <f>Table1[[#This Row],[budget]]/1000000</f>
        <v>40</v>
      </c>
      <c r="L115" s="71">
        <f>Table1[[#This Row],[Profit_Margin]]/1000000</f>
        <v>68.706164999999999</v>
      </c>
    </row>
    <row r="116" spans="1:12">
      <c r="A116" s="68" t="s">
        <v>10909</v>
      </c>
      <c r="B116" s="61">
        <v>90</v>
      </c>
      <c r="C116" s="62">
        <v>35033759</v>
      </c>
      <c r="D116" s="61" t="s">
        <v>4219</v>
      </c>
      <c r="E116" s="61" t="s">
        <v>10910</v>
      </c>
      <c r="F116" s="61" t="s">
        <v>37</v>
      </c>
      <c r="G116" s="62">
        <v>19000000</v>
      </c>
      <c r="H116" s="61">
        <v>6.3</v>
      </c>
      <c r="I116" s="62">
        <f>Table1[[#This Row],[gross]]-Table1[[#This Row],[budget]]</f>
        <v>16033759</v>
      </c>
      <c r="J116" s="61">
        <f>Table1[[#This Row],[gross]]/1000000</f>
        <v>35.033759000000003</v>
      </c>
      <c r="K116" s="61">
        <f>Table1[[#This Row],[budget]]/1000000</f>
        <v>19</v>
      </c>
      <c r="L116" s="71">
        <f>Table1[[#This Row],[Profit_Margin]]/1000000</f>
        <v>16.033759</v>
      </c>
    </row>
    <row r="117" spans="1:12">
      <c r="A117" s="68" t="s">
        <v>4176</v>
      </c>
      <c r="B117" s="61">
        <v>133</v>
      </c>
      <c r="C117" s="62">
        <v>6167817</v>
      </c>
      <c r="D117" s="61" t="s">
        <v>4817</v>
      </c>
      <c r="E117" s="61" t="s">
        <v>4819</v>
      </c>
      <c r="F117" s="61" t="s">
        <v>1464</v>
      </c>
      <c r="G117" s="62">
        <v>47000000</v>
      </c>
      <c r="H117" s="61">
        <v>7.7</v>
      </c>
      <c r="I117" s="62">
        <f>Table1[[#This Row],[gross]]-Table1[[#This Row],[budget]]</f>
        <v>-40832183</v>
      </c>
      <c r="J117" s="61">
        <f>Table1[[#This Row],[gross]]/1000000</f>
        <v>6.1678170000000003</v>
      </c>
      <c r="K117" s="61">
        <f>Table1[[#This Row],[budget]]/1000000</f>
        <v>47</v>
      </c>
      <c r="L117" s="71">
        <f>Table1[[#This Row],[Profit_Margin]]/1000000</f>
        <v>-40.832183000000001</v>
      </c>
    </row>
    <row r="118" spans="1:12">
      <c r="A118" s="68" t="s">
        <v>6142</v>
      </c>
      <c r="B118" s="61">
        <v>131</v>
      </c>
      <c r="C118" s="62">
        <v>50300000</v>
      </c>
      <c r="D118" s="61" t="s">
        <v>50</v>
      </c>
      <c r="E118" s="61" t="s">
        <v>8289</v>
      </c>
      <c r="F118" s="61" t="s">
        <v>37</v>
      </c>
      <c r="G118" s="62">
        <v>30000000</v>
      </c>
      <c r="H118" s="61">
        <v>6.3</v>
      </c>
      <c r="I118" s="62">
        <f>Table1[[#This Row],[gross]]-Table1[[#This Row],[budget]]</f>
        <v>20300000</v>
      </c>
      <c r="J118" s="61">
        <f>Table1[[#This Row],[gross]]/1000000</f>
        <v>50.3</v>
      </c>
      <c r="K118" s="61">
        <f>Table1[[#This Row],[budget]]/1000000</f>
        <v>30</v>
      </c>
      <c r="L118" s="71">
        <f>Table1[[#This Row],[Profit_Margin]]/1000000</f>
        <v>20.3</v>
      </c>
    </row>
    <row r="119" spans="1:12">
      <c r="A119" s="68" t="s">
        <v>9230</v>
      </c>
      <c r="B119" s="61">
        <v>114</v>
      </c>
      <c r="C119" s="62">
        <v>25977365</v>
      </c>
      <c r="D119" s="61" t="s">
        <v>2142</v>
      </c>
      <c r="E119" s="61" t="s">
        <v>9232</v>
      </c>
      <c r="F119" s="61" t="s">
        <v>37</v>
      </c>
      <c r="G119" s="62">
        <v>28000000</v>
      </c>
      <c r="H119" s="61">
        <v>6.5</v>
      </c>
      <c r="I119" s="62">
        <f>Table1[[#This Row],[gross]]-Table1[[#This Row],[budget]]</f>
        <v>-2022635</v>
      </c>
      <c r="J119" s="61">
        <f>Table1[[#This Row],[gross]]/1000000</f>
        <v>25.977364999999999</v>
      </c>
      <c r="K119" s="61">
        <f>Table1[[#This Row],[budget]]/1000000</f>
        <v>28</v>
      </c>
      <c r="L119" s="71">
        <f>Table1[[#This Row],[Profit_Margin]]/1000000</f>
        <v>-2.0226350000000002</v>
      </c>
    </row>
    <row r="120" spans="1:12">
      <c r="A120" s="68" t="s">
        <v>1016</v>
      </c>
      <c r="B120" s="61">
        <v>107</v>
      </c>
      <c r="C120" s="62">
        <v>4741987</v>
      </c>
      <c r="D120" s="61" t="s">
        <v>3409</v>
      </c>
      <c r="E120" s="61" t="s">
        <v>13519</v>
      </c>
      <c r="F120" s="61" t="s">
        <v>37</v>
      </c>
      <c r="G120" s="62">
        <v>14000000</v>
      </c>
      <c r="H120" s="61">
        <v>6.6</v>
      </c>
      <c r="I120" s="62">
        <f>Table1[[#This Row],[gross]]-Table1[[#This Row],[budget]]</f>
        <v>-9258013</v>
      </c>
      <c r="J120" s="61">
        <f>Table1[[#This Row],[gross]]/1000000</f>
        <v>4.741987</v>
      </c>
      <c r="K120" s="61">
        <f>Table1[[#This Row],[budget]]/1000000</f>
        <v>14</v>
      </c>
      <c r="L120" s="71">
        <f>Table1[[#This Row],[Profit_Margin]]/1000000</f>
        <v>-9.258013</v>
      </c>
    </row>
    <row r="121" spans="1:12">
      <c r="A121" s="68" t="s">
        <v>2612</v>
      </c>
      <c r="B121" s="61">
        <v>101</v>
      </c>
      <c r="C121" s="62">
        <v>41227069</v>
      </c>
      <c r="D121" s="61" t="s">
        <v>214</v>
      </c>
      <c r="E121" s="61" t="s">
        <v>14539</v>
      </c>
      <c r="F121" s="61" t="s">
        <v>37</v>
      </c>
      <c r="G121" s="62">
        <v>11000000</v>
      </c>
      <c r="H121" s="61">
        <v>7.4</v>
      </c>
      <c r="I121" s="62">
        <f>Table1[[#This Row],[gross]]-Table1[[#This Row],[budget]]</f>
        <v>30227069</v>
      </c>
      <c r="J121" s="61">
        <f>Table1[[#This Row],[gross]]/1000000</f>
        <v>41.227069</v>
      </c>
      <c r="K121" s="61">
        <f>Table1[[#This Row],[budget]]/1000000</f>
        <v>11</v>
      </c>
      <c r="L121" s="71">
        <f>Table1[[#This Row],[Profit_Margin]]/1000000</f>
        <v>30.227069</v>
      </c>
    </row>
    <row r="122" spans="1:12">
      <c r="A122" s="68" t="s">
        <v>389</v>
      </c>
      <c r="B122" s="61">
        <v>146</v>
      </c>
      <c r="C122" s="62">
        <v>78616689</v>
      </c>
      <c r="D122" s="61" t="s">
        <v>659</v>
      </c>
      <c r="E122" s="61" t="s">
        <v>2190</v>
      </c>
      <c r="F122" s="61" t="s">
        <v>37</v>
      </c>
      <c r="G122" s="62">
        <v>100000000</v>
      </c>
      <c r="H122" s="61">
        <v>7.1</v>
      </c>
      <c r="I122" s="62">
        <f>Table1[[#This Row],[gross]]-Table1[[#This Row],[budget]]</f>
        <v>-21383311</v>
      </c>
      <c r="J122" s="61">
        <f>Table1[[#This Row],[gross]]/1000000</f>
        <v>78.616688999999994</v>
      </c>
      <c r="K122" s="61">
        <f>Table1[[#This Row],[budget]]/1000000</f>
        <v>100</v>
      </c>
      <c r="L122" s="71">
        <f>Table1[[#This Row],[Profit_Margin]]/1000000</f>
        <v>-21.383310999999999</v>
      </c>
    </row>
    <row r="123" spans="1:12">
      <c r="A123" s="68" t="s">
        <v>5188</v>
      </c>
      <c r="B123" s="61">
        <v>99</v>
      </c>
      <c r="C123" s="62">
        <v>10719367</v>
      </c>
      <c r="D123" s="61" t="s">
        <v>9910</v>
      </c>
      <c r="E123" s="61" t="s">
        <v>9911</v>
      </c>
      <c r="F123" s="61" t="s">
        <v>37</v>
      </c>
      <c r="G123" s="62">
        <v>25000000</v>
      </c>
      <c r="H123" s="61">
        <v>4.9000000000000004</v>
      </c>
      <c r="I123" s="62">
        <f>Table1[[#This Row],[gross]]-Table1[[#This Row],[budget]]</f>
        <v>-14280633</v>
      </c>
      <c r="J123" s="61">
        <f>Table1[[#This Row],[gross]]/1000000</f>
        <v>10.719367</v>
      </c>
      <c r="K123" s="61">
        <f>Table1[[#This Row],[budget]]/1000000</f>
        <v>25</v>
      </c>
      <c r="L123" s="71">
        <f>Table1[[#This Row],[Profit_Margin]]/1000000</f>
        <v>-14.280633</v>
      </c>
    </row>
    <row r="124" spans="1:12">
      <c r="A124" s="68" t="s">
        <v>2943</v>
      </c>
      <c r="B124" s="61">
        <v>106</v>
      </c>
      <c r="C124" s="62">
        <v>28064226</v>
      </c>
      <c r="D124" s="61" t="s">
        <v>1156</v>
      </c>
      <c r="E124" s="61" t="s">
        <v>7551</v>
      </c>
      <c r="F124" s="61" t="s">
        <v>37</v>
      </c>
      <c r="G124" s="62">
        <v>35000000</v>
      </c>
      <c r="H124" s="61">
        <v>5</v>
      </c>
      <c r="I124" s="62">
        <f>Table1[[#This Row],[gross]]-Table1[[#This Row],[budget]]</f>
        <v>-6935774</v>
      </c>
      <c r="J124" s="61">
        <f>Table1[[#This Row],[gross]]/1000000</f>
        <v>28.064226000000001</v>
      </c>
      <c r="K124" s="61">
        <f>Table1[[#This Row],[budget]]/1000000</f>
        <v>35</v>
      </c>
      <c r="L124" s="71">
        <f>Table1[[#This Row],[Profit_Margin]]/1000000</f>
        <v>-6.9357740000000003</v>
      </c>
    </row>
    <row r="125" spans="1:12">
      <c r="A125" s="68" t="s">
        <v>16924</v>
      </c>
      <c r="B125" s="61">
        <v>106</v>
      </c>
      <c r="C125" s="62">
        <v>64148</v>
      </c>
      <c r="D125" s="61" t="s">
        <v>3409</v>
      </c>
      <c r="E125" s="61" t="s">
        <v>16926</v>
      </c>
      <c r="F125" s="61" t="s">
        <v>37</v>
      </c>
      <c r="G125" s="62">
        <v>6500000</v>
      </c>
      <c r="H125" s="61">
        <v>7.3</v>
      </c>
      <c r="I125" s="62">
        <f>Table1[[#This Row],[gross]]-Table1[[#This Row],[budget]]</f>
        <v>-6435852</v>
      </c>
      <c r="J125" s="61">
        <f>Table1[[#This Row],[gross]]/1000000</f>
        <v>6.4147999999999997E-2</v>
      </c>
      <c r="K125" s="61">
        <f>Table1[[#This Row],[budget]]/1000000</f>
        <v>6.5</v>
      </c>
      <c r="L125" s="71">
        <f>Table1[[#This Row],[Profit_Margin]]/1000000</f>
        <v>-6.4358519999999997</v>
      </c>
    </row>
    <row r="126" spans="1:12">
      <c r="A126" s="68" t="s">
        <v>198</v>
      </c>
      <c r="B126" s="61">
        <v>101</v>
      </c>
      <c r="C126" s="62">
        <v>40566655</v>
      </c>
      <c r="D126" s="61" t="s">
        <v>1415</v>
      </c>
      <c r="E126" s="61" t="s">
        <v>9117</v>
      </c>
      <c r="F126" s="61" t="s">
        <v>37</v>
      </c>
      <c r="G126" s="62">
        <v>30000000</v>
      </c>
      <c r="H126" s="61">
        <v>7.1</v>
      </c>
      <c r="I126" s="62">
        <f>Table1[[#This Row],[gross]]-Table1[[#This Row],[budget]]</f>
        <v>10566655</v>
      </c>
      <c r="J126" s="61">
        <f>Table1[[#This Row],[gross]]/1000000</f>
        <v>40.566654999999997</v>
      </c>
      <c r="K126" s="61">
        <f>Table1[[#This Row],[budget]]/1000000</f>
        <v>30</v>
      </c>
      <c r="L126" s="71">
        <f>Table1[[#This Row],[Profit_Margin]]/1000000</f>
        <v>10.566655000000001</v>
      </c>
    </row>
    <row r="127" spans="1:12">
      <c r="A127" s="68" t="s">
        <v>7181</v>
      </c>
      <c r="B127" s="61">
        <v>100</v>
      </c>
      <c r="C127" s="62">
        <v>48637684</v>
      </c>
      <c r="D127" s="61" t="s">
        <v>1681</v>
      </c>
      <c r="E127" s="61" t="s">
        <v>13685</v>
      </c>
      <c r="F127" s="61" t="s">
        <v>37</v>
      </c>
      <c r="G127" s="62">
        <v>12500000</v>
      </c>
      <c r="H127" s="61">
        <v>6.1</v>
      </c>
      <c r="I127" s="62">
        <f>Table1[[#This Row],[gross]]-Table1[[#This Row],[budget]]</f>
        <v>36137684</v>
      </c>
      <c r="J127" s="61">
        <f>Table1[[#This Row],[gross]]/1000000</f>
        <v>48.637684</v>
      </c>
      <c r="K127" s="61">
        <f>Table1[[#This Row],[budget]]/1000000</f>
        <v>12.5</v>
      </c>
      <c r="L127" s="71">
        <f>Table1[[#This Row],[Profit_Margin]]/1000000</f>
        <v>36.137684</v>
      </c>
    </row>
    <row r="128" spans="1:12">
      <c r="A128" s="68" t="s">
        <v>8191</v>
      </c>
      <c r="B128" s="61">
        <v>125</v>
      </c>
      <c r="C128" s="62">
        <v>65010106</v>
      </c>
      <c r="D128" s="61" t="s">
        <v>2527</v>
      </c>
      <c r="E128" s="61" t="s">
        <v>8193</v>
      </c>
      <c r="F128" s="61" t="s">
        <v>37</v>
      </c>
      <c r="G128" s="62">
        <v>30000000</v>
      </c>
      <c r="H128" s="61">
        <v>7.2</v>
      </c>
      <c r="I128" s="62">
        <f>Table1[[#This Row],[gross]]-Table1[[#This Row],[budget]]</f>
        <v>35010106</v>
      </c>
      <c r="J128" s="61">
        <f>Table1[[#This Row],[gross]]/1000000</f>
        <v>65.010105999999993</v>
      </c>
      <c r="K128" s="61">
        <f>Table1[[#This Row],[budget]]/1000000</f>
        <v>30</v>
      </c>
      <c r="L128" s="71">
        <f>Table1[[#This Row],[Profit_Margin]]/1000000</f>
        <v>35.010106</v>
      </c>
    </row>
    <row r="129" spans="1:12">
      <c r="A129" s="68" t="s">
        <v>5509</v>
      </c>
      <c r="B129" s="61">
        <v>123</v>
      </c>
      <c r="C129" s="62">
        <v>15294553</v>
      </c>
      <c r="D129" s="61" t="s">
        <v>687</v>
      </c>
      <c r="E129" s="61" t="s">
        <v>14243</v>
      </c>
      <c r="F129" s="61" t="s">
        <v>37</v>
      </c>
      <c r="G129" s="62">
        <v>12000000</v>
      </c>
      <c r="H129" s="61">
        <v>7.8</v>
      </c>
      <c r="I129" s="62">
        <f>Table1[[#This Row],[gross]]-Table1[[#This Row],[budget]]</f>
        <v>3294553</v>
      </c>
      <c r="J129" s="61">
        <f>Table1[[#This Row],[gross]]/1000000</f>
        <v>15.294553000000001</v>
      </c>
      <c r="K129" s="61">
        <f>Table1[[#This Row],[budget]]/1000000</f>
        <v>12</v>
      </c>
      <c r="L129" s="71">
        <f>Table1[[#This Row],[Profit_Margin]]/1000000</f>
        <v>3.2945530000000001</v>
      </c>
    </row>
    <row r="130" spans="1:12">
      <c r="A130" s="68" t="s">
        <v>2156</v>
      </c>
      <c r="B130" s="61">
        <v>105</v>
      </c>
      <c r="C130" s="62">
        <v>37516013</v>
      </c>
      <c r="D130" s="61" t="s">
        <v>3458</v>
      </c>
      <c r="E130" s="61" t="s">
        <v>3600</v>
      </c>
      <c r="F130" s="61" t="s">
        <v>37</v>
      </c>
      <c r="G130" s="62">
        <v>69000000</v>
      </c>
      <c r="H130" s="61">
        <v>5.9</v>
      </c>
      <c r="I130" s="62">
        <f>Table1[[#This Row],[gross]]-Table1[[#This Row],[budget]]</f>
        <v>-31483987</v>
      </c>
      <c r="J130" s="61">
        <f>Table1[[#This Row],[gross]]/1000000</f>
        <v>37.516013000000001</v>
      </c>
      <c r="K130" s="61">
        <f>Table1[[#This Row],[budget]]/1000000</f>
        <v>69</v>
      </c>
      <c r="L130" s="71">
        <f>Table1[[#This Row],[Profit_Margin]]/1000000</f>
        <v>-31.483986999999999</v>
      </c>
    </row>
    <row r="131" spans="1:12">
      <c r="A131" s="68" t="s">
        <v>3694</v>
      </c>
      <c r="B131" s="61">
        <v>121</v>
      </c>
      <c r="C131" s="62">
        <v>50007168</v>
      </c>
      <c r="D131" s="61" t="s">
        <v>464</v>
      </c>
      <c r="E131" s="61" t="s">
        <v>5209</v>
      </c>
      <c r="F131" s="61" t="s">
        <v>37</v>
      </c>
      <c r="G131" s="62">
        <v>50000000</v>
      </c>
      <c r="H131" s="61">
        <v>6.7</v>
      </c>
      <c r="I131" s="62">
        <f>Table1[[#This Row],[gross]]-Table1[[#This Row],[budget]]</f>
        <v>7168</v>
      </c>
      <c r="J131" s="61">
        <f>Table1[[#This Row],[gross]]/1000000</f>
        <v>50.007168</v>
      </c>
      <c r="K131" s="61">
        <f>Table1[[#This Row],[budget]]/1000000</f>
        <v>50</v>
      </c>
      <c r="L131" s="71">
        <f>Table1[[#This Row],[Profit_Margin]]/1000000</f>
        <v>7.1679999999999999E-3</v>
      </c>
    </row>
    <row r="132" spans="1:12">
      <c r="A132" s="68" t="s">
        <v>514</v>
      </c>
      <c r="B132" s="61">
        <v>78</v>
      </c>
      <c r="C132" s="62">
        <v>72217000</v>
      </c>
      <c r="D132" s="61" t="s">
        <v>1671</v>
      </c>
      <c r="E132" s="61" t="s">
        <v>14037</v>
      </c>
      <c r="F132" s="61" t="s">
        <v>37</v>
      </c>
      <c r="G132" s="62">
        <v>12000000</v>
      </c>
      <c r="H132" s="61">
        <v>6.9</v>
      </c>
      <c r="I132" s="62">
        <f>Table1[[#This Row],[gross]]-Table1[[#This Row],[budget]]</f>
        <v>60217000</v>
      </c>
      <c r="J132" s="61">
        <f>Table1[[#This Row],[gross]]/1000000</f>
        <v>72.216999999999999</v>
      </c>
      <c r="K132" s="61">
        <f>Table1[[#This Row],[budget]]/1000000</f>
        <v>12</v>
      </c>
      <c r="L132" s="71">
        <f>Table1[[#This Row],[Profit_Margin]]/1000000</f>
        <v>60.216999999999999</v>
      </c>
    </row>
    <row r="133" spans="1:12">
      <c r="A133" s="68" t="s">
        <v>4982</v>
      </c>
      <c r="B133" s="61">
        <v>90</v>
      </c>
      <c r="C133" s="62">
        <v>108360000</v>
      </c>
      <c r="D133" s="61" t="s">
        <v>4219</v>
      </c>
      <c r="E133" s="61" t="s">
        <v>8128</v>
      </c>
      <c r="F133" s="61" t="s">
        <v>37</v>
      </c>
      <c r="G133" s="62">
        <v>30000000</v>
      </c>
      <c r="H133" s="61">
        <v>6.3</v>
      </c>
      <c r="I133" s="62">
        <f>Table1[[#This Row],[gross]]-Table1[[#This Row],[budget]]</f>
        <v>78360000</v>
      </c>
      <c r="J133" s="61">
        <f>Table1[[#This Row],[gross]]/1000000</f>
        <v>108.36</v>
      </c>
      <c r="K133" s="61">
        <f>Table1[[#This Row],[budget]]/1000000</f>
        <v>30</v>
      </c>
      <c r="L133" s="71">
        <f>Table1[[#This Row],[Profit_Margin]]/1000000</f>
        <v>78.36</v>
      </c>
    </row>
    <row r="134" spans="1:12">
      <c r="A134" s="68" t="s">
        <v>5882</v>
      </c>
      <c r="B134" s="61">
        <v>133</v>
      </c>
      <c r="C134" s="62">
        <v>24343673</v>
      </c>
      <c r="D134" s="61" t="s">
        <v>5884</v>
      </c>
      <c r="E134" s="61" t="s">
        <v>5885</v>
      </c>
      <c r="F134" s="61" t="s">
        <v>37</v>
      </c>
      <c r="G134" s="62">
        <v>45000000</v>
      </c>
      <c r="H134" s="61">
        <v>7.4</v>
      </c>
      <c r="I134" s="62">
        <f>Table1[[#This Row],[gross]]-Table1[[#This Row],[budget]]</f>
        <v>-20656327</v>
      </c>
      <c r="J134" s="61">
        <f>Table1[[#This Row],[gross]]/1000000</f>
        <v>24.343672999999999</v>
      </c>
      <c r="K134" s="61">
        <f>Table1[[#This Row],[budget]]/1000000</f>
        <v>45</v>
      </c>
      <c r="L134" s="71">
        <f>Table1[[#This Row],[Profit_Margin]]/1000000</f>
        <v>-20.656327000000001</v>
      </c>
    </row>
    <row r="135" spans="1:12">
      <c r="A135" s="68" t="s">
        <v>14048</v>
      </c>
      <c r="B135" s="61">
        <v>110</v>
      </c>
      <c r="C135" s="62">
        <v>70011073</v>
      </c>
      <c r="D135" s="61" t="s">
        <v>14050</v>
      </c>
      <c r="E135" s="61" t="s">
        <v>14052</v>
      </c>
      <c r="F135" s="61" t="s">
        <v>37</v>
      </c>
      <c r="G135" s="62">
        <v>12000000</v>
      </c>
      <c r="H135" s="61">
        <v>6.5</v>
      </c>
      <c r="I135" s="62">
        <f>Table1[[#This Row],[gross]]-Table1[[#This Row],[budget]]</f>
        <v>58011073</v>
      </c>
      <c r="J135" s="61">
        <f>Table1[[#This Row],[gross]]/1000000</f>
        <v>70.011072999999996</v>
      </c>
      <c r="K135" s="61">
        <f>Table1[[#This Row],[budget]]/1000000</f>
        <v>12</v>
      </c>
      <c r="L135" s="71">
        <f>Table1[[#This Row],[Profit_Margin]]/1000000</f>
        <v>58.011073000000003</v>
      </c>
    </row>
    <row r="136" spans="1:12">
      <c r="A136" s="68" t="s">
        <v>9940</v>
      </c>
      <c r="B136" s="61">
        <v>96</v>
      </c>
      <c r="C136" s="62">
        <v>20257000</v>
      </c>
      <c r="D136" s="61" t="s">
        <v>422</v>
      </c>
      <c r="E136" s="61" t="s">
        <v>16518</v>
      </c>
      <c r="F136" s="61" t="s">
        <v>37</v>
      </c>
      <c r="G136" s="62">
        <v>7000000</v>
      </c>
      <c r="H136" s="61">
        <v>5.2</v>
      </c>
      <c r="I136" s="62">
        <f>Table1[[#This Row],[gross]]-Table1[[#This Row],[budget]]</f>
        <v>13257000</v>
      </c>
      <c r="J136" s="61">
        <f>Table1[[#This Row],[gross]]/1000000</f>
        <v>20.257000000000001</v>
      </c>
      <c r="K136" s="61">
        <f>Table1[[#This Row],[budget]]/1000000</f>
        <v>7</v>
      </c>
      <c r="L136" s="71">
        <f>Table1[[#This Row],[Profit_Margin]]/1000000</f>
        <v>13.257</v>
      </c>
    </row>
    <row r="137" spans="1:12">
      <c r="A137" s="68" t="s">
        <v>1800</v>
      </c>
      <c r="B137" s="61">
        <v>81</v>
      </c>
      <c r="C137" s="62">
        <v>22245861</v>
      </c>
      <c r="D137" s="61" t="s">
        <v>2527</v>
      </c>
      <c r="E137" s="61" t="s">
        <v>11695</v>
      </c>
      <c r="F137" s="61" t="s">
        <v>37</v>
      </c>
      <c r="G137" s="62">
        <v>19000000</v>
      </c>
      <c r="H137" s="61">
        <v>7.7</v>
      </c>
      <c r="I137" s="62">
        <f>Table1[[#This Row],[gross]]-Table1[[#This Row],[budget]]</f>
        <v>3245861</v>
      </c>
      <c r="J137" s="61">
        <f>Table1[[#This Row],[gross]]/1000000</f>
        <v>22.245861000000001</v>
      </c>
      <c r="K137" s="61">
        <f>Table1[[#This Row],[budget]]/1000000</f>
        <v>19</v>
      </c>
      <c r="L137" s="71">
        <f>Table1[[#This Row],[Profit_Margin]]/1000000</f>
        <v>3.2458610000000001</v>
      </c>
    </row>
    <row r="138" spans="1:12">
      <c r="A138" s="68" t="s">
        <v>9593</v>
      </c>
      <c r="B138" s="61">
        <v>106</v>
      </c>
      <c r="C138" s="62">
        <v>17382982</v>
      </c>
      <c r="D138" s="61" t="s">
        <v>4075</v>
      </c>
      <c r="E138" s="61" t="s">
        <v>17677</v>
      </c>
      <c r="F138" s="61" t="s">
        <v>2778</v>
      </c>
      <c r="G138" s="62">
        <v>5000000</v>
      </c>
      <c r="H138" s="61">
        <v>5.2</v>
      </c>
      <c r="I138" s="62">
        <f>Table1[[#This Row],[gross]]-Table1[[#This Row],[budget]]</f>
        <v>12382982</v>
      </c>
      <c r="J138" s="61">
        <f>Table1[[#This Row],[gross]]/1000000</f>
        <v>17.382981999999998</v>
      </c>
      <c r="K138" s="61">
        <f>Table1[[#This Row],[budget]]/1000000</f>
        <v>5</v>
      </c>
      <c r="L138" s="71">
        <f>Table1[[#This Row],[Profit_Margin]]/1000000</f>
        <v>12.382982</v>
      </c>
    </row>
    <row r="139" spans="1:12">
      <c r="A139" s="68" t="s">
        <v>1744</v>
      </c>
      <c r="B139" s="61">
        <v>107</v>
      </c>
      <c r="C139" s="62">
        <v>18004225</v>
      </c>
      <c r="D139" s="61" t="s">
        <v>1415</v>
      </c>
      <c r="E139" s="61" t="s">
        <v>13836</v>
      </c>
      <c r="F139" s="61" t="s">
        <v>37</v>
      </c>
      <c r="G139" s="62">
        <v>13000000</v>
      </c>
      <c r="H139" s="61">
        <v>5.7</v>
      </c>
      <c r="I139" s="62">
        <f>Table1[[#This Row],[gross]]-Table1[[#This Row],[budget]]</f>
        <v>5004225</v>
      </c>
      <c r="J139" s="61">
        <f>Table1[[#This Row],[gross]]/1000000</f>
        <v>18.004225000000002</v>
      </c>
      <c r="K139" s="61">
        <f>Table1[[#This Row],[budget]]/1000000</f>
        <v>13</v>
      </c>
      <c r="L139" s="71">
        <f>Table1[[#This Row],[Profit_Margin]]/1000000</f>
        <v>5.0042249999999999</v>
      </c>
    </row>
    <row r="140" spans="1:12">
      <c r="A140" s="68" t="s">
        <v>10287</v>
      </c>
      <c r="B140" s="61">
        <v>112</v>
      </c>
      <c r="C140" s="62">
        <v>317125</v>
      </c>
      <c r="D140" s="61" t="s">
        <v>214</v>
      </c>
      <c r="E140" s="61" t="s">
        <v>18680</v>
      </c>
      <c r="F140" s="61" t="s">
        <v>37</v>
      </c>
      <c r="G140" s="62">
        <v>16000000</v>
      </c>
      <c r="H140" s="61">
        <v>6.2</v>
      </c>
      <c r="I140" s="62">
        <f>Table1[[#This Row],[gross]]-Table1[[#This Row],[budget]]</f>
        <v>-15682875</v>
      </c>
      <c r="J140" s="61">
        <f>Table1[[#This Row],[gross]]/1000000</f>
        <v>0.31712499999999999</v>
      </c>
      <c r="K140" s="61">
        <f>Table1[[#This Row],[budget]]/1000000</f>
        <v>16</v>
      </c>
      <c r="L140" s="71">
        <f>Table1[[#This Row],[Profit_Margin]]/1000000</f>
        <v>-15.682874999999999</v>
      </c>
    </row>
    <row r="141" spans="1:12">
      <c r="A141" s="68" t="s">
        <v>4777</v>
      </c>
      <c r="B141" s="61">
        <v>93</v>
      </c>
      <c r="C141" s="62">
        <v>25857987</v>
      </c>
      <c r="D141" s="61" t="s">
        <v>647</v>
      </c>
      <c r="E141" s="61" t="s">
        <v>4778</v>
      </c>
      <c r="F141" s="61" t="s">
        <v>37</v>
      </c>
      <c r="G141" s="62">
        <v>62000000</v>
      </c>
      <c r="H141" s="61">
        <v>5.5</v>
      </c>
      <c r="I141" s="62">
        <f>Table1[[#This Row],[gross]]-Table1[[#This Row],[budget]]</f>
        <v>-36142013</v>
      </c>
      <c r="J141" s="61">
        <f>Table1[[#This Row],[gross]]/1000000</f>
        <v>25.857987000000001</v>
      </c>
      <c r="K141" s="61">
        <f>Table1[[#This Row],[budget]]/1000000</f>
        <v>62</v>
      </c>
      <c r="L141" s="71">
        <f>Table1[[#This Row],[Profit_Margin]]/1000000</f>
        <v>-36.142012999999999</v>
      </c>
    </row>
    <row r="142" spans="1:12">
      <c r="A142" s="68" t="s">
        <v>912</v>
      </c>
      <c r="B142" s="61">
        <v>100</v>
      </c>
      <c r="C142" s="62">
        <v>60522097</v>
      </c>
      <c r="D142" s="61" t="s">
        <v>73</v>
      </c>
      <c r="E142" s="61" t="s">
        <v>1226</v>
      </c>
      <c r="F142" s="61" t="s">
        <v>37</v>
      </c>
      <c r="G142" s="62">
        <v>130000000</v>
      </c>
      <c r="H142" s="61">
        <v>4.9000000000000004</v>
      </c>
      <c r="I142" s="62">
        <f>Table1[[#This Row],[gross]]-Table1[[#This Row],[budget]]</f>
        <v>-69477903</v>
      </c>
      <c r="J142" s="61">
        <f>Table1[[#This Row],[gross]]/1000000</f>
        <v>60.522097000000002</v>
      </c>
      <c r="K142" s="61">
        <f>Table1[[#This Row],[budget]]/1000000</f>
        <v>130</v>
      </c>
      <c r="L142" s="71">
        <f>Table1[[#This Row],[Profit_Margin]]/1000000</f>
        <v>-69.477902999999998</v>
      </c>
    </row>
    <row r="143" spans="1:12">
      <c r="A143" s="68" t="s">
        <v>260</v>
      </c>
      <c r="B143" s="61">
        <v>97</v>
      </c>
      <c r="C143" s="62">
        <v>28328132</v>
      </c>
      <c r="D143" s="61" t="s">
        <v>4526</v>
      </c>
      <c r="E143" s="61" t="s">
        <v>4527</v>
      </c>
      <c r="F143" s="61" t="s">
        <v>37</v>
      </c>
      <c r="G143" s="62">
        <v>58000000</v>
      </c>
      <c r="H143" s="61">
        <v>6.3</v>
      </c>
      <c r="I143" s="62">
        <f>Table1[[#This Row],[gross]]-Table1[[#This Row],[budget]]</f>
        <v>-29671868</v>
      </c>
      <c r="J143" s="61">
        <f>Table1[[#This Row],[gross]]/1000000</f>
        <v>28.328132</v>
      </c>
      <c r="K143" s="61">
        <f>Table1[[#This Row],[budget]]/1000000</f>
        <v>58</v>
      </c>
      <c r="L143" s="71">
        <f>Table1[[#This Row],[Profit_Margin]]/1000000</f>
        <v>-29.671868</v>
      </c>
    </row>
    <row r="144" spans="1:12">
      <c r="A144" s="68" t="s">
        <v>18331</v>
      </c>
      <c r="B144" s="61">
        <v>104</v>
      </c>
      <c r="C144" s="62">
        <v>108229</v>
      </c>
      <c r="D144" s="61" t="s">
        <v>6132</v>
      </c>
      <c r="E144" s="61" t="s">
        <v>18332</v>
      </c>
      <c r="F144" s="61" t="s">
        <v>37</v>
      </c>
      <c r="G144" s="62">
        <v>4500000</v>
      </c>
      <c r="H144" s="61">
        <v>5.9</v>
      </c>
      <c r="I144" s="62">
        <f>Table1[[#This Row],[gross]]-Table1[[#This Row],[budget]]</f>
        <v>-4391771</v>
      </c>
      <c r="J144" s="61">
        <f>Table1[[#This Row],[gross]]/1000000</f>
        <v>0.10822900000000001</v>
      </c>
      <c r="K144" s="61">
        <f>Table1[[#This Row],[budget]]/1000000</f>
        <v>4.5</v>
      </c>
      <c r="L144" s="71">
        <f>Table1[[#This Row],[Profit_Margin]]/1000000</f>
        <v>-4.3917710000000003</v>
      </c>
    </row>
    <row r="145" spans="1:12">
      <c r="A145" s="68" t="s">
        <v>4699</v>
      </c>
      <c r="B145" s="61">
        <v>110</v>
      </c>
      <c r="C145" s="62">
        <v>5881504</v>
      </c>
      <c r="D145" s="61" t="s">
        <v>6939</v>
      </c>
      <c r="E145" s="61" t="s">
        <v>6940</v>
      </c>
      <c r="F145" s="61" t="s">
        <v>37</v>
      </c>
      <c r="G145" s="62">
        <v>39000000</v>
      </c>
      <c r="H145" s="61">
        <v>5.3</v>
      </c>
      <c r="I145" s="62">
        <f>Table1[[#This Row],[gross]]-Table1[[#This Row],[budget]]</f>
        <v>-33118496</v>
      </c>
      <c r="J145" s="61">
        <f>Table1[[#This Row],[gross]]/1000000</f>
        <v>5.8815039999999996</v>
      </c>
      <c r="K145" s="61">
        <f>Table1[[#This Row],[budget]]/1000000</f>
        <v>39</v>
      </c>
      <c r="L145" s="71">
        <f>Table1[[#This Row],[Profit_Margin]]/1000000</f>
        <v>-33.118496</v>
      </c>
    </row>
    <row r="146" spans="1:12">
      <c r="A146" s="68" t="s">
        <v>9305</v>
      </c>
      <c r="B146" s="61">
        <v>100</v>
      </c>
      <c r="C146" s="62">
        <v>23222861</v>
      </c>
      <c r="D146" s="61" t="s">
        <v>9306</v>
      </c>
      <c r="E146" s="61" t="s">
        <v>9307</v>
      </c>
      <c r="F146" s="61" t="s">
        <v>37</v>
      </c>
      <c r="G146" s="62">
        <v>26000000</v>
      </c>
      <c r="H146" s="61">
        <v>4.5</v>
      </c>
      <c r="I146" s="62">
        <f>Table1[[#This Row],[gross]]-Table1[[#This Row],[budget]]</f>
        <v>-2777139</v>
      </c>
      <c r="J146" s="61">
        <f>Table1[[#This Row],[gross]]/1000000</f>
        <v>23.222861000000002</v>
      </c>
      <c r="K146" s="61">
        <f>Table1[[#This Row],[budget]]/1000000</f>
        <v>26</v>
      </c>
      <c r="L146" s="71">
        <f>Table1[[#This Row],[Profit_Margin]]/1000000</f>
        <v>-2.777139</v>
      </c>
    </row>
    <row r="147" spans="1:12">
      <c r="A147" s="68" t="s">
        <v>4370</v>
      </c>
      <c r="B147" s="61">
        <v>102</v>
      </c>
      <c r="C147" s="62">
        <v>47285499</v>
      </c>
      <c r="D147" s="61" t="s">
        <v>9536</v>
      </c>
      <c r="E147" s="61" t="s">
        <v>9537</v>
      </c>
      <c r="F147" s="61" t="s">
        <v>37</v>
      </c>
      <c r="G147" s="62">
        <v>26000000</v>
      </c>
      <c r="H147" s="61">
        <v>5</v>
      </c>
      <c r="I147" s="62">
        <f>Table1[[#This Row],[gross]]-Table1[[#This Row],[budget]]</f>
        <v>21285499</v>
      </c>
      <c r="J147" s="61">
        <f>Table1[[#This Row],[gross]]/1000000</f>
        <v>47.285499000000002</v>
      </c>
      <c r="K147" s="61">
        <f>Table1[[#This Row],[budget]]/1000000</f>
        <v>26</v>
      </c>
      <c r="L147" s="71">
        <f>Table1[[#This Row],[Profit_Margin]]/1000000</f>
        <v>21.285499000000002</v>
      </c>
    </row>
    <row r="148" spans="1:12">
      <c r="A148" s="68" t="s">
        <v>3563</v>
      </c>
      <c r="B148" s="61">
        <v>141</v>
      </c>
      <c r="C148" s="62">
        <v>617840</v>
      </c>
      <c r="D148" s="61" t="s">
        <v>3565</v>
      </c>
      <c r="E148" s="61" t="s">
        <v>3567</v>
      </c>
      <c r="F148" s="61" t="s">
        <v>37</v>
      </c>
      <c r="G148" s="62">
        <v>70000000</v>
      </c>
      <c r="H148" s="61">
        <v>7.2</v>
      </c>
      <c r="I148" s="62">
        <f>Table1[[#This Row],[gross]]-Table1[[#This Row],[budget]]</f>
        <v>-69382160</v>
      </c>
      <c r="J148" s="61">
        <f>Table1[[#This Row],[gross]]/1000000</f>
        <v>0.61783999999999994</v>
      </c>
      <c r="K148" s="61">
        <f>Table1[[#This Row],[budget]]/1000000</f>
        <v>70</v>
      </c>
      <c r="L148" s="71">
        <f>Table1[[#This Row],[Profit_Margin]]/1000000</f>
        <v>-69.382159999999999</v>
      </c>
    </row>
    <row r="149" spans="1:12">
      <c r="A149" s="68" t="s">
        <v>16797</v>
      </c>
      <c r="B149" s="61">
        <v>125</v>
      </c>
      <c r="C149" s="62">
        <v>927107</v>
      </c>
      <c r="D149" s="61" t="s">
        <v>12009</v>
      </c>
      <c r="E149" s="61" t="s">
        <v>16800</v>
      </c>
      <c r="F149" s="61" t="s">
        <v>8731</v>
      </c>
      <c r="G149" s="62">
        <v>15000000</v>
      </c>
      <c r="H149" s="61">
        <v>7.3</v>
      </c>
      <c r="I149" s="62">
        <f>Table1[[#This Row],[gross]]-Table1[[#This Row],[budget]]</f>
        <v>-14072893</v>
      </c>
      <c r="J149" s="61">
        <f>Table1[[#This Row],[gross]]/1000000</f>
        <v>0.92710700000000001</v>
      </c>
      <c r="K149" s="61">
        <f>Table1[[#This Row],[budget]]/1000000</f>
        <v>15</v>
      </c>
      <c r="L149" s="71">
        <f>Table1[[#This Row],[Profit_Margin]]/1000000</f>
        <v>-14.072893000000001</v>
      </c>
    </row>
    <row r="150" spans="1:12">
      <c r="A150" s="68" t="s">
        <v>7142</v>
      </c>
      <c r="B150" s="61">
        <v>98</v>
      </c>
      <c r="C150" s="62">
        <v>24629916</v>
      </c>
      <c r="D150" s="61" t="s">
        <v>7445</v>
      </c>
      <c r="E150" s="61" t="s">
        <v>19231</v>
      </c>
      <c r="F150" s="61" t="s">
        <v>37</v>
      </c>
      <c r="G150" s="62">
        <v>3000000</v>
      </c>
      <c r="H150" s="61">
        <v>5.0999999999999996</v>
      </c>
      <c r="I150" s="62">
        <f>Table1[[#This Row],[gross]]-Table1[[#This Row],[budget]]</f>
        <v>21629916</v>
      </c>
      <c r="J150" s="61">
        <f>Table1[[#This Row],[gross]]/1000000</f>
        <v>24.629916000000001</v>
      </c>
      <c r="K150" s="61">
        <f>Table1[[#This Row],[budget]]/1000000</f>
        <v>3</v>
      </c>
      <c r="L150" s="71">
        <f>Table1[[#This Row],[Profit_Margin]]/1000000</f>
        <v>21.629916000000001</v>
      </c>
    </row>
    <row r="151" spans="1:12">
      <c r="A151" s="68" t="s">
        <v>710</v>
      </c>
      <c r="B151" s="61">
        <v>124</v>
      </c>
      <c r="C151" s="62">
        <v>172620724</v>
      </c>
      <c r="D151" s="61" t="s">
        <v>712</v>
      </c>
      <c r="E151" s="61" t="s">
        <v>2323</v>
      </c>
      <c r="F151" s="61" t="s">
        <v>37</v>
      </c>
      <c r="G151" s="62">
        <v>85000000</v>
      </c>
      <c r="H151" s="61">
        <v>6.4</v>
      </c>
      <c r="I151" s="62">
        <f>Table1[[#This Row],[gross]]-Table1[[#This Row],[budget]]</f>
        <v>87620724</v>
      </c>
      <c r="J151" s="61">
        <f>Table1[[#This Row],[gross]]/1000000</f>
        <v>172.620724</v>
      </c>
      <c r="K151" s="61">
        <f>Table1[[#This Row],[budget]]/1000000</f>
        <v>85</v>
      </c>
      <c r="L151" s="71">
        <f>Table1[[#This Row],[Profit_Margin]]/1000000</f>
        <v>87.620723999999996</v>
      </c>
    </row>
    <row r="152" spans="1:12">
      <c r="A152" s="68" t="s">
        <v>3613</v>
      </c>
      <c r="B152" s="61">
        <v>91</v>
      </c>
      <c r="C152" s="62">
        <v>2850263</v>
      </c>
      <c r="D152" s="61" t="s">
        <v>21401</v>
      </c>
      <c r="E152" s="61" t="s">
        <v>21402</v>
      </c>
      <c r="F152" s="61" t="s">
        <v>37</v>
      </c>
      <c r="G152" s="62">
        <v>2600000</v>
      </c>
      <c r="H152" s="61">
        <v>6.2</v>
      </c>
      <c r="I152" s="62">
        <f>Table1[[#This Row],[gross]]-Table1[[#This Row],[budget]]</f>
        <v>250263</v>
      </c>
      <c r="J152" s="61">
        <f>Table1[[#This Row],[gross]]/1000000</f>
        <v>2.850263</v>
      </c>
      <c r="K152" s="61">
        <f>Table1[[#This Row],[budget]]/1000000</f>
        <v>2.6</v>
      </c>
      <c r="L152" s="71">
        <f>Table1[[#This Row],[Profit_Margin]]/1000000</f>
        <v>0.25026300000000001</v>
      </c>
    </row>
    <row r="153" spans="1:12">
      <c r="A153" s="68" t="s">
        <v>18867</v>
      </c>
      <c r="B153" s="61">
        <v>88</v>
      </c>
      <c r="C153" s="62">
        <v>83400000</v>
      </c>
      <c r="D153" s="61" t="s">
        <v>1671</v>
      </c>
      <c r="E153" s="61" t="s">
        <v>18870</v>
      </c>
      <c r="F153" s="61" t="s">
        <v>37</v>
      </c>
      <c r="G153" s="62">
        <v>3500000</v>
      </c>
      <c r="H153" s="61">
        <v>7.8</v>
      </c>
      <c r="I153" s="62">
        <f>Table1[[#This Row],[gross]]-Table1[[#This Row],[budget]]</f>
        <v>79900000</v>
      </c>
      <c r="J153" s="61">
        <f>Table1[[#This Row],[gross]]/1000000</f>
        <v>83.4</v>
      </c>
      <c r="K153" s="61">
        <f>Table1[[#This Row],[budget]]/1000000</f>
        <v>3.5</v>
      </c>
      <c r="L153" s="71">
        <f>Table1[[#This Row],[Profit_Margin]]/1000000</f>
        <v>79.900000000000006</v>
      </c>
    </row>
    <row r="154" spans="1:12">
      <c r="A154" s="68" t="s">
        <v>11441</v>
      </c>
      <c r="B154" s="61">
        <v>124</v>
      </c>
      <c r="C154" s="62">
        <v>439162</v>
      </c>
      <c r="D154" s="61" t="s">
        <v>16256</v>
      </c>
      <c r="E154" s="61" t="s">
        <v>16258</v>
      </c>
      <c r="F154" s="61" t="s">
        <v>676</v>
      </c>
      <c r="G154" s="62">
        <v>1100000000</v>
      </c>
      <c r="H154" s="61">
        <v>8.1</v>
      </c>
      <c r="I154" s="62">
        <f>Table1[[#This Row],[gross]]-Table1[[#This Row],[budget]]</f>
        <v>-1099560838</v>
      </c>
      <c r="J154" s="61">
        <f>Table1[[#This Row],[gross]]/1000000</f>
        <v>0.439162</v>
      </c>
      <c r="K154" s="61">
        <f>Table1[[#This Row],[budget]]/1000000</f>
        <v>1100</v>
      </c>
      <c r="L154" s="71">
        <f>Table1[[#This Row],[Profit_Margin]]/1000000</f>
        <v>-1099.5608380000001</v>
      </c>
    </row>
    <row r="155" spans="1:12">
      <c r="A155" s="68" t="s">
        <v>1658</v>
      </c>
      <c r="B155" s="61">
        <v>90</v>
      </c>
      <c r="C155" s="62">
        <v>217350219</v>
      </c>
      <c r="D155" s="61" t="s">
        <v>89</v>
      </c>
      <c r="E155" s="61" t="s">
        <v>8826</v>
      </c>
      <c r="F155" s="61" t="s">
        <v>37</v>
      </c>
      <c r="G155" s="62">
        <v>28000000</v>
      </c>
      <c r="H155" s="61">
        <v>8</v>
      </c>
      <c r="I155" s="62">
        <f>Table1[[#This Row],[gross]]-Table1[[#This Row],[budget]]</f>
        <v>189350219</v>
      </c>
      <c r="J155" s="61">
        <f>Table1[[#This Row],[gross]]/1000000</f>
        <v>217.35021900000001</v>
      </c>
      <c r="K155" s="61">
        <f>Table1[[#This Row],[budget]]/1000000</f>
        <v>28</v>
      </c>
      <c r="L155" s="71">
        <f>Table1[[#This Row],[Profit_Margin]]/1000000</f>
        <v>189.35021900000001</v>
      </c>
    </row>
    <row r="156" spans="1:12">
      <c r="A156" s="68" t="s">
        <v>16392</v>
      </c>
      <c r="B156" s="61">
        <v>113</v>
      </c>
      <c r="C156" s="62">
        <v>3014541</v>
      </c>
      <c r="D156" s="61" t="s">
        <v>3409</v>
      </c>
      <c r="E156" s="61" t="s">
        <v>16393</v>
      </c>
      <c r="F156" s="61" t="s">
        <v>37</v>
      </c>
      <c r="G156" s="62">
        <v>8000000</v>
      </c>
      <c r="H156" s="61">
        <v>6.7</v>
      </c>
      <c r="I156" s="62">
        <f>Table1[[#This Row],[gross]]-Table1[[#This Row],[budget]]</f>
        <v>-4985459</v>
      </c>
      <c r="J156" s="61">
        <f>Table1[[#This Row],[gross]]/1000000</f>
        <v>3.0145409999999999</v>
      </c>
      <c r="K156" s="61">
        <f>Table1[[#This Row],[budget]]/1000000</f>
        <v>8</v>
      </c>
      <c r="L156" s="71">
        <f>Table1[[#This Row],[Profit_Margin]]/1000000</f>
        <v>-4.9854589999999996</v>
      </c>
    </row>
    <row r="157" spans="1:12">
      <c r="A157" s="68" t="s">
        <v>120</v>
      </c>
      <c r="B157" s="61">
        <v>97</v>
      </c>
      <c r="C157" s="62">
        <v>326308</v>
      </c>
      <c r="D157" s="61" t="s">
        <v>2125</v>
      </c>
      <c r="E157" s="61" t="s">
        <v>17944</v>
      </c>
      <c r="F157" s="61" t="s">
        <v>37</v>
      </c>
      <c r="G157" s="62">
        <v>5000000</v>
      </c>
      <c r="H157" s="61">
        <v>6.1</v>
      </c>
      <c r="I157" s="62">
        <f>Table1[[#This Row],[gross]]-Table1[[#This Row],[budget]]</f>
        <v>-4673692</v>
      </c>
      <c r="J157" s="61">
        <f>Table1[[#This Row],[gross]]/1000000</f>
        <v>0.32630799999999999</v>
      </c>
      <c r="K157" s="61">
        <f>Table1[[#This Row],[budget]]/1000000</f>
        <v>5</v>
      </c>
      <c r="L157" s="71">
        <f>Table1[[#This Row],[Profit_Margin]]/1000000</f>
        <v>-4.673692</v>
      </c>
    </row>
    <row r="158" spans="1:12">
      <c r="A158" s="68" t="s">
        <v>3891</v>
      </c>
      <c r="B158" s="61">
        <v>96</v>
      </c>
      <c r="C158" s="62">
        <v>14208384</v>
      </c>
      <c r="D158" s="61" t="s">
        <v>1681</v>
      </c>
      <c r="E158" s="61" t="s">
        <v>8576</v>
      </c>
      <c r="F158" s="61" t="s">
        <v>37</v>
      </c>
      <c r="G158" s="62">
        <v>30000000</v>
      </c>
      <c r="H158" s="61">
        <v>5.6</v>
      </c>
      <c r="I158" s="62">
        <f>Table1[[#This Row],[gross]]-Table1[[#This Row],[budget]]</f>
        <v>-15791616</v>
      </c>
      <c r="J158" s="61">
        <f>Table1[[#This Row],[gross]]/1000000</f>
        <v>14.208384000000001</v>
      </c>
      <c r="K158" s="61">
        <f>Table1[[#This Row],[budget]]/1000000</f>
        <v>30</v>
      </c>
      <c r="L158" s="71">
        <f>Table1[[#This Row],[Profit_Margin]]/1000000</f>
        <v>-15.791615999999999</v>
      </c>
    </row>
    <row r="159" spans="1:12">
      <c r="A159" s="68" t="s">
        <v>499</v>
      </c>
      <c r="B159" s="61">
        <v>101</v>
      </c>
      <c r="C159" s="62">
        <v>25863915</v>
      </c>
      <c r="D159" s="61" t="s">
        <v>1199</v>
      </c>
      <c r="E159" s="61" t="s">
        <v>7513</v>
      </c>
      <c r="F159" s="61" t="s">
        <v>37</v>
      </c>
      <c r="G159" s="62">
        <v>35000000</v>
      </c>
      <c r="H159" s="61">
        <v>5.0999999999999996</v>
      </c>
      <c r="I159" s="62">
        <f>Table1[[#This Row],[gross]]-Table1[[#This Row],[budget]]</f>
        <v>-9136085</v>
      </c>
      <c r="J159" s="61">
        <f>Table1[[#This Row],[gross]]/1000000</f>
        <v>25.863914999999999</v>
      </c>
      <c r="K159" s="61">
        <f>Table1[[#This Row],[budget]]/1000000</f>
        <v>35</v>
      </c>
      <c r="L159" s="71">
        <f>Table1[[#This Row],[Profit_Margin]]/1000000</f>
        <v>-9.1360849999999996</v>
      </c>
    </row>
    <row r="160" spans="1:12">
      <c r="A160" s="68" t="s">
        <v>6854</v>
      </c>
      <c r="B160" s="61">
        <v>93</v>
      </c>
      <c r="C160" s="62">
        <v>652526</v>
      </c>
      <c r="D160" s="61" t="s">
        <v>6855</v>
      </c>
      <c r="E160" s="61" t="s">
        <v>6856</v>
      </c>
      <c r="F160" s="61" t="s">
        <v>37</v>
      </c>
      <c r="G160" s="62">
        <v>40000000</v>
      </c>
      <c r="H160" s="61">
        <v>5.0999999999999996</v>
      </c>
      <c r="I160" s="62">
        <f>Table1[[#This Row],[gross]]-Table1[[#This Row],[budget]]</f>
        <v>-39347474</v>
      </c>
      <c r="J160" s="61">
        <f>Table1[[#This Row],[gross]]/1000000</f>
        <v>0.65252600000000005</v>
      </c>
      <c r="K160" s="61">
        <f>Table1[[#This Row],[budget]]/1000000</f>
        <v>40</v>
      </c>
      <c r="L160" s="71">
        <f>Table1[[#This Row],[Profit_Margin]]/1000000</f>
        <v>-39.347473999999998</v>
      </c>
    </row>
    <row r="161" spans="1:12">
      <c r="A161" s="68" t="s">
        <v>8950</v>
      </c>
      <c r="B161" s="61">
        <v>81</v>
      </c>
      <c r="C161" s="62">
        <v>66950483</v>
      </c>
      <c r="D161" s="61" t="s">
        <v>3057</v>
      </c>
      <c r="E161" s="61" t="s">
        <v>8951</v>
      </c>
      <c r="F161" s="61" t="s">
        <v>37</v>
      </c>
      <c r="G161" s="62">
        <v>28000000</v>
      </c>
      <c r="H161" s="61">
        <v>6.2</v>
      </c>
      <c r="I161" s="62">
        <f>Table1[[#This Row],[gross]]-Table1[[#This Row],[budget]]</f>
        <v>38950483</v>
      </c>
      <c r="J161" s="61">
        <f>Table1[[#This Row],[gross]]/1000000</f>
        <v>66.950483000000006</v>
      </c>
      <c r="K161" s="61">
        <f>Table1[[#This Row],[budget]]/1000000</f>
        <v>28</v>
      </c>
      <c r="L161" s="71">
        <f>Table1[[#This Row],[Profit_Margin]]/1000000</f>
        <v>38.950482999999998</v>
      </c>
    </row>
    <row r="162" spans="1:12">
      <c r="A162" s="68" t="s">
        <v>760</v>
      </c>
      <c r="B162" s="61">
        <v>206</v>
      </c>
      <c r="C162" s="62">
        <v>34293771</v>
      </c>
      <c r="D162" s="61" t="s">
        <v>761</v>
      </c>
      <c r="E162" s="61" t="s">
        <v>763</v>
      </c>
      <c r="F162" s="61" t="s">
        <v>37</v>
      </c>
      <c r="G162" s="62">
        <v>155000000</v>
      </c>
      <c r="H162" s="61">
        <v>5.5</v>
      </c>
      <c r="I162" s="62">
        <f>Table1[[#This Row],[gross]]-Table1[[#This Row],[budget]]</f>
        <v>-120706229</v>
      </c>
      <c r="J162" s="61">
        <f>Table1[[#This Row],[gross]]/1000000</f>
        <v>34.293771</v>
      </c>
      <c r="K162" s="61">
        <f>Table1[[#This Row],[budget]]/1000000</f>
        <v>155</v>
      </c>
      <c r="L162" s="71">
        <f>Table1[[#This Row],[Profit_Margin]]/1000000</f>
        <v>-120.70622899999999</v>
      </c>
    </row>
    <row r="163" spans="1:12">
      <c r="A163" s="68" t="s">
        <v>6775</v>
      </c>
      <c r="B163" s="61">
        <v>103</v>
      </c>
      <c r="C163" s="62">
        <v>13395939</v>
      </c>
      <c r="D163" s="61" t="s">
        <v>1415</v>
      </c>
      <c r="E163" s="61" t="s">
        <v>6776</v>
      </c>
      <c r="F163" s="61" t="s">
        <v>37</v>
      </c>
      <c r="G163" s="62">
        <v>60000000</v>
      </c>
      <c r="H163" s="61">
        <v>6.2</v>
      </c>
      <c r="I163" s="62">
        <f>Table1[[#This Row],[gross]]-Table1[[#This Row],[budget]]</f>
        <v>-46604061</v>
      </c>
      <c r="J163" s="61">
        <f>Table1[[#This Row],[gross]]/1000000</f>
        <v>13.395939</v>
      </c>
      <c r="K163" s="61">
        <f>Table1[[#This Row],[budget]]/1000000</f>
        <v>60</v>
      </c>
      <c r="L163" s="71">
        <f>Table1[[#This Row],[Profit_Margin]]/1000000</f>
        <v>-46.604061000000002</v>
      </c>
    </row>
    <row r="164" spans="1:12">
      <c r="A164" s="68" t="s">
        <v>1633</v>
      </c>
      <c r="B164" s="61">
        <v>165</v>
      </c>
      <c r="C164" s="62">
        <v>58183966</v>
      </c>
      <c r="D164" s="61" t="s">
        <v>1634</v>
      </c>
      <c r="E164" s="61" t="s">
        <v>1635</v>
      </c>
      <c r="F164" s="61" t="s">
        <v>37</v>
      </c>
      <c r="G164" s="62">
        <v>107000000</v>
      </c>
      <c r="H164" s="61">
        <v>6.8</v>
      </c>
      <c r="I164" s="62">
        <f>Table1[[#This Row],[gross]]-Table1[[#This Row],[budget]]</f>
        <v>-48816034</v>
      </c>
      <c r="J164" s="61">
        <f>Table1[[#This Row],[gross]]/1000000</f>
        <v>58.183965999999998</v>
      </c>
      <c r="K164" s="61">
        <f>Table1[[#This Row],[budget]]/1000000</f>
        <v>107</v>
      </c>
      <c r="L164" s="71">
        <f>Table1[[#This Row],[Profit_Margin]]/1000000</f>
        <v>-48.816034000000002</v>
      </c>
    </row>
    <row r="165" spans="1:12">
      <c r="A165" s="68" t="s">
        <v>16379</v>
      </c>
      <c r="B165" s="61">
        <v>103</v>
      </c>
      <c r="C165" s="62">
        <v>206400</v>
      </c>
      <c r="D165" s="61" t="s">
        <v>16012</v>
      </c>
      <c r="E165" s="61" t="s">
        <v>16380</v>
      </c>
      <c r="F165" s="61" t="s">
        <v>1464</v>
      </c>
      <c r="G165" s="62">
        <v>50000000</v>
      </c>
      <c r="H165" s="61">
        <v>6.9</v>
      </c>
      <c r="I165" s="62">
        <f>Table1[[#This Row],[gross]]-Table1[[#This Row],[budget]]</f>
        <v>-49793600</v>
      </c>
      <c r="J165" s="61">
        <f>Table1[[#This Row],[gross]]/1000000</f>
        <v>0.2064</v>
      </c>
      <c r="K165" s="61">
        <f>Table1[[#This Row],[budget]]/1000000</f>
        <v>50</v>
      </c>
      <c r="L165" s="71">
        <f>Table1[[#This Row],[Profit_Margin]]/1000000</f>
        <v>-49.793599999999998</v>
      </c>
    </row>
    <row r="166" spans="1:12">
      <c r="A166" s="68" t="s">
        <v>255</v>
      </c>
      <c r="B166" s="61">
        <v>108</v>
      </c>
      <c r="C166" s="62">
        <v>334185206</v>
      </c>
      <c r="D166" s="61" t="s">
        <v>200</v>
      </c>
      <c r="E166" s="61" t="s">
        <v>256</v>
      </c>
      <c r="F166" s="61" t="s">
        <v>37</v>
      </c>
      <c r="G166" s="62">
        <v>200000000</v>
      </c>
      <c r="H166" s="61">
        <v>6.5</v>
      </c>
      <c r="I166" s="62">
        <f>Table1[[#This Row],[gross]]-Table1[[#This Row],[budget]]</f>
        <v>134185206</v>
      </c>
      <c r="J166" s="61">
        <f>Table1[[#This Row],[gross]]/1000000</f>
        <v>334.18520599999999</v>
      </c>
      <c r="K166" s="61">
        <f>Table1[[#This Row],[budget]]/1000000</f>
        <v>200</v>
      </c>
      <c r="L166" s="71">
        <f>Table1[[#This Row],[Profit_Margin]]/1000000</f>
        <v>134.18520599999999</v>
      </c>
    </row>
    <row r="167" spans="1:12">
      <c r="A167" s="68" t="s">
        <v>717</v>
      </c>
      <c r="B167" s="61">
        <v>113</v>
      </c>
      <c r="C167" s="62">
        <v>76846624</v>
      </c>
      <c r="D167" s="61" t="s">
        <v>200</v>
      </c>
      <c r="E167" s="61" t="s">
        <v>718</v>
      </c>
      <c r="F167" s="61" t="s">
        <v>37</v>
      </c>
      <c r="G167" s="62">
        <v>170000000</v>
      </c>
      <c r="H167" s="61">
        <v>6.4</v>
      </c>
      <c r="I167" s="62">
        <f>Table1[[#This Row],[gross]]-Table1[[#This Row],[budget]]</f>
        <v>-93153376</v>
      </c>
      <c r="J167" s="61">
        <f>Table1[[#This Row],[gross]]/1000000</f>
        <v>76.846624000000006</v>
      </c>
      <c r="K167" s="61">
        <f>Table1[[#This Row],[budget]]/1000000</f>
        <v>170</v>
      </c>
      <c r="L167" s="71">
        <f>Table1[[#This Row],[Profit_Margin]]/1000000</f>
        <v>-93.153375999999994</v>
      </c>
    </row>
    <row r="168" spans="1:12">
      <c r="A168" s="68" t="s">
        <v>685</v>
      </c>
      <c r="B168" s="61">
        <v>145</v>
      </c>
      <c r="C168" s="62">
        <v>55473600</v>
      </c>
      <c r="D168" s="61" t="s">
        <v>4177</v>
      </c>
      <c r="E168" s="61" t="s">
        <v>4700</v>
      </c>
      <c r="F168" s="61" t="s">
        <v>37</v>
      </c>
      <c r="G168" s="62">
        <v>50000000</v>
      </c>
      <c r="H168" s="61">
        <v>6.4</v>
      </c>
      <c r="I168" s="62">
        <f>Table1[[#This Row],[gross]]-Table1[[#This Row],[budget]]</f>
        <v>5473600</v>
      </c>
      <c r="J168" s="61">
        <f>Table1[[#This Row],[gross]]/1000000</f>
        <v>55.473599999999998</v>
      </c>
      <c r="K168" s="61">
        <f>Table1[[#This Row],[budget]]/1000000</f>
        <v>50</v>
      </c>
      <c r="L168" s="71">
        <f>Table1[[#This Row],[Profit_Margin]]/1000000</f>
        <v>5.4736000000000002</v>
      </c>
    </row>
    <row r="169" spans="1:12">
      <c r="A169" s="68" t="s">
        <v>187</v>
      </c>
      <c r="B169" s="61">
        <v>116</v>
      </c>
      <c r="C169" s="62">
        <v>78900000</v>
      </c>
      <c r="D169" s="61" t="s">
        <v>10222</v>
      </c>
      <c r="E169" s="61" t="s">
        <v>15591</v>
      </c>
      <c r="F169" s="61" t="s">
        <v>37</v>
      </c>
      <c r="G169" s="62">
        <v>11000000</v>
      </c>
      <c r="H169" s="61">
        <v>8.5</v>
      </c>
      <c r="I169" s="62">
        <f>Table1[[#This Row],[gross]]-Table1[[#This Row],[budget]]</f>
        <v>67900000</v>
      </c>
      <c r="J169" s="61">
        <f>Table1[[#This Row],[gross]]/1000000</f>
        <v>78.900000000000006</v>
      </c>
      <c r="K169" s="61">
        <f>Table1[[#This Row],[budget]]/1000000</f>
        <v>11</v>
      </c>
      <c r="L169" s="71">
        <f>Table1[[#This Row],[Profit_Margin]]/1000000</f>
        <v>67.900000000000006</v>
      </c>
    </row>
    <row r="170" spans="1:12">
      <c r="A170" s="68" t="s">
        <v>4176</v>
      </c>
      <c r="B170" s="61">
        <v>116</v>
      </c>
      <c r="C170" s="62">
        <v>47748610</v>
      </c>
      <c r="D170" s="61" t="s">
        <v>4177</v>
      </c>
      <c r="E170" s="61" t="s">
        <v>4179</v>
      </c>
      <c r="F170" s="61" t="s">
        <v>37</v>
      </c>
      <c r="G170" s="62">
        <v>75000000</v>
      </c>
      <c r="H170" s="61">
        <v>6.3</v>
      </c>
      <c r="I170" s="62">
        <f>Table1[[#This Row],[gross]]-Table1[[#This Row],[budget]]</f>
        <v>-27251390</v>
      </c>
      <c r="J170" s="61">
        <f>Table1[[#This Row],[gross]]/1000000</f>
        <v>47.748609999999999</v>
      </c>
      <c r="K170" s="61">
        <f>Table1[[#This Row],[budget]]/1000000</f>
        <v>75</v>
      </c>
      <c r="L170" s="71">
        <f>Table1[[#This Row],[Profit_Margin]]/1000000</f>
        <v>-27.251390000000001</v>
      </c>
    </row>
    <row r="171" spans="1:12">
      <c r="A171" s="68" t="s">
        <v>5911</v>
      </c>
      <c r="B171" s="61">
        <v>86</v>
      </c>
      <c r="C171" s="62">
        <v>25200412</v>
      </c>
      <c r="D171" s="61" t="s">
        <v>5913</v>
      </c>
      <c r="E171" s="61" t="s">
        <v>5915</v>
      </c>
      <c r="F171" s="61" t="s">
        <v>37</v>
      </c>
      <c r="G171" s="62">
        <v>45000000</v>
      </c>
      <c r="H171" s="61">
        <v>5.4</v>
      </c>
      <c r="I171" s="62">
        <f>Table1[[#This Row],[gross]]-Table1[[#This Row],[budget]]</f>
        <v>-19799588</v>
      </c>
      <c r="J171" s="61">
        <f>Table1[[#This Row],[gross]]/1000000</f>
        <v>25.200412</v>
      </c>
      <c r="K171" s="61">
        <f>Table1[[#This Row],[budget]]/1000000</f>
        <v>45</v>
      </c>
      <c r="L171" s="71">
        <f>Table1[[#This Row],[Profit_Margin]]/1000000</f>
        <v>-19.799588</v>
      </c>
    </row>
    <row r="172" spans="1:12">
      <c r="A172" s="68" t="s">
        <v>6529</v>
      </c>
      <c r="B172" s="61">
        <v>102</v>
      </c>
      <c r="C172" s="62">
        <v>41797066</v>
      </c>
      <c r="D172" s="61" t="s">
        <v>2208</v>
      </c>
      <c r="E172" s="61" t="s">
        <v>6532</v>
      </c>
      <c r="F172" s="61" t="s">
        <v>37</v>
      </c>
      <c r="G172" s="62">
        <v>40000000</v>
      </c>
      <c r="H172" s="61">
        <v>4.7</v>
      </c>
      <c r="I172" s="62">
        <f>Table1[[#This Row],[gross]]-Table1[[#This Row],[budget]]</f>
        <v>1797066</v>
      </c>
      <c r="J172" s="61">
        <f>Table1[[#This Row],[gross]]/1000000</f>
        <v>41.797066000000001</v>
      </c>
      <c r="K172" s="61">
        <f>Table1[[#This Row],[budget]]/1000000</f>
        <v>40</v>
      </c>
      <c r="L172" s="71">
        <f>Table1[[#This Row],[Profit_Margin]]/1000000</f>
        <v>1.7970660000000001</v>
      </c>
    </row>
    <row r="173" spans="1:12">
      <c r="A173" s="68" t="s">
        <v>29</v>
      </c>
      <c r="B173" s="61">
        <v>154</v>
      </c>
      <c r="C173" s="62">
        <v>85200000</v>
      </c>
      <c r="D173" s="61" t="s">
        <v>73</v>
      </c>
      <c r="E173" s="61" t="s">
        <v>12144</v>
      </c>
      <c r="F173" s="61" t="s">
        <v>37</v>
      </c>
      <c r="G173" s="62">
        <v>18500000</v>
      </c>
      <c r="H173" s="61">
        <v>8.4</v>
      </c>
      <c r="I173" s="62">
        <f>Table1[[#This Row],[gross]]-Table1[[#This Row],[budget]]</f>
        <v>66700000</v>
      </c>
      <c r="J173" s="61">
        <f>Table1[[#This Row],[gross]]/1000000</f>
        <v>85.2</v>
      </c>
      <c r="K173" s="61">
        <f>Table1[[#This Row],[budget]]/1000000</f>
        <v>18.5</v>
      </c>
      <c r="L173" s="71">
        <f>Table1[[#This Row],[Profit_Margin]]/1000000</f>
        <v>66.7</v>
      </c>
    </row>
    <row r="174" spans="1:12">
      <c r="A174" s="68" t="s">
        <v>5087</v>
      </c>
      <c r="B174" s="61">
        <v>120</v>
      </c>
      <c r="C174" s="62">
        <v>36733909</v>
      </c>
      <c r="D174" s="61" t="s">
        <v>7682</v>
      </c>
      <c r="E174" s="61" t="s">
        <v>7945</v>
      </c>
      <c r="F174" s="61" t="s">
        <v>37</v>
      </c>
      <c r="G174" s="62">
        <v>32000000</v>
      </c>
      <c r="H174" s="61">
        <v>7.1</v>
      </c>
      <c r="I174" s="62">
        <f>Table1[[#This Row],[gross]]-Table1[[#This Row],[budget]]</f>
        <v>4733909</v>
      </c>
      <c r="J174" s="61">
        <f>Table1[[#This Row],[gross]]/1000000</f>
        <v>36.733908999999997</v>
      </c>
      <c r="K174" s="61">
        <f>Table1[[#This Row],[budget]]/1000000</f>
        <v>32</v>
      </c>
      <c r="L174" s="71">
        <f>Table1[[#This Row],[Profit_Margin]]/1000000</f>
        <v>4.7339089999999997</v>
      </c>
    </row>
    <row r="175" spans="1:12">
      <c r="A175" s="68" t="s">
        <v>12884</v>
      </c>
      <c r="B175" s="61">
        <v>99</v>
      </c>
      <c r="C175" s="62">
        <v>33860010</v>
      </c>
      <c r="D175" s="61" t="s">
        <v>1681</v>
      </c>
      <c r="E175" s="61" t="s">
        <v>12885</v>
      </c>
      <c r="F175" s="61" t="s">
        <v>37</v>
      </c>
      <c r="G175" s="62">
        <v>15000000</v>
      </c>
      <c r="H175" s="61">
        <v>4.8</v>
      </c>
      <c r="I175" s="62">
        <f>Table1[[#This Row],[gross]]-Table1[[#This Row],[budget]]</f>
        <v>18860010</v>
      </c>
      <c r="J175" s="61">
        <f>Table1[[#This Row],[gross]]/1000000</f>
        <v>33.860010000000003</v>
      </c>
      <c r="K175" s="61">
        <f>Table1[[#This Row],[budget]]/1000000</f>
        <v>15</v>
      </c>
      <c r="L175" s="71">
        <f>Table1[[#This Row],[Profit_Margin]]/1000000</f>
        <v>18.860009999999999</v>
      </c>
    </row>
    <row r="176" spans="1:12">
      <c r="A176" s="68" t="s">
        <v>4554</v>
      </c>
      <c r="B176" s="61">
        <v>95</v>
      </c>
      <c r="C176" s="62">
        <v>25482931</v>
      </c>
      <c r="D176" s="61" t="s">
        <v>422</v>
      </c>
      <c r="E176" s="61" t="s">
        <v>13432</v>
      </c>
      <c r="F176" s="61" t="s">
        <v>37</v>
      </c>
      <c r="G176" s="62">
        <v>14000000</v>
      </c>
      <c r="H176" s="61">
        <v>5.7</v>
      </c>
      <c r="I176" s="62">
        <f>Table1[[#This Row],[gross]]-Table1[[#This Row],[budget]]</f>
        <v>11482931</v>
      </c>
      <c r="J176" s="61">
        <f>Table1[[#This Row],[gross]]/1000000</f>
        <v>25.482931000000001</v>
      </c>
      <c r="K176" s="61">
        <f>Table1[[#This Row],[budget]]/1000000</f>
        <v>14</v>
      </c>
      <c r="L176" s="71">
        <f>Table1[[#This Row],[Profit_Margin]]/1000000</f>
        <v>11.482931000000001</v>
      </c>
    </row>
    <row r="177" spans="1:12">
      <c r="A177" s="68" t="s">
        <v>11361</v>
      </c>
      <c r="B177" s="61">
        <v>106</v>
      </c>
      <c r="C177" s="62">
        <v>6262942</v>
      </c>
      <c r="D177" s="61" t="s">
        <v>1023</v>
      </c>
      <c r="E177" s="61" t="s">
        <v>15903</v>
      </c>
      <c r="F177" s="61" t="s">
        <v>37</v>
      </c>
      <c r="G177" s="62">
        <v>9000000</v>
      </c>
      <c r="H177" s="61">
        <v>6.9</v>
      </c>
      <c r="I177" s="62">
        <f>Table1[[#This Row],[gross]]-Table1[[#This Row],[budget]]</f>
        <v>-2737058</v>
      </c>
      <c r="J177" s="61">
        <f>Table1[[#This Row],[gross]]/1000000</f>
        <v>6.2629419999999998</v>
      </c>
      <c r="K177" s="61">
        <f>Table1[[#This Row],[budget]]/1000000</f>
        <v>9</v>
      </c>
      <c r="L177" s="71">
        <f>Table1[[#This Row],[Profit_Margin]]/1000000</f>
        <v>-2.7370580000000002</v>
      </c>
    </row>
    <row r="178" spans="1:12">
      <c r="A178" s="68" t="s">
        <v>11327</v>
      </c>
      <c r="B178" s="61">
        <v>121</v>
      </c>
      <c r="C178" s="62">
        <v>112935</v>
      </c>
      <c r="D178" s="61" t="s">
        <v>3409</v>
      </c>
      <c r="E178" s="61" t="s">
        <v>15757</v>
      </c>
      <c r="F178" s="61" t="s">
        <v>37</v>
      </c>
      <c r="G178" s="62">
        <v>9000000</v>
      </c>
      <c r="H178" s="61">
        <v>7.6</v>
      </c>
      <c r="I178" s="62">
        <f>Table1[[#This Row],[gross]]-Table1[[#This Row],[budget]]</f>
        <v>-8887065</v>
      </c>
      <c r="J178" s="61">
        <f>Table1[[#This Row],[gross]]/1000000</f>
        <v>0.11293499999999999</v>
      </c>
      <c r="K178" s="61">
        <f>Table1[[#This Row],[budget]]/1000000</f>
        <v>9</v>
      </c>
      <c r="L178" s="71">
        <f>Table1[[#This Row],[Profit_Margin]]/1000000</f>
        <v>-8.8870649999999998</v>
      </c>
    </row>
    <row r="179" spans="1:12">
      <c r="A179" s="68" t="s">
        <v>4118</v>
      </c>
      <c r="B179" s="61">
        <v>128</v>
      </c>
      <c r="C179" s="62">
        <v>7221458</v>
      </c>
      <c r="D179" s="61" t="s">
        <v>4075</v>
      </c>
      <c r="E179" s="61" t="s">
        <v>4874</v>
      </c>
      <c r="F179" s="61" t="s">
        <v>37</v>
      </c>
      <c r="G179" s="62">
        <v>55000000</v>
      </c>
      <c r="H179" s="61">
        <v>6.2</v>
      </c>
      <c r="I179" s="62">
        <f>Table1[[#This Row],[gross]]-Table1[[#This Row],[budget]]</f>
        <v>-47778542</v>
      </c>
      <c r="J179" s="61">
        <f>Table1[[#This Row],[gross]]/1000000</f>
        <v>7.2214580000000002</v>
      </c>
      <c r="K179" s="61">
        <f>Table1[[#This Row],[budget]]/1000000</f>
        <v>55</v>
      </c>
      <c r="L179" s="71">
        <f>Table1[[#This Row],[Profit_Margin]]/1000000</f>
        <v>-47.778542000000002</v>
      </c>
    </row>
    <row r="180" spans="1:12">
      <c r="A180" s="68" t="s">
        <v>5935</v>
      </c>
      <c r="B180" s="61">
        <v>220</v>
      </c>
      <c r="C180" s="62">
        <v>15527125</v>
      </c>
      <c r="D180" s="61" t="s">
        <v>4042</v>
      </c>
      <c r="E180" s="61" t="s">
        <v>5937</v>
      </c>
      <c r="F180" s="61" t="s">
        <v>37</v>
      </c>
      <c r="G180" s="62">
        <v>57000000</v>
      </c>
      <c r="H180" s="61">
        <v>5.8</v>
      </c>
      <c r="I180" s="62">
        <f>Table1[[#This Row],[gross]]-Table1[[#This Row],[budget]]</f>
        <v>-41472875</v>
      </c>
      <c r="J180" s="61">
        <f>Table1[[#This Row],[gross]]/1000000</f>
        <v>15.527125</v>
      </c>
      <c r="K180" s="61">
        <f>Table1[[#This Row],[budget]]/1000000</f>
        <v>57</v>
      </c>
      <c r="L180" s="71">
        <f>Table1[[#This Row],[Profit_Margin]]/1000000</f>
        <v>-41.472875000000002</v>
      </c>
    </row>
    <row r="181" spans="1:12">
      <c r="A181" s="68" t="s">
        <v>13271</v>
      </c>
      <c r="B181" s="61">
        <v>105</v>
      </c>
      <c r="C181" s="62">
        <v>22723</v>
      </c>
      <c r="D181" s="61" t="s">
        <v>13272</v>
      </c>
      <c r="E181" s="61" t="s">
        <v>13273</v>
      </c>
      <c r="F181" s="61" t="s">
        <v>37</v>
      </c>
      <c r="G181" s="62">
        <v>25000000</v>
      </c>
      <c r="H181" s="61">
        <v>4.5</v>
      </c>
      <c r="I181" s="62">
        <f>Table1[[#This Row],[gross]]-Table1[[#This Row],[budget]]</f>
        <v>-24977277</v>
      </c>
      <c r="J181" s="61">
        <f>Table1[[#This Row],[gross]]/1000000</f>
        <v>2.2723E-2</v>
      </c>
      <c r="K181" s="61">
        <f>Table1[[#This Row],[budget]]/1000000</f>
        <v>25</v>
      </c>
      <c r="L181" s="71">
        <f>Table1[[#This Row],[Profit_Margin]]/1000000</f>
        <v>-24.977277000000001</v>
      </c>
    </row>
    <row r="182" spans="1:12">
      <c r="A182" s="68" t="s">
        <v>5418</v>
      </c>
      <c r="B182" s="61">
        <v>108</v>
      </c>
      <c r="C182" s="62">
        <v>548712</v>
      </c>
      <c r="D182" s="61" t="s">
        <v>214</v>
      </c>
      <c r="E182" s="61" t="s">
        <v>21714</v>
      </c>
      <c r="F182" s="61" t="s">
        <v>37</v>
      </c>
      <c r="G182" s="62">
        <v>2500000</v>
      </c>
      <c r="H182" s="61">
        <v>6.9</v>
      </c>
      <c r="I182" s="62">
        <f>Table1[[#This Row],[gross]]-Table1[[#This Row],[budget]]</f>
        <v>-1951288</v>
      </c>
      <c r="J182" s="61">
        <f>Table1[[#This Row],[gross]]/1000000</f>
        <v>0.54871199999999998</v>
      </c>
      <c r="K182" s="61">
        <f>Table1[[#This Row],[budget]]/1000000</f>
        <v>2.5</v>
      </c>
      <c r="L182" s="71">
        <f>Table1[[#This Row],[Profit_Margin]]/1000000</f>
        <v>-1.9512879999999999</v>
      </c>
    </row>
    <row r="183" spans="1:12">
      <c r="A183" s="68" t="s">
        <v>1257</v>
      </c>
      <c r="B183" s="61">
        <v>120</v>
      </c>
      <c r="C183" s="62">
        <v>66002193</v>
      </c>
      <c r="D183" s="61" t="s">
        <v>1589</v>
      </c>
      <c r="E183" s="61" t="s">
        <v>1590</v>
      </c>
      <c r="F183" s="61" t="s">
        <v>37</v>
      </c>
      <c r="G183" s="62">
        <v>110000000</v>
      </c>
      <c r="H183" s="61">
        <v>5.8</v>
      </c>
      <c r="I183" s="62">
        <f>Table1[[#This Row],[gross]]-Table1[[#This Row],[budget]]</f>
        <v>-43997807</v>
      </c>
      <c r="J183" s="61">
        <f>Table1[[#This Row],[gross]]/1000000</f>
        <v>66.002193000000005</v>
      </c>
      <c r="K183" s="61">
        <f>Table1[[#This Row],[budget]]/1000000</f>
        <v>110</v>
      </c>
      <c r="L183" s="71">
        <f>Table1[[#This Row],[Profit_Margin]]/1000000</f>
        <v>-43.997807000000002</v>
      </c>
    </row>
    <row r="184" spans="1:12">
      <c r="A184" s="68" t="s">
        <v>3347</v>
      </c>
      <c r="B184" s="61">
        <v>152</v>
      </c>
      <c r="C184" s="62">
        <v>32522352</v>
      </c>
      <c r="D184" s="61" t="s">
        <v>4304</v>
      </c>
      <c r="E184" s="61" t="s">
        <v>4305</v>
      </c>
      <c r="F184" s="61" t="s">
        <v>37</v>
      </c>
      <c r="G184" s="62">
        <v>60000000</v>
      </c>
      <c r="H184" s="61">
        <v>7.9</v>
      </c>
      <c r="I184" s="62">
        <f>Table1[[#This Row],[gross]]-Table1[[#This Row],[budget]]</f>
        <v>-27477648</v>
      </c>
      <c r="J184" s="61">
        <f>Table1[[#This Row],[gross]]/1000000</f>
        <v>32.522351999999998</v>
      </c>
      <c r="K184" s="61">
        <f>Table1[[#This Row],[budget]]/1000000</f>
        <v>60</v>
      </c>
      <c r="L184" s="71">
        <f>Table1[[#This Row],[Profit_Margin]]/1000000</f>
        <v>-27.477647999999999</v>
      </c>
    </row>
    <row r="185" spans="1:12">
      <c r="A185" s="68" t="s">
        <v>16249</v>
      </c>
      <c r="B185" s="61">
        <v>97</v>
      </c>
      <c r="C185" s="62">
        <v>52961</v>
      </c>
      <c r="D185" s="61" t="s">
        <v>3409</v>
      </c>
      <c r="E185" s="61" t="s">
        <v>16252</v>
      </c>
      <c r="F185" s="61" t="s">
        <v>37</v>
      </c>
      <c r="G185" s="62">
        <v>8000000</v>
      </c>
      <c r="H185" s="61">
        <v>5.3</v>
      </c>
      <c r="I185" s="62">
        <f>Table1[[#This Row],[gross]]-Table1[[#This Row],[budget]]</f>
        <v>-7947039</v>
      </c>
      <c r="J185" s="61">
        <f>Table1[[#This Row],[gross]]/1000000</f>
        <v>5.2961000000000001E-2</v>
      </c>
      <c r="K185" s="61">
        <f>Table1[[#This Row],[budget]]/1000000</f>
        <v>8</v>
      </c>
      <c r="L185" s="71">
        <f>Table1[[#This Row],[Profit_Margin]]/1000000</f>
        <v>-7.9470390000000002</v>
      </c>
    </row>
    <row r="186" spans="1:12">
      <c r="A186" s="68" t="s">
        <v>3347</v>
      </c>
      <c r="B186" s="61">
        <v>105</v>
      </c>
      <c r="C186" s="62">
        <v>20991497</v>
      </c>
      <c r="D186" s="61" t="s">
        <v>1415</v>
      </c>
      <c r="E186" s="61" t="s">
        <v>7198</v>
      </c>
      <c r="F186" s="61" t="s">
        <v>37</v>
      </c>
      <c r="G186" s="62">
        <v>37000000</v>
      </c>
      <c r="H186" s="61">
        <v>5.4</v>
      </c>
      <c r="I186" s="62">
        <f>Table1[[#This Row],[gross]]-Table1[[#This Row],[budget]]</f>
        <v>-16008503</v>
      </c>
      <c r="J186" s="61">
        <f>Table1[[#This Row],[gross]]/1000000</f>
        <v>20.991496999999999</v>
      </c>
      <c r="K186" s="61">
        <f>Table1[[#This Row],[budget]]/1000000</f>
        <v>37</v>
      </c>
      <c r="L186" s="71">
        <f>Table1[[#This Row],[Profit_Margin]]/1000000</f>
        <v>-16.008503000000001</v>
      </c>
    </row>
    <row r="187" spans="1:12">
      <c r="A187" s="68" t="s">
        <v>4408</v>
      </c>
      <c r="B187" s="61">
        <v>94</v>
      </c>
      <c r="C187" s="62">
        <v>5132655</v>
      </c>
      <c r="D187" s="61" t="s">
        <v>10222</v>
      </c>
      <c r="E187" s="61" t="s">
        <v>11348</v>
      </c>
      <c r="F187" s="61" t="s">
        <v>37</v>
      </c>
      <c r="G187" s="62">
        <v>20000000</v>
      </c>
      <c r="H187" s="61">
        <v>2.2999999999999998</v>
      </c>
      <c r="I187" s="62">
        <f>Table1[[#This Row],[gross]]-Table1[[#This Row],[budget]]</f>
        <v>-14867345</v>
      </c>
      <c r="J187" s="61">
        <f>Table1[[#This Row],[gross]]/1000000</f>
        <v>5.1326549999999997</v>
      </c>
      <c r="K187" s="61">
        <f>Table1[[#This Row],[budget]]/1000000</f>
        <v>20</v>
      </c>
      <c r="L187" s="71">
        <f>Table1[[#This Row],[Profit_Margin]]/1000000</f>
        <v>-14.867345</v>
      </c>
    </row>
    <row r="188" spans="1:12">
      <c r="A188" s="68" t="s">
        <v>21844</v>
      </c>
      <c r="B188" s="61">
        <v>78</v>
      </c>
      <c r="C188" s="62">
        <v>10018</v>
      </c>
      <c r="D188" s="61" t="s">
        <v>2125</v>
      </c>
      <c r="E188" s="61" t="s">
        <v>21846</v>
      </c>
      <c r="F188" s="61" t="s">
        <v>37</v>
      </c>
      <c r="G188" s="62">
        <v>1000000</v>
      </c>
      <c r="H188" s="61">
        <v>6.1</v>
      </c>
      <c r="I188" s="62">
        <f>Table1[[#This Row],[gross]]-Table1[[#This Row],[budget]]</f>
        <v>-989982</v>
      </c>
      <c r="J188" s="61">
        <f>Table1[[#This Row],[gross]]/1000000</f>
        <v>1.0018000000000001E-2</v>
      </c>
      <c r="K188" s="61">
        <f>Table1[[#This Row],[budget]]/1000000</f>
        <v>1</v>
      </c>
      <c r="L188" s="71">
        <f>Table1[[#This Row],[Profit_Margin]]/1000000</f>
        <v>-0.98998200000000003</v>
      </c>
    </row>
    <row r="189" spans="1:12">
      <c r="A189" s="68" t="s">
        <v>962</v>
      </c>
      <c r="B189" s="61">
        <v>104</v>
      </c>
      <c r="C189" s="62">
        <v>74058698</v>
      </c>
      <c r="D189" s="61" t="s">
        <v>2125</v>
      </c>
      <c r="E189" s="61" t="s">
        <v>8845</v>
      </c>
      <c r="F189" s="61" t="s">
        <v>37</v>
      </c>
      <c r="G189" s="62">
        <v>60000000</v>
      </c>
      <c r="H189" s="61">
        <v>6.3</v>
      </c>
      <c r="I189" s="62">
        <f>Table1[[#This Row],[gross]]-Table1[[#This Row],[budget]]</f>
        <v>14058698</v>
      </c>
      <c r="J189" s="61">
        <f>Table1[[#This Row],[gross]]/1000000</f>
        <v>74.058698000000007</v>
      </c>
      <c r="K189" s="61">
        <f>Table1[[#This Row],[budget]]/1000000</f>
        <v>60</v>
      </c>
      <c r="L189" s="71">
        <f>Table1[[#This Row],[Profit_Margin]]/1000000</f>
        <v>14.058698</v>
      </c>
    </row>
    <row r="190" spans="1:12">
      <c r="A190" s="68" t="s">
        <v>6097</v>
      </c>
      <c r="B190" s="61">
        <v>90</v>
      </c>
      <c r="C190" s="62">
        <v>87856565</v>
      </c>
      <c r="D190" s="61" t="s">
        <v>1681</v>
      </c>
      <c r="E190" s="61" t="s">
        <v>6099</v>
      </c>
      <c r="F190" s="61" t="s">
        <v>37</v>
      </c>
      <c r="G190" s="62">
        <v>42000000</v>
      </c>
      <c r="H190" s="61">
        <v>5.9</v>
      </c>
      <c r="I190" s="62">
        <f>Table1[[#This Row],[gross]]-Table1[[#This Row],[budget]]</f>
        <v>45856565</v>
      </c>
      <c r="J190" s="61">
        <f>Table1[[#This Row],[gross]]/1000000</f>
        <v>87.856565000000003</v>
      </c>
      <c r="K190" s="61">
        <f>Table1[[#This Row],[budget]]/1000000</f>
        <v>42</v>
      </c>
      <c r="L190" s="71">
        <f>Table1[[#This Row],[Profit_Margin]]/1000000</f>
        <v>45.856565000000003</v>
      </c>
    </row>
    <row r="191" spans="1:12">
      <c r="A191" s="68" t="s">
        <v>10991</v>
      </c>
      <c r="B191" s="61">
        <v>90</v>
      </c>
      <c r="C191" s="62">
        <v>25077977</v>
      </c>
      <c r="D191" s="61" t="s">
        <v>1985</v>
      </c>
      <c r="E191" s="61" t="s">
        <v>10992</v>
      </c>
      <c r="F191" s="61" t="s">
        <v>37</v>
      </c>
      <c r="G191" s="62">
        <v>20000000</v>
      </c>
      <c r="H191" s="61">
        <v>5.3</v>
      </c>
      <c r="I191" s="62">
        <f>Table1[[#This Row],[gross]]-Table1[[#This Row],[budget]]</f>
        <v>5077977</v>
      </c>
      <c r="J191" s="61">
        <f>Table1[[#This Row],[gross]]/1000000</f>
        <v>25.077977000000001</v>
      </c>
      <c r="K191" s="61">
        <f>Table1[[#This Row],[budget]]/1000000</f>
        <v>20</v>
      </c>
      <c r="L191" s="71">
        <f>Table1[[#This Row],[Profit_Margin]]/1000000</f>
        <v>5.0779769999999997</v>
      </c>
    </row>
    <row r="192" spans="1:12">
      <c r="A192" s="68" t="s">
        <v>3917</v>
      </c>
      <c r="B192" s="61">
        <v>92</v>
      </c>
      <c r="C192" s="62">
        <v>217326336</v>
      </c>
      <c r="D192" s="61" t="s">
        <v>3363</v>
      </c>
      <c r="E192" s="61" t="s">
        <v>4567</v>
      </c>
      <c r="F192" s="61" t="s">
        <v>37</v>
      </c>
      <c r="G192" s="62">
        <v>60000000</v>
      </c>
      <c r="H192" s="61">
        <v>5.2</v>
      </c>
      <c r="I192" s="62">
        <f>Table1[[#This Row],[gross]]-Table1[[#This Row],[budget]]</f>
        <v>157326336</v>
      </c>
      <c r="J192" s="61">
        <f>Table1[[#This Row],[gross]]/1000000</f>
        <v>217.326336</v>
      </c>
      <c r="K192" s="61">
        <f>Table1[[#This Row],[budget]]/1000000</f>
        <v>60</v>
      </c>
      <c r="L192" s="71">
        <f>Table1[[#This Row],[Profit_Margin]]/1000000</f>
        <v>157.326336</v>
      </c>
    </row>
    <row r="193" spans="1:12">
      <c r="A193" s="68" t="s">
        <v>597</v>
      </c>
      <c r="B193" s="61">
        <v>87</v>
      </c>
      <c r="C193" s="62">
        <v>133103929</v>
      </c>
      <c r="D193" s="61" t="s">
        <v>2168</v>
      </c>
      <c r="E193" s="61" t="s">
        <v>2580</v>
      </c>
      <c r="F193" s="61" t="s">
        <v>37</v>
      </c>
      <c r="G193" s="62">
        <v>75000000</v>
      </c>
      <c r="H193" s="61">
        <v>4.4000000000000004</v>
      </c>
      <c r="I193" s="62">
        <f>Table1[[#This Row],[gross]]-Table1[[#This Row],[budget]]</f>
        <v>58103929</v>
      </c>
      <c r="J193" s="61">
        <f>Table1[[#This Row],[gross]]/1000000</f>
        <v>133.10392899999999</v>
      </c>
      <c r="K193" s="61">
        <f>Table1[[#This Row],[budget]]/1000000</f>
        <v>75</v>
      </c>
      <c r="L193" s="71">
        <f>Table1[[#This Row],[Profit_Margin]]/1000000</f>
        <v>58.103929000000001</v>
      </c>
    </row>
    <row r="194" spans="1:12">
      <c r="A194" s="68" t="s">
        <v>2166</v>
      </c>
      <c r="B194" s="61">
        <v>92</v>
      </c>
      <c r="C194" s="62">
        <v>85884815</v>
      </c>
      <c r="D194" s="61" t="s">
        <v>2168</v>
      </c>
      <c r="E194" s="61" t="s">
        <v>2170</v>
      </c>
      <c r="F194" s="61" t="s">
        <v>37</v>
      </c>
      <c r="G194" s="62">
        <v>90000000</v>
      </c>
      <c r="H194" s="61">
        <v>5</v>
      </c>
      <c r="I194" s="62">
        <f>Table1[[#This Row],[gross]]-Table1[[#This Row],[budget]]</f>
        <v>-4115185</v>
      </c>
      <c r="J194" s="61">
        <f>Table1[[#This Row],[gross]]/1000000</f>
        <v>85.884815000000003</v>
      </c>
      <c r="K194" s="61">
        <f>Table1[[#This Row],[budget]]/1000000</f>
        <v>90</v>
      </c>
      <c r="L194" s="71">
        <f>Table1[[#This Row],[Profit_Margin]]/1000000</f>
        <v>-4.1151850000000003</v>
      </c>
    </row>
    <row r="195" spans="1:12">
      <c r="A195" s="68" t="s">
        <v>3281</v>
      </c>
      <c r="B195" s="61">
        <v>88</v>
      </c>
      <c r="C195" s="62">
        <v>219613391</v>
      </c>
      <c r="D195" s="61" t="s">
        <v>3363</v>
      </c>
      <c r="E195" s="61" t="s">
        <v>3364</v>
      </c>
      <c r="F195" s="61" t="s">
        <v>37</v>
      </c>
      <c r="G195" s="62">
        <v>75000000</v>
      </c>
      <c r="H195" s="61">
        <v>4.5</v>
      </c>
      <c r="I195" s="62">
        <f>Table1[[#This Row],[gross]]-Table1[[#This Row],[budget]]</f>
        <v>144613391</v>
      </c>
      <c r="J195" s="61">
        <f>Table1[[#This Row],[gross]]/1000000</f>
        <v>219.61339100000001</v>
      </c>
      <c r="K195" s="61">
        <f>Table1[[#This Row],[budget]]/1000000</f>
        <v>75</v>
      </c>
      <c r="L195" s="71">
        <f>Table1[[#This Row],[Profit_Margin]]/1000000</f>
        <v>144.61339100000001</v>
      </c>
    </row>
    <row r="196" spans="1:12">
      <c r="A196" s="68" t="s">
        <v>4955</v>
      </c>
      <c r="B196" s="61">
        <v>180</v>
      </c>
      <c r="C196" s="62">
        <v>51600000</v>
      </c>
      <c r="D196" s="61" t="s">
        <v>11781</v>
      </c>
      <c r="E196" s="61" t="s">
        <v>11782</v>
      </c>
      <c r="F196" s="61" t="s">
        <v>37</v>
      </c>
      <c r="G196" s="62">
        <v>18000000</v>
      </c>
      <c r="H196" s="61">
        <v>8.3000000000000007</v>
      </c>
      <c r="I196" s="62">
        <f>Table1[[#This Row],[gross]]-Table1[[#This Row],[budget]]</f>
        <v>33600000</v>
      </c>
      <c r="J196" s="61">
        <f>Table1[[#This Row],[gross]]/1000000</f>
        <v>51.6</v>
      </c>
      <c r="K196" s="61">
        <f>Table1[[#This Row],[budget]]/1000000</f>
        <v>18</v>
      </c>
      <c r="L196" s="71">
        <f>Table1[[#This Row],[Profit_Margin]]/1000000</f>
        <v>33.6</v>
      </c>
    </row>
    <row r="197" spans="1:12">
      <c r="A197" s="68" t="s">
        <v>4176</v>
      </c>
      <c r="B197" s="61">
        <v>122</v>
      </c>
      <c r="C197" s="62">
        <v>33201661</v>
      </c>
      <c r="D197" s="61" t="s">
        <v>1681</v>
      </c>
      <c r="E197" s="61" t="s">
        <v>6763</v>
      </c>
      <c r="F197" s="61" t="s">
        <v>1464</v>
      </c>
      <c r="G197" s="62">
        <v>77000000</v>
      </c>
      <c r="H197" s="61">
        <v>8.4</v>
      </c>
      <c r="I197" s="62">
        <f>Table1[[#This Row],[gross]]-Table1[[#This Row],[budget]]</f>
        <v>-43798339</v>
      </c>
      <c r="J197" s="61">
        <f>Table1[[#This Row],[gross]]/1000000</f>
        <v>33.201661000000001</v>
      </c>
      <c r="K197" s="61">
        <f>Table1[[#This Row],[budget]]/1000000</f>
        <v>77</v>
      </c>
      <c r="L197" s="71">
        <f>Table1[[#This Row],[Profit_Margin]]/1000000</f>
        <v>-43.798338999999999</v>
      </c>
    </row>
    <row r="198" spans="1:12">
      <c r="A198" s="68" t="s">
        <v>5428</v>
      </c>
      <c r="B198" s="61">
        <v>132</v>
      </c>
      <c r="C198" s="62">
        <v>274299</v>
      </c>
      <c r="D198" s="61" t="s">
        <v>13559</v>
      </c>
      <c r="E198" s="61" t="s">
        <v>13560</v>
      </c>
      <c r="F198" s="61" t="s">
        <v>37</v>
      </c>
      <c r="G198" s="62">
        <v>103000000</v>
      </c>
      <c r="H198" s="61">
        <v>7.3</v>
      </c>
      <c r="I198" s="62">
        <f>Table1[[#This Row],[gross]]-Table1[[#This Row],[budget]]</f>
        <v>-102725701</v>
      </c>
      <c r="J198" s="61">
        <f>Table1[[#This Row],[gross]]/1000000</f>
        <v>0.27429900000000002</v>
      </c>
      <c r="K198" s="61">
        <f>Table1[[#This Row],[budget]]/1000000</f>
        <v>103</v>
      </c>
      <c r="L198" s="71">
        <f>Table1[[#This Row],[Profit_Margin]]/1000000</f>
        <v>-102.725701</v>
      </c>
    </row>
    <row r="199" spans="1:12">
      <c r="A199" s="68" t="s">
        <v>48</v>
      </c>
      <c r="B199" s="61">
        <v>122</v>
      </c>
      <c r="C199" s="62">
        <v>130058047</v>
      </c>
      <c r="D199" s="61" t="s">
        <v>3409</v>
      </c>
      <c r="E199" s="61" t="s">
        <v>12667</v>
      </c>
      <c r="F199" s="61" t="s">
        <v>37</v>
      </c>
      <c r="G199" s="62">
        <v>15000000</v>
      </c>
      <c r="H199" s="61">
        <v>8.4</v>
      </c>
      <c r="I199" s="62">
        <f>Table1[[#This Row],[gross]]-Table1[[#This Row],[budget]]</f>
        <v>115058047</v>
      </c>
      <c r="J199" s="61">
        <f>Table1[[#This Row],[gross]]/1000000</f>
        <v>130.05804699999999</v>
      </c>
      <c r="K199" s="61">
        <f>Table1[[#This Row],[budget]]/1000000</f>
        <v>15</v>
      </c>
      <c r="L199" s="71">
        <f>Table1[[#This Row],[Profit_Margin]]/1000000</f>
        <v>115.058047</v>
      </c>
    </row>
    <row r="200" spans="1:12">
      <c r="A200" s="68" t="s">
        <v>23174</v>
      </c>
      <c r="B200" s="61">
        <v>100</v>
      </c>
      <c r="C200" s="62">
        <v>902835</v>
      </c>
      <c r="D200" s="61" t="s">
        <v>1415</v>
      </c>
      <c r="E200" s="61" t="s">
        <v>23177</v>
      </c>
      <c r="F200" s="61" t="s">
        <v>37</v>
      </c>
      <c r="G200" s="62">
        <v>250000</v>
      </c>
      <c r="H200" s="61">
        <v>6.7</v>
      </c>
      <c r="I200" s="62">
        <f>Table1[[#This Row],[gross]]-Table1[[#This Row],[budget]]</f>
        <v>652835</v>
      </c>
      <c r="J200" s="61">
        <f>Table1[[#This Row],[gross]]/1000000</f>
        <v>0.90283500000000005</v>
      </c>
      <c r="K200" s="61">
        <f>Table1[[#This Row],[budget]]/1000000</f>
        <v>0.25</v>
      </c>
      <c r="L200" s="71">
        <f>Table1[[#This Row],[Profit_Margin]]/1000000</f>
        <v>0.65283500000000005</v>
      </c>
    </row>
    <row r="201" spans="1:12">
      <c r="A201" s="68" t="s">
        <v>1744</v>
      </c>
      <c r="B201" s="61">
        <v>107</v>
      </c>
      <c r="C201" s="62">
        <v>7156725</v>
      </c>
      <c r="D201" s="61" t="s">
        <v>6419</v>
      </c>
      <c r="E201" s="61" t="s">
        <v>12273</v>
      </c>
      <c r="F201" s="61" t="s">
        <v>37</v>
      </c>
      <c r="G201" s="62">
        <v>19000000</v>
      </c>
      <c r="H201" s="61">
        <v>5.5</v>
      </c>
      <c r="I201" s="62">
        <f>Table1[[#This Row],[gross]]-Table1[[#This Row],[budget]]</f>
        <v>-11843275</v>
      </c>
      <c r="J201" s="61">
        <f>Table1[[#This Row],[gross]]/1000000</f>
        <v>7.1567249999999998</v>
      </c>
      <c r="K201" s="61">
        <f>Table1[[#This Row],[budget]]/1000000</f>
        <v>19</v>
      </c>
      <c r="L201" s="71">
        <f>Table1[[#This Row],[Profit_Margin]]/1000000</f>
        <v>-11.843275</v>
      </c>
    </row>
    <row r="202" spans="1:12">
      <c r="A202" s="68" t="s">
        <v>187</v>
      </c>
      <c r="B202" s="61">
        <v>176</v>
      </c>
      <c r="C202" s="62">
        <v>130127620</v>
      </c>
      <c r="D202" s="61" t="s">
        <v>1726</v>
      </c>
      <c r="E202" s="61" t="s">
        <v>1728</v>
      </c>
      <c r="F202" s="61" t="s">
        <v>37</v>
      </c>
      <c r="G202" s="62">
        <v>100000000</v>
      </c>
      <c r="H202" s="61">
        <v>7.8</v>
      </c>
      <c r="I202" s="62">
        <f>Table1[[#This Row],[gross]]-Table1[[#This Row],[budget]]</f>
        <v>30127620</v>
      </c>
      <c r="J202" s="61">
        <f>Table1[[#This Row],[gross]]/1000000</f>
        <v>130.12762000000001</v>
      </c>
      <c r="K202" s="61">
        <f>Table1[[#This Row],[budget]]/1000000</f>
        <v>100</v>
      </c>
      <c r="L202" s="71">
        <f>Table1[[#This Row],[Profit_Margin]]/1000000</f>
        <v>30.12762</v>
      </c>
    </row>
    <row r="203" spans="1:12">
      <c r="A203" s="68" t="s">
        <v>1432</v>
      </c>
      <c r="B203" s="61">
        <v>112</v>
      </c>
      <c r="C203" s="62">
        <v>115000000</v>
      </c>
      <c r="D203" s="61" t="s">
        <v>5510</v>
      </c>
      <c r="E203" s="61" t="s">
        <v>22229</v>
      </c>
      <c r="F203" s="61" t="s">
        <v>37</v>
      </c>
      <c r="G203" s="62">
        <v>777000</v>
      </c>
      <c r="H203" s="61">
        <v>7.5</v>
      </c>
      <c r="I203" s="62">
        <f>Table1[[#This Row],[gross]]-Table1[[#This Row],[budget]]</f>
        <v>114223000</v>
      </c>
      <c r="J203" s="61">
        <f>Table1[[#This Row],[gross]]/1000000</f>
        <v>115</v>
      </c>
      <c r="K203" s="61">
        <f>Table1[[#This Row],[budget]]/1000000</f>
        <v>0.77700000000000002</v>
      </c>
      <c r="L203" s="71">
        <f>Table1[[#This Row],[Profit_Margin]]/1000000</f>
        <v>114.223</v>
      </c>
    </row>
    <row r="204" spans="1:12">
      <c r="A204" s="68" t="s">
        <v>7744</v>
      </c>
      <c r="B204" s="61">
        <v>101</v>
      </c>
      <c r="C204" s="62">
        <v>6712241</v>
      </c>
      <c r="D204" s="61" t="s">
        <v>1935</v>
      </c>
      <c r="E204" s="61" t="s">
        <v>15115</v>
      </c>
      <c r="F204" s="61" t="s">
        <v>37</v>
      </c>
      <c r="G204" s="62">
        <v>7500000</v>
      </c>
      <c r="H204" s="61">
        <v>8.6</v>
      </c>
      <c r="I204" s="62">
        <f>Table1[[#This Row],[gross]]-Table1[[#This Row],[budget]]</f>
        <v>-787759</v>
      </c>
      <c r="J204" s="61">
        <f>Table1[[#This Row],[gross]]/1000000</f>
        <v>6.7122409999999997</v>
      </c>
      <c r="K204" s="61">
        <f>Table1[[#This Row],[budget]]/1000000</f>
        <v>7.5</v>
      </c>
      <c r="L204" s="71">
        <f>Table1[[#This Row],[Profit_Margin]]/1000000</f>
        <v>-0.78775899999999999</v>
      </c>
    </row>
    <row r="205" spans="1:12">
      <c r="A205" s="68" t="s">
        <v>4166</v>
      </c>
      <c r="B205" s="61">
        <v>138</v>
      </c>
      <c r="C205" s="62">
        <v>150117807</v>
      </c>
      <c r="D205" s="61" t="s">
        <v>1935</v>
      </c>
      <c r="E205" s="61" t="s">
        <v>6241</v>
      </c>
      <c r="F205" s="61" t="s">
        <v>37</v>
      </c>
      <c r="G205" s="62">
        <v>40000000</v>
      </c>
      <c r="H205" s="61">
        <v>7.3</v>
      </c>
      <c r="I205" s="62">
        <f>Table1[[#This Row],[gross]]-Table1[[#This Row],[budget]]</f>
        <v>110117807</v>
      </c>
      <c r="J205" s="61">
        <f>Table1[[#This Row],[gross]]/1000000</f>
        <v>150.117807</v>
      </c>
      <c r="K205" s="61">
        <f>Table1[[#This Row],[budget]]/1000000</f>
        <v>40</v>
      </c>
      <c r="L205" s="71">
        <f>Table1[[#This Row],[Profit_Margin]]/1000000</f>
        <v>110.117807</v>
      </c>
    </row>
    <row r="206" spans="1:12">
      <c r="A206" s="68" t="s">
        <v>22973</v>
      </c>
      <c r="B206" s="61">
        <v>90</v>
      </c>
      <c r="C206" s="62">
        <v>4000000</v>
      </c>
      <c r="D206" s="61" t="s">
        <v>777</v>
      </c>
      <c r="E206" s="61" t="s">
        <v>22974</v>
      </c>
      <c r="F206" s="61" t="s">
        <v>37</v>
      </c>
      <c r="G206" s="62">
        <v>350000</v>
      </c>
      <c r="H206" s="61">
        <v>4.7</v>
      </c>
      <c r="I206" s="62">
        <f>Table1[[#This Row],[gross]]-Table1[[#This Row],[budget]]</f>
        <v>3650000</v>
      </c>
      <c r="J206" s="61">
        <f>Table1[[#This Row],[gross]]/1000000</f>
        <v>4</v>
      </c>
      <c r="K206" s="61">
        <f>Table1[[#This Row],[budget]]/1000000</f>
        <v>0.35</v>
      </c>
      <c r="L206" s="71">
        <f>Table1[[#This Row],[Profit_Margin]]/1000000</f>
        <v>3.65</v>
      </c>
    </row>
    <row r="207" spans="1:12">
      <c r="A207" s="68" t="s">
        <v>2656</v>
      </c>
      <c r="B207" s="61">
        <v>94</v>
      </c>
      <c r="C207" s="62">
        <v>13264986</v>
      </c>
      <c r="D207" s="61" t="s">
        <v>7640</v>
      </c>
      <c r="E207" s="61" t="s">
        <v>7641</v>
      </c>
      <c r="F207" s="61" t="s">
        <v>37</v>
      </c>
      <c r="G207" s="62">
        <v>35000000</v>
      </c>
      <c r="H207" s="61">
        <v>6</v>
      </c>
      <c r="I207" s="62">
        <f>Table1[[#This Row],[gross]]-Table1[[#This Row],[budget]]</f>
        <v>-21735014</v>
      </c>
      <c r="J207" s="61">
        <f>Table1[[#This Row],[gross]]/1000000</f>
        <v>13.264986</v>
      </c>
      <c r="K207" s="61">
        <f>Table1[[#This Row],[budget]]/1000000</f>
        <v>35</v>
      </c>
      <c r="L207" s="71">
        <f>Table1[[#This Row],[Profit_Margin]]/1000000</f>
        <v>-21.735014</v>
      </c>
    </row>
    <row r="208" spans="1:12">
      <c r="A208" s="68" t="s">
        <v>8092</v>
      </c>
      <c r="B208" s="61">
        <v>108</v>
      </c>
      <c r="C208" s="62">
        <v>145096820</v>
      </c>
      <c r="D208" s="61" t="s">
        <v>1671</v>
      </c>
      <c r="E208" s="61" t="s">
        <v>8093</v>
      </c>
      <c r="F208" s="61" t="s">
        <v>37</v>
      </c>
      <c r="G208" s="62">
        <v>30000000</v>
      </c>
      <c r="H208" s="61">
        <v>6.4</v>
      </c>
      <c r="I208" s="62">
        <f>Table1[[#This Row],[gross]]-Table1[[#This Row],[budget]]</f>
        <v>115096820</v>
      </c>
      <c r="J208" s="61">
        <f>Table1[[#This Row],[gross]]/1000000</f>
        <v>145.09682000000001</v>
      </c>
      <c r="K208" s="61">
        <f>Table1[[#This Row],[budget]]/1000000</f>
        <v>30</v>
      </c>
      <c r="L208" s="71">
        <f>Table1[[#This Row],[Profit_Margin]]/1000000</f>
        <v>115.09681999999999</v>
      </c>
    </row>
    <row r="209" spans="1:12">
      <c r="A209" s="68" t="s">
        <v>1744</v>
      </c>
      <c r="B209" s="61">
        <v>95</v>
      </c>
      <c r="C209" s="62">
        <v>101736215</v>
      </c>
      <c r="D209" s="61" t="s">
        <v>1671</v>
      </c>
      <c r="E209" s="61" t="s">
        <v>14014</v>
      </c>
      <c r="F209" s="61" t="s">
        <v>37</v>
      </c>
      <c r="G209" s="62">
        <v>11000000</v>
      </c>
      <c r="H209" s="61">
        <v>7</v>
      </c>
      <c r="I209" s="62">
        <f>Table1[[#This Row],[gross]]-Table1[[#This Row],[budget]]</f>
        <v>90736215</v>
      </c>
      <c r="J209" s="61">
        <f>Table1[[#This Row],[gross]]/1000000</f>
        <v>101.736215</v>
      </c>
      <c r="K209" s="61">
        <f>Table1[[#This Row],[budget]]/1000000</f>
        <v>11</v>
      </c>
      <c r="L209" s="71">
        <f>Table1[[#This Row],[Profit_Margin]]/1000000</f>
        <v>90.736215000000001</v>
      </c>
    </row>
    <row r="210" spans="1:12">
      <c r="A210" s="68" t="s">
        <v>16079</v>
      </c>
      <c r="B210" s="61">
        <v>102</v>
      </c>
      <c r="C210" s="62">
        <v>15047419</v>
      </c>
      <c r="D210" s="61" t="s">
        <v>1935</v>
      </c>
      <c r="E210" s="61" t="s">
        <v>16080</v>
      </c>
      <c r="F210" s="61" t="s">
        <v>37</v>
      </c>
      <c r="G210" s="62">
        <v>7000000</v>
      </c>
      <c r="H210" s="61">
        <v>7.6</v>
      </c>
      <c r="I210" s="62">
        <f>Table1[[#This Row],[gross]]-Table1[[#This Row],[budget]]</f>
        <v>8047419</v>
      </c>
      <c r="J210" s="61">
        <f>Table1[[#This Row],[gross]]/1000000</f>
        <v>15.047419</v>
      </c>
      <c r="K210" s="61">
        <f>Table1[[#This Row],[budget]]/1000000</f>
        <v>7</v>
      </c>
      <c r="L210" s="71">
        <f>Table1[[#This Row],[Profit_Margin]]/1000000</f>
        <v>8.0474189999999997</v>
      </c>
    </row>
    <row r="211" spans="1:12">
      <c r="A211" s="68" t="s">
        <v>5230</v>
      </c>
      <c r="B211" s="61">
        <v>113</v>
      </c>
      <c r="C211" s="62">
        <v>56724080</v>
      </c>
      <c r="D211" s="61" t="s">
        <v>1671</v>
      </c>
      <c r="E211" s="61" t="s">
        <v>5232</v>
      </c>
      <c r="F211" s="61" t="s">
        <v>37</v>
      </c>
      <c r="G211" s="62">
        <v>50000000</v>
      </c>
      <c r="H211" s="61">
        <v>6.7</v>
      </c>
      <c r="I211" s="62">
        <f>Table1[[#This Row],[gross]]-Table1[[#This Row],[budget]]</f>
        <v>6724080</v>
      </c>
      <c r="J211" s="61">
        <f>Table1[[#This Row],[gross]]/1000000</f>
        <v>56.724080000000001</v>
      </c>
      <c r="K211" s="61">
        <f>Table1[[#This Row],[budget]]/1000000</f>
        <v>50</v>
      </c>
      <c r="L211" s="71">
        <f>Table1[[#This Row],[Profit_Margin]]/1000000</f>
        <v>6.7240799999999998</v>
      </c>
    </row>
    <row r="212" spans="1:12">
      <c r="A212" s="68" t="s">
        <v>3694</v>
      </c>
      <c r="B212" s="61">
        <v>133</v>
      </c>
      <c r="C212" s="62">
        <v>350123553</v>
      </c>
      <c r="D212" s="61" t="s">
        <v>4444</v>
      </c>
      <c r="E212" s="61" t="s">
        <v>4445</v>
      </c>
      <c r="F212" s="61" t="s">
        <v>37</v>
      </c>
      <c r="G212" s="62">
        <v>58800000</v>
      </c>
      <c r="H212" s="61">
        <v>7.3</v>
      </c>
      <c r="I212" s="62">
        <f>Table1[[#This Row],[gross]]-Table1[[#This Row],[budget]]</f>
        <v>291323553</v>
      </c>
      <c r="J212" s="61">
        <f>Table1[[#This Row],[gross]]/1000000</f>
        <v>350.12355300000002</v>
      </c>
      <c r="K212" s="61">
        <f>Table1[[#This Row],[budget]]/1000000</f>
        <v>58.8</v>
      </c>
      <c r="L212" s="71">
        <f>Table1[[#This Row],[Profit_Margin]]/1000000</f>
        <v>291.323553</v>
      </c>
    </row>
    <row r="213" spans="1:12">
      <c r="A213" s="68" t="s">
        <v>4597</v>
      </c>
      <c r="B213" s="61">
        <v>74</v>
      </c>
      <c r="C213" s="62">
        <v>104354205</v>
      </c>
      <c r="D213" s="61" t="s">
        <v>1681</v>
      </c>
      <c r="E213" s="61" t="s">
        <v>4600</v>
      </c>
      <c r="F213" s="61" t="s">
        <v>37</v>
      </c>
      <c r="G213" s="62">
        <v>55000000</v>
      </c>
      <c r="H213" s="61">
        <v>6.3</v>
      </c>
      <c r="I213" s="62">
        <f>Table1[[#This Row],[gross]]-Table1[[#This Row],[budget]]</f>
        <v>49354205</v>
      </c>
      <c r="J213" s="61">
        <f>Table1[[#This Row],[gross]]/1000000</f>
        <v>104.35420499999999</v>
      </c>
      <c r="K213" s="61">
        <f>Table1[[#This Row],[budget]]/1000000</f>
        <v>55</v>
      </c>
      <c r="L213" s="71">
        <f>Table1[[#This Row],[Profit_Margin]]/1000000</f>
        <v>49.354205</v>
      </c>
    </row>
    <row r="214" spans="1:12">
      <c r="A214" s="68" t="s">
        <v>5117</v>
      </c>
      <c r="B214" s="61">
        <v>102</v>
      </c>
      <c r="C214" s="62">
        <v>93607673</v>
      </c>
      <c r="D214" s="61" t="s">
        <v>1681</v>
      </c>
      <c r="E214" s="61" t="s">
        <v>5657</v>
      </c>
      <c r="F214" s="61" t="s">
        <v>37</v>
      </c>
      <c r="G214" s="62">
        <v>48000000</v>
      </c>
      <c r="H214" s="61">
        <v>5.7</v>
      </c>
      <c r="I214" s="62">
        <f>Table1[[#This Row],[gross]]-Table1[[#This Row],[budget]]</f>
        <v>45607673</v>
      </c>
      <c r="J214" s="61">
        <f>Table1[[#This Row],[gross]]/1000000</f>
        <v>93.607673000000005</v>
      </c>
      <c r="K214" s="61">
        <f>Table1[[#This Row],[budget]]/1000000</f>
        <v>48</v>
      </c>
      <c r="L214" s="71">
        <f>Table1[[#This Row],[Profit_Margin]]/1000000</f>
        <v>45.607672999999998</v>
      </c>
    </row>
    <row r="215" spans="1:12">
      <c r="A215" s="68" t="s">
        <v>15906</v>
      </c>
      <c r="B215" s="61">
        <v>124</v>
      </c>
      <c r="C215" s="62">
        <v>183490</v>
      </c>
      <c r="D215" s="61" t="s">
        <v>3396</v>
      </c>
      <c r="E215" s="61" t="s">
        <v>21023</v>
      </c>
      <c r="F215" s="61" t="s">
        <v>37</v>
      </c>
      <c r="G215" s="62">
        <v>1700000</v>
      </c>
      <c r="H215" s="61">
        <v>5.8</v>
      </c>
      <c r="I215" s="62">
        <f>Table1[[#This Row],[gross]]-Table1[[#This Row],[budget]]</f>
        <v>-1516510</v>
      </c>
      <c r="J215" s="61">
        <f>Table1[[#This Row],[gross]]/1000000</f>
        <v>0.18348999999999999</v>
      </c>
      <c r="K215" s="61">
        <f>Table1[[#This Row],[budget]]/1000000</f>
        <v>1.7</v>
      </c>
      <c r="L215" s="71">
        <f>Table1[[#This Row],[Profit_Margin]]/1000000</f>
        <v>-1.51651</v>
      </c>
    </row>
    <row r="216" spans="1:12">
      <c r="A216" s="68" t="s">
        <v>389</v>
      </c>
      <c r="B216" s="61">
        <v>155</v>
      </c>
      <c r="C216" s="62">
        <v>44175394</v>
      </c>
      <c r="D216" s="61" t="s">
        <v>6519</v>
      </c>
      <c r="E216" s="61" t="s">
        <v>6520</v>
      </c>
      <c r="F216" s="61" t="s">
        <v>37</v>
      </c>
      <c r="G216" s="62">
        <v>36000000</v>
      </c>
      <c r="H216" s="61">
        <v>7.2</v>
      </c>
      <c r="I216" s="62">
        <f>Table1[[#This Row],[gross]]-Table1[[#This Row],[budget]]</f>
        <v>8175394</v>
      </c>
      <c r="J216" s="61">
        <f>Table1[[#This Row],[gross]]/1000000</f>
        <v>44.175393999999997</v>
      </c>
      <c r="K216" s="61">
        <f>Table1[[#This Row],[budget]]/1000000</f>
        <v>36</v>
      </c>
      <c r="L216" s="71">
        <f>Table1[[#This Row],[Profit_Margin]]/1000000</f>
        <v>8.1753940000000007</v>
      </c>
    </row>
    <row r="217" spans="1:12">
      <c r="A217" s="68" t="s">
        <v>13736</v>
      </c>
      <c r="B217" s="61">
        <v>93</v>
      </c>
      <c r="C217" s="62">
        <v>64359</v>
      </c>
      <c r="D217" s="61" t="s">
        <v>1681</v>
      </c>
      <c r="E217" s="61" t="s">
        <v>18676</v>
      </c>
      <c r="F217" s="61" t="s">
        <v>37</v>
      </c>
      <c r="G217" s="62">
        <v>2500000</v>
      </c>
      <c r="H217" s="61">
        <v>5.9</v>
      </c>
      <c r="I217" s="62">
        <f>Table1[[#This Row],[gross]]-Table1[[#This Row],[budget]]</f>
        <v>-2435641</v>
      </c>
      <c r="J217" s="61">
        <f>Table1[[#This Row],[gross]]/1000000</f>
        <v>6.4359E-2</v>
      </c>
      <c r="K217" s="61">
        <f>Table1[[#This Row],[budget]]/1000000</f>
        <v>2.5</v>
      </c>
      <c r="L217" s="71">
        <f>Table1[[#This Row],[Profit_Margin]]/1000000</f>
        <v>-2.4356409999999999</v>
      </c>
    </row>
    <row r="218" spans="1:12">
      <c r="A218" s="68" t="s">
        <v>1133</v>
      </c>
      <c r="B218" s="61">
        <v>115</v>
      </c>
      <c r="C218" s="62">
        <v>5383834</v>
      </c>
      <c r="D218" s="61" t="s">
        <v>4075</v>
      </c>
      <c r="E218" s="61" t="s">
        <v>20218</v>
      </c>
      <c r="F218" s="61" t="s">
        <v>2778</v>
      </c>
      <c r="G218" s="62">
        <v>2000000</v>
      </c>
      <c r="H218" s="61">
        <v>8.1</v>
      </c>
      <c r="I218" s="62">
        <f>Table1[[#This Row],[gross]]-Table1[[#This Row],[budget]]</f>
        <v>3383834</v>
      </c>
      <c r="J218" s="61">
        <f>Table1[[#This Row],[gross]]/1000000</f>
        <v>5.3838340000000002</v>
      </c>
      <c r="K218" s="61">
        <f>Table1[[#This Row],[budget]]/1000000</f>
        <v>2</v>
      </c>
      <c r="L218" s="71">
        <f>Table1[[#This Row],[Profit_Margin]]/1000000</f>
        <v>3.3838339999999998</v>
      </c>
    </row>
    <row r="219" spans="1:12">
      <c r="A219" s="68" t="s">
        <v>12018</v>
      </c>
      <c r="B219" s="61">
        <v>127</v>
      </c>
      <c r="C219" s="62">
        <v>225377</v>
      </c>
      <c r="D219" s="61" t="s">
        <v>214</v>
      </c>
      <c r="E219" s="61" t="s">
        <v>15525</v>
      </c>
      <c r="F219" s="61" t="s">
        <v>1464</v>
      </c>
      <c r="G219" s="62">
        <v>8900000</v>
      </c>
      <c r="H219" s="61">
        <v>7.9</v>
      </c>
      <c r="I219" s="62">
        <f>Table1[[#This Row],[gross]]-Table1[[#This Row],[budget]]</f>
        <v>-8674623</v>
      </c>
      <c r="J219" s="61">
        <f>Table1[[#This Row],[gross]]/1000000</f>
        <v>0.22537699999999999</v>
      </c>
      <c r="K219" s="61">
        <f>Table1[[#This Row],[budget]]/1000000</f>
        <v>8.9</v>
      </c>
      <c r="L219" s="71">
        <f>Table1[[#This Row],[Profit_Margin]]/1000000</f>
        <v>-8.6746230000000004</v>
      </c>
    </row>
    <row r="220" spans="1:12">
      <c r="A220" s="68" t="s">
        <v>15381</v>
      </c>
      <c r="B220" s="61">
        <v>86</v>
      </c>
      <c r="C220" s="62">
        <v>15447</v>
      </c>
      <c r="D220" s="61" t="s">
        <v>1671</v>
      </c>
      <c r="E220" s="61" t="s">
        <v>15383</v>
      </c>
      <c r="F220" s="61" t="s">
        <v>37</v>
      </c>
      <c r="G220" s="62">
        <v>10000000</v>
      </c>
      <c r="H220" s="61">
        <v>3.5</v>
      </c>
      <c r="I220" s="62">
        <f>Table1[[#This Row],[gross]]-Table1[[#This Row],[budget]]</f>
        <v>-9984553</v>
      </c>
      <c r="J220" s="61">
        <f>Table1[[#This Row],[gross]]/1000000</f>
        <v>1.5447000000000001E-2</v>
      </c>
      <c r="K220" s="61">
        <f>Table1[[#This Row],[budget]]/1000000</f>
        <v>10</v>
      </c>
      <c r="L220" s="71">
        <f>Table1[[#This Row],[Profit_Margin]]/1000000</f>
        <v>-9.984553</v>
      </c>
    </row>
    <row r="221" spans="1:12">
      <c r="A221" s="68" t="s">
        <v>5702</v>
      </c>
      <c r="B221" s="61">
        <v>83</v>
      </c>
      <c r="C221" s="62">
        <v>7001720</v>
      </c>
      <c r="D221" s="61" t="s">
        <v>2786</v>
      </c>
      <c r="E221" s="61" t="s">
        <v>11310</v>
      </c>
      <c r="F221" s="61" t="s">
        <v>37</v>
      </c>
      <c r="G221" s="62">
        <v>12000000</v>
      </c>
      <c r="H221" s="61">
        <v>4.3</v>
      </c>
      <c r="I221" s="62">
        <f>Table1[[#This Row],[gross]]-Table1[[#This Row],[budget]]</f>
        <v>-4998280</v>
      </c>
      <c r="J221" s="61">
        <f>Table1[[#This Row],[gross]]/1000000</f>
        <v>7.0017199999999997</v>
      </c>
      <c r="K221" s="61">
        <f>Table1[[#This Row],[budget]]/1000000</f>
        <v>12</v>
      </c>
      <c r="L221" s="71">
        <f>Table1[[#This Row],[Profit_Margin]]/1000000</f>
        <v>-4.9982800000000003</v>
      </c>
    </row>
    <row r="222" spans="1:12">
      <c r="A222" s="68" t="s">
        <v>11926</v>
      </c>
      <c r="B222" s="61">
        <v>91</v>
      </c>
      <c r="C222" s="62">
        <v>16298046</v>
      </c>
      <c r="D222" s="61" t="s">
        <v>3030</v>
      </c>
      <c r="E222" s="61" t="s">
        <v>13444</v>
      </c>
      <c r="F222" s="61" t="s">
        <v>37</v>
      </c>
      <c r="G222" s="62">
        <v>14000000</v>
      </c>
      <c r="H222" s="61">
        <v>5</v>
      </c>
      <c r="I222" s="62">
        <f>Table1[[#This Row],[gross]]-Table1[[#This Row],[budget]]</f>
        <v>2298046</v>
      </c>
      <c r="J222" s="61">
        <f>Table1[[#This Row],[gross]]/1000000</f>
        <v>16.298045999999999</v>
      </c>
      <c r="K222" s="61">
        <f>Table1[[#This Row],[budget]]/1000000</f>
        <v>14</v>
      </c>
      <c r="L222" s="71">
        <f>Table1[[#This Row],[Profit_Margin]]/1000000</f>
        <v>2.2980459999999998</v>
      </c>
    </row>
    <row r="223" spans="1:12">
      <c r="A223" s="68" t="s">
        <v>13017</v>
      </c>
      <c r="B223" s="61">
        <v>100</v>
      </c>
      <c r="C223" s="62">
        <v>12574715</v>
      </c>
      <c r="D223" s="61" t="s">
        <v>3409</v>
      </c>
      <c r="E223" s="61" t="s">
        <v>16344</v>
      </c>
      <c r="F223" s="61" t="s">
        <v>37</v>
      </c>
      <c r="G223" s="62">
        <v>4500000</v>
      </c>
      <c r="H223" s="61">
        <v>7.3</v>
      </c>
      <c r="I223" s="62">
        <f>Table1[[#This Row],[gross]]-Table1[[#This Row],[budget]]</f>
        <v>8074715</v>
      </c>
      <c r="J223" s="61">
        <f>Table1[[#This Row],[gross]]/1000000</f>
        <v>12.574714999999999</v>
      </c>
      <c r="K223" s="61">
        <f>Table1[[#This Row],[budget]]/1000000</f>
        <v>4.5</v>
      </c>
      <c r="L223" s="71">
        <f>Table1[[#This Row],[Profit_Margin]]/1000000</f>
        <v>8.0747149999999994</v>
      </c>
    </row>
    <row r="224" spans="1:12">
      <c r="A224" s="68" t="s">
        <v>3122</v>
      </c>
      <c r="B224" s="61">
        <v>103</v>
      </c>
      <c r="C224" s="62">
        <v>75078</v>
      </c>
      <c r="D224" s="61" t="s">
        <v>1671</v>
      </c>
      <c r="E224" s="61" t="s">
        <v>18671</v>
      </c>
      <c r="F224" s="61" t="s">
        <v>37</v>
      </c>
      <c r="G224" s="62">
        <v>14000000</v>
      </c>
      <c r="H224" s="61">
        <v>6.3</v>
      </c>
      <c r="I224" s="62">
        <f>Table1[[#This Row],[gross]]-Table1[[#This Row],[budget]]</f>
        <v>-13924922</v>
      </c>
      <c r="J224" s="61">
        <f>Table1[[#This Row],[gross]]/1000000</f>
        <v>7.5078000000000006E-2</v>
      </c>
      <c r="K224" s="61">
        <f>Table1[[#This Row],[budget]]/1000000</f>
        <v>14</v>
      </c>
      <c r="L224" s="71">
        <f>Table1[[#This Row],[Profit_Margin]]/1000000</f>
        <v>-13.924922</v>
      </c>
    </row>
    <row r="225" spans="1:12">
      <c r="A225" s="68" t="s">
        <v>5990</v>
      </c>
      <c r="B225" s="61">
        <v>97</v>
      </c>
      <c r="C225" s="62">
        <v>18535191</v>
      </c>
      <c r="D225" s="61" t="s">
        <v>1681</v>
      </c>
      <c r="E225" s="61" t="s">
        <v>14711</v>
      </c>
      <c r="F225" s="61" t="s">
        <v>37</v>
      </c>
      <c r="G225" s="62">
        <v>14000000</v>
      </c>
      <c r="H225" s="61">
        <v>6.9</v>
      </c>
      <c r="I225" s="62">
        <f>Table1[[#This Row],[gross]]-Table1[[#This Row],[budget]]</f>
        <v>4535191</v>
      </c>
      <c r="J225" s="61">
        <f>Table1[[#This Row],[gross]]/1000000</f>
        <v>18.535191000000001</v>
      </c>
      <c r="K225" s="61">
        <f>Table1[[#This Row],[budget]]/1000000</f>
        <v>14</v>
      </c>
      <c r="L225" s="71">
        <f>Table1[[#This Row],[Profit_Margin]]/1000000</f>
        <v>4.5351910000000002</v>
      </c>
    </row>
    <row r="226" spans="1:12">
      <c r="A226" s="68" t="s">
        <v>7635</v>
      </c>
      <c r="B226" s="61">
        <v>108</v>
      </c>
      <c r="C226" s="62">
        <v>8535575</v>
      </c>
      <c r="D226" s="61" t="s">
        <v>3409</v>
      </c>
      <c r="E226" s="61" t="s">
        <v>8629</v>
      </c>
      <c r="F226" s="61" t="s">
        <v>37</v>
      </c>
      <c r="G226" s="62">
        <v>30000000</v>
      </c>
      <c r="H226" s="61">
        <v>7</v>
      </c>
      <c r="I226" s="62">
        <f>Table1[[#This Row],[gross]]-Table1[[#This Row],[budget]]</f>
        <v>-21464425</v>
      </c>
      <c r="J226" s="61">
        <f>Table1[[#This Row],[gross]]/1000000</f>
        <v>8.5355749999999997</v>
      </c>
      <c r="K226" s="61">
        <f>Table1[[#This Row],[budget]]/1000000</f>
        <v>30</v>
      </c>
      <c r="L226" s="71">
        <f>Table1[[#This Row],[Profit_Margin]]/1000000</f>
        <v>-21.464424999999999</v>
      </c>
    </row>
    <row r="227" spans="1:12">
      <c r="A227" s="68" t="s">
        <v>5780</v>
      </c>
      <c r="B227" s="61">
        <v>89</v>
      </c>
      <c r="C227" s="62">
        <v>65557989</v>
      </c>
      <c r="D227" s="61" t="s">
        <v>5782</v>
      </c>
      <c r="E227" s="61" t="s">
        <v>5783</v>
      </c>
      <c r="F227" s="61" t="s">
        <v>37</v>
      </c>
      <c r="G227" s="62">
        <v>45000000</v>
      </c>
      <c r="H227" s="61">
        <v>4.5999999999999996</v>
      </c>
      <c r="I227" s="62">
        <f>Table1[[#This Row],[gross]]-Table1[[#This Row],[budget]]</f>
        <v>20557989</v>
      </c>
      <c r="J227" s="61">
        <f>Table1[[#This Row],[gross]]/1000000</f>
        <v>65.557989000000006</v>
      </c>
      <c r="K227" s="61">
        <f>Table1[[#This Row],[budget]]/1000000</f>
        <v>45</v>
      </c>
      <c r="L227" s="71">
        <f>Table1[[#This Row],[Profit_Margin]]/1000000</f>
        <v>20.557988999999999</v>
      </c>
    </row>
    <row r="228" spans="1:12">
      <c r="A228" s="68" t="s">
        <v>9639</v>
      </c>
      <c r="B228" s="61">
        <v>97</v>
      </c>
      <c r="C228" s="62">
        <v>31526393</v>
      </c>
      <c r="D228" s="61" t="s">
        <v>5782</v>
      </c>
      <c r="E228" s="61" t="s">
        <v>9642</v>
      </c>
      <c r="F228" s="61" t="s">
        <v>37</v>
      </c>
      <c r="G228" s="62">
        <v>25000000</v>
      </c>
      <c r="H228" s="61">
        <v>4.5999999999999996</v>
      </c>
      <c r="I228" s="62">
        <f>Table1[[#This Row],[gross]]-Table1[[#This Row],[budget]]</f>
        <v>6526393</v>
      </c>
      <c r="J228" s="61">
        <f>Table1[[#This Row],[gross]]/1000000</f>
        <v>31.526392999999999</v>
      </c>
      <c r="K228" s="61">
        <f>Table1[[#This Row],[budget]]/1000000</f>
        <v>25</v>
      </c>
      <c r="L228" s="71">
        <f>Table1[[#This Row],[Profit_Margin]]/1000000</f>
        <v>6.5263929999999997</v>
      </c>
    </row>
    <row r="229" spans="1:12">
      <c r="A229" s="68" t="s">
        <v>4218</v>
      </c>
      <c r="B229" s="61">
        <v>96</v>
      </c>
      <c r="C229" s="62">
        <v>32122249</v>
      </c>
      <c r="D229" s="61" t="s">
        <v>1009</v>
      </c>
      <c r="E229" s="61" t="s">
        <v>4284</v>
      </c>
      <c r="F229" s="61" t="s">
        <v>37</v>
      </c>
      <c r="G229" s="62">
        <v>60000000</v>
      </c>
      <c r="H229" s="61">
        <v>5.9</v>
      </c>
      <c r="I229" s="62">
        <f>Table1[[#This Row],[gross]]-Table1[[#This Row],[budget]]</f>
        <v>-27877751</v>
      </c>
      <c r="J229" s="61">
        <f>Table1[[#This Row],[gross]]/1000000</f>
        <v>32.122248999999996</v>
      </c>
      <c r="K229" s="61">
        <f>Table1[[#This Row],[budget]]/1000000</f>
        <v>60</v>
      </c>
      <c r="L229" s="71">
        <f>Table1[[#This Row],[Profit_Margin]]/1000000</f>
        <v>-27.877751</v>
      </c>
    </row>
    <row r="230" spans="1:12">
      <c r="A230" s="68" t="s">
        <v>4218</v>
      </c>
      <c r="B230" s="61">
        <v>103</v>
      </c>
      <c r="C230" s="62">
        <v>106694016</v>
      </c>
      <c r="D230" s="61" t="s">
        <v>1009</v>
      </c>
      <c r="E230" s="61" t="s">
        <v>8159</v>
      </c>
      <c r="F230" s="61" t="s">
        <v>37</v>
      </c>
      <c r="G230" s="62">
        <v>30000000</v>
      </c>
      <c r="H230" s="61">
        <v>6.7</v>
      </c>
      <c r="I230" s="62">
        <f>Table1[[#This Row],[gross]]-Table1[[#This Row],[budget]]</f>
        <v>76694016</v>
      </c>
      <c r="J230" s="61">
        <f>Table1[[#This Row],[gross]]/1000000</f>
        <v>106.694016</v>
      </c>
      <c r="K230" s="61">
        <f>Table1[[#This Row],[budget]]/1000000</f>
        <v>30</v>
      </c>
      <c r="L230" s="71">
        <f>Table1[[#This Row],[Profit_Margin]]/1000000</f>
        <v>76.694016000000005</v>
      </c>
    </row>
    <row r="231" spans="1:12">
      <c r="A231" s="68" t="s">
        <v>3154</v>
      </c>
      <c r="B231" s="61">
        <v>94</v>
      </c>
      <c r="C231" s="62">
        <v>58297830</v>
      </c>
      <c r="D231" s="61" t="s">
        <v>4880</v>
      </c>
      <c r="E231" s="61" t="s">
        <v>4881</v>
      </c>
      <c r="F231" s="61" t="s">
        <v>37</v>
      </c>
      <c r="G231" s="62">
        <v>50000000</v>
      </c>
      <c r="H231" s="61">
        <v>7.1</v>
      </c>
      <c r="I231" s="62">
        <f>Table1[[#This Row],[gross]]-Table1[[#This Row],[budget]]</f>
        <v>8297830</v>
      </c>
      <c r="J231" s="61">
        <f>Table1[[#This Row],[gross]]/1000000</f>
        <v>58.297829999999998</v>
      </c>
      <c r="K231" s="61">
        <f>Table1[[#This Row],[budget]]/1000000</f>
        <v>50</v>
      </c>
      <c r="L231" s="71">
        <f>Table1[[#This Row],[Profit_Margin]]/1000000</f>
        <v>8.2978299999999994</v>
      </c>
    </row>
    <row r="232" spans="1:12">
      <c r="A232" s="68" t="s">
        <v>13271</v>
      </c>
      <c r="B232" s="61">
        <v>103</v>
      </c>
      <c r="C232" s="62">
        <v>5725</v>
      </c>
      <c r="D232" s="61" t="s">
        <v>5544</v>
      </c>
      <c r="E232" s="61" t="s">
        <v>19924</v>
      </c>
      <c r="F232" s="61" t="s">
        <v>8731</v>
      </c>
      <c r="G232" s="62">
        <v>8400000</v>
      </c>
      <c r="H232" s="61">
        <v>6.1</v>
      </c>
      <c r="I232" s="62">
        <f>Table1[[#This Row],[gross]]-Table1[[#This Row],[budget]]</f>
        <v>-8394275</v>
      </c>
      <c r="J232" s="61">
        <f>Table1[[#This Row],[gross]]/1000000</f>
        <v>5.7250000000000001E-3</v>
      </c>
      <c r="K232" s="61">
        <f>Table1[[#This Row],[budget]]/1000000</f>
        <v>8.4</v>
      </c>
      <c r="L232" s="71">
        <f>Table1[[#This Row],[Profit_Margin]]/1000000</f>
        <v>-8.3942750000000004</v>
      </c>
    </row>
    <row r="233" spans="1:12">
      <c r="A233" s="68" t="s">
        <v>1751</v>
      </c>
      <c r="B233" s="61">
        <v>143</v>
      </c>
      <c r="C233" s="62">
        <v>2175312</v>
      </c>
      <c r="D233" s="61" t="s">
        <v>1671</v>
      </c>
      <c r="E233" s="61" t="s">
        <v>5026</v>
      </c>
      <c r="F233" s="61" t="s">
        <v>37</v>
      </c>
      <c r="G233" s="62">
        <v>50000000</v>
      </c>
      <c r="H233" s="61">
        <v>6.3</v>
      </c>
      <c r="I233" s="62">
        <f>Table1[[#This Row],[gross]]-Table1[[#This Row],[budget]]</f>
        <v>-47824688</v>
      </c>
      <c r="J233" s="61">
        <f>Table1[[#This Row],[gross]]/1000000</f>
        <v>2.1753119999999999</v>
      </c>
      <c r="K233" s="61">
        <f>Table1[[#This Row],[budget]]/1000000</f>
        <v>50</v>
      </c>
      <c r="L233" s="71">
        <f>Table1[[#This Row],[Profit_Margin]]/1000000</f>
        <v>-47.824688000000002</v>
      </c>
    </row>
    <row r="234" spans="1:12">
      <c r="A234" s="68" t="s">
        <v>1751</v>
      </c>
      <c r="B234" s="61">
        <v>98</v>
      </c>
      <c r="C234" s="62">
        <v>84136909</v>
      </c>
      <c r="D234" s="61" t="s">
        <v>1671</v>
      </c>
      <c r="E234" s="61" t="s">
        <v>9530</v>
      </c>
      <c r="F234" s="61" t="s">
        <v>37</v>
      </c>
      <c r="G234" s="62">
        <v>26000000</v>
      </c>
      <c r="H234" s="61">
        <v>7.2</v>
      </c>
      <c r="I234" s="62">
        <f>Table1[[#This Row],[gross]]-Table1[[#This Row],[budget]]</f>
        <v>58136909</v>
      </c>
      <c r="J234" s="61">
        <f>Table1[[#This Row],[gross]]/1000000</f>
        <v>84.136909000000003</v>
      </c>
      <c r="K234" s="61">
        <f>Table1[[#This Row],[budget]]/1000000</f>
        <v>26</v>
      </c>
      <c r="L234" s="71">
        <f>Table1[[#This Row],[Profit_Margin]]/1000000</f>
        <v>58.136909000000003</v>
      </c>
    </row>
    <row r="235" spans="1:12">
      <c r="A235" s="68" t="s">
        <v>3891</v>
      </c>
      <c r="B235" s="61">
        <v>94</v>
      </c>
      <c r="C235" s="62">
        <v>15155772</v>
      </c>
      <c r="D235" s="61" t="s">
        <v>1415</v>
      </c>
      <c r="E235" s="61" t="s">
        <v>11936</v>
      </c>
      <c r="F235" s="61" t="s">
        <v>37</v>
      </c>
      <c r="G235" s="62">
        <v>18000000</v>
      </c>
      <c r="H235" s="61">
        <v>5.7</v>
      </c>
      <c r="I235" s="62">
        <f>Table1[[#This Row],[gross]]-Table1[[#This Row],[budget]]</f>
        <v>-2844228</v>
      </c>
      <c r="J235" s="61">
        <f>Table1[[#This Row],[gross]]/1000000</f>
        <v>15.155772000000001</v>
      </c>
      <c r="K235" s="61">
        <f>Table1[[#This Row],[budget]]/1000000</f>
        <v>18</v>
      </c>
      <c r="L235" s="71">
        <f>Table1[[#This Row],[Profit_Margin]]/1000000</f>
        <v>-2.8442280000000002</v>
      </c>
    </row>
    <row r="236" spans="1:12">
      <c r="A236" s="68" t="s">
        <v>7015</v>
      </c>
      <c r="B236" s="61">
        <v>102</v>
      </c>
      <c r="C236" s="62">
        <v>24044532</v>
      </c>
      <c r="D236" s="61" t="s">
        <v>214</v>
      </c>
      <c r="E236" s="61" t="s">
        <v>7017</v>
      </c>
      <c r="F236" s="61" t="s">
        <v>37</v>
      </c>
      <c r="G236" s="62">
        <v>38000000</v>
      </c>
      <c r="H236" s="61">
        <v>5.6</v>
      </c>
      <c r="I236" s="62">
        <f>Table1[[#This Row],[gross]]-Table1[[#This Row],[budget]]</f>
        <v>-13955468</v>
      </c>
      <c r="J236" s="61">
        <f>Table1[[#This Row],[gross]]/1000000</f>
        <v>24.044532</v>
      </c>
      <c r="K236" s="61">
        <f>Table1[[#This Row],[budget]]/1000000</f>
        <v>38</v>
      </c>
      <c r="L236" s="71">
        <f>Table1[[#This Row],[Profit_Margin]]/1000000</f>
        <v>-13.955468</v>
      </c>
    </row>
    <row r="237" spans="1:12">
      <c r="A237" s="68" t="s">
        <v>4704</v>
      </c>
      <c r="B237" s="61">
        <v>145</v>
      </c>
      <c r="C237" s="62">
        <v>13038660</v>
      </c>
      <c r="D237" s="61" t="s">
        <v>3409</v>
      </c>
      <c r="E237" s="61" t="s">
        <v>9852</v>
      </c>
      <c r="F237" s="61" t="s">
        <v>37</v>
      </c>
      <c r="G237" s="62">
        <v>25000000</v>
      </c>
      <c r="H237" s="61">
        <v>7.3</v>
      </c>
      <c r="I237" s="62">
        <f>Table1[[#This Row],[gross]]-Table1[[#This Row],[budget]]</f>
        <v>-11961340</v>
      </c>
      <c r="J237" s="61">
        <f>Table1[[#This Row],[gross]]/1000000</f>
        <v>13.03866</v>
      </c>
      <c r="K237" s="61">
        <f>Table1[[#This Row],[budget]]/1000000</f>
        <v>25</v>
      </c>
      <c r="L237" s="71">
        <f>Table1[[#This Row],[Profit_Margin]]/1000000</f>
        <v>-11.96134</v>
      </c>
    </row>
    <row r="238" spans="1:12">
      <c r="A238" s="68" t="s">
        <v>850</v>
      </c>
      <c r="B238" s="61">
        <v>146</v>
      </c>
      <c r="C238" s="62">
        <v>133375846</v>
      </c>
      <c r="D238" s="61" t="s">
        <v>852</v>
      </c>
      <c r="E238" s="61" t="s">
        <v>853</v>
      </c>
      <c r="F238" s="61" t="s">
        <v>37</v>
      </c>
      <c r="G238" s="62">
        <v>150000000</v>
      </c>
      <c r="H238" s="61">
        <v>6.7</v>
      </c>
      <c r="I238" s="62">
        <f>Table1[[#This Row],[gross]]-Table1[[#This Row],[budget]]</f>
        <v>-16624154</v>
      </c>
      <c r="J238" s="61">
        <f>Table1[[#This Row],[gross]]/1000000</f>
        <v>133.375846</v>
      </c>
      <c r="K238" s="61">
        <f>Table1[[#This Row],[budget]]/1000000</f>
        <v>150</v>
      </c>
      <c r="L238" s="71">
        <f>Table1[[#This Row],[Profit_Margin]]/1000000</f>
        <v>-16.624154000000001</v>
      </c>
    </row>
    <row r="239" spans="1:12">
      <c r="A239" s="68" t="s">
        <v>5245</v>
      </c>
      <c r="B239" s="61">
        <v>109</v>
      </c>
      <c r="C239" s="62">
        <v>141600000</v>
      </c>
      <c r="D239" s="61" t="s">
        <v>1671</v>
      </c>
      <c r="E239" s="61" t="s">
        <v>19155</v>
      </c>
      <c r="F239" s="61" t="s">
        <v>37</v>
      </c>
      <c r="G239" s="62">
        <v>3000000</v>
      </c>
      <c r="H239" s="61">
        <v>7.6</v>
      </c>
      <c r="I239" s="62">
        <f>Table1[[#This Row],[gross]]-Table1[[#This Row],[budget]]</f>
        <v>138600000</v>
      </c>
      <c r="J239" s="61">
        <f>Table1[[#This Row],[gross]]/1000000</f>
        <v>141.6</v>
      </c>
      <c r="K239" s="61">
        <f>Table1[[#This Row],[budget]]/1000000</f>
        <v>3</v>
      </c>
      <c r="L239" s="71">
        <f>Table1[[#This Row],[Profit_Margin]]/1000000</f>
        <v>138.6</v>
      </c>
    </row>
    <row r="240" spans="1:12">
      <c r="A240" s="68" t="s">
        <v>3136</v>
      </c>
      <c r="B240" s="61">
        <v>148</v>
      </c>
      <c r="C240" s="62">
        <v>39251128</v>
      </c>
      <c r="D240" s="61" t="s">
        <v>3138</v>
      </c>
      <c r="E240" s="61" t="s">
        <v>3139</v>
      </c>
      <c r="F240" s="61" t="s">
        <v>37</v>
      </c>
      <c r="G240" s="62">
        <v>75000000</v>
      </c>
      <c r="H240" s="61">
        <v>6.7</v>
      </c>
      <c r="I240" s="62">
        <f>Table1[[#This Row],[gross]]-Table1[[#This Row],[budget]]</f>
        <v>-35748872</v>
      </c>
      <c r="J240" s="61">
        <f>Table1[[#This Row],[gross]]/1000000</f>
        <v>39.251128000000001</v>
      </c>
      <c r="K240" s="61">
        <f>Table1[[#This Row],[budget]]/1000000</f>
        <v>75</v>
      </c>
      <c r="L240" s="71">
        <f>Table1[[#This Row],[Profit_Margin]]/1000000</f>
        <v>-35.748871999999999</v>
      </c>
    </row>
    <row r="241" spans="1:12">
      <c r="A241" s="68" t="s">
        <v>8410</v>
      </c>
      <c r="B241" s="61">
        <v>99</v>
      </c>
      <c r="C241" s="62">
        <v>84263837</v>
      </c>
      <c r="D241" s="61" t="s">
        <v>5103</v>
      </c>
      <c r="E241" s="61" t="s">
        <v>16843</v>
      </c>
      <c r="F241" s="61" t="s">
        <v>37</v>
      </c>
      <c r="G241" s="62">
        <v>6500000</v>
      </c>
      <c r="H241" s="61">
        <v>5.4</v>
      </c>
      <c r="I241" s="62">
        <f>Table1[[#This Row],[gross]]-Table1[[#This Row],[budget]]</f>
        <v>77763837</v>
      </c>
      <c r="J241" s="61">
        <f>Table1[[#This Row],[gross]]/1000000</f>
        <v>84.263836999999995</v>
      </c>
      <c r="K241" s="61">
        <f>Table1[[#This Row],[budget]]/1000000</f>
        <v>6.5</v>
      </c>
      <c r="L241" s="71">
        <f>Table1[[#This Row],[Profit_Margin]]/1000000</f>
        <v>77.763836999999995</v>
      </c>
    </row>
    <row r="242" spans="1:12">
      <c r="A242" s="68" t="s">
        <v>18812</v>
      </c>
      <c r="B242" s="61">
        <v>107</v>
      </c>
      <c r="C242" s="62">
        <v>8000000</v>
      </c>
      <c r="D242" s="61" t="s">
        <v>18814</v>
      </c>
      <c r="E242" s="61" t="s">
        <v>18816</v>
      </c>
      <c r="F242" s="61" t="s">
        <v>37</v>
      </c>
      <c r="G242" s="62">
        <v>3768785</v>
      </c>
      <c r="H242" s="61">
        <v>7</v>
      </c>
      <c r="I242" s="62">
        <f>Table1[[#This Row],[gross]]-Table1[[#This Row],[budget]]</f>
        <v>4231215</v>
      </c>
      <c r="J242" s="61">
        <f>Table1[[#This Row],[gross]]/1000000</f>
        <v>8</v>
      </c>
      <c r="K242" s="61">
        <f>Table1[[#This Row],[budget]]/1000000</f>
        <v>3.7687849999999998</v>
      </c>
      <c r="L242" s="71">
        <f>Table1[[#This Row],[Profit_Margin]]/1000000</f>
        <v>4.2312149999999997</v>
      </c>
    </row>
    <row r="243" spans="1:12">
      <c r="A243" s="68" t="s">
        <v>4003</v>
      </c>
      <c r="B243" s="61">
        <v>93</v>
      </c>
      <c r="C243" s="62">
        <v>39200000</v>
      </c>
      <c r="D243" s="61" t="s">
        <v>1681</v>
      </c>
      <c r="E243" s="61" t="s">
        <v>18440</v>
      </c>
      <c r="F243" s="61" t="s">
        <v>37</v>
      </c>
      <c r="G243" s="62">
        <v>4000000</v>
      </c>
      <c r="H243" s="61">
        <v>8.1</v>
      </c>
      <c r="I243" s="62">
        <f>Table1[[#This Row],[gross]]-Table1[[#This Row],[budget]]</f>
        <v>35200000</v>
      </c>
      <c r="J243" s="61">
        <f>Table1[[#This Row],[gross]]/1000000</f>
        <v>39.200000000000003</v>
      </c>
      <c r="K243" s="61">
        <f>Table1[[#This Row],[budget]]/1000000</f>
        <v>4</v>
      </c>
      <c r="L243" s="71">
        <f>Table1[[#This Row],[Profit_Margin]]/1000000</f>
        <v>35.200000000000003</v>
      </c>
    </row>
    <row r="244" spans="1:12">
      <c r="A244" s="68" t="s">
        <v>3732</v>
      </c>
      <c r="B244" s="61">
        <v>118</v>
      </c>
      <c r="C244" s="62">
        <v>85911262</v>
      </c>
      <c r="D244" s="61" t="s">
        <v>3733</v>
      </c>
      <c r="E244" s="61" t="s">
        <v>3735</v>
      </c>
      <c r="F244" s="61" t="s">
        <v>37</v>
      </c>
      <c r="G244" s="62">
        <v>65000000</v>
      </c>
      <c r="H244" s="61">
        <v>5.2</v>
      </c>
      <c r="I244" s="62">
        <f>Table1[[#This Row],[gross]]-Table1[[#This Row],[budget]]</f>
        <v>20911262</v>
      </c>
      <c r="J244" s="61">
        <f>Table1[[#This Row],[gross]]/1000000</f>
        <v>85.911261999999994</v>
      </c>
      <c r="K244" s="61">
        <f>Table1[[#This Row],[budget]]/1000000</f>
        <v>65</v>
      </c>
      <c r="L244" s="71">
        <f>Table1[[#This Row],[Profit_Margin]]/1000000</f>
        <v>20.911262000000001</v>
      </c>
    </row>
    <row r="245" spans="1:12">
      <c r="A245" s="68" t="s">
        <v>16139</v>
      </c>
      <c r="B245" s="61">
        <v>90</v>
      </c>
      <c r="C245" s="62">
        <v>3442820</v>
      </c>
      <c r="D245" s="61" t="s">
        <v>16140</v>
      </c>
      <c r="E245" s="61" t="s">
        <v>16141</v>
      </c>
      <c r="F245" s="61" t="s">
        <v>37</v>
      </c>
      <c r="G245" s="62">
        <v>8000000</v>
      </c>
      <c r="H245" s="61">
        <v>7.3</v>
      </c>
      <c r="I245" s="62">
        <f>Table1[[#This Row],[gross]]-Table1[[#This Row],[budget]]</f>
        <v>-4557180</v>
      </c>
      <c r="J245" s="61">
        <f>Table1[[#This Row],[gross]]/1000000</f>
        <v>3.4428200000000002</v>
      </c>
      <c r="K245" s="61">
        <f>Table1[[#This Row],[budget]]/1000000</f>
        <v>8</v>
      </c>
      <c r="L245" s="71">
        <f>Table1[[#This Row],[Profit_Margin]]/1000000</f>
        <v>-4.5571799999999998</v>
      </c>
    </row>
    <row r="246" spans="1:12">
      <c r="A246" s="68" t="s">
        <v>428</v>
      </c>
      <c r="B246" s="61">
        <v>130</v>
      </c>
      <c r="C246" s="62">
        <v>4463292</v>
      </c>
      <c r="D246" s="61" t="s">
        <v>2819</v>
      </c>
      <c r="E246" s="61" t="s">
        <v>9132</v>
      </c>
      <c r="F246" s="61" t="s">
        <v>37</v>
      </c>
      <c r="G246" s="62">
        <v>30000000</v>
      </c>
      <c r="H246" s="61">
        <v>6.9</v>
      </c>
      <c r="I246" s="62">
        <f>Table1[[#This Row],[gross]]-Table1[[#This Row],[budget]]</f>
        <v>-25536708</v>
      </c>
      <c r="J246" s="61">
        <f>Table1[[#This Row],[gross]]/1000000</f>
        <v>4.463292</v>
      </c>
      <c r="K246" s="61">
        <f>Table1[[#This Row],[budget]]/1000000</f>
        <v>30</v>
      </c>
      <c r="L246" s="71">
        <f>Table1[[#This Row],[Profit_Margin]]/1000000</f>
        <v>-25.536708000000001</v>
      </c>
    </row>
    <row r="247" spans="1:12">
      <c r="A247" s="68" t="s">
        <v>21743</v>
      </c>
      <c r="B247" s="61">
        <v>92</v>
      </c>
      <c r="C247" s="62">
        <v>1316074</v>
      </c>
      <c r="D247" s="61" t="s">
        <v>5499</v>
      </c>
      <c r="E247" s="61" t="s">
        <v>23551</v>
      </c>
      <c r="F247" s="61" t="s">
        <v>37</v>
      </c>
      <c r="G247" s="62">
        <v>100000</v>
      </c>
      <c r="H247" s="61">
        <v>7</v>
      </c>
      <c r="I247" s="62">
        <f>Table1[[#This Row],[gross]]-Table1[[#This Row],[budget]]</f>
        <v>1216074</v>
      </c>
      <c r="J247" s="61">
        <f>Table1[[#This Row],[gross]]/1000000</f>
        <v>1.316074</v>
      </c>
      <c r="K247" s="61">
        <f>Table1[[#This Row],[budget]]/1000000</f>
        <v>0.1</v>
      </c>
      <c r="L247" s="71">
        <f>Table1[[#This Row],[Profit_Margin]]/1000000</f>
        <v>1.2160740000000001</v>
      </c>
    </row>
    <row r="248" spans="1:12">
      <c r="A248" s="68" t="s">
        <v>11327</v>
      </c>
      <c r="B248" s="61">
        <v>129</v>
      </c>
      <c r="C248" s="62">
        <v>3205244</v>
      </c>
      <c r="D248" s="61" t="s">
        <v>2527</v>
      </c>
      <c r="E248" s="61" t="s">
        <v>16145</v>
      </c>
      <c r="F248" s="61" t="s">
        <v>37</v>
      </c>
      <c r="G248" s="62">
        <v>10000000</v>
      </c>
      <c r="H248" s="61">
        <v>7.3</v>
      </c>
      <c r="I248" s="62">
        <f>Table1[[#This Row],[gross]]-Table1[[#This Row],[budget]]</f>
        <v>-6794756</v>
      </c>
      <c r="J248" s="61">
        <f>Table1[[#This Row],[gross]]/1000000</f>
        <v>3.205244</v>
      </c>
      <c r="K248" s="61">
        <f>Table1[[#This Row],[budget]]/1000000</f>
        <v>10</v>
      </c>
      <c r="L248" s="71">
        <f>Table1[[#This Row],[Profit_Margin]]/1000000</f>
        <v>-6.7947559999999996</v>
      </c>
    </row>
    <row r="249" spans="1:12">
      <c r="A249" s="68" t="s">
        <v>23608</v>
      </c>
      <c r="B249" s="61">
        <v>72</v>
      </c>
      <c r="C249" s="62">
        <v>4914</v>
      </c>
      <c r="D249" s="61" t="s">
        <v>23610</v>
      </c>
      <c r="E249" s="61" t="s">
        <v>23612</v>
      </c>
      <c r="F249" s="61" t="s">
        <v>37</v>
      </c>
      <c r="G249" s="62">
        <v>150000</v>
      </c>
      <c r="H249" s="61">
        <v>7</v>
      </c>
      <c r="I249" s="62">
        <f>Table1[[#This Row],[gross]]-Table1[[#This Row],[budget]]</f>
        <v>-145086</v>
      </c>
      <c r="J249" s="61">
        <f>Table1[[#This Row],[gross]]/1000000</f>
        <v>4.914E-3</v>
      </c>
      <c r="K249" s="61">
        <f>Table1[[#This Row],[budget]]/1000000</f>
        <v>0.15</v>
      </c>
      <c r="L249" s="71">
        <f>Table1[[#This Row],[Profit_Margin]]/1000000</f>
        <v>-0.14508599999999999</v>
      </c>
    </row>
    <row r="250" spans="1:12">
      <c r="A250" s="68" t="s">
        <v>21784</v>
      </c>
      <c r="B250" s="61">
        <v>91</v>
      </c>
      <c r="C250" s="62">
        <v>287761</v>
      </c>
      <c r="D250" s="61" t="s">
        <v>21786</v>
      </c>
      <c r="E250" s="61" t="s">
        <v>21788</v>
      </c>
      <c r="F250" s="61" t="s">
        <v>37</v>
      </c>
      <c r="G250" s="62">
        <v>1000000</v>
      </c>
      <c r="H250" s="61">
        <v>7.6</v>
      </c>
      <c r="I250" s="62">
        <f>Table1[[#This Row],[gross]]-Table1[[#This Row],[budget]]</f>
        <v>-712239</v>
      </c>
      <c r="J250" s="61">
        <f>Table1[[#This Row],[gross]]/1000000</f>
        <v>0.28776099999999999</v>
      </c>
      <c r="K250" s="61">
        <f>Table1[[#This Row],[budget]]/1000000</f>
        <v>1</v>
      </c>
      <c r="L250" s="71">
        <f>Table1[[#This Row],[Profit_Margin]]/1000000</f>
        <v>-0.71223899999999996</v>
      </c>
    </row>
    <row r="251" spans="1:12">
      <c r="A251" s="68" t="s">
        <v>5867</v>
      </c>
      <c r="B251" s="61">
        <v>109</v>
      </c>
      <c r="C251" s="62">
        <v>10965209</v>
      </c>
      <c r="D251" s="61" t="s">
        <v>464</v>
      </c>
      <c r="E251" s="61" t="s">
        <v>8655</v>
      </c>
      <c r="F251" s="61" t="s">
        <v>37</v>
      </c>
      <c r="G251" s="62">
        <v>30000000</v>
      </c>
      <c r="H251" s="61">
        <v>6.1</v>
      </c>
      <c r="I251" s="62">
        <f>Table1[[#This Row],[gross]]-Table1[[#This Row],[budget]]</f>
        <v>-19034791</v>
      </c>
      <c r="J251" s="61">
        <f>Table1[[#This Row],[gross]]/1000000</f>
        <v>10.965209</v>
      </c>
      <c r="K251" s="61">
        <f>Table1[[#This Row],[budget]]/1000000</f>
        <v>30</v>
      </c>
      <c r="L251" s="71">
        <f>Table1[[#This Row],[Profit_Margin]]/1000000</f>
        <v>-19.034790999999998</v>
      </c>
    </row>
    <row r="252" spans="1:12">
      <c r="A252" s="68" t="s">
        <v>1165</v>
      </c>
      <c r="B252" s="61">
        <v>117</v>
      </c>
      <c r="C252" s="62">
        <v>180191634</v>
      </c>
      <c r="D252" s="61" t="s">
        <v>509</v>
      </c>
      <c r="E252" s="61" t="s">
        <v>1166</v>
      </c>
      <c r="F252" s="61" t="s">
        <v>37</v>
      </c>
      <c r="G252" s="62">
        <v>130000000</v>
      </c>
      <c r="H252" s="61">
        <v>7.4</v>
      </c>
      <c r="I252" s="62">
        <f>Table1[[#This Row],[gross]]-Table1[[#This Row],[budget]]</f>
        <v>50191634</v>
      </c>
      <c r="J252" s="61">
        <f>Table1[[#This Row],[gross]]/1000000</f>
        <v>180.19163399999999</v>
      </c>
      <c r="K252" s="61">
        <f>Table1[[#This Row],[budget]]/1000000</f>
        <v>130</v>
      </c>
      <c r="L252" s="71">
        <f>Table1[[#This Row],[Profit_Margin]]/1000000</f>
        <v>50.191634000000001</v>
      </c>
    </row>
    <row r="253" spans="1:12">
      <c r="A253" s="68" t="s">
        <v>1727</v>
      </c>
      <c r="B253" s="61">
        <v>117</v>
      </c>
      <c r="C253" s="62">
        <v>21078145</v>
      </c>
      <c r="D253" s="61" t="s">
        <v>1544</v>
      </c>
      <c r="E253" s="61" t="s">
        <v>13917</v>
      </c>
      <c r="F253" s="61" t="s">
        <v>37</v>
      </c>
      <c r="G253" s="62">
        <v>12500000</v>
      </c>
      <c r="H253" s="61">
        <v>7.3</v>
      </c>
      <c r="I253" s="62">
        <f>Table1[[#This Row],[gross]]-Table1[[#This Row],[budget]]</f>
        <v>8578145</v>
      </c>
      <c r="J253" s="61">
        <f>Table1[[#This Row],[gross]]/1000000</f>
        <v>21.078144999999999</v>
      </c>
      <c r="K253" s="61">
        <f>Table1[[#This Row],[budget]]/1000000</f>
        <v>12.5</v>
      </c>
      <c r="L253" s="71">
        <f>Table1[[#This Row],[Profit_Margin]]/1000000</f>
        <v>8.5781449999999992</v>
      </c>
    </row>
    <row r="254" spans="1:12">
      <c r="A254" s="68" t="s">
        <v>801</v>
      </c>
      <c r="B254" s="61">
        <v>83</v>
      </c>
      <c r="C254" s="62">
        <v>90646554</v>
      </c>
      <c r="D254" s="61" t="s">
        <v>471</v>
      </c>
      <c r="E254" s="61" t="s">
        <v>4004</v>
      </c>
      <c r="F254" s="61" t="s">
        <v>37</v>
      </c>
      <c r="G254" s="62">
        <v>105000000</v>
      </c>
      <c r="H254" s="61">
        <v>6.6</v>
      </c>
      <c r="I254" s="62">
        <f>Table1[[#This Row],[gross]]-Table1[[#This Row],[budget]]</f>
        <v>-14353446</v>
      </c>
      <c r="J254" s="61">
        <f>Table1[[#This Row],[gross]]/1000000</f>
        <v>90.646553999999995</v>
      </c>
      <c r="K254" s="61">
        <f>Table1[[#This Row],[budget]]/1000000</f>
        <v>105</v>
      </c>
      <c r="L254" s="71">
        <f>Table1[[#This Row],[Profit_Margin]]/1000000</f>
        <v>-14.353446</v>
      </c>
    </row>
    <row r="255" spans="1:12">
      <c r="A255" s="68" t="s">
        <v>760</v>
      </c>
      <c r="B255" s="61">
        <v>156</v>
      </c>
      <c r="C255" s="62">
        <v>75530832</v>
      </c>
      <c r="D255" s="61" t="s">
        <v>3794</v>
      </c>
      <c r="E255" s="61" t="s">
        <v>4038</v>
      </c>
      <c r="F255" s="61" t="s">
        <v>37</v>
      </c>
      <c r="G255" s="62">
        <v>55000000</v>
      </c>
      <c r="H255" s="61">
        <v>6.8</v>
      </c>
      <c r="I255" s="62">
        <f>Table1[[#This Row],[gross]]-Table1[[#This Row],[budget]]</f>
        <v>20530832</v>
      </c>
      <c r="J255" s="61">
        <f>Table1[[#This Row],[gross]]/1000000</f>
        <v>75.530832000000004</v>
      </c>
      <c r="K255" s="61">
        <f>Table1[[#This Row],[budget]]/1000000</f>
        <v>55</v>
      </c>
      <c r="L255" s="71">
        <f>Table1[[#This Row],[Profit_Margin]]/1000000</f>
        <v>20.530832</v>
      </c>
    </row>
    <row r="256" spans="1:12">
      <c r="A256" s="68" t="s">
        <v>4003</v>
      </c>
      <c r="B256" s="61">
        <v>108</v>
      </c>
      <c r="C256" s="62">
        <v>3203044</v>
      </c>
      <c r="D256" s="61" t="s">
        <v>1681</v>
      </c>
      <c r="E256" s="61" t="s">
        <v>12005</v>
      </c>
      <c r="F256" s="61" t="s">
        <v>37</v>
      </c>
      <c r="G256" s="62">
        <v>18000000</v>
      </c>
      <c r="H256" s="61">
        <v>6.4</v>
      </c>
      <c r="I256" s="62">
        <f>Table1[[#This Row],[gross]]-Table1[[#This Row],[budget]]</f>
        <v>-14796956</v>
      </c>
      <c r="J256" s="61">
        <f>Table1[[#This Row],[gross]]/1000000</f>
        <v>3.2030439999999998</v>
      </c>
      <c r="K256" s="61">
        <f>Table1[[#This Row],[budget]]/1000000</f>
        <v>18</v>
      </c>
      <c r="L256" s="71">
        <f>Table1[[#This Row],[Profit_Margin]]/1000000</f>
        <v>-14.796956</v>
      </c>
    </row>
    <row r="257" spans="1:12">
      <c r="A257" s="68" t="s">
        <v>4619</v>
      </c>
      <c r="B257" s="61">
        <v>114</v>
      </c>
      <c r="C257" s="62">
        <v>18653615</v>
      </c>
      <c r="D257" s="61" t="s">
        <v>2527</v>
      </c>
      <c r="E257" s="61" t="s">
        <v>10247</v>
      </c>
      <c r="F257" s="61" t="s">
        <v>37</v>
      </c>
      <c r="G257" s="62">
        <v>23000000</v>
      </c>
      <c r="H257" s="61">
        <v>6.1</v>
      </c>
      <c r="I257" s="62">
        <f>Table1[[#This Row],[gross]]-Table1[[#This Row],[budget]]</f>
        <v>-4346385</v>
      </c>
      <c r="J257" s="61">
        <f>Table1[[#This Row],[gross]]/1000000</f>
        <v>18.653614999999999</v>
      </c>
      <c r="K257" s="61">
        <f>Table1[[#This Row],[budget]]/1000000</f>
        <v>23</v>
      </c>
      <c r="L257" s="71">
        <f>Table1[[#This Row],[Profit_Margin]]/1000000</f>
        <v>-4.3463849999999997</v>
      </c>
    </row>
    <row r="258" spans="1:12">
      <c r="A258" s="68" t="s">
        <v>4850</v>
      </c>
      <c r="B258" s="61">
        <v>289</v>
      </c>
      <c r="C258" s="62">
        <v>78800000</v>
      </c>
      <c r="D258" s="61" t="s">
        <v>3396</v>
      </c>
      <c r="E258" s="61" t="s">
        <v>8029</v>
      </c>
      <c r="F258" s="61" t="s">
        <v>37</v>
      </c>
      <c r="G258" s="62">
        <v>31500000</v>
      </c>
      <c r="H258" s="61">
        <v>8.5</v>
      </c>
      <c r="I258" s="62">
        <f>Table1[[#This Row],[gross]]-Table1[[#This Row],[budget]]</f>
        <v>47300000</v>
      </c>
      <c r="J258" s="61">
        <f>Table1[[#This Row],[gross]]/1000000</f>
        <v>78.8</v>
      </c>
      <c r="K258" s="61">
        <f>Table1[[#This Row],[budget]]/1000000</f>
        <v>31.5</v>
      </c>
      <c r="L258" s="71">
        <f>Table1[[#This Row],[Profit_Margin]]/1000000</f>
        <v>47.3</v>
      </c>
    </row>
    <row r="259" spans="1:12">
      <c r="A259" s="68" t="s">
        <v>3239</v>
      </c>
      <c r="B259" s="61">
        <v>139</v>
      </c>
      <c r="C259" s="62">
        <v>50859889</v>
      </c>
      <c r="D259" s="61" t="s">
        <v>712</v>
      </c>
      <c r="E259" s="61" t="s">
        <v>6464</v>
      </c>
      <c r="F259" s="61" t="s">
        <v>6468</v>
      </c>
      <c r="G259" s="62">
        <v>40000000</v>
      </c>
      <c r="H259" s="61">
        <v>7.8</v>
      </c>
      <c r="I259" s="62">
        <f>Table1[[#This Row],[gross]]-Table1[[#This Row],[budget]]</f>
        <v>10859889</v>
      </c>
      <c r="J259" s="61">
        <f>Table1[[#This Row],[gross]]/1000000</f>
        <v>50.859889000000003</v>
      </c>
      <c r="K259" s="61">
        <f>Table1[[#This Row],[budget]]/1000000</f>
        <v>40</v>
      </c>
      <c r="L259" s="71">
        <f>Table1[[#This Row],[Profit_Margin]]/1000000</f>
        <v>10.859889000000001</v>
      </c>
    </row>
    <row r="260" spans="1:12">
      <c r="A260" s="68" t="s">
        <v>850</v>
      </c>
      <c r="B260" s="61">
        <v>140</v>
      </c>
      <c r="C260" s="62">
        <v>172071312</v>
      </c>
      <c r="D260" s="61" t="s">
        <v>2157</v>
      </c>
      <c r="E260" s="61" t="s">
        <v>3653</v>
      </c>
      <c r="F260" s="61" t="s">
        <v>37</v>
      </c>
      <c r="G260" s="62">
        <v>62000000</v>
      </c>
      <c r="H260" s="61">
        <v>7.6</v>
      </c>
      <c r="I260" s="62">
        <f>Table1[[#This Row],[gross]]-Table1[[#This Row],[budget]]</f>
        <v>110071312</v>
      </c>
      <c r="J260" s="61">
        <f>Table1[[#This Row],[gross]]/1000000</f>
        <v>172.07131200000001</v>
      </c>
      <c r="K260" s="61">
        <f>Table1[[#This Row],[budget]]/1000000</f>
        <v>62</v>
      </c>
      <c r="L260" s="71">
        <f>Table1[[#This Row],[Profit_Margin]]/1000000</f>
        <v>110.07131200000001</v>
      </c>
    </row>
    <row r="261" spans="1:12">
      <c r="A261" s="68" t="s">
        <v>17755</v>
      </c>
      <c r="B261" s="61">
        <v>86</v>
      </c>
      <c r="C261" s="62">
        <v>17683670</v>
      </c>
      <c r="D261" s="61" t="s">
        <v>4277</v>
      </c>
      <c r="E261" s="61" t="s">
        <v>17757</v>
      </c>
      <c r="F261" s="61" t="s">
        <v>37</v>
      </c>
      <c r="G261" s="62">
        <v>5000000</v>
      </c>
      <c r="H261" s="61">
        <v>5.2</v>
      </c>
      <c r="I261" s="62">
        <f>Table1[[#This Row],[gross]]-Table1[[#This Row],[budget]]</f>
        <v>12683670</v>
      </c>
      <c r="J261" s="61">
        <f>Table1[[#This Row],[gross]]/1000000</f>
        <v>17.683669999999999</v>
      </c>
      <c r="K261" s="61">
        <f>Table1[[#This Row],[budget]]/1000000</f>
        <v>5</v>
      </c>
      <c r="L261" s="71">
        <f>Table1[[#This Row],[Profit_Margin]]/1000000</f>
        <v>12.683669999999999</v>
      </c>
    </row>
    <row r="262" spans="1:12">
      <c r="A262" s="68" t="s">
        <v>17740</v>
      </c>
      <c r="B262" s="61">
        <v>89</v>
      </c>
      <c r="C262" s="62">
        <v>12947763</v>
      </c>
      <c r="D262" s="61" t="s">
        <v>5103</v>
      </c>
      <c r="E262" s="61" t="s">
        <v>17742</v>
      </c>
      <c r="F262" s="61" t="s">
        <v>37</v>
      </c>
      <c r="G262" s="62">
        <v>5000000</v>
      </c>
      <c r="H262" s="61">
        <v>6.2</v>
      </c>
      <c r="I262" s="62">
        <f>Table1[[#This Row],[gross]]-Table1[[#This Row],[budget]]</f>
        <v>7947763</v>
      </c>
      <c r="J262" s="61">
        <f>Table1[[#This Row],[gross]]/1000000</f>
        <v>12.947763</v>
      </c>
      <c r="K262" s="61">
        <f>Table1[[#This Row],[budget]]/1000000</f>
        <v>5</v>
      </c>
      <c r="L262" s="71">
        <f>Table1[[#This Row],[Profit_Margin]]/1000000</f>
        <v>7.9477630000000001</v>
      </c>
    </row>
    <row r="263" spans="1:12">
      <c r="A263" s="68" t="s">
        <v>22239</v>
      </c>
      <c r="B263" s="61">
        <v>86</v>
      </c>
      <c r="C263" s="62">
        <v>5518918</v>
      </c>
      <c r="D263" s="61" t="s">
        <v>22240</v>
      </c>
      <c r="E263" s="61" t="s">
        <v>22241</v>
      </c>
      <c r="F263" s="61" t="s">
        <v>37</v>
      </c>
      <c r="G263" s="62">
        <v>750000</v>
      </c>
      <c r="H263" s="61">
        <v>6.9</v>
      </c>
      <c r="I263" s="62">
        <f>Table1[[#This Row],[gross]]-Table1[[#This Row],[budget]]</f>
        <v>4768918</v>
      </c>
      <c r="J263" s="61">
        <f>Table1[[#This Row],[gross]]/1000000</f>
        <v>5.5189180000000002</v>
      </c>
      <c r="K263" s="61">
        <f>Table1[[#This Row],[budget]]/1000000</f>
        <v>0.75</v>
      </c>
      <c r="L263" s="71">
        <f>Table1[[#This Row],[Profit_Margin]]/1000000</f>
        <v>4.7689180000000002</v>
      </c>
    </row>
    <row r="264" spans="1:12">
      <c r="A264" s="68" t="s">
        <v>12904</v>
      </c>
      <c r="B264" s="61">
        <v>104</v>
      </c>
      <c r="C264" s="62">
        <v>18595716</v>
      </c>
      <c r="D264" s="61" t="s">
        <v>2614</v>
      </c>
      <c r="E264" s="61" t="s">
        <v>14180</v>
      </c>
      <c r="F264" s="61" t="s">
        <v>37</v>
      </c>
      <c r="G264" s="62">
        <v>12000000</v>
      </c>
      <c r="H264" s="61">
        <v>5.3</v>
      </c>
      <c r="I264" s="62">
        <f>Table1[[#This Row],[gross]]-Table1[[#This Row],[budget]]</f>
        <v>6595716</v>
      </c>
      <c r="J264" s="61">
        <f>Table1[[#This Row],[gross]]/1000000</f>
        <v>18.595715999999999</v>
      </c>
      <c r="K264" s="61">
        <f>Table1[[#This Row],[budget]]/1000000</f>
        <v>12</v>
      </c>
      <c r="L264" s="71">
        <f>Table1[[#This Row],[Profit_Margin]]/1000000</f>
        <v>6.5957160000000004</v>
      </c>
    </row>
    <row r="265" spans="1:12">
      <c r="A265" s="68" t="s">
        <v>5087</v>
      </c>
      <c r="B265" s="61">
        <v>103</v>
      </c>
      <c r="C265" s="62">
        <v>53133888</v>
      </c>
      <c r="D265" s="61" t="s">
        <v>8066</v>
      </c>
      <c r="E265" s="61" t="s">
        <v>8067</v>
      </c>
      <c r="F265" s="61" t="s">
        <v>37</v>
      </c>
      <c r="G265" s="62">
        <v>31000000</v>
      </c>
      <c r="H265" s="61">
        <v>6.3</v>
      </c>
      <c r="I265" s="62">
        <f>Table1[[#This Row],[gross]]-Table1[[#This Row],[budget]]</f>
        <v>22133888</v>
      </c>
      <c r="J265" s="61">
        <f>Table1[[#This Row],[gross]]/1000000</f>
        <v>53.133887999999999</v>
      </c>
      <c r="K265" s="61">
        <f>Table1[[#This Row],[budget]]/1000000</f>
        <v>31</v>
      </c>
      <c r="L265" s="71">
        <f>Table1[[#This Row],[Profit_Margin]]/1000000</f>
        <v>22.133887999999999</v>
      </c>
    </row>
    <row r="266" spans="1:12">
      <c r="A266" s="68" t="s">
        <v>14250</v>
      </c>
      <c r="B266" s="61">
        <v>107</v>
      </c>
      <c r="C266" s="62">
        <v>7918283</v>
      </c>
      <c r="D266" s="61" t="s">
        <v>4075</v>
      </c>
      <c r="E266" s="61" t="s">
        <v>14251</v>
      </c>
      <c r="F266" s="61" t="s">
        <v>37</v>
      </c>
      <c r="G266" s="62">
        <v>12000000</v>
      </c>
      <c r="H266" s="61">
        <v>6.6</v>
      </c>
      <c r="I266" s="62">
        <f>Table1[[#This Row],[gross]]-Table1[[#This Row],[budget]]</f>
        <v>-4081717</v>
      </c>
      <c r="J266" s="61">
        <f>Table1[[#This Row],[gross]]/1000000</f>
        <v>7.9182829999999997</v>
      </c>
      <c r="K266" s="61">
        <f>Table1[[#This Row],[budget]]/1000000</f>
        <v>12</v>
      </c>
      <c r="L266" s="71">
        <f>Table1[[#This Row],[Profit_Margin]]/1000000</f>
        <v>-4.0817170000000003</v>
      </c>
    </row>
    <row r="267" spans="1:12">
      <c r="A267" s="68" t="s">
        <v>4107</v>
      </c>
      <c r="B267" s="61">
        <v>95</v>
      </c>
      <c r="C267" s="62">
        <v>82301521</v>
      </c>
      <c r="D267" s="61" t="s">
        <v>9780</v>
      </c>
      <c r="E267" s="61" t="s">
        <v>10688</v>
      </c>
      <c r="F267" s="61" t="s">
        <v>37</v>
      </c>
      <c r="G267" s="62">
        <v>32000000</v>
      </c>
      <c r="H267" s="61">
        <v>4.5999999999999996</v>
      </c>
      <c r="I267" s="62">
        <f>Table1[[#This Row],[gross]]-Table1[[#This Row],[budget]]</f>
        <v>50301521</v>
      </c>
      <c r="J267" s="61">
        <f>Table1[[#This Row],[gross]]/1000000</f>
        <v>82.301520999999994</v>
      </c>
      <c r="K267" s="61">
        <f>Table1[[#This Row],[budget]]/1000000</f>
        <v>32</v>
      </c>
      <c r="L267" s="71">
        <f>Table1[[#This Row],[Profit_Margin]]/1000000</f>
        <v>50.301521000000001</v>
      </c>
    </row>
    <row r="268" spans="1:12">
      <c r="A268" s="68" t="s">
        <v>6002</v>
      </c>
      <c r="B268" s="61">
        <v>130</v>
      </c>
      <c r="C268" s="62">
        <v>136019448</v>
      </c>
      <c r="D268" s="61" t="s">
        <v>6003</v>
      </c>
      <c r="E268" s="61" t="s">
        <v>6005</v>
      </c>
      <c r="F268" s="61" t="s">
        <v>37</v>
      </c>
      <c r="G268" s="62">
        <v>44500000</v>
      </c>
      <c r="H268" s="61">
        <v>7.7</v>
      </c>
      <c r="I268" s="62">
        <f>Table1[[#This Row],[gross]]-Table1[[#This Row],[budget]]</f>
        <v>91519448</v>
      </c>
      <c r="J268" s="61">
        <f>Table1[[#This Row],[gross]]/1000000</f>
        <v>136.01944800000001</v>
      </c>
      <c r="K268" s="61">
        <f>Table1[[#This Row],[budget]]/1000000</f>
        <v>44.5</v>
      </c>
      <c r="L268" s="71">
        <f>Table1[[#This Row],[Profit_Margin]]/1000000</f>
        <v>91.519447999999997</v>
      </c>
    </row>
    <row r="269" spans="1:12">
      <c r="A269" s="68" t="s">
        <v>6131</v>
      </c>
      <c r="B269" s="61">
        <v>117</v>
      </c>
      <c r="C269" s="62">
        <v>24362501</v>
      </c>
      <c r="D269" s="61" t="s">
        <v>2125</v>
      </c>
      <c r="E269" s="61" t="s">
        <v>10537</v>
      </c>
      <c r="F269" s="61" t="s">
        <v>37</v>
      </c>
      <c r="G269" s="62">
        <v>21500000</v>
      </c>
      <c r="H269" s="61">
        <v>7.2</v>
      </c>
      <c r="I269" s="62">
        <f>Table1[[#This Row],[gross]]-Table1[[#This Row],[budget]]</f>
        <v>2862501</v>
      </c>
      <c r="J269" s="61">
        <f>Table1[[#This Row],[gross]]/1000000</f>
        <v>24.362501000000002</v>
      </c>
      <c r="K269" s="61">
        <f>Table1[[#This Row],[budget]]/1000000</f>
        <v>21.5</v>
      </c>
      <c r="L269" s="71">
        <f>Table1[[#This Row],[Profit_Margin]]/1000000</f>
        <v>2.862501</v>
      </c>
    </row>
    <row r="270" spans="1:12">
      <c r="A270" s="68" t="s">
        <v>278</v>
      </c>
      <c r="B270" s="61">
        <v>153</v>
      </c>
      <c r="C270" s="62">
        <v>201573391</v>
      </c>
      <c r="D270" s="61" t="s">
        <v>227</v>
      </c>
      <c r="E270" s="61" t="s">
        <v>978</v>
      </c>
      <c r="F270" s="61" t="s">
        <v>37</v>
      </c>
      <c r="G270" s="62">
        <v>140000000</v>
      </c>
      <c r="H270" s="61">
        <v>6.6</v>
      </c>
      <c r="I270" s="62">
        <f>Table1[[#This Row],[gross]]-Table1[[#This Row],[budget]]</f>
        <v>61573391</v>
      </c>
      <c r="J270" s="61">
        <f>Table1[[#This Row],[gross]]/1000000</f>
        <v>201.57339099999999</v>
      </c>
      <c r="K270" s="61">
        <f>Table1[[#This Row],[budget]]/1000000</f>
        <v>140</v>
      </c>
      <c r="L270" s="71">
        <f>Table1[[#This Row],[Profit_Margin]]/1000000</f>
        <v>61.573391000000001</v>
      </c>
    </row>
    <row r="271" spans="1:12">
      <c r="A271" s="68" t="s">
        <v>6472</v>
      </c>
      <c r="B271" s="61">
        <v>88</v>
      </c>
      <c r="C271" s="62">
        <v>15988876</v>
      </c>
      <c r="D271" s="61" t="s">
        <v>334</v>
      </c>
      <c r="E271" s="61" t="s">
        <v>11156</v>
      </c>
      <c r="F271" s="61" t="s">
        <v>37</v>
      </c>
      <c r="G271" s="62">
        <v>27000000</v>
      </c>
      <c r="H271" s="61">
        <v>5.7</v>
      </c>
      <c r="I271" s="62">
        <f>Table1[[#This Row],[gross]]-Table1[[#This Row],[budget]]</f>
        <v>-11011124</v>
      </c>
      <c r="J271" s="61">
        <f>Table1[[#This Row],[gross]]/1000000</f>
        <v>15.988875999999999</v>
      </c>
      <c r="K271" s="61">
        <f>Table1[[#This Row],[budget]]/1000000</f>
        <v>27</v>
      </c>
      <c r="L271" s="71">
        <f>Table1[[#This Row],[Profit_Margin]]/1000000</f>
        <v>-11.011124000000001</v>
      </c>
    </row>
    <row r="272" spans="1:12">
      <c r="A272" s="68" t="s">
        <v>79</v>
      </c>
      <c r="B272" s="61">
        <v>88</v>
      </c>
      <c r="C272" s="62">
        <v>11501093</v>
      </c>
      <c r="D272" s="61" t="s">
        <v>882</v>
      </c>
      <c r="E272" s="61" t="s">
        <v>14619</v>
      </c>
      <c r="F272" s="61" t="s">
        <v>37</v>
      </c>
      <c r="G272" s="62">
        <v>13000000</v>
      </c>
      <c r="H272" s="61">
        <v>7.6</v>
      </c>
      <c r="I272" s="62">
        <f>Table1[[#This Row],[gross]]-Table1[[#This Row],[budget]]</f>
        <v>-1498907</v>
      </c>
      <c r="J272" s="61">
        <f>Table1[[#This Row],[gross]]/1000000</f>
        <v>11.501092999999999</v>
      </c>
      <c r="K272" s="61">
        <f>Table1[[#This Row],[budget]]/1000000</f>
        <v>13</v>
      </c>
      <c r="L272" s="71">
        <f>Table1[[#This Row],[Profit_Margin]]/1000000</f>
        <v>-1.498907</v>
      </c>
    </row>
    <row r="273" spans="1:12">
      <c r="A273" s="68" t="s">
        <v>22410</v>
      </c>
      <c r="B273" s="61">
        <v>103</v>
      </c>
      <c r="C273" s="62">
        <v>23616</v>
      </c>
      <c r="D273" s="61" t="s">
        <v>852</v>
      </c>
      <c r="E273" s="61" t="s">
        <v>22413</v>
      </c>
      <c r="F273" s="61" t="s">
        <v>37</v>
      </c>
      <c r="G273" s="62">
        <v>600000</v>
      </c>
      <c r="H273" s="61">
        <v>5.6</v>
      </c>
      <c r="I273" s="62">
        <f>Table1[[#This Row],[gross]]-Table1[[#This Row],[budget]]</f>
        <v>-576384</v>
      </c>
      <c r="J273" s="61">
        <f>Table1[[#This Row],[gross]]/1000000</f>
        <v>2.3616000000000002E-2</v>
      </c>
      <c r="K273" s="61">
        <f>Table1[[#This Row],[budget]]/1000000</f>
        <v>0.6</v>
      </c>
      <c r="L273" s="71">
        <f>Table1[[#This Row],[Profit_Margin]]/1000000</f>
        <v>-0.57638400000000001</v>
      </c>
    </row>
    <row r="274" spans="1:12">
      <c r="A274" s="68" t="s">
        <v>1627</v>
      </c>
      <c r="B274" s="61">
        <v>120</v>
      </c>
      <c r="C274" s="62">
        <v>24004159</v>
      </c>
      <c r="D274" s="61" t="s">
        <v>1628</v>
      </c>
      <c r="E274" s="61" t="s">
        <v>1629</v>
      </c>
      <c r="F274" s="61" t="s">
        <v>37</v>
      </c>
      <c r="G274" s="62">
        <v>110000000</v>
      </c>
      <c r="H274" s="61">
        <v>5.8</v>
      </c>
      <c r="I274" s="62">
        <f>Table1[[#This Row],[gross]]-Table1[[#This Row],[budget]]</f>
        <v>-85995841</v>
      </c>
      <c r="J274" s="61">
        <f>Table1[[#This Row],[gross]]/1000000</f>
        <v>24.004159000000001</v>
      </c>
      <c r="K274" s="61">
        <f>Table1[[#This Row],[budget]]/1000000</f>
        <v>110</v>
      </c>
      <c r="L274" s="71">
        <f>Table1[[#This Row],[Profit_Margin]]/1000000</f>
        <v>-85.995840999999999</v>
      </c>
    </row>
    <row r="275" spans="1:12">
      <c r="A275" s="68" t="s">
        <v>1971</v>
      </c>
      <c r="B275" s="61">
        <v>94</v>
      </c>
      <c r="C275" s="62">
        <v>15131330</v>
      </c>
      <c r="D275" s="61" t="s">
        <v>628</v>
      </c>
      <c r="E275" s="61" t="s">
        <v>2884</v>
      </c>
      <c r="F275" s="61" t="s">
        <v>37</v>
      </c>
      <c r="G275" s="62">
        <v>86000000</v>
      </c>
      <c r="H275" s="61">
        <v>6</v>
      </c>
      <c r="I275" s="62">
        <f>Table1[[#This Row],[gross]]-Table1[[#This Row],[budget]]</f>
        <v>-70868670</v>
      </c>
      <c r="J275" s="61">
        <f>Table1[[#This Row],[gross]]/1000000</f>
        <v>15.13133</v>
      </c>
      <c r="K275" s="61">
        <f>Table1[[#This Row],[budget]]/1000000</f>
        <v>86</v>
      </c>
      <c r="L275" s="71">
        <f>Table1[[#This Row],[Profit_Margin]]/1000000</f>
        <v>-70.868669999999995</v>
      </c>
    </row>
    <row r="276" spans="1:12">
      <c r="A276" s="68" t="s">
        <v>2423</v>
      </c>
      <c r="B276" s="61">
        <v>97</v>
      </c>
      <c r="C276" s="62">
        <v>46440491</v>
      </c>
      <c r="D276" s="61" t="s">
        <v>271</v>
      </c>
      <c r="E276" s="61" t="s">
        <v>2425</v>
      </c>
      <c r="F276" s="61" t="s">
        <v>37</v>
      </c>
      <c r="G276" s="62">
        <v>100000000</v>
      </c>
      <c r="H276" s="61">
        <v>7.1</v>
      </c>
      <c r="I276" s="62">
        <f>Table1[[#This Row],[gross]]-Table1[[#This Row],[budget]]</f>
        <v>-53559509</v>
      </c>
      <c r="J276" s="61">
        <f>Table1[[#This Row],[gross]]/1000000</f>
        <v>46.440491000000002</v>
      </c>
      <c r="K276" s="61">
        <f>Table1[[#This Row],[budget]]/1000000</f>
        <v>100</v>
      </c>
      <c r="L276" s="71">
        <f>Table1[[#This Row],[Profit_Margin]]/1000000</f>
        <v>-53.559508999999998</v>
      </c>
    </row>
    <row r="277" spans="1:12">
      <c r="A277" s="68" t="s">
        <v>14108</v>
      </c>
      <c r="B277" s="61">
        <v>93</v>
      </c>
      <c r="C277" s="62">
        <v>21197315</v>
      </c>
      <c r="D277" s="61" t="s">
        <v>3030</v>
      </c>
      <c r="E277" s="61" t="s">
        <v>17672</v>
      </c>
      <c r="F277" s="61" t="s">
        <v>37</v>
      </c>
      <c r="G277" s="62">
        <v>5000000</v>
      </c>
      <c r="H277" s="61">
        <v>6.1</v>
      </c>
      <c r="I277" s="62">
        <f>Table1[[#This Row],[gross]]-Table1[[#This Row],[budget]]</f>
        <v>16197315</v>
      </c>
      <c r="J277" s="61">
        <f>Table1[[#This Row],[gross]]/1000000</f>
        <v>21.197315</v>
      </c>
      <c r="K277" s="61">
        <f>Table1[[#This Row],[budget]]/1000000</f>
        <v>5</v>
      </c>
      <c r="L277" s="71">
        <f>Table1[[#This Row],[Profit_Margin]]/1000000</f>
        <v>16.197315</v>
      </c>
    </row>
    <row r="278" spans="1:12">
      <c r="A278" s="68" t="s">
        <v>1413</v>
      </c>
      <c r="B278" s="61">
        <v>139</v>
      </c>
      <c r="C278" s="62">
        <v>147637474</v>
      </c>
      <c r="D278" s="61" t="s">
        <v>1415</v>
      </c>
      <c r="E278" s="61" t="s">
        <v>5018</v>
      </c>
      <c r="F278" s="61" t="s">
        <v>37</v>
      </c>
      <c r="G278" s="62">
        <v>50000000</v>
      </c>
      <c r="H278" s="61">
        <v>7.7</v>
      </c>
      <c r="I278" s="62">
        <f>Table1[[#This Row],[gross]]-Table1[[#This Row],[budget]]</f>
        <v>97637474</v>
      </c>
      <c r="J278" s="61">
        <f>Table1[[#This Row],[gross]]/1000000</f>
        <v>147.637474</v>
      </c>
      <c r="K278" s="61">
        <f>Table1[[#This Row],[budget]]/1000000</f>
        <v>50</v>
      </c>
      <c r="L278" s="71">
        <f>Table1[[#This Row],[Profit_Margin]]/1000000</f>
        <v>97.637473999999997</v>
      </c>
    </row>
    <row r="279" spans="1:12">
      <c r="A279" s="68" t="s">
        <v>22817</v>
      </c>
      <c r="B279" s="61">
        <v>133</v>
      </c>
      <c r="C279" s="62">
        <v>9910</v>
      </c>
      <c r="D279" s="61" t="s">
        <v>5788</v>
      </c>
      <c r="E279" s="61" t="s">
        <v>22819</v>
      </c>
      <c r="F279" s="61" t="s">
        <v>12472</v>
      </c>
      <c r="G279" s="62">
        <v>25000000</v>
      </c>
      <c r="H279" s="61">
        <v>7.6</v>
      </c>
      <c r="I279" s="62">
        <f>Table1[[#This Row],[gross]]-Table1[[#This Row],[budget]]</f>
        <v>-24990090</v>
      </c>
      <c r="J279" s="61">
        <f>Table1[[#This Row],[gross]]/1000000</f>
        <v>9.9100000000000004E-3</v>
      </c>
      <c r="K279" s="61">
        <f>Table1[[#This Row],[budget]]/1000000</f>
        <v>25</v>
      </c>
      <c r="L279" s="71">
        <f>Table1[[#This Row],[Profit_Margin]]/1000000</f>
        <v>-24.990089999999999</v>
      </c>
    </row>
    <row r="280" spans="1:12">
      <c r="A280" s="68" t="s">
        <v>1058</v>
      </c>
      <c r="B280" s="61">
        <v>132</v>
      </c>
      <c r="C280" s="62">
        <v>30306268</v>
      </c>
      <c r="D280" s="61" t="s">
        <v>334</v>
      </c>
      <c r="E280" s="61" t="s">
        <v>5334</v>
      </c>
      <c r="F280" s="61" t="s">
        <v>37</v>
      </c>
      <c r="G280" s="62">
        <v>50000000</v>
      </c>
      <c r="H280" s="61">
        <v>6.3</v>
      </c>
      <c r="I280" s="62">
        <f>Table1[[#This Row],[gross]]-Table1[[#This Row],[budget]]</f>
        <v>-19693732</v>
      </c>
      <c r="J280" s="61">
        <f>Table1[[#This Row],[gross]]/1000000</f>
        <v>30.306267999999999</v>
      </c>
      <c r="K280" s="61">
        <f>Table1[[#This Row],[budget]]/1000000</f>
        <v>50</v>
      </c>
      <c r="L280" s="71">
        <f>Table1[[#This Row],[Profit_Margin]]/1000000</f>
        <v>-19.693732000000001</v>
      </c>
    </row>
    <row r="281" spans="1:12">
      <c r="A281" s="68" t="s">
        <v>8519</v>
      </c>
      <c r="B281" s="61">
        <v>109</v>
      </c>
      <c r="C281" s="62">
        <v>19976073</v>
      </c>
      <c r="D281" s="61" t="s">
        <v>464</v>
      </c>
      <c r="E281" s="61" t="s">
        <v>8521</v>
      </c>
      <c r="F281" s="61" t="s">
        <v>37</v>
      </c>
      <c r="G281" s="62">
        <v>20000000</v>
      </c>
      <c r="H281" s="61">
        <v>6.3</v>
      </c>
      <c r="I281" s="62">
        <f>Table1[[#This Row],[gross]]-Table1[[#This Row],[budget]]</f>
        <v>-23927</v>
      </c>
      <c r="J281" s="61">
        <f>Table1[[#This Row],[gross]]/1000000</f>
        <v>19.976073</v>
      </c>
      <c r="K281" s="61">
        <f>Table1[[#This Row],[budget]]/1000000</f>
        <v>20</v>
      </c>
      <c r="L281" s="71">
        <f>Table1[[#This Row],[Profit_Margin]]/1000000</f>
        <v>-2.3927E-2</v>
      </c>
    </row>
    <row r="282" spans="1:12">
      <c r="A282" s="68" t="s">
        <v>935</v>
      </c>
      <c r="B282" s="61">
        <v>94</v>
      </c>
      <c r="C282" s="62">
        <v>19548064</v>
      </c>
      <c r="D282" s="61" t="s">
        <v>1247</v>
      </c>
      <c r="E282" s="61" t="s">
        <v>3855</v>
      </c>
      <c r="F282" s="61" t="s">
        <v>37</v>
      </c>
      <c r="G282" s="62">
        <v>65000000</v>
      </c>
      <c r="H282" s="61">
        <v>6.3</v>
      </c>
      <c r="I282" s="62">
        <f>Table1[[#This Row],[gross]]-Table1[[#This Row],[budget]]</f>
        <v>-45451936</v>
      </c>
      <c r="J282" s="61">
        <f>Table1[[#This Row],[gross]]/1000000</f>
        <v>19.548064</v>
      </c>
      <c r="K282" s="61">
        <f>Table1[[#This Row],[budget]]/1000000</f>
        <v>65</v>
      </c>
      <c r="L282" s="71">
        <f>Table1[[#This Row],[Profit_Margin]]/1000000</f>
        <v>-45.451936000000003</v>
      </c>
    </row>
    <row r="283" spans="1:12">
      <c r="A283" s="68" t="s">
        <v>6704</v>
      </c>
      <c r="B283" s="61">
        <v>128</v>
      </c>
      <c r="C283" s="62">
        <v>22326247</v>
      </c>
      <c r="D283" s="61" t="s">
        <v>214</v>
      </c>
      <c r="E283" s="61" t="s">
        <v>6706</v>
      </c>
      <c r="F283" s="61" t="s">
        <v>37</v>
      </c>
      <c r="G283" s="62">
        <v>60000000</v>
      </c>
      <c r="H283" s="61">
        <v>5.9</v>
      </c>
      <c r="I283" s="62">
        <f>Table1[[#This Row],[gross]]-Table1[[#This Row],[budget]]</f>
        <v>-37673753</v>
      </c>
      <c r="J283" s="61">
        <f>Table1[[#This Row],[gross]]/1000000</f>
        <v>22.326246999999999</v>
      </c>
      <c r="K283" s="61">
        <f>Table1[[#This Row],[budget]]/1000000</f>
        <v>60</v>
      </c>
      <c r="L283" s="71">
        <f>Table1[[#This Row],[Profit_Margin]]/1000000</f>
        <v>-37.673752999999998</v>
      </c>
    </row>
    <row r="284" spans="1:12">
      <c r="A284" s="68" t="s">
        <v>1769</v>
      </c>
      <c r="B284" s="61">
        <v>95</v>
      </c>
      <c r="C284" s="62">
        <v>84037039</v>
      </c>
      <c r="D284" s="61" t="s">
        <v>2161</v>
      </c>
      <c r="E284" s="61" t="s">
        <v>2162</v>
      </c>
      <c r="F284" s="61" t="s">
        <v>37</v>
      </c>
      <c r="G284" s="62">
        <v>120000000</v>
      </c>
      <c r="H284" s="61">
        <v>6.8</v>
      </c>
      <c r="I284" s="62">
        <f>Table1[[#This Row],[gross]]-Table1[[#This Row],[budget]]</f>
        <v>-35962961</v>
      </c>
      <c r="J284" s="61">
        <f>Table1[[#This Row],[gross]]/1000000</f>
        <v>84.037038999999993</v>
      </c>
      <c r="K284" s="61">
        <f>Table1[[#This Row],[budget]]/1000000</f>
        <v>120</v>
      </c>
      <c r="L284" s="71">
        <f>Table1[[#This Row],[Profit_Margin]]/1000000</f>
        <v>-35.962961</v>
      </c>
    </row>
    <row r="285" spans="1:12">
      <c r="A285" s="68" t="s">
        <v>15188</v>
      </c>
      <c r="B285" s="61">
        <v>111</v>
      </c>
      <c r="C285" s="62">
        <v>3333823</v>
      </c>
      <c r="D285" s="61" t="s">
        <v>5567</v>
      </c>
      <c r="E285" s="61" t="s">
        <v>15189</v>
      </c>
      <c r="F285" s="61" t="s">
        <v>37</v>
      </c>
      <c r="G285" s="62">
        <v>10000000</v>
      </c>
      <c r="H285" s="61">
        <v>5.5</v>
      </c>
      <c r="I285" s="62">
        <f>Table1[[#This Row],[gross]]-Table1[[#This Row],[budget]]</f>
        <v>-6666177</v>
      </c>
      <c r="J285" s="61">
        <f>Table1[[#This Row],[gross]]/1000000</f>
        <v>3.3338230000000002</v>
      </c>
      <c r="K285" s="61">
        <f>Table1[[#This Row],[budget]]/1000000</f>
        <v>10</v>
      </c>
      <c r="L285" s="71">
        <f>Table1[[#This Row],[Profit_Margin]]/1000000</f>
        <v>-6.6661770000000002</v>
      </c>
    </row>
    <row r="286" spans="1:12">
      <c r="A286" s="68" t="s">
        <v>17934</v>
      </c>
      <c r="B286" s="61">
        <v>99</v>
      </c>
      <c r="C286" s="62">
        <v>830210</v>
      </c>
      <c r="D286" s="61" t="s">
        <v>5567</v>
      </c>
      <c r="E286" s="61" t="s">
        <v>17935</v>
      </c>
      <c r="F286" s="61" t="s">
        <v>37</v>
      </c>
      <c r="G286" s="62">
        <v>5000000</v>
      </c>
      <c r="H286" s="61">
        <v>4.4000000000000004</v>
      </c>
      <c r="I286" s="62">
        <f>Table1[[#This Row],[gross]]-Table1[[#This Row],[budget]]</f>
        <v>-4169790</v>
      </c>
      <c r="J286" s="61">
        <f>Table1[[#This Row],[gross]]/1000000</f>
        <v>0.83021</v>
      </c>
      <c r="K286" s="61">
        <f>Table1[[#This Row],[budget]]/1000000</f>
        <v>5</v>
      </c>
      <c r="L286" s="71">
        <f>Table1[[#This Row],[Profit_Margin]]/1000000</f>
        <v>-4.1697899999999999</v>
      </c>
    </row>
    <row r="287" spans="1:12">
      <c r="A287" s="68" t="s">
        <v>940</v>
      </c>
      <c r="B287" s="61">
        <v>123</v>
      </c>
      <c r="C287" s="62">
        <v>50921738</v>
      </c>
      <c r="D287" s="61" t="s">
        <v>4817</v>
      </c>
      <c r="E287" s="61" t="s">
        <v>8311</v>
      </c>
      <c r="F287" s="61" t="s">
        <v>37</v>
      </c>
      <c r="G287" s="62">
        <v>30000000</v>
      </c>
      <c r="H287" s="61">
        <v>7.8</v>
      </c>
      <c r="I287" s="62">
        <f>Table1[[#This Row],[gross]]-Table1[[#This Row],[budget]]</f>
        <v>20921738</v>
      </c>
      <c r="J287" s="61">
        <f>Table1[[#This Row],[gross]]/1000000</f>
        <v>50.921737999999998</v>
      </c>
      <c r="K287" s="61">
        <f>Table1[[#This Row],[budget]]/1000000</f>
        <v>30</v>
      </c>
      <c r="L287" s="71">
        <f>Table1[[#This Row],[Profit_Margin]]/1000000</f>
        <v>20.921738000000001</v>
      </c>
    </row>
    <row r="288" spans="1:12">
      <c r="A288" s="68" t="s">
        <v>12455</v>
      </c>
      <c r="B288" s="61">
        <v>88</v>
      </c>
      <c r="C288" s="62">
        <v>1024175</v>
      </c>
      <c r="D288" s="61" t="s">
        <v>7566</v>
      </c>
      <c r="E288" s="61" t="s">
        <v>13879</v>
      </c>
      <c r="F288" s="61" t="s">
        <v>37</v>
      </c>
      <c r="G288" s="62">
        <v>13000000</v>
      </c>
      <c r="H288" s="61">
        <v>6.6</v>
      </c>
      <c r="I288" s="62">
        <f>Table1[[#This Row],[gross]]-Table1[[#This Row],[budget]]</f>
        <v>-11975825</v>
      </c>
      <c r="J288" s="61">
        <f>Table1[[#This Row],[gross]]/1000000</f>
        <v>1.0241750000000001</v>
      </c>
      <c r="K288" s="61">
        <f>Table1[[#This Row],[budget]]/1000000</f>
        <v>13</v>
      </c>
      <c r="L288" s="71">
        <f>Table1[[#This Row],[Profit_Margin]]/1000000</f>
        <v>-11.975825</v>
      </c>
    </row>
    <row r="289" spans="1:12">
      <c r="A289" s="68" t="s">
        <v>9650</v>
      </c>
      <c r="B289" s="61">
        <v>114</v>
      </c>
      <c r="C289" s="62">
        <v>31655091</v>
      </c>
      <c r="D289" s="61" t="s">
        <v>6199</v>
      </c>
      <c r="E289" s="61" t="s">
        <v>9652</v>
      </c>
      <c r="F289" s="61" t="s">
        <v>37</v>
      </c>
      <c r="G289" s="62">
        <v>30000000</v>
      </c>
      <c r="H289" s="61">
        <v>7.5</v>
      </c>
      <c r="I289" s="62">
        <f>Table1[[#This Row],[gross]]-Table1[[#This Row],[budget]]</f>
        <v>1655091</v>
      </c>
      <c r="J289" s="61">
        <f>Table1[[#This Row],[gross]]/1000000</f>
        <v>31.655090999999999</v>
      </c>
      <c r="K289" s="61">
        <f>Table1[[#This Row],[budget]]/1000000</f>
        <v>30</v>
      </c>
      <c r="L289" s="71">
        <f>Table1[[#This Row],[Profit_Margin]]/1000000</f>
        <v>1.6550910000000001</v>
      </c>
    </row>
    <row r="290" spans="1:12">
      <c r="A290" s="68" t="s">
        <v>9710</v>
      </c>
      <c r="B290" s="61">
        <v>121</v>
      </c>
      <c r="C290" s="62">
        <v>37738400</v>
      </c>
      <c r="D290" s="61" t="s">
        <v>3409</v>
      </c>
      <c r="E290" s="61" t="s">
        <v>9711</v>
      </c>
      <c r="F290" s="61" t="s">
        <v>37</v>
      </c>
      <c r="G290" s="62">
        <v>25000000</v>
      </c>
      <c r="H290" s="61">
        <v>7.3</v>
      </c>
      <c r="I290" s="62">
        <f>Table1[[#This Row],[gross]]-Table1[[#This Row],[budget]]</f>
        <v>12738400</v>
      </c>
      <c r="J290" s="61">
        <f>Table1[[#This Row],[gross]]/1000000</f>
        <v>37.738399999999999</v>
      </c>
      <c r="K290" s="61">
        <f>Table1[[#This Row],[budget]]/1000000</f>
        <v>25</v>
      </c>
      <c r="L290" s="71">
        <f>Table1[[#This Row],[Profit_Margin]]/1000000</f>
        <v>12.7384</v>
      </c>
    </row>
    <row r="291" spans="1:12">
      <c r="A291" s="68" t="s">
        <v>1965</v>
      </c>
      <c r="B291" s="61">
        <v>94</v>
      </c>
      <c r="C291" s="62">
        <v>213079163</v>
      </c>
      <c r="D291" s="61" t="s">
        <v>1752</v>
      </c>
      <c r="E291" s="61" t="s">
        <v>3851</v>
      </c>
      <c r="F291" s="61" t="s">
        <v>37</v>
      </c>
      <c r="G291" s="62">
        <v>63000000</v>
      </c>
      <c r="H291" s="61">
        <v>6.2</v>
      </c>
      <c r="I291" s="62">
        <f>Table1[[#This Row],[gross]]-Table1[[#This Row],[budget]]</f>
        <v>150079163</v>
      </c>
      <c r="J291" s="61">
        <f>Table1[[#This Row],[gross]]/1000000</f>
        <v>213.07916299999999</v>
      </c>
      <c r="K291" s="61">
        <f>Table1[[#This Row],[budget]]/1000000</f>
        <v>63</v>
      </c>
      <c r="L291" s="71">
        <f>Table1[[#This Row],[Profit_Margin]]/1000000</f>
        <v>150.07916299999999</v>
      </c>
    </row>
    <row r="292" spans="1:12">
      <c r="A292" s="68" t="s">
        <v>1965</v>
      </c>
      <c r="B292" s="61">
        <v>68</v>
      </c>
      <c r="C292" s="62">
        <v>53868030</v>
      </c>
      <c r="D292" s="61" t="s">
        <v>1009</v>
      </c>
      <c r="E292" s="61" t="s">
        <v>11765</v>
      </c>
      <c r="F292" s="61" t="s">
        <v>37</v>
      </c>
      <c r="G292" s="62">
        <v>17000000</v>
      </c>
      <c r="H292" s="61">
        <v>7</v>
      </c>
      <c r="I292" s="62">
        <f>Table1[[#This Row],[gross]]-Table1[[#This Row],[budget]]</f>
        <v>36868030</v>
      </c>
      <c r="J292" s="61">
        <f>Table1[[#This Row],[gross]]/1000000</f>
        <v>53.868029999999997</v>
      </c>
      <c r="K292" s="61">
        <f>Table1[[#This Row],[budget]]/1000000</f>
        <v>17</v>
      </c>
      <c r="L292" s="71">
        <f>Table1[[#This Row],[Profit_Margin]]/1000000</f>
        <v>36.868029999999997</v>
      </c>
    </row>
    <row r="293" spans="1:12">
      <c r="A293" s="68" t="s">
        <v>1965</v>
      </c>
      <c r="B293" s="61">
        <v>95</v>
      </c>
      <c r="C293" s="62">
        <v>205399422</v>
      </c>
      <c r="D293" s="61" t="s">
        <v>1374</v>
      </c>
      <c r="E293" s="61" t="s">
        <v>7242</v>
      </c>
      <c r="F293" s="61" t="s">
        <v>37</v>
      </c>
      <c r="G293" s="62">
        <v>33000000</v>
      </c>
      <c r="H293" s="61">
        <v>6.6</v>
      </c>
      <c r="I293" s="62">
        <f>Table1[[#This Row],[gross]]-Table1[[#This Row],[budget]]</f>
        <v>172399422</v>
      </c>
      <c r="J293" s="61">
        <f>Table1[[#This Row],[gross]]/1000000</f>
        <v>205.39942199999999</v>
      </c>
      <c r="K293" s="61">
        <f>Table1[[#This Row],[budget]]/1000000</f>
        <v>33</v>
      </c>
      <c r="L293" s="71">
        <f>Table1[[#This Row],[Profit_Margin]]/1000000</f>
        <v>172.39942199999999</v>
      </c>
    </row>
    <row r="294" spans="1:12">
      <c r="A294" s="68" t="s">
        <v>364</v>
      </c>
      <c r="B294" s="61">
        <v>165</v>
      </c>
      <c r="C294" s="62">
        <v>49551662</v>
      </c>
      <c r="D294" s="61" t="s">
        <v>1221</v>
      </c>
      <c r="E294" s="61" t="s">
        <v>1222</v>
      </c>
      <c r="F294" s="61" t="s">
        <v>37</v>
      </c>
      <c r="G294" s="62">
        <v>130000000</v>
      </c>
      <c r="H294" s="61">
        <v>6.6</v>
      </c>
      <c r="I294" s="62">
        <f>Table1[[#This Row],[gross]]-Table1[[#This Row],[budget]]</f>
        <v>-80448338</v>
      </c>
      <c r="J294" s="61">
        <f>Table1[[#This Row],[gross]]/1000000</f>
        <v>49.551662</v>
      </c>
      <c r="K294" s="61">
        <f>Table1[[#This Row],[budget]]/1000000</f>
        <v>130</v>
      </c>
      <c r="L294" s="71">
        <f>Table1[[#This Row],[Profit_Margin]]/1000000</f>
        <v>-80.448338000000007</v>
      </c>
    </row>
    <row r="295" spans="1:12">
      <c r="A295" s="68" t="s">
        <v>13940</v>
      </c>
      <c r="B295" s="61">
        <v>105</v>
      </c>
      <c r="C295" s="62">
        <v>2062066</v>
      </c>
      <c r="D295" s="61" t="s">
        <v>1726</v>
      </c>
      <c r="E295" s="61" t="s">
        <v>16649</v>
      </c>
      <c r="F295" s="61" t="s">
        <v>37</v>
      </c>
      <c r="G295" s="62">
        <v>7000000</v>
      </c>
      <c r="H295" s="61">
        <v>6.6</v>
      </c>
      <c r="I295" s="62">
        <f>Table1[[#This Row],[gross]]-Table1[[#This Row],[budget]]</f>
        <v>-4937934</v>
      </c>
      <c r="J295" s="61">
        <f>Table1[[#This Row],[gross]]/1000000</f>
        <v>2.0620660000000002</v>
      </c>
      <c r="K295" s="61">
        <f>Table1[[#This Row],[budget]]/1000000</f>
        <v>7</v>
      </c>
      <c r="L295" s="71">
        <f>Table1[[#This Row],[Profit_Margin]]/1000000</f>
        <v>-4.9379340000000003</v>
      </c>
    </row>
    <row r="296" spans="1:12">
      <c r="A296" s="68" t="s">
        <v>5280</v>
      </c>
      <c r="B296" s="61">
        <v>103</v>
      </c>
      <c r="C296" s="62">
        <v>37752931</v>
      </c>
      <c r="D296" s="61" t="s">
        <v>214</v>
      </c>
      <c r="E296" s="61" t="s">
        <v>6542</v>
      </c>
      <c r="F296" s="61" t="s">
        <v>37</v>
      </c>
      <c r="G296" s="62">
        <v>40000000</v>
      </c>
      <c r="H296" s="61">
        <v>5.5</v>
      </c>
      <c r="I296" s="62">
        <f>Table1[[#This Row],[gross]]-Table1[[#This Row],[budget]]</f>
        <v>-2247069</v>
      </c>
      <c r="J296" s="61">
        <f>Table1[[#This Row],[gross]]/1000000</f>
        <v>37.752930999999997</v>
      </c>
      <c r="K296" s="61">
        <f>Table1[[#This Row],[budget]]/1000000</f>
        <v>40</v>
      </c>
      <c r="L296" s="71">
        <f>Table1[[#This Row],[Profit_Margin]]/1000000</f>
        <v>-2.2470690000000002</v>
      </c>
    </row>
    <row r="297" spans="1:12">
      <c r="A297" s="68" t="s">
        <v>29</v>
      </c>
      <c r="B297" s="61">
        <v>178</v>
      </c>
      <c r="C297" s="62">
        <v>760505847</v>
      </c>
      <c r="D297" s="61" t="s">
        <v>31</v>
      </c>
      <c r="E297" s="61" t="s">
        <v>33</v>
      </c>
      <c r="F297" s="61" t="s">
        <v>37</v>
      </c>
      <c r="G297" s="62">
        <v>237000000</v>
      </c>
      <c r="H297" s="61">
        <v>7.9</v>
      </c>
      <c r="I297" s="62">
        <f>Table1[[#This Row],[gross]]-Table1[[#This Row],[budget]]</f>
        <v>523505847</v>
      </c>
      <c r="J297" s="61">
        <f>Table1[[#This Row],[gross]]/1000000</f>
        <v>760.50584700000002</v>
      </c>
      <c r="K297" s="61">
        <f>Table1[[#This Row],[budget]]/1000000</f>
        <v>237</v>
      </c>
      <c r="L297" s="71">
        <f>Table1[[#This Row],[Profit_Margin]]/1000000</f>
        <v>523.50584700000002</v>
      </c>
    </row>
    <row r="298" spans="1:12">
      <c r="A298" s="68" t="s">
        <v>96</v>
      </c>
      <c r="B298" s="61">
        <v>141</v>
      </c>
      <c r="C298" s="62">
        <v>458991599</v>
      </c>
      <c r="D298" s="61" t="s">
        <v>73</v>
      </c>
      <c r="E298" s="61" t="s">
        <v>99</v>
      </c>
      <c r="F298" s="61" t="s">
        <v>37</v>
      </c>
      <c r="G298" s="62">
        <v>250000000</v>
      </c>
      <c r="H298" s="61">
        <v>7.5</v>
      </c>
      <c r="I298" s="62">
        <f>Table1[[#This Row],[gross]]-Table1[[#This Row],[budget]]</f>
        <v>208991599</v>
      </c>
      <c r="J298" s="61">
        <f>Table1[[#This Row],[gross]]/1000000</f>
        <v>458.99159900000001</v>
      </c>
      <c r="K298" s="61">
        <f>Table1[[#This Row],[budget]]/1000000</f>
        <v>250</v>
      </c>
      <c r="L298" s="71">
        <f>Table1[[#This Row],[Profit_Margin]]/1000000</f>
        <v>208.99159900000001</v>
      </c>
    </row>
    <row r="299" spans="1:12">
      <c r="A299" s="68" t="s">
        <v>2331</v>
      </c>
      <c r="B299" s="61">
        <v>109</v>
      </c>
      <c r="C299" s="62">
        <v>80281096</v>
      </c>
      <c r="D299" s="61" t="s">
        <v>2208</v>
      </c>
      <c r="E299" s="61" t="s">
        <v>3358</v>
      </c>
      <c r="F299" s="61" t="s">
        <v>37</v>
      </c>
      <c r="G299" s="62">
        <v>60000000</v>
      </c>
      <c r="H299" s="61">
        <v>5.6</v>
      </c>
      <c r="I299" s="62">
        <f>Table1[[#This Row],[gross]]-Table1[[#This Row],[budget]]</f>
        <v>20281096</v>
      </c>
      <c r="J299" s="61">
        <f>Table1[[#This Row],[gross]]/1000000</f>
        <v>80.281096000000005</v>
      </c>
      <c r="K299" s="61">
        <f>Table1[[#This Row],[budget]]/1000000</f>
        <v>60</v>
      </c>
      <c r="L299" s="71">
        <f>Table1[[#This Row],[Profit_Margin]]/1000000</f>
        <v>20.281096000000002</v>
      </c>
    </row>
    <row r="300" spans="1:12">
      <c r="A300" s="68" t="s">
        <v>15823</v>
      </c>
      <c r="B300" s="61">
        <v>84</v>
      </c>
      <c r="C300" s="62">
        <v>14373825</v>
      </c>
      <c r="D300" s="61" t="s">
        <v>2215</v>
      </c>
      <c r="E300" s="61" t="s">
        <v>15824</v>
      </c>
      <c r="F300" s="61" t="s">
        <v>37</v>
      </c>
      <c r="G300" s="62">
        <v>8600000</v>
      </c>
      <c r="H300" s="61">
        <v>6.5</v>
      </c>
      <c r="I300" s="62">
        <f>Table1[[#This Row],[gross]]-Table1[[#This Row],[budget]]</f>
        <v>5773825</v>
      </c>
      <c r="J300" s="61">
        <f>Table1[[#This Row],[gross]]/1000000</f>
        <v>14.373825</v>
      </c>
      <c r="K300" s="61">
        <f>Table1[[#This Row],[budget]]/1000000</f>
        <v>8.6</v>
      </c>
      <c r="L300" s="71">
        <f>Table1[[#This Row],[Profit_Margin]]/1000000</f>
        <v>5.7738250000000004</v>
      </c>
    </row>
    <row r="301" spans="1:12">
      <c r="A301" s="68" t="s">
        <v>48</v>
      </c>
      <c r="B301" s="61">
        <v>98</v>
      </c>
      <c r="C301" s="62">
        <v>9430988</v>
      </c>
      <c r="D301" s="61" t="s">
        <v>1415</v>
      </c>
      <c r="E301" s="61" t="s">
        <v>10604</v>
      </c>
      <c r="F301" s="61" t="s">
        <v>37</v>
      </c>
      <c r="G301" s="62">
        <v>17000000</v>
      </c>
      <c r="H301" s="61">
        <v>7.1</v>
      </c>
      <c r="I301" s="62">
        <f>Table1[[#This Row],[gross]]-Table1[[#This Row],[budget]]</f>
        <v>-7569012</v>
      </c>
      <c r="J301" s="61">
        <f>Table1[[#This Row],[gross]]/1000000</f>
        <v>9.4309879999999993</v>
      </c>
      <c r="K301" s="61">
        <f>Table1[[#This Row],[budget]]/1000000</f>
        <v>17</v>
      </c>
      <c r="L301" s="71">
        <f>Table1[[#This Row],[Profit_Margin]]/1000000</f>
        <v>-7.5690119999999999</v>
      </c>
    </row>
    <row r="302" spans="1:12">
      <c r="A302" s="68" t="s">
        <v>22482</v>
      </c>
      <c r="B302" s="61">
        <v>102</v>
      </c>
      <c r="C302" s="62">
        <v>16892</v>
      </c>
      <c r="D302" s="61" t="s">
        <v>67</v>
      </c>
      <c r="E302" s="61" t="s">
        <v>23071</v>
      </c>
      <c r="F302" s="61" t="s">
        <v>37</v>
      </c>
      <c r="G302" s="62">
        <v>300000</v>
      </c>
      <c r="H302" s="61">
        <v>7.6</v>
      </c>
      <c r="I302" s="62">
        <f>Table1[[#This Row],[gross]]-Table1[[#This Row],[budget]]</f>
        <v>-283108</v>
      </c>
      <c r="J302" s="61">
        <f>Table1[[#This Row],[gross]]/1000000</f>
        <v>1.6892000000000001E-2</v>
      </c>
      <c r="K302" s="61">
        <f>Table1[[#This Row],[budget]]/1000000</f>
        <v>0.3</v>
      </c>
      <c r="L302" s="71">
        <f>Table1[[#This Row],[Profit_Margin]]/1000000</f>
        <v>-0.28310800000000003</v>
      </c>
    </row>
    <row r="303" spans="1:12">
      <c r="A303" s="68" t="s">
        <v>6909</v>
      </c>
      <c r="B303" s="61">
        <v>159</v>
      </c>
      <c r="C303" s="62">
        <v>6498000</v>
      </c>
      <c r="D303" s="61" t="s">
        <v>6911</v>
      </c>
      <c r="E303" s="61" t="s">
        <v>6913</v>
      </c>
      <c r="F303" s="61" t="s">
        <v>6917</v>
      </c>
      <c r="G303" s="62">
        <v>18026148</v>
      </c>
      <c r="H303" s="61">
        <v>8.4</v>
      </c>
      <c r="I303" s="62">
        <f>Table1[[#This Row],[gross]]-Table1[[#This Row],[budget]]</f>
        <v>-11528148</v>
      </c>
      <c r="J303" s="61">
        <f>Table1[[#This Row],[gross]]/1000000</f>
        <v>6.4980000000000002</v>
      </c>
      <c r="K303" s="61">
        <f>Table1[[#This Row],[budget]]/1000000</f>
        <v>18.026147999999999</v>
      </c>
      <c r="L303" s="71">
        <f>Table1[[#This Row],[Profit_Margin]]/1000000</f>
        <v>-11.528148</v>
      </c>
    </row>
    <row r="304" spans="1:12">
      <c r="A304" s="68" t="s">
        <v>8213</v>
      </c>
      <c r="B304" s="61">
        <v>91</v>
      </c>
      <c r="C304" s="62">
        <v>66600000</v>
      </c>
      <c r="D304" s="61" t="s">
        <v>3932</v>
      </c>
      <c r="E304" s="61" t="s">
        <v>8215</v>
      </c>
      <c r="F304" s="61" t="s">
        <v>37</v>
      </c>
      <c r="G304" s="62">
        <v>30000000</v>
      </c>
      <c r="H304" s="61">
        <v>6.8</v>
      </c>
      <c r="I304" s="62">
        <f>Table1[[#This Row],[gross]]-Table1[[#This Row],[budget]]</f>
        <v>36600000</v>
      </c>
      <c r="J304" s="61">
        <f>Table1[[#This Row],[gross]]/1000000</f>
        <v>66.599999999999994</v>
      </c>
      <c r="K304" s="61">
        <f>Table1[[#This Row],[budget]]/1000000</f>
        <v>30</v>
      </c>
      <c r="L304" s="71">
        <f>Table1[[#This Row],[Profit_Margin]]/1000000</f>
        <v>36.6</v>
      </c>
    </row>
    <row r="305" spans="1:12">
      <c r="A305" s="68" t="s">
        <v>845</v>
      </c>
      <c r="B305" s="61">
        <v>97</v>
      </c>
      <c r="C305" s="62">
        <v>18318000</v>
      </c>
      <c r="D305" s="61" t="s">
        <v>2449</v>
      </c>
      <c r="E305" s="61" t="s">
        <v>2866</v>
      </c>
      <c r="F305" s="61" t="s">
        <v>37</v>
      </c>
      <c r="G305" s="62">
        <v>80000000</v>
      </c>
      <c r="H305" s="61">
        <v>5.8</v>
      </c>
      <c r="I305" s="62">
        <f>Table1[[#This Row],[gross]]-Table1[[#This Row],[budget]]</f>
        <v>-61682000</v>
      </c>
      <c r="J305" s="61">
        <f>Table1[[#This Row],[gross]]/1000000</f>
        <v>18.318000000000001</v>
      </c>
      <c r="K305" s="61">
        <f>Table1[[#This Row],[budget]]/1000000</f>
        <v>80</v>
      </c>
      <c r="L305" s="71">
        <f>Table1[[#This Row],[Profit_Margin]]/1000000</f>
        <v>-61.682000000000002</v>
      </c>
    </row>
    <row r="306" spans="1:12">
      <c r="A306" s="68" t="s">
        <v>1133</v>
      </c>
      <c r="B306" s="61">
        <v>143</v>
      </c>
      <c r="C306" s="62">
        <v>34300771</v>
      </c>
      <c r="D306" s="61" t="s">
        <v>3409</v>
      </c>
      <c r="E306" s="61" t="s">
        <v>10858</v>
      </c>
      <c r="F306" s="61" t="s">
        <v>37</v>
      </c>
      <c r="G306" s="62">
        <v>25000000</v>
      </c>
      <c r="H306" s="61">
        <v>7.5</v>
      </c>
      <c r="I306" s="62">
        <f>Table1[[#This Row],[gross]]-Table1[[#This Row],[budget]]</f>
        <v>9300771</v>
      </c>
      <c r="J306" s="61">
        <f>Table1[[#This Row],[gross]]/1000000</f>
        <v>34.300770999999997</v>
      </c>
      <c r="K306" s="61">
        <f>Table1[[#This Row],[budget]]/1000000</f>
        <v>25</v>
      </c>
      <c r="L306" s="71">
        <f>Table1[[#This Row],[Profit_Margin]]/1000000</f>
        <v>9.3007709999999992</v>
      </c>
    </row>
    <row r="307" spans="1:12">
      <c r="A307" s="68" t="s">
        <v>2943</v>
      </c>
      <c r="B307" s="61">
        <v>130</v>
      </c>
      <c r="C307" s="62">
        <v>28734552</v>
      </c>
      <c r="D307" s="61" t="s">
        <v>5274</v>
      </c>
      <c r="E307" s="61" t="s">
        <v>12437</v>
      </c>
      <c r="F307" s="61" t="s">
        <v>37</v>
      </c>
      <c r="G307" s="62">
        <v>16000000</v>
      </c>
      <c r="H307" s="61">
        <v>6.4</v>
      </c>
      <c r="I307" s="62">
        <f>Table1[[#This Row],[gross]]-Table1[[#This Row],[budget]]</f>
        <v>12734552</v>
      </c>
      <c r="J307" s="61">
        <f>Table1[[#This Row],[gross]]/1000000</f>
        <v>28.734552000000001</v>
      </c>
      <c r="K307" s="61">
        <f>Table1[[#This Row],[budget]]/1000000</f>
        <v>16</v>
      </c>
      <c r="L307" s="71">
        <f>Table1[[#This Row],[Profit_Margin]]/1000000</f>
        <v>12.734552000000001</v>
      </c>
    </row>
    <row r="308" spans="1:12">
      <c r="A308" s="68" t="s">
        <v>11263</v>
      </c>
      <c r="B308" s="61">
        <v>97</v>
      </c>
      <c r="C308" s="62">
        <v>27141959</v>
      </c>
      <c r="D308" s="61" t="s">
        <v>13716</v>
      </c>
      <c r="E308" s="61" t="s">
        <v>13717</v>
      </c>
      <c r="F308" s="61" t="s">
        <v>37</v>
      </c>
      <c r="G308" s="62">
        <v>18000000</v>
      </c>
      <c r="H308" s="61">
        <v>2.5</v>
      </c>
      <c r="I308" s="62">
        <f>Table1[[#This Row],[gross]]-Table1[[#This Row],[budget]]</f>
        <v>9141959</v>
      </c>
      <c r="J308" s="61">
        <f>Table1[[#This Row],[gross]]/1000000</f>
        <v>27.141959</v>
      </c>
      <c r="K308" s="61">
        <f>Table1[[#This Row],[budget]]/1000000</f>
        <v>18</v>
      </c>
      <c r="L308" s="71">
        <f>Table1[[#This Row],[Profit_Margin]]/1000000</f>
        <v>9.1419589999999999</v>
      </c>
    </row>
    <row r="309" spans="1:12">
      <c r="A309" s="68" t="s">
        <v>8235</v>
      </c>
      <c r="B309" s="61">
        <v>99</v>
      </c>
      <c r="C309" s="62">
        <v>60269340</v>
      </c>
      <c r="D309" s="61" t="s">
        <v>1681</v>
      </c>
      <c r="E309" s="61" t="s">
        <v>8236</v>
      </c>
      <c r="F309" s="61" t="s">
        <v>37</v>
      </c>
      <c r="G309" s="62">
        <v>30000000</v>
      </c>
      <c r="H309" s="61">
        <v>6</v>
      </c>
      <c r="I309" s="62">
        <f>Table1[[#This Row],[gross]]-Table1[[#This Row],[budget]]</f>
        <v>30269340</v>
      </c>
      <c r="J309" s="61">
        <f>Table1[[#This Row],[gross]]/1000000</f>
        <v>60.26934</v>
      </c>
      <c r="K309" s="61">
        <f>Table1[[#This Row],[budget]]/1000000</f>
        <v>30</v>
      </c>
      <c r="L309" s="71">
        <f>Table1[[#This Row],[Profit_Margin]]/1000000</f>
        <v>30.26934</v>
      </c>
    </row>
    <row r="310" spans="1:12">
      <c r="A310" s="68" t="s">
        <v>5896</v>
      </c>
      <c r="B310" s="61">
        <v>101</v>
      </c>
      <c r="C310" s="62">
        <v>22531698</v>
      </c>
      <c r="D310" s="61" t="s">
        <v>227</v>
      </c>
      <c r="E310" s="61" t="s">
        <v>5897</v>
      </c>
      <c r="F310" s="61" t="s">
        <v>37</v>
      </c>
      <c r="G310" s="62">
        <v>70000000</v>
      </c>
      <c r="H310" s="61">
        <v>5.6</v>
      </c>
      <c r="I310" s="62">
        <f>Table1[[#This Row],[gross]]-Table1[[#This Row],[budget]]</f>
        <v>-47468302</v>
      </c>
      <c r="J310" s="61">
        <f>Table1[[#This Row],[gross]]/1000000</f>
        <v>22.531697999999999</v>
      </c>
      <c r="K310" s="61">
        <f>Table1[[#This Row],[budget]]/1000000</f>
        <v>70</v>
      </c>
      <c r="L310" s="71">
        <f>Table1[[#This Row],[Profit_Margin]]/1000000</f>
        <v>-47.468302000000001</v>
      </c>
    </row>
    <row r="311" spans="1:12">
      <c r="A311" s="68" t="s">
        <v>5433</v>
      </c>
      <c r="B311" s="61">
        <v>99</v>
      </c>
      <c r="C311" s="62">
        <v>16671505</v>
      </c>
      <c r="D311" s="61" t="s">
        <v>5435</v>
      </c>
      <c r="E311" s="61" t="s">
        <v>5436</v>
      </c>
      <c r="F311" s="61" t="s">
        <v>37</v>
      </c>
      <c r="G311" s="62">
        <v>50000000</v>
      </c>
      <c r="H311" s="61">
        <v>5.9</v>
      </c>
      <c r="I311" s="62">
        <f>Table1[[#This Row],[gross]]-Table1[[#This Row],[budget]]</f>
        <v>-33328495</v>
      </c>
      <c r="J311" s="61">
        <f>Table1[[#This Row],[gross]]/1000000</f>
        <v>16.671505</v>
      </c>
      <c r="K311" s="61">
        <f>Table1[[#This Row],[budget]]/1000000</f>
        <v>50</v>
      </c>
      <c r="L311" s="71">
        <f>Table1[[#This Row],[Profit_Margin]]/1000000</f>
        <v>-33.328494999999997</v>
      </c>
    </row>
    <row r="312" spans="1:12">
      <c r="A312" s="68" t="s">
        <v>19477</v>
      </c>
      <c r="B312" s="61">
        <v>87</v>
      </c>
      <c r="C312" s="62">
        <v>418268</v>
      </c>
      <c r="D312" s="61" t="s">
        <v>1681</v>
      </c>
      <c r="E312" s="61" t="s">
        <v>19478</v>
      </c>
      <c r="F312" s="61" t="s">
        <v>37</v>
      </c>
      <c r="G312" s="62">
        <v>3000000</v>
      </c>
      <c r="H312" s="61">
        <v>5.3</v>
      </c>
      <c r="I312" s="62">
        <f>Table1[[#This Row],[gross]]-Table1[[#This Row],[budget]]</f>
        <v>-2581732</v>
      </c>
      <c r="J312" s="61">
        <f>Table1[[#This Row],[gross]]/1000000</f>
        <v>0.41826799999999997</v>
      </c>
      <c r="K312" s="61">
        <f>Table1[[#This Row],[budget]]/1000000</f>
        <v>3</v>
      </c>
      <c r="L312" s="71">
        <f>Table1[[#This Row],[Profit_Margin]]/1000000</f>
        <v>-2.5817320000000001</v>
      </c>
    </row>
    <row r="313" spans="1:12">
      <c r="A313" s="68" t="s">
        <v>435</v>
      </c>
      <c r="B313" s="61">
        <v>108</v>
      </c>
      <c r="C313" s="62">
        <v>118500000</v>
      </c>
      <c r="D313" s="61" t="s">
        <v>1875</v>
      </c>
      <c r="E313" s="61" t="s">
        <v>6255</v>
      </c>
      <c r="F313" s="61" t="s">
        <v>37</v>
      </c>
      <c r="G313" s="62">
        <v>40000000</v>
      </c>
      <c r="H313" s="61">
        <v>7.8</v>
      </c>
      <c r="I313" s="62">
        <f>Table1[[#This Row],[gross]]-Table1[[#This Row],[budget]]</f>
        <v>78500000</v>
      </c>
      <c r="J313" s="61">
        <f>Table1[[#This Row],[gross]]/1000000</f>
        <v>118.5</v>
      </c>
      <c r="K313" s="61">
        <f>Table1[[#This Row],[budget]]/1000000</f>
        <v>40</v>
      </c>
      <c r="L313" s="71">
        <f>Table1[[#This Row],[Profit_Margin]]/1000000</f>
        <v>78.5</v>
      </c>
    </row>
    <row r="314" spans="1:12">
      <c r="A314" s="68" t="s">
        <v>435</v>
      </c>
      <c r="B314" s="61">
        <v>118</v>
      </c>
      <c r="C314" s="62">
        <v>87666629</v>
      </c>
      <c r="D314" s="61" t="s">
        <v>6314</v>
      </c>
      <c r="E314" s="61" t="s">
        <v>6315</v>
      </c>
      <c r="F314" s="61" t="s">
        <v>37</v>
      </c>
      <c r="G314" s="62">
        <v>40000000</v>
      </c>
      <c r="H314" s="61">
        <v>7.4</v>
      </c>
      <c r="I314" s="62">
        <f>Table1[[#This Row],[gross]]-Table1[[#This Row],[budget]]</f>
        <v>47666629</v>
      </c>
      <c r="J314" s="61">
        <f>Table1[[#This Row],[gross]]/1000000</f>
        <v>87.666629</v>
      </c>
      <c r="K314" s="61">
        <f>Table1[[#This Row],[budget]]/1000000</f>
        <v>40</v>
      </c>
      <c r="L314" s="71">
        <f>Table1[[#This Row],[Profit_Margin]]/1000000</f>
        <v>47.666629</v>
      </c>
    </row>
    <row r="315" spans="1:12">
      <c r="A315" s="68" t="s">
        <v>435</v>
      </c>
      <c r="B315" s="61">
        <v>116</v>
      </c>
      <c r="C315" s="62">
        <v>210609762</v>
      </c>
      <c r="D315" s="61" t="s">
        <v>1875</v>
      </c>
      <c r="E315" s="61" t="s">
        <v>11581</v>
      </c>
      <c r="F315" s="61" t="s">
        <v>37</v>
      </c>
      <c r="G315" s="62">
        <v>19000000</v>
      </c>
      <c r="H315" s="61">
        <v>8.5</v>
      </c>
      <c r="I315" s="62">
        <f>Table1[[#This Row],[gross]]-Table1[[#This Row],[budget]]</f>
        <v>191609762</v>
      </c>
      <c r="J315" s="61">
        <f>Table1[[#This Row],[gross]]/1000000</f>
        <v>210.60976199999999</v>
      </c>
      <c r="K315" s="61">
        <f>Table1[[#This Row],[budget]]/1000000</f>
        <v>19</v>
      </c>
      <c r="L315" s="71">
        <f>Table1[[#This Row],[Profit_Margin]]/1000000</f>
        <v>191.60976199999999</v>
      </c>
    </row>
    <row r="316" spans="1:12">
      <c r="A316" s="68" t="s">
        <v>278</v>
      </c>
      <c r="B316" s="61">
        <v>147</v>
      </c>
      <c r="C316" s="62">
        <v>138396624</v>
      </c>
      <c r="D316" s="61" t="s">
        <v>422</v>
      </c>
      <c r="E316" s="61" t="s">
        <v>1189</v>
      </c>
      <c r="F316" s="61" t="s">
        <v>37</v>
      </c>
      <c r="G316" s="62">
        <v>130000000</v>
      </c>
      <c r="H316" s="61">
        <v>6.6</v>
      </c>
      <c r="I316" s="62">
        <f>Table1[[#This Row],[gross]]-Table1[[#This Row],[budget]]</f>
        <v>8396624</v>
      </c>
      <c r="J316" s="61">
        <f>Table1[[#This Row],[gross]]/1000000</f>
        <v>138.396624</v>
      </c>
      <c r="K316" s="61">
        <f>Table1[[#This Row],[budget]]/1000000</f>
        <v>130</v>
      </c>
      <c r="L316" s="71">
        <f>Table1[[#This Row],[Profit_Margin]]/1000000</f>
        <v>8.3966239999999992</v>
      </c>
    </row>
    <row r="317" spans="1:12">
      <c r="A317" s="68" t="s">
        <v>278</v>
      </c>
      <c r="B317" s="61">
        <v>119</v>
      </c>
      <c r="C317" s="62">
        <v>65807024</v>
      </c>
      <c r="D317" s="61" t="s">
        <v>3554</v>
      </c>
      <c r="E317" s="61" t="s">
        <v>10206</v>
      </c>
      <c r="F317" s="61" t="s">
        <v>37</v>
      </c>
      <c r="G317" s="62">
        <v>19000000</v>
      </c>
      <c r="H317" s="61">
        <v>6.8</v>
      </c>
      <c r="I317" s="62">
        <f>Table1[[#This Row],[gross]]-Table1[[#This Row],[budget]]</f>
        <v>46807024</v>
      </c>
      <c r="J317" s="61">
        <f>Table1[[#This Row],[gross]]/1000000</f>
        <v>65.807023999999998</v>
      </c>
      <c r="K317" s="61">
        <f>Table1[[#This Row],[budget]]/1000000</f>
        <v>19</v>
      </c>
      <c r="L317" s="71">
        <f>Table1[[#This Row],[Profit_Margin]]/1000000</f>
        <v>46.807023999999998</v>
      </c>
    </row>
    <row r="318" spans="1:12">
      <c r="A318" s="68" t="s">
        <v>1324</v>
      </c>
      <c r="B318" s="61">
        <v>116</v>
      </c>
      <c r="C318" s="62">
        <v>30157016</v>
      </c>
      <c r="D318" s="61" t="s">
        <v>1077</v>
      </c>
      <c r="E318" s="61" t="s">
        <v>3440</v>
      </c>
      <c r="F318" s="61" t="s">
        <v>37</v>
      </c>
      <c r="G318" s="62">
        <v>70000000</v>
      </c>
      <c r="H318" s="61">
        <v>5.6</v>
      </c>
      <c r="I318" s="62">
        <f>Table1[[#This Row],[gross]]-Table1[[#This Row],[budget]]</f>
        <v>-39842984</v>
      </c>
      <c r="J318" s="61">
        <f>Table1[[#This Row],[gross]]/1000000</f>
        <v>30.157015999999999</v>
      </c>
      <c r="K318" s="61">
        <f>Table1[[#This Row],[budget]]/1000000</f>
        <v>70</v>
      </c>
      <c r="L318" s="71">
        <f>Table1[[#This Row],[Profit_Margin]]/1000000</f>
        <v>-39.842984000000001</v>
      </c>
    </row>
    <row r="319" spans="1:12">
      <c r="A319" s="68" t="s">
        <v>10665</v>
      </c>
      <c r="B319" s="61">
        <v>102</v>
      </c>
      <c r="C319" s="62">
        <v>101978840</v>
      </c>
      <c r="D319" s="61" t="s">
        <v>1671</v>
      </c>
      <c r="E319" s="61" t="s">
        <v>12728</v>
      </c>
      <c r="F319" s="61" t="s">
        <v>37</v>
      </c>
      <c r="G319" s="62">
        <v>15000000</v>
      </c>
      <c r="H319" s="61">
        <v>6.6</v>
      </c>
      <c r="I319" s="62">
        <f>Table1[[#This Row],[gross]]-Table1[[#This Row],[budget]]</f>
        <v>86978840</v>
      </c>
      <c r="J319" s="61">
        <f>Table1[[#This Row],[gross]]/1000000</f>
        <v>101.97884000000001</v>
      </c>
      <c r="K319" s="61">
        <f>Table1[[#This Row],[budget]]/1000000</f>
        <v>15</v>
      </c>
      <c r="L319" s="71">
        <f>Table1[[#This Row],[Profit_Margin]]/1000000</f>
        <v>86.978840000000005</v>
      </c>
    </row>
    <row r="320" spans="1:12">
      <c r="A320" s="68" t="s">
        <v>10018</v>
      </c>
      <c r="B320" s="61">
        <v>122</v>
      </c>
      <c r="C320" s="62">
        <v>1697956</v>
      </c>
      <c r="D320" s="61" t="s">
        <v>1935</v>
      </c>
      <c r="E320" s="61" t="s">
        <v>10019</v>
      </c>
      <c r="F320" s="61" t="s">
        <v>37</v>
      </c>
      <c r="G320" s="62">
        <v>20000000</v>
      </c>
      <c r="H320" s="61">
        <v>6.7</v>
      </c>
      <c r="I320" s="62">
        <f>Table1[[#This Row],[gross]]-Table1[[#This Row],[budget]]</f>
        <v>-18302044</v>
      </c>
      <c r="J320" s="61">
        <f>Table1[[#This Row],[gross]]/1000000</f>
        <v>1.697956</v>
      </c>
      <c r="K320" s="61">
        <f>Table1[[#This Row],[budget]]/1000000</f>
        <v>20</v>
      </c>
      <c r="L320" s="71">
        <f>Table1[[#This Row],[Profit_Margin]]/1000000</f>
        <v>-18.302043999999999</v>
      </c>
    </row>
    <row r="321" spans="1:12">
      <c r="A321" s="68" t="s">
        <v>10752</v>
      </c>
      <c r="B321" s="61">
        <v>100</v>
      </c>
      <c r="C321" s="62">
        <v>55461307</v>
      </c>
      <c r="D321" s="61" t="s">
        <v>1671</v>
      </c>
      <c r="E321" s="61" t="s">
        <v>10753</v>
      </c>
      <c r="F321" s="61" t="s">
        <v>37</v>
      </c>
      <c r="G321" s="62">
        <v>20000000</v>
      </c>
      <c r="H321" s="61">
        <v>6.7</v>
      </c>
      <c r="I321" s="62">
        <f>Table1[[#This Row],[gross]]-Table1[[#This Row],[budget]]</f>
        <v>35461307</v>
      </c>
      <c r="J321" s="61">
        <f>Table1[[#This Row],[gross]]/1000000</f>
        <v>55.461306999999998</v>
      </c>
      <c r="K321" s="61">
        <f>Table1[[#This Row],[budget]]/1000000</f>
        <v>20</v>
      </c>
      <c r="L321" s="71">
        <f>Table1[[#This Row],[Profit_Margin]]/1000000</f>
        <v>35.461306999999998</v>
      </c>
    </row>
    <row r="322" spans="1:12">
      <c r="A322" s="68" t="s">
        <v>11761</v>
      </c>
      <c r="B322" s="61">
        <v>98</v>
      </c>
      <c r="C322" s="62">
        <v>60057639</v>
      </c>
      <c r="D322" s="61" t="s">
        <v>9193</v>
      </c>
      <c r="E322" s="61" t="s">
        <v>11762</v>
      </c>
      <c r="F322" s="61" t="s">
        <v>37</v>
      </c>
      <c r="G322" s="62">
        <v>18000000</v>
      </c>
      <c r="H322" s="61">
        <v>7.1</v>
      </c>
      <c r="I322" s="62">
        <f>Table1[[#This Row],[gross]]-Table1[[#This Row],[budget]]</f>
        <v>42057639</v>
      </c>
      <c r="J322" s="61">
        <f>Table1[[#This Row],[gross]]/1000000</f>
        <v>60.057639000000002</v>
      </c>
      <c r="K322" s="61">
        <f>Table1[[#This Row],[budget]]/1000000</f>
        <v>18</v>
      </c>
      <c r="L322" s="71">
        <f>Table1[[#This Row],[Profit_Margin]]/1000000</f>
        <v>42.057639000000002</v>
      </c>
    </row>
    <row r="323" spans="1:12">
      <c r="A323" s="68" t="s">
        <v>6573</v>
      </c>
      <c r="B323" s="61">
        <v>97</v>
      </c>
      <c r="C323" s="62">
        <v>100292856</v>
      </c>
      <c r="D323" s="61" t="s">
        <v>1671</v>
      </c>
      <c r="E323" s="61" t="s">
        <v>11556</v>
      </c>
      <c r="F323" s="61" t="s">
        <v>37</v>
      </c>
      <c r="G323" s="62">
        <v>20000000</v>
      </c>
      <c r="H323" s="61">
        <v>5.7</v>
      </c>
      <c r="I323" s="62">
        <f>Table1[[#This Row],[gross]]-Table1[[#This Row],[budget]]</f>
        <v>80292856</v>
      </c>
      <c r="J323" s="61">
        <f>Table1[[#This Row],[gross]]/1000000</f>
        <v>100.292856</v>
      </c>
      <c r="K323" s="61">
        <f>Table1[[#This Row],[budget]]/1000000</f>
        <v>20</v>
      </c>
      <c r="L323" s="71">
        <f>Table1[[#This Row],[Profit_Margin]]/1000000</f>
        <v>80.292856</v>
      </c>
    </row>
    <row r="324" spans="1:12">
      <c r="A324" s="68" t="s">
        <v>15144</v>
      </c>
      <c r="B324" s="61">
        <v>89</v>
      </c>
      <c r="C324" s="62">
        <v>7764027</v>
      </c>
      <c r="D324" s="61" t="s">
        <v>2527</v>
      </c>
      <c r="E324" s="61" t="s">
        <v>15145</v>
      </c>
      <c r="F324" s="61" t="s">
        <v>37</v>
      </c>
      <c r="G324" s="62">
        <v>10000000</v>
      </c>
      <c r="H324" s="61">
        <v>6.7</v>
      </c>
      <c r="I324" s="62">
        <f>Table1[[#This Row],[gross]]-Table1[[#This Row],[budget]]</f>
        <v>-2235973</v>
      </c>
      <c r="J324" s="61">
        <f>Table1[[#This Row],[gross]]/1000000</f>
        <v>7.7640269999999996</v>
      </c>
      <c r="K324" s="61">
        <f>Table1[[#This Row],[budget]]/1000000</f>
        <v>10</v>
      </c>
      <c r="L324" s="71">
        <f>Table1[[#This Row],[Profit_Margin]]/1000000</f>
        <v>-2.235973</v>
      </c>
    </row>
    <row r="325" spans="1:12">
      <c r="A325" s="68" t="s">
        <v>15850</v>
      </c>
      <c r="B325" s="61">
        <v>96</v>
      </c>
      <c r="C325" s="62">
        <v>21564616</v>
      </c>
      <c r="D325" s="61" t="s">
        <v>1671</v>
      </c>
      <c r="E325" s="61" t="s">
        <v>15851</v>
      </c>
      <c r="F325" s="61" t="s">
        <v>37</v>
      </c>
      <c r="G325" s="62">
        <v>8500000</v>
      </c>
      <c r="H325" s="61">
        <v>5</v>
      </c>
      <c r="I325" s="62">
        <f>Table1[[#This Row],[gross]]-Table1[[#This Row],[budget]]</f>
        <v>13064616</v>
      </c>
      <c r="J325" s="61">
        <f>Table1[[#This Row],[gross]]/1000000</f>
        <v>21.564616000000001</v>
      </c>
      <c r="K325" s="61">
        <f>Table1[[#This Row],[budget]]/1000000</f>
        <v>8.5</v>
      </c>
      <c r="L325" s="71">
        <f>Table1[[#This Row],[Profit_Margin]]/1000000</f>
        <v>13.064615999999999</v>
      </c>
    </row>
    <row r="326" spans="1:12">
      <c r="A326" s="68" t="s">
        <v>3483</v>
      </c>
      <c r="B326" s="61">
        <v>91</v>
      </c>
      <c r="C326" s="62">
        <v>14294842</v>
      </c>
      <c r="D326" s="61" t="s">
        <v>1401</v>
      </c>
      <c r="E326" s="61" t="s">
        <v>3485</v>
      </c>
      <c r="F326" s="61" t="s">
        <v>37</v>
      </c>
      <c r="G326" s="62">
        <v>70000000</v>
      </c>
      <c r="H326" s="61">
        <v>3.6</v>
      </c>
      <c r="I326" s="62">
        <f>Table1[[#This Row],[gross]]-Table1[[#This Row],[budget]]</f>
        <v>-55705158</v>
      </c>
      <c r="J326" s="61">
        <f>Table1[[#This Row],[gross]]/1000000</f>
        <v>14.294841999999999</v>
      </c>
      <c r="K326" s="61">
        <f>Table1[[#This Row],[budget]]/1000000</f>
        <v>70</v>
      </c>
      <c r="L326" s="71">
        <f>Table1[[#This Row],[Profit_Margin]]/1000000</f>
        <v>-55.705157999999997</v>
      </c>
    </row>
    <row r="327" spans="1:12">
      <c r="A327" s="68" t="s">
        <v>5076</v>
      </c>
      <c r="B327" s="61">
        <v>135</v>
      </c>
      <c r="C327" s="62">
        <v>2185266</v>
      </c>
      <c r="D327" s="61" t="s">
        <v>5510</v>
      </c>
      <c r="E327" s="61" t="s">
        <v>15221</v>
      </c>
      <c r="F327" s="61" t="s">
        <v>37</v>
      </c>
      <c r="G327" s="62">
        <v>10000000</v>
      </c>
      <c r="H327" s="61">
        <v>6.5</v>
      </c>
      <c r="I327" s="62">
        <f>Table1[[#This Row],[gross]]-Table1[[#This Row],[budget]]</f>
        <v>-7814734</v>
      </c>
      <c r="J327" s="61">
        <f>Table1[[#This Row],[gross]]/1000000</f>
        <v>2.1852659999999999</v>
      </c>
      <c r="K327" s="61">
        <f>Table1[[#This Row],[budget]]/1000000</f>
        <v>10</v>
      </c>
      <c r="L327" s="71">
        <f>Table1[[#This Row],[Profit_Margin]]/1000000</f>
        <v>-7.8147339999999996</v>
      </c>
    </row>
    <row r="328" spans="1:12">
      <c r="A328" s="68" t="s">
        <v>3122</v>
      </c>
      <c r="B328" s="61">
        <v>123</v>
      </c>
      <c r="C328" s="62">
        <v>41523271</v>
      </c>
      <c r="D328" s="61" t="s">
        <v>3124</v>
      </c>
      <c r="E328" s="61" t="s">
        <v>3125</v>
      </c>
      <c r="F328" s="61" t="s">
        <v>37</v>
      </c>
      <c r="G328" s="62">
        <v>80000000</v>
      </c>
      <c r="H328" s="61">
        <v>6.6</v>
      </c>
      <c r="I328" s="62">
        <f>Table1[[#This Row],[gross]]-Table1[[#This Row],[budget]]</f>
        <v>-38476729</v>
      </c>
      <c r="J328" s="61">
        <f>Table1[[#This Row],[gross]]/1000000</f>
        <v>41.523271000000001</v>
      </c>
      <c r="K328" s="61">
        <f>Table1[[#This Row],[budget]]/1000000</f>
        <v>80</v>
      </c>
      <c r="L328" s="71">
        <f>Table1[[#This Row],[Profit_Margin]]/1000000</f>
        <v>-38.476728999999999</v>
      </c>
    </row>
    <row r="329" spans="1:12">
      <c r="A329" s="68" t="s">
        <v>3405</v>
      </c>
      <c r="B329" s="61">
        <v>111</v>
      </c>
      <c r="C329" s="62">
        <v>5205343</v>
      </c>
      <c r="D329" s="61" t="s">
        <v>8170</v>
      </c>
      <c r="E329" s="61" t="s">
        <v>11353</v>
      </c>
      <c r="F329" s="61" t="s">
        <v>37</v>
      </c>
      <c r="G329" s="62">
        <v>20000000</v>
      </c>
      <c r="H329" s="61">
        <v>6.4</v>
      </c>
      <c r="I329" s="62">
        <f>Table1[[#This Row],[gross]]-Table1[[#This Row],[budget]]</f>
        <v>-14794657</v>
      </c>
      <c r="J329" s="61">
        <f>Table1[[#This Row],[gross]]/1000000</f>
        <v>5.2053430000000001</v>
      </c>
      <c r="K329" s="61">
        <f>Table1[[#This Row],[budget]]/1000000</f>
        <v>20</v>
      </c>
      <c r="L329" s="71">
        <f>Table1[[#This Row],[Profit_Margin]]/1000000</f>
        <v>-14.794657000000001</v>
      </c>
    </row>
    <row r="330" spans="1:12">
      <c r="A330" s="68" t="s">
        <v>5961</v>
      </c>
      <c r="B330" s="61">
        <v>99</v>
      </c>
      <c r="C330" s="62">
        <v>15279680</v>
      </c>
      <c r="D330" s="61" t="s">
        <v>334</v>
      </c>
      <c r="E330" s="61" t="s">
        <v>5963</v>
      </c>
      <c r="F330" s="61" t="s">
        <v>37</v>
      </c>
      <c r="G330" s="62">
        <v>40000000</v>
      </c>
      <c r="H330" s="61">
        <v>5.4</v>
      </c>
      <c r="I330" s="62">
        <f>Table1[[#This Row],[gross]]-Table1[[#This Row],[budget]]</f>
        <v>-24720320</v>
      </c>
      <c r="J330" s="61">
        <f>Table1[[#This Row],[gross]]/1000000</f>
        <v>15.279680000000001</v>
      </c>
      <c r="K330" s="61">
        <f>Table1[[#This Row],[budget]]/1000000</f>
        <v>40</v>
      </c>
      <c r="L330" s="71">
        <f>Table1[[#This Row],[Profit_Margin]]/1000000</f>
        <v>-24.720320000000001</v>
      </c>
    </row>
    <row r="331" spans="1:12">
      <c r="A331" s="68" t="s">
        <v>7302</v>
      </c>
      <c r="B331" s="61">
        <v>106</v>
      </c>
      <c r="C331" s="62">
        <v>64955956</v>
      </c>
      <c r="D331" s="61" t="s">
        <v>2527</v>
      </c>
      <c r="E331" s="61" t="s">
        <v>11758</v>
      </c>
      <c r="F331" s="61" t="s">
        <v>37</v>
      </c>
      <c r="G331" s="62">
        <v>18000000</v>
      </c>
      <c r="H331" s="61">
        <v>5.7</v>
      </c>
      <c r="I331" s="62">
        <f>Table1[[#This Row],[gross]]-Table1[[#This Row],[budget]]</f>
        <v>46955956</v>
      </c>
      <c r="J331" s="61">
        <f>Table1[[#This Row],[gross]]/1000000</f>
        <v>64.955956</v>
      </c>
      <c r="K331" s="61">
        <f>Table1[[#This Row],[budget]]/1000000</f>
        <v>18</v>
      </c>
      <c r="L331" s="71">
        <f>Table1[[#This Row],[Profit_Margin]]/1000000</f>
        <v>46.955956</v>
      </c>
    </row>
    <row r="332" spans="1:12">
      <c r="A332" s="68" t="s">
        <v>1351</v>
      </c>
      <c r="B332" s="61">
        <v>102</v>
      </c>
      <c r="C332" s="62">
        <v>75074950</v>
      </c>
      <c r="D332" s="61" t="s">
        <v>2527</v>
      </c>
      <c r="E332" s="61" t="s">
        <v>14031</v>
      </c>
      <c r="F332" s="61" t="s">
        <v>37</v>
      </c>
      <c r="G332" s="62">
        <v>12000000</v>
      </c>
      <c r="H332" s="61">
        <v>6.3</v>
      </c>
      <c r="I332" s="62">
        <f>Table1[[#This Row],[gross]]-Table1[[#This Row],[budget]]</f>
        <v>63074950</v>
      </c>
      <c r="J332" s="61">
        <f>Table1[[#This Row],[gross]]/1000000</f>
        <v>75.074950000000001</v>
      </c>
      <c r="K332" s="61">
        <f>Table1[[#This Row],[budget]]/1000000</f>
        <v>12</v>
      </c>
      <c r="L332" s="71">
        <f>Table1[[#This Row],[Profit_Margin]]/1000000</f>
        <v>63.074950000000001</v>
      </c>
    </row>
    <row r="333" spans="1:12">
      <c r="A333" s="68" t="s">
        <v>13045</v>
      </c>
      <c r="B333" s="61">
        <v>76</v>
      </c>
      <c r="C333" s="62">
        <v>11144518</v>
      </c>
      <c r="D333" s="61" t="s">
        <v>9353</v>
      </c>
      <c r="E333" s="61" t="s">
        <v>13047</v>
      </c>
      <c r="F333" s="61" t="s">
        <v>37</v>
      </c>
      <c r="G333" s="62">
        <v>15000000</v>
      </c>
      <c r="H333" s="61">
        <v>2.8</v>
      </c>
      <c r="I333" s="62">
        <f>Table1[[#This Row],[gross]]-Table1[[#This Row],[budget]]</f>
        <v>-3855482</v>
      </c>
      <c r="J333" s="61">
        <f>Table1[[#This Row],[gross]]/1000000</f>
        <v>11.144518</v>
      </c>
      <c r="K333" s="61">
        <f>Table1[[#This Row],[budget]]/1000000</f>
        <v>15</v>
      </c>
      <c r="L333" s="71">
        <f>Table1[[#This Row],[Profit_Margin]]/1000000</f>
        <v>-3.8554819999999999</v>
      </c>
    </row>
    <row r="334" spans="1:12">
      <c r="A334" s="68" t="s">
        <v>4982</v>
      </c>
      <c r="B334" s="61">
        <v>90</v>
      </c>
      <c r="C334" s="62">
        <v>72601713</v>
      </c>
      <c r="D334" s="61" t="s">
        <v>2966</v>
      </c>
      <c r="E334" s="61" t="s">
        <v>4984</v>
      </c>
      <c r="F334" s="61" t="s">
        <v>37</v>
      </c>
      <c r="G334" s="62">
        <v>51000000</v>
      </c>
      <c r="H334" s="61">
        <v>5.6</v>
      </c>
      <c r="I334" s="62">
        <f>Table1[[#This Row],[gross]]-Table1[[#This Row],[budget]]</f>
        <v>21601713</v>
      </c>
      <c r="J334" s="61">
        <f>Table1[[#This Row],[gross]]/1000000</f>
        <v>72.601713000000004</v>
      </c>
      <c r="K334" s="61">
        <f>Table1[[#This Row],[budget]]/1000000</f>
        <v>51</v>
      </c>
      <c r="L334" s="71">
        <f>Table1[[#This Row],[Profit_Margin]]/1000000</f>
        <v>21.601713</v>
      </c>
    </row>
    <row r="335" spans="1:12">
      <c r="A335" s="68" t="s">
        <v>3516</v>
      </c>
      <c r="B335" s="61">
        <v>116</v>
      </c>
      <c r="C335" s="62">
        <v>5851188</v>
      </c>
      <c r="D335" s="61" t="s">
        <v>2215</v>
      </c>
      <c r="E335" s="61" t="s">
        <v>3519</v>
      </c>
      <c r="F335" s="61" t="s">
        <v>37</v>
      </c>
      <c r="G335" s="62">
        <v>70000000</v>
      </c>
      <c r="H335" s="61">
        <v>4.2</v>
      </c>
      <c r="I335" s="62">
        <f>Table1[[#This Row],[gross]]-Table1[[#This Row],[budget]]</f>
        <v>-64148812</v>
      </c>
      <c r="J335" s="61">
        <f>Table1[[#This Row],[gross]]/1000000</f>
        <v>5.8511879999999996</v>
      </c>
      <c r="K335" s="61">
        <f>Table1[[#This Row],[budget]]/1000000</f>
        <v>70</v>
      </c>
      <c r="L335" s="71">
        <f>Table1[[#This Row],[Profit_Margin]]/1000000</f>
        <v>-64.148812000000007</v>
      </c>
    </row>
    <row r="336" spans="1:12">
      <c r="A336" s="68" t="s">
        <v>1311</v>
      </c>
      <c r="B336" s="61">
        <v>98</v>
      </c>
      <c r="C336" s="62">
        <v>26536120</v>
      </c>
      <c r="D336" s="61" t="s">
        <v>1120</v>
      </c>
      <c r="E336" s="61" t="s">
        <v>5356</v>
      </c>
      <c r="F336" s="61" t="s">
        <v>37</v>
      </c>
      <c r="G336" s="62">
        <v>50000000</v>
      </c>
      <c r="H336" s="61">
        <v>6.5</v>
      </c>
      <c r="I336" s="62">
        <f>Table1[[#This Row],[gross]]-Table1[[#This Row],[budget]]</f>
        <v>-23463880</v>
      </c>
      <c r="J336" s="61">
        <f>Table1[[#This Row],[gross]]/1000000</f>
        <v>26.53612</v>
      </c>
      <c r="K336" s="61">
        <f>Table1[[#This Row],[budget]]/1000000</f>
        <v>50</v>
      </c>
      <c r="L336" s="71">
        <f>Table1[[#This Row],[Profit_Margin]]/1000000</f>
        <v>-23.46388</v>
      </c>
    </row>
    <row r="337" spans="1:12">
      <c r="A337" s="68" t="s">
        <v>13503</v>
      </c>
      <c r="B337" s="61">
        <v>108</v>
      </c>
      <c r="C337" s="62">
        <v>2961991</v>
      </c>
      <c r="D337" s="61" t="s">
        <v>1544</v>
      </c>
      <c r="E337" s="61" t="s">
        <v>19408</v>
      </c>
      <c r="F337" s="61" t="s">
        <v>37</v>
      </c>
      <c r="G337" s="62">
        <v>3300000</v>
      </c>
      <c r="H337" s="61">
        <v>6.9</v>
      </c>
      <c r="I337" s="62">
        <f>Table1[[#This Row],[gross]]-Table1[[#This Row],[budget]]</f>
        <v>-338009</v>
      </c>
      <c r="J337" s="61">
        <f>Table1[[#This Row],[gross]]/1000000</f>
        <v>2.9619909999999998</v>
      </c>
      <c r="K337" s="61">
        <f>Table1[[#This Row],[budget]]/1000000</f>
        <v>3.3</v>
      </c>
      <c r="L337" s="71">
        <f>Table1[[#This Row],[Profit_Margin]]/1000000</f>
        <v>-0.338009</v>
      </c>
    </row>
    <row r="338" spans="1:12">
      <c r="A338" s="68" t="s">
        <v>1324</v>
      </c>
      <c r="B338" s="61">
        <v>125</v>
      </c>
      <c r="C338" s="62">
        <v>107285004</v>
      </c>
      <c r="D338" s="61" t="s">
        <v>1325</v>
      </c>
      <c r="E338" s="61" t="s">
        <v>1327</v>
      </c>
      <c r="F338" s="61" t="s">
        <v>37</v>
      </c>
      <c r="G338" s="62">
        <v>125000000</v>
      </c>
      <c r="H338" s="61">
        <v>3.7</v>
      </c>
      <c r="I338" s="62">
        <f>Table1[[#This Row],[gross]]-Table1[[#This Row],[budget]]</f>
        <v>-17714996</v>
      </c>
      <c r="J338" s="61">
        <f>Table1[[#This Row],[gross]]/1000000</f>
        <v>107.285004</v>
      </c>
      <c r="K338" s="61">
        <f>Table1[[#This Row],[budget]]/1000000</f>
        <v>125</v>
      </c>
      <c r="L338" s="71">
        <f>Table1[[#This Row],[Profit_Margin]]/1000000</f>
        <v>-17.714995999999999</v>
      </c>
    </row>
    <row r="339" spans="1:12">
      <c r="A339" s="68" t="s">
        <v>57</v>
      </c>
      <c r="B339" s="61">
        <v>128</v>
      </c>
      <c r="C339" s="62">
        <v>205343774</v>
      </c>
      <c r="D339" s="61" t="s">
        <v>127</v>
      </c>
      <c r="E339" s="61" t="s">
        <v>798</v>
      </c>
      <c r="F339" s="61" t="s">
        <v>37</v>
      </c>
      <c r="G339" s="62">
        <v>150000000</v>
      </c>
      <c r="H339" s="61">
        <v>8.3000000000000007</v>
      </c>
      <c r="I339" s="62">
        <f>Table1[[#This Row],[gross]]-Table1[[#This Row],[budget]]</f>
        <v>55343774</v>
      </c>
      <c r="J339" s="61">
        <f>Table1[[#This Row],[gross]]/1000000</f>
        <v>205.343774</v>
      </c>
      <c r="K339" s="61">
        <f>Table1[[#This Row],[budget]]/1000000</f>
        <v>150</v>
      </c>
      <c r="L339" s="71">
        <f>Table1[[#This Row],[Profit_Margin]]/1000000</f>
        <v>55.343774000000003</v>
      </c>
    </row>
    <row r="340" spans="1:12">
      <c r="A340" s="68" t="s">
        <v>1324</v>
      </c>
      <c r="B340" s="61">
        <v>121</v>
      </c>
      <c r="C340" s="62">
        <v>184031112</v>
      </c>
      <c r="D340" s="61" t="s">
        <v>42</v>
      </c>
      <c r="E340" s="61" t="s">
        <v>1836</v>
      </c>
      <c r="F340" s="61" t="s">
        <v>37</v>
      </c>
      <c r="G340" s="62">
        <v>100000000</v>
      </c>
      <c r="H340" s="61">
        <v>5.4</v>
      </c>
      <c r="I340" s="62">
        <f>Table1[[#This Row],[gross]]-Table1[[#This Row],[budget]]</f>
        <v>84031112</v>
      </c>
      <c r="J340" s="61">
        <f>Table1[[#This Row],[gross]]/1000000</f>
        <v>184.03111200000001</v>
      </c>
      <c r="K340" s="61">
        <f>Table1[[#This Row],[budget]]/1000000</f>
        <v>100</v>
      </c>
      <c r="L340" s="71">
        <f>Table1[[#This Row],[Profit_Margin]]/1000000</f>
        <v>84.031111999999993</v>
      </c>
    </row>
    <row r="341" spans="1:12">
      <c r="A341" s="68" t="s">
        <v>255</v>
      </c>
      <c r="B341" s="61">
        <v>126</v>
      </c>
      <c r="C341" s="62">
        <v>162831698</v>
      </c>
      <c r="D341" s="61" t="s">
        <v>1325</v>
      </c>
      <c r="E341" s="61" t="s">
        <v>2548</v>
      </c>
      <c r="F341" s="61" t="s">
        <v>37</v>
      </c>
      <c r="G341" s="62">
        <v>80000000</v>
      </c>
      <c r="H341" s="61">
        <v>7</v>
      </c>
      <c r="I341" s="62">
        <f>Table1[[#This Row],[gross]]-Table1[[#This Row],[budget]]</f>
        <v>82831698</v>
      </c>
      <c r="J341" s="61">
        <f>Table1[[#This Row],[gross]]/1000000</f>
        <v>162.83169799999999</v>
      </c>
      <c r="K341" s="61">
        <f>Table1[[#This Row],[budget]]/1000000</f>
        <v>80</v>
      </c>
      <c r="L341" s="71">
        <f>Table1[[#This Row],[Profit_Margin]]/1000000</f>
        <v>82.831698000000003</v>
      </c>
    </row>
    <row r="342" spans="1:12">
      <c r="A342" s="68" t="s">
        <v>111</v>
      </c>
      <c r="B342" s="61">
        <v>183</v>
      </c>
      <c r="C342" s="62">
        <v>330249062</v>
      </c>
      <c r="D342" s="61" t="s">
        <v>73</v>
      </c>
      <c r="E342" s="61" t="s">
        <v>114</v>
      </c>
      <c r="F342" s="61" t="s">
        <v>37</v>
      </c>
      <c r="G342" s="62">
        <v>250000000</v>
      </c>
      <c r="H342" s="61">
        <v>6.9</v>
      </c>
      <c r="I342" s="62">
        <f>Table1[[#This Row],[gross]]-Table1[[#This Row],[budget]]</f>
        <v>80249062</v>
      </c>
      <c r="J342" s="61">
        <f>Table1[[#This Row],[gross]]/1000000</f>
        <v>330.24906199999998</v>
      </c>
      <c r="K342" s="61">
        <f>Table1[[#This Row],[budget]]/1000000</f>
        <v>250</v>
      </c>
      <c r="L342" s="71">
        <f>Table1[[#This Row],[Profit_Margin]]/1000000</f>
        <v>80.249061999999995</v>
      </c>
    </row>
    <row r="343" spans="1:12">
      <c r="A343" s="68" t="s">
        <v>255</v>
      </c>
      <c r="B343" s="61">
        <v>126</v>
      </c>
      <c r="C343" s="62">
        <v>251188924</v>
      </c>
      <c r="D343" s="61" t="s">
        <v>127</v>
      </c>
      <c r="E343" s="61" t="s">
        <v>7245</v>
      </c>
      <c r="F343" s="61" t="s">
        <v>37</v>
      </c>
      <c r="G343" s="62">
        <v>35000000</v>
      </c>
      <c r="H343" s="61">
        <v>7.6</v>
      </c>
      <c r="I343" s="62">
        <f>Table1[[#This Row],[gross]]-Table1[[#This Row],[budget]]</f>
        <v>216188924</v>
      </c>
      <c r="J343" s="61">
        <f>Table1[[#This Row],[gross]]/1000000</f>
        <v>251.18892399999999</v>
      </c>
      <c r="K343" s="61">
        <f>Table1[[#This Row],[budget]]/1000000</f>
        <v>35</v>
      </c>
      <c r="L343" s="71">
        <f>Table1[[#This Row],[Profit_Margin]]/1000000</f>
        <v>216.18892399999999</v>
      </c>
    </row>
    <row r="344" spans="1:12">
      <c r="A344" s="68" t="s">
        <v>16895</v>
      </c>
      <c r="B344" s="61">
        <v>91</v>
      </c>
      <c r="C344" s="62">
        <v>10149779</v>
      </c>
      <c r="D344" s="61" t="s">
        <v>4332</v>
      </c>
      <c r="E344" s="61" t="s">
        <v>16896</v>
      </c>
      <c r="F344" s="61" t="s">
        <v>37</v>
      </c>
      <c r="G344" s="62">
        <v>6500000</v>
      </c>
      <c r="H344" s="61">
        <v>3.6</v>
      </c>
      <c r="I344" s="62">
        <f>Table1[[#This Row],[gross]]-Table1[[#This Row],[budget]]</f>
        <v>3649779</v>
      </c>
      <c r="J344" s="61">
        <f>Table1[[#This Row],[gross]]/1000000</f>
        <v>10.149779000000001</v>
      </c>
      <c r="K344" s="61">
        <f>Table1[[#This Row],[budget]]/1000000</f>
        <v>6.5</v>
      </c>
      <c r="L344" s="71">
        <f>Table1[[#This Row],[Profit_Margin]]/1000000</f>
        <v>3.6497790000000001</v>
      </c>
    </row>
    <row r="345" spans="1:12">
      <c r="A345" s="68" t="s">
        <v>876</v>
      </c>
      <c r="B345" s="61">
        <v>116</v>
      </c>
      <c r="C345" s="62">
        <v>83552429</v>
      </c>
      <c r="D345" s="61" t="s">
        <v>647</v>
      </c>
      <c r="E345" s="61" t="s">
        <v>3382</v>
      </c>
      <c r="F345" s="61" t="s">
        <v>37</v>
      </c>
      <c r="G345" s="62">
        <v>70000000</v>
      </c>
      <c r="H345" s="61">
        <v>5.8</v>
      </c>
      <c r="I345" s="62">
        <f>Table1[[#This Row],[gross]]-Table1[[#This Row],[budget]]</f>
        <v>13552429</v>
      </c>
      <c r="J345" s="61">
        <f>Table1[[#This Row],[gross]]/1000000</f>
        <v>83.552429000000004</v>
      </c>
      <c r="K345" s="61">
        <f>Table1[[#This Row],[budget]]/1000000</f>
        <v>70</v>
      </c>
      <c r="L345" s="71">
        <f>Table1[[#This Row],[Profit_Margin]]/1000000</f>
        <v>13.552429</v>
      </c>
    </row>
    <row r="346" spans="1:12">
      <c r="A346" s="68" t="s">
        <v>11299</v>
      </c>
      <c r="B346" s="61">
        <v>110</v>
      </c>
      <c r="C346" s="62">
        <v>8888355</v>
      </c>
      <c r="D346" s="61" t="s">
        <v>6199</v>
      </c>
      <c r="E346" s="61" t="s">
        <v>11302</v>
      </c>
      <c r="F346" s="61" t="s">
        <v>37</v>
      </c>
      <c r="G346" s="62">
        <v>20000000</v>
      </c>
      <c r="H346" s="61">
        <v>5</v>
      </c>
      <c r="I346" s="62">
        <f>Table1[[#This Row],[gross]]-Table1[[#This Row],[budget]]</f>
        <v>-11111645</v>
      </c>
      <c r="J346" s="61">
        <f>Table1[[#This Row],[gross]]/1000000</f>
        <v>8.8883550000000007</v>
      </c>
      <c r="K346" s="61">
        <f>Table1[[#This Row],[budget]]/1000000</f>
        <v>20</v>
      </c>
      <c r="L346" s="71">
        <f>Table1[[#This Row],[Profit_Margin]]/1000000</f>
        <v>-11.111644999999999</v>
      </c>
    </row>
    <row r="347" spans="1:12">
      <c r="A347" s="68" t="s">
        <v>2837</v>
      </c>
      <c r="B347" s="61">
        <v>119</v>
      </c>
      <c r="C347" s="62">
        <v>21471685</v>
      </c>
      <c r="D347" s="61" t="s">
        <v>73</v>
      </c>
      <c r="E347" s="61" t="s">
        <v>2839</v>
      </c>
      <c r="F347" s="61" t="s">
        <v>37</v>
      </c>
      <c r="G347" s="62">
        <v>44000000</v>
      </c>
      <c r="H347" s="61">
        <v>2.4</v>
      </c>
      <c r="I347" s="62">
        <f>Table1[[#This Row],[gross]]-Table1[[#This Row],[budget]]</f>
        <v>-22528315</v>
      </c>
      <c r="J347" s="61">
        <f>Table1[[#This Row],[gross]]/1000000</f>
        <v>21.471685000000001</v>
      </c>
      <c r="K347" s="61">
        <f>Table1[[#This Row],[budget]]/1000000</f>
        <v>44</v>
      </c>
      <c r="L347" s="71">
        <f>Table1[[#This Row],[Profit_Margin]]/1000000</f>
        <v>-22.528314999999999</v>
      </c>
    </row>
    <row r="348" spans="1:12">
      <c r="A348" s="68" t="s">
        <v>225</v>
      </c>
      <c r="B348" s="61">
        <v>131</v>
      </c>
      <c r="C348" s="62">
        <v>65173160</v>
      </c>
      <c r="D348" s="61" t="s">
        <v>227</v>
      </c>
      <c r="E348" s="61" t="s">
        <v>229</v>
      </c>
      <c r="F348" s="61" t="s">
        <v>37</v>
      </c>
      <c r="G348" s="62">
        <v>209000000</v>
      </c>
      <c r="H348" s="61">
        <v>5.9</v>
      </c>
      <c r="I348" s="62">
        <f>Table1[[#This Row],[gross]]-Table1[[#This Row],[budget]]</f>
        <v>-143826840</v>
      </c>
      <c r="J348" s="61">
        <f>Table1[[#This Row],[gross]]/1000000</f>
        <v>65.173159999999996</v>
      </c>
      <c r="K348" s="61">
        <f>Table1[[#This Row],[budget]]/1000000</f>
        <v>209</v>
      </c>
      <c r="L348" s="71">
        <f>Table1[[#This Row],[Profit_Margin]]/1000000</f>
        <v>-143.82684</v>
      </c>
    </row>
    <row r="349" spans="1:12">
      <c r="A349" s="68" t="s">
        <v>3088</v>
      </c>
      <c r="B349" s="61">
        <v>118</v>
      </c>
      <c r="C349" s="62">
        <v>55808744</v>
      </c>
      <c r="D349" s="61" t="s">
        <v>3090</v>
      </c>
      <c r="E349" s="61" t="s">
        <v>3091</v>
      </c>
      <c r="F349" s="61" t="s">
        <v>37</v>
      </c>
      <c r="G349" s="62">
        <v>53000000</v>
      </c>
      <c r="H349" s="61">
        <v>5.7</v>
      </c>
      <c r="I349" s="62">
        <f>Table1[[#This Row],[gross]]-Table1[[#This Row],[budget]]</f>
        <v>2808744</v>
      </c>
      <c r="J349" s="61">
        <f>Table1[[#This Row],[gross]]/1000000</f>
        <v>55.808743999999997</v>
      </c>
      <c r="K349" s="61">
        <f>Table1[[#This Row],[budget]]/1000000</f>
        <v>53</v>
      </c>
      <c r="L349" s="71">
        <f>Table1[[#This Row],[Profit_Margin]]/1000000</f>
        <v>2.8087439999999999</v>
      </c>
    </row>
    <row r="350" spans="1:12">
      <c r="A350" s="68" t="s">
        <v>1555</v>
      </c>
      <c r="B350" s="61">
        <v>102</v>
      </c>
      <c r="C350" s="62">
        <v>11169531</v>
      </c>
      <c r="D350" s="61" t="s">
        <v>1671</v>
      </c>
      <c r="E350" s="61" t="s">
        <v>11220</v>
      </c>
      <c r="F350" s="61" t="s">
        <v>37</v>
      </c>
      <c r="G350" s="62">
        <v>20000000</v>
      </c>
      <c r="H350" s="61">
        <v>6.4</v>
      </c>
      <c r="I350" s="62">
        <f>Table1[[#This Row],[gross]]-Table1[[#This Row],[budget]]</f>
        <v>-8830469</v>
      </c>
      <c r="J350" s="61">
        <f>Table1[[#This Row],[gross]]/1000000</f>
        <v>11.169530999999999</v>
      </c>
      <c r="K350" s="61">
        <f>Table1[[#This Row],[budget]]/1000000</f>
        <v>20</v>
      </c>
      <c r="L350" s="71">
        <f>Table1[[#This Row],[Profit_Margin]]/1000000</f>
        <v>-8.8304690000000008</v>
      </c>
    </row>
    <row r="351" spans="1:12">
      <c r="A351" s="68" t="s">
        <v>11668</v>
      </c>
      <c r="B351" s="61">
        <v>86</v>
      </c>
      <c r="C351" s="62">
        <v>27854896</v>
      </c>
      <c r="D351" s="61" t="s">
        <v>687</v>
      </c>
      <c r="E351" s="61" t="s">
        <v>12197</v>
      </c>
      <c r="F351" s="61" t="s">
        <v>37</v>
      </c>
      <c r="G351" s="62">
        <v>17000000</v>
      </c>
      <c r="H351" s="61">
        <v>5.6</v>
      </c>
      <c r="I351" s="62">
        <f>Table1[[#This Row],[gross]]-Table1[[#This Row],[budget]]</f>
        <v>10854896</v>
      </c>
      <c r="J351" s="61">
        <f>Table1[[#This Row],[gross]]/1000000</f>
        <v>27.854896</v>
      </c>
      <c r="K351" s="61">
        <f>Table1[[#This Row],[budget]]/1000000</f>
        <v>17</v>
      </c>
      <c r="L351" s="71">
        <f>Table1[[#This Row],[Profit_Margin]]/1000000</f>
        <v>10.854896</v>
      </c>
    </row>
    <row r="352" spans="1:12">
      <c r="A352" s="68" t="s">
        <v>17217</v>
      </c>
      <c r="B352" s="61">
        <v>107</v>
      </c>
      <c r="C352" s="62">
        <v>869325</v>
      </c>
      <c r="D352" s="61" t="s">
        <v>31</v>
      </c>
      <c r="E352" s="61" t="s">
        <v>17219</v>
      </c>
      <c r="F352" s="61" t="s">
        <v>37</v>
      </c>
      <c r="G352" s="62">
        <v>6000000</v>
      </c>
      <c r="H352" s="61">
        <v>3.8</v>
      </c>
      <c r="I352" s="62">
        <f>Table1[[#This Row],[gross]]-Table1[[#This Row],[budget]]</f>
        <v>-5130675</v>
      </c>
      <c r="J352" s="61">
        <f>Table1[[#This Row],[gross]]/1000000</f>
        <v>0.86932500000000001</v>
      </c>
      <c r="K352" s="61">
        <f>Table1[[#This Row],[budget]]/1000000</f>
        <v>6</v>
      </c>
      <c r="L352" s="71">
        <f>Table1[[#This Row],[Profit_Margin]]/1000000</f>
        <v>-5.1306750000000001</v>
      </c>
    </row>
    <row r="353" spans="1:12">
      <c r="A353" s="68" t="s">
        <v>20677</v>
      </c>
      <c r="B353" s="61">
        <v>93</v>
      </c>
      <c r="C353" s="62">
        <v>12784397</v>
      </c>
      <c r="D353" s="61" t="s">
        <v>5324</v>
      </c>
      <c r="E353" s="61" t="s">
        <v>20679</v>
      </c>
      <c r="F353" s="61" t="s">
        <v>37</v>
      </c>
      <c r="G353" s="62">
        <v>1800000</v>
      </c>
      <c r="H353" s="61">
        <v>7.3</v>
      </c>
      <c r="I353" s="62">
        <f>Table1[[#This Row],[gross]]-Table1[[#This Row],[budget]]</f>
        <v>10984397</v>
      </c>
      <c r="J353" s="61">
        <f>Table1[[#This Row],[gross]]/1000000</f>
        <v>12.784397</v>
      </c>
      <c r="K353" s="61">
        <f>Table1[[#This Row],[budget]]/1000000</f>
        <v>1.8</v>
      </c>
      <c r="L353" s="71">
        <f>Table1[[#This Row],[Profit_Margin]]/1000000</f>
        <v>10.984397</v>
      </c>
    </row>
    <row r="354" spans="1:12">
      <c r="A354" s="68" t="s">
        <v>5462</v>
      </c>
      <c r="B354" s="61">
        <v>124</v>
      </c>
      <c r="C354" s="62">
        <v>19445217</v>
      </c>
      <c r="D354" s="61" t="s">
        <v>687</v>
      </c>
      <c r="E354" s="61" t="s">
        <v>5465</v>
      </c>
      <c r="F354" s="61" t="s">
        <v>37</v>
      </c>
      <c r="G354" s="62">
        <v>60000000</v>
      </c>
      <c r="H354" s="61">
        <v>6.2</v>
      </c>
      <c r="I354" s="62">
        <f>Table1[[#This Row],[gross]]-Table1[[#This Row],[budget]]</f>
        <v>-40554783</v>
      </c>
      <c r="J354" s="61">
        <f>Table1[[#This Row],[gross]]/1000000</f>
        <v>19.445217</v>
      </c>
      <c r="K354" s="61">
        <f>Table1[[#This Row],[budget]]/1000000</f>
        <v>60</v>
      </c>
      <c r="L354" s="71">
        <f>Table1[[#This Row],[Profit_Margin]]/1000000</f>
        <v>-40.554783</v>
      </c>
    </row>
    <row r="355" spans="1:12">
      <c r="A355" s="68" t="s">
        <v>14061</v>
      </c>
      <c r="B355" s="61">
        <v>81</v>
      </c>
      <c r="C355" s="62">
        <v>63071133</v>
      </c>
      <c r="D355" s="61" t="s">
        <v>14062</v>
      </c>
      <c r="E355" s="61" t="s">
        <v>14063</v>
      </c>
      <c r="F355" s="61" t="s">
        <v>37</v>
      </c>
      <c r="G355" s="62">
        <v>12000000</v>
      </c>
      <c r="H355" s="61">
        <v>6.8</v>
      </c>
      <c r="I355" s="62">
        <f>Table1[[#This Row],[gross]]-Table1[[#This Row],[budget]]</f>
        <v>51071133</v>
      </c>
      <c r="J355" s="61">
        <f>Table1[[#This Row],[gross]]/1000000</f>
        <v>63.071133000000003</v>
      </c>
      <c r="K355" s="61">
        <f>Table1[[#This Row],[budget]]/1000000</f>
        <v>12</v>
      </c>
      <c r="L355" s="71">
        <f>Table1[[#This Row],[Profit_Margin]]/1000000</f>
        <v>51.071133000000003</v>
      </c>
    </row>
    <row r="356" spans="1:12">
      <c r="A356" s="68" t="s">
        <v>4619</v>
      </c>
      <c r="B356" s="61">
        <v>106</v>
      </c>
      <c r="C356" s="62">
        <v>32645546</v>
      </c>
      <c r="D356" s="61" t="s">
        <v>3932</v>
      </c>
      <c r="E356" s="61" t="s">
        <v>12873</v>
      </c>
      <c r="F356" s="61" t="s">
        <v>37</v>
      </c>
      <c r="G356" s="62">
        <v>14000000</v>
      </c>
      <c r="H356" s="61">
        <v>6.4</v>
      </c>
      <c r="I356" s="62">
        <f>Table1[[#This Row],[gross]]-Table1[[#This Row],[budget]]</f>
        <v>18645546</v>
      </c>
      <c r="J356" s="61">
        <f>Table1[[#This Row],[gross]]/1000000</f>
        <v>32.645546000000003</v>
      </c>
      <c r="K356" s="61">
        <f>Table1[[#This Row],[budget]]/1000000</f>
        <v>14</v>
      </c>
      <c r="L356" s="71">
        <f>Table1[[#This Row],[Profit_Margin]]/1000000</f>
        <v>18.645546</v>
      </c>
    </row>
    <row r="357" spans="1:12">
      <c r="A357" s="68" t="s">
        <v>12360</v>
      </c>
      <c r="B357" s="61">
        <v>120</v>
      </c>
      <c r="C357" s="62">
        <v>18663911</v>
      </c>
      <c r="D357" s="61" t="s">
        <v>6326</v>
      </c>
      <c r="E357" s="61" t="s">
        <v>12361</v>
      </c>
      <c r="F357" s="61" t="s">
        <v>37</v>
      </c>
      <c r="G357" s="62">
        <v>16500000</v>
      </c>
      <c r="H357" s="61">
        <v>7.1</v>
      </c>
      <c r="I357" s="62">
        <f>Table1[[#This Row],[gross]]-Table1[[#This Row],[budget]]</f>
        <v>2163911</v>
      </c>
      <c r="J357" s="61">
        <f>Table1[[#This Row],[gross]]/1000000</f>
        <v>18.663910999999999</v>
      </c>
      <c r="K357" s="61">
        <f>Table1[[#This Row],[budget]]/1000000</f>
        <v>16.5</v>
      </c>
      <c r="L357" s="71">
        <f>Table1[[#This Row],[Profit_Margin]]/1000000</f>
        <v>2.1639110000000001</v>
      </c>
    </row>
    <row r="358" spans="1:12">
      <c r="A358" s="68" t="s">
        <v>4218</v>
      </c>
      <c r="B358" s="61">
        <v>93</v>
      </c>
      <c r="C358" s="62">
        <v>37879996</v>
      </c>
      <c r="D358" s="61" t="s">
        <v>3632</v>
      </c>
      <c r="E358" s="61" t="s">
        <v>5575</v>
      </c>
      <c r="F358" s="61" t="s">
        <v>37</v>
      </c>
      <c r="G358" s="62">
        <v>48000000</v>
      </c>
      <c r="H358" s="61">
        <v>6</v>
      </c>
      <c r="I358" s="62">
        <f>Table1[[#This Row],[gross]]-Table1[[#This Row],[budget]]</f>
        <v>-10120004</v>
      </c>
      <c r="J358" s="61">
        <f>Table1[[#This Row],[gross]]/1000000</f>
        <v>37.879995999999998</v>
      </c>
      <c r="K358" s="61">
        <f>Table1[[#This Row],[budget]]/1000000</f>
        <v>48</v>
      </c>
      <c r="L358" s="71">
        <f>Table1[[#This Row],[Profit_Margin]]/1000000</f>
        <v>-10.120004</v>
      </c>
    </row>
    <row r="359" spans="1:12">
      <c r="A359" s="68" t="s">
        <v>2612</v>
      </c>
      <c r="B359" s="61">
        <v>99</v>
      </c>
      <c r="C359" s="62">
        <v>109993847</v>
      </c>
      <c r="D359" s="61" t="s">
        <v>2614</v>
      </c>
      <c r="E359" s="61" t="s">
        <v>2615</v>
      </c>
      <c r="F359" s="61" t="s">
        <v>37</v>
      </c>
      <c r="G359" s="62">
        <v>80000000</v>
      </c>
      <c r="H359" s="61">
        <v>6.1</v>
      </c>
      <c r="I359" s="62">
        <f>Table1[[#This Row],[gross]]-Table1[[#This Row],[budget]]</f>
        <v>29993847</v>
      </c>
      <c r="J359" s="61">
        <f>Table1[[#This Row],[gross]]/1000000</f>
        <v>109.993847</v>
      </c>
      <c r="K359" s="61">
        <f>Table1[[#This Row],[budget]]/1000000</f>
        <v>80</v>
      </c>
      <c r="L359" s="71">
        <f>Table1[[#This Row],[Profit_Margin]]/1000000</f>
        <v>29.993846999999999</v>
      </c>
    </row>
    <row r="360" spans="1:12">
      <c r="A360" s="68" t="s">
        <v>900</v>
      </c>
      <c r="B360" s="61">
        <v>91</v>
      </c>
      <c r="C360" s="62">
        <v>126597121</v>
      </c>
      <c r="D360" s="61" t="s">
        <v>471</v>
      </c>
      <c r="E360" s="61" t="s">
        <v>903</v>
      </c>
      <c r="F360" s="61" t="s">
        <v>37</v>
      </c>
      <c r="G360" s="62">
        <v>150000000</v>
      </c>
      <c r="H360" s="61">
        <v>6.2</v>
      </c>
      <c r="I360" s="62">
        <f>Table1[[#This Row],[gross]]-Table1[[#This Row],[budget]]</f>
        <v>-23402879</v>
      </c>
      <c r="J360" s="61">
        <f>Table1[[#This Row],[gross]]/1000000</f>
        <v>126.597121</v>
      </c>
      <c r="K360" s="61">
        <f>Table1[[#This Row],[budget]]/1000000</f>
        <v>150</v>
      </c>
      <c r="L360" s="71">
        <f>Table1[[#This Row],[Profit_Margin]]/1000000</f>
        <v>-23.402878999999999</v>
      </c>
    </row>
    <row r="361" spans="1:12">
      <c r="A361" s="68" t="s">
        <v>19760</v>
      </c>
      <c r="B361" s="61">
        <v>86</v>
      </c>
      <c r="C361" s="62">
        <v>475000</v>
      </c>
      <c r="D361" s="61" t="s">
        <v>3913</v>
      </c>
      <c r="E361" s="61" t="s">
        <v>19762</v>
      </c>
      <c r="F361" s="61" t="s">
        <v>37</v>
      </c>
      <c r="G361" s="62">
        <v>2800000</v>
      </c>
      <c r="H361" s="61">
        <v>6</v>
      </c>
      <c r="I361" s="62">
        <f>Table1[[#This Row],[gross]]-Table1[[#This Row],[budget]]</f>
        <v>-2325000</v>
      </c>
      <c r="J361" s="61">
        <f>Table1[[#This Row],[gross]]/1000000</f>
        <v>0.47499999999999998</v>
      </c>
      <c r="K361" s="61">
        <f>Table1[[#This Row],[budget]]/1000000</f>
        <v>2.8</v>
      </c>
      <c r="L361" s="71">
        <f>Table1[[#This Row],[Profit_Margin]]/1000000</f>
        <v>-2.3250000000000002</v>
      </c>
    </row>
    <row r="362" spans="1:12">
      <c r="A362" s="68" t="s">
        <v>4939</v>
      </c>
      <c r="B362" s="61">
        <v>110</v>
      </c>
      <c r="C362" s="62">
        <v>19179969</v>
      </c>
      <c r="D362" s="61" t="s">
        <v>1671</v>
      </c>
      <c r="E362" s="61" t="s">
        <v>12167</v>
      </c>
      <c r="F362" s="61" t="s">
        <v>37</v>
      </c>
      <c r="G362" s="62">
        <v>17500000</v>
      </c>
      <c r="H362" s="61">
        <v>6.3</v>
      </c>
      <c r="I362" s="62">
        <f>Table1[[#This Row],[gross]]-Table1[[#This Row],[budget]]</f>
        <v>1679969</v>
      </c>
      <c r="J362" s="61">
        <f>Table1[[#This Row],[gross]]/1000000</f>
        <v>19.179969</v>
      </c>
      <c r="K362" s="61">
        <f>Table1[[#This Row],[budget]]/1000000</f>
        <v>17.5</v>
      </c>
      <c r="L362" s="71">
        <f>Table1[[#This Row],[Profit_Margin]]/1000000</f>
        <v>1.679969</v>
      </c>
    </row>
    <row r="363" spans="1:12">
      <c r="A363" s="68" t="s">
        <v>255</v>
      </c>
      <c r="B363" s="61">
        <v>92</v>
      </c>
      <c r="C363" s="62">
        <v>73326666</v>
      </c>
      <c r="D363" s="61" t="s">
        <v>2786</v>
      </c>
      <c r="E363" s="61" t="s">
        <v>12736</v>
      </c>
      <c r="F363" s="61" t="s">
        <v>37</v>
      </c>
      <c r="G363" s="62">
        <v>15000000</v>
      </c>
      <c r="H363" s="61">
        <v>7.5</v>
      </c>
      <c r="I363" s="62">
        <f>Table1[[#This Row],[gross]]-Table1[[#This Row],[budget]]</f>
        <v>58326666</v>
      </c>
      <c r="J363" s="61">
        <f>Table1[[#This Row],[gross]]/1000000</f>
        <v>73.326666000000003</v>
      </c>
      <c r="K363" s="61">
        <f>Table1[[#This Row],[budget]]/1000000</f>
        <v>15</v>
      </c>
      <c r="L363" s="71">
        <f>Table1[[#This Row],[Profit_Margin]]/1000000</f>
        <v>58.326666000000003</v>
      </c>
    </row>
    <row r="364" spans="1:12">
      <c r="A364" s="68" t="s">
        <v>10505</v>
      </c>
      <c r="B364" s="61">
        <v>92</v>
      </c>
      <c r="C364" s="62">
        <v>2963012</v>
      </c>
      <c r="D364" s="61" t="s">
        <v>1924</v>
      </c>
      <c r="E364" s="61" t="s">
        <v>10507</v>
      </c>
      <c r="F364" s="61" t="s">
        <v>37</v>
      </c>
      <c r="G364" s="62">
        <v>22000000</v>
      </c>
      <c r="H364" s="61">
        <v>6.3</v>
      </c>
      <c r="I364" s="62">
        <f>Table1[[#This Row],[gross]]-Table1[[#This Row],[budget]]</f>
        <v>-19036988</v>
      </c>
      <c r="J364" s="61">
        <f>Table1[[#This Row],[gross]]/1000000</f>
        <v>2.963012</v>
      </c>
      <c r="K364" s="61">
        <f>Table1[[#This Row],[budget]]/1000000</f>
        <v>22</v>
      </c>
      <c r="L364" s="71">
        <f>Table1[[#This Row],[Profit_Margin]]/1000000</f>
        <v>-19.036988000000001</v>
      </c>
    </row>
    <row r="365" spans="1:12">
      <c r="A365" s="68" t="s">
        <v>9162</v>
      </c>
      <c r="B365" s="61">
        <v>109</v>
      </c>
      <c r="C365" s="62">
        <v>8114507</v>
      </c>
      <c r="D365" s="61" t="s">
        <v>214</v>
      </c>
      <c r="E365" s="61" t="s">
        <v>19325</v>
      </c>
      <c r="F365" s="61" t="s">
        <v>37</v>
      </c>
      <c r="G365" s="62">
        <v>3000000</v>
      </c>
      <c r="H365" s="61">
        <v>7.9</v>
      </c>
      <c r="I365" s="62">
        <f>Table1[[#This Row],[gross]]-Table1[[#This Row],[budget]]</f>
        <v>5114507</v>
      </c>
      <c r="J365" s="61">
        <f>Table1[[#This Row],[gross]]/1000000</f>
        <v>8.1145069999999997</v>
      </c>
      <c r="K365" s="61">
        <f>Table1[[#This Row],[budget]]/1000000</f>
        <v>3</v>
      </c>
      <c r="L365" s="71">
        <f>Table1[[#This Row],[Profit_Margin]]/1000000</f>
        <v>5.1145069999999997</v>
      </c>
    </row>
    <row r="366" spans="1:12">
      <c r="A366" s="68" t="s">
        <v>9162</v>
      </c>
      <c r="B366" s="61">
        <v>105</v>
      </c>
      <c r="C366" s="62">
        <v>5400000</v>
      </c>
      <c r="D366" s="61" t="s">
        <v>214</v>
      </c>
      <c r="E366" s="61" t="s">
        <v>19842</v>
      </c>
      <c r="F366" s="61" t="s">
        <v>37</v>
      </c>
      <c r="G366" s="62">
        <v>2500000</v>
      </c>
      <c r="H366" s="61">
        <v>8.1</v>
      </c>
      <c r="I366" s="62">
        <f>Table1[[#This Row],[gross]]-Table1[[#This Row],[budget]]</f>
        <v>2900000</v>
      </c>
      <c r="J366" s="61">
        <f>Table1[[#This Row],[gross]]/1000000</f>
        <v>5.4</v>
      </c>
      <c r="K366" s="61">
        <f>Table1[[#This Row],[budget]]/1000000</f>
        <v>2.5</v>
      </c>
      <c r="L366" s="71">
        <f>Table1[[#This Row],[Profit_Margin]]/1000000</f>
        <v>2.9</v>
      </c>
    </row>
    <row r="367" spans="1:12">
      <c r="A367" s="68" t="s">
        <v>9162</v>
      </c>
      <c r="B367" s="61">
        <v>80</v>
      </c>
      <c r="C367" s="62">
        <v>5792822</v>
      </c>
      <c r="D367" s="61" t="s">
        <v>214</v>
      </c>
      <c r="E367" s="61" t="s">
        <v>20213</v>
      </c>
      <c r="F367" s="61" t="s">
        <v>37</v>
      </c>
      <c r="G367" s="62">
        <v>2700000</v>
      </c>
      <c r="H367" s="61">
        <v>8</v>
      </c>
      <c r="I367" s="62">
        <f>Table1[[#This Row],[gross]]-Table1[[#This Row],[budget]]</f>
        <v>3092822</v>
      </c>
      <c r="J367" s="61">
        <f>Table1[[#This Row],[gross]]/1000000</f>
        <v>5.7928220000000001</v>
      </c>
      <c r="K367" s="61">
        <f>Table1[[#This Row],[budget]]/1000000</f>
        <v>2.7</v>
      </c>
      <c r="L367" s="71">
        <f>Table1[[#This Row],[Profit_Margin]]/1000000</f>
        <v>3.092822</v>
      </c>
    </row>
    <row r="368" spans="1:12">
      <c r="A368" s="68" t="s">
        <v>16192</v>
      </c>
      <c r="B368" s="61">
        <v>104</v>
      </c>
      <c r="C368" s="62">
        <v>16168741</v>
      </c>
      <c r="D368" s="61" t="s">
        <v>6199</v>
      </c>
      <c r="E368" s="61" t="s">
        <v>16194</v>
      </c>
      <c r="F368" s="61" t="s">
        <v>37</v>
      </c>
      <c r="G368" s="62">
        <v>8000000</v>
      </c>
      <c r="H368" s="61">
        <v>7.4</v>
      </c>
      <c r="I368" s="62">
        <f>Table1[[#This Row],[gross]]-Table1[[#This Row],[budget]]</f>
        <v>8168741</v>
      </c>
      <c r="J368" s="61">
        <f>Table1[[#This Row],[gross]]/1000000</f>
        <v>16.168741000000001</v>
      </c>
      <c r="K368" s="61">
        <f>Table1[[#This Row],[budget]]/1000000</f>
        <v>8</v>
      </c>
      <c r="L368" s="71">
        <f>Table1[[#This Row],[Profit_Margin]]/1000000</f>
        <v>8.1687410000000007</v>
      </c>
    </row>
    <row r="369" spans="1:12">
      <c r="A369" s="68" t="s">
        <v>18591</v>
      </c>
      <c r="B369" s="61">
        <v>105</v>
      </c>
      <c r="C369" s="62">
        <v>5776314</v>
      </c>
      <c r="D369" s="61" t="s">
        <v>1415</v>
      </c>
      <c r="E369" s="61" t="s">
        <v>19146</v>
      </c>
      <c r="F369" s="61" t="s">
        <v>37</v>
      </c>
      <c r="G369" s="62">
        <v>3200000</v>
      </c>
      <c r="H369" s="61">
        <v>7.2</v>
      </c>
      <c r="I369" s="62">
        <f>Table1[[#This Row],[gross]]-Table1[[#This Row],[budget]]</f>
        <v>2576314</v>
      </c>
      <c r="J369" s="61">
        <f>Table1[[#This Row],[gross]]/1000000</f>
        <v>5.7763140000000002</v>
      </c>
      <c r="K369" s="61">
        <f>Table1[[#This Row],[budget]]/1000000</f>
        <v>3.2</v>
      </c>
      <c r="L369" s="71">
        <f>Table1[[#This Row],[Profit_Margin]]/1000000</f>
        <v>2.576314</v>
      </c>
    </row>
    <row r="370" spans="1:12">
      <c r="A370" s="68" t="s">
        <v>2048</v>
      </c>
      <c r="B370" s="61">
        <v>106</v>
      </c>
      <c r="C370" s="62">
        <v>59068786</v>
      </c>
      <c r="D370" s="61" t="s">
        <v>1910</v>
      </c>
      <c r="E370" s="61" t="s">
        <v>6413</v>
      </c>
      <c r="F370" s="61" t="s">
        <v>37</v>
      </c>
      <c r="G370" s="62">
        <v>40000000</v>
      </c>
      <c r="H370" s="61">
        <v>6.4</v>
      </c>
      <c r="I370" s="62">
        <f>Table1[[#This Row],[gross]]-Table1[[#This Row],[budget]]</f>
        <v>19068786</v>
      </c>
      <c r="J370" s="61">
        <f>Table1[[#This Row],[gross]]/1000000</f>
        <v>59.068786000000003</v>
      </c>
      <c r="K370" s="61">
        <f>Table1[[#This Row],[budget]]/1000000</f>
        <v>40</v>
      </c>
      <c r="L370" s="71">
        <f>Table1[[#This Row],[Profit_Margin]]/1000000</f>
        <v>19.068785999999999</v>
      </c>
    </row>
    <row r="371" spans="1:12">
      <c r="A371" s="68" t="s">
        <v>1800</v>
      </c>
      <c r="B371" s="61">
        <v>112</v>
      </c>
      <c r="C371" s="62">
        <v>22858926</v>
      </c>
      <c r="D371" s="61" t="s">
        <v>7901</v>
      </c>
      <c r="E371" s="61" t="s">
        <v>13753</v>
      </c>
      <c r="F371" s="61" t="s">
        <v>37</v>
      </c>
      <c r="G371" s="62">
        <v>13000000</v>
      </c>
      <c r="H371" s="61">
        <v>7.8</v>
      </c>
      <c r="I371" s="62">
        <f>Table1[[#This Row],[gross]]-Table1[[#This Row],[budget]]</f>
        <v>9858926</v>
      </c>
      <c r="J371" s="61">
        <f>Table1[[#This Row],[gross]]/1000000</f>
        <v>22.858926</v>
      </c>
      <c r="K371" s="61">
        <f>Table1[[#This Row],[budget]]/1000000</f>
        <v>13</v>
      </c>
      <c r="L371" s="71">
        <f>Table1[[#This Row],[Profit_Margin]]/1000000</f>
        <v>9.8589260000000003</v>
      </c>
    </row>
    <row r="372" spans="1:12">
      <c r="A372" s="68" t="s">
        <v>11946</v>
      </c>
      <c r="B372" s="61">
        <v>104</v>
      </c>
      <c r="C372" s="62">
        <v>7739049</v>
      </c>
      <c r="D372" s="61" t="s">
        <v>1415</v>
      </c>
      <c r="E372" s="61" t="s">
        <v>11948</v>
      </c>
      <c r="F372" s="61" t="s">
        <v>37</v>
      </c>
      <c r="G372" s="62">
        <v>18000000</v>
      </c>
      <c r="H372" s="61">
        <v>7.1</v>
      </c>
      <c r="I372" s="62">
        <f>Table1[[#This Row],[gross]]-Table1[[#This Row],[budget]]</f>
        <v>-10260951</v>
      </c>
      <c r="J372" s="61">
        <f>Table1[[#This Row],[gross]]/1000000</f>
        <v>7.7390489999999996</v>
      </c>
      <c r="K372" s="61">
        <f>Table1[[#This Row],[budget]]/1000000</f>
        <v>18</v>
      </c>
      <c r="L372" s="71">
        <f>Table1[[#This Row],[Profit_Margin]]/1000000</f>
        <v>-10.260951</v>
      </c>
    </row>
    <row r="373" spans="1:12">
      <c r="A373" s="68" t="s">
        <v>11333</v>
      </c>
      <c r="B373" s="61">
        <v>91</v>
      </c>
      <c r="C373" s="62">
        <v>8108247</v>
      </c>
      <c r="D373" s="61" t="s">
        <v>214</v>
      </c>
      <c r="E373" s="61" t="s">
        <v>19103</v>
      </c>
      <c r="F373" s="61" t="s">
        <v>37</v>
      </c>
      <c r="G373" s="62">
        <v>3300000</v>
      </c>
      <c r="H373" s="61">
        <v>7.4</v>
      </c>
      <c r="I373" s="62">
        <f>Table1[[#This Row],[gross]]-Table1[[#This Row],[budget]]</f>
        <v>4808247</v>
      </c>
      <c r="J373" s="61">
        <f>Table1[[#This Row],[gross]]/1000000</f>
        <v>8.1082470000000004</v>
      </c>
      <c r="K373" s="61">
        <f>Table1[[#This Row],[budget]]/1000000</f>
        <v>3.3</v>
      </c>
      <c r="L373" s="71">
        <f>Table1[[#This Row],[Profit_Margin]]/1000000</f>
        <v>4.8082469999999997</v>
      </c>
    </row>
    <row r="374" spans="1:12">
      <c r="A374" s="68" t="s">
        <v>2728</v>
      </c>
      <c r="B374" s="61">
        <v>172</v>
      </c>
      <c r="C374" s="62">
        <v>22843047</v>
      </c>
      <c r="D374" s="61" t="s">
        <v>4909</v>
      </c>
      <c r="E374" s="61" t="s">
        <v>4910</v>
      </c>
      <c r="F374" s="61" t="s">
        <v>37</v>
      </c>
      <c r="G374" s="62">
        <v>55000000</v>
      </c>
      <c r="H374" s="61">
        <v>5.9</v>
      </c>
      <c r="I374" s="62">
        <f>Table1[[#This Row],[gross]]-Table1[[#This Row],[budget]]</f>
        <v>-32156953</v>
      </c>
      <c r="J374" s="61">
        <f>Table1[[#This Row],[gross]]/1000000</f>
        <v>22.843046999999999</v>
      </c>
      <c r="K374" s="61">
        <f>Table1[[#This Row],[budget]]/1000000</f>
        <v>55</v>
      </c>
      <c r="L374" s="71">
        <f>Table1[[#This Row],[Profit_Margin]]/1000000</f>
        <v>-32.156953000000001</v>
      </c>
    </row>
    <row r="375" spans="1:12">
      <c r="A375" s="68" t="s">
        <v>15467</v>
      </c>
      <c r="B375" s="61">
        <v>112</v>
      </c>
      <c r="C375" s="62">
        <v>32541719</v>
      </c>
      <c r="D375" s="61" t="s">
        <v>4479</v>
      </c>
      <c r="E375" s="61" t="s">
        <v>17350</v>
      </c>
      <c r="F375" s="61" t="s">
        <v>37</v>
      </c>
      <c r="G375" s="62">
        <v>3500159</v>
      </c>
      <c r="H375" s="61">
        <v>6.7</v>
      </c>
      <c r="I375" s="62">
        <f>Table1[[#This Row],[gross]]-Table1[[#This Row],[budget]]</f>
        <v>29041560</v>
      </c>
      <c r="J375" s="61">
        <f>Table1[[#This Row],[gross]]/1000000</f>
        <v>32.541719000000001</v>
      </c>
      <c r="K375" s="61">
        <f>Table1[[#This Row],[budget]]/1000000</f>
        <v>3.500159</v>
      </c>
      <c r="L375" s="71">
        <f>Table1[[#This Row],[Profit_Margin]]/1000000</f>
        <v>29.04156</v>
      </c>
    </row>
    <row r="376" spans="1:12">
      <c r="A376" s="68" t="s">
        <v>22490</v>
      </c>
      <c r="B376" s="61">
        <v>86</v>
      </c>
      <c r="C376" s="62">
        <v>39552600</v>
      </c>
      <c r="D376" s="61" t="s">
        <v>22492</v>
      </c>
      <c r="E376" s="61" t="s">
        <v>22494</v>
      </c>
      <c r="F376" s="61" t="s">
        <v>37</v>
      </c>
      <c r="G376" s="62">
        <v>500000</v>
      </c>
      <c r="H376" s="61">
        <v>6.1</v>
      </c>
      <c r="I376" s="62">
        <f>Table1[[#This Row],[gross]]-Table1[[#This Row],[budget]]</f>
        <v>39052600</v>
      </c>
      <c r="J376" s="61">
        <f>Table1[[#This Row],[gross]]/1000000</f>
        <v>39.552599999999998</v>
      </c>
      <c r="K376" s="61">
        <f>Table1[[#This Row],[budget]]/1000000</f>
        <v>0.5</v>
      </c>
      <c r="L376" s="71">
        <f>Table1[[#This Row],[Profit_Margin]]/1000000</f>
        <v>39.052599999999998</v>
      </c>
    </row>
    <row r="377" spans="1:12">
      <c r="A377" s="68" t="s">
        <v>435</v>
      </c>
      <c r="B377" s="61">
        <v>115</v>
      </c>
      <c r="C377" s="62">
        <v>82161969</v>
      </c>
      <c r="D377" s="61" t="s">
        <v>987</v>
      </c>
      <c r="E377" s="61" t="s">
        <v>988</v>
      </c>
      <c r="F377" s="61" t="s">
        <v>37</v>
      </c>
      <c r="G377" s="62">
        <v>150000000</v>
      </c>
      <c r="H377" s="61">
        <v>6.3</v>
      </c>
      <c r="I377" s="62">
        <f>Table1[[#This Row],[gross]]-Table1[[#This Row],[budget]]</f>
        <v>-67838031</v>
      </c>
      <c r="J377" s="61">
        <f>Table1[[#This Row],[gross]]/1000000</f>
        <v>82.161968999999999</v>
      </c>
      <c r="K377" s="61">
        <f>Table1[[#This Row],[budget]]/1000000</f>
        <v>150</v>
      </c>
      <c r="L377" s="71">
        <f>Table1[[#This Row],[Profit_Margin]]/1000000</f>
        <v>-67.838031000000001</v>
      </c>
    </row>
    <row r="378" spans="1:12">
      <c r="A378" s="68" t="s">
        <v>9162</v>
      </c>
      <c r="B378" s="61">
        <v>99</v>
      </c>
      <c r="C378" s="62">
        <v>9203192</v>
      </c>
      <c r="D378" s="61" t="s">
        <v>9193</v>
      </c>
      <c r="E378" s="61" t="s">
        <v>17095</v>
      </c>
      <c r="F378" s="61" t="s">
        <v>37</v>
      </c>
      <c r="G378" s="62">
        <v>5000000</v>
      </c>
      <c r="H378" s="61">
        <v>6.8</v>
      </c>
      <c r="I378" s="62">
        <f>Table1[[#This Row],[gross]]-Table1[[#This Row],[budget]]</f>
        <v>4203192</v>
      </c>
      <c r="J378" s="61">
        <f>Table1[[#This Row],[gross]]/1000000</f>
        <v>9.2031919999999996</v>
      </c>
      <c r="K378" s="61">
        <f>Table1[[#This Row],[budget]]/1000000</f>
        <v>5</v>
      </c>
      <c r="L378" s="71">
        <f>Table1[[#This Row],[Profit_Margin]]/1000000</f>
        <v>4.2031919999999996</v>
      </c>
    </row>
    <row r="379" spans="1:12">
      <c r="A379" s="68" t="s">
        <v>11224</v>
      </c>
      <c r="B379" s="61">
        <v>90</v>
      </c>
      <c r="C379" s="62">
        <v>18621249</v>
      </c>
      <c r="D379" s="61" t="s">
        <v>1671</v>
      </c>
      <c r="E379" s="61" t="s">
        <v>17047</v>
      </c>
      <c r="F379" s="61" t="s">
        <v>37</v>
      </c>
      <c r="G379" s="62">
        <v>6000000</v>
      </c>
      <c r="H379" s="61">
        <v>7.5</v>
      </c>
      <c r="I379" s="62">
        <f>Table1[[#This Row],[gross]]-Table1[[#This Row],[budget]]</f>
        <v>12621249</v>
      </c>
      <c r="J379" s="61">
        <f>Table1[[#This Row],[gross]]/1000000</f>
        <v>18.621248999999999</v>
      </c>
      <c r="K379" s="61">
        <f>Table1[[#This Row],[budget]]/1000000</f>
        <v>6</v>
      </c>
      <c r="L379" s="71">
        <f>Table1[[#This Row],[Profit_Margin]]/1000000</f>
        <v>12.621249000000001</v>
      </c>
    </row>
    <row r="380" spans="1:12">
      <c r="A380" s="68" t="s">
        <v>408</v>
      </c>
      <c r="B380" s="61">
        <v>98</v>
      </c>
      <c r="C380" s="62">
        <v>3799339</v>
      </c>
      <c r="D380" s="61" t="s">
        <v>4824</v>
      </c>
      <c r="E380" s="61" t="s">
        <v>23162</v>
      </c>
      <c r="F380" s="61" t="s">
        <v>37</v>
      </c>
      <c r="G380" s="62">
        <v>250000</v>
      </c>
      <c r="H380" s="61">
        <v>7.2</v>
      </c>
      <c r="I380" s="62">
        <f>Table1[[#This Row],[gross]]-Table1[[#This Row],[budget]]</f>
        <v>3549339</v>
      </c>
      <c r="J380" s="61">
        <f>Table1[[#This Row],[gross]]/1000000</f>
        <v>3.7993389999999998</v>
      </c>
      <c r="K380" s="61">
        <f>Table1[[#This Row],[budget]]/1000000</f>
        <v>0.25</v>
      </c>
      <c r="L380" s="71">
        <f>Table1[[#This Row],[Profit_Margin]]/1000000</f>
        <v>3.5493389999999998</v>
      </c>
    </row>
    <row r="381" spans="1:12">
      <c r="A381" s="68" t="s">
        <v>1575</v>
      </c>
      <c r="B381" s="61">
        <v>91</v>
      </c>
      <c r="C381" s="62">
        <v>94497271</v>
      </c>
      <c r="D381" s="61" t="s">
        <v>10679</v>
      </c>
      <c r="E381" s="61" t="s">
        <v>10680</v>
      </c>
      <c r="F381" s="61" t="s">
        <v>37</v>
      </c>
      <c r="G381" s="62">
        <v>20000000</v>
      </c>
      <c r="H381" s="61">
        <v>3.7</v>
      </c>
      <c r="I381" s="62">
        <f>Table1[[#This Row],[gross]]-Table1[[#This Row],[budget]]</f>
        <v>74497271</v>
      </c>
      <c r="J381" s="61">
        <f>Table1[[#This Row],[gross]]/1000000</f>
        <v>94.497270999999998</v>
      </c>
      <c r="K381" s="61">
        <f>Table1[[#This Row],[budget]]/1000000</f>
        <v>20</v>
      </c>
      <c r="L381" s="71">
        <f>Table1[[#This Row],[Profit_Margin]]/1000000</f>
        <v>74.497270999999998</v>
      </c>
    </row>
    <row r="382" spans="1:12">
      <c r="A382" s="68" t="s">
        <v>1739</v>
      </c>
      <c r="B382" s="61">
        <v>100</v>
      </c>
      <c r="C382" s="62">
        <v>153665036</v>
      </c>
      <c r="D382" s="61" t="s">
        <v>422</v>
      </c>
      <c r="E382" s="61" t="s">
        <v>10650</v>
      </c>
      <c r="F382" s="61" t="s">
        <v>37</v>
      </c>
      <c r="G382" s="62">
        <v>28000000</v>
      </c>
      <c r="H382" s="61">
        <v>6.4</v>
      </c>
      <c r="I382" s="62">
        <f>Table1[[#This Row],[gross]]-Table1[[#This Row],[budget]]</f>
        <v>125665036</v>
      </c>
      <c r="J382" s="61">
        <f>Table1[[#This Row],[gross]]/1000000</f>
        <v>153.66503599999999</v>
      </c>
      <c r="K382" s="61">
        <f>Table1[[#This Row],[budget]]/1000000</f>
        <v>28</v>
      </c>
      <c r="L382" s="71">
        <f>Table1[[#This Row],[Profit_Margin]]/1000000</f>
        <v>125.665036</v>
      </c>
    </row>
    <row r="383" spans="1:12">
      <c r="A383" s="68" t="s">
        <v>5245</v>
      </c>
      <c r="B383" s="61">
        <v>104</v>
      </c>
      <c r="C383" s="62">
        <v>42610000</v>
      </c>
      <c r="D383" s="61" t="s">
        <v>422</v>
      </c>
      <c r="E383" s="61" t="s">
        <v>5247</v>
      </c>
      <c r="F383" s="61" t="s">
        <v>37</v>
      </c>
      <c r="G383" s="62">
        <v>55000000</v>
      </c>
      <c r="H383" s="61">
        <v>5.5</v>
      </c>
      <c r="I383" s="62">
        <f>Table1[[#This Row],[gross]]-Table1[[#This Row],[budget]]</f>
        <v>-12390000</v>
      </c>
      <c r="J383" s="61">
        <f>Table1[[#This Row],[gross]]/1000000</f>
        <v>42.61</v>
      </c>
      <c r="K383" s="61">
        <f>Table1[[#This Row],[budget]]/1000000</f>
        <v>55</v>
      </c>
      <c r="L383" s="71">
        <f>Table1[[#This Row],[Profit_Margin]]/1000000</f>
        <v>-12.39</v>
      </c>
    </row>
    <row r="384" spans="1:12">
      <c r="A384" s="68" t="s">
        <v>2429</v>
      </c>
      <c r="B384" s="61">
        <v>105</v>
      </c>
      <c r="C384" s="62">
        <v>234760500</v>
      </c>
      <c r="D384" s="61" t="s">
        <v>1752</v>
      </c>
      <c r="E384" s="61" t="s">
        <v>12644</v>
      </c>
      <c r="F384" s="61" t="s">
        <v>37</v>
      </c>
      <c r="G384" s="62">
        <v>14000000</v>
      </c>
      <c r="H384" s="61">
        <v>7.3</v>
      </c>
      <c r="I384" s="62">
        <f>Table1[[#This Row],[gross]]-Table1[[#This Row],[budget]]</f>
        <v>220760500</v>
      </c>
      <c r="J384" s="61">
        <f>Table1[[#This Row],[gross]]/1000000</f>
        <v>234.76050000000001</v>
      </c>
      <c r="K384" s="61">
        <f>Table1[[#This Row],[budget]]/1000000</f>
        <v>14</v>
      </c>
      <c r="L384" s="71">
        <f>Table1[[#This Row],[Profit_Margin]]/1000000</f>
        <v>220.76050000000001</v>
      </c>
    </row>
    <row r="385" spans="1:12">
      <c r="A385" s="68" t="s">
        <v>313</v>
      </c>
      <c r="B385" s="61">
        <v>127</v>
      </c>
      <c r="C385" s="62">
        <v>4426297</v>
      </c>
      <c r="D385" s="61" t="s">
        <v>1221</v>
      </c>
      <c r="E385" s="61" t="s">
        <v>4414</v>
      </c>
      <c r="F385" s="61" t="s">
        <v>37</v>
      </c>
      <c r="G385" s="62">
        <v>35000000</v>
      </c>
      <c r="H385" s="61">
        <v>6.5</v>
      </c>
      <c r="I385" s="62">
        <f>Table1[[#This Row],[gross]]-Table1[[#This Row],[budget]]</f>
        <v>-30573703</v>
      </c>
      <c r="J385" s="61">
        <f>Table1[[#This Row],[gross]]/1000000</f>
        <v>4.4262969999999999</v>
      </c>
      <c r="K385" s="61">
        <f>Table1[[#This Row],[budget]]/1000000</f>
        <v>35</v>
      </c>
      <c r="L385" s="71">
        <f>Table1[[#This Row],[Profit_Margin]]/1000000</f>
        <v>-30.573702999999998</v>
      </c>
    </row>
    <row r="386" spans="1:12">
      <c r="A386" s="68" t="s">
        <v>21460</v>
      </c>
      <c r="B386" s="61">
        <v>110</v>
      </c>
      <c r="C386" s="62">
        <v>56129</v>
      </c>
      <c r="D386" s="61" t="s">
        <v>2954</v>
      </c>
      <c r="E386" s="61" t="s">
        <v>21462</v>
      </c>
      <c r="F386" s="61" t="s">
        <v>37</v>
      </c>
      <c r="G386" s="62">
        <v>1100000</v>
      </c>
      <c r="H386" s="61">
        <v>6.1</v>
      </c>
      <c r="I386" s="62">
        <f>Table1[[#This Row],[gross]]-Table1[[#This Row],[budget]]</f>
        <v>-1043871</v>
      </c>
      <c r="J386" s="61">
        <f>Table1[[#This Row],[gross]]/1000000</f>
        <v>5.6128999999999998E-2</v>
      </c>
      <c r="K386" s="61">
        <f>Table1[[#This Row],[budget]]/1000000</f>
        <v>1.1000000000000001</v>
      </c>
      <c r="L386" s="71">
        <f>Table1[[#This Row],[Profit_Margin]]/1000000</f>
        <v>-1.043871</v>
      </c>
    </row>
    <row r="387" spans="1:12">
      <c r="A387" s="68" t="s">
        <v>12876</v>
      </c>
      <c r="B387" s="61">
        <v>116</v>
      </c>
      <c r="C387" s="62">
        <v>14612840</v>
      </c>
      <c r="D387" s="61" t="s">
        <v>6199</v>
      </c>
      <c r="E387" s="61" t="s">
        <v>16582</v>
      </c>
      <c r="F387" s="61" t="s">
        <v>37</v>
      </c>
      <c r="G387" s="62">
        <v>7000000</v>
      </c>
      <c r="H387" s="61">
        <v>6.9</v>
      </c>
      <c r="I387" s="62">
        <f>Table1[[#This Row],[gross]]-Table1[[#This Row],[budget]]</f>
        <v>7612840</v>
      </c>
      <c r="J387" s="61">
        <f>Table1[[#This Row],[gross]]/1000000</f>
        <v>14.61284</v>
      </c>
      <c r="K387" s="61">
        <f>Table1[[#This Row],[budget]]/1000000</f>
        <v>7</v>
      </c>
      <c r="L387" s="71">
        <f>Table1[[#This Row],[Profit_Margin]]/1000000</f>
        <v>7.6128400000000003</v>
      </c>
    </row>
    <row r="388" spans="1:12">
      <c r="A388" s="68" t="s">
        <v>22535</v>
      </c>
      <c r="B388" s="61">
        <v>108</v>
      </c>
      <c r="C388" s="62">
        <v>2047570</v>
      </c>
      <c r="D388" s="61" t="s">
        <v>22537</v>
      </c>
      <c r="E388" s="61" t="s">
        <v>22539</v>
      </c>
      <c r="F388" s="61" t="s">
        <v>37</v>
      </c>
      <c r="G388" s="62">
        <v>500000</v>
      </c>
      <c r="H388" s="61">
        <v>7.6</v>
      </c>
      <c r="I388" s="62">
        <f>Table1[[#This Row],[gross]]-Table1[[#This Row],[budget]]</f>
        <v>1547570</v>
      </c>
      <c r="J388" s="61">
        <f>Table1[[#This Row],[gross]]/1000000</f>
        <v>2.0475699999999999</v>
      </c>
      <c r="K388" s="61">
        <f>Table1[[#This Row],[budget]]/1000000</f>
        <v>0.5</v>
      </c>
      <c r="L388" s="71">
        <f>Table1[[#This Row],[Profit_Margin]]/1000000</f>
        <v>1.5475699999999999</v>
      </c>
    </row>
    <row r="389" spans="1:12">
      <c r="A389" s="68" t="s">
        <v>120</v>
      </c>
      <c r="B389" s="61">
        <v>118</v>
      </c>
      <c r="C389" s="62">
        <v>6144806</v>
      </c>
      <c r="D389" s="61" t="s">
        <v>6507</v>
      </c>
      <c r="E389" s="61" t="s">
        <v>10169</v>
      </c>
      <c r="F389" s="61" t="s">
        <v>37</v>
      </c>
      <c r="G389" s="62">
        <v>23000000</v>
      </c>
      <c r="H389" s="61">
        <v>6.7</v>
      </c>
      <c r="I389" s="62">
        <f>Table1[[#This Row],[gross]]-Table1[[#This Row],[budget]]</f>
        <v>-16855194</v>
      </c>
      <c r="J389" s="61">
        <f>Table1[[#This Row],[gross]]/1000000</f>
        <v>6.144806</v>
      </c>
      <c r="K389" s="61">
        <f>Table1[[#This Row],[budget]]/1000000</f>
        <v>23</v>
      </c>
      <c r="L389" s="71">
        <f>Table1[[#This Row],[Profit_Margin]]/1000000</f>
        <v>-16.855194000000001</v>
      </c>
    </row>
    <row r="390" spans="1:12">
      <c r="A390" s="68" t="s">
        <v>21578</v>
      </c>
      <c r="B390" s="61">
        <v>109</v>
      </c>
      <c r="C390" s="62">
        <v>9000000</v>
      </c>
      <c r="D390" s="61" t="s">
        <v>5510</v>
      </c>
      <c r="E390" s="61" t="s">
        <v>21580</v>
      </c>
      <c r="F390" s="61" t="s">
        <v>37</v>
      </c>
      <c r="G390" s="62">
        <v>900000</v>
      </c>
      <c r="H390" s="61">
        <v>6.2</v>
      </c>
      <c r="I390" s="62">
        <f>Table1[[#This Row],[gross]]-Table1[[#This Row],[budget]]</f>
        <v>8100000</v>
      </c>
      <c r="J390" s="61">
        <f>Table1[[#This Row],[gross]]/1000000</f>
        <v>9</v>
      </c>
      <c r="K390" s="61">
        <f>Table1[[#This Row],[budget]]/1000000</f>
        <v>0.9</v>
      </c>
      <c r="L390" s="71">
        <f>Table1[[#This Row],[Profit_Margin]]/1000000</f>
        <v>8.1</v>
      </c>
    </row>
    <row r="391" spans="1:12">
      <c r="A391" s="68" t="s">
        <v>1252</v>
      </c>
      <c r="B391" s="61">
        <v>132</v>
      </c>
      <c r="C391" s="62">
        <v>58220776</v>
      </c>
      <c r="D391" s="61" t="s">
        <v>2256</v>
      </c>
      <c r="E391" s="61" t="s">
        <v>2257</v>
      </c>
      <c r="F391" s="61" t="s">
        <v>37</v>
      </c>
      <c r="G391" s="62">
        <v>100000000</v>
      </c>
      <c r="H391" s="61">
        <v>6.8</v>
      </c>
      <c r="I391" s="62">
        <f>Table1[[#This Row],[gross]]-Table1[[#This Row],[budget]]</f>
        <v>-41779224</v>
      </c>
      <c r="J391" s="61">
        <f>Table1[[#This Row],[gross]]/1000000</f>
        <v>58.220776000000001</v>
      </c>
      <c r="K391" s="61">
        <f>Table1[[#This Row],[budget]]/1000000</f>
        <v>100</v>
      </c>
      <c r="L391" s="71">
        <f>Table1[[#This Row],[Profit_Margin]]/1000000</f>
        <v>-41.779223999999999</v>
      </c>
    </row>
    <row r="392" spans="1:12">
      <c r="A392" s="68" t="s">
        <v>2178</v>
      </c>
      <c r="B392" s="61">
        <v>93</v>
      </c>
      <c r="C392" s="62">
        <v>163479795</v>
      </c>
      <c r="D392" s="61" t="s">
        <v>2527</v>
      </c>
      <c r="E392" s="61" t="s">
        <v>8088</v>
      </c>
      <c r="F392" s="61" t="s">
        <v>37</v>
      </c>
      <c r="G392" s="62">
        <v>34200000</v>
      </c>
      <c r="H392" s="61">
        <v>6.4</v>
      </c>
      <c r="I392" s="62">
        <f>Table1[[#This Row],[gross]]-Table1[[#This Row],[budget]]</f>
        <v>129279795</v>
      </c>
      <c r="J392" s="61">
        <f>Table1[[#This Row],[gross]]/1000000</f>
        <v>163.479795</v>
      </c>
      <c r="K392" s="61">
        <f>Table1[[#This Row],[budget]]/1000000</f>
        <v>34.200000000000003</v>
      </c>
      <c r="L392" s="71">
        <f>Table1[[#This Row],[Profit_Margin]]/1000000</f>
        <v>129.27979500000001</v>
      </c>
    </row>
    <row r="393" spans="1:12">
      <c r="A393" s="68" t="s">
        <v>255</v>
      </c>
      <c r="B393" s="61">
        <v>106</v>
      </c>
      <c r="C393" s="62">
        <v>14479776</v>
      </c>
      <c r="D393" s="61" t="s">
        <v>15074</v>
      </c>
      <c r="E393" s="61" t="s">
        <v>15075</v>
      </c>
      <c r="F393" s="61" t="s">
        <v>37</v>
      </c>
      <c r="G393" s="62">
        <v>10000000</v>
      </c>
      <c r="H393" s="61">
        <v>7</v>
      </c>
      <c r="I393" s="62">
        <f>Table1[[#This Row],[gross]]-Table1[[#This Row],[budget]]</f>
        <v>4479776</v>
      </c>
      <c r="J393" s="61">
        <f>Table1[[#This Row],[gross]]/1000000</f>
        <v>14.479775999999999</v>
      </c>
      <c r="K393" s="61">
        <f>Table1[[#This Row],[budget]]/1000000</f>
        <v>10</v>
      </c>
      <c r="L393" s="71">
        <f>Table1[[#This Row],[Profit_Margin]]/1000000</f>
        <v>4.4797760000000002</v>
      </c>
    </row>
    <row r="394" spans="1:12">
      <c r="A394" s="68" t="s">
        <v>809</v>
      </c>
      <c r="B394" s="61">
        <v>88</v>
      </c>
      <c r="C394" s="62">
        <v>47811275</v>
      </c>
      <c r="D394" s="61" t="s">
        <v>2358</v>
      </c>
      <c r="E394" s="61" t="s">
        <v>12757</v>
      </c>
      <c r="F394" s="61" t="s">
        <v>37</v>
      </c>
      <c r="G394" s="62">
        <v>15000000</v>
      </c>
      <c r="H394" s="61">
        <v>5.4</v>
      </c>
      <c r="I394" s="62">
        <f>Table1[[#This Row],[gross]]-Table1[[#This Row],[budget]]</f>
        <v>32811275</v>
      </c>
      <c r="J394" s="61">
        <f>Table1[[#This Row],[gross]]/1000000</f>
        <v>47.811275000000002</v>
      </c>
      <c r="K394" s="61">
        <f>Table1[[#This Row],[budget]]/1000000</f>
        <v>15</v>
      </c>
      <c r="L394" s="71">
        <f>Table1[[#This Row],[Profit_Margin]]/1000000</f>
        <v>32.811275000000002</v>
      </c>
    </row>
    <row r="395" spans="1:12">
      <c r="A395" s="68" t="s">
        <v>255</v>
      </c>
      <c r="B395" s="61">
        <v>125</v>
      </c>
      <c r="C395" s="62">
        <v>66257002</v>
      </c>
      <c r="D395" s="61" t="s">
        <v>1356</v>
      </c>
      <c r="E395" s="61" t="s">
        <v>3386</v>
      </c>
      <c r="F395" s="61" t="s">
        <v>37</v>
      </c>
      <c r="G395" s="62">
        <v>70000000</v>
      </c>
      <c r="H395" s="61">
        <v>8</v>
      </c>
      <c r="I395" s="62">
        <f>Table1[[#This Row],[gross]]-Table1[[#This Row],[budget]]</f>
        <v>-3742998</v>
      </c>
      <c r="J395" s="61">
        <f>Table1[[#This Row],[gross]]/1000000</f>
        <v>66.257002</v>
      </c>
      <c r="K395" s="61">
        <f>Table1[[#This Row],[budget]]/1000000</f>
        <v>70</v>
      </c>
      <c r="L395" s="71">
        <f>Table1[[#This Row],[Profit_Margin]]/1000000</f>
        <v>-3.742998</v>
      </c>
    </row>
    <row r="396" spans="1:12">
      <c r="A396" s="68" t="s">
        <v>611</v>
      </c>
      <c r="B396" s="61">
        <v>102</v>
      </c>
      <c r="C396" s="62">
        <v>222487711</v>
      </c>
      <c r="D396" s="61" t="s">
        <v>613</v>
      </c>
      <c r="E396" s="61" t="s">
        <v>615</v>
      </c>
      <c r="F396" s="61" t="s">
        <v>37</v>
      </c>
      <c r="G396" s="62">
        <v>165000000</v>
      </c>
      <c r="H396" s="61">
        <v>7.9</v>
      </c>
      <c r="I396" s="62">
        <f>Table1[[#This Row],[gross]]-Table1[[#This Row],[budget]]</f>
        <v>57487711</v>
      </c>
      <c r="J396" s="61">
        <f>Table1[[#This Row],[gross]]/1000000</f>
        <v>222.48771099999999</v>
      </c>
      <c r="K396" s="61">
        <f>Table1[[#This Row],[budget]]/1000000</f>
        <v>165</v>
      </c>
      <c r="L396" s="71">
        <f>Table1[[#This Row],[Profit_Margin]]/1000000</f>
        <v>57.487710999999997</v>
      </c>
    </row>
    <row r="397" spans="1:12">
      <c r="A397" s="68" t="s">
        <v>6297</v>
      </c>
      <c r="B397" s="61">
        <v>107</v>
      </c>
      <c r="C397" s="62">
        <v>20113965</v>
      </c>
      <c r="D397" s="61" t="s">
        <v>6326</v>
      </c>
      <c r="E397" s="61" t="s">
        <v>6779</v>
      </c>
      <c r="F397" s="61" t="s">
        <v>37</v>
      </c>
      <c r="G397" s="62">
        <v>40000000</v>
      </c>
      <c r="H397" s="61">
        <v>6.5</v>
      </c>
      <c r="I397" s="62">
        <f>Table1[[#This Row],[gross]]-Table1[[#This Row],[budget]]</f>
        <v>-19886035</v>
      </c>
      <c r="J397" s="61">
        <f>Table1[[#This Row],[gross]]/1000000</f>
        <v>20.113965</v>
      </c>
      <c r="K397" s="61">
        <f>Table1[[#This Row],[budget]]/1000000</f>
        <v>40</v>
      </c>
      <c r="L397" s="71">
        <f>Table1[[#This Row],[Profit_Margin]]/1000000</f>
        <v>-19.886035</v>
      </c>
    </row>
    <row r="398" spans="1:12">
      <c r="A398" s="68" t="s">
        <v>4987</v>
      </c>
      <c r="B398" s="61">
        <v>99</v>
      </c>
      <c r="C398" s="62">
        <v>70163652</v>
      </c>
      <c r="D398" s="61" t="s">
        <v>1009</v>
      </c>
      <c r="E398" s="61" t="s">
        <v>6383</v>
      </c>
      <c r="F398" s="61" t="s">
        <v>37</v>
      </c>
      <c r="G398" s="62">
        <v>40000000</v>
      </c>
      <c r="H398" s="61">
        <v>4.5999999999999996</v>
      </c>
      <c r="I398" s="62">
        <f>Table1[[#This Row],[gross]]-Table1[[#This Row],[budget]]</f>
        <v>30163652</v>
      </c>
      <c r="J398" s="61">
        <f>Table1[[#This Row],[gross]]/1000000</f>
        <v>70.163651999999999</v>
      </c>
      <c r="K398" s="61">
        <f>Table1[[#This Row],[budget]]/1000000</f>
        <v>40</v>
      </c>
      <c r="L398" s="71">
        <f>Table1[[#This Row],[Profit_Margin]]/1000000</f>
        <v>30.163651999999999</v>
      </c>
    </row>
    <row r="399" spans="1:12">
      <c r="A399" s="68" t="s">
        <v>1575</v>
      </c>
      <c r="B399" s="61">
        <v>99</v>
      </c>
      <c r="C399" s="62">
        <v>117559438</v>
      </c>
      <c r="D399" s="61" t="s">
        <v>1752</v>
      </c>
      <c r="E399" s="61" t="s">
        <v>7820</v>
      </c>
      <c r="F399" s="61" t="s">
        <v>37</v>
      </c>
      <c r="G399" s="62">
        <v>30000000</v>
      </c>
      <c r="H399" s="61">
        <v>5.0999999999999996</v>
      </c>
      <c r="I399" s="62">
        <f>Table1[[#This Row],[gross]]-Table1[[#This Row],[budget]]</f>
        <v>87559438</v>
      </c>
      <c r="J399" s="61">
        <f>Table1[[#This Row],[gross]]/1000000</f>
        <v>117.559438</v>
      </c>
      <c r="K399" s="61">
        <f>Table1[[#This Row],[budget]]/1000000</f>
        <v>30</v>
      </c>
      <c r="L399" s="71">
        <f>Table1[[#This Row],[Profit_Margin]]/1000000</f>
        <v>87.559438</v>
      </c>
    </row>
    <row r="400" spans="1:12">
      <c r="A400" s="68" t="s">
        <v>4987</v>
      </c>
      <c r="B400" s="61">
        <v>113</v>
      </c>
      <c r="C400" s="62">
        <v>37911876</v>
      </c>
      <c r="D400" s="61" t="s">
        <v>1752</v>
      </c>
      <c r="E400" s="61" t="s">
        <v>7934</v>
      </c>
      <c r="F400" s="61" t="s">
        <v>37</v>
      </c>
      <c r="G400" s="62">
        <v>32000000</v>
      </c>
      <c r="H400" s="61">
        <v>4.4000000000000004</v>
      </c>
      <c r="I400" s="62">
        <f>Table1[[#This Row],[gross]]-Table1[[#This Row],[budget]]</f>
        <v>5911876</v>
      </c>
      <c r="J400" s="61">
        <f>Table1[[#This Row],[gross]]/1000000</f>
        <v>37.911875999999999</v>
      </c>
      <c r="K400" s="61">
        <f>Table1[[#This Row],[budget]]/1000000</f>
        <v>32</v>
      </c>
      <c r="L400" s="71">
        <f>Table1[[#This Row],[Profit_Margin]]/1000000</f>
        <v>5.9118760000000004</v>
      </c>
    </row>
    <row r="401" spans="1:12">
      <c r="A401" s="68" t="s">
        <v>5367</v>
      </c>
      <c r="B401" s="61">
        <v>99</v>
      </c>
      <c r="C401" s="62">
        <v>11100000</v>
      </c>
      <c r="D401" s="61" t="s">
        <v>2407</v>
      </c>
      <c r="E401" s="61" t="s">
        <v>9885</v>
      </c>
      <c r="F401" s="61" t="s">
        <v>37</v>
      </c>
      <c r="G401" s="62">
        <v>25000000</v>
      </c>
      <c r="H401" s="61">
        <v>7.3</v>
      </c>
      <c r="I401" s="62">
        <f>Table1[[#This Row],[gross]]-Table1[[#This Row],[budget]]</f>
        <v>-13900000</v>
      </c>
      <c r="J401" s="61">
        <f>Table1[[#This Row],[gross]]/1000000</f>
        <v>11.1</v>
      </c>
      <c r="K401" s="61">
        <f>Table1[[#This Row],[budget]]/1000000</f>
        <v>25</v>
      </c>
      <c r="L401" s="71">
        <f>Table1[[#This Row],[Profit_Margin]]/1000000</f>
        <v>-13.9</v>
      </c>
    </row>
    <row r="402" spans="1:12">
      <c r="A402" s="68" t="s">
        <v>163</v>
      </c>
      <c r="B402" s="61">
        <v>74</v>
      </c>
      <c r="C402" s="62">
        <v>7262288</v>
      </c>
      <c r="D402" s="61" t="s">
        <v>5967</v>
      </c>
      <c r="E402" s="61" t="s">
        <v>5968</v>
      </c>
      <c r="F402" s="61" t="s">
        <v>37</v>
      </c>
      <c r="G402" s="62">
        <v>40000000</v>
      </c>
      <c r="H402" s="61">
        <v>6.5</v>
      </c>
      <c r="I402" s="62">
        <f>Table1[[#This Row],[gross]]-Table1[[#This Row],[budget]]</f>
        <v>-32737712</v>
      </c>
      <c r="J402" s="61">
        <f>Table1[[#This Row],[gross]]/1000000</f>
        <v>7.2622879999999999</v>
      </c>
      <c r="K402" s="61">
        <f>Table1[[#This Row],[budget]]/1000000</f>
        <v>40</v>
      </c>
      <c r="L402" s="71">
        <f>Table1[[#This Row],[Profit_Margin]]/1000000</f>
        <v>-32.737712000000002</v>
      </c>
    </row>
    <row r="403" spans="1:12">
      <c r="A403" s="68" t="s">
        <v>5624</v>
      </c>
      <c r="B403" s="61">
        <v>130</v>
      </c>
      <c r="C403" s="62">
        <v>114968774</v>
      </c>
      <c r="D403" s="61" t="s">
        <v>6391</v>
      </c>
      <c r="E403" s="61" t="s">
        <v>11723</v>
      </c>
      <c r="F403" s="61" t="s">
        <v>37</v>
      </c>
      <c r="G403" s="62">
        <v>18000000</v>
      </c>
      <c r="H403" s="61">
        <v>7.3</v>
      </c>
      <c r="I403" s="62">
        <f>Table1[[#This Row],[gross]]-Table1[[#This Row],[budget]]</f>
        <v>96968774</v>
      </c>
      <c r="J403" s="61">
        <f>Table1[[#This Row],[gross]]/1000000</f>
        <v>114.968774</v>
      </c>
      <c r="K403" s="61">
        <f>Table1[[#This Row],[budget]]/1000000</f>
        <v>18</v>
      </c>
      <c r="L403" s="71">
        <f>Table1[[#This Row],[Profit_Margin]]/1000000</f>
        <v>96.968773999999996</v>
      </c>
    </row>
    <row r="404" spans="1:12">
      <c r="A404" s="68" t="s">
        <v>5111</v>
      </c>
      <c r="B404" s="61">
        <v>93</v>
      </c>
      <c r="C404" s="62">
        <v>38037513</v>
      </c>
      <c r="D404" s="61" t="s">
        <v>10827</v>
      </c>
      <c r="E404" s="61" t="s">
        <v>10828</v>
      </c>
      <c r="F404" s="61" t="s">
        <v>37</v>
      </c>
      <c r="G404" s="62">
        <v>20000000</v>
      </c>
      <c r="H404" s="61">
        <v>6.2</v>
      </c>
      <c r="I404" s="62">
        <f>Table1[[#This Row],[gross]]-Table1[[#This Row],[budget]]</f>
        <v>18037513</v>
      </c>
      <c r="J404" s="61">
        <f>Table1[[#This Row],[gross]]/1000000</f>
        <v>38.037512999999997</v>
      </c>
      <c r="K404" s="61">
        <f>Table1[[#This Row],[budget]]/1000000</f>
        <v>20</v>
      </c>
      <c r="L404" s="71">
        <f>Table1[[#This Row],[Profit_Margin]]/1000000</f>
        <v>18.037513000000001</v>
      </c>
    </row>
    <row r="405" spans="1:12">
      <c r="A405" s="68" t="s">
        <v>4437</v>
      </c>
      <c r="B405" s="61">
        <v>90</v>
      </c>
      <c r="C405" s="62">
        <v>40485039</v>
      </c>
      <c r="D405" s="61" t="s">
        <v>14839</v>
      </c>
      <c r="E405" s="61" t="s">
        <v>14840</v>
      </c>
      <c r="F405" s="61" t="s">
        <v>37</v>
      </c>
      <c r="G405" s="62">
        <v>10000000</v>
      </c>
      <c r="H405" s="61">
        <v>6.9</v>
      </c>
      <c r="I405" s="62">
        <f>Table1[[#This Row],[gross]]-Table1[[#This Row],[budget]]</f>
        <v>30485039</v>
      </c>
      <c r="J405" s="61">
        <f>Table1[[#This Row],[gross]]/1000000</f>
        <v>40.485039</v>
      </c>
      <c r="K405" s="61">
        <f>Table1[[#This Row],[budget]]/1000000</f>
        <v>10</v>
      </c>
      <c r="L405" s="71">
        <f>Table1[[#This Row],[Profit_Margin]]/1000000</f>
        <v>30.485039</v>
      </c>
    </row>
    <row r="406" spans="1:12">
      <c r="A406" s="68" t="s">
        <v>6620</v>
      </c>
      <c r="B406" s="61">
        <v>110</v>
      </c>
      <c r="C406" s="62">
        <v>21994911</v>
      </c>
      <c r="D406" s="61" t="s">
        <v>6199</v>
      </c>
      <c r="E406" s="61" t="s">
        <v>17623</v>
      </c>
      <c r="F406" s="61" t="s">
        <v>37</v>
      </c>
      <c r="G406" s="62">
        <v>5000000</v>
      </c>
      <c r="H406" s="61">
        <v>7.7</v>
      </c>
      <c r="I406" s="62">
        <f>Table1[[#This Row],[gross]]-Table1[[#This Row],[budget]]</f>
        <v>16994911</v>
      </c>
      <c r="J406" s="61">
        <f>Table1[[#This Row],[gross]]/1000000</f>
        <v>21.994910999999998</v>
      </c>
      <c r="K406" s="61">
        <f>Table1[[#This Row],[budget]]/1000000</f>
        <v>5</v>
      </c>
      <c r="L406" s="71">
        <f>Table1[[#This Row],[Profit_Margin]]/1000000</f>
        <v>16.994910999999998</v>
      </c>
    </row>
    <row r="407" spans="1:12">
      <c r="A407" s="68" t="s">
        <v>1133</v>
      </c>
      <c r="B407" s="61">
        <v>119</v>
      </c>
      <c r="C407" s="62">
        <v>42335698</v>
      </c>
      <c r="D407" s="61" t="s">
        <v>1415</v>
      </c>
      <c r="E407" s="61" t="s">
        <v>11808</v>
      </c>
      <c r="F407" s="61" t="s">
        <v>37</v>
      </c>
      <c r="G407" s="62">
        <v>18000000</v>
      </c>
      <c r="H407" s="61">
        <v>7.8</v>
      </c>
      <c r="I407" s="62">
        <f>Table1[[#This Row],[gross]]-Table1[[#This Row],[budget]]</f>
        <v>24335698</v>
      </c>
      <c r="J407" s="61">
        <f>Table1[[#This Row],[gross]]/1000000</f>
        <v>42.335698000000001</v>
      </c>
      <c r="K407" s="61">
        <f>Table1[[#This Row],[budget]]/1000000</f>
        <v>18</v>
      </c>
      <c r="L407" s="71">
        <f>Table1[[#This Row],[Profit_Margin]]/1000000</f>
        <v>24.335698000000001</v>
      </c>
    </row>
    <row r="408" spans="1:12">
      <c r="A408" s="68" t="s">
        <v>11357</v>
      </c>
      <c r="B408" s="61">
        <v>100</v>
      </c>
      <c r="C408" s="62">
        <v>5005883</v>
      </c>
      <c r="D408" s="61" t="s">
        <v>3277</v>
      </c>
      <c r="E408" s="61" t="s">
        <v>11358</v>
      </c>
      <c r="F408" s="61" t="s">
        <v>37</v>
      </c>
      <c r="G408" s="62">
        <v>20000000</v>
      </c>
      <c r="H408" s="61">
        <v>6.1</v>
      </c>
      <c r="I408" s="62">
        <f>Table1[[#This Row],[gross]]-Table1[[#This Row],[budget]]</f>
        <v>-14994117</v>
      </c>
      <c r="J408" s="61">
        <f>Table1[[#This Row],[gross]]/1000000</f>
        <v>5.0058829999999999</v>
      </c>
      <c r="K408" s="61">
        <f>Table1[[#This Row],[budget]]/1000000</f>
        <v>20</v>
      </c>
      <c r="L408" s="71">
        <f>Table1[[#This Row],[Profit_Margin]]/1000000</f>
        <v>-14.994116999999999</v>
      </c>
    </row>
    <row r="409" spans="1:12">
      <c r="A409" s="68" t="s">
        <v>13816</v>
      </c>
      <c r="B409" s="61">
        <v>93</v>
      </c>
      <c r="C409" s="62">
        <v>4919896</v>
      </c>
      <c r="D409" s="61" t="s">
        <v>5967</v>
      </c>
      <c r="E409" s="61" t="s">
        <v>13817</v>
      </c>
      <c r="F409" s="61" t="s">
        <v>37</v>
      </c>
      <c r="G409" s="62">
        <v>13000000</v>
      </c>
      <c r="H409" s="61">
        <v>6.1</v>
      </c>
      <c r="I409" s="62">
        <f>Table1[[#This Row],[gross]]-Table1[[#This Row],[budget]]</f>
        <v>-8080104</v>
      </c>
      <c r="J409" s="61">
        <f>Table1[[#This Row],[gross]]/1000000</f>
        <v>4.9198959999999996</v>
      </c>
      <c r="K409" s="61">
        <f>Table1[[#This Row],[budget]]/1000000</f>
        <v>13</v>
      </c>
      <c r="L409" s="71">
        <f>Table1[[#This Row],[Profit_Margin]]/1000000</f>
        <v>-8.0801040000000004</v>
      </c>
    </row>
    <row r="410" spans="1:12">
      <c r="A410" s="68" t="s">
        <v>1304</v>
      </c>
      <c r="B410" s="61">
        <v>145</v>
      </c>
      <c r="C410" s="62">
        <v>4398392</v>
      </c>
      <c r="D410" s="61" t="s">
        <v>7622</v>
      </c>
      <c r="E410" s="61" t="s">
        <v>10487</v>
      </c>
      <c r="F410" s="61" t="s">
        <v>10490</v>
      </c>
      <c r="G410" s="62">
        <v>21000000</v>
      </c>
      <c r="H410" s="61">
        <v>7.8</v>
      </c>
      <c r="I410" s="62">
        <f>Table1[[#This Row],[gross]]-Table1[[#This Row],[budget]]</f>
        <v>-16601608</v>
      </c>
      <c r="J410" s="61">
        <f>Table1[[#This Row],[gross]]/1000000</f>
        <v>4.3983920000000003</v>
      </c>
      <c r="K410" s="61">
        <f>Table1[[#This Row],[budget]]/1000000</f>
        <v>21</v>
      </c>
      <c r="L410" s="71">
        <f>Table1[[#This Row],[Profit_Margin]]/1000000</f>
        <v>-16.601607999999999</v>
      </c>
    </row>
    <row r="411" spans="1:12">
      <c r="A411" s="68" t="s">
        <v>11318</v>
      </c>
      <c r="B411" s="61">
        <v>94</v>
      </c>
      <c r="C411" s="62">
        <v>16235293</v>
      </c>
      <c r="D411" s="61" t="s">
        <v>6403</v>
      </c>
      <c r="E411" s="61" t="s">
        <v>15665</v>
      </c>
      <c r="F411" s="61" t="s">
        <v>37</v>
      </c>
      <c r="G411" s="62">
        <v>9000000</v>
      </c>
      <c r="H411" s="61">
        <v>4.5</v>
      </c>
      <c r="I411" s="62">
        <f>Table1[[#This Row],[gross]]-Table1[[#This Row],[budget]]</f>
        <v>7235293</v>
      </c>
      <c r="J411" s="61">
        <f>Table1[[#This Row],[gross]]/1000000</f>
        <v>16.235292999999999</v>
      </c>
      <c r="K411" s="61">
        <f>Table1[[#This Row],[budget]]/1000000</f>
        <v>9</v>
      </c>
      <c r="L411" s="71">
        <f>Table1[[#This Row],[Profit_Margin]]/1000000</f>
        <v>7.2352930000000004</v>
      </c>
    </row>
    <row r="412" spans="1:12">
      <c r="A412" s="68" t="s">
        <v>187</v>
      </c>
      <c r="B412" s="61">
        <v>152</v>
      </c>
      <c r="C412" s="62">
        <v>108638745</v>
      </c>
      <c r="D412" s="61" t="s">
        <v>1961</v>
      </c>
      <c r="E412" s="61" t="s">
        <v>1962</v>
      </c>
      <c r="F412" s="61" t="s">
        <v>37</v>
      </c>
      <c r="G412" s="62">
        <v>92000000</v>
      </c>
      <c r="H412" s="61">
        <v>7.7</v>
      </c>
      <c r="I412" s="62">
        <f>Table1[[#This Row],[gross]]-Table1[[#This Row],[budget]]</f>
        <v>16638745</v>
      </c>
      <c r="J412" s="61">
        <f>Table1[[#This Row],[gross]]/1000000</f>
        <v>108.638745</v>
      </c>
      <c r="K412" s="61">
        <f>Table1[[#This Row],[budget]]/1000000</f>
        <v>92</v>
      </c>
      <c r="L412" s="71">
        <f>Table1[[#This Row],[Profit_Margin]]/1000000</f>
        <v>16.638745</v>
      </c>
    </row>
    <row r="413" spans="1:12">
      <c r="A413" s="68" t="s">
        <v>7439</v>
      </c>
      <c r="B413" s="61">
        <v>95</v>
      </c>
      <c r="C413" s="62">
        <v>33422806</v>
      </c>
      <c r="D413" s="61" t="s">
        <v>5419</v>
      </c>
      <c r="E413" s="61" t="s">
        <v>7440</v>
      </c>
      <c r="F413" s="61" t="s">
        <v>37</v>
      </c>
      <c r="G413" s="62">
        <v>50000000</v>
      </c>
      <c r="H413" s="61">
        <v>4.8</v>
      </c>
      <c r="I413" s="62">
        <f>Table1[[#This Row],[gross]]-Table1[[#This Row],[budget]]</f>
        <v>-16577194</v>
      </c>
      <c r="J413" s="61">
        <f>Table1[[#This Row],[gross]]/1000000</f>
        <v>33.422806000000001</v>
      </c>
      <c r="K413" s="61">
        <f>Table1[[#This Row],[budget]]/1000000</f>
        <v>50</v>
      </c>
      <c r="L413" s="71">
        <f>Table1[[#This Row],[Profit_Margin]]/1000000</f>
        <v>-16.577193999999999</v>
      </c>
    </row>
    <row r="414" spans="1:12">
      <c r="A414" s="68" t="s">
        <v>4893</v>
      </c>
      <c r="B414" s="61">
        <v>123</v>
      </c>
      <c r="C414" s="62">
        <v>62563543</v>
      </c>
      <c r="D414" s="61" t="s">
        <v>1726</v>
      </c>
      <c r="E414" s="61" t="s">
        <v>4894</v>
      </c>
      <c r="F414" s="61" t="s">
        <v>37</v>
      </c>
      <c r="G414" s="62">
        <v>53000000</v>
      </c>
      <c r="H414" s="61">
        <v>7</v>
      </c>
      <c r="I414" s="62">
        <f>Table1[[#This Row],[gross]]-Table1[[#This Row],[budget]]</f>
        <v>9563543</v>
      </c>
      <c r="J414" s="61">
        <f>Table1[[#This Row],[gross]]/1000000</f>
        <v>62.563543000000003</v>
      </c>
      <c r="K414" s="61">
        <f>Table1[[#This Row],[budget]]/1000000</f>
        <v>53</v>
      </c>
      <c r="L414" s="71">
        <f>Table1[[#This Row],[Profit_Margin]]/1000000</f>
        <v>9.5635429999999992</v>
      </c>
    </row>
    <row r="415" spans="1:12">
      <c r="A415" s="68" t="s">
        <v>12120</v>
      </c>
      <c r="B415" s="61">
        <v>93</v>
      </c>
      <c r="C415" s="62">
        <v>7017178</v>
      </c>
      <c r="D415" s="61" t="s">
        <v>12121</v>
      </c>
      <c r="E415" s="61" t="s">
        <v>12122</v>
      </c>
      <c r="F415" s="61" t="s">
        <v>37</v>
      </c>
      <c r="G415" s="62">
        <v>17500000</v>
      </c>
      <c r="H415" s="61">
        <v>4.4000000000000004</v>
      </c>
      <c r="I415" s="62">
        <f>Table1[[#This Row],[gross]]-Table1[[#This Row],[budget]]</f>
        <v>-10482822</v>
      </c>
      <c r="J415" s="61">
        <f>Table1[[#This Row],[gross]]/1000000</f>
        <v>7.0171780000000004</v>
      </c>
      <c r="K415" s="61">
        <f>Table1[[#This Row],[budget]]/1000000</f>
        <v>17.5</v>
      </c>
      <c r="L415" s="71">
        <f>Table1[[#This Row],[Profit_Margin]]/1000000</f>
        <v>-10.482822000000001</v>
      </c>
    </row>
    <row r="416" spans="1:12">
      <c r="A416" s="68" t="s">
        <v>11065</v>
      </c>
      <c r="B416" s="61">
        <v>121</v>
      </c>
      <c r="C416" s="62">
        <v>21569041</v>
      </c>
      <c r="D416" s="61" t="s">
        <v>3409</v>
      </c>
      <c r="E416" s="61" t="s">
        <v>15158</v>
      </c>
      <c r="F416" s="61" t="s">
        <v>37</v>
      </c>
      <c r="G416" s="62">
        <v>9000000</v>
      </c>
      <c r="H416" s="61">
        <v>6.6</v>
      </c>
      <c r="I416" s="62">
        <f>Table1[[#This Row],[gross]]-Table1[[#This Row],[budget]]</f>
        <v>12569041</v>
      </c>
      <c r="J416" s="61">
        <f>Table1[[#This Row],[gross]]/1000000</f>
        <v>21.569040999999999</v>
      </c>
      <c r="K416" s="61">
        <f>Table1[[#This Row],[budget]]/1000000</f>
        <v>9</v>
      </c>
      <c r="L416" s="71">
        <f>Table1[[#This Row],[Profit_Margin]]/1000000</f>
        <v>12.569041</v>
      </c>
    </row>
    <row r="417" spans="1:12">
      <c r="A417" s="68" t="s">
        <v>187</v>
      </c>
      <c r="B417" s="61">
        <v>125</v>
      </c>
      <c r="C417" s="62">
        <v>45645204</v>
      </c>
      <c r="D417" s="61" t="s">
        <v>334</v>
      </c>
      <c r="E417" s="61" t="s">
        <v>8321</v>
      </c>
      <c r="F417" s="61" t="s">
        <v>37</v>
      </c>
      <c r="G417" s="62">
        <v>30000000</v>
      </c>
      <c r="H417" s="61">
        <v>6.6</v>
      </c>
      <c r="I417" s="62">
        <f>Table1[[#This Row],[gross]]-Table1[[#This Row],[budget]]</f>
        <v>15645204</v>
      </c>
      <c r="J417" s="61">
        <f>Table1[[#This Row],[gross]]/1000000</f>
        <v>45.645204</v>
      </c>
      <c r="K417" s="61">
        <f>Table1[[#This Row],[budget]]/1000000</f>
        <v>30</v>
      </c>
      <c r="L417" s="71">
        <f>Table1[[#This Row],[Profit_Margin]]/1000000</f>
        <v>15.645204</v>
      </c>
    </row>
    <row r="418" spans="1:12">
      <c r="A418" s="68" t="s">
        <v>13078</v>
      </c>
      <c r="B418" s="61">
        <v>116</v>
      </c>
      <c r="C418" s="62">
        <v>9396487</v>
      </c>
      <c r="D418" s="61" t="s">
        <v>6199</v>
      </c>
      <c r="E418" s="61" t="s">
        <v>13079</v>
      </c>
      <c r="F418" s="61" t="s">
        <v>37</v>
      </c>
      <c r="G418" s="62">
        <v>15000000</v>
      </c>
      <c r="H418" s="61">
        <v>7</v>
      </c>
      <c r="I418" s="62">
        <f>Table1[[#This Row],[gross]]-Table1[[#This Row],[budget]]</f>
        <v>-5603513</v>
      </c>
      <c r="J418" s="61">
        <f>Table1[[#This Row],[gross]]/1000000</f>
        <v>9.3964870000000005</v>
      </c>
      <c r="K418" s="61">
        <f>Table1[[#This Row],[budget]]/1000000</f>
        <v>15</v>
      </c>
      <c r="L418" s="71">
        <f>Table1[[#This Row],[Profit_Margin]]/1000000</f>
        <v>-5.6035130000000004</v>
      </c>
    </row>
    <row r="419" spans="1:12">
      <c r="A419" s="68" t="s">
        <v>1204</v>
      </c>
      <c r="B419" s="61">
        <v>108</v>
      </c>
      <c r="C419" s="62">
        <v>106952327</v>
      </c>
      <c r="D419" s="61" t="s">
        <v>4075</v>
      </c>
      <c r="E419" s="61" t="s">
        <v>13652</v>
      </c>
      <c r="F419" s="61" t="s">
        <v>37</v>
      </c>
      <c r="G419" s="62">
        <v>13000000</v>
      </c>
      <c r="H419" s="61">
        <v>8</v>
      </c>
      <c r="I419" s="62">
        <f>Table1[[#This Row],[gross]]-Table1[[#This Row],[budget]]</f>
        <v>93952327</v>
      </c>
      <c r="J419" s="61">
        <f>Table1[[#This Row],[gross]]/1000000</f>
        <v>106.952327</v>
      </c>
      <c r="K419" s="61">
        <f>Table1[[#This Row],[budget]]/1000000</f>
        <v>13</v>
      </c>
      <c r="L419" s="71">
        <f>Table1[[#This Row],[Profit_Margin]]/1000000</f>
        <v>93.952326999999997</v>
      </c>
    </row>
    <row r="420" spans="1:12">
      <c r="A420" s="68" t="s">
        <v>1633</v>
      </c>
      <c r="B420" s="61">
        <v>133</v>
      </c>
      <c r="C420" s="62">
        <v>7097125</v>
      </c>
      <c r="D420" s="61" t="s">
        <v>1120</v>
      </c>
      <c r="E420" s="61" t="s">
        <v>3507</v>
      </c>
      <c r="F420" s="61" t="s">
        <v>37</v>
      </c>
      <c r="G420" s="62">
        <v>70000000</v>
      </c>
      <c r="H420" s="61">
        <v>5.4</v>
      </c>
      <c r="I420" s="62">
        <f>Table1[[#This Row],[gross]]-Table1[[#This Row],[budget]]</f>
        <v>-62902875</v>
      </c>
      <c r="J420" s="61">
        <f>Table1[[#This Row],[gross]]/1000000</f>
        <v>7.0971250000000001</v>
      </c>
      <c r="K420" s="61">
        <f>Table1[[#This Row],[budget]]/1000000</f>
        <v>70</v>
      </c>
      <c r="L420" s="71">
        <f>Table1[[#This Row],[Profit_Margin]]/1000000</f>
        <v>-62.902875000000002</v>
      </c>
    </row>
    <row r="421" spans="1:12">
      <c r="A421" s="68" t="s">
        <v>378</v>
      </c>
      <c r="B421" s="61">
        <v>117</v>
      </c>
      <c r="C421" s="62">
        <v>81645152</v>
      </c>
      <c r="D421" s="61" t="s">
        <v>2208</v>
      </c>
      <c r="E421" s="61" t="s">
        <v>4838</v>
      </c>
      <c r="F421" s="61" t="s">
        <v>37</v>
      </c>
      <c r="G421" s="62">
        <v>54000000</v>
      </c>
      <c r="H421" s="61">
        <v>6.7</v>
      </c>
      <c r="I421" s="62">
        <f>Table1[[#This Row],[gross]]-Table1[[#This Row],[budget]]</f>
        <v>27645152</v>
      </c>
      <c r="J421" s="61">
        <f>Table1[[#This Row],[gross]]/1000000</f>
        <v>81.645151999999996</v>
      </c>
      <c r="K421" s="61">
        <f>Table1[[#This Row],[budget]]/1000000</f>
        <v>54</v>
      </c>
      <c r="L421" s="71">
        <f>Table1[[#This Row],[Profit_Margin]]/1000000</f>
        <v>27.645152</v>
      </c>
    </row>
    <row r="422" spans="1:12">
      <c r="A422" s="68" t="s">
        <v>187</v>
      </c>
      <c r="B422" s="61">
        <v>117</v>
      </c>
      <c r="C422" s="62">
        <v>27000000</v>
      </c>
      <c r="D422" s="61" t="s">
        <v>2954</v>
      </c>
      <c r="E422" s="61" t="s">
        <v>8960</v>
      </c>
      <c r="F422" s="61" t="s">
        <v>37</v>
      </c>
      <c r="G422" s="62">
        <v>28000000</v>
      </c>
      <c r="H422" s="61">
        <v>8.1999999999999993</v>
      </c>
      <c r="I422" s="62">
        <f>Table1[[#This Row],[gross]]-Table1[[#This Row],[budget]]</f>
        <v>-1000000</v>
      </c>
      <c r="J422" s="61">
        <f>Table1[[#This Row],[gross]]/1000000</f>
        <v>27</v>
      </c>
      <c r="K422" s="61">
        <f>Table1[[#This Row],[budget]]/1000000</f>
        <v>28</v>
      </c>
      <c r="L422" s="71">
        <f>Table1[[#This Row],[Profit_Margin]]/1000000</f>
        <v>-1</v>
      </c>
    </row>
    <row r="423" spans="1:12">
      <c r="A423" s="68" t="s">
        <v>2971</v>
      </c>
      <c r="B423" s="61">
        <v>110</v>
      </c>
      <c r="C423" s="62">
        <v>70001065</v>
      </c>
      <c r="D423" s="61" t="s">
        <v>5765</v>
      </c>
      <c r="E423" s="61" t="s">
        <v>5766</v>
      </c>
      <c r="F423" s="61" t="s">
        <v>37</v>
      </c>
      <c r="G423" s="62">
        <v>45000000</v>
      </c>
      <c r="H423" s="61">
        <v>7.1</v>
      </c>
      <c r="I423" s="62">
        <f>Table1[[#This Row],[gross]]-Table1[[#This Row],[budget]]</f>
        <v>25001065</v>
      </c>
      <c r="J423" s="61">
        <f>Table1[[#This Row],[gross]]/1000000</f>
        <v>70.001064999999997</v>
      </c>
      <c r="K423" s="61">
        <f>Table1[[#This Row],[budget]]/1000000</f>
        <v>45</v>
      </c>
      <c r="L423" s="71">
        <f>Table1[[#This Row],[Profit_Margin]]/1000000</f>
        <v>25.001065000000001</v>
      </c>
    </row>
    <row r="424" spans="1:12">
      <c r="A424" s="68" t="s">
        <v>3749</v>
      </c>
      <c r="B424" s="61">
        <v>122</v>
      </c>
      <c r="C424" s="62">
        <v>52397389</v>
      </c>
      <c r="D424" s="61" t="s">
        <v>3751</v>
      </c>
      <c r="E424" s="61" t="s">
        <v>3752</v>
      </c>
      <c r="F424" s="61" t="s">
        <v>37</v>
      </c>
      <c r="G424" s="62">
        <v>65000000</v>
      </c>
      <c r="H424" s="61">
        <v>5.9</v>
      </c>
      <c r="I424" s="62">
        <f>Table1[[#This Row],[gross]]-Table1[[#This Row],[budget]]</f>
        <v>-12602611</v>
      </c>
      <c r="J424" s="61">
        <f>Table1[[#This Row],[gross]]/1000000</f>
        <v>52.397388999999997</v>
      </c>
      <c r="K424" s="61">
        <f>Table1[[#This Row],[budget]]/1000000</f>
        <v>65</v>
      </c>
      <c r="L424" s="71">
        <f>Table1[[#This Row],[Profit_Margin]]/1000000</f>
        <v>-12.602611</v>
      </c>
    </row>
    <row r="425" spans="1:12">
      <c r="A425" s="68" t="s">
        <v>3912</v>
      </c>
      <c r="B425" s="61">
        <v>93</v>
      </c>
      <c r="C425" s="62">
        <v>118153533</v>
      </c>
      <c r="D425" s="61" t="s">
        <v>3913</v>
      </c>
      <c r="E425" s="61" t="s">
        <v>3914</v>
      </c>
      <c r="F425" s="61" t="s">
        <v>37</v>
      </c>
      <c r="G425" s="62">
        <v>61000000</v>
      </c>
      <c r="H425" s="61">
        <v>6.3</v>
      </c>
      <c r="I425" s="62">
        <f>Table1[[#This Row],[gross]]-Table1[[#This Row],[budget]]</f>
        <v>57153533</v>
      </c>
      <c r="J425" s="61">
        <f>Table1[[#This Row],[gross]]/1000000</f>
        <v>118.153533</v>
      </c>
      <c r="K425" s="61">
        <f>Table1[[#This Row],[budget]]/1000000</f>
        <v>61</v>
      </c>
      <c r="L425" s="71">
        <f>Table1[[#This Row],[Profit_Margin]]/1000000</f>
        <v>57.153533000000003</v>
      </c>
    </row>
    <row r="426" spans="1:12">
      <c r="A426" s="68" t="s">
        <v>7498</v>
      </c>
      <c r="B426" s="61">
        <v>112</v>
      </c>
      <c r="C426" s="62">
        <v>26494611</v>
      </c>
      <c r="D426" s="61" t="s">
        <v>7499</v>
      </c>
      <c r="E426" s="61" t="s">
        <v>7500</v>
      </c>
      <c r="F426" s="61" t="s">
        <v>37</v>
      </c>
      <c r="G426" s="62">
        <v>35000000</v>
      </c>
      <c r="H426" s="61">
        <v>6.6</v>
      </c>
      <c r="I426" s="62">
        <f>Table1[[#This Row],[gross]]-Table1[[#This Row],[budget]]</f>
        <v>-8505389</v>
      </c>
      <c r="J426" s="61">
        <f>Table1[[#This Row],[gross]]/1000000</f>
        <v>26.494610999999999</v>
      </c>
      <c r="K426" s="61">
        <f>Table1[[#This Row],[budget]]/1000000</f>
        <v>35</v>
      </c>
      <c r="L426" s="71">
        <f>Table1[[#This Row],[Profit_Margin]]/1000000</f>
        <v>-8.5053889999999992</v>
      </c>
    </row>
    <row r="427" spans="1:12">
      <c r="A427" s="68" t="s">
        <v>10325</v>
      </c>
      <c r="B427" s="61">
        <v>93</v>
      </c>
      <c r="C427" s="62">
        <v>119500000</v>
      </c>
      <c r="D427" s="61" t="s">
        <v>4485</v>
      </c>
      <c r="E427" s="61" t="s">
        <v>19741</v>
      </c>
      <c r="F427" s="61" t="s">
        <v>37</v>
      </c>
      <c r="G427" s="62">
        <v>2600000</v>
      </c>
      <c r="H427" s="61">
        <v>7.8</v>
      </c>
      <c r="I427" s="62">
        <f>Table1[[#This Row],[gross]]-Table1[[#This Row],[budget]]</f>
        <v>116900000</v>
      </c>
      <c r="J427" s="61">
        <f>Table1[[#This Row],[gross]]/1000000</f>
        <v>119.5</v>
      </c>
      <c r="K427" s="61">
        <f>Table1[[#This Row],[budget]]/1000000</f>
        <v>2.6</v>
      </c>
      <c r="L427" s="71">
        <f>Table1[[#This Row],[Profit_Margin]]/1000000</f>
        <v>116.9</v>
      </c>
    </row>
    <row r="428" spans="1:12">
      <c r="A428" s="68" t="s">
        <v>1627</v>
      </c>
      <c r="B428" s="61">
        <v>117</v>
      </c>
      <c r="C428" s="62">
        <v>46280507</v>
      </c>
      <c r="D428" s="61" t="s">
        <v>1681</v>
      </c>
      <c r="E428" s="61" t="s">
        <v>5839</v>
      </c>
      <c r="F428" s="61" t="s">
        <v>37</v>
      </c>
      <c r="G428" s="62">
        <v>40000000</v>
      </c>
      <c r="H428" s="61">
        <v>6.5</v>
      </c>
      <c r="I428" s="62">
        <f>Table1[[#This Row],[gross]]-Table1[[#This Row],[budget]]</f>
        <v>6280507</v>
      </c>
      <c r="J428" s="61">
        <f>Table1[[#This Row],[gross]]/1000000</f>
        <v>46.280507</v>
      </c>
      <c r="K428" s="61">
        <f>Table1[[#This Row],[budget]]/1000000</f>
        <v>40</v>
      </c>
      <c r="L428" s="71">
        <f>Table1[[#This Row],[Profit_Margin]]/1000000</f>
        <v>6.2805070000000001</v>
      </c>
    </row>
    <row r="429" spans="1:12">
      <c r="A429" s="68" t="s">
        <v>1757</v>
      </c>
      <c r="B429" s="61">
        <v>107</v>
      </c>
      <c r="C429" s="62">
        <v>29374178</v>
      </c>
      <c r="D429" s="61" t="s">
        <v>6648</v>
      </c>
      <c r="E429" s="61" t="s">
        <v>6649</v>
      </c>
      <c r="F429" s="61" t="s">
        <v>37</v>
      </c>
      <c r="G429" s="62">
        <v>40000000</v>
      </c>
      <c r="H429" s="61">
        <v>5.0999999999999996</v>
      </c>
      <c r="I429" s="62">
        <f>Table1[[#This Row],[gross]]-Table1[[#This Row],[budget]]</f>
        <v>-10625822</v>
      </c>
      <c r="J429" s="61">
        <f>Table1[[#This Row],[gross]]/1000000</f>
        <v>29.374178000000001</v>
      </c>
      <c r="K429" s="61">
        <f>Table1[[#This Row],[budget]]/1000000</f>
        <v>40</v>
      </c>
      <c r="L429" s="71">
        <f>Table1[[#This Row],[Profit_Margin]]/1000000</f>
        <v>-10.625821999999999</v>
      </c>
    </row>
    <row r="430" spans="1:12">
      <c r="A430" s="68" t="s">
        <v>9362</v>
      </c>
      <c r="B430" s="61">
        <v>121</v>
      </c>
      <c r="C430" s="62">
        <v>3073392</v>
      </c>
      <c r="D430" s="61" t="s">
        <v>2202</v>
      </c>
      <c r="E430" s="61" t="s">
        <v>9980</v>
      </c>
      <c r="F430" s="61" t="s">
        <v>37</v>
      </c>
      <c r="G430" s="62">
        <v>25000000</v>
      </c>
      <c r="H430" s="61">
        <v>6.6</v>
      </c>
      <c r="I430" s="62">
        <f>Table1[[#This Row],[gross]]-Table1[[#This Row],[budget]]</f>
        <v>-21926608</v>
      </c>
      <c r="J430" s="61">
        <f>Table1[[#This Row],[gross]]/1000000</f>
        <v>3.0733920000000001</v>
      </c>
      <c r="K430" s="61">
        <f>Table1[[#This Row],[budget]]/1000000</f>
        <v>25</v>
      </c>
      <c r="L430" s="71">
        <f>Table1[[#This Row],[Profit_Margin]]/1000000</f>
        <v>-21.926608000000002</v>
      </c>
    </row>
    <row r="431" spans="1:12">
      <c r="A431" s="68" t="s">
        <v>15412</v>
      </c>
      <c r="B431" s="61">
        <v>93</v>
      </c>
      <c r="C431" s="62">
        <v>5561</v>
      </c>
      <c r="D431" s="61" t="s">
        <v>1681</v>
      </c>
      <c r="E431" s="61" t="s">
        <v>15415</v>
      </c>
      <c r="F431" s="61" t="s">
        <v>37</v>
      </c>
      <c r="G431" s="62">
        <v>10000000</v>
      </c>
      <c r="H431" s="61">
        <v>3.9</v>
      </c>
      <c r="I431" s="62">
        <f>Table1[[#This Row],[gross]]-Table1[[#This Row],[budget]]</f>
        <v>-9994439</v>
      </c>
      <c r="J431" s="61">
        <f>Table1[[#This Row],[gross]]/1000000</f>
        <v>5.561E-3</v>
      </c>
      <c r="K431" s="61">
        <f>Table1[[#This Row],[budget]]/1000000</f>
        <v>10</v>
      </c>
      <c r="L431" s="71">
        <f>Table1[[#This Row],[Profit_Margin]]/1000000</f>
        <v>-9.9944389999999999</v>
      </c>
    </row>
    <row r="432" spans="1:12">
      <c r="A432" s="68" t="s">
        <v>9333</v>
      </c>
      <c r="B432" s="61">
        <v>101</v>
      </c>
      <c r="C432" s="62">
        <v>1075288</v>
      </c>
      <c r="D432" s="61" t="s">
        <v>2125</v>
      </c>
      <c r="E432" s="61" t="s">
        <v>9334</v>
      </c>
      <c r="F432" s="61" t="s">
        <v>37</v>
      </c>
      <c r="G432" s="62">
        <v>22000000</v>
      </c>
      <c r="H432" s="61">
        <v>6.1</v>
      </c>
      <c r="I432" s="62">
        <f>Table1[[#This Row],[gross]]-Table1[[#This Row],[budget]]</f>
        <v>-20924712</v>
      </c>
      <c r="J432" s="61">
        <f>Table1[[#This Row],[gross]]/1000000</f>
        <v>1.075288</v>
      </c>
      <c r="K432" s="61">
        <f>Table1[[#This Row],[budget]]/1000000</f>
        <v>22</v>
      </c>
      <c r="L432" s="71">
        <f>Table1[[#This Row],[Profit_Margin]]/1000000</f>
        <v>-20.924712</v>
      </c>
    </row>
    <row r="433" spans="1:12">
      <c r="A433" s="68" t="s">
        <v>1015</v>
      </c>
      <c r="B433" s="61">
        <v>143</v>
      </c>
      <c r="C433" s="62">
        <v>57366262</v>
      </c>
      <c r="D433" s="61" t="s">
        <v>1826</v>
      </c>
      <c r="E433" s="61" t="s">
        <v>1827</v>
      </c>
      <c r="F433" s="61" t="s">
        <v>37</v>
      </c>
      <c r="G433" s="62">
        <v>100000000</v>
      </c>
      <c r="H433" s="61">
        <v>8</v>
      </c>
      <c r="I433" s="62">
        <f>Table1[[#This Row],[gross]]-Table1[[#This Row],[budget]]</f>
        <v>-42633738</v>
      </c>
      <c r="J433" s="61">
        <f>Table1[[#This Row],[gross]]/1000000</f>
        <v>57.366261999999999</v>
      </c>
      <c r="K433" s="61">
        <f>Table1[[#This Row],[budget]]/1000000</f>
        <v>100</v>
      </c>
      <c r="L433" s="71">
        <f>Table1[[#This Row],[Profit_Margin]]/1000000</f>
        <v>-42.633738000000001</v>
      </c>
    </row>
    <row r="434" spans="1:12">
      <c r="A434" s="68" t="s">
        <v>3778</v>
      </c>
      <c r="B434" s="61">
        <v>330</v>
      </c>
      <c r="C434" s="62">
        <v>4496583</v>
      </c>
      <c r="D434" s="61" t="s">
        <v>1935</v>
      </c>
      <c r="E434" s="61" t="s">
        <v>7704</v>
      </c>
      <c r="F434" s="61" t="s">
        <v>37</v>
      </c>
      <c r="G434" s="62">
        <v>35000000</v>
      </c>
      <c r="H434" s="61">
        <v>8</v>
      </c>
      <c r="I434" s="62">
        <f>Table1[[#This Row],[gross]]-Table1[[#This Row],[budget]]</f>
        <v>-30503417</v>
      </c>
      <c r="J434" s="61">
        <f>Table1[[#This Row],[gross]]/1000000</f>
        <v>4.4965830000000002</v>
      </c>
      <c r="K434" s="61">
        <f>Table1[[#This Row],[budget]]/1000000</f>
        <v>35</v>
      </c>
      <c r="L434" s="71">
        <f>Table1[[#This Row],[Profit_Margin]]/1000000</f>
        <v>-30.503416999999999</v>
      </c>
    </row>
    <row r="435" spans="1:12">
      <c r="A435" s="68" t="s">
        <v>9646</v>
      </c>
      <c r="B435" s="61">
        <v>144</v>
      </c>
      <c r="C435" s="62">
        <v>41229</v>
      </c>
      <c r="D435" s="61" t="s">
        <v>2125</v>
      </c>
      <c r="E435" s="61" t="s">
        <v>9647</v>
      </c>
      <c r="F435" s="61" t="s">
        <v>37</v>
      </c>
      <c r="G435" s="62">
        <v>25500000</v>
      </c>
      <c r="H435" s="61">
        <v>6.5</v>
      </c>
      <c r="I435" s="62">
        <f>Table1[[#This Row],[gross]]-Table1[[#This Row],[budget]]</f>
        <v>-25458771</v>
      </c>
      <c r="J435" s="61">
        <f>Table1[[#This Row],[gross]]/1000000</f>
        <v>4.1229000000000002E-2</v>
      </c>
      <c r="K435" s="61">
        <f>Table1[[#This Row],[budget]]/1000000</f>
        <v>25.5</v>
      </c>
      <c r="L435" s="71">
        <f>Table1[[#This Row],[Profit_Margin]]/1000000</f>
        <v>-25.458770999999999</v>
      </c>
    </row>
    <row r="436" spans="1:12">
      <c r="A436" s="68" t="s">
        <v>3694</v>
      </c>
      <c r="B436" s="61">
        <v>110</v>
      </c>
      <c r="C436" s="62">
        <v>26199517</v>
      </c>
      <c r="D436" s="61" t="s">
        <v>1120</v>
      </c>
      <c r="E436" s="61" t="s">
        <v>5360</v>
      </c>
      <c r="F436" s="61" t="s">
        <v>37</v>
      </c>
      <c r="G436" s="62">
        <v>50000000</v>
      </c>
      <c r="H436" s="61">
        <v>6.4</v>
      </c>
      <c r="I436" s="62">
        <f>Table1[[#This Row],[gross]]-Table1[[#This Row],[budget]]</f>
        <v>-23800483</v>
      </c>
      <c r="J436" s="61">
        <f>Table1[[#This Row],[gross]]/1000000</f>
        <v>26.199517</v>
      </c>
      <c r="K436" s="61">
        <f>Table1[[#This Row],[budget]]/1000000</f>
        <v>50</v>
      </c>
      <c r="L436" s="71">
        <f>Table1[[#This Row],[Profit_Margin]]/1000000</f>
        <v>-23.800483</v>
      </c>
    </row>
    <row r="437" spans="1:12">
      <c r="A437" s="68" t="s">
        <v>4408</v>
      </c>
      <c r="B437" s="61">
        <v>92</v>
      </c>
      <c r="C437" s="62">
        <v>1550000</v>
      </c>
      <c r="D437" s="61" t="s">
        <v>9984</v>
      </c>
      <c r="E437" s="61" t="s">
        <v>9985</v>
      </c>
      <c r="F437" s="61" t="s">
        <v>37</v>
      </c>
      <c r="G437" s="62">
        <v>25000000</v>
      </c>
      <c r="H437" s="61">
        <v>2.9</v>
      </c>
      <c r="I437" s="62">
        <f>Table1[[#This Row],[gross]]-Table1[[#This Row],[budget]]</f>
        <v>-23450000</v>
      </c>
      <c r="J437" s="61">
        <f>Table1[[#This Row],[gross]]/1000000</f>
        <v>1.55</v>
      </c>
      <c r="K437" s="61">
        <f>Table1[[#This Row],[budget]]/1000000</f>
        <v>25</v>
      </c>
      <c r="L437" s="71">
        <f>Table1[[#This Row],[Profit_Margin]]/1000000</f>
        <v>-23.45</v>
      </c>
    </row>
    <row r="438" spans="1:12">
      <c r="A438" s="68" t="s">
        <v>20884</v>
      </c>
      <c r="B438" s="61">
        <v>92</v>
      </c>
      <c r="C438" s="62">
        <v>11806119</v>
      </c>
      <c r="D438" s="61" t="s">
        <v>7123</v>
      </c>
      <c r="E438" s="61" t="s">
        <v>20886</v>
      </c>
      <c r="F438" s="61" t="s">
        <v>37</v>
      </c>
      <c r="G438" s="62">
        <v>1100000</v>
      </c>
      <c r="H438" s="61">
        <v>6.8</v>
      </c>
      <c r="I438" s="62">
        <f>Table1[[#This Row],[gross]]-Table1[[#This Row],[budget]]</f>
        <v>10706119</v>
      </c>
      <c r="J438" s="61">
        <f>Table1[[#This Row],[gross]]/1000000</f>
        <v>11.806119000000001</v>
      </c>
      <c r="K438" s="61">
        <f>Table1[[#This Row],[budget]]/1000000</f>
        <v>1.1000000000000001</v>
      </c>
      <c r="L438" s="71">
        <f>Table1[[#This Row],[Profit_Margin]]/1000000</f>
        <v>10.706118999999999</v>
      </c>
    </row>
    <row r="439" spans="1:12">
      <c r="A439" s="68" t="s">
        <v>1155</v>
      </c>
      <c r="B439" s="61">
        <v>107</v>
      </c>
      <c r="C439" s="62">
        <v>768045</v>
      </c>
      <c r="D439" s="61" t="s">
        <v>1961</v>
      </c>
      <c r="E439" s="61" t="s">
        <v>22771</v>
      </c>
      <c r="F439" s="61" t="s">
        <v>37</v>
      </c>
      <c r="G439" s="62">
        <v>2000000</v>
      </c>
      <c r="H439" s="61">
        <v>7.7</v>
      </c>
      <c r="I439" s="62">
        <f>Table1[[#This Row],[gross]]-Table1[[#This Row],[budget]]</f>
        <v>-1231955</v>
      </c>
      <c r="J439" s="61">
        <f>Table1[[#This Row],[gross]]/1000000</f>
        <v>0.76804499999999998</v>
      </c>
      <c r="K439" s="61">
        <f>Table1[[#This Row],[budget]]/1000000</f>
        <v>2</v>
      </c>
      <c r="L439" s="71">
        <f>Table1[[#This Row],[Profit_Margin]]/1000000</f>
        <v>-1.2319549999999999</v>
      </c>
    </row>
    <row r="440" spans="1:12">
      <c r="A440" s="68" t="s">
        <v>8265</v>
      </c>
      <c r="B440" s="61">
        <v>124</v>
      </c>
      <c r="C440" s="62">
        <v>52937130</v>
      </c>
      <c r="D440" s="61" t="s">
        <v>1726</v>
      </c>
      <c r="E440" s="61" t="s">
        <v>8266</v>
      </c>
      <c r="F440" s="61" t="s">
        <v>37</v>
      </c>
      <c r="G440" s="62">
        <v>30000000</v>
      </c>
      <c r="H440" s="61">
        <v>7.6</v>
      </c>
      <c r="I440" s="62">
        <f>Table1[[#This Row],[gross]]-Table1[[#This Row],[budget]]</f>
        <v>22937130</v>
      </c>
      <c r="J440" s="61">
        <f>Table1[[#This Row],[gross]]/1000000</f>
        <v>52.937130000000003</v>
      </c>
      <c r="K440" s="61">
        <f>Table1[[#This Row],[budget]]/1000000</f>
        <v>30</v>
      </c>
      <c r="L440" s="71">
        <f>Table1[[#This Row],[Profit_Margin]]/1000000</f>
        <v>22.93713</v>
      </c>
    </row>
    <row r="441" spans="1:12">
      <c r="A441" s="68" t="s">
        <v>19088</v>
      </c>
      <c r="B441" s="61">
        <v>88</v>
      </c>
      <c r="C441" s="62">
        <v>464126</v>
      </c>
      <c r="D441" s="61" t="s">
        <v>3409</v>
      </c>
      <c r="E441" s="61" t="s">
        <v>21721</v>
      </c>
      <c r="F441" s="61" t="s">
        <v>37</v>
      </c>
      <c r="G441" s="62">
        <v>1000000</v>
      </c>
      <c r="H441" s="61">
        <v>6.7</v>
      </c>
      <c r="I441" s="62">
        <f>Table1[[#This Row],[gross]]-Table1[[#This Row],[budget]]</f>
        <v>-535874</v>
      </c>
      <c r="J441" s="61">
        <f>Table1[[#This Row],[gross]]/1000000</f>
        <v>0.46412599999999998</v>
      </c>
      <c r="K441" s="61">
        <f>Table1[[#This Row],[budget]]/1000000</f>
        <v>1</v>
      </c>
      <c r="L441" s="71">
        <f>Table1[[#This Row],[Profit_Margin]]/1000000</f>
        <v>-0.53587399999999996</v>
      </c>
    </row>
    <row r="442" spans="1:12">
      <c r="A442" s="68" t="s">
        <v>5408</v>
      </c>
      <c r="B442" s="61">
        <v>104</v>
      </c>
      <c r="C442" s="62">
        <v>40118420</v>
      </c>
      <c r="D442" s="61" t="s">
        <v>4915</v>
      </c>
      <c r="E442" s="61" t="s">
        <v>8364</v>
      </c>
      <c r="F442" s="61" t="s">
        <v>37</v>
      </c>
      <c r="G442" s="62">
        <v>30000000</v>
      </c>
      <c r="H442" s="61">
        <v>5.6</v>
      </c>
      <c r="I442" s="62">
        <f>Table1[[#This Row],[gross]]-Table1[[#This Row],[budget]]</f>
        <v>10118420</v>
      </c>
      <c r="J442" s="61">
        <f>Table1[[#This Row],[gross]]/1000000</f>
        <v>40.11842</v>
      </c>
      <c r="K442" s="61">
        <f>Table1[[#This Row],[budget]]/1000000</f>
        <v>30</v>
      </c>
      <c r="L442" s="71">
        <f>Table1[[#This Row],[Profit_Margin]]/1000000</f>
        <v>10.11842</v>
      </c>
    </row>
    <row r="443" spans="1:12">
      <c r="A443" s="68" t="s">
        <v>4003</v>
      </c>
      <c r="B443" s="61">
        <v>98</v>
      </c>
      <c r="C443" s="62">
        <v>33404871</v>
      </c>
      <c r="D443" s="61" t="s">
        <v>3409</v>
      </c>
      <c r="E443" s="61" t="s">
        <v>11811</v>
      </c>
      <c r="F443" s="61" t="s">
        <v>37</v>
      </c>
      <c r="G443" s="62">
        <v>18000000</v>
      </c>
      <c r="H443" s="61">
        <v>7.3</v>
      </c>
      <c r="I443" s="62">
        <f>Table1[[#This Row],[gross]]-Table1[[#This Row],[budget]]</f>
        <v>15404871</v>
      </c>
      <c r="J443" s="61">
        <f>Table1[[#This Row],[gross]]/1000000</f>
        <v>33.404871</v>
      </c>
      <c r="K443" s="61">
        <f>Table1[[#This Row],[budget]]/1000000</f>
        <v>18</v>
      </c>
      <c r="L443" s="71">
        <f>Table1[[#This Row],[Profit_Margin]]/1000000</f>
        <v>15.404871</v>
      </c>
    </row>
    <row r="444" spans="1:12">
      <c r="A444" s="68" t="s">
        <v>21340</v>
      </c>
      <c r="B444" s="61">
        <v>108</v>
      </c>
      <c r="C444" s="62">
        <v>594904</v>
      </c>
      <c r="D444" s="61" t="s">
        <v>2527</v>
      </c>
      <c r="E444" s="61" t="s">
        <v>21342</v>
      </c>
      <c r="F444" s="61" t="s">
        <v>37</v>
      </c>
      <c r="G444" s="62">
        <v>1200000</v>
      </c>
      <c r="H444" s="61">
        <v>6</v>
      </c>
      <c r="I444" s="62">
        <f>Table1[[#This Row],[gross]]-Table1[[#This Row],[budget]]</f>
        <v>-605096</v>
      </c>
      <c r="J444" s="61">
        <f>Table1[[#This Row],[gross]]/1000000</f>
        <v>0.59490399999999999</v>
      </c>
      <c r="K444" s="61">
        <f>Table1[[#This Row],[budget]]/1000000</f>
        <v>1.2</v>
      </c>
      <c r="L444" s="71">
        <f>Table1[[#This Row],[Profit_Margin]]/1000000</f>
        <v>-0.60509599999999997</v>
      </c>
    </row>
    <row r="445" spans="1:12">
      <c r="A445" s="68" t="s">
        <v>17923</v>
      </c>
      <c r="B445" s="61">
        <v>90</v>
      </c>
      <c r="C445" s="62">
        <v>258113</v>
      </c>
      <c r="D445" s="61" t="s">
        <v>2125</v>
      </c>
      <c r="E445" s="61" t="s">
        <v>22833</v>
      </c>
      <c r="F445" s="61" t="s">
        <v>37</v>
      </c>
      <c r="G445" s="62">
        <v>1066167</v>
      </c>
      <c r="H445" s="61">
        <v>7.1</v>
      </c>
      <c r="I445" s="62">
        <f>Table1[[#This Row],[gross]]-Table1[[#This Row],[budget]]</f>
        <v>-808054</v>
      </c>
      <c r="J445" s="61">
        <f>Table1[[#This Row],[gross]]/1000000</f>
        <v>0.25811299999999998</v>
      </c>
      <c r="K445" s="61">
        <f>Table1[[#This Row],[budget]]/1000000</f>
        <v>1.0661670000000001</v>
      </c>
      <c r="L445" s="71">
        <f>Table1[[#This Row],[Profit_Margin]]/1000000</f>
        <v>-0.80805400000000005</v>
      </c>
    </row>
    <row r="446" spans="1:12">
      <c r="A446" s="68" t="s">
        <v>2656</v>
      </c>
      <c r="B446" s="61">
        <v>93</v>
      </c>
      <c r="C446" s="62">
        <v>68208190</v>
      </c>
      <c r="D446" s="61" t="s">
        <v>422</v>
      </c>
      <c r="E446" s="61" t="s">
        <v>7155</v>
      </c>
      <c r="F446" s="61" t="s">
        <v>37</v>
      </c>
      <c r="G446" s="62">
        <v>65000000</v>
      </c>
      <c r="H446" s="61">
        <v>6.3</v>
      </c>
      <c r="I446" s="62">
        <f>Table1[[#This Row],[gross]]-Table1[[#This Row],[budget]]</f>
        <v>3208190</v>
      </c>
      <c r="J446" s="61">
        <f>Table1[[#This Row],[gross]]/1000000</f>
        <v>68.208190000000002</v>
      </c>
      <c r="K446" s="61">
        <f>Table1[[#This Row],[budget]]/1000000</f>
        <v>65</v>
      </c>
      <c r="L446" s="71">
        <f>Table1[[#This Row],[Profit_Margin]]/1000000</f>
        <v>3.2081900000000001</v>
      </c>
    </row>
    <row r="447" spans="1:12">
      <c r="A447" s="68" t="s">
        <v>12958</v>
      </c>
      <c r="B447" s="61">
        <v>112</v>
      </c>
      <c r="C447" s="62">
        <v>9701559</v>
      </c>
      <c r="D447" s="61" t="s">
        <v>214</v>
      </c>
      <c r="E447" s="61" t="s">
        <v>21565</v>
      </c>
      <c r="F447" s="61" t="s">
        <v>37</v>
      </c>
      <c r="G447" s="62">
        <v>3500000</v>
      </c>
      <c r="H447" s="61">
        <v>7.4</v>
      </c>
      <c r="I447" s="62">
        <f>Table1[[#This Row],[gross]]-Table1[[#This Row],[budget]]</f>
        <v>6201559</v>
      </c>
      <c r="J447" s="61">
        <f>Table1[[#This Row],[gross]]/1000000</f>
        <v>9.7015589999999996</v>
      </c>
      <c r="K447" s="61">
        <f>Table1[[#This Row],[budget]]/1000000</f>
        <v>3.5</v>
      </c>
      <c r="L447" s="71">
        <f>Table1[[#This Row],[Profit_Margin]]/1000000</f>
        <v>6.2015589999999996</v>
      </c>
    </row>
    <row r="448" spans="1:12">
      <c r="A448" s="68" t="s">
        <v>13097</v>
      </c>
      <c r="B448" s="61">
        <v>97</v>
      </c>
      <c r="C448" s="62">
        <v>8586376</v>
      </c>
      <c r="D448" s="61" t="s">
        <v>1671</v>
      </c>
      <c r="E448" s="61" t="s">
        <v>13098</v>
      </c>
      <c r="F448" s="61" t="s">
        <v>37</v>
      </c>
      <c r="G448" s="62">
        <v>20000000</v>
      </c>
      <c r="H448" s="61">
        <v>4.9000000000000004</v>
      </c>
      <c r="I448" s="62">
        <f>Table1[[#This Row],[gross]]-Table1[[#This Row],[budget]]</f>
        <v>-11413624</v>
      </c>
      <c r="J448" s="61">
        <f>Table1[[#This Row],[gross]]/1000000</f>
        <v>8.5863759999999996</v>
      </c>
      <c r="K448" s="61">
        <f>Table1[[#This Row],[budget]]/1000000</f>
        <v>20</v>
      </c>
      <c r="L448" s="71">
        <f>Table1[[#This Row],[Profit_Margin]]/1000000</f>
        <v>-11.413624</v>
      </c>
    </row>
    <row r="449" spans="1:12">
      <c r="A449" s="68" t="s">
        <v>13489</v>
      </c>
      <c r="B449" s="61">
        <v>112</v>
      </c>
      <c r="C449" s="62">
        <v>11204499</v>
      </c>
      <c r="D449" s="61" t="s">
        <v>6519</v>
      </c>
      <c r="E449" s="61" t="s">
        <v>13490</v>
      </c>
      <c r="F449" s="61" t="s">
        <v>37</v>
      </c>
      <c r="G449" s="62">
        <v>14000000</v>
      </c>
      <c r="H449" s="61">
        <v>7</v>
      </c>
      <c r="I449" s="62">
        <f>Table1[[#This Row],[gross]]-Table1[[#This Row],[budget]]</f>
        <v>-2795501</v>
      </c>
      <c r="J449" s="61">
        <f>Table1[[#This Row],[gross]]/1000000</f>
        <v>11.204499</v>
      </c>
      <c r="K449" s="61">
        <f>Table1[[#This Row],[budget]]/1000000</f>
        <v>14</v>
      </c>
      <c r="L449" s="71">
        <f>Table1[[#This Row],[Profit_Margin]]/1000000</f>
        <v>-2.7955009999999998</v>
      </c>
    </row>
    <row r="450" spans="1:12">
      <c r="A450" s="68" t="s">
        <v>187</v>
      </c>
      <c r="B450" s="61">
        <v>128</v>
      </c>
      <c r="C450" s="62">
        <v>39380442</v>
      </c>
      <c r="D450" s="61" t="s">
        <v>923</v>
      </c>
      <c r="E450" s="61" t="s">
        <v>3593</v>
      </c>
      <c r="F450" s="61" t="s">
        <v>37</v>
      </c>
      <c r="G450" s="62">
        <v>70000000</v>
      </c>
      <c r="H450" s="61">
        <v>7.1</v>
      </c>
      <c r="I450" s="62">
        <f>Table1[[#This Row],[gross]]-Table1[[#This Row],[budget]]</f>
        <v>-30619558</v>
      </c>
      <c r="J450" s="61">
        <f>Table1[[#This Row],[gross]]/1000000</f>
        <v>39.380442000000002</v>
      </c>
      <c r="K450" s="61">
        <f>Table1[[#This Row],[budget]]/1000000</f>
        <v>70</v>
      </c>
      <c r="L450" s="71">
        <f>Table1[[#This Row],[Profit_Margin]]/1000000</f>
        <v>-30.619558000000001</v>
      </c>
    </row>
    <row r="451" spans="1:12">
      <c r="A451" s="68" t="s">
        <v>6997</v>
      </c>
      <c r="B451" s="61">
        <v>110</v>
      </c>
      <c r="C451" s="62">
        <v>4357000</v>
      </c>
      <c r="D451" s="61" t="s">
        <v>515</v>
      </c>
      <c r="E451" s="61" t="s">
        <v>8002</v>
      </c>
      <c r="F451" s="61" t="s">
        <v>37</v>
      </c>
      <c r="G451" s="62">
        <v>30000000</v>
      </c>
      <c r="H451" s="61">
        <v>5.3</v>
      </c>
      <c r="I451" s="62">
        <f>Table1[[#This Row],[gross]]-Table1[[#This Row],[budget]]</f>
        <v>-25643000</v>
      </c>
      <c r="J451" s="61">
        <f>Table1[[#This Row],[gross]]/1000000</f>
        <v>4.3570000000000002</v>
      </c>
      <c r="K451" s="61">
        <f>Table1[[#This Row],[budget]]/1000000</f>
        <v>30</v>
      </c>
      <c r="L451" s="71">
        <f>Table1[[#This Row],[Profit_Margin]]/1000000</f>
        <v>-25.643000000000001</v>
      </c>
    </row>
    <row r="452" spans="1:12">
      <c r="A452" s="68" t="s">
        <v>15655</v>
      </c>
      <c r="B452" s="61">
        <v>120</v>
      </c>
      <c r="C452" s="62">
        <v>16938179</v>
      </c>
      <c r="D452" s="61" t="s">
        <v>2125</v>
      </c>
      <c r="E452" s="61" t="s">
        <v>15656</v>
      </c>
      <c r="F452" s="61" t="s">
        <v>37</v>
      </c>
      <c r="G452" s="62">
        <v>8000000</v>
      </c>
      <c r="H452" s="61">
        <v>7</v>
      </c>
      <c r="I452" s="62">
        <f>Table1[[#This Row],[gross]]-Table1[[#This Row],[budget]]</f>
        <v>8938179</v>
      </c>
      <c r="J452" s="61">
        <f>Table1[[#This Row],[gross]]/1000000</f>
        <v>16.938179000000002</v>
      </c>
      <c r="K452" s="61">
        <f>Table1[[#This Row],[budget]]/1000000</f>
        <v>8</v>
      </c>
      <c r="L452" s="71">
        <f>Table1[[#This Row],[Profit_Margin]]/1000000</f>
        <v>8.9381789999999999</v>
      </c>
    </row>
    <row r="453" spans="1:12">
      <c r="A453" s="68" t="s">
        <v>861</v>
      </c>
      <c r="B453" s="61">
        <v>96</v>
      </c>
      <c r="C453" s="62">
        <v>114053579</v>
      </c>
      <c r="D453" s="61" t="s">
        <v>863</v>
      </c>
      <c r="E453" s="61" t="s">
        <v>864</v>
      </c>
      <c r="F453" s="61" t="s">
        <v>37</v>
      </c>
      <c r="G453" s="62">
        <v>150000000</v>
      </c>
      <c r="H453" s="61">
        <v>6.9</v>
      </c>
      <c r="I453" s="62">
        <f>Table1[[#This Row],[gross]]-Table1[[#This Row],[budget]]</f>
        <v>-35946421</v>
      </c>
      <c r="J453" s="61">
        <f>Table1[[#This Row],[gross]]/1000000</f>
        <v>114.053579</v>
      </c>
      <c r="K453" s="61">
        <f>Table1[[#This Row],[budget]]/1000000</f>
        <v>150</v>
      </c>
      <c r="L453" s="71">
        <f>Table1[[#This Row],[Profit_Margin]]/1000000</f>
        <v>-35.946421000000001</v>
      </c>
    </row>
    <row r="454" spans="1:12">
      <c r="A454" s="68" t="s">
        <v>7721</v>
      </c>
      <c r="B454" s="61">
        <v>114</v>
      </c>
      <c r="C454" s="62">
        <v>2353728</v>
      </c>
      <c r="D454" s="61" t="s">
        <v>11396</v>
      </c>
      <c r="E454" s="61" t="s">
        <v>11397</v>
      </c>
      <c r="F454" s="61" t="s">
        <v>1464</v>
      </c>
      <c r="G454" s="62">
        <v>20000000</v>
      </c>
      <c r="H454" s="61">
        <v>6.9</v>
      </c>
      <c r="I454" s="62">
        <f>Table1[[#This Row],[gross]]-Table1[[#This Row],[budget]]</f>
        <v>-17646272</v>
      </c>
      <c r="J454" s="61">
        <f>Table1[[#This Row],[gross]]/1000000</f>
        <v>2.3537279999999998</v>
      </c>
      <c r="K454" s="61">
        <f>Table1[[#This Row],[budget]]/1000000</f>
        <v>20</v>
      </c>
      <c r="L454" s="71">
        <f>Table1[[#This Row],[Profit_Margin]]/1000000</f>
        <v>-17.646272</v>
      </c>
    </row>
    <row r="455" spans="1:12">
      <c r="A455" s="68" t="s">
        <v>6731</v>
      </c>
      <c r="B455" s="61">
        <v>89</v>
      </c>
      <c r="C455" s="62">
        <v>46363118</v>
      </c>
      <c r="D455" s="61" t="s">
        <v>6132</v>
      </c>
      <c r="E455" s="61" t="s">
        <v>10777</v>
      </c>
      <c r="F455" s="61" t="s">
        <v>37</v>
      </c>
      <c r="G455" s="62">
        <v>20000000</v>
      </c>
      <c r="H455" s="61">
        <v>4.0999999999999996</v>
      </c>
      <c r="I455" s="62">
        <f>Table1[[#This Row],[gross]]-Table1[[#This Row],[budget]]</f>
        <v>26363118</v>
      </c>
      <c r="J455" s="61">
        <f>Table1[[#This Row],[gross]]/1000000</f>
        <v>46.363118</v>
      </c>
      <c r="K455" s="61">
        <f>Table1[[#This Row],[budget]]/1000000</f>
        <v>20</v>
      </c>
      <c r="L455" s="71">
        <f>Table1[[#This Row],[Profit_Margin]]/1000000</f>
        <v>26.363118</v>
      </c>
    </row>
    <row r="456" spans="1:12">
      <c r="A456" s="68" t="s">
        <v>7076</v>
      </c>
      <c r="B456" s="61">
        <v>155</v>
      </c>
      <c r="C456" s="62">
        <v>26384919</v>
      </c>
      <c r="D456" s="61" t="s">
        <v>3409</v>
      </c>
      <c r="E456" s="61" t="s">
        <v>12915</v>
      </c>
      <c r="F456" s="61" t="s">
        <v>37</v>
      </c>
      <c r="G456" s="62">
        <v>15000000</v>
      </c>
      <c r="H456" s="61">
        <v>7.9</v>
      </c>
      <c r="I456" s="62">
        <f>Table1[[#This Row],[gross]]-Table1[[#This Row],[budget]]</f>
        <v>11384919</v>
      </c>
      <c r="J456" s="61">
        <f>Table1[[#This Row],[gross]]/1000000</f>
        <v>26.384919</v>
      </c>
      <c r="K456" s="61">
        <f>Table1[[#This Row],[budget]]/1000000</f>
        <v>15</v>
      </c>
      <c r="L456" s="71">
        <f>Table1[[#This Row],[Profit_Margin]]/1000000</f>
        <v>11.384919</v>
      </c>
    </row>
    <row r="457" spans="1:12">
      <c r="A457" s="68" t="s">
        <v>12888</v>
      </c>
      <c r="B457" s="61">
        <v>90</v>
      </c>
      <c r="C457" s="62">
        <v>26421314</v>
      </c>
      <c r="D457" s="61" t="s">
        <v>12890</v>
      </c>
      <c r="E457" s="61" t="s">
        <v>12892</v>
      </c>
      <c r="F457" s="61" t="s">
        <v>37</v>
      </c>
      <c r="G457" s="62">
        <v>15000000</v>
      </c>
      <c r="H457" s="61">
        <v>4</v>
      </c>
      <c r="I457" s="62">
        <f>Table1[[#This Row],[gross]]-Table1[[#This Row],[budget]]</f>
        <v>11421314</v>
      </c>
      <c r="J457" s="61">
        <f>Table1[[#This Row],[gross]]/1000000</f>
        <v>26.421313999999999</v>
      </c>
      <c r="K457" s="61">
        <f>Table1[[#This Row],[budget]]/1000000</f>
        <v>15</v>
      </c>
      <c r="L457" s="71">
        <f>Table1[[#This Row],[Profit_Margin]]/1000000</f>
        <v>11.421314000000001</v>
      </c>
    </row>
    <row r="458" spans="1:12">
      <c r="A458" s="68" t="s">
        <v>6102</v>
      </c>
      <c r="B458" s="61">
        <v>117</v>
      </c>
      <c r="C458" s="62">
        <v>70100000</v>
      </c>
      <c r="D458" s="61" t="s">
        <v>1415</v>
      </c>
      <c r="E458" s="61" t="s">
        <v>6103</v>
      </c>
      <c r="F458" s="61" t="s">
        <v>37</v>
      </c>
      <c r="G458" s="62">
        <v>40000000</v>
      </c>
      <c r="H458" s="61">
        <v>5.4</v>
      </c>
      <c r="I458" s="62">
        <f>Table1[[#This Row],[gross]]-Table1[[#This Row],[budget]]</f>
        <v>30100000</v>
      </c>
      <c r="J458" s="61">
        <f>Table1[[#This Row],[gross]]/1000000</f>
        <v>70.099999999999994</v>
      </c>
      <c r="K458" s="61">
        <f>Table1[[#This Row],[budget]]/1000000</f>
        <v>40</v>
      </c>
      <c r="L458" s="71">
        <f>Table1[[#This Row],[Profit_Margin]]/1000000</f>
        <v>30.1</v>
      </c>
    </row>
    <row r="459" spans="1:12">
      <c r="A459" s="68" t="s">
        <v>3722</v>
      </c>
      <c r="B459" s="61">
        <v>82</v>
      </c>
      <c r="C459" s="62">
        <v>128505958</v>
      </c>
      <c r="D459" s="61" t="s">
        <v>1671</v>
      </c>
      <c r="E459" s="61" t="s">
        <v>11728</v>
      </c>
      <c r="F459" s="61" t="s">
        <v>37</v>
      </c>
      <c r="G459" s="62">
        <v>18000000</v>
      </c>
      <c r="H459" s="61">
        <v>7.3</v>
      </c>
      <c r="I459" s="62">
        <f>Table1[[#This Row],[gross]]-Table1[[#This Row],[budget]]</f>
        <v>110505958</v>
      </c>
      <c r="J459" s="61">
        <f>Table1[[#This Row],[gross]]/1000000</f>
        <v>128.50595799999999</v>
      </c>
      <c r="K459" s="61">
        <f>Table1[[#This Row],[budget]]/1000000</f>
        <v>18</v>
      </c>
      <c r="L459" s="71">
        <f>Table1[[#This Row],[Profit_Margin]]/1000000</f>
        <v>110.50595800000001</v>
      </c>
    </row>
    <row r="460" spans="1:12">
      <c r="A460" s="68" t="s">
        <v>760</v>
      </c>
      <c r="B460" s="61">
        <v>145</v>
      </c>
      <c r="C460" s="62">
        <v>70001698</v>
      </c>
      <c r="D460" s="61" t="s">
        <v>7249</v>
      </c>
      <c r="E460" s="61" t="s">
        <v>13379</v>
      </c>
      <c r="F460" s="61" t="s">
        <v>37</v>
      </c>
      <c r="G460" s="62">
        <v>14000000</v>
      </c>
      <c r="H460" s="61">
        <v>7.2</v>
      </c>
      <c r="I460" s="62">
        <f>Table1[[#This Row],[gross]]-Table1[[#This Row],[budget]]</f>
        <v>56001698</v>
      </c>
      <c r="J460" s="61">
        <f>Table1[[#This Row],[gross]]/1000000</f>
        <v>70.001698000000005</v>
      </c>
      <c r="K460" s="61">
        <f>Table1[[#This Row],[budget]]/1000000</f>
        <v>14</v>
      </c>
      <c r="L460" s="71">
        <f>Table1[[#This Row],[Profit_Margin]]/1000000</f>
        <v>56.001697999999998</v>
      </c>
    </row>
    <row r="461" spans="1:12">
      <c r="A461" s="68" t="s">
        <v>22747</v>
      </c>
      <c r="B461" s="61">
        <v>82</v>
      </c>
      <c r="C461" s="62">
        <v>21199</v>
      </c>
      <c r="D461" s="61" t="s">
        <v>22749</v>
      </c>
      <c r="E461" s="61" t="s">
        <v>22751</v>
      </c>
      <c r="F461" s="61" t="s">
        <v>37</v>
      </c>
      <c r="G461" s="62">
        <v>500000</v>
      </c>
      <c r="H461" s="61">
        <v>6.8</v>
      </c>
      <c r="I461" s="62">
        <f>Table1[[#This Row],[gross]]-Table1[[#This Row],[budget]]</f>
        <v>-478801</v>
      </c>
      <c r="J461" s="61">
        <f>Table1[[#This Row],[gross]]/1000000</f>
        <v>2.1198999999999999E-2</v>
      </c>
      <c r="K461" s="61">
        <f>Table1[[#This Row],[budget]]/1000000</f>
        <v>0.5</v>
      </c>
      <c r="L461" s="71">
        <f>Table1[[#This Row],[Profit_Margin]]/1000000</f>
        <v>-0.47880099999999998</v>
      </c>
    </row>
    <row r="462" spans="1:12">
      <c r="A462" s="68" t="s">
        <v>5382</v>
      </c>
      <c r="B462" s="61">
        <v>91</v>
      </c>
      <c r="C462" s="62">
        <v>1040879</v>
      </c>
      <c r="D462" s="61" t="s">
        <v>9193</v>
      </c>
      <c r="E462" s="61" t="s">
        <v>17940</v>
      </c>
      <c r="F462" s="61" t="s">
        <v>37</v>
      </c>
      <c r="G462" s="62">
        <v>7000000</v>
      </c>
      <c r="H462" s="61">
        <v>7.1</v>
      </c>
      <c r="I462" s="62">
        <f>Table1[[#This Row],[gross]]-Table1[[#This Row],[budget]]</f>
        <v>-5959121</v>
      </c>
      <c r="J462" s="61">
        <f>Table1[[#This Row],[gross]]/1000000</f>
        <v>1.0408790000000001</v>
      </c>
      <c r="K462" s="61">
        <f>Table1[[#This Row],[budget]]/1000000</f>
        <v>7</v>
      </c>
      <c r="L462" s="71">
        <f>Table1[[#This Row],[Profit_Margin]]/1000000</f>
        <v>-5.9591209999999997</v>
      </c>
    </row>
    <row r="463" spans="1:12">
      <c r="A463" s="68" t="s">
        <v>17874</v>
      </c>
      <c r="B463" s="61">
        <v>110</v>
      </c>
      <c r="C463" s="62">
        <v>4040588</v>
      </c>
      <c r="D463" s="61" t="s">
        <v>2527</v>
      </c>
      <c r="E463" s="61" t="s">
        <v>17875</v>
      </c>
      <c r="F463" s="61" t="s">
        <v>37</v>
      </c>
      <c r="G463" s="62">
        <v>5000000</v>
      </c>
      <c r="H463" s="61">
        <v>6.8</v>
      </c>
      <c r="I463" s="62">
        <f>Table1[[#This Row],[gross]]-Table1[[#This Row],[budget]]</f>
        <v>-959412</v>
      </c>
      <c r="J463" s="61">
        <f>Table1[[#This Row],[gross]]/1000000</f>
        <v>4.0405879999999996</v>
      </c>
      <c r="K463" s="61">
        <f>Table1[[#This Row],[budget]]/1000000</f>
        <v>5</v>
      </c>
      <c r="L463" s="71">
        <f>Table1[[#This Row],[Profit_Margin]]/1000000</f>
        <v>-0.95941200000000004</v>
      </c>
    </row>
    <row r="464" spans="1:12">
      <c r="A464" s="68" t="s">
        <v>443</v>
      </c>
      <c r="B464" s="61">
        <v>109</v>
      </c>
      <c r="C464" s="62">
        <v>3798532</v>
      </c>
      <c r="D464" s="61" t="s">
        <v>5274</v>
      </c>
      <c r="E464" s="61" t="s">
        <v>18240</v>
      </c>
      <c r="F464" s="61" t="s">
        <v>37</v>
      </c>
      <c r="G464" s="62">
        <v>4500000</v>
      </c>
      <c r="H464" s="61">
        <v>7.4</v>
      </c>
      <c r="I464" s="62">
        <f>Table1[[#This Row],[gross]]-Table1[[#This Row],[budget]]</f>
        <v>-701468</v>
      </c>
      <c r="J464" s="61">
        <f>Table1[[#This Row],[gross]]/1000000</f>
        <v>3.7985319999999998</v>
      </c>
      <c r="K464" s="61">
        <f>Table1[[#This Row],[budget]]/1000000</f>
        <v>4.5</v>
      </c>
      <c r="L464" s="71">
        <f>Table1[[#This Row],[Profit_Margin]]/1000000</f>
        <v>-0.70146799999999998</v>
      </c>
    </row>
    <row r="465" spans="1:12">
      <c r="A465" s="68" t="s">
        <v>1954</v>
      </c>
      <c r="B465" s="61">
        <v>85</v>
      </c>
      <c r="C465" s="62">
        <v>66365290</v>
      </c>
      <c r="D465" s="61" t="s">
        <v>1671</v>
      </c>
      <c r="E465" s="61" t="s">
        <v>4652</v>
      </c>
      <c r="F465" s="61" t="s">
        <v>37</v>
      </c>
      <c r="G465" s="62">
        <v>55000000</v>
      </c>
      <c r="H465" s="61">
        <v>6.4</v>
      </c>
      <c r="I465" s="62">
        <f>Table1[[#This Row],[gross]]-Table1[[#This Row],[budget]]</f>
        <v>11365290</v>
      </c>
      <c r="J465" s="61">
        <f>Table1[[#This Row],[gross]]/1000000</f>
        <v>66.365290000000002</v>
      </c>
      <c r="K465" s="61">
        <f>Table1[[#This Row],[budget]]/1000000</f>
        <v>55</v>
      </c>
      <c r="L465" s="71">
        <f>Table1[[#This Row],[Profit_Margin]]/1000000</f>
        <v>11.36529</v>
      </c>
    </row>
    <row r="466" spans="1:12">
      <c r="A466" s="68" t="s">
        <v>3806</v>
      </c>
      <c r="B466" s="61">
        <v>120</v>
      </c>
      <c r="C466" s="62">
        <v>21244913</v>
      </c>
      <c r="D466" s="61" t="s">
        <v>19188</v>
      </c>
      <c r="E466" s="61" t="s">
        <v>19189</v>
      </c>
      <c r="F466" s="61" t="s">
        <v>37</v>
      </c>
      <c r="G466" s="62">
        <v>4000000</v>
      </c>
      <c r="H466" s="61">
        <v>8</v>
      </c>
      <c r="I466" s="62">
        <f>Table1[[#This Row],[gross]]-Table1[[#This Row],[budget]]</f>
        <v>17244913</v>
      </c>
      <c r="J466" s="61">
        <f>Table1[[#This Row],[gross]]/1000000</f>
        <v>21.244913</v>
      </c>
      <c r="K466" s="61">
        <f>Table1[[#This Row],[budget]]/1000000</f>
        <v>4</v>
      </c>
      <c r="L466" s="71">
        <f>Table1[[#This Row],[Profit_Margin]]/1000000</f>
        <v>17.244913</v>
      </c>
    </row>
    <row r="467" spans="1:12">
      <c r="A467" s="68" t="s">
        <v>9162</v>
      </c>
      <c r="B467" s="61">
        <v>165</v>
      </c>
      <c r="C467" s="62">
        <v>25359200</v>
      </c>
      <c r="D467" s="61" t="s">
        <v>3409</v>
      </c>
      <c r="E467" s="61" t="s">
        <v>18510</v>
      </c>
      <c r="F467" s="61" t="s">
        <v>37</v>
      </c>
      <c r="G467" s="62">
        <v>4000000</v>
      </c>
      <c r="H467" s="61">
        <v>8</v>
      </c>
      <c r="I467" s="62">
        <f>Table1[[#This Row],[gross]]-Table1[[#This Row],[budget]]</f>
        <v>21359200</v>
      </c>
      <c r="J467" s="61">
        <f>Table1[[#This Row],[gross]]/1000000</f>
        <v>25.359200000000001</v>
      </c>
      <c r="K467" s="61">
        <f>Table1[[#This Row],[budget]]/1000000</f>
        <v>4</v>
      </c>
      <c r="L467" s="71">
        <f>Table1[[#This Row],[Profit_Margin]]/1000000</f>
        <v>21.359200000000001</v>
      </c>
    </row>
    <row r="468" spans="1:12">
      <c r="A468" s="68" t="s">
        <v>19628</v>
      </c>
      <c r="B468" s="61">
        <v>105</v>
      </c>
      <c r="C468" s="62">
        <v>3123749</v>
      </c>
      <c r="D468" s="61" t="s">
        <v>1681</v>
      </c>
      <c r="E468" s="61" t="s">
        <v>19629</v>
      </c>
      <c r="F468" s="61" t="s">
        <v>37</v>
      </c>
      <c r="G468" s="62">
        <v>1500000</v>
      </c>
      <c r="H468" s="61">
        <v>6.5</v>
      </c>
      <c r="I468" s="62">
        <f>Table1[[#This Row],[gross]]-Table1[[#This Row],[budget]]</f>
        <v>1623749</v>
      </c>
      <c r="J468" s="61">
        <f>Table1[[#This Row],[gross]]/1000000</f>
        <v>3.1237490000000001</v>
      </c>
      <c r="K468" s="61">
        <f>Table1[[#This Row],[budget]]/1000000</f>
        <v>1.5</v>
      </c>
      <c r="L468" s="71">
        <f>Table1[[#This Row],[Profit_Margin]]/1000000</f>
        <v>1.6237490000000001</v>
      </c>
    </row>
    <row r="469" spans="1:12">
      <c r="A469" s="68" t="s">
        <v>12474</v>
      </c>
      <c r="B469" s="61">
        <v>94</v>
      </c>
      <c r="C469" s="62">
        <v>20627372</v>
      </c>
      <c r="D469" s="61" t="s">
        <v>1415</v>
      </c>
      <c r="E469" s="61" t="s">
        <v>12475</v>
      </c>
      <c r="F469" s="61" t="s">
        <v>37</v>
      </c>
      <c r="G469" s="62">
        <v>16000000</v>
      </c>
      <c r="H469" s="61">
        <v>5.3</v>
      </c>
      <c r="I469" s="62">
        <f>Table1[[#This Row],[gross]]-Table1[[#This Row],[budget]]</f>
        <v>4627372</v>
      </c>
      <c r="J469" s="61">
        <f>Table1[[#This Row],[gross]]/1000000</f>
        <v>20.627372000000001</v>
      </c>
      <c r="K469" s="61">
        <f>Table1[[#This Row],[budget]]/1000000</f>
        <v>16</v>
      </c>
      <c r="L469" s="71">
        <f>Table1[[#This Row],[Profit_Margin]]/1000000</f>
        <v>4.6273720000000003</v>
      </c>
    </row>
    <row r="470" spans="1:12">
      <c r="A470" s="68" t="s">
        <v>8417</v>
      </c>
      <c r="B470" s="61">
        <v>118</v>
      </c>
      <c r="C470" s="62">
        <v>11533945</v>
      </c>
      <c r="D470" s="61" t="s">
        <v>15074</v>
      </c>
      <c r="E470" s="61" t="s">
        <v>20165</v>
      </c>
      <c r="F470" s="61" t="s">
        <v>37</v>
      </c>
      <c r="G470" s="62">
        <v>2000000</v>
      </c>
      <c r="H470" s="61">
        <v>7.6</v>
      </c>
      <c r="I470" s="62">
        <f>Table1[[#This Row],[gross]]-Table1[[#This Row],[budget]]</f>
        <v>9533945</v>
      </c>
      <c r="J470" s="61">
        <f>Table1[[#This Row],[gross]]/1000000</f>
        <v>11.533944999999999</v>
      </c>
      <c r="K470" s="61">
        <f>Table1[[#This Row],[budget]]/1000000</f>
        <v>2</v>
      </c>
      <c r="L470" s="71">
        <f>Table1[[#This Row],[Profit_Margin]]/1000000</f>
        <v>9.5339449999999992</v>
      </c>
    </row>
    <row r="471" spans="1:12">
      <c r="A471" s="68" t="s">
        <v>2943</v>
      </c>
      <c r="B471" s="61">
        <v>112</v>
      </c>
      <c r="C471" s="62">
        <v>57504069</v>
      </c>
      <c r="D471" s="61" t="s">
        <v>1935</v>
      </c>
      <c r="E471" s="61" t="s">
        <v>16856</v>
      </c>
      <c r="F471" s="61" t="s">
        <v>37</v>
      </c>
      <c r="G471" s="62">
        <v>6000000</v>
      </c>
      <c r="H471" s="61">
        <v>7.8</v>
      </c>
      <c r="I471" s="62">
        <f>Table1[[#This Row],[gross]]-Table1[[#This Row],[budget]]</f>
        <v>51504069</v>
      </c>
      <c r="J471" s="61">
        <f>Table1[[#This Row],[gross]]/1000000</f>
        <v>57.504069000000001</v>
      </c>
      <c r="K471" s="61">
        <f>Table1[[#This Row],[budget]]/1000000</f>
        <v>6</v>
      </c>
      <c r="L471" s="71">
        <f>Table1[[#This Row],[Profit_Margin]]/1000000</f>
        <v>51.504069000000001</v>
      </c>
    </row>
    <row r="472" spans="1:12">
      <c r="A472" s="68" t="s">
        <v>4850</v>
      </c>
      <c r="B472" s="61">
        <v>155</v>
      </c>
      <c r="C472" s="62">
        <v>82522790</v>
      </c>
      <c r="D472" s="61" t="s">
        <v>6322</v>
      </c>
      <c r="E472" s="61" t="s">
        <v>6323</v>
      </c>
      <c r="F472" s="61" t="s">
        <v>37</v>
      </c>
      <c r="G472" s="62">
        <v>40000000</v>
      </c>
      <c r="H472" s="61">
        <v>7.5</v>
      </c>
      <c r="I472" s="62">
        <f>Table1[[#This Row],[gross]]-Table1[[#This Row],[budget]]</f>
        <v>42522790</v>
      </c>
      <c r="J472" s="61">
        <f>Table1[[#This Row],[gross]]/1000000</f>
        <v>82.522790000000001</v>
      </c>
      <c r="K472" s="61">
        <f>Table1[[#This Row],[budget]]/1000000</f>
        <v>40</v>
      </c>
      <c r="L472" s="71">
        <f>Table1[[#This Row],[Profit_Margin]]/1000000</f>
        <v>42.522790000000001</v>
      </c>
    </row>
    <row r="473" spans="1:12">
      <c r="A473" s="68" t="s">
        <v>16847</v>
      </c>
      <c r="B473" s="61">
        <v>88</v>
      </c>
      <c r="C473" s="62">
        <v>110029</v>
      </c>
      <c r="D473" s="61" t="s">
        <v>16849</v>
      </c>
      <c r="E473" s="61" t="s">
        <v>16850</v>
      </c>
      <c r="F473" s="61" t="s">
        <v>37</v>
      </c>
      <c r="G473" s="62">
        <v>6500000</v>
      </c>
      <c r="H473" s="61">
        <v>6.3</v>
      </c>
      <c r="I473" s="62">
        <f>Table1[[#This Row],[gross]]-Table1[[#This Row],[budget]]</f>
        <v>-6389971</v>
      </c>
      <c r="J473" s="61">
        <f>Table1[[#This Row],[gross]]/1000000</f>
        <v>0.110029</v>
      </c>
      <c r="K473" s="61">
        <f>Table1[[#This Row],[budget]]/1000000</f>
        <v>6.5</v>
      </c>
      <c r="L473" s="71">
        <f>Table1[[#This Row],[Profit_Margin]]/1000000</f>
        <v>-6.3899710000000001</v>
      </c>
    </row>
    <row r="474" spans="1:12">
      <c r="A474" s="68" t="s">
        <v>402</v>
      </c>
      <c r="B474" s="61">
        <v>93</v>
      </c>
      <c r="C474" s="62">
        <v>237282182</v>
      </c>
      <c r="D474" s="61" t="s">
        <v>271</v>
      </c>
      <c r="E474" s="61" t="s">
        <v>404</v>
      </c>
      <c r="F474" s="61" t="s">
        <v>37</v>
      </c>
      <c r="G474" s="62">
        <v>185000000</v>
      </c>
      <c r="H474" s="61">
        <v>7.2</v>
      </c>
      <c r="I474" s="62">
        <f>Table1[[#This Row],[gross]]-Table1[[#This Row],[budget]]</f>
        <v>52282182</v>
      </c>
      <c r="J474" s="61">
        <f>Table1[[#This Row],[gross]]/1000000</f>
        <v>237.28218200000001</v>
      </c>
      <c r="K474" s="61">
        <f>Table1[[#This Row],[budget]]/1000000</f>
        <v>185</v>
      </c>
      <c r="L474" s="71">
        <f>Table1[[#This Row],[Profit_Margin]]/1000000</f>
        <v>52.282181999999999</v>
      </c>
    </row>
    <row r="475" spans="1:12">
      <c r="A475" s="68" t="s">
        <v>3239</v>
      </c>
      <c r="B475" s="61">
        <v>178</v>
      </c>
      <c r="C475" s="62">
        <v>75600000</v>
      </c>
      <c r="D475" s="61" t="s">
        <v>3241</v>
      </c>
      <c r="E475" s="61" t="s">
        <v>3243</v>
      </c>
      <c r="F475" s="61" t="s">
        <v>37</v>
      </c>
      <c r="G475" s="62">
        <v>72000000</v>
      </c>
      <c r="H475" s="61">
        <v>8.4</v>
      </c>
      <c r="I475" s="62">
        <f>Table1[[#This Row],[gross]]-Table1[[#This Row],[budget]]</f>
        <v>3600000</v>
      </c>
      <c r="J475" s="61">
        <f>Table1[[#This Row],[gross]]/1000000</f>
        <v>75.599999999999994</v>
      </c>
      <c r="K475" s="61">
        <f>Table1[[#This Row],[budget]]/1000000</f>
        <v>72</v>
      </c>
      <c r="L475" s="71">
        <f>Table1[[#This Row],[Profit_Margin]]/1000000</f>
        <v>3.6</v>
      </c>
    </row>
    <row r="476" spans="1:12">
      <c r="A476" s="68" t="s">
        <v>2791</v>
      </c>
      <c r="B476" s="61">
        <v>142</v>
      </c>
      <c r="C476" s="62">
        <v>9929000</v>
      </c>
      <c r="D476" s="61" t="s">
        <v>1849</v>
      </c>
      <c r="E476" s="61" t="s">
        <v>13062</v>
      </c>
      <c r="F476" s="61" t="s">
        <v>37</v>
      </c>
      <c r="G476" s="62">
        <v>15000000</v>
      </c>
      <c r="H476" s="61">
        <v>8</v>
      </c>
      <c r="I476" s="62">
        <f>Table1[[#This Row],[gross]]-Table1[[#This Row],[budget]]</f>
        <v>-5071000</v>
      </c>
      <c r="J476" s="61">
        <f>Table1[[#This Row],[gross]]/1000000</f>
        <v>9.9290000000000003</v>
      </c>
      <c r="K476" s="61">
        <f>Table1[[#This Row],[budget]]/1000000</f>
        <v>15</v>
      </c>
      <c r="L476" s="71">
        <f>Table1[[#This Row],[Profit_Margin]]/1000000</f>
        <v>-5.0709999999999997</v>
      </c>
    </row>
    <row r="477" spans="1:12">
      <c r="A477" s="68" t="s">
        <v>646</v>
      </c>
      <c r="B477" s="61">
        <v>93</v>
      </c>
      <c r="C477" s="62">
        <v>50129186</v>
      </c>
      <c r="D477" s="61" t="s">
        <v>1120</v>
      </c>
      <c r="E477" s="61" t="s">
        <v>7171</v>
      </c>
      <c r="F477" s="61" t="s">
        <v>37</v>
      </c>
      <c r="G477" s="62">
        <v>36000000</v>
      </c>
      <c r="H477" s="61">
        <v>6.9</v>
      </c>
      <c r="I477" s="62">
        <f>Table1[[#This Row],[gross]]-Table1[[#This Row],[budget]]</f>
        <v>14129186</v>
      </c>
      <c r="J477" s="61">
        <f>Table1[[#This Row],[gross]]/1000000</f>
        <v>50.129185999999997</v>
      </c>
      <c r="K477" s="61">
        <f>Table1[[#This Row],[budget]]/1000000</f>
        <v>36</v>
      </c>
      <c r="L477" s="71">
        <f>Table1[[#This Row],[Profit_Margin]]/1000000</f>
        <v>14.129186000000001</v>
      </c>
    </row>
    <row r="478" spans="1:12">
      <c r="A478" s="68" t="s">
        <v>14395</v>
      </c>
      <c r="B478" s="61">
        <v>110</v>
      </c>
      <c r="C478" s="62">
        <v>175370</v>
      </c>
      <c r="D478" s="61" t="s">
        <v>1671</v>
      </c>
      <c r="E478" s="61" t="s">
        <v>14396</v>
      </c>
      <c r="F478" s="61" t="s">
        <v>37</v>
      </c>
      <c r="G478" s="62">
        <v>12000000</v>
      </c>
      <c r="H478" s="61">
        <v>4.5999999999999996</v>
      </c>
      <c r="I478" s="62">
        <f>Table1[[#This Row],[gross]]-Table1[[#This Row],[budget]]</f>
        <v>-11824630</v>
      </c>
      <c r="J478" s="61">
        <f>Table1[[#This Row],[gross]]/1000000</f>
        <v>0.17537</v>
      </c>
      <c r="K478" s="61">
        <f>Table1[[#This Row],[budget]]/1000000</f>
        <v>12</v>
      </c>
      <c r="L478" s="71">
        <f>Table1[[#This Row],[Profit_Margin]]/1000000</f>
        <v>-11.824630000000001</v>
      </c>
    </row>
    <row r="479" spans="1:12">
      <c r="A479" s="68" t="s">
        <v>24045</v>
      </c>
      <c r="B479" s="61">
        <v>88</v>
      </c>
      <c r="C479" s="62">
        <v>76382</v>
      </c>
      <c r="D479" s="61" t="s">
        <v>19711</v>
      </c>
      <c r="E479" s="61" t="s">
        <v>24047</v>
      </c>
      <c r="F479" s="61" t="s">
        <v>37</v>
      </c>
      <c r="G479" s="62">
        <v>15000</v>
      </c>
      <c r="H479" s="61">
        <v>6.2</v>
      </c>
      <c r="I479" s="62">
        <f>Table1[[#This Row],[gross]]-Table1[[#This Row],[budget]]</f>
        <v>61382</v>
      </c>
      <c r="J479" s="61">
        <f>Table1[[#This Row],[gross]]/1000000</f>
        <v>7.6382000000000005E-2</v>
      </c>
      <c r="K479" s="61">
        <f>Table1[[#This Row],[budget]]/1000000</f>
        <v>1.4999999999999999E-2</v>
      </c>
      <c r="L479" s="71">
        <f>Table1[[#This Row],[Profit_Margin]]/1000000</f>
        <v>6.1381999999999999E-2</v>
      </c>
    </row>
    <row r="480" spans="1:12">
      <c r="A480" s="68" t="s">
        <v>9043</v>
      </c>
      <c r="B480" s="61">
        <v>100</v>
      </c>
      <c r="C480" s="62">
        <v>20285518</v>
      </c>
      <c r="D480" s="61" t="s">
        <v>464</v>
      </c>
      <c r="E480" s="61" t="s">
        <v>9044</v>
      </c>
      <c r="F480" s="61" t="s">
        <v>37</v>
      </c>
      <c r="G480" s="62">
        <v>28000000</v>
      </c>
      <c r="H480" s="61">
        <v>5.7</v>
      </c>
      <c r="I480" s="62">
        <f>Table1[[#This Row],[gross]]-Table1[[#This Row],[budget]]</f>
        <v>-7714482</v>
      </c>
      <c r="J480" s="61">
        <f>Table1[[#This Row],[gross]]/1000000</f>
        <v>20.285518</v>
      </c>
      <c r="K480" s="61">
        <f>Table1[[#This Row],[budget]]/1000000</f>
        <v>28</v>
      </c>
      <c r="L480" s="71">
        <f>Table1[[#This Row],[Profit_Margin]]/1000000</f>
        <v>-7.7144820000000003</v>
      </c>
    </row>
    <row r="481" spans="1:12">
      <c r="A481" s="68" t="s">
        <v>15467</v>
      </c>
      <c r="B481" s="61">
        <v>122</v>
      </c>
      <c r="C481" s="62">
        <v>6601079</v>
      </c>
      <c r="D481" s="61" t="s">
        <v>3464</v>
      </c>
      <c r="E481" s="61" t="s">
        <v>16600</v>
      </c>
      <c r="F481" s="61" t="s">
        <v>37</v>
      </c>
      <c r="G481" s="62">
        <v>7000000</v>
      </c>
      <c r="H481" s="61">
        <v>6.2</v>
      </c>
      <c r="I481" s="62">
        <f>Table1[[#This Row],[gross]]-Table1[[#This Row],[budget]]</f>
        <v>-398921</v>
      </c>
      <c r="J481" s="61">
        <f>Table1[[#This Row],[gross]]/1000000</f>
        <v>6.6010790000000004</v>
      </c>
      <c r="K481" s="61">
        <f>Table1[[#This Row],[budget]]/1000000</f>
        <v>7</v>
      </c>
      <c r="L481" s="71">
        <f>Table1[[#This Row],[Profit_Margin]]/1000000</f>
        <v>-0.39892100000000003</v>
      </c>
    </row>
    <row r="482" spans="1:12">
      <c r="A482" s="68" t="s">
        <v>7687</v>
      </c>
      <c r="B482" s="61">
        <v>89</v>
      </c>
      <c r="C482" s="62">
        <v>32368960</v>
      </c>
      <c r="D482" s="61" t="s">
        <v>9661</v>
      </c>
      <c r="E482" s="61" t="s">
        <v>9663</v>
      </c>
      <c r="F482" s="61" t="s">
        <v>37</v>
      </c>
      <c r="G482" s="62">
        <v>25000000</v>
      </c>
      <c r="H482" s="61">
        <v>5.3</v>
      </c>
      <c r="I482" s="62">
        <f>Table1[[#This Row],[gross]]-Table1[[#This Row],[budget]]</f>
        <v>7368960</v>
      </c>
      <c r="J482" s="61">
        <f>Table1[[#This Row],[gross]]/1000000</f>
        <v>32.368960000000001</v>
      </c>
      <c r="K482" s="61">
        <f>Table1[[#This Row],[budget]]/1000000</f>
        <v>25</v>
      </c>
      <c r="L482" s="71">
        <f>Table1[[#This Row],[Profit_Margin]]/1000000</f>
        <v>7.3689600000000004</v>
      </c>
    </row>
    <row r="483" spans="1:12">
      <c r="A483" s="68" t="s">
        <v>2561</v>
      </c>
      <c r="B483" s="61">
        <v>89</v>
      </c>
      <c r="C483" s="62">
        <v>58715510</v>
      </c>
      <c r="D483" s="61" t="s">
        <v>1681</v>
      </c>
      <c r="E483" s="61" t="s">
        <v>8243</v>
      </c>
      <c r="F483" s="61" t="s">
        <v>37</v>
      </c>
      <c r="G483" s="62">
        <v>30000000</v>
      </c>
      <c r="H483" s="61">
        <v>5.4</v>
      </c>
      <c r="I483" s="62">
        <f>Table1[[#This Row],[gross]]-Table1[[#This Row],[budget]]</f>
        <v>28715510</v>
      </c>
      <c r="J483" s="61">
        <f>Table1[[#This Row],[gross]]/1000000</f>
        <v>58.715510000000002</v>
      </c>
      <c r="K483" s="61">
        <f>Table1[[#This Row],[budget]]/1000000</f>
        <v>30</v>
      </c>
      <c r="L483" s="71">
        <f>Table1[[#This Row],[Profit_Margin]]/1000000</f>
        <v>28.715509999999998</v>
      </c>
    </row>
    <row r="484" spans="1:12">
      <c r="A484" s="68" t="s">
        <v>969</v>
      </c>
      <c r="B484" s="61">
        <v>131</v>
      </c>
      <c r="C484" s="62">
        <v>169076745</v>
      </c>
      <c r="D484" s="61" t="s">
        <v>1681</v>
      </c>
      <c r="E484" s="61" t="s">
        <v>7912</v>
      </c>
      <c r="F484" s="61" t="s">
        <v>37</v>
      </c>
      <c r="G484" s="62">
        <v>32500000</v>
      </c>
      <c r="H484" s="61">
        <v>6.8</v>
      </c>
      <c r="I484" s="62">
        <f>Table1[[#This Row],[gross]]-Table1[[#This Row],[budget]]</f>
        <v>136576745</v>
      </c>
      <c r="J484" s="61">
        <f>Table1[[#This Row],[gross]]/1000000</f>
        <v>169.07674499999999</v>
      </c>
      <c r="K484" s="61">
        <f>Table1[[#This Row],[budget]]/1000000</f>
        <v>32.5</v>
      </c>
      <c r="L484" s="71">
        <f>Table1[[#This Row],[Profit_Margin]]/1000000</f>
        <v>136.57674499999999</v>
      </c>
    </row>
    <row r="485" spans="1:12">
      <c r="A485" s="68" t="s">
        <v>389</v>
      </c>
      <c r="B485" s="61">
        <v>142</v>
      </c>
      <c r="C485" s="62">
        <v>72306065</v>
      </c>
      <c r="D485" s="61" t="s">
        <v>2819</v>
      </c>
      <c r="E485" s="61" t="s">
        <v>6409</v>
      </c>
      <c r="F485" s="61" t="s">
        <v>37</v>
      </c>
      <c r="G485" s="62">
        <v>40000000</v>
      </c>
      <c r="H485" s="61">
        <v>7.6</v>
      </c>
      <c r="I485" s="62">
        <f>Table1[[#This Row],[gross]]-Table1[[#This Row],[budget]]</f>
        <v>32306065</v>
      </c>
      <c r="J485" s="61">
        <f>Table1[[#This Row],[gross]]/1000000</f>
        <v>72.306065000000004</v>
      </c>
      <c r="K485" s="61">
        <f>Table1[[#This Row],[budget]]/1000000</f>
        <v>40</v>
      </c>
      <c r="L485" s="71">
        <f>Table1[[#This Row],[Profit_Margin]]/1000000</f>
        <v>32.306064999999997</v>
      </c>
    </row>
    <row r="486" spans="1:12">
      <c r="A486" s="68" t="s">
        <v>9508</v>
      </c>
      <c r="B486" s="61">
        <v>96</v>
      </c>
      <c r="C486" s="62">
        <v>82234139</v>
      </c>
      <c r="D486" s="61" t="s">
        <v>548</v>
      </c>
      <c r="E486" s="61" t="s">
        <v>9509</v>
      </c>
      <c r="F486" s="61" t="s">
        <v>37</v>
      </c>
      <c r="G486" s="62">
        <v>17000000</v>
      </c>
      <c r="H486" s="61">
        <v>7.2</v>
      </c>
      <c r="I486" s="62">
        <f>Table1[[#This Row],[gross]]-Table1[[#This Row],[budget]]</f>
        <v>65234139</v>
      </c>
      <c r="J486" s="61">
        <f>Table1[[#This Row],[gross]]/1000000</f>
        <v>82.234138999999999</v>
      </c>
      <c r="K486" s="61">
        <f>Table1[[#This Row],[budget]]/1000000</f>
        <v>17</v>
      </c>
      <c r="L486" s="71">
        <f>Table1[[#This Row],[Profit_Margin]]/1000000</f>
        <v>65.234138999999999</v>
      </c>
    </row>
    <row r="487" spans="1:12">
      <c r="A487" s="68" t="s">
        <v>5268</v>
      </c>
      <c r="B487" s="61">
        <v>108</v>
      </c>
      <c r="C487" s="62">
        <v>40203020</v>
      </c>
      <c r="D487" s="61" t="s">
        <v>1415</v>
      </c>
      <c r="E487" s="61" t="s">
        <v>5269</v>
      </c>
      <c r="F487" s="61" t="s">
        <v>37</v>
      </c>
      <c r="G487" s="62">
        <v>40000000</v>
      </c>
      <c r="H487" s="61">
        <v>5.9</v>
      </c>
      <c r="I487" s="62">
        <f>Table1[[#This Row],[gross]]-Table1[[#This Row],[budget]]</f>
        <v>203020</v>
      </c>
      <c r="J487" s="61">
        <f>Table1[[#This Row],[gross]]/1000000</f>
        <v>40.203020000000002</v>
      </c>
      <c r="K487" s="61">
        <f>Table1[[#This Row],[budget]]/1000000</f>
        <v>40</v>
      </c>
      <c r="L487" s="71">
        <f>Table1[[#This Row],[Profit_Margin]]/1000000</f>
        <v>0.20302000000000001</v>
      </c>
    </row>
    <row r="488" spans="1:12">
      <c r="A488" s="68" t="s">
        <v>9461</v>
      </c>
      <c r="B488" s="61">
        <v>97</v>
      </c>
      <c r="C488" s="62">
        <v>71500556</v>
      </c>
      <c r="D488" s="61" t="s">
        <v>1415</v>
      </c>
      <c r="E488" s="61" t="s">
        <v>9462</v>
      </c>
      <c r="F488" s="61" t="s">
        <v>37</v>
      </c>
      <c r="G488" s="62">
        <v>26000000</v>
      </c>
      <c r="H488" s="61">
        <v>6.7</v>
      </c>
      <c r="I488" s="62">
        <f>Table1[[#This Row],[gross]]-Table1[[#This Row],[budget]]</f>
        <v>45500556</v>
      </c>
      <c r="J488" s="61">
        <f>Table1[[#This Row],[gross]]/1000000</f>
        <v>71.500556000000003</v>
      </c>
      <c r="K488" s="61">
        <f>Table1[[#This Row],[budget]]/1000000</f>
        <v>26</v>
      </c>
      <c r="L488" s="71">
        <f>Table1[[#This Row],[Profit_Margin]]/1000000</f>
        <v>45.500556000000003</v>
      </c>
    </row>
    <row r="489" spans="1:12">
      <c r="A489" s="68" t="s">
        <v>21697</v>
      </c>
      <c r="B489" s="61">
        <v>119</v>
      </c>
      <c r="C489" s="62">
        <v>798341</v>
      </c>
      <c r="D489" s="61" t="s">
        <v>3082</v>
      </c>
      <c r="E489" s="61" t="s">
        <v>21699</v>
      </c>
      <c r="F489" s="61" t="s">
        <v>37</v>
      </c>
      <c r="G489" s="62">
        <v>1000000</v>
      </c>
      <c r="H489" s="61">
        <v>7.2</v>
      </c>
      <c r="I489" s="62">
        <f>Table1[[#This Row],[gross]]-Table1[[#This Row],[budget]]</f>
        <v>-201659</v>
      </c>
      <c r="J489" s="61">
        <f>Table1[[#This Row],[gross]]/1000000</f>
        <v>0.79834099999999997</v>
      </c>
      <c r="K489" s="61">
        <f>Table1[[#This Row],[budget]]/1000000</f>
        <v>1</v>
      </c>
      <c r="L489" s="71">
        <f>Table1[[#This Row],[Profit_Margin]]/1000000</f>
        <v>-0.201659</v>
      </c>
    </row>
    <row r="490" spans="1:12">
      <c r="A490" s="68" t="s">
        <v>9785</v>
      </c>
      <c r="B490" s="61">
        <v>107</v>
      </c>
      <c r="C490" s="62">
        <v>16118077</v>
      </c>
      <c r="D490" s="61" t="s">
        <v>3409</v>
      </c>
      <c r="E490" s="61" t="s">
        <v>9786</v>
      </c>
      <c r="F490" s="61" t="s">
        <v>37</v>
      </c>
      <c r="G490" s="62">
        <v>25000000</v>
      </c>
      <c r="H490" s="61">
        <v>5.6</v>
      </c>
      <c r="I490" s="62">
        <f>Table1[[#This Row],[gross]]-Table1[[#This Row],[budget]]</f>
        <v>-8881923</v>
      </c>
      <c r="J490" s="61">
        <f>Table1[[#This Row],[gross]]/1000000</f>
        <v>16.118077</v>
      </c>
      <c r="K490" s="61">
        <f>Table1[[#This Row],[budget]]/1000000</f>
        <v>25</v>
      </c>
      <c r="L490" s="71">
        <f>Table1[[#This Row],[Profit_Margin]]/1000000</f>
        <v>-8.8819230000000005</v>
      </c>
    </row>
    <row r="491" spans="1:12">
      <c r="A491" s="68" t="s">
        <v>14295</v>
      </c>
      <c r="B491" s="61">
        <v>119</v>
      </c>
      <c r="C491" s="62">
        <v>4440055</v>
      </c>
      <c r="D491" s="61" t="s">
        <v>6326</v>
      </c>
      <c r="E491" s="61" t="s">
        <v>15894</v>
      </c>
      <c r="F491" s="61" t="s">
        <v>37</v>
      </c>
      <c r="G491" s="62">
        <v>8500000</v>
      </c>
      <c r="H491" s="61">
        <v>7</v>
      </c>
      <c r="I491" s="62">
        <f>Table1[[#This Row],[gross]]-Table1[[#This Row],[budget]]</f>
        <v>-4059945</v>
      </c>
      <c r="J491" s="61">
        <f>Table1[[#This Row],[gross]]/1000000</f>
        <v>4.4400550000000001</v>
      </c>
      <c r="K491" s="61">
        <f>Table1[[#This Row],[budget]]/1000000</f>
        <v>8.5</v>
      </c>
      <c r="L491" s="71">
        <f>Table1[[#This Row],[Profit_Margin]]/1000000</f>
        <v>-4.0599449999999999</v>
      </c>
    </row>
    <row r="492" spans="1:12">
      <c r="A492" s="68" t="s">
        <v>1165</v>
      </c>
      <c r="B492" s="61">
        <v>98</v>
      </c>
      <c r="C492" s="62">
        <v>68353550</v>
      </c>
      <c r="D492" s="61" t="s">
        <v>3913</v>
      </c>
      <c r="E492" s="61" t="s">
        <v>14795</v>
      </c>
      <c r="F492" s="61" t="s">
        <v>37</v>
      </c>
      <c r="G492" s="62">
        <v>10000000</v>
      </c>
      <c r="H492" s="61">
        <v>5.9</v>
      </c>
      <c r="I492" s="62">
        <f>Table1[[#This Row],[gross]]-Table1[[#This Row],[budget]]</f>
        <v>58353550</v>
      </c>
      <c r="J492" s="61">
        <f>Table1[[#This Row],[gross]]/1000000</f>
        <v>68.353549999999998</v>
      </c>
      <c r="K492" s="61">
        <f>Table1[[#This Row],[budget]]/1000000</f>
        <v>10</v>
      </c>
      <c r="L492" s="71">
        <f>Table1[[#This Row],[Profit_Margin]]/1000000</f>
        <v>58.353549999999998</v>
      </c>
    </row>
    <row r="493" spans="1:12">
      <c r="A493" s="68" t="s">
        <v>2612</v>
      </c>
      <c r="B493" s="61">
        <v>105</v>
      </c>
      <c r="C493" s="62">
        <v>132541238</v>
      </c>
      <c r="D493" s="61" t="s">
        <v>1671</v>
      </c>
      <c r="E493" s="61" t="s">
        <v>10654</v>
      </c>
      <c r="F493" s="61" t="s">
        <v>37</v>
      </c>
      <c r="G493" s="62">
        <v>33000000</v>
      </c>
      <c r="H493" s="61">
        <v>5.5</v>
      </c>
      <c r="I493" s="62">
        <f>Table1[[#This Row],[gross]]-Table1[[#This Row],[budget]]</f>
        <v>99541238</v>
      </c>
      <c r="J493" s="61">
        <f>Table1[[#This Row],[gross]]/1000000</f>
        <v>132.54123799999999</v>
      </c>
      <c r="K493" s="61">
        <f>Table1[[#This Row],[budget]]/1000000</f>
        <v>33</v>
      </c>
      <c r="L493" s="71">
        <f>Table1[[#This Row],[Profit_Margin]]/1000000</f>
        <v>99.541238000000007</v>
      </c>
    </row>
    <row r="494" spans="1:12">
      <c r="A494" s="68" t="s">
        <v>487</v>
      </c>
      <c r="B494" s="61">
        <v>121</v>
      </c>
      <c r="C494" s="62">
        <v>16640210</v>
      </c>
      <c r="D494" s="61" t="s">
        <v>4075</v>
      </c>
      <c r="E494" s="61" t="s">
        <v>7989</v>
      </c>
      <c r="F494" s="61" t="s">
        <v>37</v>
      </c>
      <c r="G494" s="62">
        <v>55000000</v>
      </c>
      <c r="H494" s="61">
        <v>6.8</v>
      </c>
      <c r="I494" s="62">
        <f>Table1[[#This Row],[gross]]-Table1[[#This Row],[budget]]</f>
        <v>-38359790</v>
      </c>
      <c r="J494" s="61">
        <f>Table1[[#This Row],[gross]]/1000000</f>
        <v>16.64021</v>
      </c>
      <c r="K494" s="61">
        <f>Table1[[#This Row],[budget]]/1000000</f>
        <v>55</v>
      </c>
      <c r="L494" s="71">
        <f>Table1[[#This Row],[Profit_Margin]]/1000000</f>
        <v>-38.359789999999997</v>
      </c>
    </row>
    <row r="495" spans="1:12">
      <c r="A495" s="68" t="s">
        <v>1064</v>
      </c>
      <c r="B495" s="61">
        <v>134</v>
      </c>
      <c r="C495" s="62">
        <v>83025853</v>
      </c>
      <c r="D495" s="61" t="s">
        <v>214</v>
      </c>
      <c r="E495" s="61" t="s">
        <v>13586</v>
      </c>
      <c r="F495" s="61" t="s">
        <v>37</v>
      </c>
      <c r="G495" s="62">
        <v>14000000</v>
      </c>
      <c r="H495" s="61">
        <v>7.7</v>
      </c>
      <c r="I495" s="62">
        <f>Table1[[#This Row],[gross]]-Table1[[#This Row],[budget]]</f>
        <v>69025853</v>
      </c>
      <c r="J495" s="61">
        <f>Table1[[#This Row],[gross]]/1000000</f>
        <v>83.025852999999998</v>
      </c>
      <c r="K495" s="61">
        <f>Table1[[#This Row],[budget]]/1000000</f>
        <v>14</v>
      </c>
      <c r="L495" s="71">
        <f>Table1[[#This Row],[Profit_Margin]]/1000000</f>
        <v>69.025852999999998</v>
      </c>
    </row>
    <row r="496" spans="1:12">
      <c r="A496" s="68" t="s">
        <v>9914</v>
      </c>
      <c r="B496" s="61">
        <v>100</v>
      </c>
      <c r="C496" s="62">
        <v>10114315</v>
      </c>
      <c r="D496" s="61" t="s">
        <v>1924</v>
      </c>
      <c r="E496" s="61" t="s">
        <v>9917</v>
      </c>
      <c r="F496" s="61" t="s">
        <v>37</v>
      </c>
      <c r="G496" s="62">
        <v>25000000</v>
      </c>
      <c r="H496" s="61">
        <v>6.4</v>
      </c>
      <c r="I496" s="62">
        <f>Table1[[#This Row],[gross]]-Table1[[#This Row],[budget]]</f>
        <v>-14885685</v>
      </c>
      <c r="J496" s="61">
        <f>Table1[[#This Row],[gross]]/1000000</f>
        <v>10.114315</v>
      </c>
      <c r="K496" s="61">
        <f>Table1[[#This Row],[budget]]/1000000</f>
        <v>25</v>
      </c>
      <c r="L496" s="71">
        <f>Table1[[#This Row],[Profit_Margin]]/1000000</f>
        <v>-14.885685</v>
      </c>
    </row>
    <row r="497" spans="1:12">
      <c r="A497" s="68" t="s">
        <v>1340</v>
      </c>
      <c r="B497" s="61">
        <v>108</v>
      </c>
      <c r="C497" s="62">
        <v>70450000</v>
      </c>
      <c r="D497" s="61" t="s">
        <v>334</v>
      </c>
      <c r="E497" s="61" t="s">
        <v>3706</v>
      </c>
      <c r="F497" s="61" t="s">
        <v>37</v>
      </c>
      <c r="G497" s="62">
        <v>50000000</v>
      </c>
      <c r="H497" s="61">
        <v>6</v>
      </c>
      <c r="I497" s="62">
        <f>Table1[[#This Row],[gross]]-Table1[[#This Row],[budget]]</f>
        <v>20450000</v>
      </c>
      <c r="J497" s="61">
        <f>Table1[[#This Row],[gross]]/1000000</f>
        <v>70.45</v>
      </c>
      <c r="K497" s="61">
        <f>Table1[[#This Row],[budget]]/1000000</f>
        <v>50</v>
      </c>
      <c r="L497" s="71">
        <f>Table1[[#This Row],[Profit_Margin]]/1000000</f>
        <v>20.45</v>
      </c>
    </row>
    <row r="498" spans="1:12">
      <c r="A498" s="68" t="s">
        <v>7572</v>
      </c>
      <c r="B498" s="61">
        <v>109</v>
      </c>
      <c r="C498" s="62">
        <v>19692608</v>
      </c>
      <c r="D498" s="61" t="s">
        <v>2125</v>
      </c>
      <c r="E498" s="61" t="s">
        <v>7574</v>
      </c>
      <c r="F498" s="61" t="s">
        <v>37</v>
      </c>
      <c r="G498" s="62">
        <v>35000000</v>
      </c>
      <c r="H498" s="61">
        <v>6.2</v>
      </c>
      <c r="I498" s="62">
        <f>Table1[[#This Row],[gross]]-Table1[[#This Row],[budget]]</f>
        <v>-15307392</v>
      </c>
      <c r="J498" s="61">
        <f>Table1[[#This Row],[gross]]/1000000</f>
        <v>19.692608</v>
      </c>
      <c r="K498" s="61">
        <f>Table1[[#This Row],[budget]]/1000000</f>
        <v>35</v>
      </c>
      <c r="L498" s="71">
        <f>Table1[[#This Row],[Profit_Margin]]/1000000</f>
        <v>-15.307392</v>
      </c>
    </row>
    <row r="499" spans="1:12">
      <c r="A499" s="68" t="s">
        <v>22416</v>
      </c>
      <c r="B499" s="61">
        <v>90</v>
      </c>
      <c r="C499" s="62">
        <v>13493</v>
      </c>
      <c r="D499" s="61" t="s">
        <v>3409</v>
      </c>
      <c r="E499" s="61" t="s">
        <v>22417</v>
      </c>
      <c r="F499" s="61" t="s">
        <v>37</v>
      </c>
      <c r="G499" s="62">
        <v>600000</v>
      </c>
      <c r="H499" s="61">
        <v>6.6</v>
      </c>
      <c r="I499" s="62">
        <f>Table1[[#This Row],[gross]]-Table1[[#This Row],[budget]]</f>
        <v>-586507</v>
      </c>
      <c r="J499" s="61">
        <f>Table1[[#This Row],[gross]]/1000000</f>
        <v>1.3493E-2</v>
      </c>
      <c r="K499" s="61">
        <f>Table1[[#This Row],[budget]]/1000000</f>
        <v>0.6</v>
      </c>
      <c r="L499" s="71">
        <f>Table1[[#This Row],[Profit_Margin]]/1000000</f>
        <v>-0.586507</v>
      </c>
    </row>
    <row r="500" spans="1:12">
      <c r="A500" s="68" t="s">
        <v>16202</v>
      </c>
      <c r="B500" s="61">
        <v>99</v>
      </c>
      <c r="C500" s="62">
        <v>398420</v>
      </c>
      <c r="D500" s="61" t="s">
        <v>1935</v>
      </c>
      <c r="E500" s="61" t="s">
        <v>16204</v>
      </c>
      <c r="F500" s="61" t="s">
        <v>37</v>
      </c>
      <c r="G500" s="62">
        <v>8000000</v>
      </c>
      <c r="H500" s="61">
        <v>6.4</v>
      </c>
      <c r="I500" s="62">
        <f>Table1[[#This Row],[gross]]-Table1[[#This Row],[budget]]</f>
        <v>-7601580</v>
      </c>
      <c r="J500" s="61">
        <f>Table1[[#This Row],[gross]]/1000000</f>
        <v>0.39842</v>
      </c>
      <c r="K500" s="61">
        <f>Table1[[#This Row],[budget]]/1000000</f>
        <v>8</v>
      </c>
      <c r="L500" s="71">
        <f>Table1[[#This Row],[Profit_Margin]]/1000000</f>
        <v>-7.6015800000000002</v>
      </c>
    </row>
    <row r="501" spans="1:12">
      <c r="A501" s="68" t="s">
        <v>14580</v>
      </c>
      <c r="B501" s="61">
        <v>111</v>
      </c>
      <c r="C501" s="62">
        <v>38317535</v>
      </c>
      <c r="D501" s="61" t="s">
        <v>214</v>
      </c>
      <c r="E501" s="61" t="s">
        <v>14582</v>
      </c>
      <c r="F501" s="61" t="s">
        <v>37</v>
      </c>
      <c r="G501" s="62">
        <v>11000000</v>
      </c>
      <c r="H501" s="61">
        <v>7.5</v>
      </c>
      <c r="I501" s="62">
        <f>Table1[[#This Row],[gross]]-Table1[[#This Row],[budget]]</f>
        <v>27317535</v>
      </c>
      <c r="J501" s="61">
        <f>Table1[[#This Row],[gross]]/1000000</f>
        <v>38.317534999999999</v>
      </c>
      <c r="K501" s="61">
        <f>Table1[[#This Row],[budget]]/1000000</f>
        <v>11</v>
      </c>
      <c r="L501" s="71">
        <f>Table1[[#This Row],[Profit_Margin]]/1000000</f>
        <v>27.317534999999999</v>
      </c>
    </row>
    <row r="502" spans="1:12">
      <c r="A502" s="68" t="s">
        <v>3098</v>
      </c>
      <c r="B502" s="61">
        <v>132</v>
      </c>
      <c r="C502" s="62">
        <v>27154426</v>
      </c>
      <c r="D502" s="61" t="s">
        <v>2125</v>
      </c>
      <c r="E502" s="61" t="s">
        <v>12252</v>
      </c>
      <c r="F502" s="61" t="s">
        <v>37</v>
      </c>
      <c r="G502" s="62">
        <v>17000000</v>
      </c>
      <c r="H502" s="61">
        <v>6.7</v>
      </c>
      <c r="I502" s="62">
        <f>Table1[[#This Row],[gross]]-Table1[[#This Row],[budget]]</f>
        <v>10154426</v>
      </c>
      <c r="J502" s="61">
        <f>Table1[[#This Row],[gross]]/1000000</f>
        <v>27.154426000000001</v>
      </c>
      <c r="K502" s="61">
        <f>Table1[[#This Row],[budget]]/1000000</f>
        <v>17</v>
      </c>
      <c r="L502" s="71">
        <f>Table1[[#This Row],[Profit_Margin]]/1000000</f>
        <v>10.154426000000001</v>
      </c>
    </row>
    <row r="503" spans="1:12">
      <c r="A503" s="68" t="s">
        <v>14365</v>
      </c>
      <c r="B503" s="61">
        <v>114</v>
      </c>
      <c r="C503" s="62">
        <v>447750</v>
      </c>
      <c r="D503" s="61" t="s">
        <v>2125</v>
      </c>
      <c r="E503" s="61" t="s">
        <v>14366</v>
      </c>
      <c r="F503" s="61" t="s">
        <v>37</v>
      </c>
      <c r="G503" s="62">
        <v>10000000</v>
      </c>
      <c r="H503" s="61">
        <v>7.2</v>
      </c>
      <c r="I503" s="62">
        <f>Table1[[#This Row],[gross]]-Table1[[#This Row],[budget]]</f>
        <v>-9552250</v>
      </c>
      <c r="J503" s="61">
        <f>Table1[[#This Row],[gross]]/1000000</f>
        <v>0.44774999999999998</v>
      </c>
      <c r="K503" s="61">
        <f>Table1[[#This Row],[budget]]/1000000</f>
        <v>10</v>
      </c>
      <c r="L503" s="71">
        <f>Table1[[#This Row],[Profit_Margin]]/1000000</f>
        <v>-9.5522500000000008</v>
      </c>
    </row>
    <row r="504" spans="1:12">
      <c r="A504" s="68" t="s">
        <v>20652</v>
      </c>
      <c r="B504" s="61">
        <v>89</v>
      </c>
      <c r="C504" s="62">
        <v>444044</v>
      </c>
      <c r="D504" s="61" t="s">
        <v>3409</v>
      </c>
      <c r="E504" s="61" t="s">
        <v>20654</v>
      </c>
      <c r="F504" s="61" t="s">
        <v>37</v>
      </c>
      <c r="G504" s="62">
        <v>1900000</v>
      </c>
      <c r="H504" s="61">
        <v>7.2</v>
      </c>
      <c r="I504" s="62">
        <f>Table1[[#This Row],[gross]]-Table1[[#This Row],[budget]]</f>
        <v>-1455956</v>
      </c>
      <c r="J504" s="61">
        <f>Table1[[#This Row],[gross]]/1000000</f>
        <v>0.44404399999999999</v>
      </c>
      <c r="K504" s="61">
        <f>Table1[[#This Row],[budget]]/1000000</f>
        <v>1.9</v>
      </c>
      <c r="L504" s="71">
        <f>Table1[[#This Row],[Profit_Margin]]/1000000</f>
        <v>-1.455956</v>
      </c>
    </row>
    <row r="505" spans="1:12">
      <c r="A505" s="68" t="s">
        <v>5423</v>
      </c>
      <c r="B505" s="61">
        <v>105</v>
      </c>
      <c r="C505" s="62">
        <v>28501651</v>
      </c>
      <c r="D505" s="61" t="s">
        <v>4075</v>
      </c>
      <c r="E505" s="61" t="s">
        <v>9302</v>
      </c>
      <c r="F505" s="61" t="s">
        <v>37</v>
      </c>
      <c r="G505" s="62">
        <v>26000000</v>
      </c>
      <c r="H505" s="61">
        <v>7.1</v>
      </c>
      <c r="I505" s="62">
        <f>Table1[[#This Row],[gross]]-Table1[[#This Row],[budget]]</f>
        <v>2501651</v>
      </c>
      <c r="J505" s="61">
        <f>Table1[[#This Row],[gross]]/1000000</f>
        <v>28.501650999999999</v>
      </c>
      <c r="K505" s="61">
        <f>Table1[[#This Row],[budget]]/1000000</f>
        <v>26</v>
      </c>
      <c r="L505" s="71">
        <f>Table1[[#This Row],[Profit_Margin]]/1000000</f>
        <v>2.5016509999999998</v>
      </c>
    </row>
    <row r="506" spans="1:12">
      <c r="A506" s="68" t="s">
        <v>13454</v>
      </c>
      <c r="B506" s="61">
        <v>109</v>
      </c>
      <c r="C506" s="62">
        <v>27362712</v>
      </c>
      <c r="D506" s="61" t="s">
        <v>5788</v>
      </c>
      <c r="E506" s="61" t="s">
        <v>16008</v>
      </c>
      <c r="F506" s="61" t="s">
        <v>37</v>
      </c>
      <c r="G506" s="62">
        <v>8000000</v>
      </c>
      <c r="H506" s="61">
        <v>6.5</v>
      </c>
      <c r="I506" s="62">
        <f>Table1[[#This Row],[gross]]-Table1[[#This Row],[budget]]</f>
        <v>19362712</v>
      </c>
      <c r="J506" s="61">
        <f>Table1[[#This Row],[gross]]/1000000</f>
        <v>27.362711999999998</v>
      </c>
      <c r="K506" s="61">
        <f>Table1[[#This Row],[budget]]/1000000</f>
        <v>8</v>
      </c>
      <c r="L506" s="71">
        <f>Table1[[#This Row],[Profit_Margin]]/1000000</f>
        <v>19.362711999999998</v>
      </c>
    </row>
    <row r="507" spans="1:12">
      <c r="A507" s="68" t="s">
        <v>514</v>
      </c>
      <c r="B507" s="61">
        <v>101</v>
      </c>
      <c r="C507" s="62">
        <v>242589580</v>
      </c>
      <c r="D507" s="61" t="s">
        <v>2527</v>
      </c>
      <c r="E507" s="61" t="s">
        <v>2528</v>
      </c>
      <c r="F507" s="61" t="s">
        <v>37</v>
      </c>
      <c r="G507" s="62">
        <v>81000000</v>
      </c>
      <c r="H507" s="61">
        <v>6.7</v>
      </c>
      <c r="I507" s="62">
        <f>Table1[[#This Row],[gross]]-Table1[[#This Row],[budget]]</f>
        <v>161589580</v>
      </c>
      <c r="J507" s="61">
        <f>Table1[[#This Row],[gross]]/1000000</f>
        <v>242.58958000000001</v>
      </c>
      <c r="K507" s="61">
        <f>Table1[[#This Row],[budget]]/1000000</f>
        <v>81</v>
      </c>
      <c r="L507" s="71">
        <f>Table1[[#This Row],[Profit_Margin]]/1000000</f>
        <v>161.58958000000001</v>
      </c>
    </row>
    <row r="508" spans="1:12">
      <c r="A508" s="68" t="s">
        <v>3722</v>
      </c>
      <c r="B508" s="61">
        <v>81</v>
      </c>
      <c r="C508" s="62">
        <v>59992760</v>
      </c>
      <c r="D508" s="61" t="s">
        <v>1671</v>
      </c>
      <c r="E508" s="61" t="s">
        <v>6138</v>
      </c>
      <c r="F508" s="61" t="s">
        <v>37</v>
      </c>
      <c r="G508" s="62">
        <v>42000000</v>
      </c>
      <c r="H508" s="61">
        <v>5.8</v>
      </c>
      <c r="I508" s="62">
        <f>Table1[[#This Row],[gross]]-Table1[[#This Row],[budget]]</f>
        <v>17992760</v>
      </c>
      <c r="J508" s="61">
        <f>Table1[[#This Row],[gross]]/1000000</f>
        <v>59.992759999999997</v>
      </c>
      <c r="K508" s="61">
        <f>Table1[[#This Row],[budget]]/1000000</f>
        <v>42</v>
      </c>
      <c r="L508" s="71">
        <f>Table1[[#This Row],[Profit_Margin]]/1000000</f>
        <v>17.992760000000001</v>
      </c>
    </row>
    <row r="509" spans="1:12">
      <c r="A509" s="68" t="s">
        <v>13811</v>
      </c>
      <c r="B509" s="61">
        <v>84</v>
      </c>
      <c r="C509" s="62">
        <v>5002310</v>
      </c>
      <c r="D509" s="61" t="s">
        <v>13812</v>
      </c>
      <c r="E509" s="61" t="s">
        <v>13813</v>
      </c>
      <c r="F509" s="61" t="s">
        <v>37</v>
      </c>
      <c r="G509" s="62">
        <v>13000000</v>
      </c>
      <c r="H509" s="61">
        <v>5.6</v>
      </c>
      <c r="I509" s="62">
        <f>Table1[[#This Row],[gross]]-Table1[[#This Row],[budget]]</f>
        <v>-7997690</v>
      </c>
      <c r="J509" s="61">
        <f>Table1[[#This Row],[gross]]/1000000</f>
        <v>5.0023099999999996</v>
      </c>
      <c r="K509" s="61">
        <f>Table1[[#This Row],[budget]]/1000000</f>
        <v>13</v>
      </c>
      <c r="L509" s="71">
        <f>Table1[[#This Row],[Profit_Margin]]/1000000</f>
        <v>-7.9976900000000004</v>
      </c>
    </row>
    <row r="510" spans="1:12">
      <c r="A510" s="68" t="s">
        <v>15216</v>
      </c>
      <c r="B510" s="61">
        <v>97</v>
      </c>
      <c r="C510" s="62">
        <v>2331318</v>
      </c>
      <c r="D510" s="61" t="s">
        <v>1671</v>
      </c>
      <c r="E510" s="61" t="s">
        <v>15217</v>
      </c>
      <c r="F510" s="61" t="s">
        <v>37</v>
      </c>
      <c r="G510" s="62">
        <v>10000000</v>
      </c>
      <c r="H510" s="61">
        <v>3.3</v>
      </c>
      <c r="I510" s="62">
        <f>Table1[[#This Row],[gross]]-Table1[[#This Row],[budget]]</f>
        <v>-7668682</v>
      </c>
      <c r="J510" s="61">
        <f>Table1[[#This Row],[gross]]/1000000</f>
        <v>2.331318</v>
      </c>
      <c r="K510" s="61">
        <f>Table1[[#This Row],[budget]]/1000000</f>
        <v>10</v>
      </c>
      <c r="L510" s="71">
        <f>Table1[[#This Row],[Profit_Margin]]/1000000</f>
        <v>-7.6686820000000004</v>
      </c>
    </row>
    <row r="511" spans="1:12">
      <c r="A511" s="68" t="s">
        <v>18660</v>
      </c>
      <c r="B511" s="61">
        <v>120</v>
      </c>
      <c r="C511" s="62">
        <v>100412</v>
      </c>
      <c r="D511" s="61" t="s">
        <v>3409</v>
      </c>
      <c r="E511" s="61" t="s">
        <v>18663</v>
      </c>
      <c r="F511" s="61" t="s">
        <v>8731</v>
      </c>
      <c r="G511" s="62">
        <v>4000000</v>
      </c>
      <c r="H511" s="61">
        <v>7.7</v>
      </c>
      <c r="I511" s="62">
        <f>Table1[[#This Row],[gross]]-Table1[[#This Row],[budget]]</f>
        <v>-3899588</v>
      </c>
      <c r="J511" s="61">
        <f>Table1[[#This Row],[gross]]/1000000</f>
        <v>0.100412</v>
      </c>
      <c r="K511" s="61">
        <f>Table1[[#This Row],[budget]]/1000000</f>
        <v>4</v>
      </c>
      <c r="L511" s="71">
        <f>Table1[[#This Row],[Profit_Margin]]/1000000</f>
        <v>-3.8995880000000001</v>
      </c>
    </row>
    <row r="512" spans="1:12">
      <c r="A512" s="68" t="s">
        <v>13975</v>
      </c>
      <c r="B512" s="61">
        <v>110</v>
      </c>
      <c r="C512" s="62">
        <v>2365931</v>
      </c>
      <c r="D512" s="61" t="s">
        <v>3124</v>
      </c>
      <c r="E512" s="61" t="s">
        <v>20925</v>
      </c>
      <c r="F512" s="61" t="s">
        <v>37</v>
      </c>
      <c r="G512" s="62">
        <v>1500000</v>
      </c>
      <c r="H512" s="61">
        <v>7.5</v>
      </c>
      <c r="I512" s="62">
        <f>Table1[[#This Row],[gross]]-Table1[[#This Row],[budget]]</f>
        <v>865931</v>
      </c>
      <c r="J512" s="61">
        <f>Table1[[#This Row],[gross]]/1000000</f>
        <v>2.3659309999999998</v>
      </c>
      <c r="K512" s="61">
        <f>Table1[[#This Row],[budget]]/1000000</f>
        <v>1.5</v>
      </c>
      <c r="L512" s="71">
        <f>Table1[[#This Row],[Profit_Margin]]/1000000</f>
        <v>0.86593100000000001</v>
      </c>
    </row>
    <row r="513" spans="1:12">
      <c r="A513" s="68" t="s">
        <v>12044</v>
      </c>
      <c r="B513" s="61">
        <v>98</v>
      </c>
      <c r="C513" s="62">
        <v>353743</v>
      </c>
      <c r="D513" s="61" t="s">
        <v>13228</v>
      </c>
      <c r="E513" s="61" t="s">
        <v>13229</v>
      </c>
      <c r="F513" s="61" t="s">
        <v>37</v>
      </c>
      <c r="G513" s="62">
        <v>15000000</v>
      </c>
      <c r="H513" s="61">
        <v>6.9</v>
      </c>
      <c r="I513" s="62">
        <f>Table1[[#This Row],[gross]]-Table1[[#This Row],[budget]]</f>
        <v>-14646257</v>
      </c>
      <c r="J513" s="61">
        <f>Table1[[#This Row],[gross]]/1000000</f>
        <v>0.35374299999999997</v>
      </c>
      <c r="K513" s="61">
        <f>Table1[[#This Row],[budget]]/1000000</f>
        <v>15</v>
      </c>
      <c r="L513" s="71">
        <f>Table1[[#This Row],[Profit_Margin]]/1000000</f>
        <v>-14.646257</v>
      </c>
    </row>
    <row r="514" spans="1:12">
      <c r="A514" s="68" t="s">
        <v>4356</v>
      </c>
      <c r="B514" s="61">
        <v>92</v>
      </c>
      <c r="C514" s="62">
        <v>9483821</v>
      </c>
      <c r="D514" s="61" t="s">
        <v>59</v>
      </c>
      <c r="E514" s="61" t="s">
        <v>4846</v>
      </c>
      <c r="F514" s="61" t="s">
        <v>37</v>
      </c>
      <c r="G514" s="62">
        <v>55000000</v>
      </c>
      <c r="H514" s="61">
        <v>5.7</v>
      </c>
      <c r="I514" s="62">
        <f>Table1[[#This Row],[gross]]-Table1[[#This Row],[budget]]</f>
        <v>-45516179</v>
      </c>
      <c r="J514" s="61">
        <f>Table1[[#This Row],[gross]]/1000000</f>
        <v>9.4838210000000007</v>
      </c>
      <c r="K514" s="61">
        <f>Table1[[#This Row],[budget]]/1000000</f>
        <v>55</v>
      </c>
      <c r="L514" s="71">
        <f>Table1[[#This Row],[Profit_Margin]]/1000000</f>
        <v>-45.516179000000001</v>
      </c>
    </row>
    <row r="515" spans="1:12">
      <c r="A515" s="68" t="s">
        <v>4972</v>
      </c>
      <c r="B515" s="61">
        <v>104</v>
      </c>
      <c r="C515" s="62">
        <v>23020488</v>
      </c>
      <c r="D515" s="61" t="s">
        <v>1258</v>
      </c>
      <c r="E515" s="61" t="s">
        <v>4973</v>
      </c>
      <c r="F515" s="61" t="s">
        <v>37</v>
      </c>
      <c r="G515" s="62">
        <v>52000000</v>
      </c>
      <c r="H515" s="61">
        <v>5.5</v>
      </c>
      <c r="I515" s="62">
        <f>Table1[[#This Row],[gross]]-Table1[[#This Row],[budget]]</f>
        <v>-28979512</v>
      </c>
      <c r="J515" s="61">
        <f>Table1[[#This Row],[gross]]/1000000</f>
        <v>23.020488</v>
      </c>
      <c r="K515" s="61">
        <f>Table1[[#This Row],[budget]]/1000000</f>
        <v>52</v>
      </c>
      <c r="L515" s="71">
        <f>Table1[[#This Row],[Profit_Margin]]/1000000</f>
        <v>-28.979512</v>
      </c>
    </row>
    <row r="516" spans="1:12">
      <c r="A516" s="68" t="s">
        <v>4003</v>
      </c>
      <c r="B516" s="61">
        <v>98</v>
      </c>
      <c r="C516" s="62">
        <v>13383737</v>
      </c>
      <c r="D516" s="61" t="s">
        <v>1009</v>
      </c>
      <c r="E516" s="61" t="s">
        <v>11180</v>
      </c>
      <c r="F516" s="61" t="s">
        <v>37</v>
      </c>
      <c r="G516" s="62">
        <v>20000000</v>
      </c>
      <c r="H516" s="61">
        <v>7.5</v>
      </c>
      <c r="I516" s="62">
        <f>Table1[[#This Row],[gross]]-Table1[[#This Row],[budget]]</f>
        <v>-6616263</v>
      </c>
      <c r="J516" s="61">
        <f>Table1[[#This Row],[gross]]/1000000</f>
        <v>13.383737</v>
      </c>
      <c r="K516" s="61">
        <f>Table1[[#This Row],[budget]]/1000000</f>
        <v>20</v>
      </c>
      <c r="L516" s="71">
        <f>Table1[[#This Row],[Profit_Margin]]/1000000</f>
        <v>-6.616263</v>
      </c>
    </row>
    <row r="517" spans="1:12">
      <c r="A517" s="68" t="s">
        <v>1680</v>
      </c>
      <c r="B517" s="61">
        <v>108</v>
      </c>
      <c r="C517" s="62">
        <v>26525834</v>
      </c>
      <c r="D517" s="61" t="s">
        <v>1415</v>
      </c>
      <c r="E517" s="61" t="s">
        <v>8467</v>
      </c>
      <c r="F517" s="61" t="s">
        <v>37</v>
      </c>
      <c r="G517" s="62">
        <v>30000000</v>
      </c>
      <c r="H517" s="61">
        <v>6.8</v>
      </c>
      <c r="I517" s="62">
        <f>Table1[[#This Row],[gross]]-Table1[[#This Row],[budget]]</f>
        <v>-3474166</v>
      </c>
      <c r="J517" s="61">
        <f>Table1[[#This Row],[gross]]/1000000</f>
        <v>26.525834</v>
      </c>
      <c r="K517" s="61">
        <f>Table1[[#This Row],[budget]]/1000000</f>
        <v>30</v>
      </c>
      <c r="L517" s="71">
        <f>Table1[[#This Row],[Profit_Margin]]/1000000</f>
        <v>-3.4741659999999999</v>
      </c>
    </row>
    <row r="518" spans="1:12">
      <c r="A518" s="68" t="s">
        <v>12085</v>
      </c>
      <c r="B518" s="61">
        <v>95</v>
      </c>
      <c r="C518" s="62">
        <v>1028658</v>
      </c>
      <c r="D518" s="61" t="s">
        <v>1924</v>
      </c>
      <c r="E518" s="61" t="s">
        <v>20613</v>
      </c>
      <c r="F518" s="61" t="s">
        <v>37</v>
      </c>
      <c r="G518" s="62">
        <v>3000000</v>
      </c>
      <c r="H518" s="61">
        <v>7</v>
      </c>
      <c r="I518" s="62">
        <f>Table1[[#This Row],[gross]]-Table1[[#This Row],[budget]]</f>
        <v>-1971342</v>
      </c>
      <c r="J518" s="61">
        <f>Table1[[#This Row],[gross]]/1000000</f>
        <v>1.0286580000000001</v>
      </c>
      <c r="K518" s="61">
        <f>Table1[[#This Row],[budget]]/1000000</f>
        <v>3</v>
      </c>
      <c r="L518" s="71">
        <f>Table1[[#This Row],[Profit_Margin]]/1000000</f>
        <v>-1.9713419999999999</v>
      </c>
    </row>
    <row r="519" spans="1:12">
      <c r="A519" s="68" t="s">
        <v>4809</v>
      </c>
      <c r="B519" s="61">
        <v>119</v>
      </c>
      <c r="C519" s="62">
        <v>39440655</v>
      </c>
      <c r="D519" s="61" t="s">
        <v>4811</v>
      </c>
      <c r="E519" s="61" t="s">
        <v>4812</v>
      </c>
      <c r="F519" s="61" t="s">
        <v>37</v>
      </c>
      <c r="G519" s="62">
        <v>55000000</v>
      </c>
      <c r="H519" s="61">
        <v>6.4</v>
      </c>
      <c r="I519" s="62">
        <f>Table1[[#This Row],[gross]]-Table1[[#This Row],[budget]]</f>
        <v>-15559345</v>
      </c>
      <c r="J519" s="61">
        <f>Table1[[#This Row],[gross]]/1000000</f>
        <v>39.440655</v>
      </c>
      <c r="K519" s="61">
        <f>Table1[[#This Row],[budget]]/1000000</f>
        <v>55</v>
      </c>
      <c r="L519" s="71">
        <f>Table1[[#This Row],[Profit_Margin]]/1000000</f>
        <v>-15.559345</v>
      </c>
    </row>
    <row r="520" spans="1:12">
      <c r="A520" s="68" t="s">
        <v>7113</v>
      </c>
      <c r="B520" s="61">
        <v>96</v>
      </c>
      <c r="C520" s="62">
        <v>60338891</v>
      </c>
      <c r="D520" s="61" t="s">
        <v>2527</v>
      </c>
      <c r="E520" s="61" t="s">
        <v>7114</v>
      </c>
      <c r="F520" s="61" t="s">
        <v>37</v>
      </c>
      <c r="G520" s="62">
        <v>37000000</v>
      </c>
      <c r="H520" s="61">
        <v>7</v>
      </c>
      <c r="I520" s="62">
        <f>Table1[[#This Row],[gross]]-Table1[[#This Row],[budget]]</f>
        <v>23338891</v>
      </c>
      <c r="J520" s="61">
        <f>Table1[[#This Row],[gross]]/1000000</f>
        <v>60.338890999999997</v>
      </c>
      <c r="K520" s="61">
        <f>Table1[[#This Row],[budget]]/1000000</f>
        <v>37</v>
      </c>
      <c r="L520" s="71">
        <f>Table1[[#This Row],[Profit_Margin]]/1000000</f>
        <v>23.338891</v>
      </c>
    </row>
    <row r="521" spans="1:12">
      <c r="A521" s="68" t="s">
        <v>23350</v>
      </c>
      <c r="B521" s="61">
        <v>86</v>
      </c>
      <c r="C521" s="62">
        <v>111300</v>
      </c>
      <c r="D521" s="61" t="s">
        <v>67</v>
      </c>
      <c r="E521" s="61" t="s">
        <v>23353</v>
      </c>
      <c r="F521" s="61" t="s">
        <v>37</v>
      </c>
      <c r="G521" s="62">
        <v>225000</v>
      </c>
      <c r="H521" s="61">
        <v>7.5</v>
      </c>
      <c r="I521" s="62">
        <f>Table1[[#This Row],[gross]]-Table1[[#This Row],[budget]]</f>
        <v>-113700</v>
      </c>
      <c r="J521" s="61">
        <f>Table1[[#This Row],[gross]]/1000000</f>
        <v>0.1113</v>
      </c>
      <c r="K521" s="61">
        <f>Table1[[#This Row],[budget]]/1000000</f>
        <v>0.22500000000000001</v>
      </c>
      <c r="L521" s="71">
        <f>Table1[[#This Row],[Profit_Margin]]/1000000</f>
        <v>-0.1137</v>
      </c>
    </row>
    <row r="522" spans="1:12">
      <c r="A522" s="68" t="s">
        <v>9710</v>
      </c>
      <c r="B522" s="61">
        <v>101</v>
      </c>
      <c r="C522" s="62">
        <v>13650738</v>
      </c>
      <c r="D522" s="61" t="s">
        <v>2527</v>
      </c>
      <c r="E522" s="61" t="s">
        <v>11242</v>
      </c>
      <c r="F522" s="61" t="s">
        <v>37</v>
      </c>
      <c r="G522" s="62">
        <v>20000000</v>
      </c>
      <c r="H522" s="61">
        <v>6.6</v>
      </c>
      <c r="I522" s="62">
        <f>Table1[[#This Row],[gross]]-Table1[[#This Row],[budget]]</f>
        <v>-6349262</v>
      </c>
      <c r="J522" s="61">
        <f>Table1[[#This Row],[gross]]/1000000</f>
        <v>13.650738</v>
      </c>
      <c r="K522" s="61">
        <f>Table1[[#This Row],[budget]]/1000000</f>
        <v>20</v>
      </c>
      <c r="L522" s="71">
        <f>Table1[[#This Row],[Profit_Margin]]/1000000</f>
        <v>-6.3492620000000004</v>
      </c>
    </row>
    <row r="523" spans="1:12">
      <c r="A523" s="68" t="s">
        <v>21311</v>
      </c>
      <c r="B523" s="61">
        <v>85</v>
      </c>
      <c r="C523" s="62">
        <v>2199853</v>
      </c>
      <c r="D523" s="61" t="s">
        <v>2527</v>
      </c>
      <c r="E523" s="61" t="s">
        <v>21312</v>
      </c>
      <c r="F523" s="61" t="s">
        <v>37</v>
      </c>
      <c r="G523" s="62">
        <v>1200000</v>
      </c>
      <c r="H523" s="61">
        <v>6.6</v>
      </c>
      <c r="I523" s="62">
        <f>Table1[[#This Row],[gross]]-Table1[[#This Row],[budget]]</f>
        <v>999853</v>
      </c>
      <c r="J523" s="61">
        <f>Table1[[#This Row],[gross]]/1000000</f>
        <v>2.1998530000000001</v>
      </c>
      <c r="K523" s="61">
        <f>Table1[[#This Row],[budget]]/1000000</f>
        <v>1.2</v>
      </c>
      <c r="L523" s="71">
        <f>Table1[[#This Row],[Profit_Margin]]/1000000</f>
        <v>0.99985299999999999</v>
      </c>
    </row>
    <row r="524" spans="1:12">
      <c r="A524" s="68" t="s">
        <v>16986</v>
      </c>
      <c r="B524" s="61">
        <v>110</v>
      </c>
      <c r="C524" s="62">
        <v>102308900</v>
      </c>
      <c r="D524" s="61" t="s">
        <v>16988</v>
      </c>
      <c r="E524" s="61" t="s">
        <v>16990</v>
      </c>
      <c r="F524" s="61" t="s">
        <v>37</v>
      </c>
      <c r="G524" s="62">
        <v>6000000</v>
      </c>
      <c r="H524" s="61">
        <v>8.1</v>
      </c>
      <c r="I524" s="62">
        <f>Table1[[#This Row],[gross]]-Table1[[#This Row],[budget]]</f>
        <v>96308900</v>
      </c>
      <c r="J524" s="61">
        <f>Table1[[#This Row],[gross]]/1000000</f>
        <v>102.30889999999999</v>
      </c>
      <c r="K524" s="61">
        <f>Table1[[#This Row],[budget]]/1000000</f>
        <v>6</v>
      </c>
      <c r="L524" s="71">
        <f>Table1[[#This Row],[Profit_Margin]]/1000000</f>
        <v>96.308899999999994</v>
      </c>
    </row>
    <row r="525" spans="1:12">
      <c r="A525" s="68" t="s">
        <v>565</v>
      </c>
      <c r="B525" s="61">
        <v>122</v>
      </c>
      <c r="C525" s="62">
        <v>531009</v>
      </c>
      <c r="D525" s="61" t="s">
        <v>214</v>
      </c>
      <c r="E525" s="61" t="s">
        <v>11437</v>
      </c>
      <c r="F525" s="61" t="s">
        <v>37</v>
      </c>
      <c r="G525" s="62">
        <v>10000000</v>
      </c>
      <c r="H525" s="61">
        <v>5.3</v>
      </c>
      <c r="I525" s="62">
        <f>Table1[[#This Row],[gross]]-Table1[[#This Row],[budget]]</f>
        <v>-9468991</v>
      </c>
      <c r="J525" s="61">
        <f>Table1[[#This Row],[gross]]/1000000</f>
        <v>0.53100899999999995</v>
      </c>
      <c r="K525" s="61">
        <f>Table1[[#This Row],[budget]]/1000000</f>
        <v>10</v>
      </c>
      <c r="L525" s="71">
        <f>Table1[[#This Row],[Profit_Margin]]/1000000</f>
        <v>-9.4689910000000008</v>
      </c>
    </row>
    <row r="526" spans="1:12">
      <c r="A526" s="68" t="s">
        <v>16733</v>
      </c>
      <c r="B526" s="61">
        <v>118</v>
      </c>
      <c r="C526" s="62">
        <v>46451</v>
      </c>
      <c r="D526" s="61" t="s">
        <v>5967</v>
      </c>
      <c r="E526" s="61" t="s">
        <v>16734</v>
      </c>
      <c r="F526" s="61" t="s">
        <v>37</v>
      </c>
      <c r="G526" s="62">
        <v>7000000</v>
      </c>
      <c r="H526" s="61">
        <v>6</v>
      </c>
      <c r="I526" s="62">
        <f>Table1[[#This Row],[gross]]-Table1[[#This Row],[budget]]</f>
        <v>-6953549</v>
      </c>
      <c r="J526" s="61">
        <f>Table1[[#This Row],[gross]]/1000000</f>
        <v>4.6450999999999999E-2</v>
      </c>
      <c r="K526" s="61">
        <f>Table1[[#This Row],[budget]]/1000000</f>
        <v>7</v>
      </c>
      <c r="L526" s="71">
        <f>Table1[[#This Row],[Profit_Margin]]/1000000</f>
        <v>-6.9535489999999998</v>
      </c>
    </row>
    <row r="527" spans="1:12">
      <c r="A527" s="68" t="s">
        <v>4218</v>
      </c>
      <c r="B527" s="61">
        <v>98</v>
      </c>
      <c r="C527" s="62">
        <v>39800000</v>
      </c>
      <c r="D527" s="61" t="s">
        <v>3913</v>
      </c>
      <c r="E527" s="61" t="s">
        <v>17012</v>
      </c>
      <c r="F527" s="61" t="s">
        <v>37</v>
      </c>
      <c r="G527" s="62">
        <v>6000000</v>
      </c>
      <c r="H527" s="61">
        <v>7.4</v>
      </c>
      <c r="I527" s="62">
        <f>Table1[[#This Row],[gross]]-Table1[[#This Row],[budget]]</f>
        <v>33800000</v>
      </c>
      <c r="J527" s="61">
        <f>Table1[[#This Row],[gross]]/1000000</f>
        <v>39.799999999999997</v>
      </c>
      <c r="K527" s="61">
        <f>Table1[[#This Row],[budget]]/1000000</f>
        <v>6</v>
      </c>
      <c r="L527" s="71">
        <f>Table1[[#This Row],[Profit_Margin]]/1000000</f>
        <v>33.799999999999997</v>
      </c>
    </row>
    <row r="528" spans="1:12">
      <c r="A528" s="68" t="s">
        <v>14261</v>
      </c>
      <c r="B528" s="61">
        <v>109</v>
      </c>
      <c r="C528" s="62">
        <v>8134217</v>
      </c>
      <c r="D528" s="61" t="s">
        <v>4296</v>
      </c>
      <c r="E528" s="61" t="s">
        <v>14263</v>
      </c>
      <c r="F528" s="61" t="s">
        <v>37</v>
      </c>
      <c r="G528" s="62">
        <v>12000000</v>
      </c>
      <c r="H528" s="61">
        <v>7</v>
      </c>
      <c r="I528" s="62">
        <f>Table1[[#This Row],[gross]]-Table1[[#This Row],[budget]]</f>
        <v>-3865783</v>
      </c>
      <c r="J528" s="61">
        <f>Table1[[#This Row],[gross]]/1000000</f>
        <v>8.1342169999999996</v>
      </c>
      <c r="K528" s="61">
        <f>Table1[[#This Row],[budget]]/1000000</f>
        <v>12</v>
      </c>
      <c r="L528" s="71">
        <f>Table1[[#This Row],[Profit_Margin]]/1000000</f>
        <v>-3.865783</v>
      </c>
    </row>
    <row r="529" spans="1:12">
      <c r="A529" s="68" t="s">
        <v>23429</v>
      </c>
      <c r="B529" s="61">
        <v>86</v>
      </c>
      <c r="C529" s="62">
        <v>215185</v>
      </c>
      <c r="D529" s="61" t="s">
        <v>22394</v>
      </c>
      <c r="E529" s="61" t="s">
        <v>23432</v>
      </c>
      <c r="F529" s="61" t="s">
        <v>37</v>
      </c>
      <c r="G529" s="62">
        <v>200000</v>
      </c>
      <c r="H529" s="61">
        <v>7.5</v>
      </c>
      <c r="I529" s="62">
        <f>Table1[[#This Row],[gross]]-Table1[[#This Row],[budget]]</f>
        <v>15185</v>
      </c>
      <c r="J529" s="61">
        <f>Table1[[#This Row],[gross]]/1000000</f>
        <v>0.21518499999999999</v>
      </c>
      <c r="K529" s="61">
        <f>Table1[[#This Row],[budget]]/1000000</f>
        <v>0.2</v>
      </c>
      <c r="L529" s="71">
        <f>Table1[[#This Row],[Profit_Margin]]/1000000</f>
        <v>1.5185000000000001E-2</v>
      </c>
    </row>
    <row r="530" spans="1:12">
      <c r="A530" s="68" t="s">
        <v>10444</v>
      </c>
      <c r="B530" s="61">
        <v>100</v>
      </c>
      <c r="C530" s="62">
        <v>25339117</v>
      </c>
      <c r="D530" s="61" t="s">
        <v>1681</v>
      </c>
      <c r="E530" s="61" t="s">
        <v>14925</v>
      </c>
      <c r="F530" s="61" t="s">
        <v>37</v>
      </c>
      <c r="G530" s="62">
        <v>10000000</v>
      </c>
      <c r="H530" s="61">
        <v>6.5</v>
      </c>
      <c r="I530" s="62">
        <f>Table1[[#This Row],[gross]]-Table1[[#This Row],[budget]]</f>
        <v>15339117</v>
      </c>
      <c r="J530" s="61">
        <f>Table1[[#This Row],[gross]]/1000000</f>
        <v>25.339117000000002</v>
      </c>
      <c r="K530" s="61">
        <f>Table1[[#This Row],[budget]]/1000000</f>
        <v>10</v>
      </c>
      <c r="L530" s="71">
        <f>Table1[[#This Row],[Profit_Margin]]/1000000</f>
        <v>15.339117</v>
      </c>
    </row>
    <row r="531" spans="1:12">
      <c r="A531" s="68" t="s">
        <v>11400</v>
      </c>
      <c r="B531" s="61">
        <v>124</v>
      </c>
      <c r="C531" s="62">
        <v>2000000</v>
      </c>
      <c r="D531" s="61" t="s">
        <v>11402</v>
      </c>
      <c r="E531" s="61" t="s">
        <v>11403</v>
      </c>
      <c r="F531" s="61" t="s">
        <v>37</v>
      </c>
      <c r="G531" s="62">
        <v>20000000</v>
      </c>
      <c r="H531" s="61">
        <v>4.5</v>
      </c>
      <c r="I531" s="62">
        <f>Table1[[#This Row],[gross]]-Table1[[#This Row],[budget]]</f>
        <v>-18000000</v>
      </c>
      <c r="J531" s="61">
        <f>Table1[[#This Row],[gross]]/1000000</f>
        <v>2</v>
      </c>
      <c r="K531" s="61">
        <f>Table1[[#This Row],[budget]]/1000000</f>
        <v>20</v>
      </c>
      <c r="L531" s="71">
        <f>Table1[[#This Row],[Profit_Margin]]/1000000</f>
        <v>-18</v>
      </c>
    </row>
    <row r="532" spans="1:12">
      <c r="A532" s="68" t="s">
        <v>487</v>
      </c>
      <c r="B532" s="61">
        <v>128</v>
      </c>
      <c r="C532" s="62">
        <v>79100000</v>
      </c>
      <c r="D532" s="61" t="s">
        <v>1528</v>
      </c>
      <c r="E532" s="61" t="s">
        <v>7291</v>
      </c>
      <c r="F532" s="61" t="s">
        <v>37</v>
      </c>
      <c r="G532" s="62">
        <v>35000000</v>
      </c>
      <c r="H532" s="61">
        <v>7.3</v>
      </c>
      <c r="I532" s="62">
        <f>Table1[[#This Row],[gross]]-Table1[[#This Row],[budget]]</f>
        <v>44100000</v>
      </c>
      <c r="J532" s="61">
        <f>Table1[[#This Row],[gross]]/1000000</f>
        <v>79.099999999999994</v>
      </c>
      <c r="K532" s="61">
        <f>Table1[[#This Row],[budget]]/1000000</f>
        <v>35</v>
      </c>
      <c r="L532" s="71">
        <f>Table1[[#This Row],[Profit_Margin]]/1000000</f>
        <v>44.1</v>
      </c>
    </row>
    <row r="533" spans="1:12">
      <c r="A533" s="68" t="s">
        <v>5121</v>
      </c>
      <c r="B533" s="61">
        <v>110</v>
      </c>
      <c r="C533" s="62">
        <v>28747570</v>
      </c>
      <c r="D533" s="61" t="s">
        <v>1726</v>
      </c>
      <c r="E533" s="61" t="s">
        <v>16500</v>
      </c>
      <c r="F533" s="61" t="s">
        <v>37</v>
      </c>
      <c r="G533" s="62">
        <v>7000000</v>
      </c>
      <c r="H533" s="61">
        <v>7.4</v>
      </c>
      <c r="I533" s="62">
        <f>Table1[[#This Row],[gross]]-Table1[[#This Row],[budget]]</f>
        <v>21747570</v>
      </c>
      <c r="J533" s="61">
        <f>Table1[[#This Row],[gross]]/1000000</f>
        <v>28.74757</v>
      </c>
      <c r="K533" s="61">
        <f>Table1[[#This Row],[budget]]/1000000</f>
        <v>7</v>
      </c>
      <c r="L533" s="71">
        <f>Table1[[#This Row],[Profit_Margin]]/1000000</f>
        <v>21.74757</v>
      </c>
    </row>
    <row r="534" spans="1:12">
      <c r="A534" s="68" t="s">
        <v>220</v>
      </c>
      <c r="B534" s="61">
        <v>147</v>
      </c>
      <c r="C534" s="62">
        <v>407197282</v>
      </c>
      <c r="D534" s="61" t="s">
        <v>73</v>
      </c>
      <c r="E534" s="61" t="s">
        <v>221</v>
      </c>
      <c r="F534" s="61" t="s">
        <v>37</v>
      </c>
      <c r="G534" s="62">
        <v>250000000</v>
      </c>
      <c r="H534" s="61">
        <v>8.1999999999999993</v>
      </c>
      <c r="I534" s="62">
        <f>Table1[[#This Row],[gross]]-Table1[[#This Row],[budget]]</f>
        <v>157197282</v>
      </c>
      <c r="J534" s="61">
        <f>Table1[[#This Row],[gross]]/1000000</f>
        <v>407.19728199999997</v>
      </c>
      <c r="K534" s="61">
        <f>Table1[[#This Row],[budget]]/1000000</f>
        <v>250</v>
      </c>
      <c r="L534" s="71">
        <f>Table1[[#This Row],[Profit_Margin]]/1000000</f>
        <v>157.197282</v>
      </c>
    </row>
    <row r="535" spans="1:12">
      <c r="A535" s="68" t="s">
        <v>893</v>
      </c>
      <c r="B535" s="61">
        <v>124</v>
      </c>
      <c r="C535" s="62">
        <v>176636816</v>
      </c>
      <c r="D535" s="61" t="s">
        <v>73</v>
      </c>
      <c r="E535" s="61" t="s">
        <v>1088</v>
      </c>
      <c r="F535" s="61" t="s">
        <v>37</v>
      </c>
      <c r="G535" s="62">
        <v>140000000</v>
      </c>
      <c r="H535" s="61">
        <v>6.9</v>
      </c>
      <c r="I535" s="62">
        <f>Table1[[#This Row],[gross]]-Table1[[#This Row],[budget]]</f>
        <v>36636816</v>
      </c>
      <c r="J535" s="61">
        <f>Table1[[#This Row],[gross]]/1000000</f>
        <v>176.63681600000001</v>
      </c>
      <c r="K535" s="61">
        <f>Table1[[#This Row],[budget]]/1000000</f>
        <v>140</v>
      </c>
      <c r="L535" s="71">
        <f>Table1[[#This Row],[Profit_Margin]]/1000000</f>
        <v>36.636816000000003</v>
      </c>
    </row>
    <row r="536" spans="1:12">
      <c r="A536" s="68" t="s">
        <v>220</v>
      </c>
      <c r="B536" s="61">
        <v>136</v>
      </c>
      <c r="C536" s="62">
        <v>259746958</v>
      </c>
      <c r="D536" s="61" t="s">
        <v>73</v>
      </c>
      <c r="E536" s="61" t="s">
        <v>593</v>
      </c>
      <c r="F536" s="61" t="s">
        <v>37</v>
      </c>
      <c r="G536" s="62">
        <v>170000000</v>
      </c>
      <c r="H536" s="61">
        <v>7.8</v>
      </c>
      <c r="I536" s="62">
        <f>Table1[[#This Row],[gross]]-Table1[[#This Row],[budget]]</f>
        <v>89746958</v>
      </c>
      <c r="J536" s="61">
        <f>Table1[[#This Row],[gross]]/1000000</f>
        <v>259.74695800000001</v>
      </c>
      <c r="K536" s="61">
        <f>Table1[[#This Row],[budget]]/1000000</f>
        <v>170</v>
      </c>
      <c r="L536" s="71">
        <f>Table1[[#This Row],[Profit_Margin]]/1000000</f>
        <v>89.746958000000006</v>
      </c>
    </row>
    <row r="537" spans="1:12">
      <c r="A537" s="68" t="s">
        <v>4537</v>
      </c>
      <c r="B537" s="61">
        <v>131</v>
      </c>
      <c r="C537" s="62">
        <v>25528495</v>
      </c>
      <c r="D537" s="61" t="s">
        <v>4539</v>
      </c>
      <c r="E537" s="61" t="s">
        <v>4540</v>
      </c>
      <c r="F537" s="61" t="s">
        <v>37</v>
      </c>
      <c r="G537" s="62">
        <v>57000000</v>
      </c>
      <c r="H537" s="61">
        <v>5.9</v>
      </c>
      <c r="I537" s="62">
        <f>Table1[[#This Row],[gross]]-Table1[[#This Row],[budget]]</f>
        <v>-31471505</v>
      </c>
      <c r="J537" s="61">
        <f>Table1[[#This Row],[gross]]/1000000</f>
        <v>25.528494999999999</v>
      </c>
      <c r="K537" s="61">
        <f>Table1[[#This Row],[budget]]/1000000</f>
        <v>57</v>
      </c>
      <c r="L537" s="71">
        <f>Table1[[#This Row],[Profit_Margin]]/1000000</f>
        <v>-31.471505000000001</v>
      </c>
    </row>
    <row r="538" spans="1:12">
      <c r="A538" s="68" t="s">
        <v>1155</v>
      </c>
      <c r="B538" s="61">
        <v>134</v>
      </c>
      <c r="C538" s="62">
        <v>107100855</v>
      </c>
      <c r="D538" s="61" t="s">
        <v>3581</v>
      </c>
      <c r="E538" s="61" t="s">
        <v>4604</v>
      </c>
      <c r="F538" s="61" t="s">
        <v>37</v>
      </c>
      <c r="G538" s="62">
        <v>55000000</v>
      </c>
      <c r="H538" s="61">
        <v>7.9</v>
      </c>
      <c r="I538" s="62">
        <f>Table1[[#This Row],[gross]]-Table1[[#This Row],[budget]]</f>
        <v>52100855</v>
      </c>
      <c r="J538" s="61">
        <f>Table1[[#This Row],[gross]]/1000000</f>
        <v>107.100855</v>
      </c>
      <c r="K538" s="61">
        <f>Table1[[#This Row],[budget]]/1000000</f>
        <v>55</v>
      </c>
      <c r="L538" s="71">
        <f>Table1[[#This Row],[Profit_Margin]]/1000000</f>
        <v>52.100855000000003</v>
      </c>
    </row>
    <row r="539" spans="1:12">
      <c r="A539" s="68" t="s">
        <v>6804</v>
      </c>
      <c r="B539" s="61">
        <v>97</v>
      </c>
      <c r="C539" s="62">
        <v>2557668</v>
      </c>
      <c r="D539" s="61" t="s">
        <v>2125</v>
      </c>
      <c r="E539" s="61" t="s">
        <v>20273</v>
      </c>
      <c r="F539" s="61" t="s">
        <v>37</v>
      </c>
      <c r="G539" s="62">
        <v>2000000</v>
      </c>
      <c r="H539" s="61">
        <v>5.3</v>
      </c>
      <c r="I539" s="62">
        <f>Table1[[#This Row],[gross]]-Table1[[#This Row],[budget]]</f>
        <v>557668</v>
      </c>
      <c r="J539" s="61">
        <f>Table1[[#This Row],[gross]]/1000000</f>
        <v>2.5576680000000001</v>
      </c>
      <c r="K539" s="61">
        <f>Table1[[#This Row],[budget]]/1000000</f>
        <v>2</v>
      </c>
      <c r="L539" s="71">
        <f>Table1[[#This Row],[Profit_Margin]]/1000000</f>
        <v>0.55766800000000005</v>
      </c>
    </row>
    <row r="540" spans="1:12">
      <c r="A540" s="68" t="s">
        <v>20836</v>
      </c>
      <c r="B540" s="61">
        <v>95</v>
      </c>
      <c r="C540" s="62">
        <v>1060591</v>
      </c>
      <c r="D540" s="61" t="s">
        <v>1415</v>
      </c>
      <c r="E540" s="61" t="s">
        <v>20839</v>
      </c>
      <c r="F540" s="61" t="s">
        <v>15950</v>
      </c>
      <c r="G540" s="62">
        <v>1300000</v>
      </c>
      <c r="H540" s="61">
        <v>7.2</v>
      </c>
      <c r="I540" s="62">
        <f>Table1[[#This Row],[gross]]-Table1[[#This Row],[budget]]</f>
        <v>-239409</v>
      </c>
      <c r="J540" s="61">
        <f>Table1[[#This Row],[gross]]/1000000</f>
        <v>1.0605910000000001</v>
      </c>
      <c r="K540" s="61">
        <f>Table1[[#This Row],[budget]]/1000000</f>
        <v>1.3</v>
      </c>
      <c r="L540" s="71">
        <f>Table1[[#This Row],[Profit_Margin]]/1000000</f>
        <v>-0.23940900000000001</v>
      </c>
    </row>
    <row r="541" spans="1:12">
      <c r="A541" s="68" t="s">
        <v>13542</v>
      </c>
      <c r="B541" s="61">
        <v>127</v>
      </c>
      <c r="C541" s="62">
        <v>1000000</v>
      </c>
      <c r="D541" s="61" t="s">
        <v>1313</v>
      </c>
      <c r="E541" s="61" t="s">
        <v>13543</v>
      </c>
      <c r="F541" s="61" t="s">
        <v>37</v>
      </c>
      <c r="G541" s="62">
        <v>14000000</v>
      </c>
      <c r="H541" s="61">
        <v>6.5</v>
      </c>
      <c r="I541" s="62">
        <f>Table1[[#This Row],[gross]]-Table1[[#This Row],[budget]]</f>
        <v>-13000000</v>
      </c>
      <c r="J541" s="61">
        <f>Table1[[#This Row],[gross]]/1000000</f>
        <v>1</v>
      </c>
      <c r="K541" s="61">
        <f>Table1[[#This Row],[budget]]/1000000</f>
        <v>14</v>
      </c>
      <c r="L541" s="71">
        <f>Table1[[#This Row],[Profit_Margin]]/1000000</f>
        <v>-13</v>
      </c>
    </row>
    <row r="542" spans="1:12">
      <c r="A542" s="68" t="s">
        <v>8417</v>
      </c>
      <c r="B542" s="61">
        <v>100</v>
      </c>
      <c r="C542" s="62">
        <v>35266619</v>
      </c>
      <c r="D542" s="61" t="s">
        <v>5051</v>
      </c>
      <c r="E542" s="61" t="s">
        <v>8418</v>
      </c>
      <c r="F542" s="61" t="s">
        <v>37</v>
      </c>
      <c r="G542" s="62">
        <v>30000000</v>
      </c>
      <c r="H542" s="61">
        <v>5.9</v>
      </c>
      <c r="I542" s="62">
        <f>Table1[[#This Row],[gross]]-Table1[[#This Row],[budget]]</f>
        <v>5266619</v>
      </c>
      <c r="J542" s="61">
        <f>Table1[[#This Row],[gross]]/1000000</f>
        <v>35.266618999999999</v>
      </c>
      <c r="K542" s="61">
        <f>Table1[[#This Row],[budget]]/1000000</f>
        <v>30</v>
      </c>
      <c r="L542" s="71">
        <f>Table1[[#This Row],[Profit_Margin]]/1000000</f>
        <v>5.2666190000000004</v>
      </c>
    </row>
    <row r="543" spans="1:12">
      <c r="A543" s="68" t="s">
        <v>306</v>
      </c>
      <c r="B543" s="61">
        <v>106</v>
      </c>
      <c r="C543" s="62">
        <v>191450875</v>
      </c>
      <c r="D543" s="61" t="s">
        <v>307</v>
      </c>
      <c r="E543" s="61" t="s">
        <v>309</v>
      </c>
      <c r="F543" s="61" t="s">
        <v>37</v>
      </c>
      <c r="G543" s="62">
        <v>200000000</v>
      </c>
      <c r="H543" s="61">
        <v>6.3</v>
      </c>
      <c r="I543" s="62">
        <f>Table1[[#This Row],[gross]]-Table1[[#This Row],[budget]]</f>
        <v>-8549125</v>
      </c>
      <c r="J543" s="61">
        <f>Table1[[#This Row],[gross]]/1000000</f>
        <v>191.450875</v>
      </c>
      <c r="K543" s="61">
        <f>Table1[[#This Row],[budget]]/1000000</f>
        <v>200</v>
      </c>
      <c r="L543" s="71">
        <f>Table1[[#This Row],[Profit_Margin]]/1000000</f>
        <v>-8.5491250000000001</v>
      </c>
    </row>
    <row r="544" spans="1:12">
      <c r="A544" s="68" t="s">
        <v>306</v>
      </c>
      <c r="B544" s="61">
        <v>117</v>
      </c>
      <c r="C544" s="62">
        <v>244052771</v>
      </c>
      <c r="D544" s="61" t="s">
        <v>307</v>
      </c>
      <c r="E544" s="61" t="s">
        <v>3299</v>
      </c>
      <c r="F544" s="61" t="s">
        <v>37</v>
      </c>
      <c r="G544" s="62">
        <v>120000000</v>
      </c>
      <c r="H544" s="61">
        <v>7.2</v>
      </c>
      <c r="I544" s="62">
        <f>Table1[[#This Row],[gross]]-Table1[[#This Row],[budget]]</f>
        <v>124052771</v>
      </c>
      <c r="J544" s="61">
        <f>Table1[[#This Row],[gross]]/1000000</f>
        <v>244.05277100000001</v>
      </c>
      <c r="K544" s="61">
        <f>Table1[[#This Row],[budget]]/1000000</f>
        <v>120</v>
      </c>
      <c r="L544" s="71">
        <f>Table1[[#This Row],[Profit_Margin]]/1000000</f>
        <v>124.05277100000001</v>
      </c>
    </row>
    <row r="545" spans="1:12">
      <c r="A545" s="68" t="s">
        <v>17117</v>
      </c>
      <c r="B545" s="61">
        <v>84</v>
      </c>
      <c r="C545" s="62">
        <v>5895238</v>
      </c>
      <c r="D545" s="61" t="s">
        <v>4485</v>
      </c>
      <c r="E545" s="61" t="s">
        <v>17118</v>
      </c>
      <c r="F545" s="61" t="s">
        <v>2778</v>
      </c>
      <c r="G545" s="62">
        <v>6000000</v>
      </c>
      <c r="H545" s="61">
        <v>5.5</v>
      </c>
      <c r="I545" s="62">
        <f>Table1[[#This Row],[gross]]-Table1[[#This Row],[budget]]</f>
        <v>-104762</v>
      </c>
      <c r="J545" s="61">
        <f>Table1[[#This Row],[gross]]/1000000</f>
        <v>5.895238</v>
      </c>
      <c r="K545" s="61">
        <f>Table1[[#This Row],[budget]]/1000000</f>
        <v>6</v>
      </c>
      <c r="L545" s="71">
        <f>Table1[[#This Row],[Profit_Margin]]/1000000</f>
        <v>-0.10476199999999999</v>
      </c>
    </row>
    <row r="546" spans="1:12">
      <c r="A546" s="68" t="s">
        <v>6813</v>
      </c>
      <c r="B546" s="61">
        <v>109</v>
      </c>
      <c r="C546" s="62">
        <v>13248477</v>
      </c>
      <c r="D546" s="61" t="s">
        <v>3030</v>
      </c>
      <c r="E546" s="61" t="s">
        <v>9168</v>
      </c>
      <c r="F546" s="61" t="s">
        <v>37</v>
      </c>
      <c r="G546" s="62">
        <v>27000000</v>
      </c>
      <c r="H546" s="61">
        <v>6.2</v>
      </c>
      <c r="I546" s="62">
        <f>Table1[[#This Row],[gross]]-Table1[[#This Row],[budget]]</f>
        <v>-13751523</v>
      </c>
      <c r="J546" s="61">
        <f>Table1[[#This Row],[gross]]/1000000</f>
        <v>13.248476999999999</v>
      </c>
      <c r="K546" s="61">
        <f>Table1[[#This Row],[budget]]/1000000</f>
        <v>27</v>
      </c>
      <c r="L546" s="71">
        <f>Table1[[#This Row],[Profit_Margin]]/1000000</f>
        <v>-13.751523000000001</v>
      </c>
    </row>
    <row r="547" spans="1:12">
      <c r="A547" s="68" t="s">
        <v>13986</v>
      </c>
      <c r="B547" s="61">
        <v>108</v>
      </c>
      <c r="C547" s="62">
        <v>1039869</v>
      </c>
      <c r="D547" s="61" t="s">
        <v>1831</v>
      </c>
      <c r="E547" s="61" t="s">
        <v>13987</v>
      </c>
      <c r="F547" s="61" t="s">
        <v>37</v>
      </c>
      <c r="G547" s="62">
        <v>15000000</v>
      </c>
      <c r="H547" s="61">
        <v>6.2</v>
      </c>
      <c r="I547" s="62">
        <f>Table1[[#This Row],[gross]]-Table1[[#This Row],[budget]]</f>
        <v>-13960131</v>
      </c>
      <c r="J547" s="61">
        <f>Table1[[#This Row],[gross]]/1000000</f>
        <v>1.0398689999999999</v>
      </c>
      <c r="K547" s="61">
        <f>Table1[[#This Row],[budget]]/1000000</f>
        <v>15</v>
      </c>
      <c r="L547" s="71">
        <f>Table1[[#This Row],[Profit_Margin]]/1000000</f>
        <v>-13.960131000000001</v>
      </c>
    </row>
    <row r="548" spans="1:12">
      <c r="A548" s="68" t="s">
        <v>313</v>
      </c>
      <c r="B548" s="61">
        <v>144</v>
      </c>
      <c r="C548" s="62">
        <v>167007184</v>
      </c>
      <c r="D548" s="61" t="s">
        <v>50</v>
      </c>
      <c r="E548" s="61" t="s">
        <v>1707</v>
      </c>
      <c r="F548" s="61" t="s">
        <v>37</v>
      </c>
      <c r="G548" s="62">
        <v>150000000</v>
      </c>
      <c r="H548" s="61">
        <v>8</v>
      </c>
      <c r="I548" s="62">
        <f>Table1[[#This Row],[gross]]-Table1[[#This Row],[budget]]</f>
        <v>17007184</v>
      </c>
      <c r="J548" s="61">
        <f>Table1[[#This Row],[gross]]/1000000</f>
        <v>167.007184</v>
      </c>
      <c r="K548" s="61">
        <f>Table1[[#This Row],[budget]]/1000000</f>
        <v>150</v>
      </c>
      <c r="L548" s="71">
        <f>Table1[[#This Row],[Profit_Margin]]/1000000</f>
        <v>17.007183999999999</v>
      </c>
    </row>
    <row r="549" spans="1:12">
      <c r="A549" s="68" t="s">
        <v>487</v>
      </c>
      <c r="B549" s="61">
        <v>178</v>
      </c>
      <c r="C549" s="62">
        <v>42438300</v>
      </c>
      <c r="D549" s="61" t="s">
        <v>1726</v>
      </c>
      <c r="E549" s="61" t="s">
        <v>4962</v>
      </c>
      <c r="F549" s="61" t="s">
        <v>37</v>
      </c>
      <c r="G549" s="62">
        <v>52000000</v>
      </c>
      <c r="H549" s="61">
        <v>8.1999999999999993</v>
      </c>
      <c r="I549" s="62">
        <f>Table1[[#This Row],[gross]]-Table1[[#This Row],[budget]]</f>
        <v>-9561700</v>
      </c>
      <c r="J549" s="61">
        <f>Table1[[#This Row],[gross]]/1000000</f>
        <v>42.438299999999998</v>
      </c>
      <c r="K549" s="61">
        <f>Table1[[#This Row],[budget]]/1000000</f>
        <v>52</v>
      </c>
      <c r="L549" s="71">
        <f>Table1[[#This Row],[Profit_Margin]]/1000000</f>
        <v>-9.5617000000000001</v>
      </c>
    </row>
    <row r="550" spans="1:12">
      <c r="A550" s="68" t="s">
        <v>1873</v>
      </c>
      <c r="B550" s="61">
        <v>100</v>
      </c>
      <c r="C550" s="62">
        <v>100328194</v>
      </c>
      <c r="D550" s="61" t="s">
        <v>515</v>
      </c>
      <c r="E550" s="61" t="s">
        <v>4612</v>
      </c>
      <c r="F550" s="61" t="s">
        <v>37</v>
      </c>
      <c r="G550" s="62">
        <v>50000000</v>
      </c>
      <c r="H550" s="61">
        <v>6</v>
      </c>
      <c r="I550" s="62">
        <f>Table1[[#This Row],[gross]]-Table1[[#This Row],[budget]]</f>
        <v>50328194</v>
      </c>
      <c r="J550" s="61">
        <f>Table1[[#This Row],[gross]]/1000000</f>
        <v>100.328194</v>
      </c>
      <c r="K550" s="61">
        <f>Table1[[#This Row],[budget]]/1000000</f>
        <v>50</v>
      </c>
      <c r="L550" s="71">
        <f>Table1[[#This Row],[Profit_Margin]]/1000000</f>
        <v>50.328194000000003</v>
      </c>
    </row>
    <row r="551" spans="1:12">
      <c r="A551" s="68" t="s">
        <v>435</v>
      </c>
      <c r="B551" s="61">
        <v>143</v>
      </c>
      <c r="C551" s="62">
        <v>233630478</v>
      </c>
      <c r="D551" s="61" t="s">
        <v>2308</v>
      </c>
      <c r="E551" s="61" t="s">
        <v>2309</v>
      </c>
      <c r="F551" s="61" t="s">
        <v>37</v>
      </c>
      <c r="G551" s="62">
        <v>90000000</v>
      </c>
      <c r="H551" s="61">
        <v>7.7</v>
      </c>
      <c r="I551" s="62">
        <f>Table1[[#This Row],[gross]]-Table1[[#This Row],[budget]]</f>
        <v>143630478</v>
      </c>
      <c r="J551" s="61">
        <f>Table1[[#This Row],[gross]]/1000000</f>
        <v>233.63047800000001</v>
      </c>
      <c r="K551" s="61">
        <f>Table1[[#This Row],[budget]]/1000000</f>
        <v>90</v>
      </c>
      <c r="L551" s="71">
        <f>Table1[[#This Row],[Profit_Margin]]/1000000</f>
        <v>143.63047800000001</v>
      </c>
    </row>
    <row r="552" spans="1:12">
      <c r="A552" s="68" t="s">
        <v>1198</v>
      </c>
      <c r="B552" s="61">
        <v>98</v>
      </c>
      <c r="C552" s="62">
        <v>4291965</v>
      </c>
      <c r="D552" s="61" t="s">
        <v>5940</v>
      </c>
      <c r="E552" s="61" t="s">
        <v>13523</v>
      </c>
      <c r="F552" s="61" t="s">
        <v>37</v>
      </c>
      <c r="G552" s="62">
        <v>14000000</v>
      </c>
      <c r="H552" s="61">
        <v>6.7</v>
      </c>
      <c r="I552" s="62">
        <f>Table1[[#This Row],[gross]]-Table1[[#This Row],[budget]]</f>
        <v>-9708035</v>
      </c>
      <c r="J552" s="61">
        <f>Table1[[#This Row],[gross]]/1000000</f>
        <v>4.2919650000000003</v>
      </c>
      <c r="K552" s="61">
        <f>Table1[[#This Row],[budget]]/1000000</f>
        <v>14</v>
      </c>
      <c r="L552" s="71">
        <f>Table1[[#This Row],[Profit_Margin]]/1000000</f>
        <v>-9.7080350000000006</v>
      </c>
    </row>
    <row r="553" spans="1:12">
      <c r="A553" s="68" t="s">
        <v>389</v>
      </c>
      <c r="B553" s="61">
        <v>141</v>
      </c>
      <c r="C553" s="62">
        <v>164435221</v>
      </c>
      <c r="D553" s="61" t="s">
        <v>1726</v>
      </c>
      <c r="E553" s="61" t="s">
        <v>4920</v>
      </c>
      <c r="F553" s="61" t="s">
        <v>37</v>
      </c>
      <c r="G553" s="62">
        <v>52000000</v>
      </c>
      <c r="H553" s="61">
        <v>8</v>
      </c>
      <c r="I553" s="62">
        <f>Table1[[#This Row],[gross]]-Table1[[#This Row],[budget]]</f>
        <v>112435221</v>
      </c>
      <c r="J553" s="61">
        <f>Table1[[#This Row],[gross]]/1000000</f>
        <v>164.43522100000001</v>
      </c>
      <c r="K553" s="61">
        <f>Table1[[#This Row],[budget]]/1000000</f>
        <v>52</v>
      </c>
      <c r="L553" s="71">
        <f>Table1[[#This Row],[Profit_Margin]]/1000000</f>
        <v>112.435221</v>
      </c>
    </row>
    <row r="554" spans="1:12">
      <c r="A554" s="68" t="s">
        <v>11891</v>
      </c>
      <c r="B554" s="61">
        <v>91</v>
      </c>
      <c r="C554" s="62">
        <v>16702864</v>
      </c>
      <c r="D554" s="61" t="s">
        <v>1009</v>
      </c>
      <c r="E554" s="61" t="s">
        <v>11893</v>
      </c>
      <c r="F554" s="61" t="s">
        <v>37</v>
      </c>
      <c r="G554" s="62">
        <v>18000000</v>
      </c>
      <c r="H554" s="61">
        <v>5.2</v>
      </c>
      <c r="I554" s="62">
        <f>Table1[[#This Row],[gross]]-Table1[[#This Row],[budget]]</f>
        <v>-1297136</v>
      </c>
      <c r="J554" s="61">
        <f>Table1[[#This Row],[gross]]/1000000</f>
        <v>16.702864000000002</v>
      </c>
      <c r="K554" s="61">
        <f>Table1[[#This Row],[budget]]/1000000</f>
        <v>18</v>
      </c>
      <c r="L554" s="71">
        <f>Table1[[#This Row],[Profit_Margin]]/1000000</f>
        <v>-1.2971360000000001</v>
      </c>
    </row>
    <row r="555" spans="1:12">
      <c r="A555" s="68" t="s">
        <v>1889</v>
      </c>
      <c r="B555" s="61">
        <v>87</v>
      </c>
      <c r="C555" s="62">
        <v>93375151</v>
      </c>
      <c r="D555" s="61" t="s">
        <v>2502</v>
      </c>
      <c r="E555" s="61" t="s">
        <v>3990</v>
      </c>
      <c r="F555" s="61" t="s">
        <v>37</v>
      </c>
      <c r="G555" s="62">
        <v>60000000</v>
      </c>
      <c r="H555" s="61">
        <v>5.2</v>
      </c>
      <c r="I555" s="62">
        <f>Table1[[#This Row],[gross]]-Table1[[#This Row],[budget]]</f>
        <v>33375151</v>
      </c>
      <c r="J555" s="61">
        <f>Table1[[#This Row],[gross]]/1000000</f>
        <v>93.375151000000002</v>
      </c>
      <c r="K555" s="61">
        <f>Table1[[#This Row],[budget]]/1000000</f>
        <v>60</v>
      </c>
      <c r="L555" s="71">
        <f>Table1[[#This Row],[Profit_Margin]]/1000000</f>
        <v>33.375151000000002</v>
      </c>
    </row>
    <row r="556" spans="1:12">
      <c r="A556" s="68" t="s">
        <v>1511</v>
      </c>
      <c r="B556" s="61">
        <v>82</v>
      </c>
      <c r="C556" s="62">
        <v>43575716</v>
      </c>
      <c r="D556" s="61" t="s">
        <v>2502</v>
      </c>
      <c r="E556" s="61" t="s">
        <v>2503</v>
      </c>
      <c r="F556" s="61" t="s">
        <v>37</v>
      </c>
      <c r="G556" s="62">
        <v>85000000</v>
      </c>
      <c r="H556" s="61">
        <v>4.3</v>
      </c>
      <c r="I556" s="62">
        <f>Table1[[#This Row],[gross]]-Table1[[#This Row],[budget]]</f>
        <v>-41424284</v>
      </c>
      <c r="J556" s="61">
        <f>Table1[[#This Row],[gross]]/1000000</f>
        <v>43.575716</v>
      </c>
      <c r="K556" s="61">
        <f>Table1[[#This Row],[budget]]/1000000</f>
        <v>85</v>
      </c>
      <c r="L556" s="71">
        <f>Table1[[#This Row],[Profit_Margin]]/1000000</f>
        <v>-41.424284</v>
      </c>
    </row>
    <row r="557" spans="1:12">
      <c r="A557" s="68" t="s">
        <v>1776</v>
      </c>
      <c r="B557" s="61">
        <v>75</v>
      </c>
      <c r="C557" s="62">
        <v>3562749</v>
      </c>
      <c r="D557" s="61" t="s">
        <v>8010</v>
      </c>
      <c r="E557" s="61" t="s">
        <v>8012</v>
      </c>
      <c r="F557" s="61" t="s">
        <v>37</v>
      </c>
      <c r="G557" s="62">
        <v>32000000</v>
      </c>
      <c r="H557" s="61">
        <v>6.9</v>
      </c>
      <c r="I557" s="62">
        <f>Table1[[#This Row],[gross]]-Table1[[#This Row],[budget]]</f>
        <v>-28437251</v>
      </c>
      <c r="J557" s="61">
        <f>Table1[[#This Row],[gross]]/1000000</f>
        <v>3.5627490000000002</v>
      </c>
      <c r="K557" s="61">
        <f>Table1[[#This Row],[budget]]/1000000</f>
        <v>32</v>
      </c>
      <c r="L557" s="71">
        <f>Table1[[#This Row],[Profit_Margin]]/1000000</f>
        <v>-28.437251</v>
      </c>
    </row>
    <row r="558" spans="1:12">
      <c r="A558" s="68" t="s">
        <v>1858</v>
      </c>
      <c r="B558" s="61">
        <v>87</v>
      </c>
      <c r="C558" s="62">
        <v>40198710</v>
      </c>
      <c r="D558" s="61" t="s">
        <v>1860</v>
      </c>
      <c r="E558" s="61" t="s">
        <v>1861</v>
      </c>
      <c r="F558" s="61" t="s">
        <v>37</v>
      </c>
      <c r="G558" s="62">
        <v>100000000</v>
      </c>
      <c r="H558" s="61">
        <v>3.3</v>
      </c>
      <c r="I558" s="62">
        <f>Table1[[#This Row],[gross]]-Table1[[#This Row],[budget]]</f>
        <v>-59801290</v>
      </c>
      <c r="J558" s="61">
        <f>Table1[[#This Row],[gross]]/1000000</f>
        <v>40.198709999999998</v>
      </c>
      <c r="K558" s="61">
        <f>Table1[[#This Row],[budget]]/1000000</f>
        <v>100</v>
      </c>
      <c r="L558" s="71">
        <f>Table1[[#This Row],[Profit_Margin]]/1000000</f>
        <v>-59.801290000000002</v>
      </c>
    </row>
    <row r="559" spans="1:12">
      <c r="A559" s="68" t="s">
        <v>24110</v>
      </c>
      <c r="B559" s="61">
        <v>80</v>
      </c>
      <c r="C559" s="62">
        <v>70071</v>
      </c>
      <c r="D559" s="61" t="s">
        <v>10413</v>
      </c>
      <c r="E559" s="61" t="s">
        <v>24113</v>
      </c>
      <c r="F559" s="61" t="s">
        <v>37</v>
      </c>
      <c r="G559" s="62">
        <v>7000</v>
      </c>
      <c r="H559" s="61">
        <v>6.3</v>
      </c>
      <c r="I559" s="62">
        <f>Table1[[#This Row],[gross]]-Table1[[#This Row],[budget]]</f>
        <v>63071</v>
      </c>
      <c r="J559" s="61">
        <f>Table1[[#This Row],[gross]]/1000000</f>
        <v>7.0070999999999994E-2</v>
      </c>
      <c r="K559" s="61">
        <f>Table1[[#This Row],[budget]]/1000000</f>
        <v>7.0000000000000001E-3</v>
      </c>
      <c r="L559" s="71">
        <f>Table1[[#This Row],[Profit_Margin]]/1000000</f>
        <v>6.3071000000000002E-2</v>
      </c>
    </row>
    <row r="560" spans="1:12">
      <c r="A560" s="68" t="s">
        <v>13792</v>
      </c>
      <c r="B560" s="61">
        <v>87</v>
      </c>
      <c r="C560" s="62">
        <v>1276984</v>
      </c>
      <c r="D560" s="61" t="s">
        <v>5967</v>
      </c>
      <c r="E560" s="61" t="s">
        <v>15265</v>
      </c>
      <c r="F560" s="61" t="s">
        <v>37</v>
      </c>
      <c r="G560" s="62">
        <v>10000000</v>
      </c>
      <c r="H560" s="61">
        <v>6.2</v>
      </c>
      <c r="I560" s="62">
        <f>Table1[[#This Row],[gross]]-Table1[[#This Row],[budget]]</f>
        <v>-8723016</v>
      </c>
      <c r="J560" s="61">
        <f>Table1[[#This Row],[gross]]/1000000</f>
        <v>1.2769839999999999</v>
      </c>
      <c r="K560" s="61">
        <f>Table1[[#This Row],[budget]]/1000000</f>
        <v>10</v>
      </c>
      <c r="L560" s="71">
        <f>Table1[[#This Row],[Profit_Margin]]/1000000</f>
        <v>-8.7230159999999994</v>
      </c>
    </row>
    <row r="561" spans="1:12">
      <c r="A561" s="68" t="s">
        <v>4003</v>
      </c>
      <c r="B561" s="61">
        <v>113</v>
      </c>
      <c r="C561" s="62">
        <v>5032496</v>
      </c>
      <c r="D561" s="61" t="s">
        <v>2527</v>
      </c>
      <c r="E561" s="61" t="s">
        <v>14280</v>
      </c>
      <c r="F561" s="61" t="s">
        <v>37</v>
      </c>
      <c r="G561" s="62">
        <v>12000000</v>
      </c>
      <c r="H561" s="61">
        <v>6.3</v>
      </c>
      <c r="I561" s="62">
        <f>Table1[[#This Row],[gross]]-Table1[[#This Row],[budget]]</f>
        <v>-6967504</v>
      </c>
      <c r="J561" s="61">
        <f>Table1[[#This Row],[gross]]/1000000</f>
        <v>5.0324960000000001</v>
      </c>
      <c r="K561" s="61">
        <f>Table1[[#This Row],[budget]]/1000000</f>
        <v>12</v>
      </c>
      <c r="L561" s="71">
        <f>Table1[[#This Row],[Profit_Margin]]/1000000</f>
        <v>-6.9675039999999999</v>
      </c>
    </row>
    <row r="562" spans="1:12">
      <c r="A562" s="68" t="s">
        <v>5861</v>
      </c>
      <c r="B562" s="61">
        <v>94</v>
      </c>
      <c r="C562" s="62">
        <v>32003620</v>
      </c>
      <c r="D562" s="61" t="s">
        <v>334</v>
      </c>
      <c r="E562" s="61" t="s">
        <v>5863</v>
      </c>
      <c r="F562" s="61" t="s">
        <v>37</v>
      </c>
      <c r="G562" s="62">
        <v>25000000</v>
      </c>
      <c r="H562" s="61">
        <v>6.5</v>
      </c>
      <c r="I562" s="62">
        <f>Table1[[#This Row],[gross]]-Table1[[#This Row],[budget]]</f>
        <v>7003620</v>
      </c>
      <c r="J562" s="61">
        <f>Table1[[#This Row],[gross]]/1000000</f>
        <v>32.003619999999998</v>
      </c>
      <c r="K562" s="61">
        <f>Table1[[#This Row],[budget]]/1000000</f>
        <v>25</v>
      </c>
      <c r="L562" s="71">
        <f>Table1[[#This Row],[Profit_Margin]]/1000000</f>
        <v>7.0036199999999997</v>
      </c>
    </row>
    <row r="563" spans="1:12">
      <c r="A563" s="68" t="s">
        <v>22962</v>
      </c>
      <c r="B563" s="61">
        <v>84</v>
      </c>
      <c r="C563" s="62">
        <v>34151</v>
      </c>
      <c r="D563" s="61" t="s">
        <v>20327</v>
      </c>
      <c r="E563" s="61" t="s">
        <v>22964</v>
      </c>
      <c r="F563" s="61" t="s">
        <v>11690</v>
      </c>
      <c r="G563" s="62">
        <v>450000</v>
      </c>
      <c r="H563" s="61">
        <v>7.2</v>
      </c>
      <c r="I563" s="62">
        <f>Table1[[#This Row],[gross]]-Table1[[#This Row],[budget]]</f>
        <v>-415849</v>
      </c>
      <c r="J563" s="61">
        <f>Table1[[#This Row],[gross]]/1000000</f>
        <v>3.4151000000000001E-2</v>
      </c>
      <c r="K563" s="61">
        <f>Table1[[#This Row],[budget]]/1000000</f>
        <v>0.45</v>
      </c>
      <c r="L563" s="71">
        <f>Table1[[#This Row],[Profit_Margin]]/1000000</f>
        <v>-0.41584900000000002</v>
      </c>
    </row>
    <row r="564" spans="1:12">
      <c r="A564" s="68" t="s">
        <v>11881</v>
      </c>
      <c r="B564" s="61">
        <v>115</v>
      </c>
      <c r="C564" s="62">
        <v>17174870</v>
      </c>
      <c r="D564" s="61" t="s">
        <v>7837</v>
      </c>
      <c r="E564" s="61" t="s">
        <v>11883</v>
      </c>
      <c r="F564" s="61" t="s">
        <v>37</v>
      </c>
      <c r="G564" s="62">
        <v>18000000</v>
      </c>
      <c r="H564" s="61">
        <v>6.7</v>
      </c>
      <c r="I564" s="62">
        <f>Table1[[#This Row],[gross]]-Table1[[#This Row],[budget]]</f>
        <v>-825130</v>
      </c>
      <c r="J564" s="61">
        <f>Table1[[#This Row],[gross]]/1000000</f>
        <v>17.174869999999999</v>
      </c>
      <c r="K564" s="61">
        <f>Table1[[#This Row],[budget]]/1000000</f>
        <v>18</v>
      </c>
      <c r="L564" s="71">
        <f>Table1[[#This Row],[Profit_Margin]]/1000000</f>
        <v>-0.82513000000000003</v>
      </c>
    </row>
    <row r="565" spans="1:12">
      <c r="A565" s="68" t="s">
        <v>5059</v>
      </c>
      <c r="B565" s="61">
        <v>107</v>
      </c>
      <c r="C565" s="62">
        <v>126088877</v>
      </c>
      <c r="D565" s="61" t="s">
        <v>1752</v>
      </c>
      <c r="E565" s="61" t="s">
        <v>5060</v>
      </c>
      <c r="F565" s="61" t="s">
        <v>37</v>
      </c>
      <c r="G565" s="62">
        <v>50000000</v>
      </c>
      <c r="H565" s="61">
        <v>6.6</v>
      </c>
      <c r="I565" s="62">
        <f>Table1[[#This Row],[gross]]-Table1[[#This Row],[budget]]</f>
        <v>76088877</v>
      </c>
      <c r="J565" s="61">
        <f>Table1[[#This Row],[gross]]/1000000</f>
        <v>126.088877</v>
      </c>
      <c r="K565" s="61">
        <f>Table1[[#This Row],[budget]]/1000000</f>
        <v>50</v>
      </c>
      <c r="L565" s="71">
        <f>Table1[[#This Row],[Profit_Margin]]/1000000</f>
        <v>76.088876999999997</v>
      </c>
    </row>
    <row r="566" spans="1:12">
      <c r="A566" s="68" t="s">
        <v>4382</v>
      </c>
      <c r="B566" s="61">
        <v>113</v>
      </c>
      <c r="C566" s="62">
        <v>5595428</v>
      </c>
      <c r="D566" s="61" t="s">
        <v>3409</v>
      </c>
      <c r="E566" s="61" t="s">
        <v>19614</v>
      </c>
      <c r="F566" s="61" t="s">
        <v>14503</v>
      </c>
      <c r="G566" s="62">
        <v>2900000</v>
      </c>
      <c r="H566" s="61">
        <v>8</v>
      </c>
      <c r="I566" s="62">
        <f>Table1[[#This Row],[gross]]-Table1[[#This Row],[budget]]</f>
        <v>2695428</v>
      </c>
      <c r="J566" s="61">
        <f>Table1[[#This Row],[gross]]/1000000</f>
        <v>5.5954280000000001</v>
      </c>
      <c r="K566" s="61">
        <f>Table1[[#This Row],[budget]]/1000000</f>
        <v>2.9</v>
      </c>
      <c r="L566" s="71">
        <f>Table1[[#This Row],[Profit_Margin]]/1000000</f>
        <v>2.6954280000000002</v>
      </c>
    </row>
    <row r="567" spans="1:12">
      <c r="A567" s="68" t="s">
        <v>21356</v>
      </c>
      <c r="B567" s="61">
        <v>85</v>
      </c>
      <c r="C567" s="62">
        <v>7826</v>
      </c>
      <c r="D567" s="61" t="s">
        <v>17534</v>
      </c>
      <c r="E567" s="61" t="s">
        <v>21357</v>
      </c>
      <c r="F567" s="61" t="s">
        <v>37</v>
      </c>
      <c r="G567" s="62">
        <v>1200000</v>
      </c>
      <c r="H567" s="61">
        <v>6.2</v>
      </c>
      <c r="I567" s="62">
        <f>Table1[[#This Row],[gross]]-Table1[[#This Row],[budget]]</f>
        <v>-1192174</v>
      </c>
      <c r="J567" s="61">
        <f>Table1[[#This Row],[gross]]/1000000</f>
        <v>7.8259999999999996E-3</v>
      </c>
      <c r="K567" s="61">
        <f>Table1[[#This Row],[budget]]/1000000</f>
        <v>1.2</v>
      </c>
      <c r="L567" s="71">
        <f>Table1[[#This Row],[Profit_Margin]]/1000000</f>
        <v>-1.1921740000000001</v>
      </c>
    </row>
    <row r="568" spans="1:12">
      <c r="A568" s="68" t="s">
        <v>19511</v>
      </c>
      <c r="B568" s="61">
        <v>88</v>
      </c>
      <c r="C568" s="62">
        <v>143000</v>
      </c>
      <c r="D568" s="61" t="s">
        <v>5544</v>
      </c>
      <c r="E568" s="61" t="s">
        <v>19513</v>
      </c>
      <c r="F568" s="61" t="s">
        <v>37</v>
      </c>
      <c r="G568" s="62">
        <v>5000000</v>
      </c>
      <c r="H568" s="61">
        <v>4.0999999999999996</v>
      </c>
      <c r="I568" s="62">
        <f>Table1[[#This Row],[gross]]-Table1[[#This Row],[budget]]</f>
        <v>-4857000</v>
      </c>
      <c r="J568" s="61">
        <f>Table1[[#This Row],[gross]]/1000000</f>
        <v>0.14299999999999999</v>
      </c>
      <c r="K568" s="61">
        <f>Table1[[#This Row],[budget]]/1000000</f>
        <v>5</v>
      </c>
      <c r="L568" s="71">
        <f>Table1[[#This Row],[Profit_Margin]]/1000000</f>
        <v>-4.8570000000000002</v>
      </c>
    </row>
    <row r="569" spans="1:12">
      <c r="A569" s="68" t="s">
        <v>2433</v>
      </c>
      <c r="B569" s="61">
        <v>107</v>
      </c>
      <c r="C569" s="62">
        <v>20550712</v>
      </c>
      <c r="D569" s="61" t="s">
        <v>1390</v>
      </c>
      <c r="E569" s="61" t="s">
        <v>4760</v>
      </c>
      <c r="F569" s="61" t="s">
        <v>37</v>
      </c>
      <c r="G569" s="62">
        <v>50000000</v>
      </c>
      <c r="H569" s="61">
        <v>5.6</v>
      </c>
      <c r="I569" s="62">
        <f>Table1[[#This Row],[gross]]-Table1[[#This Row],[budget]]</f>
        <v>-29449288</v>
      </c>
      <c r="J569" s="61">
        <f>Table1[[#This Row],[gross]]/1000000</f>
        <v>20.550712000000001</v>
      </c>
      <c r="K569" s="61">
        <f>Table1[[#This Row],[budget]]/1000000</f>
        <v>50</v>
      </c>
      <c r="L569" s="71">
        <f>Table1[[#This Row],[Profit_Margin]]/1000000</f>
        <v>-29.449287999999999</v>
      </c>
    </row>
    <row r="570" spans="1:12">
      <c r="A570" s="68" t="s">
        <v>16698</v>
      </c>
      <c r="B570" s="61">
        <v>95</v>
      </c>
      <c r="C570" s="62">
        <v>306715</v>
      </c>
      <c r="D570" s="61" t="s">
        <v>1671</v>
      </c>
      <c r="E570" s="61" t="s">
        <v>16699</v>
      </c>
      <c r="F570" s="61" t="s">
        <v>37</v>
      </c>
      <c r="G570" s="62">
        <v>10000000</v>
      </c>
      <c r="H570" s="61">
        <v>2.2999999999999998</v>
      </c>
      <c r="I570" s="62">
        <f>Table1[[#This Row],[gross]]-Table1[[#This Row],[budget]]</f>
        <v>-9693285</v>
      </c>
      <c r="J570" s="61">
        <f>Table1[[#This Row],[gross]]/1000000</f>
        <v>0.30671500000000002</v>
      </c>
      <c r="K570" s="61">
        <f>Table1[[#This Row],[budget]]/1000000</f>
        <v>10</v>
      </c>
      <c r="L570" s="71">
        <f>Table1[[#This Row],[Profit_Margin]]/1000000</f>
        <v>-9.6932849999999995</v>
      </c>
    </row>
    <row r="571" spans="1:12">
      <c r="A571" s="68" t="s">
        <v>3694</v>
      </c>
      <c r="B571" s="61">
        <v>141</v>
      </c>
      <c r="C571" s="62">
        <v>35707327</v>
      </c>
      <c r="D571" s="61" t="s">
        <v>2142</v>
      </c>
      <c r="E571" s="61" t="s">
        <v>4757</v>
      </c>
      <c r="F571" s="61" t="s">
        <v>37</v>
      </c>
      <c r="G571" s="62">
        <v>55000000</v>
      </c>
      <c r="H571" s="61">
        <v>7.8</v>
      </c>
      <c r="I571" s="62">
        <f>Table1[[#This Row],[gross]]-Table1[[#This Row],[budget]]</f>
        <v>-19292673</v>
      </c>
      <c r="J571" s="61">
        <f>Table1[[#This Row],[gross]]/1000000</f>
        <v>35.707326999999999</v>
      </c>
      <c r="K571" s="61">
        <f>Table1[[#This Row],[budget]]/1000000</f>
        <v>55</v>
      </c>
      <c r="L571" s="71">
        <f>Table1[[#This Row],[Profit_Margin]]/1000000</f>
        <v>-19.292673000000001</v>
      </c>
    </row>
    <row r="572" spans="1:12">
      <c r="A572" s="68" t="s">
        <v>5774</v>
      </c>
      <c r="B572" s="61">
        <v>91</v>
      </c>
      <c r="C572" s="62">
        <v>66790248</v>
      </c>
      <c r="D572" s="61" t="s">
        <v>4075</v>
      </c>
      <c r="E572" s="61" t="s">
        <v>5776</v>
      </c>
      <c r="F572" s="61" t="s">
        <v>37</v>
      </c>
      <c r="G572" s="62">
        <v>45000000</v>
      </c>
      <c r="H572" s="61">
        <v>6.5</v>
      </c>
      <c r="I572" s="62">
        <f>Table1[[#This Row],[gross]]-Table1[[#This Row],[budget]]</f>
        <v>21790248</v>
      </c>
      <c r="J572" s="61">
        <f>Table1[[#This Row],[gross]]/1000000</f>
        <v>66.790248000000005</v>
      </c>
      <c r="K572" s="61">
        <f>Table1[[#This Row],[budget]]/1000000</f>
        <v>45</v>
      </c>
      <c r="L572" s="71">
        <f>Table1[[#This Row],[Profit_Margin]]/1000000</f>
        <v>21.790247999999998</v>
      </c>
    </row>
    <row r="573" spans="1:12">
      <c r="A573" s="68" t="s">
        <v>1389</v>
      </c>
      <c r="B573" s="61">
        <v>120</v>
      </c>
      <c r="C573" s="62">
        <v>31569268</v>
      </c>
      <c r="D573" s="61" t="s">
        <v>5529</v>
      </c>
      <c r="E573" s="61" t="s">
        <v>5530</v>
      </c>
      <c r="F573" s="61" t="s">
        <v>37</v>
      </c>
      <c r="G573" s="62">
        <v>49000000</v>
      </c>
      <c r="H573" s="61">
        <v>6.9</v>
      </c>
      <c r="I573" s="62">
        <f>Table1[[#This Row],[gross]]-Table1[[#This Row],[budget]]</f>
        <v>-17430732</v>
      </c>
      <c r="J573" s="61">
        <f>Table1[[#This Row],[gross]]/1000000</f>
        <v>31.569268000000001</v>
      </c>
      <c r="K573" s="61">
        <f>Table1[[#This Row],[budget]]/1000000</f>
        <v>49</v>
      </c>
      <c r="L573" s="71">
        <f>Table1[[#This Row],[Profit_Margin]]/1000000</f>
        <v>-17.430731999999999</v>
      </c>
    </row>
    <row r="574" spans="1:12">
      <c r="A574" s="68" t="s">
        <v>18285</v>
      </c>
      <c r="B574" s="61">
        <v>122</v>
      </c>
      <c r="C574" s="62">
        <v>713413</v>
      </c>
      <c r="D574" s="61" t="s">
        <v>3082</v>
      </c>
      <c r="E574" s="61" t="s">
        <v>18288</v>
      </c>
      <c r="F574" s="61" t="s">
        <v>10490</v>
      </c>
      <c r="G574" s="62">
        <v>4500000</v>
      </c>
      <c r="H574" s="61">
        <v>7.8</v>
      </c>
      <c r="I574" s="62">
        <f>Table1[[#This Row],[gross]]-Table1[[#This Row],[budget]]</f>
        <v>-3786587</v>
      </c>
      <c r="J574" s="61">
        <f>Table1[[#This Row],[gross]]/1000000</f>
        <v>0.71341299999999996</v>
      </c>
      <c r="K574" s="61">
        <f>Table1[[#This Row],[budget]]/1000000</f>
        <v>4.5</v>
      </c>
      <c r="L574" s="71">
        <f>Table1[[#This Row],[Profit_Margin]]/1000000</f>
        <v>-3.7865869999999999</v>
      </c>
    </row>
    <row r="575" spans="1:12">
      <c r="A575" s="68" t="s">
        <v>7796</v>
      </c>
      <c r="B575" s="61">
        <v>125</v>
      </c>
      <c r="C575" s="62">
        <v>58800000</v>
      </c>
      <c r="D575" s="61" t="s">
        <v>1634</v>
      </c>
      <c r="E575" s="61" t="s">
        <v>17387</v>
      </c>
      <c r="F575" s="61" t="s">
        <v>37</v>
      </c>
      <c r="G575" s="62">
        <v>5500000</v>
      </c>
      <c r="H575" s="61">
        <v>7.2</v>
      </c>
      <c r="I575" s="62">
        <f>Table1[[#This Row],[gross]]-Table1[[#This Row],[budget]]</f>
        <v>53300000</v>
      </c>
      <c r="J575" s="61">
        <f>Table1[[#This Row],[gross]]/1000000</f>
        <v>58.8</v>
      </c>
      <c r="K575" s="61">
        <f>Table1[[#This Row],[budget]]/1000000</f>
        <v>5.5</v>
      </c>
      <c r="L575" s="71">
        <f>Table1[[#This Row],[Profit_Margin]]/1000000</f>
        <v>53.3</v>
      </c>
    </row>
    <row r="576" spans="1:12">
      <c r="A576" s="68" t="s">
        <v>255</v>
      </c>
      <c r="B576" s="61">
        <v>115</v>
      </c>
      <c r="C576" s="62">
        <v>206456431</v>
      </c>
      <c r="D576" s="61" t="s">
        <v>787</v>
      </c>
      <c r="E576" s="61" t="s">
        <v>788</v>
      </c>
      <c r="F576" s="61" t="s">
        <v>37</v>
      </c>
      <c r="G576" s="62">
        <v>150000000</v>
      </c>
      <c r="H576" s="61">
        <v>6.7</v>
      </c>
      <c r="I576" s="62">
        <f>Table1[[#This Row],[gross]]-Table1[[#This Row],[budget]]</f>
        <v>56456431</v>
      </c>
      <c r="J576" s="61">
        <f>Table1[[#This Row],[gross]]/1000000</f>
        <v>206.45643100000001</v>
      </c>
      <c r="K576" s="61">
        <f>Table1[[#This Row],[budget]]/1000000</f>
        <v>150</v>
      </c>
      <c r="L576" s="71">
        <f>Table1[[#This Row],[Profit_Margin]]/1000000</f>
        <v>56.456431000000002</v>
      </c>
    </row>
    <row r="577" spans="1:12">
      <c r="A577" s="68" t="s">
        <v>14323</v>
      </c>
      <c r="B577" s="61">
        <v>97</v>
      </c>
      <c r="C577" s="62">
        <v>3950294</v>
      </c>
      <c r="D577" s="61" t="s">
        <v>1415</v>
      </c>
      <c r="E577" s="61" t="s">
        <v>14324</v>
      </c>
      <c r="F577" s="61" t="s">
        <v>37</v>
      </c>
      <c r="G577" s="62">
        <v>12000000</v>
      </c>
      <c r="H577" s="61">
        <v>7</v>
      </c>
      <c r="I577" s="62">
        <f>Table1[[#This Row],[gross]]-Table1[[#This Row],[budget]]</f>
        <v>-8049706</v>
      </c>
      <c r="J577" s="61">
        <f>Table1[[#This Row],[gross]]/1000000</f>
        <v>3.950294</v>
      </c>
      <c r="K577" s="61">
        <f>Table1[[#This Row],[budget]]/1000000</f>
        <v>12</v>
      </c>
      <c r="L577" s="71">
        <f>Table1[[#This Row],[Profit_Margin]]/1000000</f>
        <v>-8.0497060000000005</v>
      </c>
    </row>
    <row r="578" spans="1:12">
      <c r="A578" s="68" t="s">
        <v>6074</v>
      </c>
      <c r="B578" s="61">
        <v>99</v>
      </c>
      <c r="C578" s="62">
        <v>31136950</v>
      </c>
      <c r="D578" s="61" t="s">
        <v>687</v>
      </c>
      <c r="E578" s="61" t="s">
        <v>6077</v>
      </c>
      <c r="F578" s="61" t="s">
        <v>37</v>
      </c>
      <c r="G578" s="62">
        <v>44000000</v>
      </c>
      <c r="H578" s="61">
        <v>6.5</v>
      </c>
      <c r="I578" s="62">
        <f>Table1[[#This Row],[gross]]-Table1[[#This Row],[budget]]</f>
        <v>-12863050</v>
      </c>
      <c r="J578" s="61">
        <f>Table1[[#This Row],[gross]]/1000000</f>
        <v>31.136949999999999</v>
      </c>
      <c r="K578" s="61">
        <f>Table1[[#This Row],[budget]]/1000000</f>
        <v>44</v>
      </c>
      <c r="L578" s="71">
        <f>Table1[[#This Row],[Profit_Margin]]/1000000</f>
        <v>-12.863049999999999</v>
      </c>
    </row>
    <row r="579" spans="1:12">
      <c r="A579" s="68" t="s">
        <v>3066</v>
      </c>
      <c r="B579" s="61">
        <v>102</v>
      </c>
      <c r="C579" s="62">
        <v>66636385</v>
      </c>
      <c r="D579" s="61" t="s">
        <v>3067</v>
      </c>
      <c r="E579" s="61" t="s">
        <v>3068</v>
      </c>
      <c r="F579" s="61" t="s">
        <v>37</v>
      </c>
      <c r="G579" s="62">
        <v>75000000</v>
      </c>
      <c r="H579" s="61">
        <v>7.1</v>
      </c>
      <c r="I579" s="62">
        <f>Table1[[#This Row],[gross]]-Table1[[#This Row],[budget]]</f>
        <v>-8363615</v>
      </c>
      <c r="J579" s="61">
        <f>Table1[[#This Row],[gross]]/1000000</f>
        <v>66.636385000000004</v>
      </c>
      <c r="K579" s="61">
        <f>Table1[[#This Row],[budget]]/1000000</f>
        <v>75</v>
      </c>
      <c r="L579" s="71">
        <f>Table1[[#This Row],[Profit_Margin]]/1000000</f>
        <v>-8.3636149999999994</v>
      </c>
    </row>
    <row r="580" spans="1:12">
      <c r="A580" s="68" t="s">
        <v>327</v>
      </c>
      <c r="B580" s="61">
        <v>94</v>
      </c>
      <c r="C580" s="62">
        <v>125305545</v>
      </c>
      <c r="D580" s="61" t="s">
        <v>2120</v>
      </c>
      <c r="E580" s="61" t="s">
        <v>2121</v>
      </c>
      <c r="F580" s="61" t="s">
        <v>37</v>
      </c>
      <c r="G580" s="62">
        <v>92000000</v>
      </c>
      <c r="H580" s="61">
        <v>5.5</v>
      </c>
      <c r="I580" s="62">
        <f>Table1[[#This Row],[gross]]-Table1[[#This Row],[budget]]</f>
        <v>33305545</v>
      </c>
      <c r="J580" s="61">
        <f>Table1[[#This Row],[gross]]/1000000</f>
        <v>125.305545</v>
      </c>
      <c r="K580" s="61">
        <f>Table1[[#This Row],[budget]]/1000000</f>
        <v>92</v>
      </c>
      <c r="L580" s="71">
        <f>Table1[[#This Row],[Profit_Margin]]/1000000</f>
        <v>33.305545000000002</v>
      </c>
    </row>
    <row r="581" spans="1:12">
      <c r="A581" s="68" t="s">
        <v>327</v>
      </c>
      <c r="B581" s="61">
        <v>107</v>
      </c>
      <c r="C581" s="62">
        <v>100685880</v>
      </c>
      <c r="D581" s="61" t="s">
        <v>1374</v>
      </c>
      <c r="E581" s="61" t="s">
        <v>1376</v>
      </c>
      <c r="F581" s="61" t="s">
        <v>37</v>
      </c>
      <c r="G581" s="62">
        <v>120000000</v>
      </c>
      <c r="H581" s="61">
        <v>4.8</v>
      </c>
      <c r="I581" s="62">
        <f>Table1[[#This Row],[gross]]-Table1[[#This Row],[budget]]</f>
        <v>-19314120</v>
      </c>
      <c r="J581" s="61">
        <f>Table1[[#This Row],[gross]]/1000000</f>
        <v>100.68588</v>
      </c>
      <c r="K581" s="61">
        <f>Table1[[#This Row],[budget]]/1000000</f>
        <v>120</v>
      </c>
      <c r="L581" s="71">
        <f>Table1[[#This Row],[Profit_Margin]]/1000000</f>
        <v>-19.314119999999999</v>
      </c>
    </row>
    <row r="582" spans="1:12">
      <c r="A582" s="68" t="s">
        <v>7134</v>
      </c>
      <c r="B582" s="61">
        <v>113</v>
      </c>
      <c r="C582" s="62">
        <v>12006514</v>
      </c>
      <c r="D582" s="61" t="s">
        <v>1415</v>
      </c>
      <c r="E582" s="61" t="s">
        <v>23146</v>
      </c>
      <c r="F582" s="61" t="s">
        <v>37</v>
      </c>
      <c r="G582" s="62">
        <v>250000</v>
      </c>
      <c r="H582" s="61">
        <v>7.3</v>
      </c>
      <c r="I582" s="62">
        <f>Table1[[#This Row],[gross]]-Table1[[#This Row],[budget]]</f>
        <v>11756514</v>
      </c>
      <c r="J582" s="61">
        <f>Table1[[#This Row],[gross]]/1000000</f>
        <v>12.006513999999999</v>
      </c>
      <c r="K582" s="61">
        <f>Table1[[#This Row],[budget]]/1000000</f>
        <v>0.25</v>
      </c>
      <c r="L582" s="71">
        <f>Table1[[#This Row],[Profit_Margin]]/1000000</f>
        <v>11.756513999999999</v>
      </c>
    </row>
    <row r="583" spans="1:12">
      <c r="A583" s="68" t="s">
        <v>8618</v>
      </c>
      <c r="B583" s="61">
        <v>101</v>
      </c>
      <c r="C583" s="62">
        <v>12189514</v>
      </c>
      <c r="D583" s="61" t="s">
        <v>1681</v>
      </c>
      <c r="E583" s="61" t="s">
        <v>8620</v>
      </c>
      <c r="F583" s="61" t="s">
        <v>37</v>
      </c>
      <c r="G583" s="62">
        <v>23000000</v>
      </c>
      <c r="H583" s="61">
        <v>6.1</v>
      </c>
      <c r="I583" s="62">
        <f>Table1[[#This Row],[gross]]-Table1[[#This Row],[budget]]</f>
        <v>-10810486</v>
      </c>
      <c r="J583" s="61">
        <f>Table1[[#This Row],[gross]]/1000000</f>
        <v>12.189514000000001</v>
      </c>
      <c r="K583" s="61">
        <f>Table1[[#This Row],[budget]]/1000000</f>
        <v>23</v>
      </c>
      <c r="L583" s="71">
        <f>Table1[[#This Row],[Profit_Margin]]/1000000</f>
        <v>-10.810485999999999</v>
      </c>
    </row>
    <row r="584" spans="1:12">
      <c r="A584" s="68" t="s">
        <v>741</v>
      </c>
      <c r="B584" s="61">
        <v>116</v>
      </c>
      <c r="C584" s="62">
        <v>6002756</v>
      </c>
      <c r="D584" s="61" t="s">
        <v>1634</v>
      </c>
      <c r="E584" s="61" t="s">
        <v>11343</v>
      </c>
      <c r="F584" s="61" t="s">
        <v>37</v>
      </c>
      <c r="G584" s="62">
        <v>20000000</v>
      </c>
      <c r="H584" s="61">
        <v>7.2</v>
      </c>
      <c r="I584" s="62">
        <f>Table1[[#This Row],[gross]]-Table1[[#This Row],[budget]]</f>
        <v>-13997244</v>
      </c>
      <c r="J584" s="61">
        <f>Table1[[#This Row],[gross]]/1000000</f>
        <v>6.0027559999999998</v>
      </c>
      <c r="K584" s="61">
        <f>Table1[[#This Row],[budget]]/1000000</f>
        <v>20</v>
      </c>
      <c r="L584" s="71">
        <f>Table1[[#This Row],[Profit_Margin]]/1000000</f>
        <v>-13.997244</v>
      </c>
    </row>
    <row r="585" spans="1:12">
      <c r="A585" s="68" t="s">
        <v>23730</v>
      </c>
      <c r="B585" s="61">
        <v>88</v>
      </c>
      <c r="C585" s="62">
        <v>59379</v>
      </c>
      <c r="D585" s="61" t="s">
        <v>23731</v>
      </c>
      <c r="E585" s="61" t="s">
        <v>23732</v>
      </c>
      <c r="F585" s="61" t="s">
        <v>37</v>
      </c>
      <c r="G585" s="62">
        <v>200000</v>
      </c>
      <c r="H585" s="61">
        <v>6.8</v>
      </c>
      <c r="I585" s="62">
        <f>Table1[[#This Row],[gross]]-Table1[[#This Row],[budget]]</f>
        <v>-140621</v>
      </c>
      <c r="J585" s="61">
        <f>Table1[[#This Row],[gross]]/1000000</f>
        <v>5.9379000000000001E-2</v>
      </c>
      <c r="K585" s="61">
        <f>Table1[[#This Row],[budget]]/1000000</f>
        <v>0.2</v>
      </c>
      <c r="L585" s="71">
        <f>Table1[[#This Row],[Profit_Margin]]/1000000</f>
        <v>-0.140621</v>
      </c>
    </row>
    <row r="586" spans="1:12">
      <c r="A586" s="68" t="s">
        <v>2612</v>
      </c>
      <c r="B586" s="61">
        <v>94</v>
      </c>
      <c r="C586" s="62">
        <v>82569532</v>
      </c>
      <c r="D586" s="61" t="s">
        <v>2358</v>
      </c>
      <c r="E586" s="61" t="s">
        <v>4017</v>
      </c>
      <c r="F586" s="61" t="s">
        <v>37</v>
      </c>
      <c r="G586" s="62">
        <v>60000000</v>
      </c>
      <c r="H586" s="61">
        <v>5.4</v>
      </c>
      <c r="I586" s="62">
        <f>Table1[[#This Row],[gross]]-Table1[[#This Row],[budget]]</f>
        <v>22569532</v>
      </c>
      <c r="J586" s="61">
        <f>Table1[[#This Row],[gross]]/1000000</f>
        <v>82.569531999999995</v>
      </c>
      <c r="K586" s="61">
        <f>Table1[[#This Row],[budget]]/1000000</f>
        <v>60</v>
      </c>
      <c r="L586" s="71">
        <f>Table1[[#This Row],[Profit_Margin]]/1000000</f>
        <v>22.569531999999999</v>
      </c>
    </row>
    <row r="587" spans="1:12">
      <c r="A587" s="68" t="s">
        <v>809</v>
      </c>
      <c r="B587" s="61">
        <v>94</v>
      </c>
      <c r="C587" s="62">
        <v>138614544</v>
      </c>
      <c r="D587" s="61" t="s">
        <v>3057</v>
      </c>
      <c r="E587" s="61" t="s">
        <v>6272</v>
      </c>
      <c r="F587" s="61" t="s">
        <v>37</v>
      </c>
      <c r="G587" s="62">
        <v>40000000</v>
      </c>
      <c r="H587" s="61">
        <v>5.8</v>
      </c>
      <c r="I587" s="62">
        <f>Table1[[#This Row],[gross]]-Table1[[#This Row],[budget]]</f>
        <v>98614544</v>
      </c>
      <c r="J587" s="61">
        <f>Table1[[#This Row],[gross]]/1000000</f>
        <v>138.614544</v>
      </c>
      <c r="K587" s="61">
        <f>Table1[[#This Row],[budget]]/1000000</f>
        <v>40</v>
      </c>
      <c r="L587" s="71">
        <f>Table1[[#This Row],[Profit_Margin]]/1000000</f>
        <v>98.614543999999995</v>
      </c>
    </row>
    <row r="588" spans="1:12">
      <c r="A588" s="68" t="s">
        <v>5647</v>
      </c>
      <c r="B588" s="61">
        <v>100</v>
      </c>
      <c r="C588" s="62">
        <v>2708188</v>
      </c>
      <c r="D588" s="61" t="s">
        <v>1415</v>
      </c>
      <c r="E588" s="61" t="s">
        <v>10299</v>
      </c>
      <c r="F588" s="61" t="s">
        <v>37</v>
      </c>
      <c r="G588" s="62">
        <v>23000000</v>
      </c>
      <c r="H588" s="61">
        <v>6.2</v>
      </c>
      <c r="I588" s="62">
        <f>Table1[[#This Row],[gross]]-Table1[[#This Row],[budget]]</f>
        <v>-20291812</v>
      </c>
      <c r="J588" s="61">
        <f>Table1[[#This Row],[gross]]/1000000</f>
        <v>2.7081879999999998</v>
      </c>
      <c r="K588" s="61">
        <f>Table1[[#This Row],[budget]]/1000000</f>
        <v>23</v>
      </c>
      <c r="L588" s="71">
        <f>Table1[[#This Row],[Profit_Margin]]/1000000</f>
        <v>-20.291812</v>
      </c>
    </row>
    <row r="589" spans="1:12">
      <c r="A589" s="68" t="s">
        <v>21537</v>
      </c>
      <c r="B589" s="61">
        <v>86</v>
      </c>
      <c r="C589" s="62">
        <v>18112929</v>
      </c>
      <c r="D589" s="61" t="s">
        <v>4277</v>
      </c>
      <c r="E589" s="61" t="s">
        <v>21538</v>
      </c>
      <c r="F589" s="61" t="s">
        <v>37</v>
      </c>
      <c r="G589" s="62">
        <v>1000000</v>
      </c>
      <c r="H589" s="61">
        <v>5</v>
      </c>
      <c r="I589" s="62">
        <f>Table1[[#This Row],[gross]]-Table1[[#This Row],[budget]]</f>
        <v>17112929</v>
      </c>
      <c r="J589" s="61">
        <f>Table1[[#This Row],[gross]]/1000000</f>
        <v>18.112929000000001</v>
      </c>
      <c r="K589" s="61">
        <f>Table1[[#This Row],[budget]]/1000000</f>
        <v>1</v>
      </c>
      <c r="L589" s="71">
        <f>Table1[[#This Row],[Profit_Margin]]/1000000</f>
        <v>17.112929000000001</v>
      </c>
    </row>
    <row r="590" spans="1:12">
      <c r="A590" s="68" t="s">
        <v>157</v>
      </c>
      <c r="B590" s="61">
        <v>113</v>
      </c>
      <c r="C590" s="62">
        <v>170684505</v>
      </c>
      <c r="D590" s="61" t="s">
        <v>8083</v>
      </c>
      <c r="E590" s="61" t="s">
        <v>8084</v>
      </c>
      <c r="F590" s="61" t="s">
        <v>37</v>
      </c>
      <c r="G590" s="62">
        <v>45000000</v>
      </c>
      <c r="H590" s="61">
        <v>7.2</v>
      </c>
      <c r="I590" s="62">
        <f>Table1[[#This Row],[gross]]-Table1[[#This Row],[budget]]</f>
        <v>125684505</v>
      </c>
      <c r="J590" s="61">
        <f>Table1[[#This Row],[gross]]/1000000</f>
        <v>170.684505</v>
      </c>
      <c r="K590" s="61">
        <f>Table1[[#This Row],[budget]]/1000000</f>
        <v>45</v>
      </c>
      <c r="L590" s="71">
        <f>Table1[[#This Row],[Profit_Margin]]/1000000</f>
        <v>125.684505</v>
      </c>
    </row>
    <row r="591" spans="1:12">
      <c r="A591" s="68" t="s">
        <v>1776</v>
      </c>
      <c r="B591" s="61">
        <v>81</v>
      </c>
      <c r="C591" s="62">
        <v>135381507</v>
      </c>
      <c r="D591" s="61" t="s">
        <v>621</v>
      </c>
      <c r="E591" s="61" t="s">
        <v>3948</v>
      </c>
      <c r="F591" s="61" t="s">
        <v>37</v>
      </c>
      <c r="G591" s="62">
        <v>150000000</v>
      </c>
      <c r="H591" s="61">
        <v>5.8</v>
      </c>
      <c r="I591" s="62">
        <f>Table1[[#This Row],[gross]]-Table1[[#This Row],[budget]]</f>
        <v>-14618493</v>
      </c>
      <c r="J591" s="61">
        <f>Table1[[#This Row],[gross]]/1000000</f>
        <v>135.381507</v>
      </c>
      <c r="K591" s="61">
        <f>Table1[[#This Row],[budget]]/1000000</f>
        <v>150</v>
      </c>
      <c r="L591" s="71">
        <f>Table1[[#This Row],[Profit_Margin]]/1000000</f>
        <v>-14.618493000000001</v>
      </c>
    </row>
    <row r="592" spans="1:12">
      <c r="A592" s="68" t="s">
        <v>4752</v>
      </c>
      <c r="B592" s="61">
        <v>84</v>
      </c>
      <c r="C592" s="62">
        <v>106793915</v>
      </c>
      <c r="D592" s="61" t="s">
        <v>863</v>
      </c>
      <c r="E592" s="61" t="s">
        <v>6093</v>
      </c>
      <c r="F592" s="61" t="s">
        <v>37</v>
      </c>
      <c r="G592" s="62">
        <v>45000000</v>
      </c>
      <c r="H592" s="61">
        <v>7</v>
      </c>
      <c r="I592" s="62">
        <f>Table1[[#This Row],[gross]]-Table1[[#This Row],[budget]]</f>
        <v>61793915</v>
      </c>
      <c r="J592" s="61">
        <f>Table1[[#This Row],[gross]]/1000000</f>
        <v>106.793915</v>
      </c>
      <c r="K592" s="61">
        <f>Table1[[#This Row],[budget]]/1000000</f>
        <v>45</v>
      </c>
      <c r="L592" s="71">
        <f>Table1[[#This Row],[Profit_Margin]]/1000000</f>
        <v>61.793914999999998</v>
      </c>
    </row>
    <row r="593" spans="1:12">
      <c r="A593" s="68" t="s">
        <v>2354</v>
      </c>
      <c r="B593" s="61">
        <v>137</v>
      </c>
      <c r="C593" s="62">
        <v>1206135</v>
      </c>
      <c r="D593" s="61" t="s">
        <v>2125</v>
      </c>
      <c r="E593" s="61" t="s">
        <v>5556</v>
      </c>
      <c r="F593" s="61" t="s">
        <v>37</v>
      </c>
      <c r="G593" s="62">
        <v>50000000</v>
      </c>
      <c r="H593" s="61">
        <v>6.4</v>
      </c>
      <c r="I593" s="62">
        <f>Table1[[#This Row],[gross]]-Table1[[#This Row],[budget]]</f>
        <v>-48793865</v>
      </c>
      <c r="J593" s="61">
        <f>Table1[[#This Row],[gross]]/1000000</f>
        <v>1.206135</v>
      </c>
      <c r="K593" s="61">
        <f>Table1[[#This Row],[budget]]/1000000</f>
        <v>50</v>
      </c>
      <c r="L593" s="71">
        <f>Table1[[#This Row],[Profit_Margin]]/1000000</f>
        <v>-48.793864999999997</v>
      </c>
    </row>
    <row r="594" spans="1:12">
      <c r="A594" s="68" t="s">
        <v>23520</v>
      </c>
      <c r="B594" s="61">
        <v>89</v>
      </c>
      <c r="C594" s="62">
        <v>925402</v>
      </c>
      <c r="D594" s="61" t="s">
        <v>7144</v>
      </c>
      <c r="E594" s="61" t="s">
        <v>23523</v>
      </c>
      <c r="F594" s="61" t="s">
        <v>22077</v>
      </c>
      <c r="G594" s="62">
        <v>180000</v>
      </c>
      <c r="H594" s="61">
        <v>8.5</v>
      </c>
      <c r="I594" s="62">
        <f>Table1[[#This Row],[gross]]-Table1[[#This Row],[budget]]</f>
        <v>745402</v>
      </c>
      <c r="J594" s="61">
        <f>Table1[[#This Row],[gross]]/1000000</f>
        <v>0.92540199999999995</v>
      </c>
      <c r="K594" s="61">
        <f>Table1[[#This Row],[budget]]/1000000</f>
        <v>0.18</v>
      </c>
      <c r="L594" s="71">
        <f>Table1[[#This Row],[Profit_Margin]]/1000000</f>
        <v>0.74540200000000001</v>
      </c>
    </row>
    <row r="595" spans="1:12">
      <c r="A595" s="68" t="s">
        <v>1217</v>
      </c>
      <c r="B595" s="61">
        <v>109</v>
      </c>
      <c r="C595" s="62">
        <v>35286428</v>
      </c>
      <c r="D595" s="61" t="s">
        <v>2683</v>
      </c>
      <c r="E595" s="61" t="s">
        <v>2995</v>
      </c>
      <c r="F595" s="61" t="s">
        <v>37</v>
      </c>
      <c r="G595" s="62">
        <v>76000000</v>
      </c>
      <c r="H595" s="61">
        <v>7.9</v>
      </c>
      <c r="I595" s="62">
        <f>Table1[[#This Row],[gross]]-Table1[[#This Row],[budget]]</f>
        <v>-40713572</v>
      </c>
      <c r="J595" s="61">
        <f>Table1[[#This Row],[gross]]/1000000</f>
        <v>35.286428000000001</v>
      </c>
      <c r="K595" s="61">
        <f>Table1[[#This Row],[budget]]/1000000</f>
        <v>76</v>
      </c>
      <c r="L595" s="71">
        <f>Table1[[#This Row],[Profit_Margin]]/1000000</f>
        <v>-40.713571999999999</v>
      </c>
    </row>
    <row r="596" spans="1:12">
      <c r="A596" s="68" t="s">
        <v>13730</v>
      </c>
      <c r="B596" s="61">
        <v>72</v>
      </c>
      <c r="C596" s="62">
        <v>28501605</v>
      </c>
      <c r="D596" s="61" t="s">
        <v>7406</v>
      </c>
      <c r="E596" s="61" t="s">
        <v>13732</v>
      </c>
      <c r="F596" s="61" t="s">
        <v>37</v>
      </c>
      <c r="G596" s="62">
        <v>13000000</v>
      </c>
      <c r="H596" s="61">
        <v>5.7</v>
      </c>
      <c r="I596" s="62">
        <f>Table1[[#This Row],[gross]]-Table1[[#This Row],[budget]]</f>
        <v>15501605</v>
      </c>
      <c r="J596" s="61">
        <f>Table1[[#This Row],[gross]]/1000000</f>
        <v>28.501605000000001</v>
      </c>
      <c r="K596" s="61">
        <f>Table1[[#This Row],[budget]]/1000000</f>
        <v>13</v>
      </c>
      <c r="L596" s="71">
        <f>Table1[[#This Row],[Profit_Margin]]/1000000</f>
        <v>15.501605</v>
      </c>
    </row>
    <row r="597" spans="1:12">
      <c r="A597" s="68" t="s">
        <v>13468</v>
      </c>
      <c r="B597" s="61">
        <v>87</v>
      </c>
      <c r="C597" s="62">
        <v>33244684</v>
      </c>
      <c r="D597" s="61" t="s">
        <v>7406</v>
      </c>
      <c r="E597" s="61" t="s">
        <v>15632</v>
      </c>
      <c r="F597" s="61" t="s">
        <v>37</v>
      </c>
      <c r="G597" s="62">
        <v>9000000</v>
      </c>
      <c r="H597" s="61">
        <v>6.5</v>
      </c>
      <c r="I597" s="62">
        <f>Table1[[#This Row],[gross]]-Table1[[#This Row],[budget]]</f>
        <v>24244684</v>
      </c>
      <c r="J597" s="61">
        <f>Table1[[#This Row],[gross]]/1000000</f>
        <v>33.244683999999999</v>
      </c>
      <c r="K597" s="61">
        <f>Table1[[#This Row],[budget]]/1000000</f>
        <v>9</v>
      </c>
      <c r="L597" s="71">
        <f>Table1[[#This Row],[Profit_Margin]]/1000000</f>
        <v>24.244683999999999</v>
      </c>
    </row>
    <row r="598" spans="1:12">
      <c r="A598" s="68" t="s">
        <v>7767</v>
      </c>
      <c r="B598" s="61">
        <v>102</v>
      </c>
      <c r="C598" s="62">
        <v>11227940</v>
      </c>
      <c r="D598" s="61" t="s">
        <v>7769</v>
      </c>
      <c r="E598" s="61" t="s">
        <v>7770</v>
      </c>
      <c r="F598" s="61" t="s">
        <v>37</v>
      </c>
      <c r="G598" s="62">
        <v>34000000</v>
      </c>
      <c r="H598" s="61">
        <v>5.2</v>
      </c>
      <c r="I598" s="62">
        <f>Table1[[#This Row],[gross]]-Table1[[#This Row],[budget]]</f>
        <v>-22772060</v>
      </c>
      <c r="J598" s="61">
        <f>Table1[[#This Row],[gross]]/1000000</f>
        <v>11.22794</v>
      </c>
      <c r="K598" s="61">
        <f>Table1[[#This Row],[budget]]/1000000</f>
        <v>34</v>
      </c>
      <c r="L598" s="71">
        <f>Table1[[#This Row],[Profit_Margin]]/1000000</f>
        <v>-22.77206</v>
      </c>
    </row>
    <row r="599" spans="1:12">
      <c r="A599" s="68" t="s">
        <v>8638</v>
      </c>
      <c r="B599" s="61">
        <v>96</v>
      </c>
      <c r="C599" s="62">
        <v>3074838</v>
      </c>
      <c r="D599" s="61" t="s">
        <v>3277</v>
      </c>
      <c r="E599" s="61" t="s">
        <v>13846</v>
      </c>
      <c r="F599" s="61" t="s">
        <v>37</v>
      </c>
      <c r="G599" s="62">
        <v>11000000</v>
      </c>
      <c r="H599" s="61">
        <v>6.3</v>
      </c>
      <c r="I599" s="62">
        <f>Table1[[#This Row],[gross]]-Table1[[#This Row],[budget]]</f>
        <v>-7925162</v>
      </c>
      <c r="J599" s="61">
        <f>Table1[[#This Row],[gross]]/1000000</f>
        <v>3.0748380000000002</v>
      </c>
      <c r="K599" s="61">
        <f>Table1[[#This Row],[budget]]/1000000</f>
        <v>11</v>
      </c>
      <c r="L599" s="71">
        <f>Table1[[#This Row],[Profit_Margin]]/1000000</f>
        <v>-7.9251620000000003</v>
      </c>
    </row>
    <row r="600" spans="1:12">
      <c r="A600" s="68" t="s">
        <v>7635</v>
      </c>
      <c r="B600" s="61">
        <v>121</v>
      </c>
      <c r="C600" s="62">
        <v>71309760</v>
      </c>
      <c r="D600" s="61" t="s">
        <v>214</v>
      </c>
      <c r="E600" s="61" t="s">
        <v>9466</v>
      </c>
      <c r="F600" s="61" t="s">
        <v>37</v>
      </c>
      <c r="G600" s="62">
        <v>25000000</v>
      </c>
      <c r="H600" s="61">
        <v>7.3</v>
      </c>
      <c r="I600" s="62">
        <f>Table1[[#This Row],[gross]]-Table1[[#This Row],[budget]]</f>
        <v>46309760</v>
      </c>
      <c r="J600" s="61">
        <f>Table1[[#This Row],[gross]]/1000000</f>
        <v>71.309759999999997</v>
      </c>
      <c r="K600" s="61">
        <f>Table1[[#This Row],[budget]]/1000000</f>
        <v>25</v>
      </c>
      <c r="L600" s="71">
        <f>Table1[[#This Row],[Profit_Margin]]/1000000</f>
        <v>46.309759999999997</v>
      </c>
    </row>
    <row r="601" spans="1:12">
      <c r="A601" s="68" t="s">
        <v>21802</v>
      </c>
      <c r="B601" s="61">
        <v>160</v>
      </c>
      <c r="C601" s="62">
        <v>49000</v>
      </c>
      <c r="D601" s="61" t="s">
        <v>10413</v>
      </c>
      <c r="E601" s="61" t="s">
        <v>21804</v>
      </c>
      <c r="F601" s="61" t="s">
        <v>5611</v>
      </c>
      <c r="G601" s="62">
        <v>1500000</v>
      </c>
      <c r="H601" s="61">
        <v>4.8</v>
      </c>
      <c r="I601" s="62">
        <f>Table1[[#This Row],[gross]]-Table1[[#This Row],[budget]]</f>
        <v>-1451000</v>
      </c>
      <c r="J601" s="61">
        <f>Table1[[#This Row],[gross]]/1000000</f>
        <v>4.9000000000000002E-2</v>
      </c>
      <c r="K601" s="61">
        <f>Table1[[#This Row],[budget]]/1000000</f>
        <v>1.5</v>
      </c>
      <c r="L601" s="71">
        <f>Table1[[#This Row],[Profit_Margin]]/1000000</f>
        <v>-1.4510000000000001</v>
      </c>
    </row>
    <row r="602" spans="1:12">
      <c r="A602" s="68" t="s">
        <v>19065</v>
      </c>
      <c r="B602" s="61">
        <v>92</v>
      </c>
      <c r="C602" s="62">
        <v>2926565</v>
      </c>
      <c r="D602" s="61" t="s">
        <v>2527</v>
      </c>
      <c r="E602" s="61" t="s">
        <v>19066</v>
      </c>
      <c r="F602" s="61" t="s">
        <v>37</v>
      </c>
      <c r="G602" s="62">
        <v>3000000</v>
      </c>
      <c r="H602" s="61">
        <v>6.5</v>
      </c>
      <c r="I602" s="62">
        <f>Table1[[#This Row],[gross]]-Table1[[#This Row],[budget]]</f>
        <v>-73435</v>
      </c>
      <c r="J602" s="61">
        <f>Table1[[#This Row],[gross]]/1000000</f>
        <v>2.9265650000000001</v>
      </c>
      <c r="K602" s="61">
        <f>Table1[[#This Row],[budget]]/1000000</f>
        <v>3</v>
      </c>
      <c r="L602" s="71">
        <f>Table1[[#This Row],[Profit_Margin]]/1000000</f>
        <v>-7.3435E-2</v>
      </c>
    </row>
    <row r="603" spans="1:12">
      <c r="A603" s="68" t="s">
        <v>5117</v>
      </c>
      <c r="B603" s="61">
        <v>99</v>
      </c>
      <c r="C603" s="62">
        <v>73701902</v>
      </c>
      <c r="D603" s="61" t="s">
        <v>3057</v>
      </c>
      <c r="E603" s="61" t="s">
        <v>5118</v>
      </c>
      <c r="F603" s="61" t="s">
        <v>37</v>
      </c>
      <c r="G603" s="62">
        <v>60000000</v>
      </c>
      <c r="H603" s="61">
        <v>5.2</v>
      </c>
      <c r="I603" s="62">
        <f>Table1[[#This Row],[gross]]-Table1[[#This Row],[budget]]</f>
        <v>13701902</v>
      </c>
      <c r="J603" s="61">
        <f>Table1[[#This Row],[gross]]/1000000</f>
        <v>73.701902000000004</v>
      </c>
      <c r="K603" s="61">
        <f>Table1[[#This Row],[budget]]/1000000</f>
        <v>60</v>
      </c>
      <c r="L603" s="71">
        <f>Table1[[#This Row],[Profit_Margin]]/1000000</f>
        <v>13.701902</v>
      </c>
    </row>
    <row r="604" spans="1:12">
      <c r="A604" s="68" t="s">
        <v>1500</v>
      </c>
      <c r="B604" s="61">
        <v>89</v>
      </c>
      <c r="C604" s="62">
        <v>64572496</v>
      </c>
      <c r="D604" s="61" t="s">
        <v>2683</v>
      </c>
      <c r="E604" s="61" t="s">
        <v>14073</v>
      </c>
      <c r="F604" s="61" t="s">
        <v>37</v>
      </c>
      <c r="G604" s="62">
        <v>12000000</v>
      </c>
      <c r="H604" s="61">
        <v>7.1</v>
      </c>
      <c r="I604" s="62">
        <f>Table1[[#This Row],[gross]]-Table1[[#This Row],[budget]]</f>
        <v>52572496</v>
      </c>
      <c r="J604" s="61">
        <f>Table1[[#This Row],[gross]]/1000000</f>
        <v>64.572496000000001</v>
      </c>
      <c r="K604" s="61">
        <f>Table1[[#This Row],[budget]]/1000000</f>
        <v>12</v>
      </c>
      <c r="L604" s="71">
        <f>Table1[[#This Row],[Profit_Margin]]/1000000</f>
        <v>52.572496000000001</v>
      </c>
    </row>
    <row r="605" spans="1:12">
      <c r="A605" s="68" t="s">
        <v>8950</v>
      </c>
      <c r="B605" s="61">
        <v>96</v>
      </c>
      <c r="C605" s="62">
        <v>1050600</v>
      </c>
      <c r="D605" s="61" t="s">
        <v>2527</v>
      </c>
      <c r="E605" s="61" t="s">
        <v>23171</v>
      </c>
      <c r="F605" s="61" t="s">
        <v>37</v>
      </c>
      <c r="G605" s="62">
        <v>250000</v>
      </c>
      <c r="H605" s="61">
        <v>6.6</v>
      </c>
      <c r="I605" s="62">
        <f>Table1[[#This Row],[gross]]-Table1[[#This Row],[budget]]</f>
        <v>800600</v>
      </c>
      <c r="J605" s="61">
        <f>Table1[[#This Row],[gross]]/1000000</f>
        <v>1.0506</v>
      </c>
      <c r="K605" s="61">
        <f>Table1[[#This Row],[budget]]/1000000</f>
        <v>0.25</v>
      </c>
      <c r="L605" s="71">
        <f>Table1[[#This Row],[Profit_Margin]]/1000000</f>
        <v>0.80059999999999998</v>
      </c>
    </row>
    <row r="606" spans="1:12">
      <c r="A606" s="68" t="s">
        <v>15371</v>
      </c>
      <c r="B606" s="61">
        <v>125</v>
      </c>
      <c r="C606" s="62">
        <v>169379</v>
      </c>
      <c r="D606" s="61" t="s">
        <v>1961</v>
      </c>
      <c r="E606" s="61" t="s">
        <v>15374</v>
      </c>
      <c r="F606" s="61" t="s">
        <v>2778</v>
      </c>
      <c r="G606" s="62">
        <v>10000000</v>
      </c>
      <c r="H606" s="61">
        <v>6.2</v>
      </c>
      <c r="I606" s="62">
        <f>Table1[[#This Row],[gross]]-Table1[[#This Row],[budget]]</f>
        <v>-9830621</v>
      </c>
      <c r="J606" s="61">
        <f>Table1[[#This Row],[gross]]/1000000</f>
        <v>0.169379</v>
      </c>
      <c r="K606" s="61">
        <f>Table1[[#This Row],[budget]]/1000000</f>
        <v>10</v>
      </c>
      <c r="L606" s="71">
        <f>Table1[[#This Row],[Profit_Margin]]/1000000</f>
        <v>-9.8306210000000007</v>
      </c>
    </row>
    <row r="607" spans="1:12">
      <c r="A607" s="68" t="s">
        <v>850</v>
      </c>
      <c r="B607" s="61">
        <v>144</v>
      </c>
      <c r="C607" s="62">
        <v>61644321</v>
      </c>
      <c r="D607" s="61" t="s">
        <v>1634</v>
      </c>
      <c r="E607" s="61" t="s">
        <v>2285</v>
      </c>
      <c r="F607" s="61" t="s">
        <v>37</v>
      </c>
      <c r="G607" s="62">
        <v>88000000</v>
      </c>
      <c r="H607" s="61">
        <v>8</v>
      </c>
      <c r="I607" s="62">
        <f>Table1[[#This Row],[gross]]-Table1[[#This Row],[budget]]</f>
        <v>-26355679</v>
      </c>
      <c r="J607" s="61">
        <f>Table1[[#This Row],[gross]]/1000000</f>
        <v>61.644320999999998</v>
      </c>
      <c r="K607" s="61">
        <f>Table1[[#This Row],[budget]]/1000000</f>
        <v>88</v>
      </c>
      <c r="L607" s="71">
        <f>Table1[[#This Row],[Profit_Margin]]/1000000</f>
        <v>-26.355678999999999</v>
      </c>
    </row>
    <row r="608" spans="1:12">
      <c r="A608" s="68" t="s">
        <v>857</v>
      </c>
      <c r="B608" s="61">
        <v>105</v>
      </c>
      <c r="C608" s="62">
        <v>201148159</v>
      </c>
      <c r="D608" s="61" t="s">
        <v>1996</v>
      </c>
      <c r="E608" s="61" t="s">
        <v>1997</v>
      </c>
      <c r="F608" s="61" t="s">
        <v>37</v>
      </c>
      <c r="G608" s="62">
        <v>95000000</v>
      </c>
      <c r="H608" s="61">
        <v>7</v>
      </c>
      <c r="I608" s="62">
        <f>Table1[[#This Row],[gross]]-Table1[[#This Row],[budget]]</f>
        <v>106148159</v>
      </c>
      <c r="J608" s="61">
        <f>Table1[[#This Row],[gross]]/1000000</f>
        <v>201.14815899999999</v>
      </c>
      <c r="K608" s="61">
        <f>Table1[[#This Row],[budget]]/1000000</f>
        <v>95</v>
      </c>
      <c r="L608" s="71">
        <f>Table1[[#This Row],[Profit_Margin]]/1000000</f>
        <v>106.14815900000001</v>
      </c>
    </row>
    <row r="609" spans="1:12">
      <c r="A609" s="68" t="s">
        <v>1744</v>
      </c>
      <c r="B609" s="61">
        <v>109</v>
      </c>
      <c r="C609" s="62">
        <v>13838130</v>
      </c>
      <c r="D609" s="61" t="s">
        <v>1930</v>
      </c>
      <c r="E609" s="61" t="s">
        <v>6794</v>
      </c>
      <c r="F609" s="61" t="s">
        <v>37</v>
      </c>
      <c r="G609" s="62">
        <v>40000000</v>
      </c>
      <c r="H609" s="61">
        <v>5.9</v>
      </c>
      <c r="I609" s="62">
        <f>Table1[[#This Row],[gross]]-Table1[[#This Row],[budget]]</f>
        <v>-26161870</v>
      </c>
      <c r="J609" s="61">
        <f>Table1[[#This Row],[gross]]/1000000</f>
        <v>13.83813</v>
      </c>
      <c r="K609" s="61">
        <f>Table1[[#This Row],[budget]]/1000000</f>
        <v>40</v>
      </c>
      <c r="L609" s="71">
        <f>Table1[[#This Row],[Profit_Margin]]/1000000</f>
        <v>-26.16187</v>
      </c>
    </row>
    <row r="610" spans="1:12">
      <c r="A610" s="68" t="s">
        <v>3516</v>
      </c>
      <c r="B610" s="61">
        <v>108</v>
      </c>
      <c r="C610" s="62">
        <v>22433915</v>
      </c>
      <c r="D610" s="61" t="s">
        <v>2142</v>
      </c>
      <c r="E610" s="61" t="s">
        <v>6700</v>
      </c>
      <c r="F610" s="61" t="s">
        <v>37</v>
      </c>
      <c r="G610" s="62">
        <v>60000000</v>
      </c>
      <c r="H610" s="61">
        <v>6.2</v>
      </c>
      <c r="I610" s="62">
        <f>Table1[[#This Row],[gross]]-Table1[[#This Row],[budget]]</f>
        <v>-37566085</v>
      </c>
      <c r="J610" s="61">
        <f>Table1[[#This Row],[gross]]/1000000</f>
        <v>22.433914999999999</v>
      </c>
      <c r="K610" s="61">
        <f>Table1[[#This Row],[budget]]/1000000</f>
        <v>60</v>
      </c>
      <c r="L610" s="71">
        <f>Table1[[#This Row],[Profit_Margin]]/1000000</f>
        <v>-37.566085000000001</v>
      </c>
    </row>
    <row r="611" spans="1:12">
      <c r="A611" s="68" t="s">
        <v>4291</v>
      </c>
      <c r="B611" s="61">
        <v>111</v>
      </c>
      <c r="C611" s="62">
        <v>20300000</v>
      </c>
      <c r="D611" s="61" t="s">
        <v>4075</v>
      </c>
      <c r="E611" s="61" t="s">
        <v>6715</v>
      </c>
      <c r="F611" s="61" t="s">
        <v>37</v>
      </c>
      <c r="G611" s="62">
        <v>40000000</v>
      </c>
      <c r="H611" s="61">
        <v>6.2</v>
      </c>
      <c r="I611" s="62">
        <f>Table1[[#This Row],[gross]]-Table1[[#This Row],[budget]]</f>
        <v>-19700000</v>
      </c>
      <c r="J611" s="61">
        <f>Table1[[#This Row],[gross]]/1000000</f>
        <v>20.3</v>
      </c>
      <c r="K611" s="61">
        <f>Table1[[#This Row],[budget]]/1000000</f>
        <v>40</v>
      </c>
      <c r="L611" s="71">
        <f>Table1[[#This Row],[Profit_Margin]]/1000000</f>
        <v>-19.7</v>
      </c>
    </row>
    <row r="612" spans="1:12">
      <c r="A612" s="68" t="s">
        <v>17122</v>
      </c>
      <c r="B612" s="61">
        <v>104</v>
      </c>
      <c r="C612" s="62">
        <v>6670712</v>
      </c>
      <c r="D612" s="61" t="s">
        <v>2527</v>
      </c>
      <c r="E612" s="61" t="s">
        <v>17123</v>
      </c>
      <c r="F612" s="61" t="s">
        <v>37</v>
      </c>
      <c r="G612" s="62">
        <v>6000000</v>
      </c>
      <c r="H612" s="61">
        <v>7.4</v>
      </c>
      <c r="I612" s="62">
        <f>Table1[[#This Row],[gross]]-Table1[[#This Row],[budget]]</f>
        <v>670712</v>
      </c>
      <c r="J612" s="61">
        <f>Table1[[#This Row],[gross]]/1000000</f>
        <v>6.670712</v>
      </c>
      <c r="K612" s="61">
        <f>Table1[[#This Row],[budget]]/1000000</f>
        <v>6</v>
      </c>
      <c r="L612" s="71">
        <f>Table1[[#This Row],[Profit_Margin]]/1000000</f>
        <v>0.67071199999999997</v>
      </c>
    </row>
    <row r="613" spans="1:12">
      <c r="A613" s="68" t="s">
        <v>1873</v>
      </c>
      <c r="B613" s="61">
        <v>114</v>
      </c>
      <c r="C613" s="62">
        <v>78745923</v>
      </c>
      <c r="D613" s="61" t="s">
        <v>687</v>
      </c>
      <c r="E613" s="61" t="s">
        <v>4643</v>
      </c>
      <c r="F613" s="61" t="s">
        <v>37</v>
      </c>
      <c r="G613" s="62">
        <v>55000000</v>
      </c>
      <c r="H613" s="61">
        <v>6.7</v>
      </c>
      <c r="I613" s="62">
        <f>Table1[[#This Row],[gross]]-Table1[[#This Row],[budget]]</f>
        <v>23745923</v>
      </c>
      <c r="J613" s="61">
        <f>Table1[[#This Row],[gross]]/1000000</f>
        <v>78.745923000000005</v>
      </c>
      <c r="K613" s="61">
        <f>Table1[[#This Row],[budget]]/1000000</f>
        <v>55</v>
      </c>
      <c r="L613" s="71">
        <f>Table1[[#This Row],[Profit_Margin]]/1000000</f>
        <v>23.745923000000001</v>
      </c>
    </row>
    <row r="614" spans="1:12">
      <c r="A614" s="68" t="s">
        <v>3117</v>
      </c>
      <c r="B614" s="61">
        <v>90</v>
      </c>
      <c r="C614" s="62">
        <v>7871693</v>
      </c>
      <c r="D614" s="61" t="s">
        <v>7071</v>
      </c>
      <c r="E614" s="61" t="s">
        <v>7072</v>
      </c>
      <c r="F614" s="61" t="s">
        <v>37</v>
      </c>
      <c r="G614" s="62">
        <v>55000000</v>
      </c>
      <c r="H614" s="61">
        <v>6.5</v>
      </c>
      <c r="I614" s="62">
        <f>Table1[[#This Row],[gross]]-Table1[[#This Row],[budget]]</f>
        <v>-47128307</v>
      </c>
      <c r="J614" s="61">
        <f>Table1[[#This Row],[gross]]/1000000</f>
        <v>7.8716929999999996</v>
      </c>
      <c r="K614" s="61">
        <f>Table1[[#This Row],[budget]]/1000000</f>
        <v>55</v>
      </c>
      <c r="L614" s="71">
        <f>Table1[[#This Row],[Profit_Margin]]/1000000</f>
        <v>-47.128307</v>
      </c>
    </row>
    <row r="615" spans="1:12">
      <c r="A615" s="68" t="s">
        <v>12131</v>
      </c>
      <c r="B615" s="61">
        <v>116</v>
      </c>
      <c r="C615" s="62">
        <v>325491</v>
      </c>
      <c r="D615" s="61" t="s">
        <v>2125</v>
      </c>
      <c r="E615" s="61" t="s">
        <v>12134</v>
      </c>
      <c r="F615" s="61" t="s">
        <v>37</v>
      </c>
      <c r="G615" s="62">
        <v>17500000</v>
      </c>
      <c r="H615" s="61">
        <v>6</v>
      </c>
      <c r="I615" s="62">
        <f>Table1[[#This Row],[gross]]-Table1[[#This Row],[budget]]</f>
        <v>-17174509</v>
      </c>
      <c r="J615" s="61">
        <f>Table1[[#This Row],[gross]]/1000000</f>
        <v>0.32549099999999997</v>
      </c>
      <c r="K615" s="61">
        <f>Table1[[#This Row],[budget]]/1000000</f>
        <v>17.5</v>
      </c>
      <c r="L615" s="71">
        <f>Table1[[#This Row],[Profit_Margin]]/1000000</f>
        <v>-17.174509</v>
      </c>
    </row>
    <row r="616" spans="1:12">
      <c r="A616" s="68" t="s">
        <v>9362</v>
      </c>
      <c r="B616" s="61">
        <v>135</v>
      </c>
      <c r="C616" s="62">
        <v>7563397</v>
      </c>
      <c r="D616" s="61" t="s">
        <v>1935</v>
      </c>
      <c r="E616" s="61" t="s">
        <v>19073</v>
      </c>
      <c r="F616" s="61" t="s">
        <v>14503</v>
      </c>
      <c r="G616" s="62">
        <v>3300000</v>
      </c>
      <c r="H616" s="61">
        <v>8.6999999999999993</v>
      </c>
      <c r="I616" s="62">
        <f>Table1[[#This Row],[gross]]-Table1[[#This Row],[budget]]</f>
        <v>4263397</v>
      </c>
      <c r="J616" s="61">
        <f>Table1[[#This Row],[gross]]/1000000</f>
        <v>7.5633970000000001</v>
      </c>
      <c r="K616" s="61">
        <f>Table1[[#This Row],[budget]]/1000000</f>
        <v>3.3</v>
      </c>
      <c r="L616" s="71">
        <f>Table1[[#This Row],[Profit_Margin]]/1000000</f>
        <v>4.2633970000000003</v>
      </c>
    </row>
    <row r="617" spans="1:12">
      <c r="A617" s="68" t="s">
        <v>14408</v>
      </c>
      <c r="B617" s="61">
        <v>132</v>
      </c>
      <c r="C617" s="62">
        <v>119922</v>
      </c>
      <c r="D617" s="61" t="s">
        <v>1961</v>
      </c>
      <c r="E617" s="61" t="s">
        <v>14410</v>
      </c>
      <c r="F617" s="61" t="s">
        <v>1946</v>
      </c>
      <c r="G617" s="62">
        <v>12000000</v>
      </c>
      <c r="H617" s="61">
        <v>7.7</v>
      </c>
      <c r="I617" s="62">
        <f>Table1[[#This Row],[gross]]-Table1[[#This Row],[budget]]</f>
        <v>-11880078</v>
      </c>
      <c r="J617" s="61">
        <f>Table1[[#This Row],[gross]]/1000000</f>
        <v>0.119922</v>
      </c>
      <c r="K617" s="61">
        <f>Table1[[#This Row],[budget]]/1000000</f>
        <v>12</v>
      </c>
      <c r="L617" s="71">
        <f>Table1[[#This Row],[Profit_Margin]]/1000000</f>
        <v>-11.880077999999999</v>
      </c>
    </row>
    <row r="618" spans="1:12">
      <c r="A618" s="68" t="s">
        <v>22589</v>
      </c>
      <c r="B618" s="61">
        <v>91</v>
      </c>
      <c r="C618" s="62">
        <v>243347</v>
      </c>
      <c r="D618" s="61" t="s">
        <v>2125</v>
      </c>
      <c r="E618" s="61" t="s">
        <v>22590</v>
      </c>
      <c r="F618" s="61" t="s">
        <v>37</v>
      </c>
      <c r="G618" s="62">
        <v>500000</v>
      </c>
      <c r="H618" s="61">
        <v>5.3</v>
      </c>
      <c r="I618" s="62">
        <f>Table1[[#This Row],[gross]]-Table1[[#This Row],[budget]]</f>
        <v>-256653</v>
      </c>
      <c r="J618" s="61">
        <f>Table1[[#This Row],[gross]]/1000000</f>
        <v>0.24334700000000001</v>
      </c>
      <c r="K618" s="61">
        <f>Table1[[#This Row],[budget]]/1000000</f>
        <v>0.5</v>
      </c>
      <c r="L618" s="71">
        <f>Table1[[#This Row],[Profit_Margin]]/1000000</f>
        <v>-0.25665300000000002</v>
      </c>
    </row>
    <row r="619" spans="1:12">
      <c r="A619" s="68" t="s">
        <v>1114</v>
      </c>
      <c r="B619" s="61">
        <v>106</v>
      </c>
      <c r="C619" s="62">
        <v>163192114</v>
      </c>
      <c r="D619" s="61" t="s">
        <v>42</v>
      </c>
      <c r="E619" s="61" t="s">
        <v>1300</v>
      </c>
      <c r="F619" s="61" t="s">
        <v>37</v>
      </c>
      <c r="G619" s="62">
        <v>125000000</v>
      </c>
      <c r="H619" s="61">
        <v>5.8</v>
      </c>
      <c r="I619" s="62">
        <f>Table1[[#This Row],[gross]]-Table1[[#This Row],[budget]]</f>
        <v>38192114</v>
      </c>
      <c r="J619" s="61">
        <f>Table1[[#This Row],[gross]]/1000000</f>
        <v>163.192114</v>
      </c>
      <c r="K619" s="61">
        <f>Table1[[#This Row],[budget]]/1000000</f>
        <v>125</v>
      </c>
      <c r="L619" s="71">
        <f>Table1[[#This Row],[Profit_Margin]]/1000000</f>
        <v>38.192113999999997</v>
      </c>
    </row>
    <row r="620" spans="1:12">
      <c r="A620" s="68" t="s">
        <v>4950</v>
      </c>
      <c r="B620" s="61">
        <v>104</v>
      </c>
      <c r="C620" s="62">
        <v>1789892</v>
      </c>
      <c r="D620" s="61" t="s">
        <v>1009</v>
      </c>
      <c r="E620" s="61" t="s">
        <v>16158</v>
      </c>
      <c r="F620" s="61" t="s">
        <v>37</v>
      </c>
      <c r="G620" s="62">
        <v>8000000</v>
      </c>
      <c r="H620" s="61">
        <v>6.6</v>
      </c>
      <c r="I620" s="62">
        <f>Table1[[#This Row],[gross]]-Table1[[#This Row],[budget]]</f>
        <v>-6210108</v>
      </c>
      <c r="J620" s="61">
        <f>Table1[[#This Row],[gross]]/1000000</f>
        <v>1.789892</v>
      </c>
      <c r="K620" s="61">
        <f>Table1[[#This Row],[budget]]/1000000</f>
        <v>8</v>
      </c>
      <c r="L620" s="71">
        <f>Table1[[#This Row],[Profit_Margin]]/1000000</f>
        <v>-6.210108</v>
      </c>
    </row>
    <row r="621" spans="1:12">
      <c r="A621" s="68" t="s">
        <v>13826</v>
      </c>
      <c r="B621" s="61">
        <v>110</v>
      </c>
      <c r="C621" s="62">
        <v>136007</v>
      </c>
      <c r="D621" s="61" t="s">
        <v>7837</v>
      </c>
      <c r="E621" s="61" t="s">
        <v>24062</v>
      </c>
      <c r="F621" s="61" t="s">
        <v>1464</v>
      </c>
      <c r="G621" s="62">
        <v>4500</v>
      </c>
      <c r="H621" s="61">
        <v>6.9</v>
      </c>
      <c r="I621" s="62">
        <f>Table1[[#This Row],[gross]]-Table1[[#This Row],[budget]]</f>
        <v>131507</v>
      </c>
      <c r="J621" s="61">
        <f>Table1[[#This Row],[gross]]/1000000</f>
        <v>0.13600699999999999</v>
      </c>
      <c r="K621" s="61">
        <f>Table1[[#This Row],[budget]]/1000000</f>
        <v>4.4999999999999997E-3</v>
      </c>
      <c r="L621" s="71">
        <f>Table1[[#This Row],[Profit_Margin]]/1000000</f>
        <v>0.13150700000000001</v>
      </c>
    </row>
    <row r="622" spans="1:12">
      <c r="A622" s="68" t="s">
        <v>1198</v>
      </c>
      <c r="B622" s="61">
        <v>141</v>
      </c>
      <c r="C622" s="62">
        <v>122012710</v>
      </c>
      <c r="D622" s="61" t="s">
        <v>464</v>
      </c>
      <c r="E622" s="61" t="s">
        <v>3870</v>
      </c>
      <c r="F622" s="61" t="s">
        <v>37</v>
      </c>
      <c r="G622" s="62">
        <v>62000000</v>
      </c>
      <c r="H622" s="61">
        <v>6.9</v>
      </c>
      <c r="I622" s="62">
        <f>Table1[[#This Row],[gross]]-Table1[[#This Row],[budget]]</f>
        <v>60012710</v>
      </c>
      <c r="J622" s="61">
        <f>Table1[[#This Row],[gross]]/1000000</f>
        <v>122.01271</v>
      </c>
      <c r="K622" s="61">
        <f>Table1[[#This Row],[budget]]/1000000</f>
        <v>62</v>
      </c>
      <c r="L622" s="71">
        <f>Table1[[#This Row],[Profit_Margin]]/1000000</f>
        <v>60.012709999999998</v>
      </c>
    </row>
    <row r="623" spans="1:12">
      <c r="A623" s="68" t="s">
        <v>6111</v>
      </c>
      <c r="B623" s="61">
        <v>251</v>
      </c>
      <c r="C623" s="62">
        <v>57750000</v>
      </c>
      <c r="D623" s="61" t="s">
        <v>6113</v>
      </c>
      <c r="E623" s="61" t="s">
        <v>6114</v>
      </c>
      <c r="F623" s="61" t="s">
        <v>37</v>
      </c>
      <c r="G623" s="62">
        <v>31115000</v>
      </c>
      <c r="H623" s="61">
        <v>7</v>
      </c>
      <c r="I623" s="62">
        <f>Table1[[#This Row],[gross]]-Table1[[#This Row],[budget]]</f>
        <v>26635000</v>
      </c>
      <c r="J623" s="61">
        <f>Table1[[#This Row],[gross]]/1000000</f>
        <v>57.75</v>
      </c>
      <c r="K623" s="61">
        <f>Table1[[#This Row],[budget]]/1000000</f>
        <v>31.114999999999998</v>
      </c>
      <c r="L623" s="71">
        <f>Table1[[#This Row],[Profit_Margin]]/1000000</f>
        <v>26.635000000000002</v>
      </c>
    </row>
    <row r="624" spans="1:12">
      <c r="A624" s="68" t="s">
        <v>7134</v>
      </c>
      <c r="B624" s="61">
        <v>97</v>
      </c>
      <c r="C624" s="62">
        <v>24138847</v>
      </c>
      <c r="D624" s="61" t="s">
        <v>1671</v>
      </c>
      <c r="E624" s="61" t="s">
        <v>17619</v>
      </c>
      <c r="F624" s="61" t="s">
        <v>37</v>
      </c>
      <c r="G624" s="62">
        <v>5000000</v>
      </c>
      <c r="H624" s="61">
        <v>7.4</v>
      </c>
      <c r="I624" s="62">
        <f>Table1[[#This Row],[gross]]-Table1[[#This Row],[budget]]</f>
        <v>19138847</v>
      </c>
      <c r="J624" s="61">
        <f>Table1[[#This Row],[gross]]/1000000</f>
        <v>24.138846999999998</v>
      </c>
      <c r="K624" s="61">
        <f>Table1[[#This Row],[budget]]/1000000</f>
        <v>5</v>
      </c>
      <c r="L624" s="71">
        <f>Table1[[#This Row],[Profit_Margin]]/1000000</f>
        <v>19.138846999999998</v>
      </c>
    </row>
    <row r="625" spans="1:12">
      <c r="A625" s="68" t="s">
        <v>7134</v>
      </c>
      <c r="B625" s="61">
        <v>102</v>
      </c>
      <c r="C625" s="62">
        <v>3151130</v>
      </c>
      <c r="D625" s="61" t="s">
        <v>1671</v>
      </c>
      <c r="E625" s="61" t="s">
        <v>23974</v>
      </c>
      <c r="F625" s="61" t="s">
        <v>37</v>
      </c>
      <c r="G625" s="62">
        <v>230000</v>
      </c>
      <c r="H625" s="61">
        <v>7.8</v>
      </c>
      <c r="I625" s="62">
        <f>Table1[[#This Row],[gross]]-Table1[[#This Row],[budget]]</f>
        <v>2921130</v>
      </c>
      <c r="J625" s="61">
        <f>Table1[[#This Row],[gross]]/1000000</f>
        <v>3.1511300000000002</v>
      </c>
      <c r="K625" s="61">
        <f>Table1[[#This Row],[budget]]/1000000</f>
        <v>0.23</v>
      </c>
      <c r="L625" s="71">
        <f>Table1[[#This Row],[Profit_Margin]]/1000000</f>
        <v>2.9211299999999998</v>
      </c>
    </row>
    <row r="626" spans="1:12">
      <c r="A626" s="68" t="s">
        <v>1627</v>
      </c>
      <c r="B626" s="61">
        <v>107</v>
      </c>
      <c r="C626" s="62">
        <v>137340146</v>
      </c>
      <c r="D626" s="61" t="s">
        <v>2490</v>
      </c>
      <c r="E626" s="61" t="s">
        <v>2491</v>
      </c>
      <c r="F626" s="61" t="s">
        <v>37</v>
      </c>
      <c r="G626" s="62">
        <v>70000000</v>
      </c>
      <c r="H626" s="61">
        <v>6.4</v>
      </c>
      <c r="I626" s="62">
        <f>Table1[[#This Row],[gross]]-Table1[[#This Row],[budget]]</f>
        <v>67340146</v>
      </c>
      <c r="J626" s="61">
        <f>Table1[[#This Row],[gross]]/1000000</f>
        <v>137.340146</v>
      </c>
      <c r="K626" s="61">
        <f>Table1[[#This Row],[budget]]/1000000</f>
        <v>70</v>
      </c>
      <c r="L626" s="71">
        <f>Table1[[#This Row],[Profit_Margin]]/1000000</f>
        <v>67.340146000000004</v>
      </c>
    </row>
    <row r="627" spans="1:12">
      <c r="A627" s="68" t="s">
        <v>2066</v>
      </c>
      <c r="B627" s="61">
        <v>124</v>
      </c>
      <c r="C627" s="62">
        <v>84049211</v>
      </c>
      <c r="D627" s="61" t="s">
        <v>50</v>
      </c>
      <c r="E627" s="61" t="s">
        <v>3701</v>
      </c>
      <c r="F627" s="61" t="s">
        <v>37</v>
      </c>
      <c r="G627" s="62">
        <v>70000000</v>
      </c>
      <c r="H627" s="61">
        <v>6.4</v>
      </c>
      <c r="I627" s="62">
        <f>Table1[[#This Row],[gross]]-Table1[[#This Row],[budget]]</f>
        <v>14049211</v>
      </c>
      <c r="J627" s="61">
        <f>Table1[[#This Row],[gross]]/1000000</f>
        <v>84.049211</v>
      </c>
      <c r="K627" s="61">
        <f>Table1[[#This Row],[budget]]/1000000</f>
        <v>70</v>
      </c>
      <c r="L627" s="71">
        <f>Table1[[#This Row],[Profit_Margin]]/1000000</f>
        <v>14.049211</v>
      </c>
    </row>
    <row r="628" spans="1:12">
      <c r="A628" s="68" t="s">
        <v>3376</v>
      </c>
      <c r="B628" s="61">
        <v>94</v>
      </c>
      <c r="C628" s="62">
        <v>36985501</v>
      </c>
      <c r="D628" s="61" t="s">
        <v>9291</v>
      </c>
      <c r="E628" s="61" t="s">
        <v>9292</v>
      </c>
      <c r="F628" s="61" t="s">
        <v>37</v>
      </c>
      <c r="G628" s="62">
        <v>26000000</v>
      </c>
      <c r="H628" s="61">
        <v>5.2</v>
      </c>
      <c r="I628" s="62">
        <f>Table1[[#This Row],[gross]]-Table1[[#This Row],[budget]]</f>
        <v>10985501</v>
      </c>
      <c r="J628" s="61">
        <f>Table1[[#This Row],[gross]]/1000000</f>
        <v>36.985500999999999</v>
      </c>
      <c r="K628" s="61">
        <f>Table1[[#This Row],[budget]]/1000000</f>
        <v>26</v>
      </c>
      <c r="L628" s="71">
        <f>Table1[[#This Row],[Profit_Margin]]/1000000</f>
        <v>10.985500999999999</v>
      </c>
    </row>
    <row r="629" spans="1:12">
      <c r="A629" s="68" t="s">
        <v>389</v>
      </c>
      <c r="B629" s="61">
        <v>135</v>
      </c>
      <c r="C629" s="62">
        <v>128300000</v>
      </c>
      <c r="D629" s="61" t="s">
        <v>1849</v>
      </c>
      <c r="E629" s="61" t="s">
        <v>10642</v>
      </c>
      <c r="F629" s="61" t="s">
        <v>37</v>
      </c>
      <c r="G629" s="62">
        <v>19400870</v>
      </c>
      <c r="H629" s="61">
        <v>7.7</v>
      </c>
      <c r="I629" s="62">
        <f>Table1[[#This Row],[gross]]-Table1[[#This Row],[budget]]</f>
        <v>108899130</v>
      </c>
      <c r="J629" s="61">
        <f>Table1[[#This Row],[gross]]/1000000</f>
        <v>128.30000000000001</v>
      </c>
      <c r="K629" s="61">
        <f>Table1[[#This Row],[budget]]/1000000</f>
        <v>19.400870000000001</v>
      </c>
      <c r="L629" s="71">
        <f>Table1[[#This Row],[Profit_Margin]]/1000000</f>
        <v>108.89913</v>
      </c>
    </row>
    <row r="630" spans="1:12">
      <c r="A630" s="68" t="s">
        <v>3066</v>
      </c>
      <c r="B630" s="61">
        <v>98</v>
      </c>
      <c r="C630" s="62">
        <v>33987757</v>
      </c>
      <c r="D630" s="61" t="s">
        <v>214</v>
      </c>
      <c r="E630" s="61" t="s">
        <v>7473</v>
      </c>
      <c r="F630" s="61" t="s">
        <v>37</v>
      </c>
      <c r="G630" s="62">
        <v>27000000</v>
      </c>
      <c r="H630" s="61">
        <v>7.3</v>
      </c>
      <c r="I630" s="62">
        <f>Table1[[#This Row],[gross]]-Table1[[#This Row],[budget]]</f>
        <v>6987757</v>
      </c>
      <c r="J630" s="61">
        <f>Table1[[#This Row],[gross]]/1000000</f>
        <v>33.987757000000002</v>
      </c>
      <c r="K630" s="61">
        <f>Table1[[#This Row],[budget]]/1000000</f>
        <v>27</v>
      </c>
      <c r="L630" s="71">
        <f>Table1[[#This Row],[Profit_Margin]]/1000000</f>
        <v>6.9877570000000002</v>
      </c>
    </row>
    <row r="631" spans="1:12">
      <c r="A631" s="68" t="s">
        <v>1847</v>
      </c>
      <c r="B631" s="61">
        <v>172</v>
      </c>
      <c r="C631" s="62">
        <v>27098580</v>
      </c>
      <c r="D631" s="61" t="s">
        <v>1849</v>
      </c>
      <c r="E631" s="61" t="s">
        <v>1850</v>
      </c>
      <c r="F631" s="61" t="s">
        <v>37</v>
      </c>
      <c r="G631" s="62">
        <v>102000000</v>
      </c>
      <c r="H631" s="61">
        <v>7.5</v>
      </c>
      <c r="I631" s="62">
        <f>Table1[[#This Row],[gross]]-Table1[[#This Row],[budget]]</f>
        <v>-74901420</v>
      </c>
      <c r="J631" s="61">
        <f>Table1[[#This Row],[gross]]/1000000</f>
        <v>27.098579999999998</v>
      </c>
      <c r="K631" s="61">
        <f>Table1[[#This Row],[budget]]/1000000</f>
        <v>102</v>
      </c>
      <c r="L631" s="71">
        <f>Table1[[#This Row],[Profit_Margin]]/1000000</f>
        <v>-74.901420000000002</v>
      </c>
    </row>
    <row r="632" spans="1:12">
      <c r="A632" s="68" t="s">
        <v>2926</v>
      </c>
      <c r="B632" s="61">
        <v>95</v>
      </c>
      <c r="C632" s="62">
        <v>119793567</v>
      </c>
      <c r="D632" s="61" t="s">
        <v>2927</v>
      </c>
      <c r="E632" s="61" t="s">
        <v>2928</v>
      </c>
      <c r="F632" s="61" t="s">
        <v>37</v>
      </c>
      <c r="G632" s="62">
        <v>78000000</v>
      </c>
      <c r="H632" s="61">
        <v>6.5</v>
      </c>
      <c r="I632" s="62">
        <f>Table1[[#This Row],[gross]]-Table1[[#This Row],[budget]]</f>
        <v>41793567</v>
      </c>
      <c r="J632" s="61">
        <f>Table1[[#This Row],[gross]]/1000000</f>
        <v>119.793567</v>
      </c>
      <c r="K632" s="61">
        <f>Table1[[#This Row],[budget]]/1000000</f>
        <v>78</v>
      </c>
      <c r="L632" s="71">
        <f>Table1[[#This Row],[Profit_Margin]]/1000000</f>
        <v>41.793567000000003</v>
      </c>
    </row>
    <row r="633" spans="1:12">
      <c r="A633" s="68" t="s">
        <v>2099</v>
      </c>
      <c r="B633" s="61">
        <v>90</v>
      </c>
      <c r="C633" s="62">
        <v>124870275</v>
      </c>
      <c r="D633" s="61" t="s">
        <v>2100</v>
      </c>
      <c r="E633" s="61" t="s">
        <v>2102</v>
      </c>
      <c r="F633" s="61" t="s">
        <v>37</v>
      </c>
      <c r="G633" s="62">
        <v>100000000</v>
      </c>
      <c r="H633" s="61">
        <v>7</v>
      </c>
      <c r="I633" s="62">
        <f>Table1[[#This Row],[gross]]-Table1[[#This Row],[budget]]</f>
        <v>24870275</v>
      </c>
      <c r="J633" s="61">
        <f>Table1[[#This Row],[gross]]/1000000</f>
        <v>124.87027500000001</v>
      </c>
      <c r="K633" s="61">
        <f>Table1[[#This Row],[budget]]/1000000</f>
        <v>100</v>
      </c>
      <c r="L633" s="71">
        <f>Table1[[#This Row],[Profit_Margin]]/1000000</f>
        <v>24.870274999999999</v>
      </c>
    </row>
    <row r="634" spans="1:12">
      <c r="A634" s="68" t="s">
        <v>570</v>
      </c>
      <c r="B634" s="61">
        <v>85</v>
      </c>
      <c r="C634" s="62">
        <v>80034302</v>
      </c>
      <c r="D634" s="61" t="s">
        <v>3446</v>
      </c>
      <c r="E634" s="61" t="s">
        <v>9439</v>
      </c>
      <c r="F634" s="61" t="s">
        <v>37</v>
      </c>
      <c r="G634" s="62">
        <v>25000000</v>
      </c>
      <c r="H634" s="61">
        <v>7</v>
      </c>
      <c r="I634" s="62">
        <f>Table1[[#This Row],[gross]]-Table1[[#This Row],[budget]]</f>
        <v>55034302</v>
      </c>
      <c r="J634" s="61">
        <f>Table1[[#This Row],[gross]]/1000000</f>
        <v>80.034301999999997</v>
      </c>
      <c r="K634" s="61">
        <f>Table1[[#This Row],[budget]]/1000000</f>
        <v>25</v>
      </c>
      <c r="L634" s="71">
        <f>Table1[[#This Row],[Profit_Margin]]/1000000</f>
        <v>55.034301999999997</v>
      </c>
    </row>
    <row r="635" spans="1:12">
      <c r="A635" s="68" t="s">
        <v>4939</v>
      </c>
      <c r="B635" s="61">
        <v>119</v>
      </c>
      <c r="C635" s="62">
        <v>4992159</v>
      </c>
      <c r="D635" s="61" t="s">
        <v>12838</v>
      </c>
      <c r="E635" s="61" t="s">
        <v>15966</v>
      </c>
      <c r="F635" s="61" t="s">
        <v>37</v>
      </c>
      <c r="G635" s="62">
        <v>8550000</v>
      </c>
      <c r="H635" s="61">
        <v>5.6</v>
      </c>
      <c r="I635" s="62">
        <f>Table1[[#This Row],[gross]]-Table1[[#This Row],[budget]]</f>
        <v>-3557841</v>
      </c>
      <c r="J635" s="61">
        <f>Table1[[#This Row],[gross]]/1000000</f>
        <v>4.992159</v>
      </c>
      <c r="K635" s="61">
        <f>Table1[[#This Row],[budget]]/1000000</f>
        <v>8.5500000000000007</v>
      </c>
      <c r="L635" s="71">
        <f>Table1[[#This Row],[Profit_Margin]]/1000000</f>
        <v>-3.5578409999999998</v>
      </c>
    </row>
    <row r="636" spans="1:12">
      <c r="A636" s="68" t="s">
        <v>11131</v>
      </c>
      <c r="B636" s="61">
        <v>97</v>
      </c>
      <c r="C636" s="62">
        <v>56631572</v>
      </c>
      <c r="D636" s="61" t="s">
        <v>1681</v>
      </c>
      <c r="E636" s="61" t="s">
        <v>13589</v>
      </c>
      <c r="F636" s="61" t="s">
        <v>37</v>
      </c>
      <c r="G636" s="62">
        <v>12000000</v>
      </c>
      <c r="H636" s="61">
        <v>6.8</v>
      </c>
      <c r="I636" s="62">
        <f>Table1[[#This Row],[gross]]-Table1[[#This Row],[budget]]</f>
        <v>44631572</v>
      </c>
      <c r="J636" s="61">
        <f>Table1[[#This Row],[gross]]/1000000</f>
        <v>56.631571999999998</v>
      </c>
      <c r="K636" s="61">
        <f>Table1[[#This Row],[budget]]/1000000</f>
        <v>12</v>
      </c>
      <c r="L636" s="71">
        <f>Table1[[#This Row],[Profit_Margin]]/1000000</f>
        <v>44.631571999999998</v>
      </c>
    </row>
    <row r="637" spans="1:12">
      <c r="A637" s="68" t="s">
        <v>5769</v>
      </c>
      <c r="B637" s="61">
        <v>136</v>
      </c>
      <c r="C637" s="62">
        <v>67253092</v>
      </c>
      <c r="D637" s="61" t="s">
        <v>3794</v>
      </c>
      <c r="E637" s="61" t="s">
        <v>5770</v>
      </c>
      <c r="F637" s="61" t="s">
        <v>37</v>
      </c>
      <c r="G637" s="62">
        <v>30000000</v>
      </c>
      <c r="H637" s="61">
        <v>7.2</v>
      </c>
      <c r="I637" s="62">
        <f>Table1[[#This Row],[gross]]-Table1[[#This Row],[budget]]</f>
        <v>37253092</v>
      </c>
      <c r="J637" s="61">
        <f>Table1[[#This Row],[gross]]/1000000</f>
        <v>67.253091999999995</v>
      </c>
      <c r="K637" s="61">
        <f>Table1[[#This Row],[budget]]/1000000</f>
        <v>30</v>
      </c>
      <c r="L637" s="71">
        <f>Table1[[#This Row],[Profit_Margin]]/1000000</f>
        <v>37.253092000000002</v>
      </c>
    </row>
    <row r="638" spans="1:12">
      <c r="A638" s="68" t="s">
        <v>10287</v>
      </c>
      <c r="B638" s="61">
        <v>111</v>
      </c>
      <c r="C638" s="62">
        <v>6109075</v>
      </c>
      <c r="D638" s="61" t="s">
        <v>1544</v>
      </c>
      <c r="E638" s="61" t="s">
        <v>10289</v>
      </c>
      <c r="F638" s="61" t="s">
        <v>1464</v>
      </c>
      <c r="G638" s="62">
        <v>19430000</v>
      </c>
      <c r="H638" s="61">
        <v>6.7</v>
      </c>
      <c r="I638" s="62">
        <f>Table1[[#This Row],[gross]]-Table1[[#This Row],[budget]]</f>
        <v>-13320925</v>
      </c>
      <c r="J638" s="61">
        <f>Table1[[#This Row],[gross]]/1000000</f>
        <v>6.1090749999999998</v>
      </c>
      <c r="K638" s="61">
        <f>Table1[[#This Row],[budget]]/1000000</f>
        <v>19.43</v>
      </c>
      <c r="L638" s="71">
        <f>Table1[[#This Row],[Profit_Margin]]/1000000</f>
        <v>-13.320925000000001</v>
      </c>
    </row>
    <row r="639" spans="1:12">
      <c r="A639" s="68" t="s">
        <v>9430</v>
      </c>
      <c r="B639" s="61">
        <v>93</v>
      </c>
      <c r="C639" s="62">
        <v>197148</v>
      </c>
      <c r="D639" s="61" t="s">
        <v>16384</v>
      </c>
      <c r="E639" s="61" t="s">
        <v>16385</v>
      </c>
      <c r="F639" s="61" t="s">
        <v>37</v>
      </c>
      <c r="G639" s="62">
        <v>7500000</v>
      </c>
      <c r="H639" s="61">
        <v>6.3</v>
      </c>
      <c r="I639" s="62">
        <f>Table1[[#This Row],[gross]]-Table1[[#This Row],[budget]]</f>
        <v>-7302852</v>
      </c>
      <c r="J639" s="61">
        <f>Table1[[#This Row],[gross]]/1000000</f>
        <v>0.19714799999999999</v>
      </c>
      <c r="K639" s="61">
        <f>Table1[[#This Row],[budget]]/1000000</f>
        <v>7.5</v>
      </c>
      <c r="L639" s="71">
        <f>Table1[[#This Row],[Profit_Margin]]/1000000</f>
        <v>-7.3028519999999997</v>
      </c>
    </row>
    <row r="640" spans="1:12">
      <c r="A640" s="68" t="s">
        <v>2656</v>
      </c>
      <c r="B640" s="61">
        <v>91</v>
      </c>
      <c r="C640" s="62">
        <v>8104069</v>
      </c>
      <c r="D640" s="61" t="s">
        <v>1752</v>
      </c>
      <c r="E640" s="61" t="s">
        <v>11275</v>
      </c>
      <c r="F640" s="61" t="s">
        <v>37</v>
      </c>
      <c r="G640" s="62">
        <v>20000000</v>
      </c>
      <c r="H640" s="61">
        <v>4.5</v>
      </c>
      <c r="I640" s="62">
        <f>Table1[[#This Row],[gross]]-Table1[[#This Row],[budget]]</f>
        <v>-11895931</v>
      </c>
      <c r="J640" s="61">
        <f>Table1[[#This Row],[gross]]/1000000</f>
        <v>8.1040690000000009</v>
      </c>
      <c r="K640" s="61">
        <f>Table1[[#This Row],[budget]]/1000000</f>
        <v>20</v>
      </c>
      <c r="L640" s="71">
        <f>Table1[[#This Row],[Profit_Margin]]/1000000</f>
        <v>-11.895930999999999</v>
      </c>
    </row>
    <row r="641" spans="1:12">
      <c r="A641" s="68" t="s">
        <v>2647</v>
      </c>
      <c r="B641" s="61">
        <v>154</v>
      </c>
      <c r="C641" s="62">
        <v>95632614</v>
      </c>
      <c r="D641" s="61" t="s">
        <v>2648</v>
      </c>
      <c r="E641" s="61" t="s">
        <v>2649</v>
      </c>
      <c r="F641" s="61" t="s">
        <v>37</v>
      </c>
      <c r="G641" s="62">
        <v>79000000</v>
      </c>
      <c r="H641" s="61">
        <v>7.2</v>
      </c>
      <c r="I641" s="62">
        <f>Table1[[#This Row],[gross]]-Table1[[#This Row],[budget]]</f>
        <v>16632614</v>
      </c>
      <c r="J641" s="61">
        <f>Table1[[#This Row],[gross]]/1000000</f>
        <v>95.632614000000004</v>
      </c>
      <c r="K641" s="61">
        <f>Table1[[#This Row],[budget]]/1000000</f>
        <v>79</v>
      </c>
      <c r="L641" s="71">
        <f>Table1[[#This Row],[Profit_Margin]]/1000000</f>
        <v>16.632614</v>
      </c>
    </row>
    <row r="642" spans="1:12">
      <c r="A642" s="68" t="s">
        <v>2433</v>
      </c>
      <c r="B642" s="61">
        <v>108</v>
      </c>
      <c r="C642" s="62">
        <v>40048332</v>
      </c>
      <c r="D642" s="61" t="s">
        <v>923</v>
      </c>
      <c r="E642" s="61" t="s">
        <v>2436</v>
      </c>
      <c r="F642" s="61" t="s">
        <v>37</v>
      </c>
      <c r="G642" s="62">
        <v>85000000</v>
      </c>
      <c r="H642" s="61">
        <v>5.5</v>
      </c>
      <c r="I642" s="62">
        <f>Table1[[#This Row],[gross]]-Table1[[#This Row],[budget]]</f>
        <v>-44951668</v>
      </c>
      <c r="J642" s="61">
        <f>Table1[[#This Row],[gross]]/1000000</f>
        <v>40.048332000000002</v>
      </c>
      <c r="K642" s="61">
        <f>Table1[[#This Row],[budget]]/1000000</f>
        <v>85</v>
      </c>
      <c r="L642" s="71">
        <f>Table1[[#This Row],[Profit_Margin]]/1000000</f>
        <v>-44.951667999999998</v>
      </c>
    </row>
    <row r="643" spans="1:12">
      <c r="A643" s="68" t="s">
        <v>1633</v>
      </c>
      <c r="B643" s="61">
        <v>120</v>
      </c>
      <c r="C643" s="62">
        <v>100003492</v>
      </c>
      <c r="D643" s="61" t="s">
        <v>2125</v>
      </c>
      <c r="E643" s="61" t="s">
        <v>4047</v>
      </c>
      <c r="F643" s="61" t="s">
        <v>37</v>
      </c>
      <c r="G643" s="62">
        <v>65000000</v>
      </c>
      <c r="H643" s="61">
        <v>7.6</v>
      </c>
      <c r="I643" s="62">
        <f>Table1[[#This Row],[gross]]-Table1[[#This Row],[budget]]</f>
        <v>35003492</v>
      </c>
      <c r="J643" s="61">
        <f>Table1[[#This Row],[gross]]/1000000</f>
        <v>100.00349199999999</v>
      </c>
      <c r="K643" s="61">
        <f>Table1[[#This Row],[budget]]/1000000</f>
        <v>65</v>
      </c>
      <c r="L643" s="71">
        <f>Table1[[#This Row],[Profit_Margin]]/1000000</f>
        <v>35.003492000000001</v>
      </c>
    </row>
    <row r="644" spans="1:12">
      <c r="A644" s="68" t="s">
        <v>17132</v>
      </c>
      <c r="B644" s="61">
        <v>94</v>
      </c>
      <c r="C644" s="62">
        <v>4693919</v>
      </c>
      <c r="D644" s="61" t="s">
        <v>1671</v>
      </c>
      <c r="E644" s="61" t="s">
        <v>17133</v>
      </c>
      <c r="F644" s="61" t="s">
        <v>37</v>
      </c>
      <c r="G644" s="62">
        <v>6500000</v>
      </c>
      <c r="H644" s="61">
        <v>4.5999999999999996</v>
      </c>
      <c r="I644" s="62">
        <f>Table1[[#This Row],[gross]]-Table1[[#This Row],[budget]]</f>
        <v>-1806081</v>
      </c>
      <c r="J644" s="61">
        <f>Table1[[#This Row],[gross]]/1000000</f>
        <v>4.6939190000000002</v>
      </c>
      <c r="K644" s="61">
        <f>Table1[[#This Row],[budget]]/1000000</f>
        <v>6.5</v>
      </c>
      <c r="L644" s="71">
        <f>Table1[[#This Row],[Profit_Margin]]/1000000</f>
        <v>-1.806081</v>
      </c>
    </row>
    <row r="645" spans="1:12">
      <c r="A645" s="68" t="s">
        <v>5589</v>
      </c>
      <c r="B645" s="61">
        <v>112</v>
      </c>
      <c r="C645" s="62">
        <v>36665854</v>
      </c>
      <c r="D645" s="61" t="s">
        <v>464</v>
      </c>
      <c r="E645" s="61" t="s">
        <v>6690</v>
      </c>
      <c r="F645" s="61" t="s">
        <v>37</v>
      </c>
      <c r="G645" s="62">
        <v>40000000</v>
      </c>
      <c r="H645" s="61">
        <v>6.4</v>
      </c>
      <c r="I645" s="62">
        <f>Table1[[#This Row],[gross]]-Table1[[#This Row],[budget]]</f>
        <v>-3334146</v>
      </c>
      <c r="J645" s="61">
        <f>Table1[[#This Row],[gross]]/1000000</f>
        <v>36.665854000000003</v>
      </c>
      <c r="K645" s="61">
        <f>Table1[[#This Row],[budget]]/1000000</f>
        <v>40</v>
      </c>
      <c r="L645" s="71">
        <f>Table1[[#This Row],[Profit_Margin]]/1000000</f>
        <v>-3.3341460000000001</v>
      </c>
    </row>
    <row r="646" spans="1:12">
      <c r="A646" s="68" t="s">
        <v>8089</v>
      </c>
      <c r="B646" s="61">
        <v>97</v>
      </c>
      <c r="C646" s="62">
        <v>117560</v>
      </c>
      <c r="D646" s="61" t="s">
        <v>214</v>
      </c>
      <c r="E646" s="61" t="s">
        <v>17243</v>
      </c>
      <c r="F646" s="61" t="s">
        <v>37</v>
      </c>
      <c r="G646" s="62">
        <v>6000000</v>
      </c>
      <c r="H646" s="61">
        <v>6.2</v>
      </c>
      <c r="I646" s="62">
        <f>Table1[[#This Row],[gross]]-Table1[[#This Row],[budget]]</f>
        <v>-5882440</v>
      </c>
      <c r="J646" s="61">
        <f>Table1[[#This Row],[gross]]/1000000</f>
        <v>0.11756</v>
      </c>
      <c r="K646" s="61">
        <f>Table1[[#This Row],[budget]]/1000000</f>
        <v>6</v>
      </c>
      <c r="L646" s="71">
        <f>Table1[[#This Row],[Profit_Margin]]/1000000</f>
        <v>-5.8824399999999999</v>
      </c>
    </row>
    <row r="647" spans="1:12">
      <c r="A647" s="68" t="s">
        <v>19451</v>
      </c>
      <c r="B647" s="61">
        <v>101</v>
      </c>
      <c r="C647" s="62">
        <v>3105269</v>
      </c>
      <c r="D647" s="61" t="s">
        <v>2136</v>
      </c>
      <c r="E647" s="61" t="s">
        <v>19452</v>
      </c>
      <c r="F647" s="61" t="s">
        <v>37</v>
      </c>
      <c r="G647" s="62">
        <v>3000000</v>
      </c>
      <c r="H647" s="61">
        <v>5</v>
      </c>
      <c r="I647" s="62">
        <f>Table1[[#This Row],[gross]]-Table1[[#This Row],[budget]]</f>
        <v>105269</v>
      </c>
      <c r="J647" s="61">
        <f>Table1[[#This Row],[gross]]/1000000</f>
        <v>3.1052689999999998</v>
      </c>
      <c r="K647" s="61">
        <f>Table1[[#This Row],[budget]]/1000000</f>
        <v>3</v>
      </c>
      <c r="L647" s="71">
        <f>Table1[[#This Row],[Profit_Margin]]/1000000</f>
        <v>0.105269</v>
      </c>
    </row>
    <row r="648" spans="1:12">
      <c r="A648" s="68" t="s">
        <v>23141</v>
      </c>
      <c r="B648" s="61">
        <v>90</v>
      </c>
      <c r="C648" s="62">
        <v>318622</v>
      </c>
      <c r="D648" s="61" t="s">
        <v>5685</v>
      </c>
      <c r="E648" s="61" t="s">
        <v>23142</v>
      </c>
      <c r="F648" s="61" t="s">
        <v>37</v>
      </c>
      <c r="G648" s="62">
        <v>270000</v>
      </c>
      <c r="H648" s="61">
        <v>6.4</v>
      </c>
      <c r="I648" s="62">
        <f>Table1[[#This Row],[gross]]-Table1[[#This Row],[budget]]</f>
        <v>48622</v>
      </c>
      <c r="J648" s="61">
        <f>Table1[[#This Row],[gross]]/1000000</f>
        <v>0.31862200000000002</v>
      </c>
      <c r="K648" s="61">
        <f>Table1[[#This Row],[budget]]/1000000</f>
        <v>0.27</v>
      </c>
      <c r="L648" s="71">
        <f>Table1[[#This Row],[Profit_Margin]]/1000000</f>
        <v>4.8621999999999999E-2</v>
      </c>
    </row>
    <row r="649" spans="1:12">
      <c r="A649" s="68" t="s">
        <v>1783</v>
      </c>
      <c r="B649" s="61">
        <v>123</v>
      </c>
      <c r="C649" s="62">
        <v>101087161</v>
      </c>
      <c r="D649" s="61" t="s">
        <v>334</v>
      </c>
      <c r="E649" s="61" t="s">
        <v>2637</v>
      </c>
      <c r="F649" s="61" t="s">
        <v>37</v>
      </c>
      <c r="G649" s="62">
        <v>75000000</v>
      </c>
      <c r="H649" s="61">
        <v>6.8</v>
      </c>
      <c r="I649" s="62">
        <f>Table1[[#This Row],[gross]]-Table1[[#This Row],[budget]]</f>
        <v>26087161</v>
      </c>
      <c r="J649" s="61">
        <f>Table1[[#This Row],[gross]]/1000000</f>
        <v>101.08716099999999</v>
      </c>
      <c r="K649" s="61">
        <f>Table1[[#This Row],[budget]]/1000000</f>
        <v>75</v>
      </c>
      <c r="L649" s="71">
        <f>Table1[[#This Row],[Profit_Margin]]/1000000</f>
        <v>26.087160999999998</v>
      </c>
    </row>
    <row r="650" spans="1:12">
      <c r="A650" s="68" t="s">
        <v>2277</v>
      </c>
      <c r="B650" s="61">
        <v>129</v>
      </c>
      <c r="C650" s="62">
        <v>37567440</v>
      </c>
      <c r="D650" s="61" t="s">
        <v>173</v>
      </c>
      <c r="E650" s="61" t="s">
        <v>2279</v>
      </c>
      <c r="F650" s="61" t="s">
        <v>37</v>
      </c>
      <c r="G650" s="62">
        <v>20000000</v>
      </c>
      <c r="H650" s="61">
        <v>6.9</v>
      </c>
      <c r="I650" s="62">
        <f>Table1[[#This Row],[gross]]-Table1[[#This Row],[budget]]</f>
        <v>17567440</v>
      </c>
      <c r="J650" s="61">
        <f>Table1[[#This Row],[gross]]/1000000</f>
        <v>37.567439999999998</v>
      </c>
      <c r="K650" s="61">
        <f>Table1[[#This Row],[budget]]/1000000</f>
        <v>20</v>
      </c>
      <c r="L650" s="71">
        <f>Table1[[#This Row],[Profit_Margin]]/1000000</f>
        <v>17.567440000000001</v>
      </c>
    </row>
    <row r="651" spans="1:12">
      <c r="A651" s="68" t="s">
        <v>9667</v>
      </c>
      <c r="B651" s="61">
        <v>103</v>
      </c>
      <c r="C651" s="62">
        <v>26400000</v>
      </c>
      <c r="D651" s="61" t="s">
        <v>42</v>
      </c>
      <c r="E651" s="61" t="s">
        <v>11852</v>
      </c>
      <c r="F651" s="61" t="s">
        <v>37</v>
      </c>
      <c r="G651" s="62">
        <v>18000000</v>
      </c>
      <c r="H651" s="61">
        <v>5.8</v>
      </c>
      <c r="I651" s="62">
        <f>Table1[[#This Row],[gross]]-Table1[[#This Row],[budget]]</f>
        <v>8400000</v>
      </c>
      <c r="J651" s="61">
        <f>Table1[[#This Row],[gross]]/1000000</f>
        <v>26.4</v>
      </c>
      <c r="K651" s="61">
        <f>Table1[[#This Row],[budget]]/1000000</f>
        <v>18</v>
      </c>
      <c r="L651" s="71">
        <f>Table1[[#This Row],[Profit_Margin]]/1000000</f>
        <v>8.4</v>
      </c>
    </row>
    <row r="652" spans="1:12">
      <c r="A652" s="68" t="s">
        <v>7545</v>
      </c>
      <c r="B652" s="61">
        <v>123</v>
      </c>
      <c r="C652" s="62">
        <v>34531832</v>
      </c>
      <c r="D652" s="61" t="s">
        <v>1634</v>
      </c>
      <c r="E652" s="61" t="s">
        <v>7546</v>
      </c>
      <c r="F652" s="61" t="s">
        <v>37</v>
      </c>
      <c r="G652" s="62">
        <v>35000000</v>
      </c>
      <c r="H652" s="61">
        <v>7.1</v>
      </c>
      <c r="I652" s="62">
        <f>Table1[[#This Row],[gross]]-Table1[[#This Row],[budget]]</f>
        <v>-468168</v>
      </c>
      <c r="J652" s="61">
        <f>Table1[[#This Row],[gross]]/1000000</f>
        <v>34.531832000000001</v>
      </c>
      <c r="K652" s="61">
        <f>Table1[[#This Row],[budget]]/1000000</f>
        <v>35</v>
      </c>
      <c r="L652" s="71">
        <f>Table1[[#This Row],[Profit_Margin]]/1000000</f>
        <v>-0.46816799999999997</v>
      </c>
    </row>
    <row r="653" spans="1:12">
      <c r="A653" s="68" t="s">
        <v>12854</v>
      </c>
      <c r="B653" s="61">
        <v>89</v>
      </c>
      <c r="C653" s="62">
        <v>29302097</v>
      </c>
      <c r="D653" s="61" t="s">
        <v>12855</v>
      </c>
      <c r="E653" s="61" t="s">
        <v>12856</v>
      </c>
      <c r="F653" s="61" t="s">
        <v>37</v>
      </c>
      <c r="G653" s="62">
        <v>15000000</v>
      </c>
      <c r="H653" s="61">
        <v>4.5999999999999996</v>
      </c>
      <c r="I653" s="62">
        <f>Table1[[#This Row],[gross]]-Table1[[#This Row],[budget]]</f>
        <v>14302097</v>
      </c>
      <c r="J653" s="61">
        <f>Table1[[#This Row],[gross]]/1000000</f>
        <v>29.302097</v>
      </c>
      <c r="K653" s="61">
        <f>Table1[[#This Row],[budget]]/1000000</f>
        <v>15</v>
      </c>
      <c r="L653" s="71">
        <f>Table1[[#This Row],[Profit_Margin]]/1000000</f>
        <v>14.302097</v>
      </c>
    </row>
    <row r="654" spans="1:12">
      <c r="A654" s="68" t="s">
        <v>13030</v>
      </c>
      <c r="B654" s="61">
        <v>97</v>
      </c>
      <c r="C654" s="62">
        <v>12212417</v>
      </c>
      <c r="D654" s="61" t="s">
        <v>1528</v>
      </c>
      <c r="E654" s="61" t="s">
        <v>13031</v>
      </c>
      <c r="F654" s="61" t="s">
        <v>37</v>
      </c>
      <c r="G654" s="62">
        <v>15000000</v>
      </c>
      <c r="H654" s="61">
        <v>6.7</v>
      </c>
      <c r="I654" s="62">
        <f>Table1[[#This Row],[gross]]-Table1[[#This Row],[budget]]</f>
        <v>-2787583</v>
      </c>
      <c r="J654" s="61">
        <f>Table1[[#This Row],[gross]]/1000000</f>
        <v>12.212417</v>
      </c>
      <c r="K654" s="61">
        <f>Table1[[#This Row],[budget]]/1000000</f>
        <v>15</v>
      </c>
      <c r="L654" s="71">
        <f>Table1[[#This Row],[Profit_Margin]]/1000000</f>
        <v>-2.7875830000000001</v>
      </c>
    </row>
    <row r="655" spans="1:12">
      <c r="A655" s="68" t="s">
        <v>5087</v>
      </c>
      <c r="B655" s="61">
        <v>109</v>
      </c>
      <c r="C655" s="62">
        <v>81022333</v>
      </c>
      <c r="D655" s="61" t="s">
        <v>1427</v>
      </c>
      <c r="E655" s="61" t="s">
        <v>5089</v>
      </c>
      <c r="F655" s="61" t="s">
        <v>37</v>
      </c>
      <c r="G655" s="62">
        <v>50000000</v>
      </c>
      <c r="H655" s="61">
        <v>5</v>
      </c>
      <c r="I655" s="62">
        <f>Table1[[#This Row],[gross]]-Table1[[#This Row],[budget]]</f>
        <v>31022333</v>
      </c>
      <c r="J655" s="61">
        <f>Table1[[#This Row],[gross]]/1000000</f>
        <v>81.022333000000003</v>
      </c>
      <c r="K655" s="61">
        <f>Table1[[#This Row],[budget]]/1000000</f>
        <v>50</v>
      </c>
      <c r="L655" s="71">
        <f>Table1[[#This Row],[Profit_Margin]]/1000000</f>
        <v>31.022333</v>
      </c>
    </row>
    <row r="656" spans="1:12">
      <c r="A656" s="68" t="s">
        <v>3657</v>
      </c>
      <c r="B656" s="61">
        <v>108</v>
      </c>
      <c r="C656" s="62">
        <v>8054280</v>
      </c>
      <c r="D656" s="61" t="s">
        <v>3090</v>
      </c>
      <c r="E656" s="61" t="s">
        <v>11279</v>
      </c>
      <c r="F656" s="61" t="s">
        <v>37</v>
      </c>
      <c r="G656" s="62">
        <v>20000000</v>
      </c>
      <c r="H656" s="61">
        <v>6.3</v>
      </c>
      <c r="I656" s="62">
        <f>Table1[[#This Row],[gross]]-Table1[[#This Row],[budget]]</f>
        <v>-11945720</v>
      </c>
      <c r="J656" s="61">
        <f>Table1[[#This Row],[gross]]/1000000</f>
        <v>8.0542800000000003</v>
      </c>
      <c r="K656" s="61">
        <f>Table1[[#This Row],[budget]]/1000000</f>
        <v>20</v>
      </c>
      <c r="L656" s="71">
        <f>Table1[[#This Row],[Profit_Margin]]/1000000</f>
        <v>-11.94572</v>
      </c>
    </row>
    <row r="657" spans="1:12">
      <c r="A657" s="68" t="s">
        <v>1058</v>
      </c>
      <c r="B657" s="61">
        <v>135</v>
      </c>
      <c r="C657" s="62">
        <v>76081498</v>
      </c>
      <c r="D657" s="61" t="s">
        <v>2689</v>
      </c>
      <c r="E657" s="61" t="s">
        <v>2690</v>
      </c>
      <c r="F657" s="61" t="s">
        <v>37</v>
      </c>
      <c r="G657" s="62">
        <v>75000000</v>
      </c>
      <c r="H657" s="61">
        <v>6.7</v>
      </c>
      <c r="I657" s="62">
        <f>Table1[[#This Row],[gross]]-Table1[[#This Row],[budget]]</f>
        <v>1081498</v>
      </c>
      <c r="J657" s="61">
        <f>Table1[[#This Row],[gross]]/1000000</f>
        <v>76.081497999999996</v>
      </c>
      <c r="K657" s="61">
        <f>Table1[[#This Row],[budget]]/1000000</f>
        <v>75</v>
      </c>
      <c r="L657" s="71">
        <f>Table1[[#This Row],[Profit_Margin]]/1000000</f>
        <v>1.0814980000000001</v>
      </c>
    </row>
    <row r="658" spans="1:12">
      <c r="A658" s="68" t="s">
        <v>435</v>
      </c>
      <c r="B658" s="61">
        <v>150</v>
      </c>
      <c r="C658" s="62">
        <v>100853835</v>
      </c>
      <c r="D658" s="61" t="s">
        <v>2202</v>
      </c>
      <c r="E658" s="61" t="s">
        <v>2203</v>
      </c>
      <c r="F658" s="61" t="s">
        <v>37</v>
      </c>
      <c r="G658" s="62">
        <v>90000000</v>
      </c>
      <c r="H658" s="61">
        <v>7.4</v>
      </c>
      <c r="I658" s="62">
        <f>Table1[[#This Row],[gross]]-Table1[[#This Row],[budget]]</f>
        <v>10853835</v>
      </c>
      <c r="J658" s="61">
        <f>Table1[[#This Row],[gross]]/1000000</f>
        <v>100.853835</v>
      </c>
      <c r="K658" s="61">
        <f>Table1[[#This Row],[budget]]/1000000</f>
        <v>90</v>
      </c>
      <c r="L658" s="71">
        <f>Table1[[#This Row],[Profit_Margin]]/1000000</f>
        <v>10.853835</v>
      </c>
    </row>
    <row r="659" spans="1:12">
      <c r="A659" s="68" t="s">
        <v>1526</v>
      </c>
      <c r="B659" s="61">
        <v>106</v>
      </c>
      <c r="C659" s="62">
        <v>75638743</v>
      </c>
      <c r="D659" s="61" t="s">
        <v>4075</v>
      </c>
      <c r="E659" s="61" t="s">
        <v>4076</v>
      </c>
      <c r="F659" s="61" t="s">
        <v>37</v>
      </c>
      <c r="G659" s="62">
        <v>60000000</v>
      </c>
      <c r="H659" s="61">
        <v>6.6</v>
      </c>
      <c r="I659" s="62">
        <f>Table1[[#This Row],[gross]]-Table1[[#This Row],[budget]]</f>
        <v>15638743</v>
      </c>
      <c r="J659" s="61">
        <f>Table1[[#This Row],[gross]]/1000000</f>
        <v>75.638743000000005</v>
      </c>
      <c r="K659" s="61">
        <f>Table1[[#This Row],[budget]]/1000000</f>
        <v>60</v>
      </c>
      <c r="L659" s="71">
        <f>Table1[[#This Row],[Profit_Margin]]/1000000</f>
        <v>15.638743</v>
      </c>
    </row>
    <row r="660" spans="1:12">
      <c r="A660" s="68" t="s">
        <v>3836</v>
      </c>
      <c r="B660" s="61">
        <v>109</v>
      </c>
      <c r="C660" s="62">
        <v>66489425</v>
      </c>
      <c r="D660" s="61" t="s">
        <v>464</v>
      </c>
      <c r="E660" s="61" t="s">
        <v>9556</v>
      </c>
      <c r="F660" s="61" t="s">
        <v>37</v>
      </c>
      <c r="G660" s="62">
        <v>25000000</v>
      </c>
      <c r="H660" s="61">
        <v>6.5</v>
      </c>
      <c r="I660" s="62">
        <f>Table1[[#This Row],[gross]]-Table1[[#This Row],[budget]]</f>
        <v>41489425</v>
      </c>
      <c r="J660" s="61">
        <f>Table1[[#This Row],[gross]]/1000000</f>
        <v>66.489424999999997</v>
      </c>
      <c r="K660" s="61">
        <f>Table1[[#This Row],[budget]]/1000000</f>
        <v>25</v>
      </c>
      <c r="L660" s="71">
        <f>Table1[[#This Row],[Profit_Margin]]/1000000</f>
        <v>41.489424999999997</v>
      </c>
    </row>
    <row r="661" spans="1:12">
      <c r="A661" s="68" t="s">
        <v>10841</v>
      </c>
      <c r="B661" s="61">
        <v>122</v>
      </c>
      <c r="C661" s="62">
        <v>871577</v>
      </c>
      <c r="D661" s="61" t="s">
        <v>4296</v>
      </c>
      <c r="E661" s="61" t="s">
        <v>16939</v>
      </c>
      <c r="F661" s="61" t="s">
        <v>37</v>
      </c>
      <c r="G661" s="62">
        <v>4500000</v>
      </c>
      <c r="H661" s="61">
        <v>7.7</v>
      </c>
      <c r="I661" s="62">
        <f>Table1[[#This Row],[gross]]-Table1[[#This Row],[budget]]</f>
        <v>-3628423</v>
      </c>
      <c r="J661" s="61">
        <f>Table1[[#This Row],[gross]]/1000000</f>
        <v>0.87157700000000005</v>
      </c>
      <c r="K661" s="61">
        <f>Table1[[#This Row],[budget]]/1000000</f>
        <v>4.5</v>
      </c>
      <c r="L661" s="71">
        <f>Table1[[#This Row],[Profit_Margin]]/1000000</f>
        <v>-3.6284230000000002</v>
      </c>
    </row>
    <row r="662" spans="1:12">
      <c r="A662" s="68" t="s">
        <v>22781</v>
      </c>
      <c r="B662" s="61">
        <v>84</v>
      </c>
      <c r="C662" s="62">
        <v>379122</v>
      </c>
      <c r="D662" s="61" t="s">
        <v>1415</v>
      </c>
      <c r="E662" s="61" t="s">
        <v>22782</v>
      </c>
      <c r="F662" s="61" t="s">
        <v>37</v>
      </c>
      <c r="G662" s="62">
        <v>450000</v>
      </c>
      <c r="H662" s="61">
        <v>7.1</v>
      </c>
      <c r="I662" s="62">
        <f>Table1[[#This Row],[gross]]-Table1[[#This Row],[budget]]</f>
        <v>-70878</v>
      </c>
      <c r="J662" s="61">
        <f>Table1[[#This Row],[gross]]/1000000</f>
        <v>0.37912200000000001</v>
      </c>
      <c r="K662" s="61">
        <f>Table1[[#This Row],[budget]]/1000000</f>
        <v>0.45</v>
      </c>
      <c r="L662" s="71">
        <f>Table1[[#This Row],[Profit_Margin]]/1000000</f>
        <v>-7.0877999999999997E-2</v>
      </c>
    </row>
    <row r="663" spans="1:12">
      <c r="A663" s="68" t="s">
        <v>703</v>
      </c>
      <c r="B663" s="61">
        <v>98</v>
      </c>
      <c r="C663" s="62">
        <v>68856263</v>
      </c>
      <c r="D663" s="61" t="s">
        <v>7897</v>
      </c>
      <c r="E663" s="61" t="s">
        <v>13382</v>
      </c>
      <c r="F663" s="61" t="s">
        <v>37</v>
      </c>
      <c r="G663" s="62">
        <v>15000000</v>
      </c>
      <c r="H663" s="61">
        <v>6.9</v>
      </c>
      <c r="I663" s="62">
        <f>Table1[[#This Row],[gross]]-Table1[[#This Row],[budget]]</f>
        <v>53856263</v>
      </c>
      <c r="J663" s="61">
        <f>Table1[[#This Row],[gross]]/1000000</f>
        <v>68.856262999999998</v>
      </c>
      <c r="K663" s="61">
        <f>Table1[[#This Row],[budget]]/1000000</f>
        <v>15</v>
      </c>
      <c r="L663" s="71">
        <f>Table1[[#This Row],[Profit_Margin]]/1000000</f>
        <v>53.856262999999998</v>
      </c>
    </row>
    <row r="664" spans="1:12">
      <c r="A664" s="68" t="s">
        <v>1421</v>
      </c>
      <c r="B664" s="61">
        <v>120</v>
      </c>
      <c r="C664" s="62">
        <v>44886089</v>
      </c>
      <c r="D664" s="61" t="s">
        <v>2125</v>
      </c>
      <c r="E664" s="61" t="s">
        <v>12792</v>
      </c>
      <c r="F664" s="61" t="s">
        <v>37</v>
      </c>
      <c r="G664" s="62">
        <v>10000000</v>
      </c>
      <c r="H664" s="61">
        <v>6.9</v>
      </c>
      <c r="I664" s="62">
        <f>Table1[[#This Row],[gross]]-Table1[[#This Row],[budget]]</f>
        <v>34886089</v>
      </c>
      <c r="J664" s="61">
        <f>Table1[[#This Row],[gross]]/1000000</f>
        <v>44.886088999999998</v>
      </c>
      <c r="K664" s="61">
        <f>Table1[[#This Row],[budget]]/1000000</f>
        <v>10</v>
      </c>
      <c r="L664" s="71">
        <f>Table1[[#This Row],[Profit_Margin]]/1000000</f>
        <v>34.886088999999998</v>
      </c>
    </row>
    <row r="665" spans="1:12">
      <c r="A665" s="68" t="s">
        <v>7134</v>
      </c>
      <c r="B665" s="61">
        <v>107</v>
      </c>
      <c r="C665" s="62">
        <v>44867349</v>
      </c>
      <c r="D665" s="61" t="s">
        <v>1752</v>
      </c>
      <c r="E665" s="61" t="s">
        <v>7135</v>
      </c>
      <c r="F665" s="61" t="s">
        <v>37</v>
      </c>
      <c r="G665" s="62">
        <v>37000000</v>
      </c>
      <c r="H665" s="61">
        <v>5.6</v>
      </c>
      <c r="I665" s="62">
        <f>Table1[[#This Row],[gross]]-Table1[[#This Row],[budget]]</f>
        <v>7867349</v>
      </c>
      <c r="J665" s="61">
        <f>Table1[[#This Row],[gross]]/1000000</f>
        <v>44.867348999999997</v>
      </c>
      <c r="K665" s="61">
        <f>Table1[[#This Row],[budget]]/1000000</f>
        <v>37</v>
      </c>
      <c r="L665" s="71">
        <f>Table1[[#This Row],[Profit_Margin]]/1000000</f>
        <v>7.8673489999999999</v>
      </c>
    </row>
    <row r="666" spans="1:12">
      <c r="A666" s="68" t="s">
        <v>2461</v>
      </c>
      <c r="B666" s="61">
        <v>123</v>
      </c>
      <c r="C666" s="62">
        <v>32051917</v>
      </c>
      <c r="D666" s="61" t="s">
        <v>2142</v>
      </c>
      <c r="E666" s="61" t="s">
        <v>10880</v>
      </c>
      <c r="F666" s="61" t="s">
        <v>37</v>
      </c>
      <c r="G666" s="62">
        <v>20000000</v>
      </c>
      <c r="H666" s="61">
        <v>6.6</v>
      </c>
      <c r="I666" s="62">
        <f>Table1[[#This Row],[gross]]-Table1[[#This Row],[budget]]</f>
        <v>12051917</v>
      </c>
      <c r="J666" s="61">
        <f>Table1[[#This Row],[gross]]/1000000</f>
        <v>32.051917000000003</v>
      </c>
      <c r="K666" s="61">
        <f>Table1[[#This Row],[budget]]/1000000</f>
        <v>20</v>
      </c>
      <c r="L666" s="71">
        <f>Table1[[#This Row],[Profit_Margin]]/1000000</f>
        <v>12.051917</v>
      </c>
    </row>
    <row r="667" spans="1:12">
      <c r="A667" s="68" t="s">
        <v>14669</v>
      </c>
      <c r="B667" s="61">
        <v>104</v>
      </c>
      <c r="C667" s="62">
        <v>352786</v>
      </c>
      <c r="D667" s="61" t="s">
        <v>4296</v>
      </c>
      <c r="E667" s="61" t="s">
        <v>14672</v>
      </c>
      <c r="F667" s="61" t="s">
        <v>37</v>
      </c>
      <c r="G667" s="62">
        <v>11000000</v>
      </c>
      <c r="H667" s="61">
        <v>6.8</v>
      </c>
      <c r="I667" s="62">
        <f>Table1[[#This Row],[gross]]-Table1[[#This Row],[budget]]</f>
        <v>-10647214</v>
      </c>
      <c r="J667" s="61">
        <f>Table1[[#This Row],[gross]]/1000000</f>
        <v>0.35278599999999999</v>
      </c>
      <c r="K667" s="61">
        <f>Table1[[#This Row],[budget]]/1000000</f>
        <v>11</v>
      </c>
      <c r="L667" s="71">
        <f>Table1[[#This Row],[Profit_Margin]]/1000000</f>
        <v>-10.647214</v>
      </c>
    </row>
    <row r="668" spans="1:12">
      <c r="A668" s="68" t="s">
        <v>3176</v>
      </c>
      <c r="B668" s="61">
        <v>100</v>
      </c>
      <c r="C668" s="62">
        <v>75280058</v>
      </c>
      <c r="D668" s="61" t="s">
        <v>4087</v>
      </c>
      <c r="E668" s="61" t="s">
        <v>4088</v>
      </c>
      <c r="F668" s="61" t="s">
        <v>37</v>
      </c>
      <c r="G668" s="62">
        <v>60000000</v>
      </c>
      <c r="H668" s="61">
        <v>7.7</v>
      </c>
      <c r="I668" s="62">
        <f>Table1[[#This Row],[gross]]-Table1[[#This Row],[budget]]</f>
        <v>15280058</v>
      </c>
      <c r="J668" s="61">
        <f>Table1[[#This Row],[gross]]/1000000</f>
        <v>75.280057999999997</v>
      </c>
      <c r="K668" s="61">
        <f>Table1[[#This Row],[budget]]/1000000</f>
        <v>60</v>
      </c>
      <c r="L668" s="71">
        <f>Table1[[#This Row],[Profit_Margin]]/1000000</f>
        <v>15.280058</v>
      </c>
    </row>
    <row r="669" spans="1:12">
      <c r="A669" s="68" t="s">
        <v>14563</v>
      </c>
      <c r="B669" s="61">
        <v>86</v>
      </c>
      <c r="C669" s="62">
        <v>23978402</v>
      </c>
      <c r="D669" s="61" t="s">
        <v>1009</v>
      </c>
      <c r="E669" s="61" t="s">
        <v>14564</v>
      </c>
      <c r="F669" s="61" t="s">
        <v>37</v>
      </c>
      <c r="G669" s="62">
        <v>11000000</v>
      </c>
      <c r="H669" s="61">
        <v>4.5999999999999996</v>
      </c>
      <c r="I669" s="62">
        <f>Table1[[#This Row],[gross]]-Table1[[#This Row],[budget]]</f>
        <v>12978402</v>
      </c>
      <c r="J669" s="61">
        <f>Table1[[#This Row],[gross]]/1000000</f>
        <v>23.978401999999999</v>
      </c>
      <c r="K669" s="61">
        <f>Table1[[#This Row],[budget]]/1000000</f>
        <v>11</v>
      </c>
      <c r="L669" s="71">
        <f>Table1[[#This Row],[Profit_Margin]]/1000000</f>
        <v>12.978402000000001</v>
      </c>
    </row>
    <row r="670" spans="1:12">
      <c r="A670" s="68" t="s">
        <v>255</v>
      </c>
      <c r="B670" s="61">
        <v>77</v>
      </c>
      <c r="C670" s="62">
        <v>53337608</v>
      </c>
      <c r="D670" s="61" t="s">
        <v>8329</v>
      </c>
      <c r="E670" s="61" t="s">
        <v>8330</v>
      </c>
      <c r="F670" s="61" t="s">
        <v>37</v>
      </c>
      <c r="G670" s="62">
        <v>40000000</v>
      </c>
      <c r="H670" s="61">
        <v>7.4</v>
      </c>
      <c r="I670" s="62">
        <f>Table1[[#This Row],[gross]]-Table1[[#This Row],[budget]]</f>
        <v>13337608</v>
      </c>
      <c r="J670" s="61">
        <f>Table1[[#This Row],[gross]]/1000000</f>
        <v>53.337608000000003</v>
      </c>
      <c r="K670" s="61">
        <f>Table1[[#This Row],[budget]]/1000000</f>
        <v>40</v>
      </c>
      <c r="L670" s="71">
        <f>Table1[[#This Row],[Profit_Margin]]/1000000</f>
        <v>13.337607999999999</v>
      </c>
    </row>
    <row r="671" spans="1:12">
      <c r="A671" s="68" t="s">
        <v>11043</v>
      </c>
      <c r="B671" s="61">
        <v>117</v>
      </c>
      <c r="C671" s="62">
        <v>20218921</v>
      </c>
      <c r="D671" s="61" t="s">
        <v>6199</v>
      </c>
      <c r="E671" s="61" t="s">
        <v>12950</v>
      </c>
      <c r="F671" s="61" t="s">
        <v>37</v>
      </c>
      <c r="G671" s="62">
        <v>15000000</v>
      </c>
      <c r="H671" s="61">
        <v>6.3</v>
      </c>
      <c r="I671" s="62">
        <f>Table1[[#This Row],[gross]]-Table1[[#This Row],[budget]]</f>
        <v>5218921</v>
      </c>
      <c r="J671" s="61">
        <f>Table1[[#This Row],[gross]]/1000000</f>
        <v>20.218921000000002</v>
      </c>
      <c r="K671" s="61">
        <f>Table1[[#This Row],[budget]]/1000000</f>
        <v>15</v>
      </c>
      <c r="L671" s="71">
        <f>Table1[[#This Row],[Profit_Margin]]/1000000</f>
        <v>5.2189209999999999</v>
      </c>
    </row>
    <row r="672" spans="1:12">
      <c r="A672" s="68" t="s">
        <v>4008</v>
      </c>
      <c r="B672" s="61">
        <v>113</v>
      </c>
      <c r="C672" s="62">
        <v>109176215</v>
      </c>
      <c r="D672" s="61" t="s">
        <v>1671</v>
      </c>
      <c r="E672" s="61" t="s">
        <v>4009</v>
      </c>
      <c r="F672" s="61" t="s">
        <v>37</v>
      </c>
      <c r="G672" s="62">
        <v>60000000</v>
      </c>
      <c r="H672" s="61">
        <v>5.5</v>
      </c>
      <c r="I672" s="62">
        <f>Table1[[#This Row],[gross]]-Table1[[#This Row],[budget]]</f>
        <v>49176215</v>
      </c>
      <c r="J672" s="61">
        <f>Table1[[#This Row],[gross]]/1000000</f>
        <v>109.176215</v>
      </c>
      <c r="K672" s="61">
        <f>Table1[[#This Row],[budget]]/1000000</f>
        <v>60</v>
      </c>
      <c r="L672" s="71">
        <f>Table1[[#This Row],[Profit_Margin]]/1000000</f>
        <v>49.176214999999999</v>
      </c>
    </row>
    <row r="673" spans="1:12">
      <c r="A673" s="68" t="s">
        <v>1015</v>
      </c>
      <c r="B673" s="61">
        <v>116</v>
      </c>
      <c r="C673" s="62">
        <v>58918501</v>
      </c>
      <c r="D673" s="61" t="s">
        <v>5674</v>
      </c>
      <c r="E673" s="61" t="s">
        <v>5675</v>
      </c>
      <c r="F673" s="61" t="s">
        <v>37</v>
      </c>
      <c r="G673" s="62">
        <v>46000000</v>
      </c>
      <c r="H673" s="61">
        <v>6.6</v>
      </c>
      <c r="I673" s="62">
        <f>Table1[[#This Row],[gross]]-Table1[[#This Row],[budget]]</f>
        <v>12918501</v>
      </c>
      <c r="J673" s="61">
        <f>Table1[[#This Row],[gross]]/1000000</f>
        <v>58.918500999999999</v>
      </c>
      <c r="K673" s="61">
        <f>Table1[[#This Row],[budget]]/1000000</f>
        <v>46</v>
      </c>
      <c r="L673" s="71">
        <f>Table1[[#This Row],[Profit_Margin]]/1000000</f>
        <v>12.918500999999999</v>
      </c>
    </row>
    <row r="674" spans="1:12">
      <c r="A674" s="68" t="s">
        <v>11410</v>
      </c>
      <c r="B674" s="61">
        <v>118</v>
      </c>
      <c r="C674" s="62">
        <v>2246000</v>
      </c>
      <c r="D674" s="61" t="s">
        <v>1634</v>
      </c>
      <c r="E674" s="61" t="s">
        <v>11412</v>
      </c>
      <c r="F674" s="61" t="s">
        <v>37</v>
      </c>
      <c r="G674" s="62">
        <v>20000000</v>
      </c>
      <c r="H674" s="61">
        <v>7</v>
      </c>
      <c r="I674" s="62">
        <f>Table1[[#This Row],[gross]]-Table1[[#This Row],[budget]]</f>
        <v>-17754000</v>
      </c>
      <c r="J674" s="61">
        <f>Table1[[#This Row],[gross]]/1000000</f>
        <v>2.246</v>
      </c>
      <c r="K674" s="61">
        <f>Table1[[#This Row],[budget]]/1000000</f>
        <v>20</v>
      </c>
      <c r="L674" s="71">
        <f>Table1[[#This Row],[Profit_Margin]]/1000000</f>
        <v>-17.754000000000001</v>
      </c>
    </row>
    <row r="675" spans="1:12">
      <c r="A675" s="68" t="s">
        <v>18269</v>
      </c>
      <c r="B675" s="61">
        <v>129</v>
      </c>
      <c r="C675" s="62">
        <v>34522221</v>
      </c>
      <c r="D675" s="61" t="s">
        <v>3409</v>
      </c>
      <c r="E675" s="61" t="s">
        <v>20180</v>
      </c>
      <c r="F675" s="61" t="s">
        <v>37</v>
      </c>
      <c r="G675" s="62">
        <v>2000000</v>
      </c>
      <c r="H675" s="61">
        <v>7</v>
      </c>
      <c r="I675" s="62">
        <f>Table1[[#This Row],[gross]]-Table1[[#This Row],[budget]]</f>
        <v>32522221</v>
      </c>
      <c r="J675" s="61">
        <f>Table1[[#This Row],[gross]]/1000000</f>
        <v>34.522221000000002</v>
      </c>
      <c r="K675" s="61">
        <f>Table1[[#This Row],[budget]]/1000000</f>
        <v>2</v>
      </c>
      <c r="L675" s="71">
        <f>Table1[[#This Row],[Profit_Margin]]/1000000</f>
        <v>32.522221000000002</v>
      </c>
    </row>
    <row r="676" spans="1:12">
      <c r="A676" s="68" t="s">
        <v>4080</v>
      </c>
      <c r="B676" s="61">
        <v>107</v>
      </c>
      <c r="C676" s="62">
        <v>60786269</v>
      </c>
      <c r="D676" s="61" t="s">
        <v>5788</v>
      </c>
      <c r="E676" s="61" t="s">
        <v>5789</v>
      </c>
      <c r="F676" s="61" t="s">
        <v>37</v>
      </c>
      <c r="G676" s="62">
        <v>45000000</v>
      </c>
      <c r="H676" s="61">
        <v>5.6</v>
      </c>
      <c r="I676" s="62">
        <f>Table1[[#This Row],[gross]]-Table1[[#This Row],[budget]]</f>
        <v>15786269</v>
      </c>
      <c r="J676" s="61">
        <f>Table1[[#This Row],[gross]]/1000000</f>
        <v>60.786268999999997</v>
      </c>
      <c r="K676" s="61">
        <f>Table1[[#This Row],[budget]]/1000000</f>
        <v>45</v>
      </c>
      <c r="L676" s="71">
        <f>Table1[[#This Row],[Profit_Margin]]/1000000</f>
        <v>15.786269000000001</v>
      </c>
    </row>
    <row r="677" spans="1:12">
      <c r="A677" s="68" t="s">
        <v>3444</v>
      </c>
      <c r="B677" s="61">
        <v>101</v>
      </c>
      <c r="C677" s="62">
        <v>34604054</v>
      </c>
      <c r="D677" s="61" t="s">
        <v>464</v>
      </c>
      <c r="E677" s="61" t="s">
        <v>9620</v>
      </c>
      <c r="F677" s="61" t="s">
        <v>37</v>
      </c>
      <c r="G677" s="62">
        <v>30000000</v>
      </c>
      <c r="H677" s="61">
        <v>5.8</v>
      </c>
      <c r="I677" s="62">
        <f>Table1[[#This Row],[gross]]-Table1[[#This Row],[budget]]</f>
        <v>4604054</v>
      </c>
      <c r="J677" s="61">
        <f>Table1[[#This Row],[gross]]/1000000</f>
        <v>34.604053999999998</v>
      </c>
      <c r="K677" s="61">
        <f>Table1[[#This Row],[budget]]/1000000</f>
        <v>30</v>
      </c>
      <c r="L677" s="71">
        <f>Table1[[#This Row],[Profit_Margin]]/1000000</f>
        <v>4.6040539999999996</v>
      </c>
    </row>
    <row r="678" spans="1:12">
      <c r="A678" s="68" t="s">
        <v>8015</v>
      </c>
      <c r="B678" s="61">
        <v>132</v>
      </c>
      <c r="C678" s="62">
        <v>2899970</v>
      </c>
      <c r="D678" s="61" t="s">
        <v>3409</v>
      </c>
      <c r="E678" s="61" t="s">
        <v>8016</v>
      </c>
      <c r="F678" s="61" t="s">
        <v>37</v>
      </c>
      <c r="G678" s="62">
        <v>32000000</v>
      </c>
      <c r="H678" s="61">
        <v>6.9</v>
      </c>
      <c r="I678" s="62">
        <f>Table1[[#This Row],[gross]]-Table1[[#This Row],[budget]]</f>
        <v>-29100030</v>
      </c>
      <c r="J678" s="61">
        <f>Table1[[#This Row],[gross]]/1000000</f>
        <v>2.8999700000000002</v>
      </c>
      <c r="K678" s="61">
        <f>Table1[[#This Row],[budget]]/1000000</f>
        <v>32</v>
      </c>
      <c r="L678" s="71">
        <f>Table1[[#This Row],[Profit_Margin]]/1000000</f>
        <v>-29.10003</v>
      </c>
    </row>
    <row r="679" spans="1:12">
      <c r="A679" s="68" t="s">
        <v>4531</v>
      </c>
      <c r="B679" s="61">
        <v>93</v>
      </c>
      <c r="C679" s="62">
        <v>27829874</v>
      </c>
      <c r="D679" s="61" t="s">
        <v>334</v>
      </c>
      <c r="E679" s="61" t="s">
        <v>14207</v>
      </c>
      <c r="F679" s="61" t="s">
        <v>37</v>
      </c>
      <c r="G679" s="62">
        <v>12000000</v>
      </c>
      <c r="H679" s="61">
        <v>7</v>
      </c>
      <c r="I679" s="62">
        <f>Table1[[#This Row],[gross]]-Table1[[#This Row],[budget]]</f>
        <v>15829874</v>
      </c>
      <c r="J679" s="61">
        <f>Table1[[#This Row],[gross]]/1000000</f>
        <v>27.829874</v>
      </c>
      <c r="K679" s="61">
        <f>Table1[[#This Row],[budget]]/1000000</f>
        <v>12</v>
      </c>
      <c r="L679" s="71">
        <f>Table1[[#This Row],[Profit_Margin]]/1000000</f>
        <v>15.829874</v>
      </c>
    </row>
    <row r="680" spans="1:12">
      <c r="A680" s="68" t="s">
        <v>4531</v>
      </c>
      <c r="B680" s="61">
        <v>96</v>
      </c>
      <c r="C680" s="62">
        <v>13630226</v>
      </c>
      <c r="D680" s="61" t="s">
        <v>1401</v>
      </c>
      <c r="E680" s="61" t="s">
        <v>11177</v>
      </c>
      <c r="F680" s="61" t="s">
        <v>37</v>
      </c>
      <c r="G680" s="62">
        <v>20000000</v>
      </c>
      <c r="H680" s="61">
        <v>6.2</v>
      </c>
      <c r="I680" s="62">
        <f>Table1[[#This Row],[gross]]-Table1[[#This Row],[budget]]</f>
        <v>-6369774</v>
      </c>
      <c r="J680" s="61">
        <f>Table1[[#This Row],[gross]]/1000000</f>
        <v>13.630226</v>
      </c>
      <c r="K680" s="61">
        <f>Table1[[#This Row],[budget]]/1000000</f>
        <v>20</v>
      </c>
      <c r="L680" s="71">
        <f>Table1[[#This Row],[Profit_Margin]]/1000000</f>
        <v>-6.3697739999999996</v>
      </c>
    </row>
    <row r="681" spans="1:12">
      <c r="A681" s="68" t="s">
        <v>8508</v>
      </c>
      <c r="B681" s="61">
        <v>115</v>
      </c>
      <c r="C681" s="62">
        <v>54557348</v>
      </c>
      <c r="D681" s="61" t="s">
        <v>2125</v>
      </c>
      <c r="E681" s="61" t="s">
        <v>15200</v>
      </c>
      <c r="F681" s="61" t="s">
        <v>37</v>
      </c>
      <c r="G681" s="62">
        <v>6500000</v>
      </c>
      <c r="H681" s="61">
        <v>7.9</v>
      </c>
      <c r="I681" s="62">
        <f>Table1[[#This Row],[gross]]-Table1[[#This Row],[budget]]</f>
        <v>48057348</v>
      </c>
      <c r="J681" s="61">
        <f>Table1[[#This Row],[gross]]/1000000</f>
        <v>54.557347999999998</v>
      </c>
      <c r="K681" s="61">
        <f>Table1[[#This Row],[budget]]/1000000</f>
        <v>6.5</v>
      </c>
      <c r="L681" s="71">
        <f>Table1[[#This Row],[Profit_Margin]]/1000000</f>
        <v>48.057347999999998</v>
      </c>
    </row>
    <row r="682" spans="1:12">
      <c r="A682" s="68" t="s">
        <v>4893</v>
      </c>
      <c r="B682" s="61">
        <v>112</v>
      </c>
      <c r="C682" s="62">
        <v>39462438</v>
      </c>
      <c r="D682" s="61" t="s">
        <v>7837</v>
      </c>
      <c r="E682" s="61" t="s">
        <v>15840</v>
      </c>
      <c r="F682" s="61" t="s">
        <v>37</v>
      </c>
      <c r="G682" s="62">
        <v>7000000</v>
      </c>
      <c r="H682" s="61">
        <v>7.3</v>
      </c>
      <c r="I682" s="62">
        <f>Table1[[#This Row],[gross]]-Table1[[#This Row],[budget]]</f>
        <v>32462438</v>
      </c>
      <c r="J682" s="61">
        <f>Table1[[#This Row],[gross]]/1000000</f>
        <v>39.462437999999999</v>
      </c>
      <c r="K682" s="61">
        <f>Table1[[#This Row],[budget]]/1000000</f>
        <v>7</v>
      </c>
      <c r="L682" s="71">
        <f>Table1[[#This Row],[Profit_Margin]]/1000000</f>
        <v>32.462437999999999</v>
      </c>
    </row>
    <row r="683" spans="1:12">
      <c r="A683" s="68" t="s">
        <v>13191</v>
      </c>
      <c r="B683" s="61">
        <v>111</v>
      </c>
      <c r="C683" s="62">
        <v>1954202</v>
      </c>
      <c r="D683" s="61" t="s">
        <v>9193</v>
      </c>
      <c r="E683" s="61" t="s">
        <v>13192</v>
      </c>
      <c r="F683" s="61" t="s">
        <v>37</v>
      </c>
      <c r="G683" s="62">
        <v>15000000</v>
      </c>
      <c r="H683" s="61">
        <v>6.3</v>
      </c>
      <c r="I683" s="62">
        <f>Table1[[#This Row],[gross]]-Table1[[#This Row],[budget]]</f>
        <v>-13045798</v>
      </c>
      <c r="J683" s="61">
        <f>Table1[[#This Row],[gross]]/1000000</f>
        <v>1.954202</v>
      </c>
      <c r="K683" s="61">
        <f>Table1[[#This Row],[budget]]/1000000</f>
        <v>15</v>
      </c>
      <c r="L683" s="71">
        <f>Table1[[#This Row],[Profit_Margin]]/1000000</f>
        <v>-13.045798</v>
      </c>
    </row>
    <row r="684" spans="1:12">
      <c r="A684" s="68" t="s">
        <v>3739</v>
      </c>
      <c r="B684" s="61">
        <v>118</v>
      </c>
      <c r="C684" s="62">
        <v>84244877</v>
      </c>
      <c r="D684" s="61" t="s">
        <v>1415</v>
      </c>
      <c r="E684" s="61" t="s">
        <v>5108</v>
      </c>
      <c r="F684" s="61" t="s">
        <v>37</v>
      </c>
      <c r="G684" s="62">
        <v>50000000</v>
      </c>
      <c r="H684" s="61">
        <v>7.4</v>
      </c>
      <c r="I684" s="62">
        <f>Table1[[#This Row],[gross]]-Table1[[#This Row],[budget]]</f>
        <v>34244877</v>
      </c>
      <c r="J684" s="61">
        <f>Table1[[#This Row],[gross]]/1000000</f>
        <v>84.244877000000002</v>
      </c>
      <c r="K684" s="61">
        <f>Table1[[#This Row],[budget]]/1000000</f>
        <v>50</v>
      </c>
      <c r="L684" s="71">
        <f>Table1[[#This Row],[Profit_Margin]]/1000000</f>
        <v>34.244877000000002</v>
      </c>
    </row>
    <row r="685" spans="1:12">
      <c r="A685" s="68" t="s">
        <v>5408</v>
      </c>
      <c r="B685" s="61">
        <v>135</v>
      </c>
      <c r="C685" s="62">
        <v>16929123</v>
      </c>
      <c r="D685" s="61" t="s">
        <v>214</v>
      </c>
      <c r="E685" s="61" t="s">
        <v>13767</v>
      </c>
      <c r="F685" s="61" t="s">
        <v>37</v>
      </c>
      <c r="G685" s="62">
        <v>14000000</v>
      </c>
      <c r="H685" s="61">
        <v>6.5</v>
      </c>
      <c r="I685" s="62">
        <f>Table1[[#This Row],[gross]]-Table1[[#This Row],[budget]]</f>
        <v>2929123</v>
      </c>
      <c r="J685" s="61">
        <f>Table1[[#This Row],[gross]]/1000000</f>
        <v>16.929123000000001</v>
      </c>
      <c r="K685" s="61">
        <f>Table1[[#This Row],[budget]]/1000000</f>
        <v>14</v>
      </c>
      <c r="L685" s="71">
        <f>Table1[[#This Row],[Profit_Margin]]/1000000</f>
        <v>2.9291230000000001</v>
      </c>
    </row>
    <row r="686" spans="1:12">
      <c r="A686" s="68" t="s">
        <v>21850</v>
      </c>
      <c r="B686" s="61">
        <v>97</v>
      </c>
      <c r="C686" s="62">
        <v>62480</v>
      </c>
      <c r="D686" s="61" t="s">
        <v>1849</v>
      </c>
      <c r="E686" s="61" t="s">
        <v>21852</v>
      </c>
      <c r="F686" s="61" t="s">
        <v>37</v>
      </c>
      <c r="G686" s="62">
        <v>1000000</v>
      </c>
      <c r="H686" s="61">
        <v>5.5</v>
      </c>
      <c r="I686" s="62">
        <f>Table1[[#This Row],[gross]]-Table1[[#This Row],[budget]]</f>
        <v>-937520</v>
      </c>
      <c r="J686" s="61">
        <f>Table1[[#This Row],[gross]]/1000000</f>
        <v>6.2480000000000001E-2</v>
      </c>
      <c r="K686" s="61">
        <f>Table1[[#This Row],[budget]]/1000000</f>
        <v>1</v>
      </c>
      <c r="L686" s="71">
        <f>Table1[[#This Row],[Profit_Margin]]/1000000</f>
        <v>-0.93752000000000002</v>
      </c>
    </row>
    <row r="687" spans="1:12">
      <c r="A687" s="68" t="s">
        <v>7100</v>
      </c>
      <c r="B687" s="61">
        <v>133</v>
      </c>
      <c r="C687" s="62">
        <v>109712885</v>
      </c>
      <c r="D687" s="61" t="s">
        <v>3794</v>
      </c>
      <c r="E687" s="61" t="s">
        <v>7102</v>
      </c>
      <c r="F687" s="61" t="s">
        <v>37</v>
      </c>
      <c r="G687" s="62">
        <v>35000000</v>
      </c>
      <c r="H687" s="61">
        <v>7.7</v>
      </c>
      <c r="I687" s="62">
        <f>Table1[[#This Row],[gross]]-Table1[[#This Row],[budget]]</f>
        <v>74712885</v>
      </c>
      <c r="J687" s="61">
        <f>Table1[[#This Row],[gross]]/1000000</f>
        <v>109.712885</v>
      </c>
      <c r="K687" s="61">
        <f>Table1[[#This Row],[budget]]/1000000</f>
        <v>35</v>
      </c>
      <c r="L687" s="71">
        <f>Table1[[#This Row],[Profit_Margin]]/1000000</f>
        <v>74.712885</v>
      </c>
    </row>
    <row r="688" spans="1:12">
      <c r="A688" s="68" t="s">
        <v>18889</v>
      </c>
      <c r="B688" s="61">
        <v>85</v>
      </c>
      <c r="C688" s="62">
        <v>14000000</v>
      </c>
      <c r="D688" s="61" t="s">
        <v>8066</v>
      </c>
      <c r="E688" s="61" t="s">
        <v>18890</v>
      </c>
      <c r="F688" s="61" t="s">
        <v>37</v>
      </c>
      <c r="G688" s="62">
        <v>3500000</v>
      </c>
      <c r="H688" s="61">
        <v>6</v>
      </c>
      <c r="I688" s="62">
        <f>Table1[[#This Row],[gross]]-Table1[[#This Row],[budget]]</f>
        <v>10500000</v>
      </c>
      <c r="J688" s="61">
        <f>Table1[[#This Row],[gross]]/1000000</f>
        <v>14</v>
      </c>
      <c r="K688" s="61">
        <f>Table1[[#This Row],[budget]]/1000000</f>
        <v>3.5</v>
      </c>
      <c r="L688" s="71">
        <f>Table1[[#This Row],[Profit_Margin]]/1000000</f>
        <v>10.5</v>
      </c>
    </row>
    <row r="689" spans="1:12">
      <c r="A689" s="68" t="s">
        <v>8040</v>
      </c>
      <c r="B689" s="61">
        <v>113</v>
      </c>
      <c r="C689" s="62">
        <v>14268533</v>
      </c>
      <c r="D689" s="61" t="s">
        <v>8041</v>
      </c>
      <c r="E689" s="61" t="s">
        <v>8042</v>
      </c>
      <c r="F689" s="61" t="s">
        <v>37</v>
      </c>
      <c r="G689" s="62">
        <v>31500000</v>
      </c>
      <c r="H689" s="61">
        <v>6.3</v>
      </c>
      <c r="I689" s="62">
        <f>Table1[[#This Row],[gross]]-Table1[[#This Row],[budget]]</f>
        <v>-17231467</v>
      </c>
      <c r="J689" s="61">
        <f>Table1[[#This Row],[gross]]/1000000</f>
        <v>14.268533</v>
      </c>
      <c r="K689" s="61">
        <f>Table1[[#This Row],[budget]]/1000000</f>
        <v>31.5</v>
      </c>
      <c r="L689" s="71">
        <f>Table1[[#This Row],[Profit_Margin]]/1000000</f>
        <v>-17.231466999999999</v>
      </c>
    </row>
    <row r="690" spans="1:12">
      <c r="A690" s="68" t="s">
        <v>1739</v>
      </c>
      <c r="B690" s="61">
        <v>123</v>
      </c>
      <c r="C690" s="62">
        <v>91400000</v>
      </c>
      <c r="D690" s="61" t="s">
        <v>1910</v>
      </c>
      <c r="E690" s="61" t="s">
        <v>4624</v>
      </c>
      <c r="F690" s="61" t="s">
        <v>37</v>
      </c>
      <c r="G690" s="62">
        <v>53000000</v>
      </c>
      <c r="H690" s="61">
        <v>7.3</v>
      </c>
      <c r="I690" s="62">
        <f>Table1[[#This Row],[gross]]-Table1[[#This Row],[budget]]</f>
        <v>38400000</v>
      </c>
      <c r="J690" s="61">
        <f>Table1[[#This Row],[gross]]/1000000</f>
        <v>91.4</v>
      </c>
      <c r="K690" s="61">
        <f>Table1[[#This Row],[budget]]/1000000</f>
        <v>53</v>
      </c>
      <c r="L690" s="71">
        <f>Table1[[#This Row],[Profit_Margin]]/1000000</f>
        <v>38.4</v>
      </c>
    </row>
    <row r="691" spans="1:12">
      <c r="A691" s="68" t="s">
        <v>10145</v>
      </c>
      <c r="B691" s="61">
        <v>107</v>
      </c>
      <c r="C691" s="62">
        <v>141853</v>
      </c>
      <c r="D691" s="61" t="s">
        <v>2527</v>
      </c>
      <c r="E691" s="61" t="s">
        <v>14374</v>
      </c>
      <c r="F691" s="61" t="s">
        <v>37</v>
      </c>
      <c r="G691" s="62">
        <v>12000000</v>
      </c>
      <c r="H691" s="61">
        <v>6</v>
      </c>
      <c r="I691" s="62">
        <f>Table1[[#This Row],[gross]]-Table1[[#This Row],[budget]]</f>
        <v>-11858147</v>
      </c>
      <c r="J691" s="61">
        <f>Table1[[#This Row],[gross]]/1000000</f>
        <v>0.14185300000000001</v>
      </c>
      <c r="K691" s="61">
        <f>Table1[[#This Row],[budget]]/1000000</f>
        <v>12</v>
      </c>
      <c r="L691" s="71">
        <f>Table1[[#This Row],[Profit_Margin]]/1000000</f>
        <v>-11.858147000000001</v>
      </c>
    </row>
    <row r="692" spans="1:12">
      <c r="A692" s="68" t="s">
        <v>13370</v>
      </c>
      <c r="B692" s="61">
        <v>108</v>
      </c>
      <c r="C692" s="62">
        <v>109306210</v>
      </c>
      <c r="D692" s="61" t="s">
        <v>1628</v>
      </c>
      <c r="E692" s="61" t="s">
        <v>13371</v>
      </c>
      <c r="F692" s="61" t="s">
        <v>37</v>
      </c>
      <c r="G692" s="62">
        <v>15800000</v>
      </c>
      <c r="H692" s="61">
        <v>5.5</v>
      </c>
      <c r="I692" s="62">
        <f>Table1[[#This Row],[gross]]-Table1[[#This Row],[budget]]</f>
        <v>93506210</v>
      </c>
      <c r="J692" s="61">
        <f>Table1[[#This Row],[gross]]/1000000</f>
        <v>109.30620999999999</v>
      </c>
      <c r="K692" s="61">
        <f>Table1[[#This Row],[budget]]/1000000</f>
        <v>15.8</v>
      </c>
      <c r="L692" s="71">
        <f>Table1[[#This Row],[Profit_Margin]]/1000000</f>
        <v>93.506209999999996</v>
      </c>
    </row>
    <row r="693" spans="1:12">
      <c r="A693" s="68" t="s">
        <v>5930</v>
      </c>
      <c r="B693" s="61">
        <v>92</v>
      </c>
      <c r="C693" s="62">
        <v>25590119</v>
      </c>
      <c r="D693" s="61" t="s">
        <v>9696</v>
      </c>
      <c r="E693" s="61" t="s">
        <v>9698</v>
      </c>
      <c r="F693" s="61" t="s">
        <v>37</v>
      </c>
      <c r="G693" s="62">
        <v>21150000</v>
      </c>
      <c r="H693" s="61">
        <v>4.8</v>
      </c>
      <c r="I693" s="62">
        <f>Table1[[#This Row],[gross]]-Table1[[#This Row],[budget]]</f>
        <v>4440119</v>
      </c>
      <c r="J693" s="61">
        <f>Table1[[#This Row],[gross]]/1000000</f>
        <v>25.590119000000001</v>
      </c>
      <c r="K693" s="61">
        <f>Table1[[#This Row],[budget]]/1000000</f>
        <v>21.15</v>
      </c>
      <c r="L693" s="71">
        <f>Table1[[#This Row],[Profit_Margin]]/1000000</f>
        <v>4.4401190000000001</v>
      </c>
    </row>
    <row r="694" spans="1:12">
      <c r="A694" s="68" t="s">
        <v>15798</v>
      </c>
      <c r="B694" s="61">
        <v>93</v>
      </c>
      <c r="C694" s="62">
        <v>174635000</v>
      </c>
      <c r="D694" s="61" t="s">
        <v>4219</v>
      </c>
      <c r="E694" s="61" t="s">
        <v>15799</v>
      </c>
      <c r="F694" s="61" t="s">
        <v>37</v>
      </c>
      <c r="G694" s="62">
        <v>8800000</v>
      </c>
      <c r="H694" s="61">
        <v>6.5</v>
      </c>
      <c r="I694" s="62">
        <f>Table1[[#This Row],[gross]]-Table1[[#This Row],[budget]]</f>
        <v>165835000</v>
      </c>
      <c r="J694" s="61">
        <f>Table1[[#This Row],[gross]]/1000000</f>
        <v>174.63499999999999</v>
      </c>
      <c r="K694" s="61">
        <f>Table1[[#This Row],[budget]]/1000000</f>
        <v>8.8000000000000007</v>
      </c>
      <c r="L694" s="71">
        <f>Table1[[#This Row],[Profit_Margin]]/1000000</f>
        <v>165.83500000000001</v>
      </c>
    </row>
    <row r="695" spans="1:12">
      <c r="A695" s="68" t="s">
        <v>5076</v>
      </c>
      <c r="B695" s="61">
        <v>115</v>
      </c>
      <c r="C695" s="62">
        <v>13640000</v>
      </c>
      <c r="D695" s="61" t="s">
        <v>2527</v>
      </c>
      <c r="E695" s="61" t="s">
        <v>13476</v>
      </c>
      <c r="F695" s="61" t="s">
        <v>37</v>
      </c>
      <c r="G695" s="62">
        <v>14000000</v>
      </c>
      <c r="H695" s="61">
        <v>6.9</v>
      </c>
      <c r="I695" s="62">
        <f>Table1[[#This Row],[gross]]-Table1[[#This Row],[budget]]</f>
        <v>-360000</v>
      </c>
      <c r="J695" s="61">
        <f>Table1[[#This Row],[gross]]/1000000</f>
        <v>13.64</v>
      </c>
      <c r="K695" s="61">
        <f>Table1[[#This Row],[budget]]/1000000</f>
        <v>14</v>
      </c>
      <c r="L695" s="71">
        <f>Table1[[#This Row],[Profit_Margin]]/1000000</f>
        <v>-0.36</v>
      </c>
    </row>
    <row r="696" spans="1:12">
      <c r="A696" s="68" t="s">
        <v>13712</v>
      </c>
      <c r="B696" s="61">
        <v>95</v>
      </c>
      <c r="C696" s="62">
        <v>7009668</v>
      </c>
      <c r="D696" s="61" t="s">
        <v>17358</v>
      </c>
      <c r="E696" s="61" t="s">
        <v>17360</v>
      </c>
      <c r="F696" s="61" t="s">
        <v>37</v>
      </c>
      <c r="G696" s="62">
        <v>5600000</v>
      </c>
      <c r="H696" s="61">
        <v>2.1</v>
      </c>
      <c r="I696" s="62">
        <f>Table1[[#This Row],[gross]]-Table1[[#This Row],[budget]]</f>
        <v>1409668</v>
      </c>
      <c r="J696" s="61">
        <f>Table1[[#This Row],[gross]]/1000000</f>
        <v>7.0096679999999996</v>
      </c>
      <c r="K696" s="61">
        <f>Table1[[#This Row],[budget]]/1000000</f>
        <v>5.6</v>
      </c>
      <c r="L696" s="71">
        <f>Table1[[#This Row],[Profit_Margin]]/1000000</f>
        <v>1.4096679999999999</v>
      </c>
    </row>
    <row r="697" spans="1:12">
      <c r="A697" s="68" t="s">
        <v>14086</v>
      </c>
      <c r="B697" s="61">
        <v>93</v>
      </c>
      <c r="C697" s="62">
        <v>37188667</v>
      </c>
      <c r="D697" s="61" t="s">
        <v>2527</v>
      </c>
      <c r="E697" s="61" t="s">
        <v>14089</v>
      </c>
      <c r="F697" s="61" t="s">
        <v>37</v>
      </c>
      <c r="G697" s="62">
        <v>12000000</v>
      </c>
      <c r="H697" s="61">
        <v>3.3</v>
      </c>
      <c r="I697" s="62">
        <f>Table1[[#This Row],[gross]]-Table1[[#This Row],[budget]]</f>
        <v>25188667</v>
      </c>
      <c r="J697" s="61">
        <f>Table1[[#This Row],[gross]]/1000000</f>
        <v>37.188667000000002</v>
      </c>
      <c r="K697" s="61">
        <f>Table1[[#This Row],[budget]]/1000000</f>
        <v>12</v>
      </c>
      <c r="L697" s="71">
        <f>Table1[[#This Row],[Profit_Margin]]/1000000</f>
        <v>25.188666999999999</v>
      </c>
    </row>
    <row r="698" spans="1:12">
      <c r="A698" s="68" t="s">
        <v>1064</v>
      </c>
      <c r="B698" s="61">
        <v>120</v>
      </c>
      <c r="C698" s="62">
        <v>128067808</v>
      </c>
      <c r="D698" s="61" t="s">
        <v>1693</v>
      </c>
      <c r="E698" s="61" t="s">
        <v>12662</v>
      </c>
      <c r="F698" s="61" t="s">
        <v>1946</v>
      </c>
      <c r="G698" s="62">
        <v>15000000</v>
      </c>
      <c r="H698" s="61">
        <v>7.9</v>
      </c>
      <c r="I698" s="62">
        <f>Table1[[#This Row],[gross]]-Table1[[#This Row],[budget]]</f>
        <v>113067808</v>
      </c>
      <c r="J698" s="61">
        <f>Table1[[#This Row],[gross]]/1000000</f>
        <v>128.06780800000001</v>
      </c>
      <c r="K698" s="61">
        <f>Table1[[#This Row],[budget]]/1000000</f>
        <v>15</v>
      </c>
      <c r="L698" s="71">
        <f>Table1[[#This Row],[Profit_Margin]]/1000000</f>
        <v>113.067808</v>
      </c>
    </row>
    <row r="699" spans="1:12">
      <c r="A699" s="68" t="s">
        <v>6063</v>
      </c>
      <c r="B699" s="61">
        <v>97</v>
      </c>
      <c r="C699" s="62">
        <v>38201895</v>
      </c>
      <c r="D699" s="61" t="s">
        <v>214</v>
      </c>
      <c r="E699" s="61" t="s">
        <v>14546</v>
      </c>
      <c r="F699" s="61" t="s">
        <v>37</v>
      </c>
      <c r="G699" s="62">
        <v>10500000</v>
      </c>
      <c r="H699" s="61">
        <v>6.9</v>
      </c>
      <c r="I699" s="62">
        <f>Table1[[#This Row],[gross]]-Table1[[#This Row],[budget]]</f>
        <v>27701895</v>
      </c>
      <c r="J699" s="61">
        <f>Table1[[#This Row],[gross]]/1000000</f>
        <v>38.201895</v>
      </c>
      <c r="K699" s="61">
        <f>Table1[[#This Row],[budget]]/1000000</f>
        <v>10.5</v>
      </c>
      <c r="L699" s="71">
        <f>Table1[[#This Row],[Profit_Margin]]/1000000</f>
        <v>27.701895</v>
      </c>
    </row>
    <row r="700" spans="1:12">
      <c r="A700" s="68" t="s">
        <v>8807</v>
      </c>
      <c r="B700" s="61">
        <v>147</v>
      </c>
      <c r="C700" s="62">
        <v>5899797</v>
      </c>
      <c r="D700" s="61" t="s">
        <v>5940</v>
      </c>
      <c r="E700" s="61" t="s">
        <v>8808</v>
      </c>
      <c r="F700" s="61" t="s">
        <v>37</v>
      </c>
      <c r="G700" s="62">
        <v>29000000</v>
      </c>
      <c r="H700" s="61">
        <v>7.5</v>
      </c>
      <c r="I700" s="62">
        <f>Table1[[#This Row],[gross]]-Table1[[#This Row],[budget]]</f>
        <v>-23100203</v>
      </c>
      <c r="J700" s="61">
        <f>Table1[[#This Row],[gross]]/1000000</f>
        <v>5.8997970000000004</v>
      </c>
      <c r="K700" s="61">
        <f>Table1[[#This Row],[budget]]/1000000</f>
        <v>29</v>
      </c>
      <c r="L700" s="71">
        <f>Table1[[#This Row],[Profit_Margin]]/1000000</f>
        <v>-23.100203</v>
      </c>
    </row>
    <row r="701" spans="1:12">
      <c r="A701" s="68" t="s">
        <v>9031</v>
      </c>
      <c r="B701" s="61">
        <v>90</v>
      </c>
      <c r="C701" s="62">
        <v>10042266</v>
      </c>
      <c r="D701" s="61" t="s">
        <v>6132</v>
      </c>
      <c r="E701" s="61" t="s">
        <v>21555</v>
      </c>
      <c r="F701" s="61" t="s">
        <v>37</v>
      </c>
      <c r="G701" s="62">
        <v>1000000</v>
      </c>
      <c r="H701" s="61">
        <v>5.9</v>
      </c>
      <c r="I701" s="62">
        <f>Table1[[#This Row],[gross]]-Table1[[#This Row],[budget]]</f>
        <v>9042266</v>
      </c>
      <c r="J701" s="61">
        <f>Table1[[#This Row],[gross]]/1000000</f>
        <v>10.042266</v>
      </c>
      <c r="K701" s="61">
        <f>Table1[[#This Row],[budget]]/1000000</f>
        <v>1</v>
      </c>
      <c r="L701" s="71">
        <f>Table1[[#This Row],[Profit_Margin]]/1000000</f>
        <v>9.0422659999999997</v>
      </c>
    </row>
    <row r="702" spans="1:12">
      <c r="A702" s="68" t="s">
        <v>8553</v>
      </c>
      <c r="B702" s="61">
        <v>90</v>
      </c>
      <c r="C702" s="62">
        <v>489220</v>
      </c>
      <c r="D702" s="61" t="s">
        <v>5032</v>
      </c>
      <c r="E702" s="61" t="s">
        <v>23187</v>
      </c>
      <c r="F702" s="61" t="s">
        <v>37</v>
      </c>
      <c r="G702" s="62">
        <v>365000</v>
      </c>
      <c r="H702" s="61">
        <v>7.3</v>
      </c>
      <c r="I702" s="62">
        <f>Table1[[#This Row],[gross]]-Table1[[#This Row],[budget]]</f>
        <v>124220</v>
      </c>
      <c r="J702" s="61">
        <f>Table1[[#This Row],[gross]]/1000000</f>
        <v>0.48921999999999999</v>
      </c>
      <c r="K702" s="61">
        <f>Table1[[#This Row],[budget]]/1000000</f>
        <v>0.36499999999999999</v>
      </c>
      <c r="L702" s="71">
        <f>Table1[[#This Row],[Profit_Margin]]/1000000</f>
        <v>0.12422</v>
      </c>
    </row>
    <row r="703" spans="1:12">
      <c r="A703" s="68" t="s">
        <v>5154</v>
      </c>
      <c r="B703" s="61">
        <v>78</v>
      </c>
      <c r="C703" s="62">
        <v>58336565</v>
      </c>
      <c r="D703" s="61" t="s">
        <v>471</v>
      </c>
      <c r="E703" s="61" t="s">
        <v>5155</v>
      </c>
      <c r="F703" s="61" t="s">
        <v>37</v>
      </c>
      <c r="G703" s="62">
        <v>50000000</v>
      </c>
      <c r="H703" s="61">
        <v>6.6</v>
      </c>
      <c r="I703" s="62">
        <f>Table1[[#This Row],[gross]]-Table1[[#This Row],[budget]]</f>
        <v>8336565</v>
      </c>
      <c r="J703" s="61">
        <f>Table1[[#This Row],[gross]]/1000000</f>
        <v>58.336565</v>
      </c>
      <c r="K703" s="61">
        <f>Table1[[#This Row],[budget]]/1000000</f>
        <v>50</v>
      </c>
      <c r="L703" s="71">
        <f>Table1[[#This Row],[Profit_Margin]]/1000000</f>
        <v>8.3365650000000002</v>
      </c>
    </row>
    <row r="704" spans="1:12">
      <c r="A704" s="68" t="s">
        <v>1939</v>
      </c>
      <c r="B704" s="61">
        <v>114</v>
      </c>
      <c r="C704" s="62">
        <v>6565495</v>
      </c>
      <c r="D704" s="61" t="s">
        <v>214</v>
      </c>
      <c r="E704" s="61" t="s">
        <v>5957</v>
      </c>
      <c r="F704" s="61" t="s">
        <v>1946</v>
      </c>
      <c r="G704" s="62">
        <v>45000000</v>
      </c>
      <c r="H704" s="61">
        <v>7</v>
      </c>
      <c r="I704" s="62">
        <f>Table1[[#This Row],[gross]]-Table1[[#This Row],[budget]]</f>
        <v>-38434505</v>
      </c>
      <c r="J704" s="61">
        <f>Table1[[#This Row],[gross]]/1000000</f>
        <v>6.5654950000000003</v>
      </c>
      <c r="K704" s="61">
        <f>Table1[[#This Row],[budget]]/1000000</f>
        <v>45</v>
      </c>
      <c r="L704" s="71">
        <f>Table1[[#This Row],[Profit_Margin]]/1000000</f>
        <v>-38.434505000000001</v>
      </c>
    </row>
    <row r="705" spans="1:12">
      <c r="A705" s="68" t="s">
        <v>6308</v>
      </c>
      <c r="B705" s="61">
        <v>99</v>
      </c>
      <c r="C705" s="62">
        <v>19294901</v>
      </c>
      <c r="D705" s="61" t="s">
        <v>7579</v>
      </c>
      <c r="E705" s="61" t="s">
        <v>7581</v>
      </c>
      <c r="F705" s="61" t="s">
        <v>37</v>
      </c>
      <c r="G705" s="62">
        <v>35000000</v>
      </c>
      <c r="H705" s="61">
        <v>5</v>
      </c>
      <c r="I705" s="62">
        <f>Table1[[#This Row],[gross]]-Table1[[#This Row],[budget]]</f>
        <v>-15705099</v>
      </c>
      <c r="J705" s="61">
        <f>Table1[[#This Row],[gross]]/1000000</f>
        <v>19.294900999999999</v>
      </c>
      <c r="K705" s="61">
        <f>Table1[[#This Row],[budget]]/1000000</f>
        <v>35</v>
      </c>
      <c r="L705" s="71">
        <f>Table1[[#This Row],[Profit_Margin]]/1000000</f>
        <v>-15.705099000000001</v>
      </c>
    </row>
    <row r="706" spans="1:12">
      <c r="A706" s="68" t="s">
        <v>2066</v>
      </c>
      <c r="B706" s="61">
        <v>124</v>
      </c>
      <c r="C706" s="62">
        <v>11000000</v>
      </c>
      <c r="D706" s="61" t="s">
        <v>1628</v>
      </c>
      <c r="E706" s="61" t="s">
        <v>2068</v>
      </c>
      <c r="F706" s="61" t="s">
        <v>37</v>
      </c>
      <c r="G706" s="62">
        <v>98000000</v>
      </c>
      <c r="H706" s="61">
        <v>5.6</v>
      </c>
      <c r="I706" s="62">
        <f>Table1[[#This Row],[gross]]-Table1[[#This Row],[budget]]</f>
        <v>-87000000</v>
      </c>
      <c r="J706" s="61">
        <f>Table1[[#This Row],[gross]]/1000000</f>
        <v>11</v>
      </c>
      <c r="K706" s="61">
        <f>Table1[[#This Row],[budget]]/1000000</f>
        <v>98</v>
      </c>
      <c r="L706" s="71">
        <f>Table1[[#This Row],[Profit_Margin]]/1000000</f>
        <v>-87</v>
      </c>
    </row>
    <row r="707" spans="1:12">
      <c r="A707" s="68" t="s">
        <v>15176</v>
      </c>
      <c r="B707" s="61">
        <v>91</v>
      </c>
      <c r="C707" s="62">
        <v>7455447</v>
      </c>
      <c r="D707" s="61" t="s">
        <v>1415</v>
      </c>
      <c r="E707" s="61" t="s">
        <v>16640</v>
      </c>
      <c r="F707" s="61" t="s">
        <v>37</v>
      </c>
      <c r="G707" s="62">
        <v>7000000</v>
      </c>
      <c r="H707" s="61">
        <v>6.3</v>
      </c>
      <c r="I707" s="62">
        <f>Table1[[#This Row],[gross]]-Table1[[#This Row],[budget]]</f>
        <v>455447</v>
      </c>
      <c r="J707" s="61">
        <f>Table1[[#This Row],[gross]]/1000000</f>
        <v>7.4554470000000004</v>
      </c>
      <c r="K707" s="61">
        <f>Table1[[#This Row],[budget]]/1000000</f>
        <v>7</v>
      </c>
      <c r="L707" s="71">
        <f>Table1[[#This Row],[Profit_Margin]]/1000000</f>
        <v>0.45544699999999999</v>
      </c>
    </row>
    <row r="708" spans="1:12">
      <c r="A708" s="68" t="s">
        <v>5158</v>
      </c>
      <c r="B708" s="61">
        <v>91</v>
      </c>
      <c r="C708" s="62">
        <v>96793</v>
      </c>
      <c r="D708" s="61" t="s">
        <v>1423</v>
      </c>
      <c r="E708" s="61" t="s">
        <v>18988</v>
      </c>
      <c r="F708" s="61" t="s">
        <v>37</v>
      </c>
      <c r="G708" s="62">
        <v>3500000</v>
      </c>
      <c r="H708" s="61">
        <v>5.3</v>
      </c>
      <c r="I708" s="62">
        <f>Table1[[#This Row],[gross]]-Table1[[#This Row],[budget]]</f>
        <v>-3403207</v>
      </c>
      <c r="J708" s="61">
        <f>Table1[[#This Row],[gross]]/1000000</f>
        <v>9.6793000000000004E-2</v>
      </c>
      <c r="K708" s="61">
        <f>Table1[[#This Row],[budget]]/1000000</f>
        <v>3.5</v>
      </c>
      <c r="L708" s="71">
        <f>Table1[[#This Row],[Profit_Margin]]/1000000</f>
        <v>-3.4032070000000001</v>
      </c>
    </row>
    <row r="709" spans="1:12">
      <c r="A709" s="68" t="s">
        <v>17058</v>
      </c>
      <c r="B709" s="61">
        <v>89</v>
      </c>
      <c r="C709" s="62">
        <v>13235267</v>
      </c>
      <c r="D709" s="61" t="s">
        <v>3057</v>
      </c>
      <c r="E709" s="61" t="s">
        <v>17059</v>
      </c>
      <c r="F709" s="61" t="s">
        <v>37</v>
      </c>
      <c r="G709" s="62">
        <v>6000000</v>
      </c>
      <c r="H709" s="61">
        <v>2.9</v>
      </c>
      <c r="I709" s="62">
        <f>Table1[[#This Row],[gross]]-Table1[[#This Row],[budget]]</f>
        <v>7235267</v>
      </c>
      <c r="J709" s="61">
        <f>Table1[[#This Row],[gross]]/1000000</f>
        <v>13.235267</v>
      </c>
      <c r="K709" s="61">
        <f>Table1[[#This Row],[budget]]/1000000</f>
        <v>6</v>
      </c>
      <c r="L709" s="71">
        <f>Table1[[#This Row],[Profit_Margin]]/1000000</f>
        <v>7.2352670000000003</v>
      </c>
    </row>
    <row r="710" spans="1:12">
      <c r="A710" s="68" t="s">
        <v>3233</v>
      </c>
      <c r="B710" s="61">
        <v>92</v>
      </c>
      <c r="C710" s="62">
        <v>104148781</v>
      </c>
      <c r="D710" s="61" t="s">
        <v>3057</v>
      </c>
      <c r="E710" s="61" t="s">
        <v>3981</v>
      </c>
      <c r="F710" s="61" t="s">
        <v>37</v>
      </c>
      <c r="G710" s="62">
        <v>60000000</v>
      </c>
      <c r="H710" s="61">
        <v>5.5</v>
      </c>
      <c r="I710" s="62">
        <f>Table1[[#This Row],[gross]]-Table1[[#This Row],[budget]]</f>
        <v>44148781</v>
      </c>
      <c r="J710" s="61">
        <f>Table1[[#This Row],[gross]]/1000000</f>
        <v>104.148781</v>
      </c>
      <c r="K710" s="61">
        <f>Table1[[#This Row],[budget]]/1000000</f>
        <v>60</v>
      </c>
      <c r="L710" s="71">
        <f>Table1[[#This Row],[Profit_Margin]]/1000000</f>
        <v>44.148781</v>
      </c>
    </row>
    <row r="711" spans="1:12">
      <c r="A711" s="68" t="s">
        <v>4516</v>
      </c>
      <c r="B711" s="61">
        <v>96</v>
      </c>
      <c r="C711" s="62">
        <v>150315155</v>
      </c>
      <c r="D711" s="61" t="s">
        <v>3057</v>
      </c>
      <c r="E711" s="61" t="s">
        <v>5068</v>
      </c>
      <c r="F711" s="61" t="s">
        <v>37</v>
      </c>
      <c r="G711" s="62">
        <v>50000000</v>
      </c>
      <c r="H711" s="61">
        <v>6.1</v>
      </c>
      <c r="I711" s="62">
        <f>Table1[[#This Row],[gross]]-Table1[[#This Row],[budget]]</f>
        <v>100315155</v>
      </c>
      <c r="J711" s="61">
        <f>Table1[[#This Row],[gross]]/1000000</f>
        <v>150.315155</v>
      </c>
      <c r="K711" s="61">
        <f>Table1[[#This Row],[budget]]/1000000</f>
        <v>50</v>
      </c>
      <c r="L711" s="71">
        <f>Table1[[#This Row],[Profit_Margin]]/1000000</f>
        <v>100.315155</v>
      </c>
    </row>
    <row r="712" spans="1:12">
      <c r="A712" s="68" t="s">
        <v>7644</v>
      </c>
      <c r="B712" s="61">
        <v>117</v>
      </c>
      <c r="C712" s="62">
        <v>27296514</v>
      </c>
      <c r="D712" s="61" t="s">
        <v>1544</v>
      </c>
      <c r="E712" s="61" t="s">
        <v>17602</v>
      </c>
      <c r="F712" s="61" t="s">
        <v>37</v>
      </c>
      <c r="G712" s="62">
        <v>5000000</v>
      </c>
      <c r="H712" s="61">
        <v>8</v>
      </c>
      <c r="I712" s="62">
        <f>Table1[[#This Row],[gross]]-Table1[[#This Row],[budget]]</f>
        <v>22296514</v>
      </c>
      <c r="J712" s="61">
        <f>Table1[[#This Row],[gross]]/1000000</f>
        <v>27.296513999999998</v>
      </c>
      <c r="K712" s="61">
        <f>Table1[[#This Row],[budget]]/1000000</f>
        <v>5</v>
      </c>
      <c r="L712" s="71">
        <f>Table1[[#This Row],[Profit_Margin]]/1000000</f>
        <v>22.296513999999998</v>
      </c>
    </row>
    <row r="713" spans="1:12">
      <c r="A713" s="68" t="s">
        <v>9687</v>
      </c>
      <c r="B713" s="61">
        <v>88</v>
      </c>
      <c r="C713" s="62">
        <v>25615792</v>
      </c>
      <c r="D713" s="61" t="s">
        <v>9689</v>
      </c>
      <c r="E713" s="61" t="s">
        <v>9690</v>
      </c>
      <c r="F713" s="61" t="s">
        <v>37</v>
      </c>
      <c r="G713" s="62">
        <v>25000000</v>
      </c>
      <c r="H713" s="61">
        <v>3.5</v>
      </c>
      <c r="I713" s="62">
        <f>Table1[[#This Row],[gross]]-Table1[[#This Row],[budget]]</f>
        <v>615792</v>
      </c>
      <c r="J713" s="61">
        <f>Table1[[#This Row],[gross]]/1000000</f>
        <v>25.615791999999999</v>
      </c>
      <c r="K713" s="61">
        <f>Table1[[#This Row],[budget]]/1000000</f>
        <v>25</v>
      </c>
      <c r="L713" s="71">
        <f>Table1[[#This Row],[Profit_Margin]]/1000000</f>
        <v>0.61579200000000001</v>
      </c>
    </row>
    <row r="714" spans="1:12">
      <c r="A714" s="68" t="s">
        <v>13347</v>
      </c>
      <c r="B714" s="61">
        <v>140</v>
      </c>
      <c r="C714" s="62">
        <v>4157491</v>
      </c>
      <c r="D714" s="61" t="s">
        <v>13966</v>
      </c>
      <c r="E714" s="61" t="s">
        <v>13967</v>
      </c>
      <c r="F714" s="61" t="s">
        <v>37</v>
      </c>
      <c r="G714" s="62">
        <v>12800000</v>
      </c>
      <c r="H714" s="61">
        <v>8</v>
      </c>
      <c r="I714" s="62">
        <f>Table1[[#This Row],[gross]]-Table1[[#This Row],[budget]]</f>
        <v>-8642509</v>
      </c>
      <c r="J714" s="61">
        <f>Table1[[#This Row],[gross]]/1000000</f>
        <v>4.1574910000000003</v>
      </c>
      <c r="K714" s="61">
        <f>Table1[[#This Row],[budget]]/1000000</f>
        <v>12.8</v>
      </c>
      <c r="L714" s="71">
        <f>Table1[[#This Row],[Profit_Margin]]/1000000</f>
        <v>-8.6425090000000004</v>
      </c>
    </row>
    <row r="715" spans="1:12">
      <c r="A715" s="68" t="s">
        <v>2859</v>
      </c>
      <c r="B715" s="61">
        <v>236</v>
      </c>
      <c r="C715" s="62">
        <v>184208848</v>
      </c>
      <c r="D715" s="61" t="s">
        <v>6038</v>
      </c>
      <c r="E715" s="61" t="s">
        <v>11553</v>
      </c>
      <c r="F715" s="61" t="s">
        <v>37</v>
      </c>
      <c r="G715" s="62">
        <v>22000000</v>
      </c>
      <c r="H715" s="61">
        <v>8</v>
      </c>
      <c r="I715" s="62">
        <f>Table1[[#This Row],[gross]]-Table1[[#This Row],[budget]]</f>
        <v>162208848</v>
      </c>
      <c r="J715" s="61">
        <f>Table1[[#This Row],[gross]]/1000000</f>
        <v>184.20884799999999</v>
      </c>
      <c r="K715" s="61">
        <f>Table1[[#This Row],[budget]]/1000000</f>
        <v>22</v>
      </c>
      <c r="L715" s="71">
        <f>Table1[[#This Row],[Profit_Margin]]/1000000</f>
        <v>162.20884799999999</v>
      </c>
    </row>
    <row r="716" spans="1:12">
      <c r="A716" s="68" t="s">
        <v>5647</v>
      </c>
      <c r="B716" s="61">
        <v>119</v>
      </c>
      <c r="C716" s="62">
        <v>34700000</v>
      </c>
      <c r="D716" s="61" t="s">
        <v>214</v>
      </c>
      <c r="E716" s="61" t="s">
        <v>10072</v>
      </c>
      <c r="F716" s="61" t="s">
        <v>37</v>
      </c>
      <c r="G716" s="62">
        <v>14000000</v>
      </c>
      <c r="H716" s="61">
        <v>7.7</v>
      </c>
      <c r="I716" s="62">
        <f>Table1[[#This Row],[gross]]-Table1[[#This Row],[budget]]</f>
        <v>20700000</v>
      </c>
      <c r="J716" s="61">
        <f>Table1[[#This Row],[gross]]/1000000</f>
        <v>34.700000000000003</v>
      </c>
      <c r="K716" s="61">
        <f>Table1[[#This Row],[budget]]/1000000</f>
        <v>14</v>
      </c>
      <c r="L716" s="71">
        <f>Table1[[#This Row],[Profit_Margin]]/1000000</f>
        <v>20.7</v>
      </c>
    </row>
    <row r="717" spans="1:12">
      <c r="A717" s="68" t="s">
        <v>15172</v>
      </c>
      <c r="B717" s="61">
        <v>106</v>
      </c>
      <c r="C717" s="62">
        <v>5348317</v>
      </c>
      <c r="D717" s="61" t="s">
        <v>5510</v>
      </c>
      <c r="E717" s="61" t="s">
        <v>15173</v>
      </c>
      <c r="F717" s="61" t="s">
        <v>37</v>
      </c>
      <c r="G717" s="62">
        <v>10000000</v>
      </c>
      <c r="H717" s="61">
        <v>7.1</v>
      </c>
      <c r="I717" s="62">
        <f>Table1[[#This Row],[gross]]-Table1[[#This Row],[budget]]</f>
        <v>-4651683</v>
      </c>
      <c r="J717" s="61">
        <f>Table1[[#This Row],[gross]]/1000000</f>
        <v>5.3483169999999998</v>
      </c>
      <c r="K717" s="61">
        <f>Table1[[#This Row],[budget]]/1000000</f>
        <v>10</v>
      </c>
      <c r="L717" s="71">
        <f>Table1[[#This Row],[Profit_Margin]]/1000000</f>
        <v>-4.6516830000000002</v>
      </c>
    </row>
    <row r="718" spans="1:12">
      <c r="A718" s="68" t="s">
        <v>1489</v>
      </c>
      <c r="B718" s="61">
        <v>108</v>
      </c>
      <c r="C718" s="62">
        <v>67155742</v>
      </c>
      <c r="D718" s="61" t="s">
        <v>50</v>
      </c>
      <c r="E718" s="61" t="s">
        <v>1492</v>
      </c>
      <c r="F718" s="61" t="s">
        <v>37</v>
      </c>
      <c r="G718" s="62">
        <v>116000000</v>
      </c>
      <c r="H718" s="61">
        <v>5.8</v>
      </c>
      <c r="I718" s="62">
        <f>Table1[[#This Row],[gross]]-Table1[[#This Row],[budget]]</f>
        <v>-48844258</v>
      </c>
      <c r="J718" s="61">
        <f>Table1[[#This Row],[gross]]/1000000</f>
        <v>67.155742000000004</v>
      </c>
      <c r="K718" s="61">
        <f>Table1[[#This Row],[budget]]/1000000</f>
        <v>116</v>
      </c>
      <c r="L718" s="71">
        <f>Table1[[#This Row],[Profit_Margin]]/1000000</f>
        <v>-48.844258000000004</v>
      </c>
    </row>
    <row r="719" spans="1:12">
      <c r="A719" s="68" t="s">
        <v>3159</v>
      </c>
      <c r="B719" s="61">
        <v>118</v>
      </c>
      <c r="C719" s="62">
        <v>9059588</v>
      </c>
      <c r="D719" s="61" t="s">
        <v>5274</v>
      </c>
      <c r="E719" s="61" t="s">
        <v>13083</v>
      </c>
      <c r="F719" s="61" t="s">
        <v>37</v>
      </c>
      <c r="G719" s="62">
        <v>15000000</v>
      </c>
      <c r="H719" s="61">
        <v>6.6</v>
      </c>
      <c r="I719" s="62">
        <f>Table1[[#This Row],[gross]]-Table1[[#This Row],[budget]]</f>
        <v>-5940412</v>
      </c>
      <c r="J719" s="61">
        <f>Table1[[#This Row],[gross]]/1000000</f>
        <v>9.0595879999999998</v>
      </c>
      <c r="K719" s="61">
        <f>Table1[[#This Row],[budget]]/1000000</f>
        <v>15</v>
      </c>
      <c r="L719" s="71">
        <f>Table1[[#This Row],[Profit_Margin]]/1000000</f>
        <v>-5.9404120000000002</v>
      </c>
    </row>
    <row r="720" spans="1:12">
      <c r="A720" s="68" t="s">
        <v>1039</v>
      </c>
      <c r="B720" s="61">
        <v>111</v>
      </c>
      <c r="C720" s="62">
        <v>14337579</v>
      </c>
      <c r="D720" s="61" t="s">
        <v>9140</v>
      </c>
      <c r="E720" s="61" t="s">
        <v>9141</v>
      </c>
      <c r="F720" s="61" t="s">
        <v>37</v>
      </c>
      <c r="G720" s="62">
        <v>27000000</v>
      </c>
      <c r="H720" s="61">
        <v>7.7</v>
      </c>
      <c r="I720" s="62">
        <f>Table1[[#This Row],[gross]]-Table1[[#This Row],[budget]]</f>
        <v>-12662421</v>
      </c>
      <c r="J720" s="61">
        <f>Table1[[#This Row],[gross]]/1000000</f>
        <v>14.337579</v>
      </c>
      <c r="K720" s="61">
        <f>Table1[[#This Row],[budget]]/1000000</f>
        <v>27</v>
      </c>
      <c r="L720" s="71">
        <f>Table1[[#This Row],[Profit_Margin]]/1000000</f>
        <v>-12.662421</v>
      </c>
    </row>
    <row r="721" spans="1:12">
      <c r="A721" s="68" t="s">
        <v>255</v>
      </c>
      <c r="B721" s="61">
        <v>113</v>
      </c>
      <c r="C721" s="62">
        <v>79711678</v>
      </c>
      <c r="D721" s="61" t="s">
        <v>882</v>
      </c>
      <c r="E721" s="61" t="s">
        <v>883</v>
      </c>
      <c r="F721" s="61" t="s">
        <v>37</v>
      </c>
      <c r="G721" s="62">
        <v>100000000</v>
      </c>
      <c r="H721" s="61">
        <v>6.2</v>
      </c>
      <c r="I721" s="62">
        <f>Table1[[#This Row],[gross]]-Table1[[#This Row],[budget]]</f>
        <v>-20288322</v>
      </c>
      <c r="J721" s="61">
        <f>Table1[[#This Row],[gross]]/1000000</f>
        <v>79.711678000000006</v>
      </c>
      <c r="K721" s="61">
        <f>Table1[[#This Row],[budget]]/1000000</f>
        <v>100</v>
      </c>
      <c r="L721" s="71">
        <f>Table1[[#This Row],[Profit_Margin]]/1000000</f>
        <v>-20.288322000000001</v>
      </c>
    </row>
    <row r="722" spans="1:12">
      <c r="A722" s="68" t="s">
        <v>4382</v>
      </c>
      <c r="B722" s="61">
        <v>103</v>
      </c>
      <c r="C722" s="62">
        <v>25472967</v>
      </c>
      <c r="D722" s="61" t="s">
        <v>4384</v>
      </c>
      <c r="E722" s="61" t="s">
        <v>4385</v>
      </c>
      <c r="F722" s="61" t="s">
        <v>37</v>
      </c>
      <c r="G722" s="62">
        <v>30000000</v>
      </c>
      <c r="H722" s="61">
        <v>5.6</v>
      </c>
      <c r="I722" s="62">
        <f>Table1[[#This Row],[gross]]-Table1[[#This Row],[budget]]</f>
        <v>-4527033</v>
      </c>
      <c r="J722" s="61">
        <f>Table1[[#This Row],[gross]]/1000000</f>
        <v>25.472967000000001</v>
      </c>
      <c r="K722" s="61">
        <f>Table1[[#This Row],[budget]]/1000000</f>
        <v>30</v>
      </c>
      <c r="L722" s="71">
        <f>Table1[[#This Row],[Profit_Margin]]/1000000</f>
        <v>-4.5270330000000003</v>
      </c>
    </row>
    <row r="723" spans="1:12">
      <c r="A723" s="68" t="s">
        <v>876</v>
      </c>
      <c r="B723" s="61">
        <v>96</v>
      </c>
      <c r="C723" s="62">
        <v>32131483</v>
      </c>
      <c r="D723" s="61" t="s">
        <v>3030</v>
      </c>
      <c r="E723" s="61" t="s">
        <v>16475</v>
      </c>
      <c r="F723" s="61" t="s">
        <v>37</v>
      </c>
      <c r="G723" s="62">
        <v>11000000</v>
      </c>
      <c r="H723" s="61">
        <v>4.9000000000000004</v>
      </c>
      <c r="I723" s="62">
        <f>Table1[[#This Row],[gross]]-Table1[[#This Row],[budget]]</f>
        <v>21131483</v>
      </c>
      <c r="J723" s="61">
        <f>Table1[[#This Row],[gross]]/1000000</f>
        <v>32.131483000000003</v>
      </c>
      <c r="K723" s="61">
        <f>Table1[[#This Row],[budget]]/1000000</f>
        <v>11</v>
      </c>
      <c r="L723" s="71">
        <f>Table1[[#This Row],[Profit_Margin]]/1000000</f>
        <v>21.131482999999999</v>
      </c>
    </row>
    <row r="724" spans="1:12">
      <c r="A724" s="68" t="s">
        <v>14719</v>
      </c>
      <c r="B724" s="61">
        <v>103</v>
      </c>
      <c r="C724" s="62">
        <v>22160085</v>
      </c>
      <c r="D724" s="61" t="s">
        <v>6403</v>
      </c>
      <c r="E724" s="61" t="s">
        <v>14720</v>
      </c>
      <c r="F724" s="61" t="s">
        <v>37</v>
      </c>
      <c r="G724" s="62">
        <v>10600000</v>
      </c>
      <c r="H724" s="61">
        <v>5.4</v>
      </c>
      <c r="I724" s="62">
        <f>Table1[[#This Row],[gross]]-Table1[[#This Row],[budget]]</f>
        <v>11560085</v>
      </c>
      <c r="J724" s="61">
        <f>Table1[[#This Row],[gross]]/1000000</f>
        <v>22.160084999999999</v>
      </c>
      <c r="K724" s="61">
        <f>Table1[[#This Row],[budget]]/1000000</f>
        <v>10.6</v>
      </c>
      <c r="L724" s="71">
        <f>Table1[[#This Row],[Profit_Margin]]/1000000</f>
        <v>11.560085000000001</v>
      </c>
    </row>
    <row r="725" spans="1:12">
      <c r="A725" s="68" t="s">
        <v>10468</v>
      </c>
      <c r="B725" s="61">
        <v>143</v>
      </c>
      <c r="C725" s="62">
        <v>5000000</v>
      </c>
      <c r="D725" s="61" t="s">
        <v>10470</v>
      </c>
      <c r="E725" s="61" t="s">
        <v>10472</v>
      </c>
      <c r="F725" s="61" t="s">
        <v>37</v>
      </c>
      <c r="G725" s="62">
        <v>25000000</v>
      </c>
      <c r="H725" s="61">
        <v>6.2</v>
      </c>
      <c r="I725" s="62">
        <f>Table1[[#This Row],[gross]]-Table1[[#This Row],[budget]]</f>
        <v>-20000000</v>
      </c>
      <c r="J725" s="61">
        <f>Table1[[#This Row],[gross]]/1000000</f>
        <v>5</v>
      </c>
      <c r="K725" s="61">
        <f>Table1[[#This Row],[budget]]/1000000</f>
        <v>25</v>
      </c>
      <c r="L725" s="71">
        <f>Table1[[#This Row],[Profit_Margin]]/1000000</f>
        <v>-20</v>
      </c>
    </row>
    <row r="726" spans="1:12">
      <c r="A726" s="68" t="s">
        <v>710</v>
      </c>
      <c r="B726" s="61">
        <v>293</v>
      </c>
      <c r="C726" s="62">
        <v>11433134</v>
      </c>
      <c r="D726" s="61" t="s">
        <v>14233</v>
      </c>
      <c r="E726" s="61" t="s">
        <v>14234</v>
      </c>
      <c r="F726" s="61" t="s">
        <v>8731</v>
      </c>
      <c r="G726" s="62">
        <v>14000000</v>
      </c>
      <c r="H726" s="61">
        <v>8.4</v>
      </c>
      <c r="I726" s="62">
        <f>Table1[[#This Row],[gross]]-Table1[[#This Row],[budget]]</f>
        <v>-2566866</v>
      </c>
      <c r="J726" s="61">
        <f>Table1[[#This Row],[gross]]/1000000</f>
        <v>11.433134000000001</v>
      </c>
      <c r="K726" s="61">
        <f>Table1[[#This Row],[budget]]/1000000</f>
        <v>14</v>
      </c>
      <c r="L726" s="71">
        <f>Table1[[#This Row],[Profit_Margin]]/1000000</f>
        <v>-2.5668660000000001</v>
      </c>
    </row>
    <row r="727" spans="1:12">
      <c r="A727" s="68" t="s">
        <v>10756</v>
      </c>
      <c r="B727" s="61">
        <v>85</v>
      </c>
      <c r="C727" s="62">
        <v>48546578</v>
      </c>
      <c r="D727" s="61" t="s">
        <v>1681</v>
      </c>
      <c r="E727" s="61" t="s">
        <v>10757</v>
      </c>
      <c r="F727" s="61" t="s">
        <v>37</v>
      </c>
      <c r="G727" s="62">
        <v>20000000</v>
      </c>
      <c r="H727" s="61">
        <v>2.7</v>
      </c>
      <c r="I727" s="62">
        <f>Table1[[#This Row],[gross]]-Table1[[#This Row],[budget]]</f>
        <v>28546578</v>
      </c>
      <c r="J727" s="61">
        <f>Table1[[#This Row],[gross]]/1000000</f>
        <v>48.546577999999997</v>
      </c>
      <c r="K727" s="61">
        <f>Table1[[#This Row],[budget]]/1000000</f>
        <v>20</v>
      </c>
      <c r="L727" s="71">
        <f>Table1[[#This Row],[Profit_Margin]]/1000000</f>
        <v>28.546578</v>
      </c>
    </row>
    <row r="728" spans="1:12">
      <c r="A728" s="68" t="s">
        <v>809</v>
      </c>
      <c r="B728" s="61">
        <v>101</v>
      </c>
      <c r="C728" s="62">
        <v>98711404</v>
      </c>
      <c r="D728" s="61" t="s">
        <v>4234</v>
      </c>
      <c r="E728" s="61" t="s">
        <v>4608</v>
      </c>
      <c r="F728" s="61" t="s">
        <v>37</v>
      </c>
      <c r="G728" s="62">
        <v>55000000</v>
      </c>
      <c r="H728" s="61">
        <v>6.3</v>
      </c>
      <c r="I728" s="62">
        <f>Table1[[#This Row],[gross]]-Table1[[#This Row],[budget]]</f>
        <v>43711404</v>
      </c>
      <c r="J728" s="61">
        <f>Table1[[#This Row],[gross]]/1000000</f>
        <v>98.711404000000002</v>
      </c>
      <c r="K728" s="61">
        <f>Table1[[#This Row],[budget]]/1000000</f>
        <v>55</v>
      </c>
      <c r="L728" s="71">
        <f>Table1[[#This Row],[Profit_Margin]]/1000000</f>
        <v>43.711404000000002</v>
      </c>
    </row>
    <row r="729" spans="1:12">
      <c r="A729" s="68" t="s">
        <v>1555</v>
      </c>
      <c r="B729" s="61">
        <v>100</v>
      </c>
      <c r="C729" s="62">
        <v>11694528</v>
      </c>
      <c r="D729" s="61" t="s">
        <v>19276</v>
      </c>
      <c r="E729" s="61" t="s">
        <v>19277</v>
      </c>
      <c r="F729" s="61" t="s">
        <v>37</v>
      </c>
      <c r="G729" s="62">
        <v>3000000</v>
      </c>
      <c r="H729" s="61">
        <v>7.2</v>
      </c>
      <c r="I729" s="62">
        <f>Table1[[#This Row],[gross]]-Table1[[#This Row],[budget]]</f>
        <v>8694528</v>
      </c>
      <c r="J729" s="61">
        <f>Table1[[#This Row],[gross]]/1000000</f>
        <v>11.694528</v>
      </c>
      <c r="K729" s="61">
        <f>Table1[[#This Row],[budget]]/1000000</f>
        <v>3</v>
      </c>
      <c r="L729" s="71">
        <f>Table1[[#This Row],[Profit_Margin]]/1000000</f>
        <v>8.694528</v>
      </c>
    </row>
    <row r="730" spans="1:12">
      <c r="A730" s="68" t="s">
        <v>111</v>
      </c>
      <c r="B730" s="61">
        <v>110</v>
      </c>
      <c r="C730" s="62">
        <v>58885635</v>
      </c>
      <c r="D730" s="61" t="s">
        <v>4904</v>
      </c>
      <c r="E730" s="61" t="s">
        <v>8877</v>
      </c>
      <c r="F730" s="61" t="s">
        <v>37</v>
      </c>
      <c r="G730" s="62">
        <v>26000000</v>
      </c>
      <c r="H730" s="61">
        <v>7.4</v>
      </c>
      <c r="I730" s="62">
        <f>Table1[[#This Row],[gross]]-Table1[[#This Row],[budget]]</f>
        <v>32885635</v>
      </c>
      <c r="J730" s="61">
        <f>Table1[[#This Row],[gross]]/1000000</f>
        <v>58.885635000000001</v>
      </c>
      <c r="K730" s="61">
        <f>Table1[[#This Row],[budget]]/1000000</f>
        <v>26</v>
      </c>
      <c r="L730" s="71">
        <f>Table1[[#This Row],[Profit_Margin]]/1000000</f>
        <v>32.885635000000001</v>
      </c>
    </row>
    <row r="731" spans="1:12">
      <c r="A731" s="68" t="s">
        <v>570</v>
      </c>
      <c r="B731" s="61">
        <v>130</v>
      </c>
      <c r="C731" s="62">
        <v>208543795</v>
      </c>
      <c r="D731" s="61" t="s">
        <v>571</v>
      </c>
      <c r="E731" s="61" t="s">
        <v>572</v>
      </c>
      <c r="F731" s="61" t="s">
        <v>37</v>
      </c>
      <c r="G731" s="62">
        <v>170000000</v>
      </c>
      <c r="H731" s="61">
        <v>7.6</v>
      </c>
      <c r="I731" s="62">
        <f>Table1[[#This Row],[gross]]-Table1[[#This Row],[budget]]</f>
        <v>38543795</v>
      </c>
      <c r="J731" s="61">
        <f>Table1[[#This Row],[gross]]/1000000</f>
        <v>208.54379499999999</v>
      </c>
      <c r="K731" s="61">
        <f>Table1[[#This Row],[budget]]/1000000</f>
        <v>170</v>
      </c>
      <c r="L731" s="71">
        <f>Table1[[#This Row],[Profit_Margin]]/1000000</f>
        <v>38.543795000000003</v>
      </c>
    </row>
    <row r="732" spans="1:12">
      <c r="A732" s="68" t="s">
        <v>10965</v>
      </c>
      <c r="B732" s="61">
        <v>98</v>
      </c>
      <c r="C732" s="62">
        <v>29975979</v>
      </c>
      <c r="D732" s="61" t="s">
        <v>2208</v>
      </c>
      <c r="E732" s="61" t="s">
        <v>10968</v>
      </c>
      <c r="F732" s="61" t="s">
        <v>37</v>
      </c>
      <c r="G732" s="62">
        <v>20000000</v>
      </c>
      <c r="H732" s="61">
        <v>6.5</v>
      </c>
      <c r="I732" s="62">
        <f>Table1[[#This Row],[gross]]-Table1[[#This Row],[budget]]</f>
        <v>9975979</v>
      </c>
      <c r="J732" s="61">
        <f>Table1[[#This Row],[gross]]/1000000</f>
        <v>29.975978999999999</v>
      </c>
      <c r="K732" s="61">
        <f>Table1[[#This Row],[budget]]/1000000</f>
        <v>20</v>
      </c>
      <c r="L732" s="71">
        <f>Table1[[#This Row],[Profit_Margin]]/1000000</f>
        <v>9.9759790000000006</v>
      </c>
    </row>
    <row r="733" spans="1:12">
      <c r="A733" s="68" t="s">
        <v>499</v>
      </c>
      <c r="B733" s="61">
        <v>114</v>
      </c>
      <c r="C733" s="62">
        <v>32885565</v>
      </c>
      <c r="D733" s="61" t="s">
        <v>712</v>
      </c>
      <c r="E733" s="61" t="s">
        <v>2825</v>
      </c>
      <c r="F733" s="61" t="s">
        <v>37</v>
      </c>
      <c r="G733" s="62">
        <v>80000000</v>
      </c>
      <c r="H733" s="61">
        <v>5.8</v>
      </c>
      <c r="I733" s="62">
        <f>Table1[[#This Row],[gross]]-Table1[[#This Row],[budget]]</f>
        <v>-47114435</v>
      </c>
      <c r="J733" s="61">
        <f>Table1[[#This Row],[gross]]/1000000</f>
        <v>32.885565</v>
      </c>
      <c r="K733" s="61">
        <f>Table1[[#This Row],[budget]]/1000000</f>
        <v>80</v>
      </c>
      <c r="L733" s="71">
        <f>Table1[[#This Row],[Profit_Margin]]/1000000</f>
        <v>-47.114435</v>
      </c>
    </row>
    <row r="734" spans="1:12">
      <c r="A734" s="68" t="s">
        <v>1739</v>
      </c>
      <c r="B734" s="61">
        <v>107</v>
      </c>
      <c r="C734" s="62">
        <v>82670733</v>
      </c>
      <c r="D734" s="61" t="s">
        <v>3265</v>
      </c>
      <c r="E734" s="61" t="s">
        <v>4013</v>
      </c>
      <c r="F734" s="61" t="s">
        <v>37</v>
      </c>
      <c r="G734" s="62">
        <v>60000000</v>
      </c>
      <c r="H734" s="61">
        <v>5.9</v>
      </c>
      <c r="I734" s="62">
        <f>Table1[[#This Row],[gross]]-Table1[[#This Row],[budget]]</f>
        <v>22670733</v>
      </c>
      <c r="J734" s="61">
        <f>Table1[[#This Row],[gross]]/1000000</f>
        <v>82.670732999999998</v>
      </c>
      <c r="K734" s="61">
        <f>Table1[[#This Row],[budget]]/1000000</f>
        <v>60</v>
      </c>
      <c r="L734" s="71">
        <f>Table1[[#This Row],[Profit_Margin]]/1000000</f>
        <v>22.670732999999998</v>
      </c>
    </row>
    <row r="735" spans="1:12">
      <c r="A735" s="68" t="s">
        <v>9162</v>
      </c>
      <c r="B735" s="61">
        <v>102</v>
      </c>
      <c r="C735" s="62">
        <v>7993039</v>
      </c>
      <c r="D735" s="61" t="s">
        <v>1671</v>
      </c>
      <c r="E735" s="61" t="s">
        <v>16778</v>
      </c>
      <c r="F735" s="61" t="s">
        <v>37</v>
      </c>
      <c r="G735" s="62">
        <v>6900000</v>
      </c>
      <c r="H735" s="61">
        <v>7.7</v>
      </c>
      <c r="I735" s="62">
        <f>Table1[[#This Row],[gross]]-Table1[[#This Row],[budget]]</f>
        <v>1093039</v>
      </c>
      <c r="J735" s="61">
        <f>Table1[[#This Row],[gross]]/1000000</f>
        <v>7.9930389999999996</v>
      </c>
      <c r="K735" s="61">
        <f>Table1[[#This Row],[budget]]/1000000</f>
        <v>6.9</v>
      </c>
      <c r="L735" s="71">
        <f>Table1[[#This Row],[Profit_Margin]]/1000000</f>
        <v>1.0930390000000001</v>
      </c>
    </row>
    <row r="736" spans="1:12">
      <c r="A736" s="68" t="s">
        <v>8666</v>
      </c>
      <c r="B736" s="61">
        <v>118</v>
      </c>
      <c r="C736" s="62">
        <v>10880926</v>
      </c>
      <c r="D736" s="61" t="s">
        <v>464</v>
      </c>
      <c r="E736" s="61" t="s">
        <v>8667</v>
      </c>
      <c r="F736" s="61" t="s">
        <v>37</v>
      </c>
      <c r="G736" s="62">
        <v>30000000</v>
      </c>
      <c r="H736" s="61">
        <v>6.5</v>
      </c>
      <c r="I736" s="62">
        <f>Table1[[#This Row],[gross]]-Table1[[#This Row],[budget]]</f>
        <v>-19119074</v>
      </c>
      <c r="J736" s="61">
        <f>Table1[[#This Row],[gross]]/1000000</f>
        <v>10.880926000000001</v>
      </c>
      <c r="K736" s="61">
        <f>Table1[[#This Row],[budget]]/1000000</f>
        <v>30</v>
      </c>
      <c r="L736" s="71">
        <f>Table1[[#This Row],[Profit_Margin]]/1000000</f>
        <v>-19.119074000000001</v>
      </c>
    </row>
    <row r="737" spans="1:12">
      <c r="A737" s="68" t="s">
        <v>13459</v>
      </c>
      <c r="B737" s="61">
        <v>96</v>
      </c>
      <c r="C737" s="62">
        <v>15062898</v>
      </c>
      <c r="D737" s="61" t="s">
        <v>1671</v>
      </c>
      <c r="E737" s="61" t="s">
        <v>13460</v>
      </c>
      <c r="F737" s="61" t="s">
        <v>37</v>
      </c>
      <c r="G737" s="62">
        <v>14000000</v>
      </c>
      <c r="H737" s="61">
        <v>6</v>
      </c>
      <c r="I737" s="62">
        <f>Table1[[#This Row],[gross]]-Table1[[#This Row],[budget]]</f>
        <v>1062898</v>
      </c>
      <c r="J737" s="61">
        <f>Table1[[#This Row],[gross]]/1000000</f>
        <v>15.062898000000001</v>
      </c>
      <c r="K737" s="61">
        <f>Table1[[#This Row],[budget]]/1000000</f>
        <v>14</v>
      </c>
      <c r="L737" s="71">
        <f>Table1[[#This Row],[Profit_Margin]]/1000000</f>
        <v>1.0628979999999999</v>
      </c>
    </row>
    <row r="738" spans="1:12">
      <c r="A738" s="68" t="s">
        <v>8015</v>
      </c>
      <c r="B738" s="61">
        <v>122</v>
      </c>
      <c r="C738" s="62">
        <v>39025000</v>
      </c>
      <c r="D738" s="61" t="s">
        <v>1935</v>
      </c>
      <c r="E738" s="61" t="s">
        <v>14542</v>
      </c>
      <c r="F738" s="61" t="s">
        <v>37</v>
      </c>
      <c r="G738" s="62">
        <v>11000000</v>
      </c>
      <c r="H738" s="61">
        <v>7.6</v>
      </c>
      <c r="I738" s="62">
        <f>Table1[[#This Row],[gross]]-Table1[[#This Row],[budget]]</f>
        <v>28025000</v>
      </c>
      <c r="J738" s="61">
        <f>Table1[[#This Row],[gross]]/1000000</f>
        <v>39.024999999999999</v>
      </c>
      <c r="K738" s="61">
        <f>Table1[[#This Row],[budget]]/1000000</f>
        <v>11</v>
      </c>
      <c r="L738" s="71">
        <f>Table1[[#This Row],[Profit_Margin]]/1000000</f>
        <v>28.024999999999999</v>
      </c>
    </row>
    <row r="739" spans="1:12">
      <c r="A739" s="68" t="s">
        <v>17484</v>
      </c>
      <c r="B739" s="61">
        <v>90</v>
      </c>
      <c r="C739" s="62">
        <v>6013</v>
      </c>
      <c r="D739" s="61" t="s">
        <v>2125</v>
      </c>
      <c r="E739" s="61" t="s">
        <v>21427</v>
      </c>
      <c r="F739" s="61" t="s">
        <v>37</v>
      </c>
      <c r="G739" s="62">
        <v>695393</v>
      </c>
      <c r="H739" s="61">
        <v>7.7</v>
      </c>
      <c r="I739" s="62">
        <f>Table1[[#This Row],[gross]]-Table1[[#This Row],[budget]]</f>
        <v>-689380</v>
      </c>
      <c r="J739" s="61">
        <f>Table1[[#This Row],[gross]]/1000000</f>
        <v>6.0130000000000001E-3</v>
      </c>
      <c r="K739" s="61">
        <f>Table1[[#This Row],[budget]]/1000000</f>
        <v>0.69539300000000004</v>
      </c>
      <c r="L739" s="71">
        <f>Table1[[#This Row],[Profit_Margin]]/1000000</f>
        <v>-0.68937999999999999</v>
      </c>
    </row>
    <row r="740" spans="1:12">
      <c r="A740" s="68" t="s">
        <v>1096</v>
      </c>
      <c r="B740" s="61">
        <v>128</v>
      </c>
      <c r="C740" s="62">
        <v>95860116</v>
      </c>
      <c r="D740" s="61" t="s">
        <v>2527</v>
      </c>
      <c r="E740" s="61" t="s">
        <v>12375</v>
      </c>
      <c r="F740" s="61" t="s">
        <v>37</v>
      </c>
      <c r="G740" s="62">
        <v>16400000</v>
      </c>
      <c r="H740" s="61">
        <v>8</v>
      </c>
      <c r="I740" s="62">
        <f>Table1[[#This Row],[gross]]-Table1[[#This Row],[budget]]</f>
        <v>79460116</v>
      </c>
      <c r="J740" s="61">
        <f>Table1[[#This Row],[gross]]/1000000</f>
        <v>95.860116000000005</v>
      </c>
      <c r="K740" s="61">
        <f>Table1[[#This Row],[budget]]/1000000</f>
        <v>16.399999999999999</v>
      </c>
      <c r="L740" s="71">
        <f>Table1[[#This Row],[Profit_Margin]]/1000000</f>
        <v>79.460115999999999</v>
      </c>
    </row>
    <row r="741" spans="1:12">
      <c r="A741" s="68" t="s">
        <v>5170</v>
      </c>
      <c r="B741" s="61">
        <v>91</v>
      </c>
      <c r="C741" s="62">
        <v>41709</v>
      </c>
      <c r="D741" s="61" t="s">
        <v>7579</v>
      </c>
      <c r="E741" s="61" t="s">
        <v>22211</v>
      </c>
      <c r="F741" s="61" t="s">
        <v>17494</v>
      </c>
      <c r="G741" s="62">
        <v>800000</v>
      </c>
      <c r="H741" s="61">
        <v>6.4</v>
      </c>
      <c r="I741" s="62">
        <f>Table1[[#This Row],[gross]]-Table1[[#This Row],[budget]]</f>
        <v>-758291</v>
      </c>
      <c r="J741" s="61">
        <f>Table1[[#This Row],[gross]]/1000000</f>
        <v>4.1709000000000003E-2</v>
      </c>
      <c r="K741" s="61">
        <f>Table1[[#This Row],[budget]]/1000000</f>
        <v>0.8</v>
      </c>
      <c r="L741" s="71">
        <f>Table1[[#This Row],[Profit_Margin]]/1000000</f>
        <v>-0.75829100000000005</v>
      </c>
    </row>
    <row r="742" spans="1:12">
      <c r="A742" s="68" t="s">
        <v>13271</v>
      </c>
      <c r="B742" s="61">
        <v>95</v>
      </c>
      <c r="C742" s="62">
        <v>65804</v>
      </c>
      <c r="D742" s="61" t="s">
        <v>2125</v>
      </c>
      <c r="E742" s="61" t="s">
        <v>17279</v>
      </c>
      <c r="F742" s="61" t="s">
        <v>37</v>
      </c>
      <c r="G742" s="62">
        <v>12000000</v>
      </c>
      <c r="H742" s="61">
        <v>6.3</v>
      </c>
      <c r="I742" s="62">
        <f>Table1[[#This Row],[gross]]-Table1[[#This Row],[budget]]</f>
        <v>-11934196</v>
      </c>
      <c r="J742" s="61">
        <f>Table1[[#This Row],[gross]]/1000000</f>
        <v>6.5804000000000001E-2</v>
      </c>
      <c r="K742" s="61">
        <f>Table1[[#This Row],[budget]]/1000000</f>
        <v>12</v>
      </c>
      <c r="L742" s="71">
        <f>Table1[[#This Row],[Profit_Margin]]/1000000</f>
        <v>-11.934196</v>
      </c>
    </row>
    <row r="743" spans="1:12">
      <c r="A743" s="68" t="s">
        <v>4430</v>
      </c>
      <c r="B743" s="61">
        <v>108</v>
      </c>
      <c r="C743" s="62">
        <v>363024263</v>
      </c>
      <c r="D743" s="61" t="s">
        <v>4432</v>
      </c>
      <c r="E743" s="61" t="s">
        <v>4433</v>
      </c>
      <c r="F743" s="61" t="s">
        <v>37</v>
      </c>
      <c r="G743" s="62">
        <v>58000000</v>
      </c>
      <c r="H743" s="61">
        <v>8.1</v>
      </c>
      <c r="I743" s="62">
        <f>Table1[[#This Row],[gross]]-Table1[[#This Row],[budget]]</f>
        <v>305024263</v>
      </c>
      <c r="J743" s="61">
        <f>Table1[[#This Row],[gross]]/1000000</f>
        <v>363.02426300000002</v>
      </c>
      <c r="K743" s="61">
        <f>Table1[[#This Row],[budget]]/1000000</f>
        <v>58</v>
      </c>
      <c r="L743" s="71">
        <f>Table1[[#This Row],[Profit_Margin]]/1000000</f>
        <v>305.02426300000002</v>
      </c>
    </row>
    <row r="744" spans="1:12">
      <c r="A744" s="68" t="s">
        <v>7635</v>
      </c>
      <c r="B744" s="61">
        <v>108</v>
      </c>
      <c r="C744" s="62">
        <v>80014842</v>
      </c>
      <c r="D744" s="61" t="s">
        <v>5605</v>
      </c>
      <c r="E744" s="61" t="s">
        <v>9745</v>
      </c>
      <c r="F744" s="61" t="s">
        <v>37</v>
      </c>
      <c r="G744" s="62">
        <v>25000000</v>
      </c>
      <c r="H744" s="61">
        <v>6.3</v>
      </c>
      <c r="I744" s="62">
        <f>Table1[[#This Row],[gross]]-Table1[[#This Row],[budget]]</f>
        <v>55014842</v>
      </c>
      <c r="J744" s="61">
        <f>Table1[[#This Row],[gross]]/1000000</f>
        <v>80.014842000000002</v>
      </c>
      <c r="K744" s="61">
        <f>Table1[[#This Row],[budget]]/1000000</f>
        <v>25</v>
      </c>
      <c r="L744" s="71">
        <f>Table1[[#This Row],[Profit_Margin]]/1000000</f>
        <v>55.014842000000002</v>
      </c>
    </row>
    <row r="745" spans="1:12">
      <c r="A745" s="68" t="s">
        <v>16244</v>
      </c>
      <c r="B745" s="61">
        <v>102</v>
      </c>
      <c r="C745" s="62">
        <v>23106</v>
      </c>
      <c r="D745" s="61" t="s">
        <v>3124</v>
      </c>
      <c r="E745" s="61" t="s">
        <v>16246</v>
      </c>
      <c r="F745" s="61" t="s">
        <v>37</v>
      </c>
      <c r="G745" s="62">
        <v>50000000</v>
      </c>
      <c r="H745" s="61">
        <v>6.6</v>
      </c>
      <c r="I745" s="62">
        <f>Table1[[#This Row],[gross]]-Table1[[#This Row],[budget]]</f>
        <v>-49976894</v>
      </c>
      <c r="J745" s="61">
        <f>Table1[[#This Row],[gross]]/1000000</f>
        <v>2.3106000000000002E-2</v>
      </c>
      <c r="K745" s="61">
        <f>Table1[[#This Row],[budget]]/1000000</f>
        <v>50</v>
      </c>
      <c r="L745" s="71">
        <f>Table1[[#This Row],[Profit_Margin]]/1000000</f>
        <v>-49.976894000000001</v>
      </c>
    </row>
    <row r="746" spans="1:12">
      <c r="A746" s="68" t="s">
        <v>1954</v>
      </c>
      <c r="B746" s="61">
        <v>87</v>
      </c>
      <c r="C746" s="62">
        <v>8579684</v>
      </c>
      <c r="D746" s="61" t="s">
        <v>1671</v>
      </c>
      <c r="E746" s="61" t="s">
        <v>10563</v>
      </c>
      <c r="F746" s="61" t="s">
        <v>37</v>
      </c>
      <c r="G746" s="62">
        <v>9000000</v>
      </c>
      <c r="H746" s="61">
        <v>7.4</v>
      </c>
      <c r="I746" s="62">
        <f>Table1[[#This Row],[gross]]-Table1[[#This Row],[budget]]</f>
        <v>-420316</v>
      </c>
      <c r="J746" s="61">
        <f>Table1[[#This Row],[gross]]/1000000</f>
        <v>8.5796840000000003</v>
      </c>
      <c r="K746" s="61">
        <f>Table1[[#This Row],[budget]]/1000000</f>
        <v>9</v>
      </c>
      <c r="L746" s="71">
        <f>Table1[[#This Row],[Profit_Margin]]/1000000</f>
        <v>-0.42031600000000002</v>
      </c>
    </row>
    <row r="747" spans="1:12">
      <c r="A747" s="68" t="s">
        <v>435</v>
      </c>
      <c r="B747" s="61">
        <v>104</v>
      </c>
      <c r="C747" s="62">
        <v>58422650</v>
      </c>
      <c r="D747" s="61" t="s">
        <v>882</v>
      </c>
      <c r="E747" s="61" t="s">
        <v>4670</v>
      </c>
      <c r="F747" s="61" t="s">
        <v>37</v>
      </c>
      <c r="G747" s="62">
        <v>55000000</v>
      </c>
      <c r="H747" s="61">
        <v>6.4</v>
      </c>
      <c r="I747" s="62">
        <f>Table1[[#This Row],[gross]]-Table1[[#This Row],[budget]]</f>
        <v>3422650</v>
      </c>
      <c r="J747" s="61">
        <f>Table1[[#This Row],[gross]]/1000000</f>
        <v>58.422649999999997</v>
      </c>
      <c r="K747" s="61">
        <f>Table1[[#This Row],[budget]]/1000000</f>
        <v>55</v>
      </c>
      <c r="L747" s="71">
        <f>Table1[[#This Row],[Profit_Margin]]/1000000</f>
        <v>3.42265</v>
      </c>
    </row>
    <row r="748" spans="1:12">
      <c r="A748" s="68" t="s">
        <v>2331</v>
      </c>
      <c r="B748" s="61">
        <v>111</v>
      </c>
      <c r="C748" s="62">
        <v>36064910</v>
      </c>
      <c r="D748" s="61" t="s">
        <v>2813</v>
      </c>
      <c r="E748" s="61" t="s">
        <v>3769</v>
      </c>
      <c r="F748" s="61" t="s">
        <v>37</v>
      </c>
      <c r="G748" s="62">
        <v>45000000</v>
      </c>
      <c r="H748" s="61">
        <v>6.4</v>
      </c>
      <c r="I748" s="62">
        <f>Table1[[#This Row],[gross]]-Table1[[#This Row],[budget]]</f>
        <v>-8935090</v>
      </c>
      <c r="J748" s="61">
        <f>Table1[[#This Row],[gross]]/1000000</f>
        <v>36.064909999999998</v>
      </c>
      <c r="K748" s="61">
        <f>Table1[[#This Row],[budget]]/1000000</f>
        <v>45</v>
      </c>
      <c r="L748" s="71">
        <f>Table1[[#This Row],[Profit_Margin]]/1000000</f>
        <v>-8.9350900000000006</v>
      </c>
    </row>
    <row r="749" spans="1:12">
      <c r="A749" s="68" t="s">
        <v>332</v>
      </c>
      <c r="B749" s="61">
        <v>111</v>
      </c>
      <c r="C749" s="62">
        <v>9525276</v>
      </c>
      <c r="D749" s="61" t="s">
        <v>334</v>
      </c>
      <c r="E749" s="61" t="s">
        <v>11255</v>
      </c>
      <c r="F749" s="61" t="s">
        <v>37</v>
      </c>
      <c r="G749" s="62">
        <v>20000000</v>
      </c>
      <c r="H749" s="61">
        <v>6.8</v>
      </c>
      <c r="I749" s="62">
        <f>Table1[[#This Row],[gross]]-Table1[[#This Row],[budget]]</f>
        <v>-10474724</v>
      </c>
      <c r="J749" s="61">
        <f>Table1[[#This Row],[gross]]/1000000</f>
        <v>9.5252759999999999</v>
      </c>
      <c r="K749" s="61">
        <f>Table1[[#This Row],[budget]]/1000000</f>
        <v>20</v>
      </c>
      <c r="L749" s="71">
        <f>Table1[[#This Row],[Profit_Margin]]/1000000</f>
        <v>-10.474724</v>
      </c>
    </row>
    <row r="750" spans="1:12">
      <c r="A750" s="68" t="s">
        <v>5469</v>
      </c>
      <c r="B750" s="61">
        <v>109</v>
      </c>
      <c r="C750" s="62">
        <v>8355815</v>
      </c>
      <c r="D750" s="61" t="s">
        <v>5316</v>
      </c>
      <c r="E750" s="61" t="s">
        <v>5470</v>
      </c>
      <c r="F750" s="61" t="s">
        <v>37</v>
      </c>
      <c r="G750" s="62">
        <v>55000000</v>
      </c>
      <c r="H750" s="61">
        <v>6.4</v>
      </c>
      <c r="I750" s="62">
        <f>Table1[[#This Row],[gross]]-Table1[[#This Row],[budget]]</f>
        <v>-46644185</v>
      </c>
      <c r="J750" s="61">
        <f>Table1[[#This Row],[gross]]/1000000</f>
        <v>8.3558149999999998</v>
      </c>
      <c r="K750" s="61">
        <f>Table1[[#This Row],[budget]]/1000000</f>
        <v>55</v>
      </c>
      <c r="L750" s="71">
        <f>Table1[[#This Row],[Profit_Margin]]/1000000</f>
        <v>-46.644185</v>
      </c>
    </row>
    <row r="751" spans="1:12">
      <c r="A751" s="68" t="s">
        <v>22600</v>
      </c>
      <c r="B751" s="61">
        <v>88</v>
      </c>
      <c r="C751" s="62">
        <v>151389</v>
      </c>
      <c r="D751" s="61" t="s">
        <v>67</v>
      </c>
      <c r="E751" s="61" t="s">
        <v>22602</v>
      </c>
      <c r="F751" s="61" t="s">
        <v>37</v>
      </c>
      <c r="G751" s="62">
        <v>500000</v>
      </c>
      <c r="H751" s="61">
        <v>7.1</v>
      </c>
      <c r="I751" s="62">
        <f>Table1[[#This Row],[gross]]-Table1[[#This Row],[budget]]</f>
        <v>-348611</v>
      </c>
      <c r="J751" s="61">
        <f>Table1[[#This Row],[gross]]/1000000</f>
        <v>0.151389</v>
      </c>
      <c r="K751" s="61">
        <f>Table1[[#This Row],[budget]]/1000000</f>
        <v>0.5</v>
      </c>
      <c r="L751" s="71">
        <f>Table1[[#This Row],[Profit_Margin]]/1000000</f>
        <v>-0.348611</v>
      </c>
    </row>
    <row r="752" spans="1:12">
      <c r="A752" s="68" t="s">
        <v>4003</v>
      </c>
      <c r="B752" s="61">
        <v>96</v>
      </c>
      <c r="C752" s="62">
        <v>10569071</v>
      </c>
      <c r="D752" s="61" t="s">
        <v>1671</v>
      </c>
      <c r="E752" s="61" t="s">
        <v>11234</v>
      </c>
      <c r="F752" s="61" t="s">
        <v>37</v>
      </c>
      <c r="G752" s="62">
        <v>20000000</v>
      </c>
      <c r="H752" s="61">
        <v>7.4</v>
      </c>
      <c r="I752" s="62">
        <f>Table1[[#This Row],[gross]]-Table1[[#This Row],[budget]]</f>
        <v>-9430929</v>
      </c>
      <c r="J752" s="61">
        <f>Table1[[#This Row],[gross]]/1000000</f>
        <v>10.569070999999999</v>
      </c>
      <c r="K752" s="61">
        <f>Table1[[#This Row],[budget]]/1000000</f>
        <v>20</v>
      </c>
      <c r="L752" s="71">
        <f>Table1[[#This Row],[Profit_Margin]]/1000000</f>
        <v>-9.4309290000000008</v>
      </c>
    </row>
    <row r="753" spans="1:12">
      <c r="A753" s="68" t="s">
        <v>2066</v>
      </c>
      <c r="B753" s="61">
        <v>105</v>
      </c>
      <c r="C753" s="62">
        <v>73648142</v>
      </c>
      <c r="D753" s="61" t="s">
        <v>2813</v>
      </c>
      <c r="E753" s="61" t="s">
        <v>4062</v>
      </c>
      <c r="F753" s="61" t="s">
        <v>37</v>
      </c>
      <c r="G753" s="62">
        <v>60000000</v>
      </c>
      <c r="H753" s="61">
        <v>5.8</v>
      </c>
      <c r="I753" s="62">
        <f>Table1[[#This Row],[gross]]-Table1[[#This Row],[budget]]</f>
        <v>13648142</v>
      </c>
      <c r="J753" s="61">
        <f>Table1[[#This Row],[gross]]/1000000</f>
        <v>73.648142000000007</v>
      </c>
      <c r="K753" s="61">
        <f>Table1[[#This Row],[budget]]/1000000</f>
        <v>60</v>
      </c>
      <c r="L753" s="71">
        <f>Table1[[#This Row],[Profit_Margin]]/1000000</f>
        <v>13.648142</v>
      </c>
    </row>
    <row r="754" spans="1:12">
      <c r="A754" s="68" t="s">
        <v>2565</v>
      </c>
      <c r="B754" s="61">
        <v>120</v>
      </c>
      <c r="C754" s="62">
        <v>140459099</v>
      </c>
      <c r="D754" s="61" t="s">
        <v>2566</v>
      </c>
      <c r="E754" s="61" t="s">
        <v>2567</v>
      </c>
      <c r="F754" s="61" t="s">
        <v>37</v>
      </c>
      <c r="G754" s="62">
        <v>75000000</v>
      </c>
      <c r="H754" s="61">
        <v>6.1</v>
      </c>
      <c r="I754" s="62">
        <f>Table1[[#This Row],[gross]]-Table1[[#This Row],[budget]]</f>
        <v>65459099</v>
      </c>
      <c r="J754" s="61">
        <f>Table1[[#This Row],[gross]]/1000000</f>
        <v>140.45909900000001</v>
      </c>
      <c r="K754" s="61">
        <f>Table1[[#This Row],[budget]]/1000000</f>
        <v>75</v>
      </c>
      <c r="L754" s="71">
        <f>Table1[[#This Row],[Profit_Margin]]/1000000</f>
        <v>65.459098999999995</v>
      </c>
    </row>
    <row r="755" spans="1:12">
      <c r="A755" s="68" t="s">
        <v>535</v>
      </c>
      <c r="B755" s="61">
        <v>106</v>
      </c>
      <c r="C755" s="62">
        <v>11146409</v>
      </c>
      <c r="D755" s="61" t="s">
        <v>3446</v>
      </c>
      <c r="E755" s="61" t="s">
        <v>5947</v>
      </c>
      <c r="F755" s="61" t="s">
        <v>37</v>
      </c>
      <c r="G755" s="62">
        <v>45000000</v>
      </c>
      <c r="H755" s="61">
        <v>6</v>
      </c>
      <c r="I755" s="62">
        <f>Table1[[#This Row],[gross]]-Table1[[#This Row],[budget]]</f>
        <v>-33853591</v>
      </c>
      <c r="J755" s="61">
        <f>Table1[[#This Row],[gross]]/1000000</f>
        <v>11.146409</v>
      </c>
      <c r="K755" s="61">
        <f>Table1[[#This Row],[budget]]/1000000</f>
        <v>45</v>
      </c>
      <c r="L755" s="71">
        <f>Table1[[#This Row],[Profit_Margin]]/1000000</f>
        <v>-33.853591000000002</v>
      </c>
    </row>
    <row r="756" spans="1:12">
      <c r="A756" s="68" t="s">
        <v>18832</v>
      </c>
      <c r="B756" s="61">
        <v>95</v>
      </c>
      <c r="C756" s="62">
        <v>37606</v>
      </c>
      <c r="D756" s="61" t="s">
        <v>9193</v>
      </c>
      <c r="E756" s="61" t="s">
        <v>18833</v>
      </c>
      <c r="F756" s="61" t="s">
        <v>37</v>
      </c>
      <c r="G756" s="62">
        <v>3500000</v>
      </c>
      <c r="H756" s="61">
        <v>6.8</v>
      </c>
      <c r="I756" s="62">
        <f>Table1[[#This Row],[gross]]-Table1[[#This Row],[budget]]</f>
        <v>-3462394</v>
      </c>
      <c r="J756" s="61">
        <f>Table1[[#This Row],[gross]]/1000000</f>
        <v>3.7606000000000001E-2</v>
      </c>
      <c r="K756" s="61">
        <f>Table1[[#This Row],[budget]]/1000000</f>
        <v>3.5</v>
      </c>
      <c r="L756" s="71">
        <f>Table1[[#This Row],[Profit_Margin]]/1000000</f>
        <v>-3.4623940000000002</v>
      </c>
    </row>
    <row r="757" spans="1:12">
      <c r="A757" s="68" t="s">
        <v>6844</v>
      </c>
      <c r="B757" s="61">
        <v>94</v>
      </c>
      <c r="C757" s="62">
        <v>511920</v>
      </c>
      <c r="D757" s="61" t="s">
        <v>6845</v>
      </c>
      <c r="E757" s="61" t="s">
        <v>6846</v>
      </c>
      <c r="F757" s="61" t="s">
        <v>37</v>
      </c>
      <c r="G757" s="62">
        <v>40000000</v>
      </c>
      <c r="H757" s="61">
        <v>4.4000000000000004</v>
      </c>
      <c r="I757" s="62">
        <f>Table1[[#This Row],[gross]]-Table1[[#This Row],[budget]]</f>
        <v>-39488080</v>
      </c>
      <c r="J757" s="61">
        <f>Table1[[#This Row],[gross]]/1000000</f>
        <v>0.51192000000000004</v>
      </c>
      <c r="K757" s="61">
        <f>Table1[[#This Row],[budget]]/1000000</f>
        <v>40</v>
      </c>
      <c r="L757" s="71">
        <f>Table1[[#This Row],[Profit_Margin]]/1000000</f>
        <v>-39.488079999999997</v>
      </c>
    </row>
    <row r="758" spans="1:12">
      <c r="A758" s="68" t="s">
        <v>2682</v>
      </c>
      <c r="B758" s="61">
        <v>118</v>
      </c>
      <c r="C758" s="62">
        <v>30523568</v>
      </c>
      <c r="D758" s="61" t="s">
        <v>3030</v>
      </c>
      <c r="E758" s="61" t="s">
        <v>8487</v>
      </c>
      <c r="F758" s="61" t="s">
        <v>37</v>
      </c>
      <c r="G758" s="62">
        <v>30000000</v>
      </c>
      <c r="H758" s="61">
        <v>6.2</v>
      </c>
      <c r="I758" s="62">
        <f>Table1[[#This Row],[gross]]-Table1[[#This Row],[budget]]</f>
        <v>523568</v>
      </c>
      <c r="J758" s="61">
        <f>Table1[[#This Row],[gross]]/1000000</f>
        <v>30.523568000000001</v>
      </c>
      <c r="K758" s="61">
        <f>Table1[[#This Row],[budget]]/1000000</f>
        <v>30</v>
      </c>
      <c r="L758" s="71">
        <f>Table1[[#This Row],[Profit_Margin]]/1000000</f>
        <v>0.52356800000000003</v>
      </c>
    </row>
    <row r="759" spans="1:12">
      <c r="A759" s="68" t="s">
        <v>7754</v>
      </c>
      <c r="B759" s="61">
        <v>105</v>
      </c>
      <c r="C759" s="62">
        <v>30659817</v>
      </c>
      <c r="D759" s="61" t="s">
        <v>2527</v>
      </c>
      <c r="E759" s="61" t="s">
        <v>10408</v>
      </c>
      <c r="F759" s="61" t="s">
        <v>37</v>
      </c>
      <c r="G759" s="62">
        <v>26000000</v>
      </c>
      <c r="H759" s="61">
        <v>6.4</v>
      </c>
      <c r="I759" s="62">
        <f>Table1[[#This Row],[gross]]-Table1[[#This Row],[budget]]</f>
        <v>4659817</v>
      </c>
      <c r="J759" s="61">
        <f>Table1[[#This Row],[gross]]/1000000</f>
        <v>30.659817</v>
      </c>
      <c r="K759" s="61">
        <f>Table1[[#This Row],[budget]]/1000000</f>
        <v>26</v>
      </c>
      <c r="L759" s="71">
        <f>Table1[[#This Row],[Profit_Margin]]/1000000</f>
        <v>4.6598170000000003</v>
      </c>
    </row>
    <row r="760" spans="1:12">
      <c r="A760" s="68" t="s">
        <v>6704</v>
      </c>
      <c r="B760" s="61">
        <v>125</v>
      </c>
      <c r="C760" s="62">
        <v>13337299</v>
      </c>
      <c r="D760" s="61" t="s">
        <v>6507</v>
      </c>
      <c r="E760" s="61" t="s">
        <v>13038</v>
      </c>
      <c r="F760" s="61" t="s">
        <v>37</v>
      </c>
      <c r="G760" s="62">
        <v>20000000</v>
      </c>
      <c r="H760" s="61">
        <v>6.6</v>
      </c>
      <c r="I760" s="62">
        <f>Table1[[#This Row],[gross]]-Table1[[#This Row],[budget]]</f>
        <v>-6662701</v>
      </c>
      <c r="J760" s="61">
        <f>Table1[[#This Row],[gross]]/1000000</f>
        <v>13.337299</v>
      </c>
      <c r="K760" s="61">
        <f>Table1[[#This Row],[budget]]/1000000</f>
        <v>20</v>
      </c>
      <c r="L760" s="71">
        <f>Table1[[#This Row],[Profit_Margin]]/1000000</f>
        <v>-6.6627010000000002</v>
      </c>
    </row>
    <row r="761" spans="1:12">
      <c r="A761" s="68" t="s">
        <v>3523</v>
      </c>
      <c r="B761" s="61">
        <v>112</v>
      </c>
      <c r="C761" s="62">
        <v>36020063</v>
      </c>
      <c r="D761" s="61" t="s">
        <v>4075</v>
      </c>
      <c r="E761" s="61" t="s">
        <v>10391</v>
      </c>
      <c r="F761" s="61" t="s">
        <v>37</v>
      </c>
      <c r="G761" s="62">
        <v>22000000</v>
      </c>
      <c r="H761" s="61">
        <v>6.6</v>
      </c>
      <c r="I761" s="62">
        <f>Table1[[#This Row],[gross]]-Table1[[#This Row],[budget]]</f>
        <v>14020063</v>
      </c>
      <c r="J761" s="61">
        <f>Table1[[#This Row],[gross]]/1000000</f>
        <v>36.020063</v>
      </c>
      <c r="K761" s="61">
        <f>Table1[[#This Row],[budget]]/1000000</f>
        <v>22</v>
      </c>
      <c r="L761" s="71">
        <f>Table1[[#This Row],[Profit_Margin]]/1000000</f>
        <v>14.020063</v>
      </c>
    </row>
    <row r="762" spans="1:12">
      <c r="A762" s="68" t="s">
        <v>17984</v>
      </c>
      <c r="B762" s="61">
        <v>90</v>
      </c>
      <c r="C762" s="62">
        <v>99147</v>
      </c>
      <c r="D762" s="61" t="s">
        <v>3409</v>
      </c>
      <c r="E762" s="61" t="s">
        <v>17985</v>
      </c>
      <c r="F762" s="61" t="s">
        <v>37</v>
      </c>
      <c r="G762" s="62">
        <v>2000000</v>
      </c>
      <c r="H762" s="61">
        <v>6.2</v>
      </c>
      <c r="I762" s="62">
        <f>Table1[[#This Row],[gross]]-Table1[[#This Row],[budget]]</f>
        <v>-1900853</v>
      </c>
      <c r="J762" s="61">
        <f>Table1[[#This Row],[gross]]/1000000</f>
        <v>9.9146999999999999E-2</v>
      </c>
      <c r="K762" s="61">
        <f>Table1[[#This Row],[budget]]/1000000</f>
        <v>2</v>
      </c>
      <c r="L762" s="71">
        <f>Table1[[#This Row],[Profit_Margin]]/1000000</f>
        <v>-1.9008529999999999</v>
      </c>
    </row>
    <row r="763" spans="1:12">
      <c r="A763" s="68" t="s">
        <v>18798</v>
      </c>
      <c r="B763" s="61">
        <v>104</v>
      </c>
      <c r="C763" s="62">
        <v>143653</v>
      </c>
      <c r="D763" s="61" t="s">
        <v>1544</v>
      </c>
      <c r="E763" s="61" t="s">
        <v>18799</v>
      </c>
      <c r="F763" s="61" t="s">
        <v>37</v>
      </c>
      <c r="G763" s="62">
        <v>4000000</v>
      </c>
      <c r="H763" s="61">
        <v>6</v>
      </c>
      <c r="I763" s="62">
        <f>Table1[[#This Row],[gross]]-Table1[[#This Row],[budget]]</f>
        <v>-3856347</v>
      </c>
      <c r="J763" s="61">
        <f>Table1[[#This Row],[gross]]/1000000</f>
        <v>0.143653</v>
      </c>
      <c r="K763" s="61">
        <f>Table1[[#This Row],[budget]]/1000000</f>
        <v>4</v>
      </c>
      <c r="L763" s="71">
        <f>Table1[[#This Row],[Profit_Margin]]/1000000</f>
        <v>-3.856347</v>
      </c>
    </row>
    <row r="764" spans="1:12">
      <c r="A764" s="68" t="s">
        <v>4903</v>
      </c>
      <c r="B764" s="61">
        <v>104</v>
      </c>
      <c r="C764" s="62">
        <v>25625110</v>
      </c>
      <c r="D764" s="61" t="s">
        <v>334</v>
      </c>
      <c r="E764" s="61" t="s">
        <v>16504</v>
      </c>
      <c r="F764" s="61" t="s">
        <v>37</v>
      </c>
      <c r="G764" s="62">
        <v>7000000</v>
      </c>
      <c r="H764" s="61">
        <v>7.2</v>
      </c>
      <c r="I764" s="62">
        <f>Table1[[#This Row],[gross]]-Table1[[#This Row],[budget]]</f>
        <v>18625110</v>
      </c>
      <c r="J764" s="61">
        <f>Table1[[#This Row],[gross]]/1000000</f>
        <v>25.625109999999999</v>
      </c>
      <c r="K764" s="61">
        <f>Table1[[#This Row],[budget]]/1000000</f>
        <v>7</v>
      </c>
      <c r="L764" s="71">
        <f>Table1[[#This Row],[Profit_Margin]]/1000000</f>
        <v>18.625109999999999</v>
      </c>
    </row>
    <row r="765" spans="1:12">
      <c r="A765" s="68" t="s">
        <v>2976</v>
      </c>
      <c r="B765" s="61">
        <v>98</v>
      </c>
      <c r="C765" s="62">
        <v>368049635</v>
      </c>
      <c r="D765" s="61" t="s">
        <v>2100</v>
      </c>
      <c r="E765" s="61" t="s">
        <v>2978</v>
      </c>
      <c r="F765" s="61" t="s">
        <v>37</v>
      </c>
      <c r="G765" s="62">
        <v>76000000</v>
      </c>
      <c r="H765" s="61">
        <v>7.5</v>
      </c>
      <c r="I765" s="62">
        <f>Table1[[#This Row],[gross]]-Table1[[#This Row],[budget]]</f>
        <v>292049635</v>
      </c>
      <c r="J765" s="61">
        <f>Table1[[#This Row],[gross]]/1000000</f>
        <v>368.04963500000002</v>
      </c>
      <c r="K765" s="61">
        <f>Table1[[#This Row],[budget]]/1000000</f>
        <v>76</v>
      </c>
      <c r="L765" s="71">
        <f>Table1[[#This Row],[Profit_Margin]]/1000000</f>
        <v>292.04963500000002</v>
      </c>
    </row>
    <row r="766" spans="1:12">
      <c r="A766" s="68" t="s">
        <v>2976</v>
      </c>
      <c r="B766" s="61">
        <v>87</v>
      </c>
      <c r="C766" s="62">
        <v>251501645</v>
      </c>
      <c r="D766" s="61" t="s">
        <v>2966</v>
      </c>
      <c r="E766" s="61" t="s">
        <v>3549</v>
      </c>
      <c r="F766" s="61" t="s">
        <v>37</v>
      </c>
      <c r="G766" s="62">
        <v>69000000</v>
      </c>
      <c r="H766" s="61">
        <v>7.7</v>
      </c>
      <c r="I766" s="62">
        <f>Table1[[#This Row],[gross]]-Table1[[#This Row],[budget]]</f>
        <v>182501645</v>
      </c>
      <c r="J766" s="61">
        <f>Table1[[#This Row],[gross]]/1000000</f>
        <v>251.501645</v>
      </c>
      <c r="K766" s="61">
        <f>Table1[[#This Row],[budget]]/1000000</f>
        <v>69</v>
      </c>
      <c r="L766" s="71">
        <f>Table1[[#This Row],[Profit_Margin]]/1000000</f>
        <v>182.501645</v>
      </c>
    </row>
    <row r="767" spans="1:12">
      <c r="A767" s="68" t="s">
        <v>22660</v>
      </c>
      <c r="B767" s="61">
        <v>87</v>
      </c>
      <c r="C767" s="62">
        <v>1332</v>
      </c>
      <c r="D767" s="61" t="s">
        <v>7579</v>
      </c>
      <c r="E767" s="61" t="s">
        <v>22661</v>
      </c>
      <c r="F767" s="61" t="s">
        <v>37</v>
      </c>
      <c r="G767" s="62">
        <v>500000</v>
      </c>
      <c r="H767" s="61">
        <v>4.5999999999999996</v>
      </c>
      <c r="I767" s="62">
        <f>Table1[[#This Row],[gross]]-Table1[[#This Row],[budget]]</f>
        <v>-498668</v>
      </c>
      <c r="J767" s="61">
        <f>Table1[[#This Row],[gross]]/1000000</f>
        <v>1.3320000000000001E-3</v>
      </c>
      <c r="K767" s="61">
        <f>Table1[[#This Row],[budget]]/1000000</f>
        <v>0.5</v>
      </c>
      <c r="L767" s="71">
        <f>Table1[[#This Row],[Profit_Margin]]/1000000</f>
        <v>-0.498668</v>
      </c>
    </row>
    <row r="768" spans="1:12">
      <c r="A768" s="68" t="s">
        <v>4351</v>
      </c>
      <c r="B768" s="61">
        <v>104</v>
      </c>
      <c r="C768" s="62">
        <v>144583</v>
      </c>
      <c r="D768" s="61" t="s">
        <v>4075</v>
      </c>
      <c r="E768" s="61" t="s">
        <v>22192</v>
      </c>
      <c r="F768" s="61" t="s">
        <v>37</v>
      </c>
      <c r="G768" s="62">
        <v>800000</v>
      </c>
      <c r="H768" s="61">
        <v>6.5</v>
      </c>
      <c r="I768" s="62">
        <f>Table1[[#This Row],[gross]]-Table1[[#This Row],[budget]]</f>
        <v>-655417</v>
      </c>
      <c r="J768" s="61">
        <f>Table1[[#This Row],[gross]]/1000000</f>
        <v>0.14458299999999999</v>
      </c>
      <c r="K768" s="61">
        <f>Table1[[#This Row],[budget]]/1000000</f>
        <v>0.8</v>
      </c>
      <c r="L768" s="71">
        <f>Table1[[#This Row],[Profit_Margin]]/1000000</f>
        <v>-0.65541700000000003</v>
      </c>
    </row>
    <row r="769" spans="1:12">
      <c r="A769" s="68" t="s">
        <v>12537</v>
      </c>
      <c r="B769" s="61">
        <v>95</v>
      </c>
      <c r="C769" s="62">
        <v>4193025</v>
      </c>
      <c r="D769" s="61" t="s">
        <v>6419</v>
      </c>
      <c r="E769" s="61" t="s">
        <v>12538</v>
      </c>
      <c r="F769" s="61" t="s">
        <v>37</v>
      </c>
      <c r="G769" s="62">
        <v>15000000</v>
      </c>
      <c r="H769" s="61">
        <v>6.8</v>
      </c>
      <c r="I769" s="62">
        <f>Table1[[#This Row],[gross]]-Table1[[#This Row],[budget]]</f>
        <v>-10806975</v>
      </c>
      <c r="J769" s="61">
        <f>Table1[[#This Row],[gross]]/1000000</f>
        <v>4.1930249999999996</v>
      </c>
      <c r="K769" s="61">
        <f>Table1[[#This Row],[budget]]/1000000</f>
        <v>15</v>
      </c>
      <c r="L769" s="71">
        <f>Table1[[#This Row],[Profit_Margin]]/1000000</f>
        <v>-10.806975</v>
      </c>
    </row>
    <row r="770" spans="1:12">
      <c r="A770" s="68" t="s">
        <v>10401</v>
      </c>
      <c r="B770" s="61">
        <v>83</v>
      </c>
      <c r="C770" s="62">
        <v>22264487</v>
      </c>
      <c r="D770" s="61" t="s">
        <v>1671</v>
      </c>
      <c r="E770" s="61" t="s">
        <v>10402</v>
      </c>
      <c r="F770" s="61" t="s">
        <v>37</v>
      </c>
      <c r="G770" s="62">
        <v>22000000</v>
      </c>
      <c r="H770" s="61">
        <v>4.5999999999999996</v>
      </c>
      <c r="I770" s="62">
        <f>Table1[[#This Row],[gross]]-Table1[[#This Row],[budget]]</f>
        <v>264487</v>
      </c>
      <c r="J770" s="61">
        <f>Table1[[#This Row],[gross]]/1000000</f>
        <v>22.264486999999999</v>
      </c>
      <c r="K770" s="61">
        <f>Table1[[#This Row],[budget]]/1000000</f>
        <v>22</v>
      </c>
      <c r="L770" s="71">
        <f>Table1[[#This Row],[Profit_Margin]]/1000000</f>
        <v>0.26448700000000003</v>
      </c>
    </row>
    <row r="771" spans="1:12">
      <c r="A771" s="68" t="s">
        <v>597</v>
      </c>
      <c r="B771" s="61">
        <v>88</v>
      </c>
      <c r="C771" s="62">
        <v>65535067</v>
      </c>
      <c r="D771" s="61" t="s">
        <v>1681</v>
      </c>
      <c r="E771" s="61" t="s">
        <v>11744</v>
      </c>
      <c r="F771" s="61" t="s">
        <v>37</v>
      </c>
      <c r="G771" s="62">
        <v>17000000</v>
      </c>
      <c r="H771" s="61">
        <v>5.7</v>
      </c>
      <c r="I771" s="62">
        <f>Table1[[#This Row],[gross]]-Table1[[#This Row],[budget]]</f>
        <v>48535067</v>
      </c>
      <c r="J771" s="61">
        <f>Table1[[#This Row],[gross]]/1000000</f>
        <v>65.535066999999998</v>
      </c>
      <c r="K771" s="61">
        <f>Table1[[#This Row],[budget]]/1000000</f>
        <v>17</v>
      </c>
      <c r="L771" s="71">
        <f>Table1[[#This Row],[Profit_Margin]]/1000000</f>
        <v>48.535066999999998</v>
      </c>
    </row>
    <row r="772" spans="1:12">
      <c r="A772" s="68" t="s">
        <v>15139</v>
      </c>
      <c r="B772" s="61">
        <v>96</v>
      </c>
      <c r="C772" s="62">
        <v>6044618</v>
      </c>
      <c r="D772" s="61" t="s">
        <v>15140</v>
      </c>
      <c r="E772" s="61" t="s">
        <v>15141</v>
      </c>
      <c r="F772" s="61" t="s">
        <v>37</v>
      </c>
      <c r="G772" s="62">
        <v>10000000</v>
      </c>
      <c r="H772" s="61">
        <v>5.6</v>
      </c>
      <c r="I772" s="62">
        <f>Table1[[#This Row],[gross]]-Table1[[#This Row],[budget]]</f>
        <v>-3955382</v>
      </c>
      <c r="J772" s="61">
        <f>Table1[[#This Row],[gross]]/1000000</f>
        <v>6.0446179999999998</v>
      </c>
      <c r="K772" s="61">
        <f>Table1[[#This Row],[budget]]/1000000</f>
        <v>10</v>
      </c>
      <c r="L772" s="71">
        <f>Table1[[#This Row],[Profit_Margin]]/1000000</f>
        <v>-3.9553820000000002</v>
      </c>
    </row>
    <row r="773" spans="1:12">
      <c r="A773" s="68" t="s">
        <v>14108</v>
      </c>
      <c r="B773" s="61">
        <v>80</v>
      </c>
      <c r="C773" s="62">
        <v>33583175</v>
      </c>
      <c r="D773" s="61" t="s">
        <v>3030</v>
      </c>
      <c r="E773" s="61" t="s">
        <v>14873</v>
      </c>
      <c r="F773" s="61" t="s">
        <v>37</v>
      </c>
      <c r="G773" s="62">
        <v>10000000</v>
      </c>
      <c r="H773" s="61">
        <v>6.3</v>
      </c>
      <c r="I773" s="62">
        <f>Table1[[#This Row],[gross]]-Table1[[#This Row],[budget]]</f>
        <v>23583175</v>
      </c>
      <c r="J773" s="61">
        <f>Table1[[#This Row],[gross]]/1000000</f>
        <v>33.583174999999997</v>
      </c>
      <c r="K773" s="61">
        <f>Table1[[#This Row],[budget]]/1000000</f>
        <v>10</v>
      </c>
      <c r="L773" s="71">
        <f>Table1[[#This Row],[Profit_Margin]]/1000000</f>
        <v>23.583175000000001</v>
      </c>
    </row>
    <row r="774" spans="1:12">
      <c r="A774" s="68" t="s">
        <v>16533</v>
      </c>
      <c r="B774" s="61">
        <v>89</v>
      </c>
      <c r="C774" s="62">
        <v>15818967</v>
      </c>
      <c r="D774" s="61" t="s">
        <v>5103</v>
      </c>
      <c r="E774" s="61" t="s">
        <v>16535</v>
      </c>
      <c r="F774" s="61" t="s">
        <v>37</v>
      </c>
      <c r="G774" s="62">
        <v>7000000</v>
      </c>
      <c r="H774" s="61">
        <v>4</v>
      </c>
      <c r="I774" s="62">
        <f>Table1[[#This Row],[gross]]-Table1[[#This Row],[budget]]</f>
        <v>8818967</v>
      </c>
      <c r="J774" s="61">
        <f>Table1[[#This Row],[gross]]/1000000</f>
        <v>15.818967000000001</v>
      </c>
      <c r="K774" s="61">
        <f>Table1[[#This Row],[budget]]/1000000</f>
        <v>7</v>
      </c>
      <c r="L774" s="71">
        <f>Table1[[#This Row],[Profit_Margin]]/1000000</f>
        <v>8.8189670000000007</v>
      </c>
    </row>
    <row r="775" spans="1:12">
      <c r="A775" s="68" t="s">
        <v>16450</v>
      </c>
      <c r="B775" s="61">
        <v>120</v>
      </c>
      <c r="C775" s="62">
        <v>43800000</v>
      </c>
      <c r="D775" s="61" t="s">
        <v>50</v>
      </c>
      <c r="E775" s="61" t="s">
        <v>16451</v>
      </c>
      <c r="F775" s="61" t="s">
        <v>37</v>
      </c>
      <c r="G775" s="62">
        <v>7200000</v>
      </c>
      <c r="H775" s="61">
        <v>6.7</v>
      </c>
      <c r="I775" s="62">
        <f>Table1[[#This Row],[gross]]-Table1[[#This Row],[budget]]</f>
        <v>36600000</v>
      </c>
      <c r="J775" s="61">
        <f>Table1[[#This Row],[gross]]/1000000</f>
        <v>43.8</v>
      </c>
      <c r="K775" s="61">
        <f>Table1[[#This Row],[budget]]/1000000</f>
        <v>7.2</v>
      </c>
      <c r="L775" s="71">
        <f>Table1[[#This Row],[Profit_Margin]]/1000000</f>
        <v>36.6</v>
      </c>
    </row>
    <row r="776" spans="1:12">
      <c r="A776" s="68" t="s">
        <v>17390</v>
      </c>
      <c r="B776" s="61">
        <v>116</v>
      </c>
      <c r="C776" s="62">
        <v>50382128</v>
      </c>
      <c r="D776" s="61" t="s">
        <v>1415</v>
      </c>
      <c r="E776" s="61" t="s">
        <v>17391</v>
      </c>
      <c r="F776" s="61" t="s">
        <v>37</v>
      </c>
      <c r="G776" s="62">
        <v>5500000</v>
      </c>
      <c r="H776" s="61">
        <v>5.6</v>
      </c>
      <c r="I776" s="62">
        <f>Table1[[#This Row],[gross]]-Table1[[#This Row],[budget]]</f>
        <v>44882128</v>
      </c>
      <c r="J776" s="61">
        <f>Table1[[#This Row],[gross]]/1000000</f>
        <v>50.382128000000002</v>
      </c>
      <c r="K776" s="61">
        <f>Table1[[#This Row],[budget]]/1000000</f>
        <v>5.5</v>
      </c>
      <c r="L776" s="71">
        <f>Table1[[#This Row],[Profit_Margin]]/1000000</f>
        <v>44.882128000000002</v>
      </c>
    </row>
    <row r="777" spans="1:12">
      <c r="A777" s="68" t="s">
        <v>2222</v>
      </c>
      <c r="B777" s="61">
        <v>94</v>
      </c>
      <c r="C777" s="62">
        <v>64001297</v>
      </c>
      <c r="D777" s="61" t="s">
        <v>3057</v>
      </c>
      <c r="E777" s="61" t="s">
        <v>12714</v>
      </c>
      <c r="F777" s="61" t="s">
        <v>37</v>
      </c>
      <c r="G777" s="62">
        <v>15000000</v>
      </c>
      <c r="H777" s="61">
        <v>6.2</v>
      </c>
      <c r="I777" s="62">
        <f>Table1[[#This Row],[gross]]-Table1[[#This Row],[budget]]</f>
        <v>49001297</v>
      </c>
      <c r="J777" s="61">
        <f>Table1[[#This Row],[gross]]/1000000</f>
        <v>64.001296999999994</v>
      </c>
      <c r="K777" s="61">
        <f>Table1[[#This Row],[budget]]/1000000</f>
        <v>15</v>
      </c>
      <c r="L777" s="71">
        <f>Table1[[#This Row],[Profit_Margin]]/1000000</f>
        <v>49.001297000000001</v>
      </c>
    </row>
    <row r="778" spans="1:12">
      <c r="A778" s="68" t="s">
        <v>935</v>
      </c>
      <c r="B778" s="61">
        <v>94</v>
      </c>
      <c r="C778" s="62">
        <v>49002815</v>
      </c>
      <c r="D778" s="61" t="s">
        <v>3057</v>
      </c>
      <c r="E778" s="61" t="s">
        <v>10425</v>
      </c>
      <c r="F778" s="61" t="s">
        <v>37</v>
      </c>
      <c r="G778" s="62">
        <v>22000000</v>
      </c>
      <c r="H778" s="61">
        <v>6.4</v>
      </c>
      <c r="I778" s="62">
        <f>Table1[[#This Row],[gross]]-Table1[[#This Row],[budget]]</f>
        <v>27002815</v>
      </c>
      <c r="J778" s="61">
        <f>Table1[[#This Row],[gross]]/1000000</f>
        <v>49.002814999999998</v>
      </c>
      <c r="K778" s="61">
        <f>Table1[[#This Row],[budget]]/1000000</f>
        <v>22</v>
      </c>
      <c r="L778" s="71">
        <f>Table1[[#This Row],[Profit_Margin]]/1000000</f>
        <v>27.002814999999998</v>
      </c>
    </row>
    <row r="779" spans="1:12">
      <c r="A779" s="68" t="s">
        <v>935</v>
      </c>
      <c r="B779" s="61">
        <v>99</v>
      </c>
      <c r="C779" s="62">
        <v>52691009</v>
      </c>
      <c r="D779" s="61" t="s">
        <v>3057</v>
      </c>
      <c r="E779" s="61" t="s">
        <v>11773</v>
      </c>
      <c r="F779" s="61" t="s">
        <v>37</v>
      </c>
      <c r="G779" s="62">
        <v>21000000</v>
      </c>
      <c r="H779" s="61">
        <v>6.6</v>
      </c>
      <c r="I779" s="62">
        <f>Table1[[#This Row],[gross]]-Table1[[#This Row],[budget]]</f>
        <v>31691009</v>
      </c>
      <c r="J779" s="61">
        <f>Table1[[#This Row],[gross]]/1000000</f>
        <v>52.691009000000001</v>
      </c>
      <c r="K779" s="61">
        <f>Table1[[#This Row],[budget]]/1000000</f>
        <v>21</v>
      </c>
      <c r="L779" s="71">
        <f>Table1[[#This Row],[Profit_Margin]]/1000000</f>
        <v>31.691009000000001</v>
      </c>
    </row>
    <row r="780" spans="1:12">
      <c r="A780" s="68" t="s">
        <v>2495</v>
      </c>
      <c r="B780" s="61">
        <v>95</v>
      </c>
      <c r="C780" s="62">
        <v>952620</v>
      </c>
      <c r="D780" s="61" t="s">
        <v>6403</v>
      </c>
      <c r="E780" s="61" t="s">
        <v>19688</v>
      </c>
      <c r="F780" s="61" t="s">
        <v>37</v>
      </c>
      <c r="G780" s="62">
        <v>2000000</v>
      </c>
      <c r="H780" s="61">
        <v>5.7</v>
      </c>
      <c r="I780" s="62">
        <f>Table1[[#This Row],[gross]]-Table1[[#This Row],[budget]]</f>
        <v>-1047380</v>
      </c>
      <c r="J780" s="61">
        <f>Table1[[#This Row],[gross]]/1000000</f>
        <v>0.95262000000000002</v>
      </c>
      <c r="K780" s="61">
        <f>Table1[[#This Row],[budget]]/1000000</f>
        <v>2</v>
      </c>
      <c r="L780" s="71">
        <f>Table1[[#This Row],[Profit_Margin]]/1000000</f>
        <v>-1.04738</v>
      </c>
    </row>
    <row r="781" spans="1:12">
      <c r="A781" s="68" t="s">
        <v>1680</v>
      </c>
      <c r="B781" s="61">
        <v>105</v>
      </c>
      <c r="C781" s="62">
        <v>103738726</v>
      </c>
      <c r="D781" s="61" t="s">
        <v>5614</v>
      </c>
      <c r="E781" s="61" t="s">
        <v>5616</v>
      </c>
      <c r="F781" s="61" t="s">
        <v>37</v>
      </c>
      <c r="G781" s="62">
        <v>100000000</v>
      </c>
      <c r="H781" s="61">
        <v>6.1</v>
      </c>
      <c r="I781" s="62">
        <f>Table1[[#This Row],[gross]]-Table1[[#This Row],[budget]]</f>
        <v>3738726</v>
      </c>
      <c r="J781" s="61">
        <f>Table1[[#This Row],[gross]]/1000000</f>
        <v>103.738726</v>
      </c>
      <c r="K781" s="61">
        <f>Table1[[#This Row],[budget]]/1000000</f>
        <v>100</v>
      </c>
      <c r="L781" s="71">
        <f>Table1[[#This Row],[Profit_Margin]]/1000000</f>
        <v>3.7387260000000002</v>
      </c>
    </row>
    <row r="782" spans="1:12">
      <c r="A782" s="68" t="s">
        <v>10959</v>
      </c>
      <c r="B782" s="61">
        <v>94</v>
      </c>
      <c r="C782" s="62">
        <v>6241697</v>
      </c>
      <c r="D782" s="61" t="s">
        <v>1671</v>
      </c>
      <c r="E782" s="61" t="s">
        <v>13796</v>
      </c>
      <c r="F782" s="61" t="s">
        <v>37</v>
      </c>
      <c r="G782" s="62">
        <v>13000000</v>
      </c>
      <c r="H782" s="61">
        <v>6.1</v>
      </c>
      <c r="I782" s="62">
        <f>Table1[[#This Row],[gross]]-Table1[[#This Row],[budget]]</f>
        <v>-6758303</v>
      </c>
      <c r="J782" s="61">
        <f>Table1[[#This Row],[gross]]/1000000</f>
        <v>6.2416970000000003</v>
      </c>
      <c r="K782" s="61">
        <f>Table1[[#This Row],[budget]]/1000000</f>
        <v>13</v>
      </c>
      <c r="L782" s="71">
        <f>Table1[[#This Row],[Profit_Margin]]/1000000</f>
        <v>-6.7583029999999997</v>
      </c>
    </row>
    <row r="783" spans="1:12">
      <c r="A783" s="68" t="s">
        <v>4591</v>
      </c>
      <c r="B783" s="61">
        <v>98</v>
      </c>
      <c r="C783" s="62">
        <v>22734486</v>
      </c>
      <c r="D783" s="61" t="s">
        <v>1671</v>
      </c>
      <c r="E783" s="61" t="s">
        <v>12204</v>
      </c>
      <c r="F783" s="61" t="s">
        <v>37</v>
      </c>
      <c r="G783" s="62">
        <v>17000000</v>
      </c>
      <c r="H783" s="61">
        <v>5.6</v>
      </c>
      <c r="I783" s="62">
        <f>Table1[[#This Row],[gross]]-Table1[[#This Row],[budget]]</f>
        <v>5734486</v>
      </c>
      <c r="J783" s="61">
        <f>Table1[[#This Row],[gross]]/1000000</f>
        <v>22.734486</v>
      </c>
      <c r="K783" s="61">
        <f>Table1[[#This Row],[budget]]/1000000</f>
        <v>17</v>
      </c>
      <c r="L783" s="71">
        <f>Table1[[#This Row],[Profit_Margin]]/1000000</f>
        <v>5.7344860000000004</v>
      </c>
    </row>
    <row r="784" spans="1:12">
      <c r="A784" s="68" t="s">
        <v>3998</v>
      </c>
      <c r="B784" s="61">
        <v>103</v>
      </c>
      <c r="C784" s="62">
        <v>29580087</v>
      </c>
      <c r="D784" s="61" t="s">
        <v>1415</v>
      </c>
      <c r="E784" s="61" t="s">
        <v>4490</v>
      </c>
      <c r="F784" s="61" t="s">
        <v>37</v>
      </c>
      <c r="G784" s="62">
        <v>58000000</v>
      </c>
      <c r="H784" s="61">
        <v>4.7</v>
      </c>
      <c r="I784" s="62">
        <f>Table1[[#This Row],[gross]]-Table1[[#This Row],[budget]]</f>
        <v>-28419913</v>
      </c>
      <c r="J784" s="61">
        <f>Table1[[#This Row],[gross]]/1000000</f>
        <v>29.580086999999999</v>
      </c>
      <c r="K784" s="61">
        <f>Table1[[#This Row],[budget]]/1000000</f>
        <v>58</v>
      </c>
      <c r="L784" s="71">
        <f>Table1[[#This Row],[Profit_Margin]]/1000000</f>
        <v>-28.419913000000001</v>
      </c>
    </row>
    <row r="785" spans="1:12">
      <c r="A785" s="68" t="s">
        <v>962</v>
      </c>
      <c r="B785" s="61">
        <v>133</v>
      </c>
      <c r="C785" s="62">
        <v>160201106</v>
      </c>
      <c r="D785" s="61" t="s">
        <v>50</v>
      </c>
      <c r="E785" s="61" t="s">
        <v>965</v>
      </c>
      <c r="F785" s="61" t="s">
        <v>37</v>
      </c>
      <c r="G785" s="62">
        <v>142000000</v>
      </c>
      <c r="H785" s="61">
        <v>6.1</v>
      </c>
      <c r="I785" s="62">
        <f>Table1[[#This Row],[gross]]-Table1[[#This Row],[budget]]</f>
        <v>18201106</v>
      </c>
      <c r="J785" s="61">
        <f>Table1[[#This Row],[gross]]/1000000</f>
        <v>160.20110600000001</v>
      </c>
      <c r="K785" s="61">
        <f>Table1[[#This Row],[budget]]/1000000</f>
        <v>142</v>
      </c>
      <c r="L785" s="71">
        <f>Table1[[#This Row],[Profit_Margin]]/1000000</f>
        <v>18.201105999999999</v>
      </c>
    </row>
    <row r="786" spans="1:12">
      <c r="A786" s="68" t="s">
        <v>2066</v>
      </c>
      <c r="B786" s="61">
        <v>124</v>
      </c>
      <c r="C786" s="62">
        <v>117541000</v>
      </c>
      <c r="D786" s="61" t="s">
        <v>59</v>
      </c>
      <c r="E786" s="61" t="s">
        <v>3330</v>
      </c>
      <c r="F786" s="61" t="s">
        <v>37</v>
      </c>
      <c r="G786" s="62">
        <v>70000000</v>
      </c>
      <c r="H786" s="61">
        <v>7.1</v>
      </c>
      <c r="I786" s="62">
        <f>Table1[[#This Row],[gross]]-Table1[[#This Row],[budget]]</f>
        <v>47541000</v>
      </c>
      <c r="J786" s="61">
        <f>Table1[[#This Row],[gross]]/1000000</f>
        <v>117.541</v>
      </c>
      <c r="K786" s="61">
        <f>Table1[[#This Row],[budget]]/1000000</f>
        <v>70</v>
      </c>
      <c r="L786" s="71">
        <f>Table1[[#This Row],[Profit_Margin]]/1000000</f>
        <v>47.540999999999997</v>
      </c>
    </row>
    <row r="787" spans="1:12">
      <c r="A787" s="68" t="s">
        <v>1311</v>
      </c>
      <c r="B787" s="61">
        <v>128</v>
      </c>
      <c r="C787" s="62">
        <v>100012500</v>
      </c>
      <c r="D787" s="61" t="s">
        <v>50</v>
      </c>
      <c r="E787" s="61" t="s">
        <v>2148</v>
      </c>
      <c r="F787" s="61" t="s">
        <v>37</v>
      </c>
      <c r="G787" s="62">
        <v>90000000</v>
      </c>
      <c r="H787" s="61">
        <v>7.6</v>
      </c>
      <c r="I787" s="62">
        <f>Table1[[#This Row],[gross]]-Table1[[#This Row],[budget]]</f>
        <v>10012500</v>
      </c>
      <c r="J787" s="61">
        <f>Table1[[#This Row],[gross]]/1000000</f>
        <v>100.0125</v>
      </c>
      <c r="K787" s="61">
        <f>Table1[[#This Row],[budget]]/1000000</f>
        <v>90</v>
      </c>
      <c r="L787" s="71">
        <f>Table1[[#This Row],[Profit_Margin]]/1000000</f>
        <v>10.012499999999999</v>
      </c>
    </row>
    <row r="788" spans="1:12">
      <c r="A788" s="68" t="s">
        <v>1311</v>
      </c>
      <c r="B788" s="61">
        <v>131</v>
      </c>
      <c r="C788" s="62">
        <v>81350242</v>
      </c>
      <c r="D788" s="61" t="s">
        <v>59</v>
      </c>
      <c r="E788" s="61" t="s">
        <v>8857</v>
      </c>
      <c r="F788" s="61" t="s">
        <v>37</v>
      </c>
      <c r="G788" s="62">
        <v>28000000</v>
      </c>
      <c r="H788" s="61">
        <v>8.1999999999999993</v>
      </c>
      <c r="I788" s="62">
        <f>Table1[[#This Row],[gross]]-Table1[[#This Row],[budget]]</f>
        <v>53350242</v>
      </c>
      <c r="J788" s="61">
        <f>Table1[[#This Row],[gross]]/1000000</f>
        <v>81.350241999999994</v>
      </c>
      <c r="K788" s="61">
        <f>Table1[[#This Row],[budget]]/1000000</f>
        <v>28</v>
      </c>
      <c r="L788" s="71">
        <f>Table1[[#This Row],[Profit_Margin]]/1000000</f>
        <v>53.350242000000001</v>
      </c>
    </row>
    <row r="789" spans="1:12">
      <c r="A789" s="68" t="s">
        <v>17799</v>
      </c>
      <c r="B789" s="61">
        <v>82</v>
      </c>
      <c r="C789" s="62">
        <v>9628751</v>
      </c>
      <c r="D789" s="61" t="s">
        <v>3155</v>
      </c>
      <c r="E789" s="61" t="s">
        <v>17802</v>
      </c>
      <c r="F789" s="61" t="s">
        <v>37</v>
      </c>
      <c r="G789" s="62">
        <v>5000000</v>
      </c>
      <c r="H789" s="61">
        <v>5.9</v>
      </c>
      <c r="I789" s="62">
        <f>Table1[[#This Row],[gross]]-Table1[[#This Row],[budget]]</f>
        <v>4628751</v>
      </c>
      <c r="J789" s="61">
        <f>Table1[[#This Row],[gross]]/1000000</f>
        <v>9.6287509999999994</v>
      </c>
      <c r="K789" s="61">
        <f>Table1[[#This Row],[budget]]/1000000</f>
        <v>5</v>
      </c>
      <c r="L789" s="71">
        <f>Table1[[#This Row],[Profit_Margin]]/1000000</f>
        <v>4.6287510000000003</v>
      </c>
    </row>
    <row r="790" spans="1:12">
      <c r="A790" s="68" t="s">
        <v>3122</v>
      </c>
      <c r="B790" s="61">
        <v>110</v>
      </c>
      <c r="C790" s="62">
        <v>14100000</v>
      </c>
      <c r="D790" s="61" t="s">
        <v>2527</v>
      </c>
      <c r="E790" s="61" t="s">
        <v>17746</v>
      </c>
      <c r="F790" s="61" t="s">
        <v>37</v>
      </c>
      <c r="G790" s="62">
        <v>5000000</v>
      </c>
      <c r="H790" s="61">
        <v>7.2</v>
      </c>
      <c r="I790" s="62">
        <f>Table1[[#This Row],[gross]]-Table1[[#This Row],[budget]]</f>
        <v>9100000</v>
      </c>
      <c r="J790" s="61">
        <f>Table1[[#This Row],[gross]]/1000000</f>
        <v>14.1</v>
      </c>
      <c r="K790" s="61">
        <f>Table1[[#This Row],[budget]]/1000000</f>
        <v>5</v>
      </c>
      <c r="L790" s="71">
        <f>Table1[[#This Row],[Profit_Margin]]/1000000</f>
        <v>9.1</v>
      </c>
    </row>
    <row r="791" spans="1:12">
      <c r="A791" s="68" t="s">
        <v>1229</v>
      </c>
      <c r="B791" s="61">
        <v>82</v>
      </c>
      <c r="C791" s="62">
        <v>137748063</v>
      </c>
      <c r="D791" s="61" t="s">
        <v>1231</v>
      </c>
      <c r="E791" s="61" t="s">
        <v>1233</v>
      </c>
      <c r="F791" s="61" t="s">
        <v>37</v>
      </c>
      <c r="G791" s="62">
        <v>127500000</v>
      </c>
      <c r="H791" s="61">
        <v>6.5</v>
      </c>
      <c r="I791" s="62">
        <f>Table1[[#This Row],[gross]]-Table1[[#This Row],[budget]]</f>
        <v>10248063</v>
      </c>
      <c r="J791" s="61">
        <f>Table1[[#This Row],[gross]]/1000000</f>
        <v>137.748063</v>
      </c>
      <c r="K791" s="61">
        <f>Table1[[#This Row],[budget]]/1000000</f>
        <v>127.5</v>
      </c>
      <c r="L791" s="71">
        <f>Table1[[#This Row],[Profit_Margin]]/1000000</f>
        <v>10.248063</v>
      </c>
    </row>
    <row r="792" spans="1:12">
      <c r="A792" s="68" t="s">
        <v>14487</v>
      </c>
      <c r="B792" s="61">
        <v>109</v>
      </c>
      <c r="C792" s="62">
        <v>35537564</v>
      </c>
      <c r="D792" s="61" t="s">
        <v>1671</v>
      </c>
      <c r="E792" s="61" t="s">
        <v>14488</v>
      </c>
      <c r="F792" s="61" t="s">
        <v>37</v>
      </c>
      <c r="G792" s="62">
        <v>11500000</v>
      </c>
      <c r="H792" s="61">
        <v>6</v>
      </c>
      <c r="I792" s="62">
        <f>Table1[[#This Row],[gross]]-Table1[[#This Row],[budget]]</f>
        <v>24037564</v>
      </c>
      <c r="J792" s="61">
        <f>Table1[[#This Row],[gross]]/1000000</f>
        <v>35.537564000000003</v>
      </c>
      <c r="K792" s="61">
        <f>Table1[[#This Row],[budget]]/1000000</f>
        <v>11.5</v>
      </c>
      <c r="L792" s="71">
        <f>Table1[[#This Row],[Profit_Margin]]/1000000</f>
        <v>24.037564</v>
      </c>
    </row>
    <row r="793" spans="1:12">
      <c r="A793" s="68" t="s">
        <v>5647</v>
      </c>
      <c r="B793" s="61">
        <v>97</v>
      </c>
      <c r="C793" s="62">
        <v>8111360</v>
      </c>
      <c r="D793" s="61" t="s">
        <v>2125</v>
      </c>
      <c r="E793" s="61" t="s">
        <v>15091</v>
      </c>
      <c r="F793" s="61" t="s">
        <v>37</v>
      </c>
      <c r="G793" s="62">
        <v>10000000</v>
      </c>
      <c r="H793" s="61">
        <v>7.4</v>
      </c>
      <c r="I793" s="62">
        <f>Table1[[#This Row],[gross]]-Table1[[#This Row],[budget]]</f>
        <v>-1888640</v>
      </c>
      <c r="J793" s="61">
        <f>Table1[[#This Row],[gross]]/1000000</f>
        <v>8.1113599999999995</v>
      </c>
      <c r="K793" s="61">
        <f>Table1[[#This Row],[budget]]/1000000</f>
        <v>10</v>
      </c>
      <c r="L793" s="71">
        <f>Table1[[#This Row],[Profit_Margin]]/1000000</f>
        <v>-1.8886400000000001</v>
      </c>
    </row>
    <row r="794" spans="1:12">
      <c r="A794" s="68" t="s">
        <v>6768</v>
      </c>
      <c r="B794" s="61">
        <v>82</v>
      </c>
      <c r="C794" s="62">
        <v>9975684</v>
      </c>
      <c r="D794" s="61" t="s">
        <v>1671</v>
      </c>
      <c r="E794" s="61" t="s">
        <v>13789</v>
      </c>
      <c r="F794" s="61" t="s">
        <v>37</v>
      </c>
      <c r="G794" s="62">
        <v>13000000</v>
      </c>
      <c r="H794" s="61">
        <v>6.4</v>
      </c>
      <c r="I794" s="62">
        <f>Table1[[#This Row],[gross]]-Table1[[#This Row],[budget]]</f>
        <v>-3024316</v>
      </c>
      <c r="J794" s="61">
        <f>Table1[[#This Row],[gross]]/1000000</f>
        <v>9.9756839999999993</v>
      </c>
      <c r="K794" s="61">
        <f>Table1[[#This Row],[budget]]/1000000</f>
        <v>13</v>
      </c>
      <c r="L794" s="71">
        <f>Table1[[#This Row],[Profit_Margin]]/1000000</f>
        <v>-3.0243159999999998</v>
      </c>
    </row>
    <row r="795" spans="1:12">
      <c r="A795" s="68" t="s">
        <v>8382</v>
      </c>
      <c r="B795" s="61">
        <v>88</v>
      </c>
      <c r="C795" s="62">
        <v>14174654</v>
      </c>
      <c r="D795" s="61" t="s">
        <v>1671</v>
      </c>
      <c r="E795" s="61" t="s">
        <v>11153</v>
      </c>
      <c r="F795" s="61" t="s">
        <v>37</v>
      </c>
      <c r="G795" s="62">
        <v>25000000</v>
      </c>
      <c r="H795" s="61">
        <v>1.9</v>
      </c>
      <c r="I795" s="62">
        <f>Table1[[#This Row],[gross]]-Table1[[#This Row],[budget]]</f>
        <v>-10825346</v>
      </c>
      <c r="J795" s="61">
        <f>Table1[[#This Row],[gross]]/1000000</f>
        <v>14.174654</v>
      </c>
      <c r="K795" s="61">
        <f>Table1[[#This Row],[budget]]/1000000</f>
        <v>25</v>
      </c>
      <c r="L795" s="71">
        <f>Table1[[#This Row],[Profit_Margin]]/1000000</f>
        <v>-10.825346</v>
      </c>
    </row>
    <row r="796" spans="1:12">
      <c r="A796" s="68" t="s">
        <v>3122</v>
      </c>
      <c r="B796" s="61">
        <v>128</v>
      </c>
      <c r="C796" s="62">
        <v>83000000</v>
      </c>
      <c r="D796" s="61" t="s">
        <v>4075</v>
      </c>
      <c r="E796" s="61" t="s">
        <v>4640</v>
      </c>
      <c r="F796" s="61" t="s">
        <v>37</v>
      </c>
      <c r="G796" s="62">
        <v>55000000</v>
      </c>
      <c r="H796" s="61">
        <v>6</v>
      </c>
      <c r="I796" s="62">
        <f>Table1[[#This Row],[gross]]-Table1[[#This Row],[budget]]</f>
        <v>28000000</v>
      </c>
      <c r="J796" s="61">
        <f>Table1[[#This Row],[gross]]/1000000</f>
        <v>83</v>
      </c>
      <c r="K796" s="61">
        <f>Table1[[#This Row],[budget]]/1000000</f>
        <v>55</v>
      </c>
      <c r="L796" s="71">
        <f>Table1[[#This Row],[Profit_Margin]]/1000000</f>
        <v>28</v>
      </c>
    </row>
    <row r="797" spans="1:12">
      <c r="A797" s="68" t="s">
        <v>1389</v>
      </c>
      <c r="B797" s="61">
        <v>112</v>
      </c>
      <c r="C797" s="62">
        <v>115646235</v>
      </c>
      <c r="D797" s="61" t="s">
        <v>2813</v>
      </c>
      <c r="E797" s="61" t="s">
        <v>8141</v>
      </c>
      <c r="F797" s="61" t="s">
        <v>37</v>
      </c>
      <c r="G797" s="62">
        <v>30000000</v>
      </c>
      <c r="H797" s="61">
        <v>8</v>
      </c>
      <c r="I797" s="62">
        <f>Table1[[#This Row],[gross]]-Table1[[#This Row],[budget]]</f>
        <v>85646235</v>
      </c>
      <c r="J797" s="61">
        <f>Table1[[#This Row],[gross]]/1000000</f>
        <v>115.646235</v>
      </c>
      <c r="K797" s="61">
        <f>Table1[[#This Row],[budget]]/1000000</f>
        <v>30</v>
      </c>
      <c r="L797" s="71">
        <f>Table1[[#This Row],[Profit_Margin]]/1000000</f>
        <v>85.646235000000004</v>
      </c>
    </row>
    <row r="798" spans="1:12">
      <c r="A798" s="68" t="s">
        <v>4965</v>
      </c>
      <c r="B798" s="61">
        <v>84</v>
      </c>
      <c r="C798" s="62">
        <v>1197786</v>
      </c>
      <c r="D798" s="61" t="s">
        <v>334</v>
      </c>
      <c r="E798" s="61" t="s">
        <v>13216</v>
      </c>
      <c r="F798" s="61" t="s">
        <v>1464</v>
      </c>
      <c r="G798" s="62">
        <v>12000000</v>
      </c>
      <c r="H798" s="61">
        <v>7.2</v>
      </c>
      <c r="I798" s="62">
        <f>Table1[[#This Row],[gross]]-Table1[[#This Row],[budget]]</f>
        <v>-10802214</v>
      </c>
      <c r="J798" s="61">
        <f>Table1[[#This Row],[gross]]/1000000</f>
        <v>1.197786</v>
      </c>
      <c r="K798" s="61">
        <f>Table1[[#This Row],[budget]]/1000000</f>
        <v>12</v>
      </c>
      <c r="L798" s="71">
        <f>Table1[[#This Row],[Profit_Margin]]/1000000</f>
        <v>-10.802213999999999</v>
      </c>
    </row>
    <row r="799" spans="1:12">
      <c r="A799" s="68" t="s">
        <v>2641</v>
      </c>
      <c r="B799" s="61">
        <v>105</v>
      </c>
      <c r="C799" s="62">
        <v>80050171</v>
      </c>
      <c r="D799" s="61" t="s">
        <v>1924</v>
      </c>
      <c r="E799" s="61" t="s">
        <v>6862</v>
      </c>
      <c r="F799" s="61" t="s">
        <v>37</v>
      </c>
      <c r="G799" s="62">
        <v>20000000</v>
      </c>
      <c r="H799" s="61">
        <v>6.9</v>
      </c>
      <c r="I799" s="62">
        <f>Table1[[#This Row],[gross]]-Table1[[#This Row],[budget]]</f>
        <v>60050171</v>
      </c>
      <c r="J799" s="61">
        <f>Table1[[#This Row],[gross]]/1000000</f>
        <v>80.050171000000006</v>
      </c>
      <c r="K799" s="61">
        <f>Table1[[#This Row],[budget]]/1000000</f>
        <v>20</v>
      </c>
      <c r="L799" s="71">
        <f>Table1[[#This Row],[Profit_Margin]]/1000000</f>
        <v>60.050170999999999</v>
      </c>
    </row>
    <row r="800" spans="1:12">
      <c r="A800" s="68" t="s">
        <v>12954</v>
      </c>
      <c r="B800" s="61">
        <v>84</v>
      </c>
      <c r="C800" s="62">
        <v>17411331</v>
      </c>
      <c r="D800" s="61" t="s">
        <v>4277</v>
      </c>
      <c r="E800" s="61" t="s">
        <v>12955</v>
      </c>
      <c r="F800" s="61" t="s">
        <v>37</v>
      </c>
      <c r="G800" s="62">
        <v>15000000</v>
      </c>
      <c r="H800" s="61">
        <v>5.5</v>
      </c>
      <c r="I800" s="62">
        <f>Table1[[#This Row],[gross]]-Table1[[#This Row],[budget]]</f>
        <v>2411331</v>
      </c>
      <c r="J800" s="61">
        <f>Table1[[#This Row],[gross]]/1000000</f>
        <v>17.411331000000001</v>
      </c>
      <c r="K800" s="61">
        <f>Table1[[#This Row],[budget]]/1000000</f>
        <v>15</v>
      </c>
      <c r="L800" s="71">
        <f>Table1[[#This Row],[Profit_Margin]]/1000000</f>
        <v>2.4113310000000001</v>
      </c>
    </row>
    <row r="801" spans="1:12">
      <c r="A801" s="68" t="s">
        <v>2392</v>
      </c>
      <c r="B801" s="61">
        <v>139</v>
      </c>
      <c r="C801" s="62">
        <v>150832203</v>
      </c>
      <c r="D801" s="61" t="s">
        <v>1380</v>
      </c>
      <c r="E801" s="61" t="s">
        <v>2393</v>
      </c>
      <c r="F801" s="61" t="s">
        <v>37</v>
      </c>
      <c r="G801" s="62">
        <v>85000000</v>
      </c>
      <c r="H801" s="61">
        <v>6.7</v>
      </c>
      <c r="I801" s="62">
        <f>Table1[[#This Row],[gross]]-Table1[[#This Row],[budget]]</f>
        <v>65832203</v>
      </c>
      <c r="J801" s="61">
        <f>Table1[[#This Row],[gross]]/1000000</f>
        <v>150.83220299999999</v>
      </c>
      <c r="K801" s="61">
        <f>Table1[[#This Row],[budget]]/1000000</f>
        <v>85</v>
      </c>
      <c r="L801" s="71">
        <f>Table1[[#This Row],[Profit_Margin]]/1000000</f>
        <v>65.832203000000007</v>
      </c>
    </row>
    <row r="802" spans="1:12">
      <c r="A802" s="68" t="s">
        <v>9089</v>
      </c>
      <c r="B802" s="61">
        <v>116</v>
      </c>
      <c r="C802" s="62">
        <v>69586544</v>
      </c>
      <c r="D802" s="61" t="s">
        <v>3409</v>
      </c>
      <c r="E802" s="61" t="s">
        <v>9090</v>
      </c>
      <c r="F802" s="61" t="s">
        <v>37</v>
      </c>
      <c r="G802" s="62">
        <v>27000000</v>
      </c>
      <c r="H802" s="61">
        <v>6</v>
      </c>
      <c r="I802" s="62">
        <f>Table1[[#This Row],[gross]]-Table1[[#This Row],[budget]]</f>
        <v>42586544</v>
      </c>
      <c r="J802" s="61">
        <f>Table1[[#This Row],[gross]]/1000000</f>
        <v>69.586544000000004</v>
      </c>
      <c r="K802" s="61">
        <f>Table1[[#This Row],[budget]]/1000000</f>
        <v>27</v>
      </c>
      <c r="L802" s="71">
        <f>Table1[[#This Row],[Profit_Margin]]/1000000</f>
        <v>42.586544000000004</v>
      </c>
    </row>
    <row r="803" spans="1:12">
      <c r="A803" s="68" t="s">
        <v>1764</v>
      </c>
      <c r="B803" s="61">
        <v>165</v>
      </c>
      <c r="C803" s="62">
        <v>162804648</v>
      </c>
      <c r="D803" s="61" t="s">
        <v>1765</v>
      </c>
      <c r="E803" s="61" t="s">
        <v>1766</v>
      </c>
      <c r="F803" s="61" t="s">
        <v>37</v>
      </c>
      <c r="G803" s="62">
        <v>100000000</v>
      </c>
      <c r="H803" s="61">
        <v>8.5</v>
      </c>
      <c r="I803" s="62">
        <f>Table1[[#This Row],[gross]]-Table1[[#This Row],[budget]]</f>
        <v>62804648</v>
      </c>
      <c r="J803" s="61">
        <f>Table1[[#This Row],[gross]]/1000000</f>
        <v>162.80464799999999</v>
      </c>
      <c r="K803" s="61">
        <f>Table1[[#This Row],[budget]]/1000000</f>
        <v>100</v>
      </c>
      <c r="L803" s="71">
        <f>Table1[[#This Row],[Profit_Margin]]/1000000</f>
        <v>62.804648</v>
      </c>
    </row>
    <row r="804" spans="1:12">
      <c r="A804" s="68" t="s">
        <v>5076</v>
      </c>
      <c r="B804" s="61">
        <v>120</v>
      </c>
      <c r="C804" s="62">
        <v>27545445</v>
      </c>
      <c r="D804" s="61" t="s">
        <v>3409</v>
      </c>
      <c r="E804" s="61" t="s">
        <v>17437</v>
      </c>
      <c r="F804" s="61" t="s">
        <v>37</v>
      </c>
      <c r="G804" s="62">
        <v>6500000</v>
      </c>
      <c r="H804" s="61">
        <v>7.9</v>
      </c>
      <c r="I804" s="62">
        <f>Table1[[#This Row],[gross]]-Table1[[#This Row],[budget]]</f>
        <v>21045445</v>
      </c>
      <c r="J804" s="61">
        <f>Table1[[#This Row],[gross]]/1000000</f>
        <v>27.545445000000001</v>
      </c>
      <c r="K804" s="61">
        <f>Table1[[#This Row],[budget]]/1000000</f>
        <v>6.5</v>
      </c>
      <c r="L804" s="71">
        <f>Table1[[#This Row],[Profit_Margin]]/1000000</f>
        <v>21.045445000000001</v>
      </c>
    </row>
    <row r="805" spans="1:12">
      <c r="A805" s="68" t="s">
        <v>20031</v>
      </c>
      <c r="B805" s="61">
        <v>120</v>
      </c>
      <c r="C805" s="62">
        <v>12985267</v>
      </c>
      <c r="D805" s="61" t="s">
        <v>3409</v>
      </c>
      <c r="E805" s="61" t="s">
        <v>20032</v>
      </c>
      <c r="F805" s="61" t="s">
        <v>37</v>
      </c>
      <c r="G805" s="62">
        <v>2300000</v>
      </c>
      <c r="H805" s="61">
        <v>5.9</v>
      </c>
      <c r="I805" s="62">
        <f>Table1[[#This Row],[gross]]-Table1[[#This Row],[budget]]</f>
        <v>10685267</v>
      </c>
      <c r="J805" s="61">
        <f>Table1[[#This Row],[gross]]/1000000</f>
        <v>12.985267</v>
      </c>
      <c r="K805" s="61">
        <f>Table1[[#This Row],[budget]]/1000000</f>
        <v>2.2999999999999998</v>
      </c>
      <c r="L805" s="71">
        <f>Table1[[#This Row],[Profit_Margin]]/1000000</f>
        <v>10.685267</v>
      </c>
    </row>
    <row r="806" spans="1:12">
      <c r="A806" s="68" t="s">
        <v>8696</v>
      </c>
      <c r="B806" s="61">
        <v>87</v>
      </c>
      <c r="C806" s="62">
        <v>480314</v>
      </c>
      <c r="D806" s="61" t="s">
        <v>127</v>
      </c>
      <c r="E806" s="61" t="s">
        <v>8698</v>
      </c>
      <c r="F806" s="61" t="s">
        <v>37</v>
      </c>
      <c r="G806" s="62">
        <v>21000000</v>
      </c>
      <c r="H806" s="61">
        <v>4.8</v>
      </c>
      <c r="I806" s="62">
        <f>Table1[[#This Row],[gross]]-Table1[[#This Row],[budget]]</f>
        <v>-20519686</v>
      </c>
      <c r="J806" s="61">
        <f>Table1[[#This Row],[gross]]/1000000</f>
        <v>0.48031400000000002</v>
      </c>
      <c r="K806" s="61">
        <f>Table1[[#This Row],[budget]]/1000000</f>
        <v>21</v>
      </c>
      <c r="L806" s="71">
        <f>Table1[[#This Row],[Profit_Margin]]/1000000</f>
        <v>-20.519686</v>
      </c>
    </row>
    <row r="807" spans="1:12">
      <c r="A807" s="68" t="s">
        <v>3281</v>
      </c>
      <c r="B807" s="61">
        <v>85</v>
      </c>
      <c r="C807" s="62">
        <v>144156464</v>
      </c>
      <c r="D807" s="61" t="s">
        <v>515</v>
      </c>
      <c r="E807" s="61" t="s">
        <v>3282</v>
      </c>
      <c r="F807" s="61" t="s">
        <v>37</v>
      </c>
      <c r="G807" s="62">
        <v>71500000</v>
      </c>
      <c r="H807" s="61">
        <v>5.3</v>
      </c>
      <c r="I807" s="62">
        <f>Table1[[#This Row],[gross]]-Table1[[#This Row],[budget]]</f>
        <v>72656464</v>
      </c>
      <c r="J807" s="61">
        <f>Table1[[#This Row],[gross]]/1000000</f>
        <v>144.156464</v>
      </c>
      <c r="K807" s="61">
        <f>Table1[[#This Row],[budget]]/1000000</f>
        <v>71.5</v>
      </c>
      <c r="L807" s="71">
        <f>Table1[[#This Row],[Profit_Margin]]/1000000</f>
        <v>72.656464</v>
      </c>
    </row>
    <row r="808" spans="1:12">
      <c r="A808" s="68" t="s">
        <v>9065</v>
      </c>
      <c r="B808" s="61">
        <v>200</v>
      </c>
      <c r="C808" s="62">
        <v>111722000</v>
      </c>
      <c r="D808" s="61" t="s">
        <v>5605</v>
      </c>
      <c r="E808" s="61" t="s">
        <v>14493</v>
      </c>
      <c r="F808" s="61" t="s">
        <v>37</v>
      </c>
      <c r="G808" s="62">
        <v>11000000</v>
      </c>
      <c r="H808" s="61">
        <v>8</v>
      </c>
      <c r="I808" s="62">
        <f>Table1[[#This Row],[gross]]-Table1[[#This Row],[budget]]</f>
        <v>100722000</v>
      </c>
      <c r="J808" s="61">
        <f>Table1[[#This Row],[gross]]/1000000</f>
        <v>111.72199999999999</v>
      </c>
      <c r="K808" s="61">
        <f>Table1[[#This Row],[budget]]/1000000</f>
        <v>11</v>
      </c>
      <c r="L808" s="71">
        <f>Table1[[#This Row],[Profit_Margin]]/1000000</f>
        <v>100.72199999999999</v>
      </c>
    </row>
    <row r="809" spans="1:12">
      <c r="A809" s="68" t="s">
        <v>5059</v>
      </c>
      <c r="B809" s="61">
        <v>92</v>
      </c>
      <c r="C809" s="62">
        <v>114324072</v>
      </c>
      <c r="D809" s="61" t="s">
        <v>3913</v>
      </c>
      <c r="E809" s="61" t="s">
        <v>8121</v>
      </c>
      <c r="F809" s="61" t="s">
        <v>37</v>
      </c>
      <c r="G809" s="62">
        <v>20000000</v>
      </c>
      <c r="H809" s="61">
        <v>6.7</v>
      </c>
      <c r="I809" s="62">
        <f>Table1[[#This Row],[gross]]-Table1[[#This Row],[budget]]</f>
        <v>94324072</v>
      </c>
      <c r="J809" s="61">
        <f>Table1[[#This Row],[gross]]/1000000</f>
        <v>114.324072</v>
      </c>
      <c r="K809" s="61">
        <f>Table1[[#This Row],[budget]]/1000000</f>
        <v>20</v>
      </c>
      <c r="L809" s="71">
        <f>Table1[[#This Row],[Profit_Margin]]/1000000</f>
        <v>94.324072000000001</v>
      </c>
    </row>
    <row r="810" spans="1:12">
      <c r="A810" s="68" t="s">
        <v>7134</v>
      </c>
      <c r="B810" s="61">
        <v>130</v>
      </c>
      <c r="C810" s="62">
        <v>30651422</v>
      </c>
      <c r="D810" s="61" t="s">
        <v>11056</v>
      </c>
      <c r="E810" s="61" t="s">
        <v>14899</v>
      </c>
      <c r="F810" s="61" t="s">
        <v>37</v>
      </c>
      <c r="G810" s="62">
        <v>10000000</v>
      </c>
      <c r="H810" s="61">
        <v>7.4</v>
      </c>
      <c r="I810" s="62">
        <f>Table1[[#This Row],[gross]]-Table1[[#This Row],[budget]]</f>
        <v>20651422</v>
      </c>
      <c r="J810" s="61">
        <f>Table1[[#This Row],[gross]]/1000000</f>
        <v>30.651422</v>
      </c>
      <c r="K810" s="61">
        <f>Table1[[#This Row],[budget]]/1000000</f>
        <v>10</v>
      </c>
      <c r="L810" s="71">
        <f>Table1[[#This Row],[Profit_Margin]]/1000000</f>
        <v>20.651422</v>
      </c>
    </row>
    <row r="811" spans="1:12">
      <c r="A811" s="68" t="s">
        <v>7142</v>
      </c>
      <c r="B811" s="61">
        <v>107</v>
      </c>
      <c r="C811" s="62">
        <v>42019483</v>
      </c>
      <c r="D811" s="61" t="s">
        <v>7144</v>
      </c>
      <c r="E811" s="61" t="s">
        <v>7188</v>
      </c>
      <c r="F811" s="61" t="s">
        <v>37</v>
      </c>
      <c r="G811" s="62">
        <v>36000000</v>
      </c>
      <c r="H811" s="61">
        <v>6.4</v>
      </c>
      <c r="I811" s="62">
        <f>Table1[[#This Row],[gross]]-Table1[[#This Row],[budget]]</f>
        <v>6019483</v>
      </c>
      <c r="J811" s="61">
        <f>Table1[[#This Row],[gross]]/1000000</f>
        <v>42.019483000000001</v>
      </c>
      <c r="K811" s="61">
        <f>Table1[[#This Row],[budget]]/1000000</f>
        <v>36</v>
      </c>
      <c r="L811" s="71">
        <f>Table1[[#This Row],[Profit_Margin]]/1000000</f>
        <v>6.0194830000000001</v>
      </c>
    </row>
    <row r="812" spans="1:12">
      <c r="A812" s="68" t="s">
        <v>7142</v>
      </c>
      <c r="B812" s="61">
        <v>113</v>
      </c>
      <c r="C812" s="62">
        <v>72279690</v>
      </c>
      <c r="D812" s="61" t="s">
        <v>7144</v>
      </c>
      <c r="E812" s="61" t="s">
        <v>7145</v>
      </c>
      <c r="F812" s="61" t="s">
        <v>37</v>
      </c>
      <c r="G812" s="62">
        <v>37000000</v>
      </c>
      <c r="H812" s="61">
        <v>6.9</v>
      </c>
      <c r="I812" s="62">
        <f>Table1[[#This Row],[gross]]-Table1[[#This Row],[budget]]</f>
        <v>35279690</v>
      </c>
      <c r="J812" s="61">
        <f>Table1[[#This Row],[gross]]/1000000</f>
        <v>72.279690000000002</v>
      </c>
      <c r="K812" s="61">
        <f>Table1[[#This Row],[budget]]/1000000</f>
        <v>37</v>
      </c>
      <c r="L812" s="71">
        <f>Table1[[#This Row],[Profit_Margin]]/1000000</f>
        <v>35.279690000000002</v>
      </c>
    </row>
    <row r="813" spans="1:12">
      <c r="A813" s="68" t="s">
        <v>17099</v>
      </c>
      <c r="B813" s="61">
        <v>42</v>
      </c>
      <c r="C813" s="62">
        <v>7518876</v>
      </c>
      <c r="D813" s="61" t="s">
        <v>17101</v>
      </c>
      <c r="E813" s="61" t="s">
        <v>17102</v>
      </c>
      <c r="F813" s="61" t="s">
        <v>37</v>
      </c>
      <c r="G813" s="62">
        <v>6000000</v>
      </c>
      <c r="H813" s="61">
        <v>6.5</v>
      </c>
      <c r="I813" s="62">
        <f>Table1[[#This Row],[gross]]-Table1[[#This Row],[budget]]</f>
        <v>1518876</v>
      </c>
      <c r="J813" s="61">
        <f>Table1[[#This Row],[gross]]/1000000</f>
        <v>7.5188759999999997</v>
      </c>
      <c r="K813" s="61">
        <f>Table1[[#This Row],[budget]]/1000000</f>
        <v>6</v>
      </c>
      <c r="L813" s="71">
        <f>Table1[[#This Row],[Profit_Margin]]/1000000</f>
        <v>1.5188759999999999</v>
      </c>
    </row>
    <row r="814" spans="1:12">
      <c r="A814" s="68" t="s">
        <v>4291</v>
      </c>
      <c r="B814" s="61">
        <v>89</v>
      </c>
      <c r="C814" s="62">
        <v>45207112</v>
      </c>
      <c r="D814" s="61" t="s">
        <v>2215</v>
      </c>
      <c r="E814" s="61" t="s">
        <v>4889</v>
      </c>
      <c r="F814" s="61" t="s">
        <v>37</v>
      </c>
      <c r="G814" s="62">
        <v>53000000</v>
      </c>
      <c r="H814" s="61">
        <v>5.5</v>
      </c>
      <c r="I814" s="62">
        <f>Table1[[#This Row],[gross]]-Table1[[#This Row],[budget]]</f>
        <v>-7792888</v>
      </c>
      <c r="J814" s="61">
        <f>Table1[[#This Row],[gross]]/1000000</f>
        <v>45.207112000000002</v>
      </c>
      <c r="K814" s="61">
        <f>Table1[[#This Row],[budget]]/1000000</f>
        <v>53</v>
      </c>
      <c r="L814" s="71">
        <f>Table1[[#This Row],[Profit_Margin]]/1000000</f>
        <v>-7.7928879999999996</v>
      </c>
    </row>
    <row r="815" spans="1:12">
      <c r="A815" s="68" t="s">
        <v>1739</v>
      </c>
      <c r="B815" s="61">
        <v>127</v>
      </c>
      <c r="C815" s="62">
        <v>10137232</v>
      </c>
      <c r="D815" s="61" t="s">
        <v>5451</v>
      </c>
      <c r="E815" s="61" t="s">
        <v>5453</v>
      </c>
      <c r="F815" s="61" t="s">
        <v>37</v>
      </c>
      <c r="G815" s="62">
        <v>50000000</v>
      </c>
      <c r="H815" s="61">
        <v>6</v>
      </c>
      <c r="I815" s="62">
        <f>Table1[[#This Row],[gross]]-Table1[[#This Row],[budget]]</f>
        <v>-39862768</v>
      </c>
      <c r="J815" s="61">
        <f>Table1[[#This Row],[gross]]/1000000</f>
        <v>10.137231999999999</v>
      </c>
      <c r="K815" s="61">
        <f>Table1[[#This Row],[budget]]/1000000</f>
        <v>50</v>
      </c>
      <c r="L815" s="71">
        <f>Table1[[#This Row],[Profit_Margin]]/1000000</f>
        <v>-39.862768000000003</v>
      </c>
    </row>
    <row r="816" spans="1:12">
      <c r="A816" s="68" t="s">
        <v>62</v>
      </c>
      <c r="B816" s="61">
        <v>90</v>
      </c>
      <c r="C816" s="62">
        <v>24475193</v>
      </c>
      <c r="D816" s="61" t="s">
        <v>1415</v>
      </c>
      <c r="E816" s="61" t="s">
        <v>17398</v>
      </c>
      <c r="F816" s="61" t="s">
        <v>37</v>
      </c>
      <c r="G816" s="62">
        <v>3000000</v>
      </c>
      <c r="H816" s="61">
        <v>6.6</v>
      </c>
      <c r="I816" s="62">
        <f>Table1[[#This Row],[gross]]-Table1[[#This Row],[budget]]</f>
        <v>21475193</v>
      </c>
      <c r="J816" s="61">
        <f>Table1[[#This Row],[gross]]/1000000</f>
        <v>24.475193000000001</v>
      </c>
      <c r="K816" s="61">
        <f>Table1[[#This Row],[budget]]/1000000</f>
        <v>3</v>
      </c>
      <c r="L816" s="71">
        <f>Table1[[#This Row],[Profit_Margin]]/1000000</f>
        <v>21.475193000000001</v>
      </c>
    </row>
    <row r="817" spans="1:12">
      <c r="A817" s="68" t="s">
        <v>9735</v>
      </c>
      <c r="B817" s="61">
        <v>97</v>
      </c>
      <c r="C817" s="62">
        <v>22200000</v>
      </c>
      <c r="D817" s="61" t="s">
        <v>1415</v>
      </c>
      <c r="E817" s="61" t="s">
        <v>9736</v>
      </c>
      <c r="F817" s="61" t="s">
        <v>37</v>
      </c>
      <c r="G817" s="62">
        <v>25000000</v>
      </c>
      <c r="H817" s="61">
        <v>6.8</v>
      </c>
      <c r="I817" s="62">
        <f>Table1[[#This Row],[gross]]-Table1[[#This Row],[budget]]</f>
        <v>-2800000</v>
      </c>
      <c r="J817" s="61">
        <f>Table1[[#This Row],[gross]]/1000000</f>
        <v>22.2</v>
      </c>
      <c r="K817" s="61">
        <f>Table1[[#This Row],[budget]]/1000000</f>
        <v>25</v>
      </c>
      <c r="L817" s="71">
        <f>Table1[[#This Row],[Profit_Margin]]/1000000</f>
        <v>-2.8</v>
      </c>
    </row>
    <row r="818" spans="1:12">
      <c r="A818" s="68" t="s">
        <v>22272</v>
      </c>
      <c r="B818" s="61">
        <v>99</v>
      </c>
      <c r="C818" s="62">
        <v>18378</v>
      </c>
      <c r="D818" s="61" t="s">
        <v>6648</v>
      </c>
      <c r="E818" s="61" t="s">
        <v>22274</v>
      </c>
      <c r="F818" s="61" t="s">
        <v>37</v>
      </c>
      <c r="G818" s="62">
        <v>900000</v>
      </c>
      <c r="H818" s="61">
        <v>5.2</v>
      </c>
      <c r="I818" s="62">
        <f>Table1[[#This Row],[gross]]-Table1[[#This Row],[budget]]</f>
        <v>-881622</v>
      </c>
      <c r="J818" s="61">
        <f>Table1[[#This Row],[gross]]/1000000</f>
        <v>1.8377999999999999E-2</v>
      </c>
      <c r="K818" s="61">
        <f>Table1[[#This Row],[budget]]/1000000</f>
        <v>0.9</v>
      </c>
      <c r="L818" s="71">
        <f>Table1[[#This Row],[Profit_Margin]]/1000000</f>
        <v>-0.88162200000000002</v>
      </c>
    </row>
    <row r="819" spans="1:12">
      <c r="A819" s="68" t="s">
        <v>371</v>
      </c>
      <c r="B819" s="61">
        <v>147</v>
      </c>
      <c r="C819" s="62">
        <v>41954997</v>
      </c>
      <c r="D819" s="61" t="s">
        <v>1726</v>
      </c>
      <c r="E819" s="61" t="s">
        <v>7397</v>
      </c>
      <c r="F819" s="61" t="s">
        <v>37</v>
      </c>
      <c r="G819" s="62">
        <v>35000000</v>
      </c>
      <c r="H819" s="61">
        <v>7.8</v>
      </c>
      <c r="I819" s="62">
        <f>Table1[[#This Row],[gross]]-Table1[[#This Row],[budget]]</f>
        <v>6954997</v>
      </c>
      <c r="J819" s="61">
        <f>Table1[[#This Row],[gross]]/1000000</f>
        <v>41.954996999999999</v>
      </c>
      <c r="K819" s="61">
        <f>Table1[[#This Row],[budget]]/1000000</f>
        <v>35</v>
      </c>
      <c r="L819" s="71">
        <f>Table1[[#This Row],[Profit_Margin]]/1000000</f>
        <v>6.9549969999999997</v>
      </c>
    </row>
    <row r="820" spans="1:12">
      <c r="A820" s="68" t="s">
        <v>9802</v>
      </c>
      <c r="B820" s="61">
        <v>133</v>
      </c>
      <c r="C820" s="62">
        <v>727883</v>
      </c>
      <c r="D820" s="61" t="s">
        <v>2683</v>
      </c>
      <c r="E820" s="61" t="s">
        <v>18273</v>
      </c>
      <c r="F820" s="61" t="s">
        <v>37</v>
      </c>
      <c r="G820" s="62">
        <v>4500000</v>
      </c>
      <c r="H820" s="61">
        <v>8.1</v>
      </c>
      <c r="I820" s="62">
        <f>Table1[[#This Row],[gross]]-Table1[[#This Row],[budget]]</f>
        <v>-3772117</v>
      </c>
      <c r="J820" s="61">
        <f>Table1[[#This Row],[gross]]/1000000</f>
        <v>0.72788299999999995</v>
      </c>
      <c r="K820" s="61">
        <f>Table1[[#This Row],[budget]]/1000000</f>
        <v>4.5</v>
      </c>
      <c r="L820" s="71">
        <f>Table1[[#This Row],[Profit_Margin]]/1000000</f>
        <v>-3.7721170000000002</v>
      </c>
    </row>
    <row r="821" spans="1:12">
      <c r="A821" s="68" t="s">
        <v>9753</v>
      </c>
      <c r="B821" s="61">
        <v>99</v>
      </c>
      <c r="C821" s="62">
        <v>24042490</v>
      </c>
      <c r="D821" s="61" t="s">
        <v>9754</v>
      </c>
      <c r="E821" s="61" t="s">
        <v>9755</v>
      </c>
      <c r="F821" s="61" t="s">
        <v>37</v>
      </c>
      <c r="G821" s="62">
        <v>25000000</v>
      </c>
      <c r="H821" s="61">
        <v>5.6</v>
      </c>
      <c r="I821" s="62">
        <f>Table1[[#This Row],[gross]]-Table1[[#This Row],[budget]]</f>
        <v>-957510</v>
      </c>
      <c r="J821" s="61">
        <f>Table1[[#This Row],[gross]]/1000000</f>
        <v>24.042490000000001</v>
      </c>
      <c r="K821" s="61">
        <f>Table1[[#This Row],[budget]]/1000000</f>
        <v>25</v>
      </c>
      <c r="L821" s="71">
        <f>Table1[[#This Row],[Profit_Margin]]/1000000</f>
        <v>-0.95750999999999997</v>
      </c>
    </row>
    <row r="822" spans="1:12">
      <c r="A822" s="68" t="s">
        <v>5164</v>
      </c>
      <c r="B822" s="61">
        <v>113</v>
      </c>
      <c r="C822" s="62">
        <v>54997476</v>
      </c>
      <c r="D822" s="61" t="s">
        <v>2142</v>
      </c>
      <c r="E822" s="61" t="s">
        <v>5166</v>
      </c>
      <c r="F822" s="61" t="s">
        <v>37</v>
      </c>
      <c r="G822" s="62">
        <v>50000000</v>
      </c>
      <c r="H822" s="61">
        <v>6.3</v>
      </c>
      <c r="I822" s="62">
        <f>Table1[[#This Row],[gross]]-Table1[[#This Row],[budget]]</f>
        <v>4997476</v>
      </c>
      <c r="J822" s="61">
        <f>Table1[[#This Row],[gross]]/1000000</f>
        <v>54.997475999999999</v>
      </c>
      <c r="K822" s="61">
        <f>Table1[[#This Row],[budget]]/1000000</f>
        <v>50</v>
      </c>
      <c r="L822" s="71">
        <f>Table1[[#This Row],[Profit_Margin]]/1000000</f>
        <v>4.9974759999999998</v>
      </c>
    </row>
    <row r="823" spans="1:12">
      <c r="A823" s="68" t="s">
        <v>11295</v>
      </c>
      <c r="B823" s="61">
        <v>77</v>
      </c>
      <c r="C823" s="62">
        <v>7382993</v>
      </c>
      <c r="D823" s="61" t="s">
        <v>271</v>
      </c>
      <c r="E823" s="61" t="s">
        <v>11296</v>
      </c>
      <c r="F823" s="61" t="s">
        <v>37</v>
      </c>
      <c r="G823" s="62">
        <v>20000000</v>
      </c>
      <c r="H823" s="61">
        <v>2.8</v>
      </c>
      <c r="I823" s="62">
        <f>Table1[[#This Row],[gross]]-Table1[[#This Row],[budget]]</f>
        <v>-12617007</v>
      </c>
      <c r="J823" s="61">
        <f>Table1[[#This Row],[gross]]/1000000</f>
        <v>7.3829929999999999</v>
      </c>
      <c r="K823" s="61">
        <f>Table1[[#This Row],[budget]]/1000000</f>
        <v>20</v>
      </c>
      <c r="L823" s="71">
        <f>Table1[[#This Row],[Profit_Margin]]/1000000</f>
        <v>-12.617006999999999</v>
      </c>
    </row>
    <row r="824" spans="1:12">
      <c r="A824" s="68" t="s">
        <v>3444</v>
      </c>
      <c r="B824" s="61">
        <v>113</v>
      </c>
      <c r="C824" s="62">
        <v>28031250</v>
      </c>
      <c r="D824" s="61" t="s">
        <v>3446</v>
      </c>
      <c r="E824" s="61" t="s">
        <v>3447</v>
      </c>
      <c r="F824" s="61" t="s">
        <v>37</v>
      </c>
      <c r="G824" s="62">
        <v>60000000</v>
      </c>
      <c r="H824" s="61">
        <v>5.2</v>
      </c>
      <c r="I824" s="62">
        <f>Table1[[#This Row],[gross]]-Table1[[#This Row],[budget]]</f>
        <v>-31968750</v>
      </c>
      <c r="J824" s="61">
        <f>Table1[[#This Row],[gross]]/1000000</f>
        <v>28.03125</v>
      </c>
      <c r="K824" s="61">
        <f>Table1[[#This Row],[budget]]/1000000</f>
        <v>60</v>
      </c>
      <c r="L824" s="71">
        <f>Table1[[#This Row],[Profit_Margin]]/1000000</f>
        <v>-31.96875</v>
      </c>
    </row>
    <row r="825" spans="1:12">
      <c r="A825" s="68" t="s">
        <v>7875</v>
      </c>
      <c r="B825" s="61">
        <v>113</v>
      </c>
      <c r="C825" s="62">
        <v>10955425</v>
      </c>
      <c r="D825" s="61" t="s">
        <v>2813</v>
      </c>
      <c r="E825" s="61" t="s">
        <v>7877</v>
      </c>
      <c r="F825" s="61" t="s">
        <v>37</v>
      </c>
      <c r="G825" s="62">
        <v>30000000</v>
      </c>
      <c r="H825" s="61">
        <v>6</v>
      </c>
      <c r="I825" s="62">
        <f>Table1[[#This Row],[gross]]-Table1[[#This Row],[budget]]</f>
        <v>-19044575</v>
      </c>
      <c r="J825" s="61">
        <f>Table1[[#This Row],[gross]]/1000000</f>
        <v>10.955425</v>
      </c>
      <c r="K825" s="61">
        <f>Table1[[#This Row],[budget]]/1000000</f>
        <v>30</v>
      </c>
      <c r="L825" s="71">
        <f>Table1[[#This Row],[Profit_Margin]]/1000000</f>
        <v>-19.044574999999998</v>
      </c>
    </row>
    <row r="826" spans="1:12">
      <c r="A826" s="68" t="s">
        <v>13454</v>
      </c>
      <c r="B826" s="61">
        <v>103</v>
      </c>
      <c r="C826" s="62">
        <v>17474107</v>
      </c>
      <c r="D826" s="61" t="s">
        <v>9193</v>
      </c>
      <c r="E826" s="61" t="s">
        <v>16552</v>
      </c>
      <c r="F826" s="61" t="s">
        <v>37</v>
      </c>
      <c r="G826" s="62">
        <v>7000000</v>
      </c>
      <c r="H826" s="61">
        <v>7.3</v>
      </c>
      <c r="I826" s="62">
        <f>Table1[[#This Row],[gross]]-Table1[[#This Row],[budget]]</f>
        <v>10474107</v>
      </c>
      <c r="J826" s="61">
        <f>Table1[[#This Row],[gross]]/1000000</f>
        <v>17.474107</v>
      </c>
      <c r="K826" s="61">
        <f>Table1[[#This Row],[budget]]/1000000</f>
        <v>7</v>
      </c>
      <c r="L826" s="71">
        <f>Table1[[#This Row],[Profit_Margin]]/1000000</f>
        <v>10.474107</v>
      </c>
    </row>
    <row r="827" spans="1:12">
      <c r="A827" s="68" t="s">
        <v>12448</v>
      </c>
      <c r="B827" s="61">
        <v>110</v>
      </c>
      <c r="C827" s="62">
        <v>30102717</v>
      </c>
      <c r="D827" s="61" t="s">
        <v>4556</v>
      </c>
      <c r="E827" s="61" t="s">
        <v>12451</v>
      </c>
      <c r="F827" s="61" t="s">
        <v>37</v>
      </c>
      <c r="G827" s="62">
        <v>15000000</v>
      </c>
      <c r="H827" s="61">
        <v>5.5</v>
      </c>
      <c r="I827" s="62">
        <f>Table1[[#This Row],[gross]]-Table1[[#This Row],[budget]]</f>
        <v>15102717</v>
      </c>
      <c r="J827" s="61">
        <f>Table1[[#This Row],[gross]]/1000000</f>
        <v>30.102716999999998</v>
      </c>
      <c r="K827" s="61">
        <f>Table1[[#This Row],[budget]]/1000000</f>
        <v>15</v>
      </c>
      <c r="L827" s="71">
        <f>Table1[[#This Row],[Profit_Margin]]/1000000</f>
        <v>15.102717</v>
      </c>
    </row>
    <row r="828" spans="1:12">
      <c r="A828" s="68" t="s">
        <v>6248</v>
      </c>
      <c r="B828" s="61">
        <v>105</v>
      </c>
      <c r="C828" s="62">
        <v>116735231</v>
      </c>
      <c r="D828" s="61" t="s">
        <v>2215</v>
      </c>
      <c r="E828" s="61" t="s">
        <v>6250</v>
      </c>
      <c r="F828" s="61" t="s">
        <v>37</v>
      </c>
      <c r="G828" s="62">
        <v>70000000</v>
      </c>
      <c r="H828" s="61">
        <v>6.4</v>
      </c>
      <c r="I828" s="62">
        <f>Table1[[#This Row],[gross]]-Table1[[#This Row],[budget]]</f>
        <v>46735231</v>
      </c>
      <c r="J828" s="61">
        <f>Table1[[#This Row],[gross]]/1000000</f>
        <v>116.735231</v>
      </c>
      <c r="K828" s="61">
        <f>Table1[[#This Row],[budget]]/1000000</f>
        <v>70</v>
      </c>
      <c r="L828" s="71">
        <f>Table1[[#This Row],[Profit_Margin]]/1000000</f>
        <v>46.735230999999999</v>
      </c>
    </row>
    <row r="829" spans="1:12">
      <c r="A829" s="68" t="s">
        <v>10130</v>
      </c>
      <c r="B829" s="61">
        <v>88</v>
      </c>
      <c r="C829" s="62">
        <v>20218</v>
      </c>
      <c r="D829" s="61" t="s">
        <v>422</v>
      </c>
      <c r="E829" s="61" t="s">
        <v>10131</v>
      </c>
      <c r="F829" s="61" t="s">
        <v>37</v>
      </c>
      <c r="G829" s="62">
        <v>24000000</v>
      </c>
      <c r="H829" s="61">
        <v>5.3</v>
      </c>
      <c r="I829" s="62">
        <f>Table1[[#This Row],[gross]]-Table1[[#This Row],[budget]]</f>
        <v>-23979782</v>
      </c>
      <c r="J829" s="61">
        <f>Table1[[#This Row],[gross]]/1000000</f>
        <v>2.0218E-2</v>
      </c>
      <c r="K829" s="61">
        <f>Table1[[#This Row],[budget]]/1000000</f>
        <v>24</v>
      </c>
      <c r="L829" s="71">
        <f>Table1[[#This Row],[Profit_Margin]]/1000000</f>
        <v>-23.979782</v>
      </c>
    </row>
    <row r="830" spans="1:12">
      <c r="A830" s="68" t="s">
        <v>10865</v>
      </c>
      <c r="B830" s="61">
        <v>104</v>
      </c>
      <c r="C830" s="62">
        <v>33422556</v>
      </c>
      <c r="D830" s="61" t="s">
        <v>8060</v>
      </c>
      <c r="E830" s="61" t="s">
        <v>10866</v>
      </c>
      <c r="F830" s="61" t="s">
        <v>37</v>
      </c>
      <c r="G830" s="62">
        <v>20000000</v>
      </c>
      <c r="H830" s="61">
        <v>7.5</v>
      </c>
      <c r="I830" s="62">
        <f>Table1[[#This Row],[gross]]-Table1[[#This Row],[budget]]</f>
        <v>13422556</v>
      </c>
      <c r="J830" s="61">
        <f>Table1[[#This Row],[gross]]/1000000</f>
        <v>33.422556</v>
      </c>
      <c r="K830" s="61">
        <f>Table1[[#This Row],[budget]]/1000000</f>
        <v>20</v>
      </c>
      <c r="L830" s="71">
        <f>Table1[[#This Row],[Profit_Margin]]/1000000</f>
        <v>13.422556</v>
      </c>
    </row>
    <row r="831" spans="1:12">
      <c r="A831" s="68" t="s">
        <v>17642</v>
      </c>
      <c r="B831" s="61">
        <v>77</v>
      </c>
      <c r="C831" s="62">
        <v>19421271</v>
      </c>
      <c r="D831" s="61" t="s">
        <v>2966</v>
      </c>
      <c r="E831" s="61" t="s">
        <v>17644</v>
      </c>
      <c r="F831" s="61" t="s">
        <v>37</v>
      </c>
      <c r="G831" s="62">
        <v>5000000</v>
      </c>
      <c r="H831" s="61">
        <v>5</v>
      </c>
      <c r="I831" s="62">
        <f>Table1[[#This Row],[gross]]-Table1[[#This Row],[budget]]</f>
        <v>14421271</v>
      </c>
      <c r="J831" s="61">
        <f>Table1[[#This Row],[gross]]/1000000</f>
        <v>19.421271000000001</v>
      </c>
      <c r="K831" s="61">
        <f>Table1[[#This Row],[budget]]/1000000</f>
        <v>5</v>
      </c>
      <c r="L831" s="71">
        <f>Table1[[#This Row],[Profit_Margin]]/1000000</f>
        <v>14.421271000000001</v>
      </c>
    </row>
    <row r="832" spans="1:12">
      <c r="A832" s="68" t="s">
        <v>21346</v>
      </c>
      <c r="B832" s="61">
        <v>88</v>
      </c>
      <c r="C832" s="62">
        <v>58936</v>
      </c>
      <c r="D832" s="61" t="s">
        <v>6419</v>
      </c>
      <c r="E832" s="61" t="s">
        <v>21349</v>
      </c>
      <c r="F832" s="61" t="s">
        <v>37</v>
      </c>
      <c r="G832" s="62">
        <v>1200000</v>
      </c>
      <c r="H832" s="61">
        <v>6.1</v>
      </c>
      <c r="I832" s="62">
        <f>Table1[[#This Row],[gross]]-Table1[[#This Row],[budget]]</f>
        <v>-1141064</v>
      </c>
      <c r="J832" s="61">
        <f>Table1[[#This Row],[gross]]/1000000</f>
        <v>5.8936000000000002E-2</v>
      </c>
      <c r="K832" s="61">
        <f>Table1[[#This Row],[budget]]/1000000</f>
        <v>1.2</v>
      </c>
      <c r="L832" s="71">
        <f>Table1[[#This Row],[Profit_Margin]]/1000000</f>
        <v>-1.1410640000000001</v>
      </c>
    </row>
    <row r="833" spans="1:12">
      <c r="A833" s="68" t="s">
        <v>16198</v>
      </c>
      <c r="B833" s="61">
        <v>108</v>
      </c>
      <c r="C833" s="62">
        <v>568695</v>
      </c>
      <c r="D833" s="61" t="s">
        <v>8921</v>
      </c>
      <c r="E833" s="61" t="s">
        <v>16199</v>
      </c>
      <c r="F833" s="61" t="s">
        <v>37</v>
      </c>
      <c r="G833" s="62">
        <v>8000000</v>
      </c>
      <c r="H833" s="61">
        <v>6.5</v>
      </c>
      <c r="I833" s="62">
        <f>Table1[[#This Row],[gross]]-Table1[[#This Row],[budget]]</f>
        <v>-7431305</v>
      </c>
      <c r="J833" s="61">
        <f>Table1[[#This Row],[gross]]/1000000</f>
        <v>0.56869499999999995</v>
      </c>
      <c r="K833" s="61">
        <f>Table1[[#This Row],[budget]]/1000000</f>
        <v>8</v>
      </c>
      <c r="L833" s="71">
        <f>Table1[[#This Row],[Profit_Margin]]/1000000</f>
        <v>-7.431305</v>
      </c>
    </row>
    <row r="834" spans="1:12">
      <c r="A834" s="68" t="s">
        <v>198</v>
      </c>
      <c r="B834" s="61">
        <v>87</v>
      </c>
      <c r="C834" s="62">
        <v>64172251</v>
      </c>
      <c r="D834" s="61" t="s">
        <v>2786</v>
      </c>
      <c r="E834" s="61" t="s">
        <v>8210</v>
      </c>
      <c r="F834" s="61" t="s">
        <v>37</v>
      </c>
      <c r="G834" s="62">
        <v>30000000</v>
      </c>
      <c r="H834" s="61">
        <v>5.4</v>
      </c>
      <c r="I834" s="62">
        <f>Table1[[#This Row],[gross]]-Table1[[#This Row],[budget]]</f>
        <v>34172251</v>
      </c>
      <c r="J834" s="61">
        <f>Table1[[#This Row],[gross]]/1000000</f>
        <v>64.172251000000003</v>
      </c>
      <c r="K834" s="61">
        <f>Table1[[#This Row],[budget]]/1000000</f>
        <v>30</v>
      </c>
      <c r="L834" s="71">
        <f>Table1[[#This Row],[Profit_Margin]]/1000000</f>
        <v>34.172251000000003</v>
      </c>
    </row>
    <row r="835" spans="1:12">
      <c r="A835" s="68" t="s">
        <v>15645</v>
      </c>
      <c r="B835" s="61">
        <v>91</v>
      </c>
      <c r="C835" s="62">
        <v>20035310</v>
      </c>
      <c r="D835" s="61" t="s">
        <v>1415</v>
      </c>
      <c r="E835" s="61" t="s">
        <v>15646</v>
      </c>
      <c r="F835" s="61" t="s">
        <v>37</v>
      </c>
      <c r="G835" s="62">
        <v>9000000</v>
      </c>
      <c r="H835" s="61">
        <v>4.9000000000000004</v>
      </c>
      <c r="I835" s="62">
        <f>Table1[[#This Row],[gross]]-Table1[[#This Row],[budget]]</f>
        <v>11035310</v>
      </c>
      <c r="J835" s="61">
        <f>Table1[[#This Row],[gross]]/1000000</f>
        <v>20.035309999999999</v>
      </c>
      <c r="K835" s="61">
        <f>Table1[[#This Row],[budget]]/1000000</f>
        <v>9</v>
      </c>
      <c r="L835" s="71">
        <f>Table1[[#This Row],[Profit_Margin]]/1000000</f>
        <v>11.035310000000001</v>
      </c>
    </row>
    <row r="836" spans="1:12">
      <c r="A836" s="68" t="s">
        <v>2952</v>
      </c>
      <c r="B836" s="61">
        <v>178</v>
      </c>
      <c r="C836" s="62">
        <v>5501940</v>
      </c>
      <c r="D836" s="61" t="s">
        <v>3241</v>
      </c>
      <c r="E836" s="61" t="s">
        <v>13625</v>
      </c>
      <c r="F836" s="61" t="s">
        <v>8731</v>
      </c>
      <c r="G836" s="62">
        <v>13500000</v>
      </c>
      <c r="H836" s="61">
        <v>8.3000000000000007</v>
      </c>
      <c r="I836" s="62">
        <f>Table1[[#This Row],[gross]]-Table1[[#This Row],[budget]]</f>
        <v>-7998060</v>
      </c>
      <c r="J836" s="61">
        <f>Table1[[#This Row],[gross]]/1000000</f>
        <v>5.5019400000000003</v>
      </c>
      <c r="K836" s="61">
        <f>Table1[[#This Row],[budget]]/1000000</f>
        <v>13.5</v>
      </c>
      <c r="L836" s="71">
        <f>Table1[[#This Row],[Profit_Margin]]/1000000</f>
        <v>-7.9980599999999997</v>
      </c>
    </row>
    <row r="837" spans="1:12">
      <c r="A837" s="68" t="s">
        <v>3233</v>
      </c>
      <c r="B837" s="61">
        <v>87</v>
      </c>
      <c r="C837" s="62">
        <v>112950721</v>
      </c>
      <c r="D837" s="61" t="s">
        <v>515</v>
      </c>
      <c r="E837" s="61" t="s">
        <v>3235</v>
      </c>
      <c r="F837" s="61" t="s">
        <v>37</v>
      </c>
      <c r="G837" s="62">
        <v>72000000</v>
      </c>
      <c r="H837" s="61">
        <v>4.5999999999999996</v>
      </c>
      <c r="I837" s="62">
        <f>Table1[[#This Row],[gross]]-Table1[[#This Row],[budget]]</f>
        <v>40950721</v>
      </c>
      <c r="J837" s="61">
        <f>Table1[[#This Row],[gross]]/1000000</f>
        <v>112.950721</v>
      </c>
      <c r="K837" s="61">
        <f>Table1[[#This Row],[budget]]/1000000</f>
        <v>72</v>
      </c>
      <c r="L837" s="71">
        <f>Table1[[#This Row],[Profit_Margin]]/1000000</f>
        <v>40.950721000000001</v>
      </c>
    </row>
    <row r="838" spans="1:12">
      <c r="A838" s="68" t="s">
        <v>5689</v>
      </c>
      <c r="B838" s="61">
        <v>110</v>
      </c>
      <c r="C838" s="62">
        <v>16067035</v>
      </c>
      <c r="D838" s="61" t="s">
        <v>50</v>
      </c>
      <c r="E838" s="61" t="s">
        <v>21534</v>
      </c>
      <c r="F838" s="61" t="s">
        <v>37</v>
      </c>
      <c r="G838" s="62">
        <v>1100000</v>
      </c>
      <c r="H838" s="61">
        <v>7.3</v>
      </c>
      <c r="I838" s="62">
        <f>Table1[[#This Row],[gross]]-Table1[[#This Row],[budget]]</f>
        <v>14967035</v>
      </c>
      <c r="J838" s="61">
        <f>Table1[[#This Row],[gross]]/1000000</f>
        <v>16.067035000000001</v>
      </c>
      <c r="K838" s="61">
        <f>Table1[[#This Row],[budget]]/1000000</f>
        <v>1.1000000000000001</v>
      </c>
      <c r="L838" s="71">
        <f>Table1[[#This Row],[Profit_Margin]]/1000000</f>
        <v>14.967034999999999</v>
      </c>
    </row>
    <row r="839" spans="1:12">
      <c r="A839" s="68" t="s">
        <v>5486</v>
      </c>
      <c r="B839" s="61">
        <v>99</v>
      </c>
      <c r="C839" s="62">
        <v>33000377</v>
      </c>
      <c r="D839" s="61" t="s">
        <v>8945</v>
      </c>
      <c r="E839" s="61" t="s">
        <v>8946</v>
      </c>
      <c r="F839" s="61" t="s">
        <v>37</v>
      </c>
      <c r="G839" s="62">
        <v>28000000</v>
      </c>
      <c r="H839" s="61">
        <v>4.9000000000000004</v>
      </c>
      <c r="I839" s="62">
        <f>Table1[[#This Row],[gross]]-Table1[[#This Row],[budget]]</f>
        <v>5000377</v>
      </c>
      <c r="J839" s="61">
        <f>Table1[[#This Row],[gross]]/1000000</f>
        <v>33.000377</v>
      </c>
      <c r="K839" s="61">
        <f>Table1[[#This Row],[budget]]/1000000</f>
        <v>28</v>
      </c>
      <c r="L839" s="71">
        <f>Table1[[#This Row],[Profit_Margin]]/1000000</f>
        <v>5.0003770000000003</v>
      </c>
    </row>
    <row r="840" spans="1:12">
      <c r="A840" s="68" t="s">
        <v>3414</v>
      </c>
      <c r="B840" s="61">
        <v>92</v>
      </c>
      <c r="C840" s="62">
        <v>55942830</v>
      </c>
      <c r="D840" s="61" t="s">
        <v>3416</v>
      </c>
      <c r="E840" s="61" t="s">
        <v>3417</v>
      </c>
      <c r="F840" s="61" t="s">
        <v>37</v>
      </c>
      <c r="G840" s="62">
        <v>70000000</v>
      </c>
      <c r="H840" s="61">
        <v>6.3</v>
      </c>
      <c r="I840" s="62">
        <f>Table1[[#This Row],[gross]]-Table1[[#This Row],[budget]]</f>
        <v>-14057170</v>
      </c>
      <c r="J840" s="61">
        <f>Table1[[#This Row],[gross]]/1000000</f>
        <v>55.942830000000001</v>
      </c>
      <c r="K840" s="61">
        <f>Table1[[#This Row],[budget]]/1000000</f>
        <v>70</v>
      </c>
      <c r="L840" s="71">
        <f>Table1[[#This Row],[Profit_Margin]]/1000000</f>
        <v>-14.057169999999999</v>
      </c>
    </row>
    <row r="841" spans="1:12">
      <c r="A841" s="68" t="s">
        <v>21445</v>
      </c>
      <c r="B841" s="61">
        <v>73</v>
      </c>
      <c r="C841" s="62">
        <v>39659</v>
      </c>
      <c r="D841" s="61" t="s">
        <v>21447</v>
      </c>
      <c r="E841" s="61" t="s">
        <v>21449</v>
      </c>
      <c r="F841" s="61" t="s">
        <v>37</v>
      </c>
      <c r="G841" s="62">
        <v>1600000</v>
      </c>
      <c r="H841" s="61">
        <v>7</v>
      </c>
      <c r="I841" s="62">
        <f>Table1[[#This Row],[gross]]-Table1[[#This Row],[budget]]</f>
        <v>-1560341</v>
      </c>
      <c r="J841" s="61">
        <f>Table1[[#This Row],[gross]]/1000000</f>
        <v>3.9659E-2</v>
      </c>
      <c r="K841" s="61">
        <f>Table1[[#This Row],[budget]]/1000000</f>
        <v>1.6</v>
      </c>
      <c r="L841" s="71">
        <f>Table1[[#This Row],[Profit_Margin]]/1000000</f>
        <v>-1.560341</v>
      </c>
    </row>
    <row r="842" spans="1:12">
      <c r="A842" s="68" t="s">
        <v>2698</v>
      </c>
      <c r="B842" s="61">
        <v>110</v>
      </c>
      <c r="C842" s="62">
        <v>28831145</v>
      </c>
      <c r="D842" s="61" t="s">
        <v>3794</v>
      </c>
      <c r="E842" s="61" t="s">
        <v>9856</v>
      </c>
      <c r="F842" s="61" t="s">
        <v>37</v>
      </c>
      <c r="G842" s="62">
        <v>25000000</v>
      </c>
      <c r="H842" s="61">
        <v>6.8</v>
      </c>
      <c r="I842" s="62">
        <f>Table1[[#This Row],[gross]]-Table1[[#This Row],[budget]]</f>
        <v>3831145</v>
      </c>
      <c r="J842" s="61">
        <f>Table1[[#This Row],[gross]]/1000000</f>
        <v>28.831144999999999</v>
      </c>
      <c r="K842" s="61">
        <f>Table1[[#This Row],[budget]]/1000000</f>
        <v>25</v>
      </c>
      <c r="L842" s="71">
        <f>Table1[[#This Row],[Profit_Margin]]/1000000</f>
        <v>3.8311449999999998</v>
      </c>
    </row>
    <row r="843" spans="1:12">
      <c r="A843" s="68" t="s">
        <v>79</v>
      </c>
      <c r="B843" s="61">
        <v>99</v>
      </c>
      <c r="C843" s="62">
        <v>42057340</v>
      </c>
      <c r="D843" s="61" t="s">
        <v>5544</v>
      </c>
      <c r="E843" s="61" t="s">
        <v>8348</v>
      </c>
      <c r="F843" s="61" t="s">
        <v>37</v>
      </c>
      <c r="G843" s="62">
        <v>30000000</v>
      </c>
      <c r="H843" s="61">
        <v>6.6</v>
      </c>
      <c r="I843" s="62">
        <f>Table1[[#This Row],[gross]]-Table1[[#This Row],[budget]]</f>
        <v>12057340</v>
      </c>
      <c r="J843" s="61">
        <f>Table1[[#This Row],[gross]]/1000000</f>
        <v>42.057340000000003</v>
      </c>
      <c r="K843" s="61">
        <f>Table1[[#This Row],[budget]]/1000000</f>
        <v>30</v>
      </c>
      <c r="L843" s="71">
        <f>Table1[[#This Row],[Profit_Margin]]/1000000</f>
        <v>12.05734</v>
      </c>
    </row>
    <row r="844" spans="1:12">
      <c r="A844" s="68" t="s">
        <v>3873</v>
      </c>
      <c r="B844" s="61">
        <v>103</v>
      </c>
      <c r="C844" s="62">
        <v>72413</v>
      </c>
      <c r="D844" s="61" t="s">
        <v>189</v>
      </c>
      <c r="E844" s="61" t="s">
        <v>3876</v>
      </c>
      <c r="F844" s="61" t="s">
        <v>1946</v>
      </c>
      <c r="G844" s="62">
        <v>65000000</v>
      </c>
      <c r="H844" s="61">
        <v>6.1</v>
      </c>
      <c r="I844" s="62">
        <f>Table1[[#This Row],[gross]]-Table1[[#This Row],[budget]]</f>
        <v>-64927587</v>
      </c>
      <c r="J844" s="61">
        <f>Table1[[#This Row],[gross]]/1000000</f>
        <v>7.2413000000000005E-2</v>
      </c>
      <c r="K844" s="61">
        <f>Table1[[#This Row],[budget]]/1000000</f>
        <v>65</v>
      </c>
      <c r="L844" s="71">
        <f>Table1[[#This Row],[Profit_Margin]]/1000000</f>
        <v>-64.927587000000003</v>
      </c>
    </row>
    <row r="845" spans="1:12">
      <c r="A845" s="68" t="s">
        <v>7997</v>
      </c>
      <c r="B845" s="61">
        <v>107</v>
      </c>
      <c r="C845" s="62">
        <v>10956379</v>
      </c>
      <c r="D845" s="61" t="s">
        <v>7998</v>
      </c>
      <c r="E845" s="61" t="s">
        <v>7999</v>
      </c>
      <c r="F845" s="61" t="s">
        <v>37</v>
      </c>
      <c r="G845" s="62">
        <v>35000000</v>
      </c>
      <c r="H845" s="61">
        <v>3.6</v>
      </c>
      <c r="I845" s="62">
        <f>Table1[[#This Row],[gross]]-Table1[[#This Row],[budget]]</f>
        <v>-24043621</v>
      </c>
      <c r="J845" s="61">
        <f>Table1[[#This Row],[gross]]/1000000</f>
        <v>10.956379</v>
      </c>
      <c r="K845" s="61">
        <f>Table1[[#This Row],[budget]]/1000000</f>
        <v>35</v>
      </c>
      <c r="L845" s="71">
        <f>Table1[[#This Row],[Profit_Margin]]/1000000</f>
        <v>-24.043621000000002</v>
      </c>
    </row>
    <row r="846" spans="1:12">
      <c r="A846" s="68" t="s">
        <v>5495</v>
      </c>
      <c r="B846" s="61">
        <v>100</v>
      </c>
      <c r="C846" s="62">
        <v>9353573</v>
      </c>
      <c r="D846" s="61" t="s">
        <v>262</v>
      </c>
      <c r="E846" s="61" t="s">
        <v>8604</v>
      </c>
      <c r="F846" s="61" t="s">
        <v>37</v>
      </c>
      <c r="G846" s="62">
        <v>45000000</v>
      </c>
      <c r="H846" s="61">
        <v>2.7</v>
      </c>
      <c r="I846" s="62">
        <f>Table1[[#This Row],[gross]]-Table1[[#This Row],[budget]]</f>
        <v>-35646427</v>
      </c>
      <c r="J846" s="61">
        <f>Table1[[#This Row],[gross]]/1000000</f>
        <v>9.3535730000000008</v>
      </c>
      <c r="K846" s="61">
        <f>Table1[[#This Row],[budget]]/1000000</f>
        <v>45</v>
      </c>
      <c r="L846" s="71">
        <f>Table1[[#This Row],[Profit_Margin]]/1000000</f>
        <v>-35.646427000000003</v>
      </c>
    </row>
    <row r="847" spans="1:12">
      <c r="A847" s="68" t="s">
        <v>514</v>
      </c>
      <c r="B847" s="61">
        <v>104</v>
      </c>
      <c r="C847" s="62">
        <v>30063805</v>
      </c>
      <c r="D847" s="61" t="s">
        <v>4337</v>
      </c>
      <c r="E847" s="61" t="s">
        <v>4338</v>
      </c>
      <c r="F847" s="61" t="s">
        <v>37</v>
      </c>
      <c r="G847" s="62">
        <v>60000000</v>
      </c>
      <c r="H847" s="61">
        <v>6.1</v>
      </c>
      <c r="I847" s="62">
        <f>Table1[[#This Row],[gross]]-Table1[[#This Row],[budget]]</f>
        <v>-29936195</v>
      </c>
      <c r="J847" s="61">
        <f>Table1[[#This Row],[gross]]/1000000</f>
        <v>30.063804999999999</v>
      </c>
      <c r="K847" s="61">
        <f>Table1[[#This Row],[budget]]/1000000</f>
        <v>60</v>
      </c>
      <c r="L847" s="71">
        <f>Table1[[#This Row],[Profit_Margin]]/1000000</f>
        <v>-29.936195000000001</v>
      </c>
    </row>
    <row r="848" spans="1:12">
      <c r="A848" s="68" t="s">
        <v>499</v>
      </c>
      <c r="B848" s="61">
        <v>103</v>
      </c>
      <c r="C848" s="62">
        <v>51317350</v>
      </c>
      <c r="D848" s="61" t="s">
        <v>42</v>
      </c>
      <c r="E848" s="61" t="s">
        <v>4522</v>
      </c>
      <c r="F848" s="61" t="s">
        <v>37</v>
      </c>
      <c r="G848" s="62">
        <v>57000000</v>
      </c>
      <c r="H848" s="61">
        <v>6.4</v>
      </c>
      <c r="I848" s="62">
        <f>Table1[[#This Row],[gross]]-Table1[[#This Row],[budget]]</f>
        <v>-5682650</v>
      </c>
      <c r="J848" s="61">
        <f>Table1[[#This Row],[gross]]/1000000</f>
        <v>51.317349999999998</v>
      </c>
      <c r="K848" s="61">
        <f>Table1[[#This Row],[budget]]/1000000</f>
        <v>57</v>
      </c>
      <c r="L848" s="71">
        <f>Table1[[#This Row],[Profit_Margin]]/1000000</f>
        <v>-5.6826499999999998</v>
      </c>
    </row>
    <row r="849" spans="1:12">
      <c r="A849" s="68" t="s">
        <v>11958</v>
      </c>
      <c r="B849" s="61">
        <v>108</v>
      </c>
      <c r="C849" s="62">
        <v>6000000</v>
      </c>
      <c r="D849" s="61" t="s">
        <v>42</v>
      </c>
      <c r="E849" s="61" t="s">
        <v>11960</v>
      </c>
      <c r="F849" s="61" t="s">
        <v>37</v>
      </c>
      <c r="G849" s="62">
        <v>18000000</v>
      </c>
      <c r="H849" s="61">
        <v>6.7</v>
      </c>
      <c r="I849" s="62">
        <f>Table1[[#This Row],[gross]]-Table1[[#This Row],[budget]]</f>
        <v>-12000000</v>
      </c>
      <c r="J849" s="61">
        <f>Table1[[#This Row],[gross]]/1000000</f>
        <v>6</v>
      </c>
      <c r="K849" s="61">
        <f>Table1[[#This Row],[budget]]/1000000</f>
        <v>18</v>
      </c>
      <c r="L849" s="71">
        <f>Table1[[#This Row],[Profit_Margin]]/1000000</f>
        <v>-12</v>
      </c>
    </row>
    <row r="850" spans="1:12">
      <c r="A850" s="68" t="s">
        <v>5423</v>
      </c>
      <c r="B850" s="61">
        <v>84</v>
      </c>
      <c r="C850" s="62">
        <v>21283440</v>
      </c>
      <c r="D850" s="61" t="s">
        <v>1924</v>
      </c>
      <c r="E850" s="61" t="s">
        <v>5425</v>
      </c>
      <c r="F850" s="61" t="s">
        <v>37</v>
      </c>
      <c r="G850" s="62">
        <v>55000000</v>
      </c>
      <c r="H850" s="61">
        <v>6</v>
      </c>
      <c r="I850" s="62">
        <f>Table1[[#This Row],[gross]]-Table1[[#This Row],[budget]]</f>
        <v>-33716560</v>
      </c>
      <c r="J850" s="61">
        <f>Table1[[#This Row],[gross]]/1000000</f>
        <v>21.283439999999999</v>
      </c>
      <c r="K850" s="61">
        <f>Table1[[#This Row],[budget]]/1000000</f>
        <v>55</v>
      </c>
      <c r="L850" s="71">
        <f>Table1[[#This Row],[Profit_Margin]]/1000000</f>
        <v>-33.716560000000001</v>
      </c>
    </row>
    <row r="851" spans="1:12">
      <c r="A851" s="68" t="s">
        <v>21717</v>
      </c>
      <c r="B851" s="61">
        <v>97</v>
      </c>
      <c r="C851" s="62">
        <v>464655</v>
      </c>
      <c r="D851" s="61" t="s">
        <v>2527</v>
      </c>
      <c r="E851" s="61" t="s">
        <v>21718</v>
      </c>
      <c r="F851" s="61" t="s">
        <v>37</v>
      </c>
      <c r="G851" s="62">
        <v>1000000</v>
      </c>
      <c r="H851" s="61">
        <v>7</v>
      </c>
      <c r="I851" s="62">
        <f>Table1[[#This Row],[gross]]-Table1[[#This Row],[budget]]</f>
        <v>-535345</v>
      </c>
      <c r="J851" s="61">
        <f>Table1[[#This Row],[gross]]/1000000</f>
        <v>0.46465499999999998</v>
      </c>
      <c r="K851" s="61">
        <f>Table1[[#This Row],[budget]]/1000000</f>
        <v>1</v>
      </c>
      <c r="L851" s="71">
        <f>Table1[[#This Row],[Profit_Margin]]/1000000</f>
        <v>-0.53534499999999996</v>
      </c>
    </row>
    <row r="852" spans="1:12">
      <c r="A852" s="68" t="s">
        <v>3639</v>
      </c>
      <c r="B852" s="61">
        <v>136</v>
      </c>
      <c r="C852" s="62">
        <v>33685268</v>
      </c>
      <c r="D852" s="61" t="s">
        <v>3171</v>
      </c>
      <c r="E852" s="61" t="s">
        <v>3640</v>
      </c>
      <c r="F852" s="61" t="s">
        <v>37</v>
      </c>
      <c r="G852" s="62">
        <v>68000000</v>
      </c>
      <c r="H852" s="61">
        <v>5.5</v>
      </c>
      <c r="I852" s="62">
        <f>Table1[[#This Row],[gross]]-Table1[[#This Row],[budget]]</f>
        <v>-34314732</v>
      </c>
      <c r="J852" s="61">
        <f>Table1[[#This Row],[gross]]/1000000</f>
        <v>33.685268000000001</v>
      </c>
      <c r="K852" s="61">
        <f>Table1[[#This Row],[budget]]/1000000</f>
        <v>68</v>
      </c>
      <c r="L852" s="71">
        <f>Table1[[#This Row],[Profit_Margin]]/1000000</f>
        <v>-34.314731999999999</v>
      </c>
    </row>
    <row r="853" spans="1:12">
      <c r="A853" s="68" t="s">
        <v>6839</v>
      </c>
      <c r="B853" s="61">
        <v>98</v>
      </c>
      <c r="C853" s="62">
        <v>32701088</v>
      </c>
      <c r="D853" s="61" t="s">
        <v>7963</v>
      </c>
      <c r="E853" s="61" t="s">
        <v>7965</v>
      </c>
      <c r="F853" s="61" t="s">
        <v>37</v>
      </c>
      <c r="G853" s="62">
        <v>32000000</v>
      </c>
      <c r="H853" s="61">
        <v>6.9</v>
      </c>
      <c r="I853" s="62">
        <f>Table1[[#This Row],[gross]]-Table1[[#This Row],[budget]]</f>
        <v>701088</v>
      </c>
      <c r="J853" s="61">
        <f>Table1[[#This Row],[gross]]/1000000</f>
        <v>32.701087999999999</v>
      </c>
      <c r="K853" s="61">
        <f>Table1[[#This Row],[budget]]/1000000</f>
        <v>32</v>
      </c>
      <c r="L853" s="71">
        <f>Table1[[#This Row],[Profit_Margin]]/1000000</f>
        <v>0.70108800000000004</v>
      </c>
    </row>
    <row r="854" spans="1:12">
      <c r="A854" s="68" t="s">
        <v>1104</v>
      </c>
      <c r="B854" s="61">
        <v>130</v>
      </c>
      <c r="C854" s="62">
        <v>103338338</v>
      </c>
      <c r="D854" s="61" t="s">
        <v>3076</v>
      </c>
      <c r="E854" s="61" t="s">
        <v>3078</v>
      </c>
      <c r="F854" s="61" t="s">
        <v>37</v>
      </c>
      <c r="G854" s="62">
        <v>70000000</v>
      </c>
      <c r="H854" s="61">
        <v>6.5</v>
      </c>
      <c r="I854" s="62">
        <f>Table1[[#This Row],[gross]]-Table1[[#This Row],[budget]]</f>
        <v>33338338</v>
      </c>
      <c r="J854" s="61">
        <f>Table1[[#This Row],[gross]]/1000000</f>
        <v>103.33833799999999</v>
      </c>
      <c r="K854" s="61">
        <f>Table1[[#This Row],[budget]]/1000000</f>
        <v>70</v>
      </c>
      <c r="L854" s="71">
        <f>Table1[[#This Row],[Profit_Margin]]/1000000</f>
        <v>33.338338</v>
      </c>
    </row>
    <row r="855" spans="1:12">
      <c r="A855" s="68" t="s">
        <v>19115</v>
      </c>
      <c r="B855" s="61">
        <v>92</v>
      </c>
      <c r="C855" s="62">
        <v>7680</v>
      </c>
      <c r="D855" s="61" t="s">
        <v>214</v>
      </c>
      <c r="E855" s="61" t="s">
        <v>19116</v>
      </c>
      <c r="F855" s="61" t="s">
        <v>37</v>
      </c>
      <c r="G855" s="62">
        <v>2000000</v>
      </c>
      <c r="H855" s="61">
        <v>6.4</v>
      </c>
      <c r="I855" s="62">
        <f>Table1[[#This Row],[gross]]-Table1[[#This Row],[budget]]</f>
        <v>-1992320</v>
      </c>
      <c r="J855" s="61">
        <f>Table1[[#This Row],[gross]]/1000000</f>
        <v>7.6800000000000002E-3</v>
      </c>
      <c r="K855" s="61">
        <f>Table1[[#This Row],[budget]]/1000000</f>
        <v>2</v>
      </c>
      <c r="L855" s="71">
        <f>Table1[[#This Row],[Profit_Margin]]/1000000</f>
        <v>-1.9923200000000001</v>
      </c>
    </row>
    <row r="856" spans="1:12">
      <c r="A856" s="68" t="s">
        <v>2482</v>
      </c>
      <c r="B856" s="61">
        <v>95</v>
      </c>
      <c r="C856" s="62">
        <v>13401683</v>
      </c>
      <c r="D856" s="61" t="s">
        <v>647</v>
      </c>
      <c r="E856" s="61" t="s">
        <v>2485</v>
      </c>
      <c r="F856" s="61" t="s">
        <v>37</v>
      </c>
      <c r="G856" s="62">
        <v>35000000</v>
      </c>
      <c r="H856" s="61">
        <v>7.1</v>
      </c>
      <c r="I856" s="62">
        <f>Table1[[#This Row],[gross]]-Table1[[#This Row],[budget]]</f>
        <v>-21598317</v>
      </c>
      <c r="J856" s="61">
        <f>Table1[[#This Row],[gross]]/1000000</f>
        <v>13.401683</v>
      </c>
      <c r="K856" s="61">
        <f>Table1[[#This Row],[budget]]/1000000</f>
        <v>35</v>
      </c>
      <c r="L856" s="71">
        <f>Table1[[#This Row],[Profit_Margin]]/1000000</f>
        <v>-21.598317000000002</v>
      </c>
    </row>
    <row r="857" spans="1:12">
      <c r="A857" s="68" t="s">
        <v>2246</v>
      </c>
      <c r="B857" s="61">
        <v>104</v>
      </c>
      <c r="C857" s="62">
        <v>31899000</v>
      </c>
      <c r="D857" s="61" t="s">
        <v>16873</v>
      </c>
      <c r="E857" s="61" t="s">
        <v>16874</v>
      </c>
      <c r="F857" s="61" t="s">
        <v>37</v>
      </c>
      <c r="G857" s="62">
        <v>6500000</v>
      </c>
      <c r="H857" s="61">
        <v>7.1</v>
      </c>
      <c r="I857" s="62">
        <f>Table1[[#This Row],[gross]]-Table1[[#This Row],[budget]]</f>
        <v>25399000</v>
      </c>
      <c r="J857" s="61">
        <f>Table1[[#This Row],[gross]]/1000000</f>
        <v>31.899000000000001</v>
      </c>
      <c r="K857" s="61">
        <f>Table1[[#This Row],[budget]]/1000000</f>
        <v>6.5</v>
      </c>
      <c r="L857" s="71">
        <f>Table1[[#This Row],[Profit_Margin]]/1000000</f>
        <v>25.399000000000001</v>
      </c>
    </row>
    <row r="858" spans="1:12">
      <c r="A858" s="68" t="s">
        <v>2785</v>
      </c>
      <c r="B858" s="61">
        <v>102</v>
      </c>
      <c r="C858" s="62">
        <v>32853640</v>
      </c>
      <c r="D858" s="61" t="s">
        <v>2527</v>
      </c>
      <c r="E858" s="61" t="s">
        <v>6610</v>
      </c>
      <c r="F858" s="61" t="s">
        <v>37</v>
      </c>
      <c r="G858" s="62">
        <v>40000000</v>
      </c>
      <c r="H858" s="61">
        <v>5.7</v>
      </c>
      <c r="I858" s="62">
        <f>Table1[[#This Row],[gross]]-Table1[[#This Row],[budget]]</f>
        <v>-7146360</v>
      </c>
      <c r="J858" s="61">
        <f>Table1[[#This Row],[gross]]/1000000</f>
        <v>32.853639999999999</v>
      </c>
      <c r="K858" s="61">
        <f>Table1[[#This Row],[budget]]/1000000</f>
        <v>40</v>
      </c>
      <c r="L858" s="71">
        <f>Table1[[#This Row],[Profit_Margin]]/1000000</f>
        <v>-7.1463599999999996</v>
      </c>
    </row>
    <row r="859" spans="1:12">
      <c r="A859" s="68" t="s">
        <v>5486</v>
      </c>
      <c r="B859" s="61">
        <v>104</v>
      </c>
      <c r="C859" s="62">
        <v>10706786</v>
      </c>
      <c r="D859" s="61" t="s">
        <v>1364</v>
      </c>
      <c r="E859" s="61" t="s">
        <v>5487</v>
      </c>
      <c r="F859" s="61" t="s">
        <v>37</v>
      </c>
      <c r="G859" s="62">
        <v>50000000</v>
      </c>
      <c r="H859" s="61">
        <v>5.5</v>
      </c>
      <c r="I859" s="62">
        <f>Table1[[#This Row],[gross]]-Table1[[#This Row],[budget]]</f>
        <v>-39293214</v>
      </c>
      <c r="J859" s="61">
        <f>Table1[[#This Row],[gross]]/1000000</f>
        <v>10.706785999999999</v>
      </c>
      <c r="K859" s="61">
        <f>Table1[[#This Row],[budget]]/1000000</f>
        <v>50</v>
      </c>
      <c r="L859" s="71">
        <f>Table1[[#This Row],[Profit_Margin]]/1000000</f>
        <v>-39.293213999999999</v>
      </c>
    </row>
    <row r="860" spans="1:12">
      <c r="A860" s="68" t="s">
        <v>5911</v>
      </c>
      <c r="B860" s="61">
        <v>91</v>
      </c>
      <c r="C860" s="62">
        <v>17843379</v>
      </c>
      <c r="D860" s="61" t="s">
        <v>1415</v>
      </c>
      <c r="E860" s="61" t="s">
        <v>16063</v>
      </c>
      <c r="F860" s="61" t="s">
        <v>37</v>
      </c>
      <c r="G860" s="62">
        <v>8000000</v>
      </c>
      <c r="H860" s="61">
        <v>5.7</v>
      </c>
      <c r="I860" s="62">
        <f>Table1[[#This Row],[gross]]-Table1[[#This Row],[budget]]</f>
        <v>9843379</v>
      </c>
      <c r="J860" s="61">
        <f>Table1[[#This Row],[gross]]/1000000</f>
        <v>17.843378999999999</v>
      </c>
      <c r="K860" s="61">
        <f>Table1[[#This Row],[budget]]/1000000</f>
        <v>8</v>
      </c>
      <c r="L860" s="71">
        <f>Table1[[#This Row],[Profit_Margin]]/1000000</f>
        <v>9.8433790000000005</v>
      </c>
    </row>
    <row r="861" spans="1:12">
      <c r="A861" s="68" t="s">
        <v>12849</v>
      </c>
      <c r="B861" s="61">
        <v>100</v>
      </c>
      <c r="C861" s="62">
        <v>35054909</v>
      </c>
      <c r="D861" s="61" t="s">
        <v>1935</v>
      </c>
      <c r="E861" s="61" t="s">
        <v>12850</v>
      </c>
      <c r="F861" s="61" t="s">
        <v>37</v>
      </c>
      <c r="G861" s="62">
        <v>15000000</v>
      </c>
      <c r="H861" s="61">
        <v>7.8</v>
      </c>
      <c r="I861" s="62">
        <f>Table1[[#This Row],[gross]]-Table1[[#This Row],[budget]]</f>
        <v>20054909</v>
      </c>
      <c r="J861" s="61">
        <f>Table1[[#This Row],[gross]]/1000000</f>
        <v>35.054909000000002</v>
      </c>
      <c r="K861" s="61">
        <f>Table1[[#This Row],[budget]]/1000000</f>
        <v>15</v>
      </c>
      <c r="L861" s="71">
        <f>Table1[[#This Row],[Profit_Margin]]/1000000</f>
        <v>20.054908999999999</v>
      </c>
    </row>
    <row r="862" spans="1:12">
      <c r="A862" s="68" t="s">
        <v>2066</v>
      </c>
      <c r="B862" s="61">
        <v>116</v>
      </c>
      <c r="C862" s="62">
        <v>32616869</v>
      </c>
      <c r="D862" s="61" t="s">
        <v>3265</v>
      </c>
      <c r="E862" s="61" t="s">
        <v>3266</v>
      </c>
      <c r="F862" s="61" t="s">
        <v>37</v>
      </c>
      <c r="G862" s="62">
        <v>72000000</v>
      </c>
      <c r="H862" s="61">
        <v>4.5</v>
      </c>
      <c r="I862" s="62">
        <f>Table1[[#This Row],[gross]]-Table1[[#This Row],[budget]]</f>
        <v>-39383131</v>
      </c>
      <c r="J862" s="61">
        <f>Table1[[#This Row],[gross]]/1000000</f>
        <v>32.616869000000001</v>
      </c>
      <c r="K862" s="61">
        <f>Table1[[#This Row],[budget]]/1000000</f>
        <v>72</v>
      </c>
      <c r="L862" s="71">
        <f>Table1[[#This Row],[Profit_Margin]]/1000000</f>
        <v>-39.383130999999999</v>
      </c>
    </row>
    <row r="863" spans="1:12">
      <c r="A863" s="68" t="s">
        <v>6248</v>
      </c>
      <c r="B863" s="61">
        <v>99</v>
      </c>
      <c r="C863" s="62">
        <v>106593296</v>
      </c>
      <c r="D863" s="61" t="s">
        <v>3932</v>
      </c>
      <c r="E863" s="61" t="s">
        <v>16314</v>
      </c>
      <c r="F863" s="61" t="s">
        <v>37</v>
      </c>
      <c r="G863" s="62">
        <v>7500000</v>
      </c>
      <c r="H863" s="61">
        <v>7.4</v>
      </c>
      <c r="I863" s="62">
        <f>Table1[[#This Row],[gross]]-Table1[[#This Row],[budget]]</f>
        <v>99093296</v>
      </c>
      <c r="J863" s="61">
        <f>Table1[[#This Row],[gross]]/1000000</f>
        <v>106.593296</v>
      </c>
      <c r="K863" s="61">
        <f>Table1[[#This Row],[budget]]/1000000</f>
        <v>7.5</v>
      </c>
      <c r="L863" s="71">
        <f>Table1[[#This Row],[Profit_Margin]]/1000000</f>
        <v>99.093295999999995</v>
      </c>
    </row>
    <row r="864" spans="1:12">
      <c r="A864" s="68" t="s">
        <v>15069</v>
      </c>
      <c r="B864" s="61">
        <v>97</v>
      </c>
      <c r="C864" s="62">
        <v>10561238</v>
      </c>
      <c r="D864" s="61" t="s">
        <v>15070</v>
      </c>
      <c r="E864" s="61" t="s">
        <v>15071</v>
      </c>
      <c r="F864" s="61" t="s">
        <v>37</v>
      </c>
      <c r="G864" s="62">
        <v>10000000</v>
      </c>
      <c r="H864" s="61">
        <v>6.5</v>
      </c>
      <c r="I864" s="62">
        <f>Table1[[#This Row],[gross]]-Table1[[#This Row],[budget]]</f>
        <v>561238</v>
      </c>
      <c r="J864" s="61">
        <f>Table1[[#This Row],[gross]]/1000000</f>
        <v>10.561237999999999</v>
      </c>
      <c r="K864" s="61">
        <f>Table1[[#This Row],[budget]]/1000000</f>
        <v>10</v>
      </c>
      <c r="L864" s="71">
        <f>Table1[[#This Row],[Profit_Margin]]/1000000</f>
        <v>0.56123800000000001</v>
      </c>
    </row>
    <row r="865" spans="1:12">
      <c r="A865" s="68" t="s">
        <v>11208</v>
      </c>
      <c r="B865" s="61">
        <v>96</v>
      </c>
      <c r="C865" s="62">
        <v>15427192</v>
      </c>
      <c r="D865" s="61" t="s">
        <v>12488</v>
      </c>
      <c r="E865" s="61" t="s">
        <v>12489</v>
      </c>
      <c r="F865" s="61" t="s">
        <v>37</v>
      </c>
      <c r="G865" s="62">
        <v>16000000</v>
      </c>
      <c r="H865" s="61">
        <v>5.6</v>
      </c>
      <c r="I865" s="62">
        <f>Table1[[#This Row],[gross]]-Table1[[#This Row],[budget]]</f>
        <v>-572808</v>
      </c>
      <c r="J865" s="61">
        <f>Table1[[#This Row],[gross]]/1000000</f>
        <v>15.427192</v>
      </c>
      <c r="K865" s="61">
        <f>Table1[[#This Row],[budget]]/1000000</f>
        <v>16</v>
      </c>
      <c r="L865" s="71">
        <f>Table1[[#This Row],[Profit_Margin]]/1000000</f>
        <v>-0.57280799999999998</v>
      </c>
    </row>
    <row r="866" spans="1:12">
      <c r="A866" s="68" t="s">
        <v>8504</v>
      </c>
      <c r="B866" s="61">
        <v>118</v>
      </c>
      <c r="C866" s="62">
        <v>56398162</v>
      </c>
      <c r="D866" s="61" t="s">
        <v>5788</v>
      </c>
      <c r="E866" s="61" t="s">
        <v>10727</v>
      </c>
      <c r="F866" s="61" t="s">
        <v>37</v>
      </c>
      <c r="G866" s="62">
        <v>20000000</v>
      </c>
      <c r="H866" s="61">
        <v>5.7</v>
      </c>
      <c r="I866" s="62">
        <f>Table1[[#This Row],[gross]]-Table1[[#This Row],[budget]]</f>
        <v>36398162</v>
      </c>
      <c r="J866" s="61">
        <f>Table1[[#This Row],[gross]]/1000000</f>
        <v>56.398161999999999</v>
      </c>
      <c r="K866" s="61">
        <f>Table1[[#This Row],[budget]]/1000000</f>
        <v>20</v>
      </c>
      <c r="L866" s="71">
        <f>Table1[[#This Row],[Profit_Margin]]/1000000</f>
        <v>36.398161999999999</v>
      </c>
    </row>
    <row r="867" spans="1:12">
      <c r="A867" s="68" t="s">
        <v>13672</v>
      </c>
      <c r="B867" s="61">
        <v>83</v>
      </c>
      <c r="C867" s="62">
        <v>46729374</v>
      </c>
      <c r="D867" s="61" t="s">
        <v>10440</v>
      </c>
      <c r="E867" s="61" t="s">
        <v>13673</v>
      </c>
      <c r="F867" s="61" t="s">
        <v>37</v>
      </c>
      <c r="G867" s="62">
        <v>13000000</v>
      </c>
      <c r="H867" s="61">
        <v>5.5</v>
      </c>
      <c r="I867" s="62">
        <f>Table1[[#This Row],[gross]]-Table1[[#This Row],[budget]]</f>
        <v>33729374</v>
      </c>
      <c r="J867" s="61">
        <f>Table1[[#This Row],[gross]]/1000000</f>
        <v>46.729374</v>
      </c>
      <c r="K867" s="61">
        <f>Table1[[#This Row],[budget]]/1000000</f>
        <v>13</v>
      </c>
      <c r="L867" s="71">
        <f>Table1[[#This Row],[Profit_Margin]]/1000000</f>
        <v>33.729374</v>
      </c>
    </row>
    <row r="868" spans="1:12">
      <c r="A868" s="68" t="s">
        <v>7498</v>
      </c>
      <c r="B868" s="61">
        <v>77</v>
      </c>
      <c r="C868" s="62">
        <v>9694105</v>
      </c>
      <c r="D868" s="61" t="s">
        <v>2717</v>
      </c>
      <c r="E868" s="61" t="s">
        <v>10476</v>
      </c>
      <c r="F868" s="61" t="s">
        <v>37</v>
      </c>
      <c r="G868" s="62">
        <v>22000000</v>
      </c>
      <c r="H868" s="61">
        <v>3.8</v>
      </c>
      <c r="I868" s="62">
        <f>Table1[[#This Row],[gross]]-Table1[[#This Row],[budget]]</f>
        <v>-12305895</v>
      </c>
      <c r="J868" s="61">
        <f>Table1[[#This Row],[gross]]/1000000</f>
        <v>9.6941050000000004</v>
      </c>
      <c r="K868" s="61">
        <f>Table1[[#This Row],[budget]]/1000000</f>
        <v>22</v>
      </c>
      <c r="L868" s="71">
        <f>Table1[[#This Row],[Profit_Margin]]/1000000</f>
        <v>-12.305895</v>
      </c>
    </row>
    <row r="869" spans="1:12">
      <c r="A869" s="68" t="s">
        <v>2542</v>
      </c>
      <c r="B869" s="61">
        <v>95</v>
      </c>
      <c r="C869" s="62">
        <v>100448498</v>
      </c>
      <c r="D869" s="61" t="s">
        <v>2527</v>
      </c>
      <c r="E869" s="61" t="s">
        <v>3683</v>
      </c>
      <c r="F869" s="61" t="s">
        <v>37</v>
      </c>
      <c r="G869" s="62">
        <v>65000000</v>
      </c>
      <c r="H869" s="61">
        <v>6.6</v>
      </c>
      <c r="I869" s="62">
        <f>Table1[[#This Row],[gross]]-Table1[[#This Row],[budget]]</f>
        <v>35448498</v>
      </c>
      <c r="J869" s="61">
        <f>Table1[[#This Row],[gross]]/1000000</f>
        <v>100.448498</v>
      </c>
      <c r="K869" s="61">
        <f>Table1[[#This Row],[budget]]/1000000</f>
        <v>65</v>
      </c>
      <c r="L869" s="71">
        <f>Table1[[#This Row],[Profit_Margin]]/1000000</f>
        <v>35.448498000000001</v>
      </c>
    </row>
    <row r="870" spans="1:12">
      <c r="A870" s="68" t="s">
        <v>17041</v>
      </c>
      <c r="B870" s="61">
        <v>144</v>
      </c>
      <c r="C870" s="62">
        <v>20400000</v>
      </c>
      <c r="D870" s="61" t="s">
        <v>4042</v>
      </c>
      <c r="E870" s="61" t="s">
        <v>17043</v>
      </c>
      <c r="F870" s="61" t="s">
        <v>37</v>
      </c>
      <c r="G870" s="62">
        <v>8000000</v>
      </c>
      <c r="H870" s="61">
        <v>6.9</v>
      </c>
      <c r="I870" s="62">
        <f>Table1[[#This Row],[gross]]-Table1[[#This Row],[budget]]</f>
        <v>12400000</v>
      </c>
      <c r="J870" s="61">
        <f>Table1[[#This Row],[gross]]/1000000</f>
        <v>20.399999999999999</v>
      </c>
      <c r="K870" s="61">
        <f>Table1[[#This Row],[budget]]/1000000</f>
        <v>8</v>
      </c>
      <c r="L870" s="71">
        <f>Table1[[#This Row],[Profit_Margin]]/1000000</f>
        <v>12.4</v>
      </c>
    </row>
    <row r="871" spans="1:12">
      <c r="A871" s="68" t="s">
        <v>12530</v>
      </c>
      <c r="B871" s="61">
        <v>112</v>
      </c>
      <c r="C871" s="62">
        <v>4734235</v>
      </c>
      <c r="D871" s="61" t="s">
        <v>5510</v>
      </c>
      <c r="E871" s="61" t="s">
        <v>12531</v>
      </c>
      <c r="F871" s="61" t="s">
        <v>37</v>
      </c>
      <c r="G871" s="62">
        <v>15000000</v>
      </c>
      <c r="H871" s="61">
        <v>6</v>
      </c>
      <c r="I871" s="62">
        <f>Table1[[#This Row],[gross]]-Table1[[#This Row],[budget]]</f>
        <v>-10265765</v>
      </c>
      <c r="J871" s="61">
        <f>Table1[[#This Row],[gross]]/1000000</f>
        <v>4.734235</v>
      </c>
      <c r="K871" s="61">
        <f>Table1[[#This Row],[budget]]/1000000</f>
        <v>15</v>
      </c>
      <c r="L871" s="71">
        <f>Table1[[#This Row],[Profit_Margin]]/1000000</f>
        <v>-10.265765</v>
      </c>
    </row>
    <row r="872" spans="1:12">
      <c r="A872" s="68" t="s">
        <v>14356</v>
      </c>
      <c r="B872" s="61">
        <v>100</v>
      </c>
      <c r="C872" s="62">
        <v>860002</v>
      </c>
      <c r="D872" s="61" t="s">
        <v>3271</v>
      </c>
      <c r="E872" s="61" t="s">
        <v>14358</v>
      </c>
      <c r="F872" s="61" t="s">
        <v>37</v>
      </c>
      <c r="G872" s="62">
        <v>12000000</v>
      </c>
      <c r="H872" s="61">
        <v>7.3</v>
      </c>
      <c r="I872" s="62">
        <f>Table1[[#This Row],[gross]]-Table1[[#This Row],[budget]]</f>
        <v>-11139998</v>
      </c>
      <c r="J872" s="61">
        <f>Table1[[#This Row],[gross]]/1000000</f>
        <v>0.86000200000000004</v>
      </c>
      <c r="K872" s="61">
        <f>Table1[[#This Row],[budget]]/1000000</f>
        <v>12</v>
      </c>
      <c r="L872" s="71">
        <f>Table1[[#This Row],[Profit_Margin]]/1000000</f>
        <v>-11.139998</v>
      </c>
    </row>
    <row r="873" spans="1:12">
      <c r="A873" s="68" t="s">
        <v>12378</v>
      </c>
      <c r="B873" s="61">
        <v>113</v>
      </c>
      <c r="C873" s="62">
        <v>127175354</v>
      </c>
      <c r="D873" s="61" t="s">
        <v>1671</v>
      </c>
      <c r="E873" s="61" t="s">
        <v>12379</v>
      </c>
      <c r="F873" s="61" t="s">
        <v>37</v>
      </c>
      <c r="G873" s="62">
        <v>16000000</v>
      </c>
      <c r="H873" s="61">
        <v>7.3</v>
      </c>
      <c r="I873" s="62">
        <f>Table1[[#This Row],[gross]]-Table1[[#This Row],[budget]]</f>
        <v>111175354</v>
      </c>
      <c r="J873" s="61">
        <f>Table1[[#This Row],[gross]]/1000000</f>
        <v>127.175354</v>
      </c>
      <c r="K873" s="61">
        <f>Table1[[#This Row],[budget]]/1000000</f>
        <v>16</v>
      </c>
      <c r="L873" s="71">
        <f>Table1[[#This Row],[Profit_Margin]]/1000000</f>
        <v>111.175354</v>
      </c>
    </row>
    <row r="874" spans="1:12">
      <c r="A874" s="68" t="s">
        <v>3494</v>
      </c>
      <c r="B874" s="61">
        <v>109</v>
      </c>
      <c r="C874" s="62">
        <v>86208010</v>
      </c>
      <c r="D874" s="61" t="s">
        <v>1671</v>
      </c>
      <c r="E874" s="61" t="s">
        <v>6336</v>
      </c>
      <c r="F874" s="61" t="s">
        <v>37</v>
      </c>
      <c r="G874" s="62">
        <v>35000000</v>
      </c>
      <c r="H874" s="61">
        <v>5.7</v>
      </c>
      <c r="I874" s="62">
        <f>Table1[[#This Row],[gross]]-Table1[[#This Row],[budget]]</f>
        <v>51208010</v>
      </c>
      <c r="J874" s="61">
        <f>Table1[[#This Row],[gross]]/1000000</f>
        <v>86.208010000000002</v>
      </c>
      <c r="K874" s="61">
        <f>Table1[[#This Row],[budget]]/1000000</f>
        <v>35</v>
      </c>
      <c r="L874" s="71">
        <f>Table1[[#This Row],[Profit_Margin]]/1000000</f>
        <v>51.208010000000002</v>
      </c>
    </row>
    <row r="875" spans="1:12">
      <c r="A875" s="68" t="s">
        <v>8461</v>
      </c>
      <c r="B875" s="61">
        <v>85</v>
      </c>
      <c r="C875" s="62">
        <v>26096584</v>
      </c>
      <c r="D875" s="61" t="s">
        <v>1671</v>
      </c>
      <c r="E875" s="61" t="s">
        <v>8462</v>
      </c>
      <c r="F875" s="61" t="s">
        <v>37</v>
      </c>
      <c r="G875" s="62">
        <v>19000000</v>
      </c>
      <c r="H875" s="61">
        <v>3.4</v>
      </c>
      <c r="I875" s="62">
        <f>Table1[[#This Row],[gross]]-Table1[[#This Row],[budget]]</f>
        <v>7096584</v>
      </c>
      <c r="J875" s="61">
        <f>Table1[[#This Row],[gross]]/1000000</f>
        <v>26.096584</v>
      </c>
      <c r="K875" s="61">
        <f>Table1[[#This Row],[budget]]/1000000</f>
        <v>19</v>
      </c>
      <c r="L875" s="71">
        <f>Table1[[#This Row],[Profit_Margin]]/1000000</f>
        <v>7.096584</v>
      </c>
    </row>
    <row r="876" spans="1:12">
      <c r="A876" s="68" t="s">
        <v>5877</v>
      </c>
      <c r="B876" s="61">
        <v>177</v>
      </c>
      <c r="C876" s="62">
        <v>27400000</v>
      </c>
      <c r="D876" s="61" t="s">
        <v>73</v>
      </c>
      <c r="E876" s="61" t="s">
        <v>5878</v>
      </c>
      <c r="F876" s="61" t="s">
        <v>37</v>
      </c>
      <c r="G876" s="62">
        <v>40000000</v>
      </c>
      <c r="H876" s="61">
        <v>6.6</v>
      </c>
      <c r="I876" s="62">
        <f>Table1[[#This Row],[gross]]-Table1[[#This Row],[budget]]</f>
        <v>-12600000</v>
      </c>
      <c r="J876" s="61">
        <f>Table1[[#This Row],[gross]]/1000000</f>
        <v>27.4</v>
      </c>
      <c r="K876" s="61">
        <f>Table1[[#This Row],[budget]]/1000000</f>
        <v>40</v>
      </c>
      <c r="L876" s="71">
        <f>Table1[[#This Row],[Profit_Margin]]/1000000</f>
        <v>-12.6</v>
      </c>
    </row>
    <row r="877" spans="1:12">
      <c r="A877" s="68" t="s">
        <v>5469</v>
      </c>
      <c r="B877" s="61">
        <v>89</v>
      </c>
      <c r="C877" s="62">
        <v>9652000</v>
      </c>
      <c r="D877" s="61" t="s">
        <v>1671</v>
      </c>
      <c r="E877" s="61" t="s">
        <v>6797</v>
      </c>
      <c r="F877" s="61" t="s">
        <v>37</v>
      </c>
      <c r="G877" s="62">
        <v>40000000</v>
      </c>
      <c r="H877" s="61">
        <v>5.8</v>
      </c>
      <c r="I877" s="62">
        <f>Table1[[#This Row],[gross]]-Table1[[#This Row],[budget]]</f>
        <v>-30348000</v>
      </c>
      <c r="J877" s="61">
        <f>Table1[[#This Row],[gross]]/1000000</f>
        <v>9.6519999999999992</v>
      </c>
      <c r="K877" s="61">
        <f>Table1[[#This Row],[budget]]/1000000</f>
        <v>40</v>
      </c>
      <c r="L877" s="71">
        <f>Table1[[#This Row],[Profit_Margin]]/1000000</f>
        <v>-30.347999999999999</v>
      </c>
    </row>
    <row r="878" spans="1:12">
      <c r="A878" s="68" t="s">
        <v>1318</v>
      </c>
      <c r="B878" s="61">
        <v>125</v>
      </c>
      <c r="C878" s="62">
        <v>40559930</v>
      </c>
      <c r="D878" s="61" t="s">
        <v>4234</v>
      </c>
      <c r="E878" s="61" t="s">
        <v>4235</v>
      </c>
      <c r="F878" s="61" t="s">
        <v>37</v>
      </c>
      <c r="G878" s="62">
        <v>60000000</v>
      </c>
      <c r="H878" s="61">
        <v>6.2</v>
      </c>
      <c r="I878" s="62">
        <f>Table1[[#This Row],[gross]]-Table1[[#This Row],[budget]]</f>
        <v>-19440070</v>
      </c>
      <c r="J878" s="61">
        <f>Table1[[#This Row],[gross]]/1000000</f>
        <v>40.559930000000001</v>
      </c>
      <c r="K878" s="61">
        <f>Table1[[#This Row],[budget]]/1000000</f>
        <v>60</v>
      </c>
      <c r="L878" s="71">
        <f>Table1[[#This Row],[Profit_Margin]]/1000000</f>
        <v>-19.440069999999999</v>
      </c>
    </row>
    <row r="879" spans="1:12">
      <c r="A879" s="68" t="s">
        <v>7348</v>
      </c>
      <c r="B879" s="61">
        <v>107</v>
      </c>
      <c r="C879" s="62">
        <v>1183354</v>
      </c>
      <c r="D879" s="61" t="s">
        <v>11474</v>
      </c>
      <c r="E879" s="61" t="s">
        <v>11475</v>
      </c>
      <c r="F879" s="61" t="s">
        <v>37</v>
      </c>
      <c r="G879" s="62">
        <v>20000000</v>
      </c>
      <c r="H879" s="61">
        <v>5.0999999999999996</v>
      </c>
      <c r="I879" s="62">
        <f>Table1[[#This Row],[gross]]-Table1[[#This Row],[budget]]</f>
        <v>-18816646</v>
      </c>
      <c r="J879" s="61">
        <f>Table1[[#This Row],[gross]]/1000000</f>
        <v>1.183354</v>
      </c>
      <c r="K879" s="61">
        <f>Table1[[#This Row],[budget]]/1000000</f>
        <v>20</v>
      </c>
      <c r="L879" s="71">
        <f>Table1[[#This Row],[Profit_Margin]]/1000000</f>
        <v>-18.816645999999999</v>
      </c>
    </row>
    <row r="880" spans="1:12">
      <c r="A880" s="68" t="s">
        <v>10130</v>
      </c>
      <c r="B880" s="61">
        <v>89</v>
      </c>
      <c r="C880" s="62">
        <v>2223990</v>
      </c>
      <c r="D880" s="61" t="s">
        <v>17534</v>
      </c>
      <c r="E880" s="61" t="s">
        <v>19426</v>
      </c>
      <c r="F880" s="61" t="s">
        <v>37</v>
      </c>
      <c r="G880" s="62">
        <v>3000000</v>
      </c>
      <c r="H880" s="61">
        <v>6.6</v>
      </c>
      <c r="I880" s="62">
        <f>Table1[[#This Row],[gross]]-Table1[[#This Row],[budget]]</f>
        <v>-776010</v>
      </c>
      <c r="J880" s="61">
        <f>Table1[[#This Row],[gross]]/1000000</f>
        <v>2.2239900000000001</v>
      </c>
      <c r="K880" s="61">
        <f>Table1[[#This Row],[budget]]/1000000</f>
        <v>3</v>
      </c>
      <c r="L880" s="71">
        <f>Table1[[#This Row],[Profit_Margin]]/1000000</f>
        <v>-0.77600999999999998</v>
      </c>
    </row>
    <row r="881" spans="1:12">
      <c r="A881" s="68" t="s">
        <v>389</v>
      </c>
      <c r="B881" s="61">
        <v>120</v>
      </c>
      <c r="C881" s="62">
        <v>434949459</v>
      </c>
      <c r="D881" s="61" t="s">
        <v>14731</v>
      </c>
      <c r="E881" s="61" t="s">
        <v>14732</v>
      </c>
      <c r="F881" s="61" t="s">
        <v>37</v>
      </c>
      <c r="G881" s="62">
        <v>10500000</v>
      </c>
      <c r="H881" s="61">
        <v>7.9</v>
      </c>
      <c r="I881" s="62">
        <f>Table1[[#This Row],[gross]]-Table1[[#This Row],[budget]]</f>
        <v>424449459</v>
      </c>
      <c r="J881" s="61">
        <f>Table1[[#This Row],[gross]]/1000000</f>
        <v>434.94945899999999</v>
      </c>
      <c r="K881" s="61">
        <f>Table1[[#This Row],[budget]]/1000000</f>
        <v>10.5</v>
      </c>
      <c r="L881" s="71">
        <f>Table1[[#This Row],[Profit_Margin]]/1000000</f>
        <v>424.44945899999999</v>
      </c>
    </row>
    <row r="882" spans="1:12">
      <c r="A882" s="68" t="s">
        <v>2641</v>
      </c>
      <c r="B882" s="61">
        <v>118</v>
      </c>
      <c r="C882" s="62">
        <v>101111837</v>
      </c>
      <c r="D882" s="61" t="s">
        <v>1156</v>
      </c>
      <c r="E882" s="61" t="s">
        <v>2643</v>
      </c>
      <c r="F882" s="61" t="s">
        <v>37</v>
      </c>
      <c r="G882" s="62">
        <v>80000000</v>
      </c>
      <c r="H882" s="61">
        <v>6.6</v>
      </c>
      <c r="I882" s="62">
        <f>Table1[[#This Row],[gross]]-Table1[[#This Row],[budget]]</f>
        <v>21111837</v>
      </c>
      <c r="J882" s="61">
        <f>Table1[[#This Row],[gross]]/1000000</f>
        <v>101.11183699999999</v>
      </c>
      <c r="K882" s="61">
        <f>Table1[[#This Row],[budget]]/1000000</f>
        <v>80</v>
      </c>
      <c r="L882" s="71">
        <f>Table1[[#This Row],[Profit_Margin]]/1000000</f>
        <v>21.111837000000001</v>
      </c>
    </row>
    <row r="883" spans="1:12">
      <c r="A883" s="68" t="s">
        <v>1495</v>
      </c>
      <c r="B883" s="61">
        <v>91</v>
      </c>
      <c r="C883" s="62">
        <v>38916903</v>
      </c>
      <c r="D883" s="61" t="s">
        <v>13761</v>
      </c>
      <c r="E883" s="61" t="s">
        <v>13763</v>
      </c>
      <c r="F883" s="61" t="s">
        <v>37</v>
      </c>
      <c r="G883" s="62">
        <v>13000000</v>
      </c>
      <c r="H883" s="61">
        <v>5.8</v>
      </c>
      <c r="I883" s="62">
        <f>Table1[[#This Row],[gross]]-Table1[[#This Row],[budget]]</f>
        <v>25916903</v>
      </c>
      <c r="J883" s="61">
        <f>Table1[[#This Row],[gross]]/1000000</f>
        <v>38.916902999999998</v>
      </c>
      <c r="K883" s="61">
        <f>Table1[[#This Row],[budget]]/1000000</f>
        <v>13</v>
      </c>
      <c r="L883" s="71">
        <f>Table1[[#This Row],[Profit_Margin]]/1000000</f>
        <v>25.916903000000001</v>
      </c>
    </row>
    <row r="884" spans="1:12">
      <c r="A884" s="68" t="s">
        <v>19358</v>
      </c>
      <c r="B884" s="61">
        <v>96</v>
      </c>
      <c r="C884" s="62">
        <v>4170647</v>
      </c>
      <c r="D884" s="61" t="s">
        <v>2527</v>
      </c>
      <c r="E884" s="61" t="s">
        <v>19359</v>
      </c>
      <c r="F884" s="61" t="s">
        <v>37</v>
      </c>
      <c r="G884" s="62">
        <v>1900000</v>
      </c>
      <c r="H884" s="61">
        <v>6.9</v>
      </c>
      <c r="I884" s="62">
        <f>Table1[[#This Row],[gross]]-Table1[[#This Row],[budget]]</f>
        <v>2270647</v>
      </c>
      <c r="J884" s="61">
        <f>Table1[[#This Row],[gross]]/1000000</f>
        <v>4.1706469999999998</v>
      </c>
      <c r="K884" s="61">
        <f>Table1[[#This Row],[budget]]/1000000</f>
        <v>1.9</v>
      </c>
      <c r="L884" s="71">
        <f>Table1[[#This Row],[Profit_Margin]]/1000000</f>
        <v>2.2706469999999999</v>
      </c>
    </row>
    <row r="885" spans="1:12">
      <c r="A885" s="68" t="s">
        <v>5403</v>
      </c>
      <c r="B885" s="61">
        <v>96</v>
      </c>
      <c r="C885" s="62">
        <v>17114882</v>
      </c>
      <c r="D885" s="61" t="s">
        <v>2215</v>
      </c>
      <c r="E885" s="61" t="s">
        <v>5404</v>
      </c>
      <c r="F885" s="61" t="s">
        <v>37</v>
      </c>
      <c r="G885" s="62">
        <v>25000000</v>
      </c>
      <c r="H885" s="61">
        <v>7.7</v>
      </c>
      <c r="I885" s="62">
        <f>Table1[[#This Row],[gross]]-Table1[[#This Row],[budget]]</f>
        <v>-7885118</v>
      </c>
      <c r="J885" s="61">
        <f>Table1[[#This Row],[gross]]/1000000</f>
        <v>17.114882000000001</v>
      </c>
      <c r="K885" s="61">
        <f>Table1[[#This Row],[budget]]/1000000</f>
        <v>25</v>
      </c>
      <c r="L885" s="71">
        <f>Table1[[#This Row],[Profit_Margin]]/1000000</f>
        <v>-7.8851180000000003</v>
      </c>
    </row>
    <row r="886" spans="1:12">
      <c r="A886" s="68" t="s">
        <v>3732</v>
      </c>
      <c r="B886" s="61">
        <v>92</v>
      </c>
      <c r="C886" s="62">
        <v>58401464</v>
      </c>
      <c r="D886" s="61" t="s">
        <v>1681</v>
      </c>
      <c r="E886" s="61" t="s">
        <v>16107</v>
      </c>
      <c r="F886" s="61" t="s">
        <v>37</v>
      </c>
      <c r="G886" s="62">
        <v>8000000</v>
      </c>
      <c r="H886" s="61">
        <v>7.1</v>
      </c>
      <c r="I886" s="62">
        <f>Table1[[#This Row],[gross]]-Table1[[#This Row],[budget]]</f>
        <v>50401464</v>
      </c>
      <c r="J886" s="61">
        <f>Table1[[#This Row],[gross]]/1000000</f>
        <v>58.401463999999997</v>
      </c>
      <c r="K886" s="61">
        <f>Table1[[#This Row],[budget]]/1000000</f>
        <v>8</v>
      </c>
      <c r="L886" s="71">
        <f>Table1[[#This Row],[Profit_Margin]]/1000000</f>
        <v>50.401463999999997</v>
      </c>
    </row>
    <row r="887" spans="1:12">
      <c r="A887" s="68" t="s">
        <v>4027</v>
      </c>
      <c r="B887" s="61">
        <v>140</v>
      </c>
      <c r="C887" s="62">
        <v>80574010</v>
      </c>
      <c r="D887" s="61" t="s">
        <v>214</v>
      </c>
      <c r="E887" s="61" t="s">
        <v>4028</v>
      </c>
      <c r="F887" s="61" t="s">
        <v>37</v>
      </c>
      <c r="G887" s="62">
        <v>60000000</v>
      </c>
      <c r="H887" s="61">
        <v>5.7</v>
      </c>
      <c r="I887" s="62">
        <f>Table1[[#This Row],[gross]]-Table1[[#This Row],[budget]]</f>
        <v>20574010</v>
      </c>
      <c r="J887" s="61">
        <f>Table1[[#This Row],[gross]]/1000000</f>
        <v>80.574010000000001</v>
      </c>
      <c r="K887" s="61">
        <f>Table1[[#This Row],[budget]]/1000000</f>
        <v>60</v>
      </c>
      <c r="L887" s="71">
        <f>Table1[[#This Row],[Profit_Margin]]/1000000</f>
        <v>20.574010000000001</v>
      </c>
    </row>
    <row r="888" spans="1:12">
      <c r="A888" s="68" t="s">
        <v>255</v>
      </c>
      <c r="B888" s="61">
        <v>127</v>
      </c>
      <c r="C888" s="62">
        <v>5887457</v>
      </c>
      <c r="D888" s="61" t="s">
        <v>4167</v>
      </c>
      <c r="E888" s="61" t="s">
        <v>11969</v>
      </c>
      <c r="F888" s="61" t="s">
        <v>37</v>
      </c>
      <c r="G888" s="62">
        <v>18000000</v>
      </c>
      <c r="H888" s="61">
        <v>7.9</v>
      </c>
      <c r="I888" s="62">
        <f>Table1[[#This Row],[gross]]-Table1[[#This Row],[budget]]</f>
        <v>-12112543</v>
      </c>
      <c r="J888" s="61">
        <f>Table1[[#This Row],[gross]]/1000000</f>
        <v>5.8874570000000004</v>
      </c>
      <c r="K888" s="61">
        <f>Table1[[#This Row],[budget]]/1000000</f>
        <v>18</v>
      </c>
      <c r="L888" s="71">
        <f>Table1[[#This Row],[Profit_Margin]]/1000000</f>
        <v>-12.112543000000001</v>
      </c>
    </row>
    <row r="889" spans="1:12">
      <c r="A889" s="68" t="s">
        <v>3448</v>
      </c>
      <c r="B889" s="61">
        <v>106</v>
      </c>
      <c r="C889" s="62">
        <v>15785632</v>
      </c>
      <c r="D889" s="61" t="s">
        <v>9728</v>
      </c>
      <c r="E889" s="61" t="s">
        <v>9729</v>
      </c>
      <c r="F889" s="61" t="s">
        <v>37</v>
      </c>
      <c r="G889" s="62">
        <v>23000000</v>
      </c>
      <c r="H889" s="61">
        <v>7.5</v>
      </c>
      <c r="I889" s="62">
        <f>Table1[[#This Row],[gross]]-Table1[[#This Row],[budget]]</f>
        <v>-7214368</v>
      </c>
      <c r="J889" s="61">
        <f>Table1[[#This Row],[gross]]/1000000</f>
        <v>15.785632</v>
      </c>
      <c r="K889" s="61">
        <f>Table1[[#This Row],[budget]]/1000000</f>
        <v>23</v>
      </c>
      <c r="L889" s="71">
        <f>Table1[[#This Row],[Profit_Margin]]/1000000</f>
        <v>-7.2143680000000003</v>
      </c>
    </row>
    <row r="890" spans="1:12">
      <c r="A890" s="68" t="s">
        <v>21183</v>
      </c>
      <c r="B890" s="61">
        <v>83</v>
      </c>
      <c r="C890" s="62">
        <v>1521</v>
      </c>
      <c r="D890" s="61" t="s">
        <v>7579</v>
      </c>
      <c r="E890" s="61" t="s">
        <v>21184</v>
      </c>
      <c r="F890" s="61" t="s">
        <v>37</v>
      </c>
      <c r="G890" s="62">
        <v>1500000</v>
      </c>
      <c r="H890" s="61">
        <v>5.7</v>
      </c>
      <c r="I890" s="62">
        <f>Table1[[#This Row],[gross]]-Table1[[#This Row],[budget]]</f>
        <v>-1498479</v>
      </c>
      <c r="J890" s="61">
        <f>Table1[[#This Row],[gross]]/1000000</f>
        <v>1.521E-3</v>
      </c>
      <c r="K890" s="61">
        <f>Table1[[#This Row],[budget]]/1000000</f>
        <v>1.5</v>
      </c>
      <c r="L890" s="71">
        <f>Table1[[#This Row],[Profit_Margin]]/1000000</f>
        <v>-1.4984789999999999</v>
      </c>
    </row>
    <row r="891" spans="1:12">
      <c r="A891" s="68" t="s">
        <v>313</v>
      </c>
      <c r="B891" s="61">
        <v>117</v>
      </c>
      <c r="C891" s="62">
        <v>43290977</v>
      </c>
      <c r="D891" s="61" t="s">
        <v>2142</v>
      </c>
      <c r="E891" s="61" t="s">
        <v>4273</v>
      </c>
      <c r="F891" s="61" t="s">
        <v>37</v>
      </c>
      <c r="G891" s="62">
        <v>80000000</v>
      </c>
      <c r="H891" s="61">
        <v>6.6</v>
      </c>
      <c r="I891" s="62">
        <f>Table1[[#This Row],[gross]]-Table1[[#This Row],[budget]]</f>
        <v>-36709023</v>
      </c>
      <c r="J891" s="61">
        <f>Table1[[#This Row],[gross]]/1000000</f>
        <v>43.290976999999998</v>
      </c>
      <c r="K891" s="61">
        <f>Table1[[#This Row],[budget]]/1000000</f>
        <v>80</v>
      </c>
      <c r="L891" s="71">
        <f>Table1[[#This Row],[Profit_Margin]]/1000000</f>
        <v>-36.709023000000002</v>
      </c>
    </row>
    <row r="892" spans="1:12">
      <c r="A892" s="68" t="s">
        <v>521</v>
      </c>
      <c r="B892" s="61">
        <v>113</v>
      </c>
      <c r="C892" s="62">
        <v>100189501</v>
      </c>
      <c r="D892" s="61" t="s">
        <v>73</v>
      </c>
      <c r="E892" s="61" t="s">
        <v>524</v>
      </c>
      <c r="F892" s="61" t="s">
        <v>37</v>
      </c>
      <c r="G892" s="62">
        <v>178000000</v>
      </c>
      <c r="H892" s="61">
        <v>7.9</v>
      </c>
      <c r="I892" s="62">
        <f>Table1[[#This Row],[gross]]-Table1[[#This Row],[budget]]</f>
        <v>-77810499</v>
      </c>
      <c r="J892" s="61">
        <f>Table1[[#This Row],[gross]]/1000000</f>
        <v>100.18950100000001</v>
      </c>
      <c r="K892" s="61">
        <f>Table1[[#This Row],[budget]]/1000000</f>
        <v>178</v>
      </c>
      <c r="L892" s="71">
        <f>Table1[[#This Row],[Profit_Margin]]/1000000</f>
        <v>-77.810498999999993</v>
      </c>
    </row>
    <row r="893" spans="1:12">
      <c r="A893" s="68" t="s">
        <v>14272</v>
      </c>
      <c r="B893" s="61">
        <v>82</v>
      </c>
      <c r="C893" s="62">
        <v>131617</v>
      </c>
      <c r="D893" s="61" t="s">
        <v>4075</v>
      </c>
      <c r="E893" s="61" t="s">
        <v>15355</v>
      </c>
      <c r="F893" s="61" t="s">
        <v>37</v>
      </c>
      <c r="G893" s="62">
        <v>10000000</v>
      </c>
      <c r="H893" s="61">
        <v>6.3</v>
      </c>
      <c r="I893" s="62">
        <f>Table1[[#This Row],[gross]]-Table1[[#This Row],[budget]]</f>
        <v>-9868383</v>
      </c>
      <c r="J893" s="61">
        <f>Table1[[#This Row],[gross]]/1000000</f>
        <v>0.13161700000000001</v>
      </c>
      <c r="K893" s="61">
        <f>Table1[[#This Row],[budget]]/1000000</f>
        <v>10</v>
      </c>
      <c r="L893" s="71">
        <f>Table1[[#This Row],[Profit_Margin]]/1000000</f>
        <v>-9.8683829999999997</v>
      </c>
    </row>
    <row r="894" spans="1:12">
      <c r="A894" s="68" t="s">
        <v>850</v>
      </c>
      <c r="B894" s="61">
        <v>122</v>
      </c>
      <c r="C894" s="62">
        <v>22362500</v>
      </c>
      <c r="D894" s="61" t="s">
        <v>2527</v>
      </c>
      <c r="E894" s="61" t="s">
        <v>4389</v>
      </c>
      <c r="F894" s="61" t="s">
        <v>37</v>
      </c>
      <c r="G894" s="62">
        <v>55000000</v>
      </c>
      <c r="H894" s="61">
        <v>6.1</v>
      </c>
      <c r="I894" s="62">
        <f>Table1[[#This Row],[gross]]-Table1[[#This Row],[budget]]</f>
        <v>-32637500</v>
      </c>
      <c r="J894" s="61">
        <f>Table1[[#This Row],[gross]]/1000000</f>
        <v>22.362500000000001</v>
      </c>
      <c r="K894" s="61">
        <f>Table1[[#This Row],[budget]]/1000000</f>
        <v>55</v>
      </c>
      <c r="L894" s="71">
        <f>Table1[[#This Row],[Profit_Margin]]/1000000</f>
        <v>-32.637500000000003</v>
      </c>
    </row>
    <row r="895" spans="1:12">
      <c r="A895" s="68" t="s">
        <v>255</v>
      </c>
      <c r="B895" s="61">
        <v>105</v>
      </c>
      <c r="C895" s="62">
        <v>56362352</v>
      </c>
      <c r="D895" s="61" t="s">
        <v>10734</v>
      </c>
      <c r="E895" s="61" t="s">
        <v>10735</v>
      </c>
      <c r="F895" s="61" t="s">
        <v>37</v>
      </c>
      <c r="G895" s="62">
        <v>20000000</v>
      </c>
      <c r="H895" s="61">
        <v>7.9</v>
      </c>
      <c r="I895" s="62">
        <f>Table1[[#This Row],[gross]]-Table1[[#This Row],[budget]]</f>
        <v>36362352</v>
      </c>
      <c r="J895" s="61">
        <f>Table1[[#This Row],[gross]]/1000000</f>
        <v>56.362352000000001</v>
      </c>
      <c r="K895" s="61">
        <f>Table1[[#This Row],[budget]]/1000000</f>
        <v>20</v>
      </c>
      <c r="L895" s="71">
        <f>Table1[[#This Row],[Profit_Margin]]/1000000</f>
        <v>36.362352000000001</v>
      </c>
    </row>
    <row r="896" spans="1:12">
      <c r="A896" s="68" t="s">
        <v>5087</v>
      </c>
      <c r="B896" s="61">
        <v>120</v>
      </c>
      <c r="C896" s="62">
        <v>81593527</v>
      </c>
      <c r="D896" s="61" t="s">
        <v>3271</v>
      </c>
      <c r="E896" s="61" t="s">
        <v>6339</v>
      </c>
      <c r="F896" s="61" t="s">
        <v>37</v>
      </c>
      <c r="G896" s="62">
        <v>40000000</v>
      </c>
      <c r="H896" s="61">
        <v>7.3</v>
      </c>
      <c r="I896" s="62">
        <f>Table1[[#This Row],[gross]]-Table1[[#This Row],[budget]]</f>
        <v>41593527</v>
      </c>
      <c r="J896" s="61">
        <f>Table1[[#This Row],[gross]]/1000000</f>
        <v>81.593526999999995</v>
      </c>
      <c r="K896" s="61">
        <f>Table1[[#This Row],[budget]]/1000000</f>
        <v>40</v>
      </c>
      <c r="L896" s="71">
        <f>Table1[[#This Row],[Profit_Margin]]/1000000</f>
        <v>41.593527000000002</v>
      </c>
    </row>
    <row r="897" spans="1:12">
      <c r="A897" s="68" t="s">
        <v>8534</v>
      </c>
      <c r="B897" s="61">
        <v>99</v>
      </c>
      <c r="C897" s="62">
        <v>17266505</v>
      </c>
      <c r="D897" s="61" t="s">
        <v>8536</v>
      </c>
      <c r="E897" s="61" t="s">
        <v>8537</v>
      </c>
      <c r="F897" s="61" t="s">
        <v>37</v>
      </c>
      <c r="G897" s="62">
        <v>30000000</v>
      </c>
      <c r="H897" s="61">
        <v>5.4</v>
      </c>
      <c r="I897" s="62">
        <f>Table1[[#This Row],[gross]]-Table1[[#This Row],[budget]]</f>
        <v>-12733495</v>
      </c>
      <c r="J897" s="61">
        <f>Table1[[#This Row],[gross]]/1000000</f>
        <v>17.266504999999999</v>
      </c>
      <c r="K897" s="61">
        <f>Table1[[#This Row],[budget]]/1000000</f>
        <v>30</v>
      </c>
      <c r="L897" s="71">
        <f>Table1[[#This Row],[Profit_Margin]]/1000000</f>
        <v>-12.733495</v>
      </c>
    </row>
    <row r="898" spans="1:12">
      <c r="A898" s="68" t="s">
        <v>20672</v>
      </c>
      <c r="B898" s="61">
        <v>118</v>
      </c>
      <c r="C898" s="62">
        <v>5709616</v>
      </c>
      <c r="D898" s="61" t="s">
        <v>214</v>
      </c>
      <c r="E898" s="61" t="s">
        <v>20674</v>
      </c>
      <c r="F898" s="61" t="s">
        <v>2778</v>
      </c>
      <c r="G898" s="62">
        <v>1800000</v>
      </c>
      <c r="H898" s="61">
        <v>6.8</v>
      </c>
      <c r="I898" s="62">
        <f>Table1[[#This Row],[gross]]-Table1[[#This Row],[budget]]</f>
        <v>3909616</v>
      </c>
      <c r="J898" s="61">
        <f>Table1[[#This Row],[gross]]/1000000</f>
        <v>5.7096159999999996</v>
      </c>
      <c r="K898" s="61">
        <f>Table1[[#This Row],[budget]]/1000000</f>
        <v>1.8</v>
      </c>
      <c r="L898" s="71">
        <f>Table1[[#This Row],[Profit_Margin]]/1000000</f>
        <v>3.9096160000000002</v>
      </c>
    </row>
    <row r="899" spans="1:12">
      <c r="A899" s="68" t="s">
        <v>4903</v>
      </c>
      <c r="B899" s="61">
        <v>81</v>
      </c>
      <c r="C899" s="62">
        <v>2040920</v>
      </c>
      <c r="D899" s="61" t="s">
        <v>5806</v>
      </c>
      <c r="E899" s="61" t="s">
        <v>24120</v>
      </c>
      <c r="F899" s="61" t="s">
        <v>2778</v>
      </c>
      <c r="G899" s="62">
        <v>7000</v>
      </c>
      <c r="H899" s="61">
        <v>6.9</v>
      </c>
      <c r="I899" s="62">
        <f>Table1[[#This Row],[gross]]-Table1[[#This Row],[budget]]</f>
        <v>2033920</v>
      </c>
      <c r="J899" s="61">
        <f>Table1[[#This Row],[gross]]/1000000</f>
        <v>2.0409199999999998</v>
      </c>
      <c r="K899" s="61">
        <f>Table1[[#This Row],[budget]]/1000000</f>
        <v>7.0000000000000001E-3</v>
      </c>
      <c r="L899" s="71">
        <f>Table1[[#This Row],[Profit_Margin]]/1000000</f>
        <v>2.0339200000000002</v>
      </c>
    </row>
    <row r="900" spans="1:12">
      <c r="A900" s="68" t="s">
        <v>8191</v>
      </c>
      <c r="B900" s="61">
        <v>103</v>
      </c>
      <c r="C900" s="62">
        <v>14879556</v>
      </c>
      <c r="D900" s="61" t="s">
        <v>2527</v>
      </c>
      <c r="E900" s="61" t="s">
        <v>15867</v>
      </c>
      <c r="F900" s="61" t="s">
        <v>37</v>
      </c>
      <c r="G900" s="62">
        <v>8000000</v>
      </c>
      <c r="H900" s="61">
        <v>7.3</v>
      </c>
      <c r="I900" s="62">
        <f>Table1[[#This Row],[gross]]-Table1[[#This Row],[budget]]</f>
        <v>6879556</v>
      </c>
      <c r="J900" s="61">
        <f>Table1[[#This Row],[gross]]/1000000</f>
        <v>14.879555999999999</v>
      </c>
      <c r="K900" s="61">
        <f>Table1[[#This Row],[budget]]/1000000</f>
        <v>8</v>
      </c>
      <c r="L900" s="71">
        <f>Table1[[#This Row],[Profit_Margin]]/1000000</f>
        <v>6.879556</v>
      </c>
    </row>
    <row r="901" spans="1:12">
      <c r="A901" s="68" t="s">
        <v>3613</v>
      </c>
      <c r="B901" s="61">
        <v>100</v>
      </c>
      <c r="C901" s="62">
        <v>24407944</v>
      </c>
      <c r="D901" s="61" t="s">
        <v>3003</v>
      </c>
      <c r="E901" s="61" t="s">
        <v>3824</v>
      </c>
      <c r="F901" s="61" t="s">
        <v>37</v>
      </c>
      <c r="G901" s="62">
        <v>43000000</v>
      </c>
      <c r="H901" s="61">
        <v>4.8</v>
      </c>
      <c r="I901" s="62">
        <f>Table1[[#This Row],[gross]]-Table1[[#This Row],[budget]]</f>
        <v>-18592056</v>
      </c>
      <c r="J901" s="61">
        <f>Table1[[#This Row],[gross]]/1000000</f>
        <v>24.407944000000001</v>
      </c>
      <c r="K901" s="61">
        <f>Table1[[#This Row],[budget]]/1000000</f>
        <v>43</v>
      </c>
      <c r="L901" s="71">
        <f>Table1[[#This Row],[Profit_Margin]]/1000000</f>
        <v>-18.592055999999999</v>
      </c>
    </row>
    <row r="902" spans="1:12">
      <c r="A902" s="68" t="s">
        <v>250</v>
      </c>
      <c r="B902" s="61">
        <v>97</v>
      </c>
      <c r="C902" s="62">
        <v>173381405</v>
      </c>
      <c r="D902" s="61" t="s">
        <v>2614</v>
      </c>
      <c r="E902" s="61" t="s">
        <v>7889</v>
      </c>
      <c r="F902" s="61" t="s">
        <v>37</v>
      </c>
      <c r="G902" s="62">
        <v>33000000</v>
      </c>
      <c r="H902" s="61">
        <v>6.9</v>
      </c>
      <c r="I902" s="62">
        <f>Table1[[#This Row],[gross]]-Table1[[#This Row],[budget]]</f>
        <v>140381405</v>
      </c>
      <c r="J902" s="61">
        <f>Table1[[#This Row],[gross]]/1000000</f>
        <v>173.381405</v>
      </c>
      <c r="K902" s="61">
        <f>Table1[[#This Row],[budget]]/1000000</f>
        <v>33</v>
      </c>
      <c r="L902" s="71">
        <f>Table1[[#This Row],[Profit_Margin]]/1000000</f>
        <v>140.381405</v>
      </c>
    </row>
    <row r="903" spans="1:12">
      <c r="A903" s="68" t="s">
        <v>1399</v>
      </c>
      <c r="B903" s="61">
        <v>115</v>
      </c>
      <c r="C903" s="62">
        <v>8060</v>
      </c>
      <c r="D903" s="61" t="s">
        <v>464</v>
      </c>
      <c r="E903" s="61" t="s">
        <v>16837</v>
      </c>
      <c r="F903" s="61" t="s">
        <v>14503</v>
      </c>
      <c r="G903" s="62">
        <v>4000000</v>
      </c>
      <c r="H903" s="61">
        <v>8.1</v>
      </c>
      <c r="I903" s="62">
        <f>Table1[[#This Row],[gross]]-Table1[[#This Row],[budget]]</f>
        <v>-3991940</v>
      </c>
      <c r="J903" s="61">
        <f>Table1[[#This Row],[gross]]/1000000</f>
        <v>8.0599999999999995E-3</v>
      </c>
      <c r="K903" s="61">
        <f>Table1[[#This Row],[budget]]/1000000</f>
        <v>4</v>
      </c>
      <c r="L903" s="71">
        <f>Table1[[#This Row],[Profit_Margin]]/1000000</f>
        <v>-3.99194</v>
      </c>
    </row>
    <row r="904" spans="1:12">
      <c r="A904" s="68" t="s">
        <v>4773</v>
      </c>
      <c r="B904" s="61">
        <v>124</v>
      </c>
      <c r="C904" s="62">
        <v>30012990</v>
      </c>
      <c r="D904" s="61" t="s">
        <v>5940</v>
      </c>
      <c r="E904" s="61" t="s">
        <v>9656</v>
      </c>
      <c r="F904" s="61" t="s">
        <v>37</v>
      </c>
      <c r="G904" s="62">
        <v>25000000</v>
      </c>
      <c r="H904" s="61">
        <v>7.5</v>
      </c>
      <c r="I904" s="62">
        <f>Table1[[#This Row],[gross]]-Table1[[#This Row],[budget]]</f>
        <v>5012990</v>
      </c>
      <c r="J904" s="61">
        <f>Table1[[#This Row],[gross]]/1000000</f>
        <v>30.012989999999999</v>
      </c>
      <c r="K904" s="61">
        <f>Table1[[#This Row],[budget]]/1000000</f>
        <v>25</v>
      </c>
      <c r="L904" s="71">
        <f>Table1[[#This Row],[Profit_Margin]]/1000000</f>
        <v>5.0129900000000003</v>
      </c>
    </row>
    <row r="905" spans="1:12">
      <c r="A905" s="68" t="s">
        <v>4773</v>
      </c>
      <c r="B905" s="61">
        <v>114</v>
      </c>
      <c r="C905" s="62">
        <v>16264475</v>
      </c>
      <c r="D905" s="61" t="s">
        <v>3241</v>
      </c>
      <c r="E905" s="61" t="s">
        <v>4774</v>
      </c>
      <c r="F905" s="61" t="s">
        <v>37</v>
      </c>
      <c r="G905" s="62">
        <v>55000000</v>
      </c>
      <c r="H905" s="61">
        <v>6.9</v>
      </c>
      <c r="I905" s="62">
        <f>Table1[[#This Row],[gross]]-Table1[[#This Row],[budget]]</f>
        <v>-38735525</v>
      </c>
      <c r="J905" s="61">
        <f>Table1[[#This Row],[gross]]/1000000</f>
        <v>16.264475000000001</v>
      </c>
      <c r="K905" s="61">
        <f>Table1[[#This Row],[budget]]/1000000</f>
        <v>55</v>
      </c>
      <c r="L905" s="71">
        <f>Table1[[#This Row],[Profit_Margin]]/1000000</f>
        <v>-38.735525000000003</v>
      </c>
    </row>
    <row r="906" spans="1:12">
      <c r="A906" s="68" t="s">
        <v>3347</v>
      </c>
      <c r="B906" s="61">
        <v>123</v>
      </c>
      <c r="C906" s="62">
        <v>26838389</v>
      </c>
      <c r="D906" s="61" t="s">
        <v>1415</v>
      </c>
      <c r="E906" s="61" t="s">
        <v>4854</v>
      </c>
      <c r="F906" s="61" t="s">
        <v>37</v>
      </c>
      <c r="G906" s="62">
        <v>57000000</v>
      </c>
      <c r="H906" s="61">
        <v>6.4</v>
      </c>
      <c r="I906" s="62">
        <f>Table1[[#This Row],[gross]]-Table1[[#This Row],[budget]]</f>
        <v>-30161611</v>
      </c>
      <c r="J906" s="61">
        <f>Table1[[#This Row],[gross]]/1000000</f>
        <v>26.838388999999999</v>
      </c>
      <c r="K906" s="61">
        <f>Table1[[#This Row],[budget]]/1000000</f>
        <v>57</v>
      </c>
      <c r="L906" s="71">
        <f>Table1[[#This Row],[Profit_Margin]]/1000000</f>
        <v>-30.161611000000001</v>
      </c>
    </row>
    <row r="907" spans="1:12">
      <c r="A907" s="68" t="s">
        <v>7540</v>
      </c>
      <c r="B907" s="61">
        <v>96</v>
      </c>
      <c r="C907" s="62">
        <v>22913677</v>
      </c>
      <c r="D907" s="61" t="s">
        <v>2614</v>
      </c>
      <c r="E907" s="61" t="s">
        <v>7541</v>
      </c>
      <c r="F907" s="61" t="s">
        <v>37</v>
      </c>
      <c r="G907" s="62">
        <v>35000000</v>
      </c>
      <c r="H907" s="61">
        <v>6.3</v>
      </c>
      <c r="I907" s="62">
        <f>Table1[[#This Row],[gross]]-Table1[[#This Row],[budget]]</f>
        <v>-12086323</v>
      </c>
      <c r="J907" s="61">
        <f>Table1[[#This Row],[gross]]/1000000</f>
        <v>22.913677</v>
      </c>
      <c r="K907" s="61">
        <f>Table1[[#This Row],[budget]]/1000000</f>
        <v>35</v>
      </c>
      <c r="L907" s="71">
        <f>Table1[[#This Row],[Profit_Margin]]/1000000</f>
        <v>-12.086323</v>
      </c>
    </row>
    <row r="908" spans="1:12">
      <c r="A908" s="68" t="s">
        <v>20078</v>
      </c>
      <c r="B908" s="61">
        <v>89</v>
      </c>
      <c r="C908" s="62">
        <v>313436</v>
      </c>
      <c r="D908" s="61" t="s">
        <v>2527</v>
      </c>
      <c r="E908" s="61" t="s">
        <v>20081</v>
      </c>
      <c r="F908" s="61" t="s">
        <v>17494</v>
      </c>
      <c r="G908" s="62">
        <v>15500000</v>
      </c>
      <c r="H908" s="61">
        <v>7.6</v>
      </c>
      <c r="I908" s="62">
        <f>Table1[[#This Row],[gross]]-Table1[[#This Row],[budget]]</f>
        <v>-15186564</v>
      </c>
      <c r="J908" s="61">
        <f>Table1[[#This Row],[gross]]/1000000</f>
        <v>0.31343599999999999</v>
      </c>
      <c r="K908" s="61">
        <f>Table1[[#This Row],[budget]]/1000000</f>
        <v>15.5</v>
      </c>
      <c r="L908" s="71">
        <f>Table1[[#This Row],[Profit_Margin]]/1000000</f>
        <v>-15.186564000000001</v>
      </c>
    </row>
    <row r="909" spans="1:12">
      <c r="A909" s="68" t="s">
        <v>1389</v>
      </c>
      <c r="B909" s="61">
        <v>109</v>
      </c>
      <c r="C909" s="62">
        <v>93050117</v>
      </c>
      <c r="D909" s="61" t="s">
        <v>1390</v>
      </c>
      <c r="E909" s="61" t="s">
        <v>1391</v>
      </c>
      <c r="F909" s="61" t="s">
        <v>37</v>
      </c>
      <c r="G909" s="62">
        <v>115000000</v>
      </c>
      <c r="H909" s="61">
        <v>6.6</v>
      </c>
      <c r="I909" s="62">
        <f>Table1[[#This Row],[gross]]-Table1[[#This Row],[budget]]</f>
        <v>-21949883</v>
      </c>
      <c r="J909" s="61">
        <f>Table1[[#This Row],[gross]]/1000000</f>
        <v>93.050117</v>
      </c>
      <c r="K909" s="61">
        <f>Table1[[#This Row],[budget]]/1000000</f>
        <v>115</v>
      </c>
      <c r="L909" s="71">
        <f>Table1[[#This Row],[Profit_Margin]]/1000000</f>
        <v>-21.949883</v>
      </c>
    </row>
    <row r="910" spans="1:12">
      <c r="A910" s="68" t="s">
        <v>14921</v>
      </c>
      <c r="B910" s="61">
        <v>103</v>
      </c>
      <c r="C910" s="62">
        <v>28435406</v>
      </c>
      <c r="D910" s="61" t="s">
        <v>1681</v>
      </c>
      <c r="E910" s="61" t="s">
        <v>14922</v>
      </c>
      <c r="F910" s="61" t="s">
        <v>37</v>
      </c>
      <c r="G910" s="62">
        <v>12000000</v>
      </c>
      <c r="H910" s="61">
        <v>5.5</v>
      </c>
      <c r="I910" s="62">
        <f>Table1[[#This Row],[gross]]-Table1[[#This Row],[budget]]</f>
        <v>16435406</v>
      </c>
      <c r="J910" s="61">
        <f>Table1[[#This Row],[gross]]/1000000</f>
        <v>28.435406</v>
      </c>
      <c r="K910" s="61">
        <f>Table1[[#This Row],[budget]]/1000000</f>
        <v>12</v>
      </c>
      <c r="L910" s="71">
        <f>Table1[[#This Row],[Profit_Margin]]/1000000</f>
        <v>16.435406</v>
      </c>
    </row>
    <row r="911" spans="1:12">
      <c r="A911" s="68" t="s">
        <v>2339</v>
      </c>
      <c r="B911" s="61">
        <v>107</v>
      </c>
      <c r="C911" s="62">
        <v>127706877</v>
      </c>
      <c r="D911" s="61" t="s">
        <v>2341</v>
      </c>
      <c r="E911" s="61" t="s">
        <v>2343</v>
      </c>
      <c r="F911" s="61" t="s">
        <v>37</v>
      </c>
      <c r="G911" s="62">
        <v>85000000</v>
      </c>
      <c r="H911" s="61">
        <v>7.1</v>
      </c>
      <c r="I911" s="62">
        <f>Table1[[#This Row],[gross]]-Table1[[#This Row],[budget]]</f>
        <v>42706877</v>
      </c>
      <c r="J911" s="61">
        <f>Table1[[#This Row],[gross]]/1000000</f>
        <v>127.70687700000001</v>
      </c>
      <c r="K911" s="61">
        <f>Table1[[#This Row],[budget]]/1000000</f>
        <v>85</v>
      </c>
      <c r="L911" s="71">
        <f>Table1[[#This Row],[Profit_Margin]]/1000000</f>
        <v>42.706876999999999</v>
      </c>
    </row>
    <row r="912" spans="1:12">
      <c r="A912" s="68" t="s">
        <v>1819</v>
      </c>
      <c r="B912" s="61">
        <v>121</v>
      </c>
      <c r="C912" s="62">
        <v>66862068</v>
      </c>
      <c r="D912" s="61" t="s">
        <v>1821</v>
      </c>
      <c r="E912" s="61" t="s">
        <v>1822</v>
      </c>
      <c r="F912" s="61" t="s">
        <v>37</v>
      </c>
      <c r="G912" s="62">
        <v>83000000</v>
      </c>
      <c r="H912" s="61">
        <v>5.7</v>
      </c>
      <c r="I912" s="62">
        <f>Table1[[#This Row],[gross]]-Table1[[#This Row],[budget]]</f>
        <v>-16137932</v>
      </c>
      <c r="J912" s="61">
        <f>Table1[[#This Row],[gross]]/1000000</f>
        <v>66.862067999999994</v>
      </c>
      <c r="K912" s="61">
        <f>Table1[[#This Row],[budget]]/1000000</f>
        <v>83</v>
      </c>
      <c r="L912" s="71">
        <f>Table1[[#This Row],[Profit_Margin]]/1000000</f>
        <v>-16.137931999999999</v>
      </c>
    </row>
    <row r="913" spans="1:12">
      <c r="A913" s="68" t="s">
        <v>15056</v>
      </c>
      <c r="B913" s="61">
        <v>108</v>
      </c>
      <c r="C913" s="62">
        <v>11703287</v>
      </c>
      <c r="D913" s="61" t="s">
        <v>7043</v>
      </c>
      <c r="E913" s="61" t="s">
        <v>15059</v>
      </c>
      <c r="F913" s="61" t="s">
        <v>37</v>
      </c>
      <c r="G913" s="62">
        <v>10000000</v>
      </c>
      <c r="H913" s="61">
        <v>7</v>
      </c>
      <c r="I913" s="62">
        <f>Table1[[#This Row],[gross]]-Table1[[#This Row],[budget]]</f>
        <v>1703287</v>
      </c>
      <c r="J913" s="61">
        <f>Table1[[#This Row],[gross]]/1000000</f>
        <v>11.703287</v>
      </c>
      <c r="K913" s="61">
        <f>Table1[[#This Row],[budget]]/1000000</f>
        <v>10</v>
      </c>
      <c r="L913" s="71">
        <f>Table1[[#This Row],[Profit_Margin]]/1000000</f>
        <v>1.703287</v>
      </c>
    </row>
    <row r="914" spans="1:12">
      <c r="A914" s="68" t="s">
        <v>507</v>
      </c>
      <c r="B914" s="61">
        <v>109</v>
      </c>
      <c r="C914" s="62">
        <v>40983001</v>
      </c>
      <c r="D914" s="61" t="s">
        <v>2125</v>
      </c>
      <c r="E914" s="61" t="s">
        <v>12800</v>
      </c>
      <c r="F914" s="61" t="s">
        <v>37</v>
      </c>
      <c r="G914" s="62">
        <v>7000000</v>
      </c>
      <c r="H914" s="61">
        <v>7.7</v>
      </c>
      <c r="I914" s="62">
        <f>Table1[[#This Row],[gross]]-Table1[[#This Row],[budget]]</f>
        <v>33983001</v>
      </c>
      <c r="J914" s="61">
        <f>Table1[[#This Row],[gross]]/1000000</f>
        <v>40.983001000000002</v>
      </c>
      <c r="K914" s="61">
        <f>Table1[[#This Row],[budget]]/1000000</f>
        <v>7</v>
      </c>
      <c r="L914" s="71">
        <f>Table1[[#This Row],[Profit_Margin]]/1000000</f>
        <v>33.983001000000002</v>
      </c>
    </row>
    <row r="915" spans="1:12">
      <c r="A915" s="68" t="s">
        <v>816</v>
      </c>
      <c r="B915" s="61">
        <v>114</v>
      </c>
      <c r="C915" s="62">
        <v>61656849</v>
      </c>
      <c r="D915" s="61" t="s">
        <v>647</v>
      </c>
      <c r="E915" s="61" t="s">
        <v>1613</v>
      </c>
      <c r="F915" s="61" t="s">
        <v>37</v>
      </c>
      <c r="G915" s="62">
        <v>110000000</v>
      </c>
      <c r="H915" s="61">
        <v>6.7</v>
      </c>
      <c r="I915" s="62">
        <f>Table1[[#This Row],[gross]]-Table1[[#This Row],[budget]]</f>
        <v>-48343151</v>
      </c>
      <c r="J915" s="61">
        <f>Table1[[#This Row],[gross]]/1000000</f>
        <v>61.656849000000001</v>
      </c>
      <c r="K915" s="61">
        <f>Table1[[#This Row],[budget]]/1000000</f>
        <v>110</v>
      </c>
      <c r="L915" s="71">
        <f>Table1[[#This Row],[Profit_Margin]]/1000000</f>
        <v>-48.343150999999999</v>
      </c>
    </row>
    <row r="916" spans="1:12">
      <c r="A916" s="68" t="s">
        <v>11043</v>
      </c>
      <c r="B916" s="61">
        <v>104</v>
      </c>
      <c r="C916" s="62">
        <v>23393765</v>
      </c>
      <c r="D916" s="61" t="s">
        <v>214</v>
      </c>
      <c r="E916" s="61" t="s">
        <v>11044</v>
      </c>
      <c r="F916" s="61" t="s">
        <v>37</v>
      </c>
      <c r="G916" s="62">
        <v>20000000</v>
      </c>
      <c r="H916" s="61">
        <v>6.3</v>
      </c>
      <c r="I916" s="62">
        <f>Table1[[#This Row],[gross]]-Table1[[#This Row],[budget]]</f>
        <v>3393765</v>
      </c>
      <c r="J916" s="61">
        <f>Table1[[#This Row],[gross]]/1000000</f>
        <v>23.393764999999998</v>
      </c>
      <c r="K916" s="61">
        <f>Table1[[#This Row],[budget]]/1000000</f>
        <v>20</v>
      </c>
      <c r="L916" s="71">
        <f>Table1[[#This Row],[Profit_Margin]]/1000000</f>
        <v>3.3937650000000001</v>
      </c>
    </row>
    <row r="917" spans="1:12">
      <c r="A917" s="68" t="s">
        <v>2396</v>
      </c>
      <c r="B917" s="61">
        <v>131</v>
      </c>
      <c r="C917" s="62">
        <v>51396781</v>
      </c>
      <c r="D917" s="61" t="s">
        <v>1961</v>
      </c>
      <c r="E917" s="61" t="s">
        <v>2399</v>
      </c>
      <c r="F917" s="61" t="s">
        <v>37</v>
      </c>
      <c r="G917" s="62">
        <v>68000000</v>
      </c>
      <c r="H917" s="61">
        <v>7.6</v>
      </c>
      <c r="I917" s="62">
        <f>Table1[[#This Row],[gross]]-Table1[[#This Row],[budget]]</f>
        <v>-16603219</v>
      </c>
      <c r="J917" s="61">
        <f>Table1[[#This Row],[gross]]/1000000</f>
        <v>51.396780999999997</v>
      </c>
      <c r="K917" s="61">
        <f>Table1[[#This Row],[budget]]/1000000</f>
        <v>68</v>
      </c>
      <c r="L917" s="71">
        <f>Table1[[#This Row],[Profit_Margin]]/1000000</f>
        <v>-16.603218999999999</v>
      </c>
    </row>
    <row r="918" spans="1:12">
      <c r="A918" s="68" t="s">
        <v>1739</v>
      </c>
      <c r="B918" s="61">
        <v>140</v>
      </c>
      <c r="C918" s="62">
        <v>111544445</v>
      </c>
      <c r="D918" s="61" t="s">
        <v>1120</v>
      </c>
      <c r="E918" s="61" t="s">
        <v>2372</v>
      </c>
      <c r="F918" s="61" t="s">
        <v>37</v>
      </c>
      <c r="G918" s="62">
        <v>90000000</v>
      </c>
      <c r="H918" s="61">
        <v>7.3</v>
      </c>
      <c r="I918" s="62">
        <f>Table1[[#This Row],[gross]]-Table1[[#This Row],[budget]]</f>
        <v>21544445</v>
      </c>
      <c r="J918" s="61">
        <f>Table1[[#This Row],[gross]]/1000000</f>
        <v>111.544445</v>
      </c>
      <c r="K918" s="61">
        <f>Table1[[#This Row],[budget]]/1000000</f>
        <v>90</v>
      </c>
      <c r="L918" s="71">
        <f>Table1[[#This Row],[Profit_Margin]]/1000000</f>
        <v>21.544445</v>
      </c>
    </row>
    <row r="919" spans="1:12">
      <c r="A919" s="68" t="s">
        <v>16101</v>
      </c>
      <c r="B919" s="61">
        <v>93</v>
      </c>
      <c r="C919" s="62">
        <v>17536788</v>
      </c>
      <c r="D919" s="61" t="s">
        <v>1415</v>
      </c>
      <c r="E919" s="61" t="s">
        <v>16103</v>
      </c>
      <c r="F919" s="61" t="s">
        <v>37</v>
      </c>
      <c r="G919" s="62">
        <v>8000000</v>
      </c>
      <c r="H919" s="61">
        <v>7.1</v>
      </c>
      <c r="I919" s="62">
        <f>Table1[[#This Row],[gross]]-Table1[[#This Row],[budget]]</f>
        <v>9536788</v>
      </c>
      <c r="J919" s="61">
        <f>Table1[[#This Row],[gross]]/1000000</f>
        <v>17.536788000000001</v>
      </c>
      <c r="K919" s="61">
        <f>Table1[[#This Row],[budget]]/1000000</f>
        <v>8</v>
      </c>
      <c r="L919" s="71">
        <f>Table1[[#This Row],[Profit_Margin]]/1000000</f>
        <v>9.5367879999999996</v>
      </c>
    </row>
    <row r="920" spans="1:12">
      <c r="A920" s="68" t="s">
        <v>741</v>
      </c>
      <c r="B920" s="61">
        <v>115</v>
      </c>
      <c r="C920" s="62">
        <v>39177215</v>
      </c>
      <c r="D920" s="61" t="s">
        <v>2125</v>
      </c>
      <c r="E920" s="61" t="s">
        <v>7002</v>
      </c>
      <c r="F920" s="61" t="s">
        <v>37</v>
      </c>
      <c r="G920" s="62">
        <v>38000000</v>
      </c>
      <c r="H920" s="61">
        <v>5.6</v>
      </c>
      <c r="I920" s="62">
        <f>Table1[[#This Row],[gross]]-Table1[[#This Row],[budget]]</f>
        <v>1177215</v>
      </c>
      <c r="J920" s="61">
        <f>Table1[[#This Row],[gross]]/1000000</f>
        <v>39.177214999999997</v>
      </c>
      <c r="K920" s="61">
        <f>Table1[[#This Row],[budget]]/1000000</f>
        <v>38</v>
      </c>
      <c r="L920" s="71">
        <f>Table1[[#This Row],[Profit_Margin]]/1000000</f>
        <v>1.1772149999999999</v>
      </c>
    </row>
    <row r="921" spans="1:12">
      <c r="A921" s="68" t="s">
        <v>12582</v>
      </c>
      <c r="B921" s="61">
        <v>161</v>
      </c>
      <c r="C921" s="62">
        <v>336467</v>
      </c>
      <c r="D921" s="61" t="s">
        <v>5324</v>
      </c>
      <c r="E921" s="61" t="s">
        <v>12585</v>
      </c>
      <c r="F921" s="61" t="s">
        <v>37</v>
      </c>
      <c r="G921" s="62">
        <v>13000000</v>
      </c>
      <c r="H921" s="61">
        <v>7.3</v>
      </c>
      <c r="I921" s="62">
        <f>Table1[[#This Row],[gross]]-Table1[[#This Row],[budget]]</f>
        <v>-12663533</v>
      </c>
      <c r="J921" s="61">
        <f>Table1[[#This Row],[gross]]/1000000</f>
        <v>0.33646700000000002</v>
      </c>
      <c r="K921" s="61">
        <f>Table1[[#This Row],[budget]]/1000000</f>
        <v>13</v>
      </c>
      <c r="L921" s="71">
        <f>Table1[[#This Row],[Profit_Margin]]/1000000</f>
        <v>-12.663532999999999</v>
      </c>
    </row>
    <row r="922" spans="1:12">
      <c r="A922" s="68" t="s">
        <v>2461</v>
      </c>
      <c r="B922" s="61">
        <v>113</v>
      </c>
      <c r="C922" s="62">
        <v>87704396</v>
      </c>
      <c r="D922" s="61" t="s">
        <v>1606</v>
      </c>
      <c r="E922" s="61" t="s">
        <v>3604</v>
      </c>
      <c r="F922" s="61" t="s">
        <v>37</v>
      </c>
      <c r="G922" s="62">
        <v>66000000</v>
      </c>
      <c r="H922" s="61">
        <v>6.2</v>
      </c>
      <c r="I922" s="62">
        <f>Table1[[#This Row],[gross]]-Table1[[#This Row],[budget]]</f>
        <v>21704396</v>
      </c>
      <c r="J922" s="61">
        <f>Table1[[#This Row],[gross]]/1000000</f>
        <v>87.704396000000003</v>
      </c>
      <c r="K922" s="61">
        <f>Table1[[#This Row],[budget]]/1000000</f>
        <v>66</v>
      </c>
      <c r="L922" s="71">
        <f>Table1[[#This Row],[Profit_Margin]]/1000000</f>
        <v>21.704395999999999</v>
      </c>
    </row>
    <row r="923" spans="1:12">
      <c r="A923" s="68" t="s">
        <v>3122</v>
      </c>
      <c r="B923" s="61">
        <v>99</v>
      </c>
      <c r="C923" s="62">
        <v>12181484</v>
      </c>
      <c r="D923" s="61" t="s">
        <v>1671</v>
      </c>
      <c r="E923" s="61" t="s">
        <v>11173</v>
      </c>
      <c r="F923" s="61" t="s">
        <v>37</v>
      </c>
      <c r="G923" s="62">
        <v>40000000</v>
      </c>
      <c r="H923" s="61">
        <v>4.8</v>
      </c>
      <c r="I923" s="62">
        <f>Table1[[#This Row],[gross]]-Table1[[#This Row],[budget]]</f>
        <v>-27818516</v>
      </c>
      <c r="J923" s="61">
        <f>Table1[[#This Row],[gross]]/1000000</f>
        <v>12.181483999999999</v>
      </c>
      <c r="K923" s="61">
        <f>Table1[[#This Row],[budget]]/1000000</f>
        <v>40</v>
      </c>
      <c r="L923" s="71">
        <f>Table1[[#This Row],[Profit_Margin]]/1000000</f>
        <v>-27.818515999999999</v>
      </c>
    </row>
    <row r="924" spans="1:12">
      <c r="A924" s="68" t="s">
        <v>8382</v>
      </c>
      <c r="B924" s="61">
        <v>93</v>
      </c>
      <c r="C924" s="62">
        <v>39737645</v>
      </c>
      <c r="D924" s="61" t="s">
        <v>4219</v>
      </c>
      <c r="E924" s="61" t="s">
        <v>10807</v>
      </c>
      <c r="F924" s="61" t="s">
        <v>37</v>
      </c>
      <c r="G924" s="62">
        <v>20000000</v>
      </c>
      <c r="H924" s="61">
        <v>2.2999999999999998</v>
      </c>
      <c r="I924" s="62">
        <f>Table1[[#This Row],[gross]]-Table1[[#This Row],[budget]]</f>
        <v>19737645</v>
      </c>
      <c r="J924" s="61">
        <f>Table1[[#This Row],[gross]]/1000000</f>
        <v>39.737645000000001</v>
      </c>
      <c r="K924" s="61">
        <f>Table1[[#This Row],[budget]]/1000000</f>
        <v>20</v>
      </c>
      <c r="L924" s="71">
        <f>Table1[[#This Row],[Profit_Margin]]/1000000</f>
        <v>19.737645000000001</v>
      </c>
    </row>
    <row r="925" spans="1:12">
      <c r="A925" s="68" t="s">
        <v>1807</v>
      </c>
      <c r="B925" s="61">
        <v>102</v>
      </c>
      <c r="C925" s="62">
        <v>107515297</v>
      </c>
      <c r="D925" s="61" t="s">
        <v>628</v>
      </c>
      <c r="E925" s="61" t="s">
        <v>1809</v>
      </c>
      <c r="F925" s="61" t="s">
        <v>37</v>
      </c>
      <c r="G925" s="62">
        <v>100000000</v>
      </c>
      <c r="H925" s="61">
        <v>6.7</v>
      </c>
      <c r="I925" s="62">
        <f>Table1[[#This Row],[gross]]-Table1[[#This Row],[budget]]</f>
        <v>7515297</v>
      </c>
      <c r="J925" s="61">
        <f>Table1[[#This Row],[gross]]/1000000</f>
        <v>107.515297</v>
      </c>
      <c r="K925" s="61">
        <f>Table1[[#This Row],[budget]]/1000000</f>
        <v>100</v>
      </c>
      <c r="L925" s="71">
        <f>Table1[[#This Row],[Profit_Margin]]/1000000</f>
        <v>7.5152970000000003</v>
      </c>
    </row>
    <row r="926" spans="1:12">
      <c r="A926" s="68" t="s">
        <v>8514</v>
      </c>
      <c r="B926" s="61">
        <v>107</v>
      </c>
      <c r="C926" s="62">
        <v>1190018</v>
      </c>
      <c r="D926" s="61" t="s">
        <v>1390</v>
      </c>
      <c r="E926" s="61" t="s">
        <v>11420</v>
      </c>
      <c r="F926" s="61" t="s">
        <v>37</v>
      </c>
      <c r="G926" s="62">
        <v>20000000</v>
      </c>
      <c r="H926" s="61">
        <v>7.5</v>
      </c>
      <c r="I926" s="62">
        <f>Table1[[#This Row],[gross]]-Table1[[#This Row],[budget]]</f>
        <v>-18809982</v>
      </c>
      <c r="J926" s="61">
        <f>Table1[[#This Row],[gross]]/1000000</f>
        <v>1.190018</v>
      </c>
      <c r="K926" s="61">
        <f>Table1[[#This Row],[budget]]/1000000</f>
        <v>20</v>
      </c>
      <c r="L926" s="71">
        <f>Table1[[#This Row],[Profit_Margin]]/1000000</f>
        <v>-18.809982000000002</v>
      </c>
    </row>
    <row r="927" spans="1:12">
      <c r="A927" s="68" t="s">
        <v>1794</v>
      </c>
      <c r="B927" s="61">
        <v>104</v>
      </c>
      <c r="C927" s="62">
        <v>75030163</v>
      </c>
      <c r="D927" s="61" t="s">
        <v>148</v>
      </c>
      <c r="E927" s="61" t="s">
        <v>1796</v>
      </c>
      <c r="F927" s="61" t="s">
        <v>37</v>
      </c>
      <c r="G927" s="62">
        <v>100000000</v>
      </c>
      <c r="H927" s="61">
        <v>5.0999999999999996</v>
      </c>
      <c r="I927" s="62">
        <f>Table1[[#This Row],[gross]]-Table1[[#This Row],[budget]]</f>
        <v>-24969837</v>
      </c>
      <c r="J927" s="61">
        <f>Table1[[#This Row],[gross]]/1000000</f>
        <v>75.030163000000002</v>
      </c>
      <c r="K927" s="61">
        <f>Table1[[#This Row],[budget]]/1000000</f>
        <v>100</v>
      </c>
      <c r="L927" s="71">
        <f>Table1[[#This Row],[Profit_Margin]]/1000000</f>
        <v>-24.969836999999998</v>
      </c>
    </row>
    <row r="928" spans="1:12">
      <c r="A928" s="68" t="s">
        <v>1757</v>
      </c>
      <c r="B928" s="61">
        <v>115</v>
      </c>
      <c r="C928" s="62">
        <v>101228120</v>
      </c>
      <c r="D928" s="61" t="s">
        <v>1758</v>
      </c>
      <c r="E928" s="61" t="s">
        <v>1760</v>
      </c>
      <c r="F928" s="61" t="s">
        <v>37</v>
      </c>
      <c r="G928" s="62">
        <v>100000000</v>
      </c>
      <c r="H928" s="61">
        <v>6.1</v>
      </c>
      <c r="I928" s="62">
        <f>Table1[[#This Row],[gross]]-Table1[[#This Row],[budget]]</f>
        <v>1228120</v>
      </c>
      <c r="J928" s="61">
        <f>Table1[[#This Row],[gross]]/1000000</f>
        <v>101.22812</v>
      </c>
      <c r="K928" s="61">
        <f>Table1[[#This Row],[budget]]/1000000</f>
        <v>100</v>
      </c>
      <c r="L928" s="71">
        <f>Table1[[#This Row],[Profit_Margin]]/1000000</f>
        <v>1.2281200000000001</v>
      </c>
    </row>
    <row r="929" spans="1:12">
      <c r="A929" s="68" t="s">
        <v>1526</v>
      </c>
      <c r="B929" s="61">
        <v>131</v>
      </c>
      <c r="C929" s="62">
        <v>125548685</v>
      </c>
      <c r="D929" s="61" t="s">
        <v>1544</v>
      </c>
      <c r="E929" s="61" t="s">
        <v>5038</v>
      </c>
      <c r="F929" s="61" t="s">
        <v>37</v>
      </c>
      <c r="G929" s="62">
        <v>52000000</v>
      </c>
      <c r="H929" s="61">
        <v>7.3</v>
      </c>
      <c r="I929" s="62">
        <f>Table1[[#This Row],[gross]]-Table1[[#This Row],[budget]]</f>
        <v>73548685</v>
      </c>
      <c r="J929" s="61">
        <f>Table1[[#This Row],[gross]]/1000000</f>
        <v>125.54868500000001</v>
      </c>
      <c r="K929" s="61">
        <f>Table1[[#This Row],[budget]]/1000000</f>
        <v>52</v>
      </c>
      <c r="L929" s="71">
        <f>Table1[[#This Row],[Profit_Margin]]/1000000</f>
        <v>73.548685000000006</v>
      </c>
    </row>
    <row r="930" spans="1:12">
      <c r="A930" s="68" t="s">
        <v>14017</v>
      </c>
      <c r="B930" s="61">
        <v>80</v>
      </c>
      <c r="C930" s="62">
        <v>71442</v>
      </c>
      <c r="D930" s="61" t="s">
        <v>14018</v>
      </c>
      <c r="E930" s="61" t="s">
        <v>14019</v>
      </c>
      <c r="F930" s="61" t="s">
        <v>1464</v>
      </c>
      <c r="G930" s="62">
        <v>9600000</v>
      </c>
      <c r="H930" s="61">
        <v>7.9</v>
      </c>
      <c r="I930" s="62">
        <f>Table1[[#This Row],[gross]]-Table1[[#This Row],[budget]]</f>
        <v>-9528558</v>
      </c>
      <c r="J930" s="61">
        <f>Table1[[#This Row],[gross]]/1000000</f>
        <v>7.1442000000000005E-2</v>
      </c>
      <c r="K930" s="61">
        <f>Table1[[#This Row],[budget]]/1000000</f>
        <v>9.6</v>
      </c>
      <c r="L930" s="71">
        <f>Table1[[#This Row],[Profit_Margin]]/1000000</f>
        <v>-9.5285580000000003</v>
      </c>
    </row>
    <row r="931" spans="1:12">
      <c r="A931" s="68" t="s">
        <v>16004</v>
      </c>
      <c r="B931" s="61">
        <v>112</v>
      </c>
      <c r="C931" s="62">
        <v>36500000</v>
      </c>
      <c r="D931" s="61" t="s">
        <v>1726</v>
      </c>
      <c r="E931" s="61" t="s">
        <v>16005</v>
      </c>
      <c r="F931" s="61" t="s">
        <v>37</v>
      </c>
      <c r="G931" s="62">
        <v>8000000</v>
      </c>
      <c r="H931" s="61">
        <v>7.6</v>
      </c>
      <c r="I931" s="62">
        <f>Table1[[#This Row],[gross]]-Table1[[#This Row],[budget]]</f>
        <v>28500000</v>
      </c>
      <c r="J931" s="61">
        <f>Table1[[#This Row],[gross]]/1000000</f>
        <v>36.5</v>
      </c>
      <c r="K931" s="61">
        <f>Table1[[#This Row],[budget]]/1000000</f>
        <v>8</v>
      </c>
      <c r="L931" s="71">
        <f>Table1[[#This Row],[Profit_Margin]]/1000000</f>
        <v>28.5</v>
      </c>
    </row>
    <row r="932" spans="1:12">
      <c r="A932" s="68" t="s">
        <v>5367</v>
      </c>
      <c r="B932" s="61">
        <v>101</v>
      </c>
      <c r="C932" s="62">
        <v>25407250</v>
      </c>
      <c r="D932" s="61" t="s">
        <v>227</v>
      </c>
      <c r="E932" s="61" t="s">
        <v>5369</v>
      </c>
      <c r="F932" s="61" t="s">
        <v>37</v>
      </c>
      <c r="G932" s="62">
        <v>50000000</v>
      </c>
      <c r="H932" s="61">
        <v>5.7</v>
      </c>
      <c r="I932" s="62">
        <f>Table1[[#This Row],[gross]]-Table1[[#This Row],[budget]]</f>
        <v>-24592750</v>
      </c>
      <c r="J932" s="61">
        <f>Table1[[#This Row],[gross]]/1000000</f>
        <v>25.407250000000001</v>
      </c>
      <c r="K932" s="61">
        <f>Table1[[#This Row],[budget]]/1000000</f>
        <v>50</v>
      </c>
      <c r="L932" s="71">
        <f>Table1[[#This Row],[Profit_Margin]]/1000000</f>
        <v>-24.592749999999999</v>
      </c>
    </row>
    <row r="933" spans="1:12">
      <c r="A933" s="68" t="s">
        <v>5367</v>
      </c>
      <c r="B933" s="61">
        <v>106</v>
      </c>
      <c r="C933" s="62">
        <v>25244700</v>
      </c>
      <c r="D933" s="61" t="s">
        <v>647</v>
      </c>
      <c r="E933" s="61" t="s">
        <v>17050</v>
      </c>
      <c r="F933" s="61" t="s">
        <v>37</v>
      </c>
      <c r="G933" s="62">
        <v>6000000</v>
      </c>
      <c r="H933" s="61">
        <v>7.2</v>
      </c>
      <c r="I933" s="62">
        <f>Table1[[#This Row],[gross]]-Table1[[#This Row],[budget]]</f>
        <v>19244700</v>
      </c>
      <c r="J933" s="61">
        <f>Table1[[#This Row],[gross]]/1000000</f>
        <v>25.244700000000002</v>
      </c>
      <c r="K933" s="61">
        <f>Table1[[#This Row],[budget]]/1000000</f>
        <v>6</v>
      </c>
      <c r="L933" s="71">
        <f>Table1[[#This Row],[Profit_Margin]]/1000000</f>
        <v>19.244700000000002</v>
      </c>
    </row>
    <row r="934" spans="1:12">
      <c r="A934" s="68" t="s">
        <v>6456</v>
      </c>
      <c r="B934" s="61">
        <v>89</v>
      </c>
      <c r="C934" s="62">
        <v>57011847</v>
      </c>
      <c r="D934" s="61" t="s">
        <v>621</v>
      </c>
      <c r="E934" s="61" t="s">
        <v>6458</v>
      </c>
      <c r="F934" s="61" t="s">
        <v>37</v>
      </c>
      <c r="G934" s="62">
        <v>40000000</v>
      </c>
      <c r="H934" s="61">
        <v>5.9</v>
      </c>
      <c r="I934" s="62">
        <f>Table1[[#This Row],[gross]]-Table1[[#This Row],[budget]]</f>
        <v>17011847</v>
      </c>
      <c r="J934" s="61">
        <f>Table1[[#This Row],[gross]]/1000000</f>
        <v>57.011847000000003</v>
      </c>
      <c r="K934" s="61">
        <f>Table1[[#This Row],[budget]]/1000000</f>
        <v>40</v>
      </c>
      <c r="L934" s="71">
        <f>Table1[[#This Row],[Profit_Margin]]/1000000</f>
        <v>17.011846999999999</v>
      </c>
    </row>
    <row r="935" spans="1:12">
      <c r="A935" s="68" t="s">
        <v>3523</v>
      </c>
      <c r="B935" s="61">
        <v>115</v>
      </c>
      <c r="C935" s="62">
        <v>25121291</v>
      </c>
      <c r="D935" s="61" t="s">
        <v>3525</v>
      </c>
      <c r="E935" s="61" t="s">
        <v>3526</v>
      </c>
      <c r="F935" s="61" t="s">
        <v>37</v>
      </c>
      <c r="G935" s="62">
        <v>50000000</v>
      </c>
      <c r="H935" s="61">
        <v>6.7</v>
      </c>
      <c r="I935" s="62">
        <f>Table1[[#This Row],[gross]]-Table1[[#This Row],[budget]]</f>
        <v>-24878709</v>
      </c>
      <c r="J935" s="61">
        <f>Table1[[#This Row],[gross]]/1000000</f>
        <v>25.121290999999999</v>
      </c>
      <c r="K935" s="61">
        <f>Table1[[#This Row],[budget]]/1000000</f>
        <v>50</v>
      </c>
      <c r="L935" s="71">
        <f>Table1[[#This Row],[Profit_Margin]]/1000000</f>
        <v>-24.878709000000001</v>
      </c>
    </row>
    <row r="936" spans="1:12">
      <c r="A936" s="68" t="s">
        <v>2853</v>
      </c>
      <c r="B936" s="61">
        <v>120</v>
      </c>
      <c r="C936" s="62">
        <v>106869</v>
      </c>
      <c r="D936" s="61" t="s">
        <v>5274</v>
      </c>
      <c r="E936" s="61" t="s">
        <v>12316</v>
      </c>
      <c r="F936" s="61" t="s">
        <v>37</v>
      </c>
      <c r="G936" s="62">
        <v>17000000</v>
      </c>
      <c r="H936" s="61">
        <v>6.6</v>
      </c>
      <c r="I936" s="62">
        <f>Table1[[#This Row],[gross]]-Table1[[#This Row],[budget]]</f>
        <v>-16893131</v>
      </c>
      <c r="J936" s="61">
        <f>Table1[[#This Row],[gross]]/1000000</f>
        <v>0.10686900000000001</v>
      </c>
      <c r="K936" s="61">
        <f>Table1[[#This Row],[budget]]/1000000</f>
        <v>17</v>
      </c>
      <c r="L936" s="71">
        <f>Table1[[#This Row],[Profit_Margin]]/1000000</f>
        <v>-16.893131</v>
      </c>
    </row>
    <row r="937" spans="1:12">
      <c r="A937" s="68" t="s">
        <v>1555</v>
      </c>
      <c r="B937" s="61">
        <v>108</v>
      </c>
      <c r="C937" s="62">
        <v>34126138</v>
      </c>
      <c r="D937" s="61" t="s">
        <v>6919</v>
      </c>
      <c r="E937" s="61" t="s">
        <v>10943</v>
      </c>
      <c r="F937" s="61" t="s">
        <v>37</v>
      </c>
      <c r="G937" s="62">
        <v>20000000</v>
      </c>
      <c r="H937" s="61">
        <v>8.3000000000000007</v>
      </c>
      <c r="I937" s="62">
        <f>Table1[[#This Row],[gross]]-Table1[[#This Row],[budget]]</f>
        <v>14126138</v>
      </c>
      <c r="J937" s="61">
        <f>Table1[[#This Row],[gross]]/1000000</f>
        <v>34.126137999999997</v>
      </c>
      <c r="K937" s="61">
        <f>Table1[[#This Row],[budget]]/1000000</f>
        <v>20</v>
      </c>
      <c r="L937" s="71">
        <f>Table1[[#This Row],[Profit_Margin]]/1000000</f>
        <v>14.126137999999999</v>
      </c>
    </row>
    <row r="938" spans="1:12">
      <c r="A938" s="68" t="s">
        <v>15431</v>
      </c>
      <c r="B938" s="61">
        <v>85</v>
      </c>
      <c r="C938" s="62">
        <v>70527</v>
      </c>
      <c r="D938" s="61" t="s">
        <v>2527</v>
      </c>
      <c r="E938" s="61" t="s">
        <v>15432</v>
      </c>
      <c r="F938" s="61" t="s">
        <v>37</v>
      </c>
      <c r="G938" s="62">
        <v>6500000</v>
      </c>
      <c r="H938" s="61">
        <v>6.7</v>
      </c>
      <c r="I938" s="62">
        <f>Table1[[#This Row],[gross]]-Table1[[#This Row],[budget]]</f>
        <v>-6429473</v>
      </c>
      <c r="J938" s="61">
        <f>Table1[[#This Row],[gross]]/1000000</f>
        <v>7.0527000000000006E-2</v>
      </c>
      <c r="K938" s="61">
        <f>Table1[[#This Row],[budget]]/1000000</f>
        <v>6.5</v>
      </c>
      <c r="L938" s="71">
        <f>Table1[[#This Row],[Profit_Margin]]/1000000</f>
        <v>-6.4294729999999998</v>
      </c>
    </row>
    <row r="939" spans="1:12">
      <c r="A939" s="68" t="s">
        <v>9767</v>
      </c>
      <c r="B939" s="61">
        <v>93</v>
      </c>
      <c r="C939" s="62">
        <v>17718223</v>
      </c>
      <c r="D939" s="61" t="s">
        <v>1671</v>
      </c>
      <c r="E939" s="61" t="s">
        <v>9769</v>
      </c>
      <c r="F939" s="61" t="s">
        <v>37</v>
      </c>
      <c r="G939" s="62">
        <v>25000000</v>
      </c>
      <c r="H939" s="61">
        <v>6.6</v>
      </c>
      <c r="I939" s="62">
        <f>Table1[[#This Row],[gross]]-Table1[[#This Row],[budget]]</f>
        <v>-7281777</v>
      </c>
      <c r="J939" s="61">
        <f>Table1[[#This Row],[gross]]/1000000</f>
        <v>17.718222999999998</v>
      </c>
      <c r="K939" s="61">
        <f>Table1[[#This Row],[budget]]/1000000</f>
        <v>25</v>
      </c>
      <c r="L939" s="71">
        <f>Table1[[#This Row],[Profit_Margin]]/1000000</f>
        <v>-7.2817769999999999</v>
      </c>
    </row>
    <row r="940" spans="1:12">
      <c r="A940" s="68" t="s">
        <v>514</v>
      </c>
      <c r="B940" s="61">
        <v>96</v>
      </c>
      <c r="C940" s="62">
        <v>100289690</v>
      </c>
      <c r="D940" s="61" t="s">
        <v>515</v>
      </c>
      <c r="E940" s="61" t="s">
        <v>517</v>
      </c>
      <c r="F940" s="61" t="s">
        <v>37</v>
      </c>
      <c r="G940" s="62">
        <v>175000000</v>
      </c>
      <c r="H940" s="61">
        <v>5.4</v>
      </c>
      <c r="I940" s="62">
        <f>Table1[[#This Row],[gross]]-Table1[[#This Row],[budget]]</f>
        <v>-74710310</v>
      </c>
      <c r="J940" s="61">
        <f>Table1[[#This Row],[gross]]/1000000</f>
        <v>100.28968999999999</v>
      </c>
      <c r="K940" s="61">
        <f>Table1[[#This Row],[budget]]/1000000</f>
        <v>175</v>
      </c>
      <c r="L940" s="71">
        <f>Table1[[#This Row],[Profit_Margin]]/1000000</f>
        <v>-74.710310000000007</v>
      </c>
    </row>
    <row r="941" spans="1:12">
      <c r="A941" s="68" t="s">
        <v>2331</v>
      </c>
      <c r="B941" s="61">
        <v>130</v>
      </c>
      <c r="C941" s="62">
        <v>26616590</v>
      </c>
      <c r="D941" s="61" t="s">
        <v>4332</v>
      </c>
      <c r="E941" s="61" t="s">
        <v>4333</v>
      </c>
      <c r="F941" s="61" t="s">
        <v>37</v>
      </c>
      <c r="G941" s="62">
        <v>60000000</v>
      </c>
      <c r="H941" s="61">
        <v>6.7</v>
      </c>
      <c r="I941" s="62">
        <f>Table1[[#This Row],[gross]]-Table1[[#This Row],[budget]]</f>
        <v>-33383410</v>
      </c>
      <c r="J941" s="61">
        <f>Table1[[#This Row],[gross]]/1000000</f>
        <v>26.616589999999999</v>
      </c>
      <c r="K941" s="61">
        <f>Table1[[#This Row],[budget]]/1000000</f>
        <v>60</v>
      </c>
      <c r="L941" s="71">
        <f>Table1[[#This Row],[Profit_Margin]]/1000000</f>
        <v>-33.383409999999998</v>
      </c>
    </row>
    <row r="942" spans="1:12">
      <c r="A942" s="68" t="s">
        <v>3136</v>
      </c>
      <c r="B942" s="61">
        <v>121</v>
      </c>
      <c r="C942" s="62">
        <v>65703412</v>
      </c>
      <c r="D942" s="61" t="s">
        <v>1415</v>
      </c>
      <c r="E942" s="61" t="s">
        <v>9242</v>
      </c>
      <c r="F942" s="61" t="s">
        <v>37</v>
      </c>
      <c r="G942" s="62">
        <v>26000000</v>
      </c>
      <c r="H942" s="61">
        <v>7</v>
      </c>
      <c r="I942" s="62">
        <f>Table1[[#This Row],[gross]]-Table1[[#This Row],[budget]]</f>
        <v>39703412</v>
      </c>
      <c r="J942" s="61">
        <f>Table1[[#This Row],[gross]]/1000000</f>
        <v>65.703412</v>
      </c>
      <c r="K942" s="61">
        <f>Table1[[#This Row],[budget]]/1000000</f>
        <v>26</v>
      </c>
      <c r="L942" s="71">
        <f>Table1[[#This Row],[Profit_Margin]]/1000000</f>
        <v>39.703412</v>
      </c>
    </row>
    <row r="943" spans="1:12">
      <c r="A943" s="68" t="s">
        <v>3836</v>
      </c>
      <c r="B943" s="61">
        <v>121</v>
      </c>
      <c r="C943" s="62">
        <v>43247140</v>
      </c>
      <c r="D943" s="61" t="s">
        <v>3838</v>
      </c>
      <c r="E943" s="61" t="s">
        <v>3839</v>
      </c>
      <c r="F943" s="61" t="s">
        <v>37</v>
      </c>
      <c r="G943" s="62">
        <v>55000000</v>
      </c>
      <c r="H943" s="61">
        <v>7.1</v>
      </c>
      <c r="I943" s="62">
        <f>Table1[[#This Row],[gross]]-Table1[[#This Row],[budget]]</f>
        <v>-11752860</v>
      </c>
      <c r="J943" s="61">
        <f>Table1[[#This Row],[gross]]/1000000</f>
        <v>43.247140000000002</v>
      </c>
      <c r="K943" s="61">
        <f>Table1[[#This Row],[budget]]/1000000</f>
        <v>55</v>
      </c>
      <c r="L943" s="71">
        <f>Table1[[#This Row],[Profit_Margin]]/1000000</f>
        <v>-11.75286</v>
      </c>
    </row>
    <row r="944" spans="1:12">
      <c r="A944" s="68" t="s">
        <v>7109</v>
      </c>
      <c r="B944" s="61">
        <v>99</v>
      </c>
      <c r="C944" s="62">
        <v>8855646</v>
      </c>
      <c r="D944" s="61" t="s">
        <v>7043</v>
      </c>
      <c r="E944" s="61" t="s">
        <v>11259</v>
      </c>
      <c r="F944" s="61" t="s">
        <v>37</v>
      </c>
      <c r="G944" s="62">
        <v>21000000</v>
      </c>
      <c r="H944" s="61">
        <v>7.2</v>
      </c>
      <c r="I944" s="62">
        <f>Table1[[#This Row],[gross]]-Table1[[#This Row],[budget]]</f>
        <v>-12144354</v>
      </c>
      <c r="J944" s="61">
        <f>Table1[[#This Row],[gross]]/1000000</f>
        <v>8.8556460000000001</v>
      </c>
      <c r="K944" s="61">
        <f>Table1[[#This Row],[budget]]/1000000</f>
        <v>21</v>
      </c>
      <c r="L944" s="71">
        <f>Table1[[#This Row],[Profit_Margin]]/1000000</f>
        <v>-12.144354</v>
      </c>
    </row>
    <row r="945" spans="1:12">
      <c r="A945" s="68" t="s">
        <v>4003</v>
      </c>
      <c r="B945" s="61">
        <v>101</v>
      </c>
      <c r="C945" s="62">
        <v>9714482</v>
      </c>
      <c r="D945" s="61" t="s">
        <v>11250</v>
      </c>
      <c r="E945" s="61" t="s">
        <v>11251</v>
      </c>
      <c r="F945" s="61" t="s">
        <v>37</v>
      </c>
      <c r="G945" s="62">
        <v>20000000</v>
      </c>
      <c r="H945" s="61">
        <v>6.8</v>
      </c>
      <c r="I945" s="62">
        <f>Table1[[#This Row],[gross]]-Table1[[#This Row],[budget]]</f>
        <v>-10285518</v>
      </c>
      <c r="J945" s="61">
        <f>Table1[[#This Row],[gross]]/1000000</f>
        <v>9.7144820000000003</v>
      </c>
      <c r="K945" s="61">
        <f>Table1[[#This Row],[budget]]/1000000</f>
        <v>20</v>
      </c>
      <c r="L945" s="71">
        <f>Table1[[#This Row],[Profit_Margin]]/1000000</f>
        <v>-10.285518</v>
      </c>
    </row>
    <row r="946" spans="1:12">
      <c r="A946" s="68" t="s">
        <v>17896</v>
      </c>
      <c r="B946" s="61">
        <v>97</v>
      </c>
      <c r="C946" s="62">
        <v>2711210</v>
      </c>
      <c r="D946" s="61" t="s">
        <v>2527</v>
      </c>
      <c r="E946" s="61" t="s">
        <v>17897</v>
      </c>
      <c r="F946" s="61" t="s">
        <v>37</v>
      </c>
      <c r="G946" s="62">
        <v>5000000</v>
      </c>
      <c r="H946" s="61">
        <v>6.4</v>
      </c>
      <c r="I946" s="62">
        <f>Table1[[#This Row],[gross]]-Table1[[#This Row],[budget]]</f>
        <v>-2288790</v>
      </c>
      <c r="J946" s="61">
        <f>Table1[[#This Row],[gross]]/1000000</f>
        <v>2.7112099999999999</v>
      </c>
      <c r="K946" s="61">
        <f>Table1[[#This Row],[budget]]/1000000</f>
        <v>5</v>
      </c>
      <c r="L946" s="71">
        <f>Table1[[#This Row],[Profit_Margin]]/1000000</f>
        <v>-2.2887900000000001</v>
      </c>
    </row>
    <row r="947" spans="1:12">
      <c r="A947" s="68" t="s">
        <v>12120</v>
      </c>
      <c r="B947" s="61">
        <v>109</v>
      </c>
      <c r="C947" s="62">
        <v>14821531</v>
      </c>
      <c r="D947" s="61" t="s">
        <v>3409</v>
      </c>
      <c r="E947" s="61" t="s">
        <v>17680</v>
      </c>
      <c r="F947" s="61" t="s">
        <v>37</v>
      </c>
      <c r="G947" s="62">
        <v>6000000</v>
      </c>
      <c r="H947" s="61">
        <v>7.3</v>
      </c>
      <c r="I947" s="62">
        <f>Table1[[#This Row],[gross]]-Table1[[#This Row],[budget]]</f>
        <v>8821531</v>
      </c>
      <c r="J947" s="61">
        <f>Table1[[#This Row],[gross]]/1000000</f>
        <v>14.821531</v>
      </c>
      <c r="K947" s="61">
        <f>Table1[[#This Row],[budget]]/1000000</f>
        <v>6</v>
      </c>
      <c r="L947" s="71">
        <f>Table1[[#This Row],[Profit_Margin]]/1000000</f>
        <v>8.8215310000000002</v>
      </c>
    </row>
    <row r="948" spans="1:12">
      <c r="A948" s="68" t="s">
        <v>79</v>
      </c>
      <c r="B948" s="61">
        <v>37</v>
      </c>
      <c r="C948" s="62">
        <v>5923044</v>
      </c>
      <c r="D948" s="61" t="s">
        <v>8066</v>
      </c>
      <c r="E948" s="61" t="s">
        <v>18951</v>
      </c>
      <c r="F948" s="61" t="s">
        <v>37</v>
      </c>
      <c r="G948" s="62">
        <v>3600000</v>
      </c>
      <c r="H948" s="61">
        <v>7.8</v>
      </c>
      <c r="I948" s="62">
        <f>Table1[[#This Row],[gross]]-Table1[[#This Row],[budget]]</f>
        <v>2323044</v>
      </c>
      <c r="J948" s="61">
        <f>Table1[[#This Row],[gross]]/1000000</f>
        <v>5.923044</v>
      </c>
      <c r="K948" s="61">
        <f>Table1[[#This Row],[budget]]/1000000</f>
        <v>3.6</v>
      </c>
      <c r="L948" s="71">
        <f>Table1[[#This Row],[Profit_Margin]]/1000000</f>
        <v>2.3230439999999999</v>
      </c>
    </row>
    <row r="949" spans="1:12">
      <c r="A949" s="68" t="s">
        <v>12262</v>
      </c>
      <c r="B949" s="61">
        <v>96</v>
      </c>
      <c r="C949" s="62">
        <v>54239856</v>
      </c>
      <c r="D949" s="61" t="s">
        <v>6403</v>
      </c>
      <c r="E949" s="61" t="s">
        <v>12264</v>
      </c>
      <c r="F949" s="61" t="s">
        <v>37</v>
      </c>
      <c r="G949" s="62">
        <v>17000000</v>
      </c>
      <c r="H949" s="61">
        <v>6.5</v>
      </c>
      <c r="I949" s="62">
        <f>Table1[[#This Row],[gross]]-Table1[[#This Row],[budget]]</f>
        <v>37239856</v>
      </c>
      <c r="J949" s="61">
        <f>Table1[[#This Row],[gross]]/1000000</f>
        <v>54.239856000000003</v>
      </c>
      <c r="K949" s="61">
        <f>Table1[[#This Row],[budget]]/1000000</f>
        <v>17</v>
      </c>
      <c r="L949" s="71">
        <f>Table1[[#This Row],[Profit_Margin]]/1000000</f>
        <v>37.239856000000003</v>
      </c>
    </row>
    <row r="950" spans="1:12">
      <c r="A950" s="68" t="s">
        <v>4704</v>
      </c>
      <c r="B950" s="61">
        <v>135</v>
      </c>
      <c r="C950" s="62">
        <v>49994804</v>
      </c>
      <c r="D950" s="61" t="s">
        <v>4706</v>
      </c>
      <c r="E950" s="61" t="s">
        <v>4708</v>
      </c>
      <c r="F950" s="61" t="s">
        <v>37</v>
      </c>
      <c r="G950" s="62">
        <v>55000000</v>
      </c>
      <c r="H950" s="61">
        <v>6.3</v>
      </c>
      <c r="I950" s="62">
        <f>Table1[[#This Row],[gross]]-Table1[[#This Row],[budget]]</f>
        <v>-5005196</v>
      </c>
      <c r="J950" s="61">
        <f>Table1[[#This Row],[gross]]/1000000</f>
        <v>49.994804000000002</v>
      </c>
      <c r="K950" s="61">
        <f>Table1[[#This Row],[budget]]/1000000</f>
        <v>55</v>
      </c>
      <c r="L950" s="71">
        <f>Table1[[#This Row],[Profit_Margin]]/1000000</f>
        <v>-5.0051959999999998</v>
      </c>
    </row>
    <row r="951" spans="1:12">
      <c r="A951" s="68" t="s">
        <v>13745</v>
      </c>
      <c r="B951" s="61">
        <v>108</v>
      </c>
      <c r="C951" s="62">
        <v>25440971</v>
      </c>
      <c r="D951" s="61" t="s">
        <v>2202</v>
      </c>
      <c r="E951" s="61" t="s">
        <v>13748</v>
      </c>
      <c r="F951" s="61" t="s">
        <v>37</v>
      </c>
      <c r="G951" s="62">
        <v>15000000</v>
      </c>
      <c r="H951" s="61">
        <v>7.7</v>
      </c>
      <c r="I951" s="62">
        <f>Table1[[#This Row],[gross]]-Table1[[#This Row],[budget]]</f>
        <v>10440971</v>
      </c>
      <c r="J951" s="61">
        <f>Table1[[#This Row],[gross]]/1000000</f>
        <v>25.440971000000001</v>
      </c>
      <c r="K951" s="61">
        <f>Table1[[#This Row],[budget]]/1000000</f>
        <v>15</v>
      </c>
      <c r="L951" s="71">
        <f>Table1[[#This Row],[Profit_Margin]]/1000000</f>
        <v>10.440970999999999</v>
      </c>
    </row>
    <row r="952" spans="1:12">
      <c r="A952" s="68" t="s">
        <v>13862</v>
      </c>
      <c r="B952" s="61">
        <v>87</v>
      </c>
      <c r="C952" s="62">
        <v>1200000</v>
      </c>
      <c r="D952" s="61" t="s">
        <v>1325</v>
      </c>
      <c r="E952" s="61" t="s">
        <v>13864</v>
      </c>
      <c r="F952" s="61" t="s">
        <v>37</v>
      </c>
      <c r="G952" s="62">
        <v>3000000</v>
      </c>
      <c r="H952" s="61">
        <v>5.0999999999999996</v>
      </c>
      <c r="I952" s="62">
        <f>Table1[[#This Row],[gross]]-Table1[[#This Row],[budget]]</f>
        <v>-1800000</v>
      </c>
      <c r="J952" s="61">
        <f>Table1[[#This Row],[gross]]/1000000</f>
        <v>1.2</v>
      </c>
      <c r="K952" s="61">
        <f>Table1[[#This Row],[budget]]/1000000</f>
        <v>3</v>
      </c>
      <c r="L952" s="71">
        <f>Table1[[#This Row],[Profit_Margin]]/1000000</f>
        <v>-1.8</v>
      </c>
    </row>
    <row r="953" spans="1:12">
      <c r="A953" s="68" t="s">
        <v>4256</v>
      </c>
      <c r="B953" s="61">
        <v>133</v>
      </c>
      <c r="C953" s="62">
        <v>68750000</v>
      </c>
      <c r="D953" s="61" t="s">
        <v>50</v>
      </c>
      <c r="E953" s="61" t="s">
        <v>4680</v>
      </c>
      <c r="F953" s="61" t="s">
        <v>37</v>
      </c>
      <c r="G953" s="62">
        <v>55000000</v>
      </c>
      <c r="H953" s="61">
        <v>6.4</v>
      </c>
      <c r="I953" s="62">
        <f>Table1[[#This Row],[gross]]-Table1[[#This Row],[budget]]</f>
        <v>13750000</v>
      </c>
      <c r="J953" s="61">
        <f>Table1[[#This Row],[gross]]/1000000</f>
        <v>68.75</v>
      </c>
      <c r="K953" s="61">
        <f>Table1[[#This Row],[budget]]/1000000</f>
        <v>55</v>
      </c>
      <c r="L953" s="71">
        <f>Table1[[#This Row],[Profit_Margin]]/1000000</f>
        <v>13.75</v>
      </c>
    </row>
    <row r="954" spans="1:12">
      <c r="A954" s="68" t="s">
        <v>18317</v>
      </c>
      <c r="B954" s="61">
        <v>110</v>
      </c>
      <c r="C954" s="62">
        <v>49413</v>
      </c>
      <c r="D954" s="61" t="s">
        <v>334</v>
      </c>
      <c r="E954" s="61" t="s">
        <v>18318</v>
      </c>
      <c r="F954" s="61" t="s">
        <v>7241</v>
      </c>
      <c r="G954" s="62">
        <v>35000000</v>
      </c>
      <c r="H954" s="61">
        <v>7.3</v>
      </c>
      <c r="I954" s="62">
        <f>Table1[[#This Row],[gross]]-Table1[[#This Row],[budget]]</f>
        <v>-34950587</v>
      </c>
      <c r="J954" s="61">
        <f>Table1[[#This Row],[gross]]/1000000</f>
        <v>4.9412999999999999E-2</v>
      </c>
      <c r="K954" s="61">
        <f>Table1[[#This Row],[budget]]/1000000</f>
        <v>35</v>
      </c>
      <c r="L954" s="71">
        <f>Table1[[#This Row],[Profit_Margin]]/1000000</f>
        <v>-34.950586999999999</v>
      </c>
    </row>
    <row r="955" spans="1:12">
      <c r="A955" s="68" t="s">
        <v>5403</v>
      </c>
      <c r="B955" s="61">
        <v>115</v>
      </c>
      <c r="C955" s="62">
        <v>2840417</v>
      </c>
      <c r="D955" s="61" t="s">
        <v>4332</v>
      </c>
      <c r="E955" s="61" t="s">
        <v>10632</v>
      </c>
      <c r="F955" s="61" t="s">
        <v>37</v>
      </c>
      <c r="G955" s="62">
        <v>31000000</v>
      </c>
      <c r="H955" s="61">
        <v>6.8</v>
      </c>
      <c r="I955" s="62">
        <f>Table1[[#This Row],[gross]]-Table1[[#This Row],[budget]]</f>
        <v>-28159583</v>
      </c>
      <c r="J955" s="61">
        <f>Table1[[#This Row],[gross]]/1000000</f>
        <v>2.840417</v>
      </c>
      <c r="K955" s="61">
        <f>Table1[[#This Row],[budget]]/1000000</f>
        <v>31</v>
      </c>
      <c r="L955" s="71">
        <f>Table1[[#This Row],[Profit_Margin]]/1000000</f>
        <v>-28.159583000000001</v>
      </c>
    </row>
    <row r="956" spans="1:12">
      <c r="A956" s="68" t="s">
        <v>3444</v>
      </c>
      <c r="B956" s="61">
        <v>101</v>
      </c>
      <c r="C956" s="62">
        <v>51758599</v>
      </c>
      <c r="D956" s="61" t="s">
        <v>3554</v>
      </c>
      <c r="E956" s="61" t="s">
        <v>7817</v>
      </c>
      <c r="F956" s="61" t="s">
        <v>37</v>
      </c>
      <c r="G956" s="62">
        <v>33000000</v>
      </c>
      <c r="H956" s="61">
        <v>5.5</v>
      </c>
      <c r="I956" s="62">
        <f>Table1[[#This Row],[gross]]-Table1[[#This Row],[budget]]</f>
        <v>18758599</v>
      </c>
      <c r="J956" s="61">
        <f>Table1[[#This Row],[gross]]/1000000</f>
        <v>51.758598999999997</v>
      </c>
      <c r="K956" s="61">
        <f>Table1[[#This Row],[budget]]/1000000</f>
        <v>33</v>
      </c>
      <c r="L956" s="71">
        <f>Table1[[#This Row],[Profit_Margin]]/1000000</f>
        <v>18.758599</v>
      </c>
    </row>
    <row r="957" spans="1:12">
      <c r="A957" s="68" t="s">
        <v>187</v>
      </c>
      <c r="B957" s="61">
        <v>150</v>
      </c>
      <c r="C957" s="62">
        <v>65007045</v>
      </c>
      <c r="D957" s="61" t="s">
        <v>1023</v>
      </c>
      <c r="E957" s="61" t="s">
        <v>1024</v>
      </c>
      <c r="F957" s="61" t="s">
        <v>37</v>
      </c>
      <c r="G957" s="62">
        <v>140000000</v>
      </c>
      <c r="H957" s="61">
        <v>6.1</v>
      </c>
      <c r="I957" s="62">
        <f>Table1[[#This Row],[gross]]-Table1[[#This Row],[budget]]</f>
        <v>-74992955</v>
      </c>
      <c r="J957" s="61">
        <f>Table1[[#This Row],[gross]]/1000000</f>
        <v>65.007045000000005</v>
      </c>
      <c r="K957" s="61">
        <f>Table1[[#This Row],[budget]]/1000000</f>
        <v>140</v>
      </c>
      <c r="L957" s="71">
        <f>Table1[[#This Row],[Profit_Margin]]/1000000</f>
        <v>-74.992954999999995</v>
      </c>
    </row>
    <row r="958" spans="1:12">
      <c r="A958" s="68" t="s">
        <v>2066</v>
      </c>
      <c r="B958" s="61">
        <v>125</v>
      </c>
      <c r="C958" s="62">
        <v>41814863</v>
      </c>
      <c r="D958" s="61" t="s">
        <v>3030</v>
      </c>
      <c r="E958" s="61" t="s">
        <v>3031</v>
      </c>
      <c r="F958" s="61" t="s">
        <v>37</v>
      </c>
      <c r="G958" s="62">
        <v>50000000</v>
      </c>
      <c r="H958" s="61">
        <v>5.0999999999999996</v>
      </c>
      <c r="I958" s="62">
        <f>Table1[[#This Row],[gross]]-Table1[[#This Row],[budget]]</f>
        <v>-8185137</v>
      </c>
      <c r="J958" s="61">
        <f>Table1[[#This Row],[gross]]/1000000</f>
        <v>41.814863000000003</v>
      </c>
      <c r="K958" s="61">
        <f>Table1[[#This Row],[budget]]/1000000</f>
        <v>50</v>
      </c>
      <c r="L958" s="71">
        <f>Table1[[#This Row],[Profit_Margin]]/1000000</f>
        <v>-8.1851369999999992</v>
      </c>
    </row>
    <row r="959" spans="1:12">
      <c r="A959" s="68" t="s">
        <v>8638</v>
      </c>
      <c r="B959" s="61">
        <v>103</v>
      </c>
      <c r="C959" s="62">
        <v>5132222</v>
      </c>
      <c r="D959" s="61" t="s">
        <v>3831</v>
      </c>
      <c r="E959" s="61" t="s">
        <v>20922</v>
      </c>
      <c r="F959" s="61" t="s">
        <v>37</v>
      </c>
      <c r="G959" s="62">
        <v>2000000</v>
      </c>
      <c r="H959" s="61">
        <v>7.2</v>
      </c>
      <c r="I959" s="62">
        <f>Table1[[#This Row],[gross]]-Table1[[#This Row],[budget]]</f>
        <v>3132222</v>
      </c>
      <c r="J959" s="61">
        <f>Table1[[#This Row],[gross]]/1000000</f>
        <v>5.1322219999999996</v>
      </c>
      <c r="K959" s="61">
        <f>Table1[[#This Row],[budget]]/1000000</f>
        <v>2</v>
      </c>
      <c r="L959" s="71">
        <f>Table1[[#This Row],[Profit_Margin]]/1000000</f>
        <v>3.1322220000000001</v>
      </c>
    </row>
    <row r="960" spans="1:12">
      <c r="A960" s="68" t="s">
        <v>14061</v>
      </c>
      <c r="B960" s="61">
        <v>92</v>
      </c>
      <c r="C960" s="62">
        <v>10814185</v>
      </c>
      <c r="D960" s="61" t="s">
        <v>4262</v>
      </c>
      <c r="E960" s="61" t="s">
        <v>16373</v>
      </c>
      <c r="F960" s="61" t="s">
        <v>37</v>
      </c>
      <c r="G960" s="62">
        <v>8000000</v>
      </c>
      <c r="H960" s="61">
        <v>6.2</v>
      </c>
      <c r="I960" s="62">
        <f>Table1[[#This Row],[gross]]-Table1[[#This Row],[budget]]</f>
        <v>2814185</v>
      </c>
      <c r="J960" s="61">
        <f>Table1[[#This Row],[gross]]/1000000</f>
        <v>10.814185</v>
      </c>
      <c r="K960" s="61">
        <f>Table1[[#This Row],[budget]]/1000000</f>
        <v>8</v>
      </c>
      <c r="L960" s="71">
        <f>Table1[[#This Row],[Profit_Margin]]/1000000</f>
        <v>2.8141850000000002</v>
      </c>
    </row>
    <row r="961" spans="1:12">
      <c r="A961" s="68" t="s">
        <v>8108</v>
      </c>
      <c r="B961" s="61">
        <v>106</v>
      </c>
      <c r="C961" s="62">
        <v>11854694</v>
      </c>
      <c r="D961" s="61" t="s">
        <v>3409</v>
      </c>
      <c r="E961" s="61" t="s">
        <v>8109</v>
      </c>
      <c r="F961" s="61" t="s">
        <v>37</v>
      </c>
      <c r="G961" s="62">
        <v>31000000</v>
      </c>
      <c r="H961" s="61">
        <v>6.5</v>
      </c>
      <c r="I961" s="62">
        <f>Table1[[#This Row],[gross]]-Table1[[#This Row],[budget]]</f>
        <v>-19145306</v>
      </c>
      <c r="J961" s="61">
        <f>Table1[[#This Row],[gross]]/1000000</f>
        <v>11.854694</v>
      </c>
      <c r="K961" s="61">
        <f>Table1[[#This Row],[budget]]/1000000</f>
        <v>31</v>
      </c>
      <c r="L961" s="71">
        <f>Table1[[#This Row],[Profit_Margin]]/1000000</f>
        <v>-19.145306000000001</v>
      </c>
    </row>
    <row r="962" spans="1:12">
      <c r="A962" s="68" t="s">
        <v>741</v>
      </c>
      <c r="B962" s="61">
        <v>118</v>
      </c>
      <c r="C962" s="62">
        <v>17305211</v>
      </c>
      <c r="D962" s="61" t="s">
        <v>2142</v>
      </c>
      <c r="E962" s="61" t="s">
        <v>7027</v>
      </c>
      <c r="F962" s="61" t="s">
        <v>37</v>
      </c>
      <c r="G962" s="62">
        <v>38000000</v>
      </c>
      <c r="H962" s="61">
        <v>6.1</v>
      </c>
      <c r="I962" s="62">
        <f>Table1[[#This Row],[gross]]-Table1[[#This Row],[budget]]</f>
        <v>-20694789</v>
      </c>
      <c r="J962" s="61">
        <f>Table1[[#This Row],[gross]]/1000000</f>
        <v>17.305211</v>
      </c>
      <c r="K962" s="61">
        <f>Table1[[#This Row],[budget]]/1000000</f>
        <v>38</v>
      </c>
      <c r="L962" s="71">
        <f>Table1[[#This Row],[Profit_Margin]]/1000000</f>
        <v>-20.694789</v>
      </c>
    </row>
    <row r="963" spans="1:12">
      <c r="A963" s="68" t="s">
        <v>6637</v>
      </c>
      <c r="B963" s="61">
        <v>93</v>
      </c>
      <c r="C963" s="62">
        <v>4835968</v>
      </c>
      <c r="D963" s="61" t="s">
        <v>50</v>
      </c>
      <c r="E963" s="61" t="s">
        <v>6824</v>
      </c>
      <c r="F963" s="61" t="s">
        <v>37</v>
      </c>
      <c r="G963" s="62">
        <v>40000000</v>
      </c>
      <c r="H963" s="61">
        <v>4.5</v>
      </c>
      <c r="I963" s="62">
        <f>Table1[[#This Row],[gross]]-Table1[[#This Row],[budget]]</f>
        <v>-35164032</v>
      </c>
      <c r="J963" s="61">
        <f>Table1[[#This Row],[gross]]/1000000</f>
        <v>4.8359680000000003</v>
      </c>
      <c r="K963" s="61">
        <f>Table1[[#This Row],[budget]]/1000000</f>
        <v>40</v>
      </c>
      <c r="L963" s="71">
        <f>Table1[[#This Row],[Profit_Margin]]/1000000</f>
        <v>-35.164031999999999</v>
      </c>
    </row>
    <row r="964" spans="1:12">
      <c r="A964" s="68" t="s">
        <v>6620</v>
      </c>
      <c r="B964" s="61">
        <v>129</v>
      </c>
      <c r="C964" s="62">
        <v>31836745</v>
      </c>
      <c r="D964" s="61" t="s">
        <v>6622</v>
      </c>
      <c r="E964" s="61" t="s">
        <v>6623</v>
      </c>
      <c r="F964" s="61" t="s">
        <v>37</v>
      </c>
      <c r="G964" s="62">
        <v>40000000</v>
      </c>
      <c r="H964" s="61">
        <v>6.9</v>
      </c>
      <c r="I964" s="62">
        <f>Table1[[#This Row],[gross]]-Table1[[#This Row],[budget]]</f>
        <v>-8163255</v>
      </c>
      <c r="J964" s="61">
        <f>Table1[[#This Row],[gross]]/1000000</f>
        <v>31.836745000000001</v>
      </c>
      <c r="K964" s="61">
        <f>Table1[[#This Row],[budget]]/1000000</f>
        <v>40</v>
      </c>
      <c r="L964" s="71">
        <f>Table1[[#This Row],[Profit_Margin]]/1000000</f>
        <v>-8.1632549999999995</v>
      </c>
    </row>
    <row r="965" spans="1:12">
      <c r="A965" s="68" t="s">
        <v>9813</v>
      </c>
      <c r="B965" s="61">
        <v>101</v>
      </c>
      <c r="C965" s="62">
        <v>53146000</v>
      </c>
      <c r="D965" s="61" t="s">
        <v>2125</v>
      </c>
      <c r="E965" s="61" t="s">
        <v>10937</v>
      </c>
      <c r="F965" s="61" t="s">
        <v>37</v>
      </c>
      <c r="G965" s="62">
        <v>20000000</v>
      </c>
      <c r="H965" s="61">
        <v>6.1</v>
      </c>
      <c r="I965" s="62">
        <f>Table1[[#This Row],[gross]]-Table1[[#This Row],[budget]]</f>
        <v>33146000</v>
      </c>
      <c r="J965" s="61">
        <f>Table1[[#This Row],[gross]]/1000000</f>
        <v>53.146000000000001</v>
      </c>
      <c r="K965" s="61">
        <f>Table1[[#This Row],[budget]]/1000000</f>
        <v>20</v>
      </c>
      <c r="L965" s="71">
        <f>Table1[[#This Row],[Profit_Margin]]/1000000</f>
        <v>33.146000000000001</v>
      </c>
    </row>
    <row r="966" spans="1:12">
      <c r="A966" s="68" t="s">
        <v>12967</v>
      </c>
      <c r="B966" s="61">
        <v>109</v>
      </c>
      <c r="C966" s="62">
        <v>16459004</v>
      </c>
      <c r="D966" s="61" t="s">
        <v>1924</v>
      </c>
      <c r="E966" s="61" t="s">
        <v>12969</v>
      </c>
      <c r="F966" s="61" t="s">
        <v>37</v>
      </c>
      <c r="G966" s="62">
        <v>15000000</v>
      </c>
      <c r="H966" s="61">
        <v>4.9000000000000004</v>
      </c>
      <c r="I966" s="62">
        <f>Table1[[#This Row],[gross]]-Table1[[#This Row],[budget]]</f>
        <v>1459004</v>
      </c>
      <c r="J966" s="61">
        <f>Table1[[#This Row],[gross]]/1000000</f>
        <v>16.459004</v>
      </c>
      <c r="K966" s="61">
        <f>Table1[[#This Row],[budget]]/1000000</f>
        <v>15</v>
      </c>
      <c r="L966" s="71">
        <f>Table1[[#This Row],[Profit_Margin]]/1000000</f>
        <v>1.459004</v>
      </c>
    </row>
    <row r="967" spans="1:12">
      <c r="A967" s="68" t="s">
        <v>19907</v>
      </c>
      <c r="B967" s="61">
        <v>100</v>
      </c>
      <c r="C967" s="62">
        <v>71904</v>
      </c>
      <c r="D967" s="61" t="s">
        <v>3932</v>
      </c>
      <c r="E967" s="61" t="s">
        <v>19908</v>
      </c>
      <c r="F967" s="61" t="s">
        <v>37</v>
      </c>
      <c r="G967" s="62">
        <v>2500000</v>
      </c>
      <c r="H967" s="61">
        <v>5.7</v>
      </c>
      <c r="I967" s="62">
        <f>Table1[[#This Row],[gross]]-Table1[[#This Row],[budget]]</f>
        <v>-2428096</v>
      </c>
      <c r="J967" s="61">
        <f>Table1[[#This Row],[gross]]/1000000</f>
        <v>7.1903999999999996E-2</v>
      </c>
      <c r="K967" s="61">
        <f>Table1[[#This Row],[budget]]/1000000</f>
        <v>2.5</v>
      </c>
      <c r="L967" s="71">
        <f>Table1[[#This Row],[Profit_Margin]]/1000000</f>
        <v>-2.428096</v>
      </c>
    </row>
    <row r="968" spans="1:12">
      <c r="A968" s="68" t="s">
        <v>3727</v>
      </c>
      <c r="B968" s="61">
        <v>159</v>
      </c>
      <c r="C968" s="62">
        <v>55637680</v>
      </c>
      <c r="D968" s="61" t="s">
        <v>1924</v>
      </c>
      <c r="E968" s="61" t="s">
        <v>3729</v>
      </c>
      <c r="F968" s="61" t="s">
        <v>37</v>
      </c>
      <c r="G968" s="62">
        <v>65000000</v>
      </c>
      <c r="H968" s="61">
        <v>7.3</v>
      </c>
      <c r="I968" s="62">
        <f>Table1[[#This Row],[gross]]-Table1[[#This Row],[budget]]</f>
        <v>-9362320</v>
      </c>
      <c r="J968" s="61">
        <f>Table1[[#This Row],[gross]]/1000000</f>
        <v>55.637680000000003</v>
      </c>
      <c r="K968" s="61">
        <f>Table1[[#This Row],[budget]]/1000000</f>
        <v>65</v>
      </c>
      <c r="L968" s="71">
        <f>Table1[[#This Row],[Profit_Margin]]/1000000</f>
        <v>-9.3623200000000004</v>
      </c>
    </row>
    <row r="969" spans="1:12">
      <c r="A969" s="68" t="s">
        <v>1340</v>
      </c>
      <c r="B969" s="61">
        <v>138</v>
      </c>
      <c r="C969" s="62">
        <v>112225777</v>
      </c>
      <c r="D969" s="61" t="s">
        <v>1401</v>
      </c>
      <c r="E969" s="61" t="s">
        <v>2609</v>
      </c>
      <c r="F969" s="61" t="s">
        <v>37</v>
      </c>
      <c r="G969" s="62">
        <v>80000000</v>
      </c>
      <c r="H969" s="61">
        <v>7.3</v>
      </c>
      <c r="I969" s="62">
        <f>Table1[[#This Row],[gross]]-Table1[[#This Row],[budget]]</f>
        <v>32225777</v>
      </c>
      <c r="J969" s="61">
        <f>Table1[[#This Row],[gross]]/1000000</f>
        <v>112.22577699999999</v>
      </c>
      <c r="K969" s="61">
        <f>Table1[[#This Row],[budget]]/1000000</f>
        <v>80</v>
      </c>
      <c r="L969" s="71">
        <f>Table1[[#This Row],[Profit_Margin]]/1000000</f>
        <v>32.225777000000001</v>
      </c>
    </row>
    <row r="970" spans="1:12">
      <c r="A970" s="68" t="s">
        <v>18269</v>
      </c>
      <c r="B970" s="61">
        <v>111</v>
      </c>
      <c r="C970" s="62">
        <v>10174663</v>
      </c>
      <c r="D970" s="61" t="s">
        <v>3794</v>
      </c>
      <c r="E970" s="61" t="s">
        <v>23682</v>
      </c>
      <c r="F970" s="61" t="s">
        <v>37</v>
      </c>
      <c r="G970" s="62">
        <v>100000</v>
      </c>
      <c r="H970" s="61">
        <v>6.7</v>
      </c>
      <c r="I970" s="62">
        <f>Table1[[#This Row],[gross]]-Table1[[#This Row],[budget]]</f>
        <v>10074663</v>
      </c>
      <c r="J970" s="61">
        <f>Table1[[#This Row],[gross]]/1000000</f>
        <v>10.174663000000001</v>
      </c>
      <c r="K970" s="61">
        <f>Table1[[#This Row],[budget]]/1000000</f>
        <v>0.1</v>
      </c>
      <c r="L970" s="71">
        <f>Table1[[#This Row],[Profit_Margin]]/1000000</f>
        <v>10.074662999999999</v>
      </c>
    </row>
    <row r="971" spans="1:12">
      <c r="A971" s="68" t="s">
        <v>13986</v>
      </c>
      <c r="B971" s="61">
        <v>99</v>
      </c>
      <c r="C971" s="62">
        <v>1654367</v>
      </c>
      <c r="D971" s="61" t="s">
        <v>1544</v>
      </c>
      <c r="E971" s="61" t="s">
        <v>16652</v>
      </c>
      <c r="F971" s="61" t="s">
        <v>37</v>
      </c>
      <c r="G971" s="62">
        <v>7000000</v>
      </c>
      <c r="H971" s="61">
        <v>6.4</v>
      </c>
      <c r="I971" s="62">
        <f>Table1[[#This Row],[gross]]-Table1[[#This Row],[budget]]</f>
        <v>-5345633</v>
      </c>
      <c r="J971" s="61">
        <f>Table1[[#This Row],[gross]]/1000000</f>
        <v>1.6543669999999999</v>
      </c>
      <c r="K971" s="61">
        <f>Table1[[#This Row],[budget]]/1000000</f>
        <v>7</v>
      </c>
      <c r="L971" s="71">
        <f>Table1[[#This Row],[Profit_Margin]]/1000000</f>
        <v>-5.3456330000000003</v>
      </c>
    </row>
    <row r="972" spans="1:12">
      <c r="A972" s="68" t="s">
        <v>3806</v>
      </c>
      <c r="B972" s="61">
        <v>122</v>
      </c>
      <c r="C972" s="62">
        <v>119078393</v>
      </c>
      <c r="D972" s="61" t="s">
        <v>16980</v>
      </c>
      <c r="E972" s="61" t="s">
        <v>16982</v>
      </c>
      <c r="F972" s="61" t="s">
        <v>37</v>
      </c>
      <c r="G972" s="62">
        <v>6000000</v>
      </c>
      <c r="H972" s="61">
        <v>7.5</v>
      </c>
      <c r="I972" s="62">
        <f>Table1[[#This Row],[gross]]-Table1[[#This Row],[budget]]</f>
        <v>113078393</v>
      </c>
      <c r="J972" s="61">
        <f>Table1[[#This Row],[gross]]/1000000</f>
        <v>119.07839300000001</v>
      </c>
      <c r="K972" s="61">
        <f>Table1[[#This Row],[budget]]/1000000</f>
        <v>6</v>
      </c>
      <c r="L972" s="71">
        <f>Table1[[#This Row],[Profit_Margin]]/1000000</f>
        <v>113.07839300000001</v>
      </c>
    </row>
    <row r="973" spans="1:12">
      <c r="A973" s="68" t="s">
        <v>4673</v>
      </c>
      <c r="B973" s="61">
        <v>95</v>
      </c>
      <c r="C973" s="62">
        <v>88658172</v>
      </c>
      <c r="D973" s="61" t="s">
        <v>1681</v>
      </c>
      <c r="E973" s="61" t="s">
        <v>5099</v>
      </c>
      <c r="F973" s="61" t="s">
        <v>37</v>
      </c>
      <c r="G973" s="62">
        <v>50000000</v>
      </c>
      <c r="H973" s="61">
        <v>5.6</v>
      </c>
      <c r="I973" s="62">
        <f>Table1[[#This Row],[gross]]-Table1[[#This Row],[budget]]</f>
        <v>38658172</v>
      </c>
      <c r="J973" s="61">
        <f>Table1[[#This Row],[gross]]/1000000</f>
        <v>88.658171999999993</v>
      </c>
      <c r="K973" s="61">
        <f>Table1[[#This Row],[budget]]/1000000</f>
        <v>50</v>
      </c>
      <c r="L973" s="71">
        <f>Table1[[#This Row],[Profit_Margin]]/1000000</f>
        <v>38.658172</v>
      </c>
    </row>
    <row r="974" spans="1:12">
      <c r="A974" s="68" t="s">
        <v>521</v>
      </c>
      <c r="B974" s="61">
        <v>108</v>
      </c>
      <c r="C974" s="62">
        <v>9528092</v>
      </c>
      <c r="D974" s="61" t="s">
        <v>3581</v>
      </c>
      <c r="E974" s="61" t="s">
        <v>5442</v>
      </c>
      <c r="F974" s="61" t="s">
        <v>37</v>
      </c>
      <c r="G974" s="62">
        <v>22000000</v>
      </c>
      <c r="H974" s="61">
        <v>6.8</v>
      </c>
      <c r="I974" s="62">
        <f>Table1[[#This Row],[gross]]-Table1[[#This Row],[budget]]</f>
        <v>-12471908</v>
      </c>
      <c r="J974" s="61">
        <f>Table1[[#This Row],[gross]]/1000000</f>
        <v>9.5280919999999991</v>
      </c>
      <c r="K974" s="61">
        <f>Table1[[#This Row],[budget]]/1000000</f>
        <v>22</v>
      </c>
      <c r="L974" s="71">
        <f>Table1[[#This Row],[Profit_Margin]]/1000000</f>
        <v>-12.471908000000001</v>
      </c>
    </row>
    <row r="975" spans="1:12">
      <c r="A975" s="68" t="s">
        <v>13850</v>
      </c>
      <c r="B975" s="61">
        <v>91</v>
      </c>
      <c r="C975" s="62">
        <v>2104000</v>
      </c>
      <c r="D975" s="61" t="s">
        <v>9193</v>
      </c>
      <c r="E975" s="61" t="s">
        <v>13851</v>
      </c>
      <c r="F975" s="61" t="s">
        <v>37</v>
      </c>
      <c r="G975" s="62">
        <v>13000000</v>
      </c>
      <c r="H975" s="61">
        <v>5.9</v>
      </c>
      <c r="I975" s="62">
        <f>Table1[[#This Row],[gross]]-Table1[[#This Row],[budget]]</f>
        <v>-10896000</v>
      </c>
      <c r="J975" s="61">
        <f>Table1[[#This Row],[gross]]/1000000</f>
        <v>2.1040000000000001</v>
      </c>
      <c r="K975" s="61">
        <f>Table1[[#This Row],[budget]]/1000000</f>
        <v>13</v>
      </c>
      <c r="L975" s="71">
        <f>Table1[[#This Row],[Profit_Margin]]/1000000</f>
        <v>-10.896000000000001</v>
      </c>
    </row>
    <row r="976" spans="1:12">
      <c r="A976" s="68" t="s">
        <v>16444</v>
      </c>
      <c r="B976" s="61">
        <v>103</v>
      </c>
      <c r="C976" s="62">
        <v>8691</v>
      </c>
      <c r="D976" s="61" t="s">
        <v>127</v>
      </c>
      <c r="E976" s="61" t="s">
        <v>18366</v>
      </c>
      <c r="F976" s="61" t="s">
        <v>37</v>
      </c>
      <c r="G976" s="62">
        <v>4500000</v>
      </c>
      <c r="H976" s="61">
        <v>5.8</v>
      </c>
      <c r="I976" s="62">
        <f>Table1[[#This Row],[gross]]-Table1[[#This Row],[budget]]</f>
        <v>-4491309</v>
      </c>
      <c r="J976" s="61">
        <f>Table1[[#This Row],[gross]]/1000000</f>
        <v>8.6910000000000008E-3</v>
      </c>
      <c r="K976" s="61">
        <f>Table1[[#This Row],[budget]]/1000000</f>
        <v>4.5</v>
      </c>
      <c r="L976" s="71">
        <f>Table1[[#This Row],[Profit_Margin]]/1000000</f>
        <v>-4.4913090000000002</v>
      </c>
    </row>
    <row r="977" spans="1:12">
      <c r="A977" s="68" t="s">
        <v>11871</v>
      </c>
      <c r="B977" s="61">
        <v>123</v>
      </c>
      <c r="C977" s="62">
        <v>22452209</v>
      </c>
      <c r="D977" s="61" t="s">
        <v>3464</v>
      </c>
      <c r="E977" s="61" t="s">
        <v>11872</v>
      </c>
      <c r="F977" s="61" t="s">
        <v>37</v>
      </c>
      <c r="G977" s="62">
        <v>18000000</v>
      </c>
      <c r="H977" s="61">
        <v>5</v>
      </c>
      <c r="I977" s="62">
        <f>Table1[[#This Row],[gross]]-Table1[[#This Row],[budget]]</f>
        <v>4452209</v>
      </c>
      <c r="J977" s="61">
        <f>Table1[[#This Row],[gross]]/1000000</f>
        <v>22.452209</v>
      </c>
      <c r="K977" s="61">
        <f>Table1[[#This Row],[budget]]/1000000</f>
        <v>18</v>
      </c>
      <c r="L977" s="71">
        <f>Table1[[#This Row],[Profit_Margin]]/1000000</f>
        <v>4.4522089999999999</v>
      </c>
    </row>
    <row r="978" spans="1:12">
      <c r="A978" s="68" t="s">
        <v>2750</v>
      </c>
      <c r="B978" s="61">
        <v>74</v>
      </c>
      <c r="C978" s="62">
        <v>60507228</v>
      </c>
      <c r="D978" s="61" t="s">
        <v>2752</v>
      </c>
      <c r="E978" s="61" t="s">
        <v>2754</v>
      </c>
      <c r="F978" s="61" t="s">
        <v>37</v>
      </c>
      <c r="G978" s="62">
        <v>80000000</v>
      </c>
      <c r="H978" s="61">
        <v>7.3</v>
      </c>
      <c r="I978" s="62">
        <f>Table1[[#This Row],[gross]]-Table1[[#This Row],[budget]]</f>
        <v>-19492772</v>
      </c>
      <c r="J978" s="61">
        <f>Table1[[#This Row],[gross]]/1000000</f>
        <v>60.507227999999998</v>
      </c>
      <c r="K978" s="61">
        <f>Table1[[#This Row],[budget]]/1000000</f>
        <v>80</v>
      </c>
      <c r="L978" s="71">
        <f>Table1[[#This Row],[Profit_Margin]]/1000000</f>
        <v>-19.492771999999999</v>
      </c>
    </row>
    <row r="979" spans="1:12">
      <c r="A979" s="68" t="s">
        <v>2750</v>
      </c>
      <c r="B979" s="61">
        <v>120</v>
      </c>
      <c r="C979" s="62">
        <v>76400000</v>
      </c>
      <c r="D979" s="61" t="s">
        <v>2752</v>
      </c>
      <c r="E979" s="61" t="s">
        <v>20006</v>
      </c>
      <c r="F979" s="61" t="s">
        <v>37</v>
      </c>
      <c r="G979" s="62">
        <v>2280000</v>
      </c>
      <c r="H979" s="61">
        <v>7.8</v>
      </c>
      <c r="I979" s="62">
        <f>Table1[[#This Row],[gross]]-Table1[[#This Row],[budget]]</f>
        <v>74120000</v>
      </c>
      <c r="J979" s="61">
        <f>Table1[[#This Row],[gross]]/1000000</f>
        <v>76.400000000000006</v>
      </c>
      <c r="K979" s="61">
        <f>Table1[[#This Row],[budget]]/1000000</f>
        <v>2.2799999999999998</v>
      </c>
      <c r="L979" s="71">
        <f>Table1[[#This Row],[Profit_Margin]]/1000000</f>
        <v>74.12</v>
      </c>
    </row>
    <row r="980" spans="1:12">
      <c r="A980" s="68" t="s">
        <v>1351</v>
      </c>
      <c r="B980" s="61">
        <v>92</v>
      </c>
      <c r="C980" s="62">
        <v>131920333</v>
      </c>
      <c r="D980" s="61" t="s">
        <v>227</v>
      </c>
      <c r="E980" s="61" t="s">
        <v>1353</v>
      </c>
      <c r="F980" s="61" t="s">
        <v>37</v>
      </c>
      <c r="G980" s="62">
        <v>130000000</v>
      </c>
      <c r="H980" s="61">
        <v>5.6</v>
      </c>
      <c r="I980" s="62">
        <f>Table1[[#This Row],[gross]]-Table1[[#This Row],[budget]]</f>
        <v>1920333</v>
      </c>
      <c r="J980" s="61">
        <f>Table1[[#This Row],[gross]]/1000000</f>
        <v>131.920333</v>
      </c>
      <c r="K980" s="61">
        <f>Table1[[#This Row],[budget]]/1000000</f>
        <v>130</v>
      </c>
      <c r="L980" s="71">
        <f>Table1[[#This Row],[Profit_Margin]]/1000000</f>
        <v>1.9203330000000001</v>
      </c>
    </row>
    <row r="981" spans="1:12">
      <c r="A981" s="68" t="s">
        <v>1500</v>
      </c>
      <c r="B981" s="61">
        <v>100</v>
      </c>
      <c r="C981" s="62">
        <v>56114221</v>
      </c>
      <c r="D981" s="61" t="s">
        <v>73</v>
      </c>
      <c r="E981" s="61" t="s">
        <v>1503</v>
      </c>
      <c r="F981" s="61" t="s">
        <v>37</v>
      </c>
      <c r="G981" s="62">
        <v>120000000</v>
      </c>
      <c r="H981" s="61">
        <v>4.3</v>
      </c>
      <c r="I981" s="62">
        <f>Table1[[#This Row],[gross]]-Table1[[#This Row],[budget]]</f>
        <v>-63885779</v>
      </c>
      <c r="J981" s="61">
        <f>Table1[[#This Row],[gross]]/1000000</f>
        <v>56.114221000000001</v>
      </c>
      <c r="K981" s="61">
        <f>Table1[[#This Row],[budget]]/1000000</f>
        <v>120</v>
      </c>
      <c r="L981" s="71">
        <f>Table1[[#This Row],[Profit_Margin]]/1000000</f>
        <v>-63.885778999999999</v>
      </c>
    </row>
    <row r="982" spans="1:12">
      <c r="A982" s="68" t="s">
        <v>5382</v>
      </c>
      <c r="B982" s="61">
        <v>87</v>
      </c>
      <c r="C982" s="62">
        <v>20999103</v>
      </c>
      <c r="D982" s="61" t="s">
        <v>6749</v>
      </c>
      <c r="E982" s="61" t="s">
        <v>6750</v>
      </c>
      <c r="F982" s="61" t="s">
        <v>37</v>
      </c>
      <c r="G982" s="62">
        <v>40000000</v>
      </c>
      <c r="H982" s="61">
        <v>7.8</v>
      </c>
      <c r="I982" s="62">
        <f>Table1[[#This Row],[gross]]-Table1[[#This Row],[budget]]</f>
        <v>-19000897</v>
      </c>
      <c r="J982" s="61">
        <f>Table1[[#This Row],[gross]]/1000000</f>
        <v>20.999103000000002</v>
      </c>
      <c r="K982" s="61">
        <f>Table1[[#This Row],[budget]]/1000000</f>
        <v>40</v>
      </c>
      <c r="L982" s="71">
        <f>Table1[[#This Row],[Profit_Margin]]/1000000</f>
        <v>-19.000896999999998</v>
      </c>
    </row>
    <row r="983" spans="1:12">
      <c r="A983" s="68" t="s">
        <v>11375</v>
      </c>
      <c r="B983" s="61">
        <v>107</v>
      </c>
      <c r="C983" s="62">
        <v>15854988</v>
      </c>
      <c r="D983" s="61" t="s">
        <v>214</v>
      </c>
      <c r="E983" s="61" t="s">
        <v>13593</v>
      </c>
      <c r="F983" s="61" t="s">
        <v>37</v>
      </c>
      <c r="G983" s="62">
        <v>13500000</v>
      </c>
      <c r="H983" s="61">
        <v>7.4</v>
      </c>
      <c r="I983" s="62">
        <f>Table1[[#This Row],[gross]]-Table1[[#This Row],[budget]]</f>
        <v>2354988</v>
      </c>
      <c r="J983" s="61">
        <f>Table1[[#This Row],[gross]]/1000000</f>
        <v>15.854988000000001</v>
      </c>
      <c r="K983" s="61">
        <f>Table1[[#This Row],[budget]]/1000000</f>
        <v>13.5</v>
      </c>
      <c r="L983" s="71">
        <f>Table1[[#This Row],[Profit_Margin]]/1000000</f>
        <v>2.3549880000000001</v>
      </c>
    </row>
    <row r="984" spans="1:12">
      <c r="A984" s="68" t="s">
        <v>18009</v>
      </c>
      <c r="B984" s="61">
        <v>103</v>
      </c>
      <c r="C984" s="62">
        <v>16066</v>
      </c>
      <c r="D984" s="61" t="s">
        <v>16873</v>
      </c>
      <c r="E984" s="61" t="s">
        <v>18010</v>
      </c>
      <c r="F984" s="61" t="s">
        <v>37</v>
      </c>
      <c r="G984" s="62">
        <v>5000000</v>
      </c>
      <c r="H984" s="61">
        <v>3.3</v>
      </c>
      <c r="I984" s="62">
        <f>Table1[[#This Row],[gross]]-Table1[[#This Row],[budget]]</f>
        <v>-4983934</v>
      </c>
      <c r="J984" s="61">
        <f>Table1[[#This Row],[gross]]/1000000</f>
        <v>1.6066E-2</v>
      </c>
      <c r="K984" s="61">
        <f>Table1[[#This Row],[budget]]/1000000</f>
        <v>5</v>
      </c>
      <c r="L984" s="71">
        <f>Table1[[#This Row],[Profit_Margin]]/1000000</f>
        <v>-4.9839339999999996</v>
      </c>
    </row>
    <row r="985" spans="1:12">
      <c r="A985" s="68" t="s">
        <v>408</v>
      </c>
      <c r="B985" s="61">
        <v>132</v>
      </c>
      <c r="C985" s="62">
        <v>209805005</v>
      </c>
      <c r="D985" s="61" t="s">
        <v>334</v>
      </c>
      <c r="E985" s="61" t="s">
        <v>1291</v>
      </c>
      <c r="F985" s="61" t="s">
        <v>37</v>
      </c>
      <c r="G985" s="62">
        <v>125000000</v>
      </c>
      <c r="H985" s="61">
        <v>7.3</v>
      </c>
      <c r="I985" s="62">
        <f>Table1[[#This Row],[gross]]-Table1[[#This Row],[budget]]</f>
        <v>84805005</v>
      </c>
      <c r="J985" s="61">
        <f>Table1[[#This Row],[gross]]/1000000</f>
        <v>209.80500499999999</v>
      </c>
      <c r="K985" s="61">
        <f>Table1[[#This Row],[budget]]/1000000</f>
        <v>125</v>
      </c>
      <c r="L985" s="71">
        <f>Table1[[#This Row],[Profit_Margin]]/1000000</f>
        <v>84.805004999999994</v>
      </c>
    </row>
    <row r="986" spans="1:12">
      <c r="A986" s="68" t="s">
        <v>7785</v>
      </c>
      <c r="B986" s="61">
        <v>98</v>
      </c>
      <c r="C986" s="62">
        <v>23225911</v>
      </c>
      <c r="D986" s="61" t="s">
        <v>464</v>
      </c>
      <c r="E986" s="61" t="s">
        <v>10188</v>
      </c>
      <c r="F986" s="61" t="s">
        <v>37</v>
      </c>
      <c r="G986" s="62">
        <v>24000000</v>
      </c>
      <c r="H986" s="61">
        <v>6.5</v>
      </c>
      <c r="I986" s="62">
        <f>Table1[[#This Row],[gross]]-Table1[[#This Row],[budget]]</f>
        <v>-774089</v>
      </c>
      <c r="J986" s="61">
        <f>Table1[[#This Row],[gross]]/1000000</f>
        <v>23.225911</v>
      </c>
      <c r="K986" s="61">
        <f>Table1[[#This Row],[budget]]/1000000</f>
        <v>24</v>
      </c>
      <c r="L986" s="71">
        <f>Table1[[#This Row],[Profit_Margin]]/1000000</f>
        <v>-0.77408900000000003</v>
      </c>
    </row>
    <row r="987" spans="1:12">
      <c r="A987" s="68" t="s">
        <v>5829</v>
      </c>
      <c r="B987" s="61">
        <v>93</v>
      </c>
      <c r="C987" s="62">
        <v>48114556</v>
      </c>
      <c r="D987" s="61" t="s">
        <v>2614</v>
      </c>
      <c r="E987" s="61" t="s">
        <v>5831</v>
      </c>
      <c r="F987" s="61" t="s">
        <v>37</v>
      </c>
      <c r="G987" s="62">
        <v>26000000</v>
      </c>
      <c r="H987" s="61">
        <v>4.3</v>
      </c>
      <c r="I987" s="62">
        <f>Table1[[#This Row],[gross]]-Table1[[#This Row],[budget]]</f>
        <v>22114556</v>
      </c>
      <c r="J987" s="61">
        <f>Table1[[#This Row],[gross]]/1000000</f>
        <v>48.114556</v>
      </c>
      <c r="K987" s="61">
        <f>Table1[[#This Row],[budget]]/1000000</f>
        <v>26</v>
      </c>
      <c r="L987" s="71">
        <f>Table1[[#This Row],[Profit_Margin]]/1000000</f>
        <v>22.114556</v>
      </c>
    </row>
    <row r="988" spans="1:12">
      <c r="A988" s="68" t="s">
        <v>5175</v>
      </c>
      <c r="B988" s="61">
        <v>119</v>
      </c>
      <c r="C988" s="62">
        <v>156645693</v>
      </c>
      <c r="D988" s="61" t="s">
        <v>8921</v>
      </c>
      <c r="E988" s="61" t="s">
        <v>13360</v>
      </c>
      <c r="F988" s="61" t="s">
        <v>37</v>
      </c>
      <c r="G988" s="62">
        <v>14000000</v>
      </c>
      <c r="H988" s="61">
        <v>6.9</v>
      </c>
      <c r="I988" s="62">
        <f>Table1[[#This Row],[gross]]-Table1[[#This Row],[budget]]</f>
        <v>142645693</v>
      </c>
      <c r="J988" s="61">
        <f>Table1[[#This Row],[gross]]/1000000</f>
        <v>156.64569299999999</v>
      </c>
      <c r="K988" s="61">
        <f>Table1[[#This Row],[budget]]/1000000</f>
        <v>14</v>
      </c>
      <c r="L988" s="71">
        <f>Table1[[#This Row],[Profit_Margin]]/1000000</f>
        <v>142.64569299999999</v>
      </c>
    </row>
    <row r="989" spans="1:12">
      <c r="A989" s="68" t="s">
        <v>14387</v>
      </c>
      <c r="B989" s="61">
        <v>134</v>
      </c>
      <c r="C989" s="62">
        <v>195888</v>
      </c>
      <c r="D989" s="61" t="s">
        <v>5605</v>
      </c>
      <c r="E989" s="61" t="s">
        <v>14390</v>
      </c>
      <c r="F989" s="61" t="s">
        <v>14394</v>
      </c>
      <c r="G989" s="62">
        <v>2500000000</v>
      </c>
      <c r="H989" s="61">
        <v>7.1</v>
      </c>
      <c r="I989" s="62">
        <f>Table1[[#This Row],[gross]]-Table1[[#This Row],[budget]]</f>
        <v>-2499804112</v>
      </c>
      <c r="J989" s="61">
        <f>Table1[[#This Row],[gross]]/1000000</f>
        <v>0.19588800000000001</v>
      </c>
      <c r="K989" s="61">
        <f>Table1[[#This Row],[budget]]/1000000</f>
        <v>2500</v>
      </c>
      <c r="L989" s="71">
        <f>Table1[[#This Row],[Profit_Margin]]/1000000</f>
        <v>-2499.8041119999998</v>
      </c>
    </row>
    <row r="990" spans="1:12">
      <c r="A990" s="68" t="s">
        <v>2791</v>
      </c>
      <c r="B990" s="61">
        <v>118</v>
      </c>
      <c r="C990" s="62">
        <v>10562387</v>
      </c>
      <c r="D990" s="61" t="s">
        <v>5383</v>
      </c>
      <c r="E990" s="61" t="s">
        <v>11708</v>
      </c>
      <c r="F990" s="61" t="s">
        <v>37</v>
      </c>
      <c r="G990" s="62">
        <v>18500000</v>
      </c>
      <c r="H990" s="61">
        <v>7.7</v>
      </c>
      <c r="I990" s="62">
        <f>Table1[[#This Row],[gross]]-Table1[[#This Row],[budget]]</f>
        <v>-7937613</v>
      </c>
      <c r="J990" s="61">
        <f>Table1[[#This Row],[gross]]/1000000</f>
        <v>10.562386999999999</v>
      </c>
      <c r="K990" s="61">
        <f>Table1[[#This Row],[budget]]/1000000</f>
        <v>18.5</v>
      </c>
      <c r="L990" s="71">
        <f>Table1[[#This Row],[Profit_Margin]]/1000000</f>
        <v>-7.9376129999999998</v>
      </c>
    </row>
    <row r="991" spans="1:12">
      <c r="A991" s="68" t="s">
        <v>6788</v>
      </c>
      <c r="B991" s="61">
        <v>101</v>
      </c>
      <c r="C991" s="62">
        <v>13208023</v>
      </c>
      <c r="D991" s="61" t="s">
        <v>6790</v>
      </c>
      <c r="E991" s="61" t="s">
        <v>6791</v>
      </c>
      <c r="F991" s="61" t="s">
        <v>37</v>
      </c>
      <c r="G991" s="62">
        <v>42000000</v>
      </c>
      <c r="H991" s="61">
        <v>3.3</v>
      </c>
      <c r="I991" s="62">
        <f>Table1[[#This Row],[gross]]-Table1[[#This Row],[budget]]</f>
        <v>-28791977</v>
      </c>
      <c r="J991" s="61">
        <f>Table1[[#This Row],[gross]]/1000000</f>
        <v>13.208023000000001</v>
      </c>
      <c r="K991" s="61">
        <f>Table1[[#This Row],[budget]]/1000000</f>
        <v>42</v>
      </c>
      <c r="L991" s="71">
        <f>Table1[[#This Row],[Profit_Margin]]/1000000</f>
        <v>-28.791976999999999</v>
      </c>
    </row>
    <row r="992" spans="1:12">
      <c r="A992" s="68" t="s">
        <v>2246</v>
      </c>
      <c r="B992" s="61">
        <v>114</v>
      </c>
      <c r="C992" s="62">
        <v>6592103</v>
      </c>
      <c r="D992" s="61" t="s">
        <v>2142</v>
      </c>
      <c r="E992" s="61" t="s">
        <v>7712</v>
      </c>
      <c r="F992" s="61" t="s">
        <v>37</v>
      </c>
      <c r="G992" s="62">
        <v>35000000</v>
      </c>
      <c r="H992" s="61">
        <v>6.3</v>
      </c>
      <c r="I992" s="62">
        <f>Table1[[#This Row],[gross]]-Table1[[#This Row],[budget]]</f>
        <v>-28407897</v>
      </c>
      <c r="J992" s="61">
        <f>Table1[[#This Row],[gross]]/1000000</f>
        <v>6.5921029999999998</v>
      </c>
      <c r="K992" s="61">
        <f>Table1[[#This Row],[budget]]/1000000</f>
        <v>35</v>
      </c>
      <c r="L992" s="71">
        <f>Table1[[#This Row],[Profit_Margin]]/1000000</f>
        <v>-28.407896999999998</v>
      </c>
    </row>
    <row r="993" spans="1:12">
      <c r="A993" s="68" t="s">
        <v>3494</v>
      </c>
      <c r="B993" s="61">
        <v>104</v>
      </c>
      <c r="C993" s="62">
        <v>42071069</v>
      </c>
      <c r="D993" s="61" t="s">
        <v>4479</v>
      </c>
      <c r="E993" s="61" t="s">
        <v>6598</v>
      </c>
      <c r="F993" s="61" t="s">
        <v>37</v>
      </c>
      <c r="G993" s="62">
        <v>30000000</v>
      </c>
      <c r="H993" s="61">
        <v>6.2</v>
      </c>
      <c r="I993" s="62">
        <f>Table1[[#This Row],[gross]]-Table1[[#This Row],[budget]]</f>
        <v>12071069</v>
      </c>
      <c r="J993" s="61">
        <f>Table1[[#This Row],[gross]]/1000000</f>
        <v>42.071069000000001</v>
      </c>
      <c r="K993" s="61">
        <f>Table1[[#This Row],[budget]]/1000000</f>
        <v>30</v>
      </c>
      <c r="L993" s="71">
        <f>Table1[[#This Row],[Profit_Margin]]/1000000</f>
        <v>12.071069</v>
      </c>
    </row>
    <row r="994" spans="1:12">
      <c r="A994" s="68" t="s">
        <v>6997</v>
      </c>
      <c r="B994" s="61">
        <v>181</v>
      </c>
      <c r="C994" s="62">
        <v>50000000</v>
      </c>
      <c r="D994" s="61" t="s">
        <v>12149</v>
      </c>
      <c r="E994" s="61" t="s">
        <v>15604</v>
      </c>
      <c r="F994" s="61" t="s">
        <v>37</v>
      </c>
      <c r="G994" s="62">
        <v>9000000</v>
      </c>
      <c r="H994" s="61">
        <v>8</v>
      </c>
      <c r="I994" s="62">
        <f>Table1[[#This Row],[gross]]-Table1[[#This Row],[budget]]</f>
        <v>41000000</v>
      </c>
      <c r="J994" s="61">
        <f>Table1[[#This Row],[gross]]/1000000</f>
        <v>50</v>
      </c>
      <c r="K994" s="61">
        <f>Table1[[#This Row],[budget]]/1000000</f>
        <v>9</v>
      </c>
      <c r="L994" s="71">
        <f>Table1[[#This Row],[Profit_Margin]]/1000000</f>
        <v>41</v>
      </c>
    </row>
    <row r="995" spans="1:12">
      <c r="A995" s="68" t="s">
        <v>16220</v>
      </c>
      <c r="B995" s="61">
        <v>93</v>
      </c>
      <c r="C995" s="62">
        <v>298110</v>
      </c>
      <c r="D995" s="61" t="s">
        <v>14309</v>
      </c>
      <c r="E995" s="61" t="s">
        <v>16222</v>
      </c>
      <c r="F995" s="61" t="s">
        <v>37</v>
      </c>
      <c r="G995" s="62">
        <v>8000000</v>
      </c>
      <c r="H995" s="61">
        <v>6.8</v>
      </c>
      <c r="I995" s="62">
        <f>Table1[[#This Row],[gross]]-Table1[[#This Row],[budget]]</f>
        <v>-7701890</v>
      </c>
      <c r="J995" s="61">
        <f>Table1[[#This Row],[gross]]/1000000</f>
        <v>0.29810999999999999</v>
      </c>
      <c r="K995" s="61">
        <f>Table1[[#This Row],[budget]]/1000000</f>
        <v>8</v>
      </c>
      <c r="L995" s="71">
        <f>Table1[[#This Row],[Profit_Margin]]/1000000</f>
        <v>-7.7018899999999997</v>
      </c>
    </row>
    <row r="996" spans="1:12">
      <c r="A996" s="68" t="s">
        <v>17782</v>
      </c>
      <c r="B996" s="61">
        <v>92</v>
      </c>
      <c r="C996" s="62">
        <v>11675178</v>
      </c>
      <c r="D996" s="61" t="s">
        <v>1671</v>
      </c>
      <c r="E996" s="61" t="s">
        <v>17783</v>
      </c>
      <c r="F996" s="61" t="s">
        <v>37</v>
      </c>
      <c r="G996" s="62">
        <v>5000000</v>
      </c>
      <c r="H996" s="61">
        <v>3.5</v>
      </c>
      <c r="I996" s="62">
        <f>Table1[[#This Row],[gross]]-Table1[[#This Row],[budget]]</f>
        <v>6675178</v>
      </c>
      <c r="J996" s="61">
        <f>Table1[[#This Row],[gross]]/1000000</f>
        <v>11.675178000000001</v>
      </c>
      <c r="K996" s="61">
        <f>Table1[[#This Row],[budget]]/1000000</f>
        <v>5</v>
      </c>
      <c r="L996" s="71">
        <f>Table1[[#This Row],[Profit_Margin]]/1000000</f>
        <v>6.6751779999999998</v>
      </c>
    </row>
    <row r="997" spans="1:12">
      <c r="A997" s="68" t="s">
        <v>6262</v>
      </c>
      <c r="B997" s="61">
        <v>129</v>
      </c>
      <c r="C997" s="62">
        <v>166147885</v>
      </c>
      <c r="D997" s="61" t="s">
        <v>214</v>
      </c>
      <c r="E997" s="61" t="s">
        <v>6263</v>
      </c>
      <c r="F997" s="61" t="s">
        <v>37</v>
      </c>
      <c r="G997" s="62">
        <v>40000000</v>
      </c>
      <c r="H997" s="61">
        <v>4.0999999999999996</v>
      </c>
      <c r="I997" s="62">
        <f>Table1[[#This Row],[gross]]-Table1[[#This Row],[budget]]</f>
        <v>126147885</v>
      </c>
      <c r="J997" s="61">
        <f>Table1[[#This Row],[gross]]/1000000</f>
        <v>166.147885</v>
      </c>
      <c r="K997" s="61">
        <f>Table1[[#This Row],[budget]]/1000000</f>
        <v>40</v>
      </c>
      <c r="L997" s="71">
        <f>Table1[[#This Row],[Profit_Margin]]/1000000</f>
        <v>126.147885</v>
      </c>
    </row>
    <row r="998" spans="1:12">
      <c r="A998" s="68" t="s">
        <v>685</v>
      </c>
      <c r="B998" s="61">
        <v>151</v>
      </c>
      <c r="C998" s="62">
        <v>37023395</v>
      </c>
      <c r="D998" s="61" t="s">
        <v>3409</v>
      </c>
      <c r="E998" s="61" t="s">
        <v>3789</v>
      </c>
      <c r="F998" s="61" t="s">
        <v>37</v>
      </c>
      <c r="G998" s="62">
        <v>63000000</v>
      </c>
      <c r="H998" s="61">
        <v>8.8000000000000007</v>
      </c>
      <c r="I998" s="62">
        <f>Table1[[#This Row],[gross]]-Table1[[#This Row],[budget]]</f>
        <v>-25976605</v>
      </c>
      <c r="J998" s="61">
        <f>Table1[[#This Row],[gross]]/1000000</f>
        <v>37.023395000000001</v>
      </c>
      <c r="K998" s="61">
        <f>Table1[[#This Row],[budget]]/1000000</f>
        <v>63</v>
      </c>
      <c r="L998" s="71">
        <f>Table1[[#This Row],[Profit_Margin]]/1000000</f>
        <v>-25.976604999999999</v>
      </c>
    </row>
    <row r="999" spans="1:12">
      <c r="A999" s="68" t="s">
        <v>23083</v>
      </c>
      <c r="B999" s="61">
        <v>109</v>
      </c>
      <c r="C999" s="62">
        <v>5199</v>
      </c>
      <c r="D999" s="61" t="s">
        <v>3794</v>
      </c>
      <c r="E999" s="61" t="s">
        <v>23085</v>
      </c>
      <c r="F999" s="61" t="s">
        <v>37</v>
      </c>
      <c r="G999" s="62">
        <v>200000</v>
      </c>
      <c r="H999" s="61">
        <v>6.6</v>
      </c>
      <c r="I999" s="62">
        <f>Table1[[#This Row],[gross]]-Table1[[#This Row],[budget]]</f>
        <v>-194801</v>
      </c>
      <c r="J999" s="61">
        <f>Table1[[#This Row],[gross]]/1000000</f>
        <v>5.1989999999999996E-3</v>
      </c>
      <c r="K999" s="61">
        <f>Table1[[#This Row],[budget]]/1000000</f>
        <v>0.2</v>
      </c>
      <c r="L999" s="71">
        <f>Table1[[#This Row],[Profit_Margin]]/1000000</f>
        <v>-0.194801</v>
      </c>
    </row>
    <row r="1000" spans="1:12">
      <c r="A1000" s="68" t="s">
        <v>19580</v>
      </c>
      <c r="B1000" s="61">
        <v>80</v>
      </c>
      <c r="C1000" s="62">
        <v>2833383</v>
      </c>
      <c r="D1000" s="61" t="s">
        <v>6199</v>
      </c>
      <c r="E1000" s="61" t="s">
        <v>21248</v>
      </c>
      <c r="F1000" s="61" t="s">
        <v>37</v>
      </c>
      <c r="G1000" s="62">
        <v>427000</v>
      </c>
      <c r="H1000" s="61">
        <v>5.7</v>
      </c>
      <c r="I1000" s="62">
        <f>Table1[[#This Row],[gross]]-Table1[[#This Row],[budget]]</f>
        <v>2406383</v>
      </c>
      <c r="J1000" s="61">
        <f>Table1[[#This Row],[gross]]/1000000</f>
        <v>2.833383</v>
      </c>
      <c r="K1000" s="61">
        <f>Table1[[#This Row],[budget]]/1000000</f>
        <v>0.42699999999999999</v>
      </c>
      <c r="L1000" s="71">
        <f>Table1[[#This Row],[Profit_Margin]]/1000000</f>
        <v>2.4063829999999999</v>
      </c>
    </row>
    <row r="1001" spans="1:12">
      <c r="A1001" s="68" t="s">
        <v>5861</v>
      </c>
      <c r="B1001" s="61">
        <v>90</v>
      </c>
      <c r="C1001" s="62">
        <v>46455802</v>
      </c>
      <c r="D1001" s="61" t="s">
        <v>5544</v>
      </c>
      <c r="E1001" s="61" t="s">
        <v>9271</v>
      </c>
      <c r="F1001" s="61" t="s">
        <v>37</v>
      </c>
      <c r="G1001" s="62">
        <v>26000000</v>
      </c>
      <c r="H1001" s="61">
        <v>6.2</v>
      </c>
      <c r="I1001" s="62">
        <f>Table1[[#This Row],[gross]]-Table1[[#This Row],[budget]]</f>
        <v>20455802</v>
      </c>
      <c r="J1001" s="61">
        <f>Table1[[#This Row],[gross]]/1000000</f>
        <v>46.455801999999998</v>
      </c>
      <c r="K1001" s="61">
        <f>Table1[[#This Row],[budget]]/1000000</f>
        <v>26</v>
      </c>
      <c r="L1001" s="71">
        <f>Table1[[#This Row],[Profit_Margin]]/1000000</f>
        <v>20.455801999999998</v>
      </c>
    </row>
    <row r="1002" spans="1:12">
      <c r="A1002" s="68" t="s">
        <v>5495</v>
      </c>
      <c r="B1002" s="61">
        <v>86</v>
      </c>
      <c r="C1002" s="62">
        <v>54098051</v>
      </c>
      <c r="D1002" s="61" t="s">
        <v>6403</v>
      </c>
      <c r="E1002" s="61" t="s">
        <v>9500</v>
      </c>
      <c r="F1002" s="61" t="s">
        <v>37</v>
      </c>
      <c r="G1002" s="62">
        <v>25000000</v>
      </c>
      <c r="H1002" s="61">
        <v>5.8</v>
      </c>
      <c r="I1002" s="62">
        <f>Table1[[#This Row],[gross]]-Table1[[#This Row],[budget]]</f>
        <v>29098051</v>
      </c>
      <c r="J1002" s="61">
        <f>Table1[[#This Row],[gross]]/1000000</f>
        <v>54.098050999999998</v>
      </c>
      <c r="K1002" s="61">
        <f>Table1[[#This Row],[budget]]/1000000</f>
        <v>25</v>
      </c>
      <c r="L1002" s="71">
        <f>Table1[[#This Row],[Profit_Margin]]/1000000</f>
        <v>29.098051000000002</v>
      </c>
    </row>
    <row r="1003" spans="1:12">
      <c r="A1003" s="68" t="s">
        <v>5239</v>
      </c>
      <c r="B1003" s="61">
        <v>92</v>
      </c>
      <c r="C1003" s="62">
        <v>42575718</v>
      </c>
      <c r="D1003" s="61" t="s">
        <v>6403</v>
      </c>
      <c r="E1003" s="61" t="s">
        <v>6585</v>
      </c>
      <c r="F1003" s="61" t="s">
        <v>37</v>
      </c>
      <c r="G1003" s="62">
        <v>40000000</v>
      </c>
      <c r="H1003" s="61">
        <v>5.9</v>
      </c>
      <c r="I1003" s="62">
        <f>Table1[[#This Row],[gross]]-Table1[[#This Row],[budget]]</f>
        <v>2575718</v>
      </c>
      <c r="J1003" s="61">
        <f>Table1[[#This Row],[gross]]/1000000</f>
        <v>42.575718000000002</v>
      </c>
      <c r="K1003" s="61">
        <f>Table1[[#This Row],[budget]]/1000000</f>
        <v>40</v>
      </c>
      <c r="L1003" s="71">
        <f>Table1[[#This Row],[Profit_Margin]]/1000000</f>
        <v>2.5757180000000002</v>
      </c>
    </row>
    <row r="1004" spans="1:12">
      <c r="A1004" s="68" t="s">
        <v>5495</v>
      </c>
      <c r="B1004" s="61">
        <v>98</v>
      </c>
      <c r="C1004" s="62">
        <v>53302314</v>
      </c>
      <c r="D1004" s="61" t="s">
        <v>5544</v>
      </c>
      <c r="E1004" s="61" t="s">
        <v>10215</v>
      </c>
      <c r="F1004" s="61" t="s">
        <v>37</v>
      </c>
      <c r="G1004" s="62">
        <v>23000000</v>
      </c>
      <c r="H1004" s="61">
        <v>6.7</v>
      </c>
      <c r="I1004" s="62">
        <f>Table1[[#This Row],[gross]]-Table1[[#This Row],[budget]]</f>
        <v>30302314</v>
      </c>
      <c r="J1004" s="61">
        <f>Table1[[#This Row],[gross]]/1000000</f>
        <v>53.302314000000003</v>
      </c>
      <c r="K1004" s="61">
        <f>Table1[[#This Row],[budget]]/1000000</f>
        <v>23</v>
      </c>
      <c r="L1004" s="71">
        <f>Table1[[#This Row],[Profit_Margin]]/1000000</f>
        <v>30.302313999999999</v>
      </c>
    </row>
    <row r="1005" spans="1:12">
      <c r="A1005" s="68" t="s">
        <v>1081</v>
      </c>
      <c r="B1005" s="61">
        <v>106</v>
      </c>
      <c r="C1005" s="62">
        <v>32131830</v>
      </c>
      <c r="D1005" s="61" t="s">
        <v>1083</v>
      </c>
      <c r="E1005" s="61" t="s">
        <v>1084</v>
      </c>
      <c r="F1005" s="61" t="s">
        <v>37</v>
      </c>
      <c r="G1005" s="62">
        <v>137000000</v>
      </c>
      <c r="H1005" s="61">
        <v>6.4</v>
      </c>
      <c r="I1005" s="62">
        <f>Table1[[#This Row],[gross]]-Table1[[#This Row],[budget]]</f>
        <v>-104868170</v>
      </c>
      <c r="J1005" s="61">
        <f>Table1[[#This Row],[gross]]/1000000</f>
        <v>32.131830000000001</v>
      </c>
      <c r="K1005" s="61">
        <f>Table1[[#This Row],[budget]]/1000000</f>
        <v>137</v>
      </c>
      <c r="L1005" s="71">
        <f>Table1[[#This Row],[Profit_Margin]]/1000000</f>
        <v>-104.86817000000001</v>
      </c>
    </row>
    <row r="1006" spans="1:12">
      <c r="A1006" s="68" t="s">
        <v>10145</v>
      </c>
      <c r="B1006" s="61">
        <v>125</v>
      </c>
      <c r="C1006" s="62">
        <v>1172769</v>
      </c>
      <c r="D1006" s="61" t="s">
        <v>1831</v>
      </c>
      <c r="E1006" s="61" t="s">
        <v>13854</v>
      </c>
      <c r="F1006" s="61" t="s">
        <v>37</v>
      </c>
      <c r="G1006" s="62">
        <v>13000000</v>
      </c>
      <c r="H1006" s="61">
        <v>7.1</v>
      </c>
      <c r="I1006" s="62">
        <f>Table1[[#This Row],[gross]]-Table1[[#This Row],[budget]]</f>
        <v>-11827231</v>
      </c>
      <c r="J1006" s="61">
        <f>Table1[[#This Row],[gross]]/1000000</f>
        <v>1.172769</v>
      </c>
      <c r="K1006" s="61">
        <f>Table1[[#This Row],[budget]]/1000000</f>
        <v>13</v>
      </c>
      <c r="L1006" s="71">
        <f>Table1[[#This Row],[Profit_Margin]]/1000000</f>
        <v>-11.827230999999999</v>
      </c>
    </row>
    <row r="1007" spans="1:12">
      <c r="A1007" s="68" t="s">
        <v>6051</v>
      </c>
      <c r="B1007" s="61">
        <v>136</v>
      </c>
      <c r="C1007" s="62">
        <v>51768623</v>
      </c>
      <c r="D1007" s="61" t="s">
        <v>3409</v>
      </c>
      <c r="E1007" s="61" t="s">
        <v>6053</v>
      </c>
      <c r="F1007" s="61" t="s">
        <v>37</v>
      </c>
      <c r="G1007" s="62">
        <v>43000000</v>
      </c>
      <c r="H1007" s="61">
        <v>7.3</v>
      </c>
      <c r="I1007" s="62">
        <f>Table1[[#This Row],[gross]]-Table1[[#This Row],[budget]]</f>
        <v>8768623</v>
      </c>
      <c r="J1007" s="61">
        <f>Table1[[#This Row],[gross]]/1000000</f>
        <v>51.768622999999998</v>
      </c>
      <c r="K1007" s="61">
        <f>Table1[[#This Row],[budget]]/1000000</f>
        <v>43</v>
      </c>
      <c r="L1007" s="71">
        <f>Table1[[#This Row],[Profit_Margin]]/1000000</f>
        <v>8.7686229999999998</v>
      </c>
    </row>
    <row r="1008" spans="1:12">
      <c r="A1008" s="68" t="s">
        <v>71</v>
      </c>
      <c r="B1008" s="61">
        <v>100</v>
      </c>
      <c r="C1008" s="62">
        <v>380838870</v>
      </c>
      <c r="D1008" s="61" t="s">
        <v>471</v>
      </c>
      <c r="E1008" s="61" t="s">
        <v>2007</v>
      </c>
      <c r="F1008" s="61" t="s">
        <v>37</v>
      </c>
      <c r="G1008" s="62">
        <v>94000000</v>
      </c>
      <c r="H1008" s="61">
        <v>8.1999999999999993</v>
      </c>
      <c r="I1008" s="62">
        <f>Table1[[#This Row],[gross]]-Table1[[#This Row],[budget]]</f>
        <v>286838870</v>
      </c>
      <c r="J1008" s="61">
        <f>Table1[[#This Row],[gross]]/1000000</f>
        <v>380.83886999999999</v>
      </c>
      <c r="K1008" s="61">
        <f>Table1[[#This Row],[budget]]/1000000</f>
        <v>94</v>
      </c>
      <c r="L1008" s="71">
        <f>Table1[[#This Row],[Profit_Margin]]/1000000</f>
        <v>286.83886999999999</v>
      </c>
    </row>
    <row r="1009" spans="1:12">
      <c r="A1009" s="68" t="s">
        <v>125</v>
      </c>
      <c r="B1009" s="61">
        <v>101</v>
      </c>
      <c r="C1009" s="62">
        <v>51676606</v>
      </c>
      <c r="D1009" s="61" t="s">
        <v>9512</v>
      </c>
      <c r="E1009" s="61" t="s">
        <v>9513</v>
      </c>
      <c r="F1009" s="61" t="s">
        <v>37</v>
      </c>
      <c r="G1009" s="62">
        <v>25000000</v>
      </c>
      <c r="H1009" s="61">
        <v>7.8</v>
      </c>
      <c r="I1009" s="62">
        <f>Table1[[#This Row],[gross]]-Table1[[#This Row],[budget]]</f>
        <v>26676606</v>
      </c>
      <c r="J1009" s="61">
        <f>Table1[[#This Row],[gross]]/1000000</f>
        <v>51.676606</v>
      </c>
      <c r="K1009" s="61">
        <f>Table1[[#This Row],[budget]]/1000000</f>
        <v>25</v>
      </c>
      <c r="L1009" s="71">
        <f>Table1[[#This Row],[Profit_Margin]]/1000000</f>
        <v>26.676606</v>
      </c>
    </row>
    <row r="1010" spans="1:12">
      <c r="A1010" s="68" t="s">
        <v>408</v>
      </c>
      <c r="B1010" s="61">
        <v>84</v>
      </c>
      <c r="C1010" s="62">
        <v>52850</v>
      </c>
      <c r="D1010" s="61" t="s">
        <v>1671</v>
      </c>
      <c r="E1010" s="61" t="s">
        <v>22626</v>
      </c>
      <c r="F1010" s="61" t="s">
        <v>37</v>
      </c>
      <c r="G1010" s="62">
        <v>500000</v>
      </c>
      <c r="H1010" s="61">
        <v>6.2</v>
      </c>
      <c r="I1010" s="62">
        <f>Table1[[#This Row],[gross]]-Table1[[#This Row],[budget]]</f>
        <v>-447150</v>
      </c>
      <c r="J1010" s="61">
        <f>Table1[[#This Row],[gross]]/1000000</f>
        <v>5.2850000000000001E-2</v>
      </c>
      <c r="K1010" s="61">
        <f>Table1[[#This Row],[budget]]/1000000</f>
        <v>0.5</v>
      </c>
      <c r="L1010" s="71">
        <f>Table1[[#This Row],[Profit_Margin]]/1000000</f>
        <v>-0.44714999999999999</v>
      </c>
    </row>
    <row r="1011" spans="1:12">
      <c r="A1011" s="68" t="s">
        <v>3694</v>
      </c>
      <c r="B1011" s="61">
        <v>136</v>
      </c>
      <c r="C1011" s="62">
        <v>46700000</v>
      </c>
      <c r="D1011" s="61" t="s">
        <v>50</v>
      </c>
      <c r="E1011" s="61" t="s">
        <v>10554</v>
      </c>
      <c r="F1011" s="61" t="s">
        <v>37</v>
      </c>
      <c r="G1011" s="62">
        <v>21000000</v>
      </c>
      <c r="H1011" s="61">
        <v>5.9</v>
      </c>
      <c r="I1011" s="62">
        <f>Table1[[#This Row],[gross]]-Table1[[#This Row],[budget]]</f>
        <v>25700000</v>
      </c>
      <c r="J1011" s="61">
        <f>Table1[[#This Row],[gross]]/1000000</f>
        <v>46.7</v>
      </c>
      <c r="K1011" s="61">
        <f>Table1[[#This Row],[budget]]/1000000</f>
        <v>21</v>
      </c>
      <c r="L1011" s="71">
        <f>Table1[[#This Row],[Profit_Margin]]/1000000</f>
        <v>25.7</v>
      </c>
    </row>
    <row r="1012" spans="1:12">
      <c r="A1012" s="68" t="s">
        <v>18269</v>
      </c>
      <c r="B1012" s="61">
        <v>122</v>
      </c>
      <c r="C1012" s="62">
        <v>33451479</v>
      </c>
      <c r="D1012" s="61" t="s">
        <v>214</v>
      </c>
      <c r="E1012" s="61" t="s">
        <v>22478</v>
      </c>
      <c r="F1012" s="61" t="s">
        <v>37</v>
      </c>
      <c r="G1012" s="62">
        <v>500000</v>
      </c>
      <c r="H1012" s="61">
        <v>6.5</v>
      </c>
      <c r="I1012" s="62">
        <f>Table1[[#This Row],[gross]]-Table1[[#This Row],[budget]]</f>
        <v>32951479</v>
      </c>
      <c r="J1012" s="61">
        <f>Table1[[#This Row],[gross]]/1000000</f>
        <v>33.451478999999999</v>
      </c>
      <c r="K1012" s="61">
        <f>Table1[[#This Row],[budget]]/1000000</f>
        <v>0.5</v>
      </c>
      <c r="L1012" s="71">
        <f>Table1[[#This Row],[Profit_Margin]]/1000000</f>
        <v>32.951478999999999</v>
      </c>
    </row>
    <row r="1013" spans="1:12">
      <c r="A1013" s="68" t="s">
        <v>12976</v>
      </c>
      <c r="B1013" s="61">
        <v>114</v>
      </c>
      <c r="C1013" s="62">
        <v>15100000</v>
      </c>
      <c r="D1013" s="61" t="s">
        <v>2208</v>
      </c>
      <c r="E1013" s="61" t="s">
        <v>12978</v>
      </c>
      <c r="F1013" s="61" t="s">
        <v>37</v>
      </c>
      <c r="G1013" s="62">
        <v>15000000</v>
      </c>
      <c r="H1013" s="61">
        <v>6</v>
      </c>
      <c r="I1013" s="62">
        <f>Table1[[#This Row],[gross]]-Table1[[#This Row],[budget]]</f>
        <v>100000</v>
      </c>
      <c r="J1013" s="61">
        <f>Table1[[#This Row],[gross]]/1000000</f>
        <v>15.1</v>
      </c>
      <c r="K1013" s="61">
        <f>Table1[[#This Row],[budget]]/1000000</f>
        <v>15</v>
      </c>
      <c r="L1013" s="71">
        <f>Table1[[#This Row],[Profit_Margin]]/1000000</f>
        <v>0.1</v>
      </c>
    </row>
    <row r="1014" spans="1:12">
      <c r="A1014" s="68" t="s">
        <v>5204</v>
      </c>
      <c r="B1014" s="61">
        <v>105</v>
      </c>
      <c r="C1014" s="62">
        <v>48745150</v>
      </c>
      <c r="D1014" s="61" t="s">
        <v>1528</v>
      </c>
      <c r="E1014" s="61" t="s">
        <v>5205</v>
      </c>
      <c r="F1014" s="61" t="s">
        <v>37</v>
      </c>
      <c r="G1014" s="62">
        <v>50000000</v>
      </c>
      <c r="H1014" s="61">
        <v>5.8</v>
      </c>
      <c r="I1014" s="62">
        <f>Table1[[#This Row],[gross]]-Table1[[#This Row],[budget]]</f>
        <v>-1254850</v>
      </c>
      <c r="J1014" s="61">
        <f>Table1[[#This Row],[gross]]/1000000</f>
        <v>48.745150000000002</v>
      </c>
      <c r="K1014" s="61">
        <f>Table1[[#This Row],[budget]]/1000000</f>
        <v>50</v>
      </c>
      <c r="L1014" s="71">
        <f>Table1[[#This Row],[Profit_Margin]]/1000000</f>
        <v>-1.25485</v>
      </c>
    </row>
    <row r="1015" spans="1:12">
      <c r="A1015" s="68" t="s">
        <v>3129</v>
      </c>
      <c r="B1015" s="61">
        <v>134</v>
      </c>
      <c r="C1015" s="62">
        <v>37600435</v>
      </c>
      <c r="D1015" s="61" t="s">
        <v>3131</v>
      </c>
      <c r="E1015" s="61" t="s">
        <v>3132</v>
      </c>
      <c r="F1015" s="61" t="s">
        <v>37</v>
      </c>
      <c r="G1015" s="62">
        <v>55000000</v>
      </c>
      <c r="H1015" s="61">
        <v>5.9</v>
      </c>
      <c r="I1015" s="62">
        <f>Table1[[#This Row],[gross]]-Table1[[#This Row],[budget]]</f>
        <v>-17399565</v>
      </c>
      <c r="J1015" s="61">
        <f>Table1[[#This Row],[gross]]/1000000</f>
        <v>37.600434999999997</v>
      </c>
      <c r="K1015" s="61">
        <f>Table1[[#This Row],[budget]]/1000000</f>
        <v>55</v>
      </c>
      <c r="L1015" s="71">
        <f>Table1[[#This Row],[Profit_Margin]]/1000000</f>
        <v>-17.399564999999999</v>
      </c>
    </row>
    <row r="1016" spans="1:12">
      <c r="A1016" s="68" t="s">
        <v>17658</v>
      </c>
      <c r="B1016" s="61">
        <v>94</v>
      </c>
      <c r="C1016" s="62">
        <v>40542</v>
      </c>
      <c r="D1016" s="61" t="s">
        <v>214</v>
      </c>
      <c r="E1016" s="61" t="s">
        <v>23080</v>
      </c>
      <c r="F1016" s="61" t="s">
        <v>37</v>
      </c>
      <c r="G1016" s="62">
        <v>300000</v>
      </c>
      <c r="H1016" s="61">
        <v>5.5</v>
      </c>
      <c r="I1016" s="62">
        <f>Table1[[#This Row],[gross]]-Table1[[#This Row],[budget]]</f>
        <v>-259458</v>
      </c>
      <c r="J1016" s="61">
        <f>Table1[[#This Row],[gross]]/1000000</f>
        <v>4.0542000000000002E-2</v>
      </c>
      <c r="K1016" s="61">
        <f>Table1[[#This Row],[budget]]/1000000</f>
        <v>0.3</v>
      </c>
      <c r="L1016" s="71">
        <f>Table1[[#This Row],[Profit_Margin]]/1000000</f>
        <v>-0.25945800000000002</v>
      </c>
    </row>
    <row r="1017" spans="1:12">
      <c r="A1017" s="68" t="s">
        <v>21703</v>
      </c>
      <c r="B1017" s="61">
        <v>167</v>
      </c>
      <c r="C1017" s="62">
        <v>610991</v>
      </c>
      <c r="D1017" s="61" t="s">
        <v>214</v>
      </c>
      <c r="E1017" s="61" t="s">
        <v>21705</v>
      </c>
      <c r="F1017" s="61" t="s">
        <v>5611</v>
      </c>
      <c r="G1017" s="62">
        <v>1000000</v>
      </c>
      <c r="H1017" s="61">
        <v>6.2</v>
      </c>
      <c r="I1017" s="62">
        <f>Table1[[#This Row],[gross]]-Table1[[#This Row],[budget]]</f>
        <v>-389009</v>
      </c>
      <c r="J1017" s="61">
        <f>Table1[[#This Row],[gross]]/1000000</f>
        <v>0.61099099999999995</v>
      </c>
      <c r="K1017" s="61">
        <f>Table1[[#This Row],[budget]]/1000000</f>
        <v>1</v>
      </c>
      <c r="L1017" s="71">
        <f>Table1[[#This Row],[Profit_Margin]]/1000000</f>
        <v>-0.38900899999999999</v>
      </c>
    </row>
    <row r="1018" spans="1:12">
      <c r="A1018" s="68" t="s">
        <v>3694</v>
      </c>
      <c r="B1018" s="61">
        <v>135</v>
      </c>
      <c r="C1018" s="62">
        <v>33574332</v>
      </c>
      <c r="D1018" s="61" t="s">
        <v>1961</v>
      </c>
      <c r="E1018" s="61" t="s">
        <v>4897</v>
      </c>
      <c r="F1018" s="61" t="s">
        <v>37</v>
      </c>
      <c r="G1018" s="62">
        <v>90000000</v>
      </c>
      <c r="H1018" s="61">
        <v>7.1</v>
      </c>
      <c r="I1018" s="62">
        <f>Table1[[#This Row],[gross]]-Table1[[#This Row],[budget]]</f>
        <v>-56425668</v>
      </c>
      <c r="J1018" s="61">
        <f>Table1[[#This Row],[gross]]/1000000</f>
        <v>33.574331999999998</v>
      </c>
      <c r="K1018" s="61">
        <f>Table1[[#This Row],[budget]]/1000000</f>
        <v>90</v>
      </c>
      <c r="L1018" s="71">
        <f>Table1[[#This Row],[Profit_Margin]]/1000000</f>
        <v>-56.425668000000002</v>
      </c>
    </row>
    <row r="1019" spans="1:12">
      <c r="A1019" s="68" t="s">
        <v>15772</v>
      </c>
      <c r="B1019" s="61">
        <v>45</v>
      </c>
      <c r="C1019" s="62">
        <v>145109</v>
      </c>
      <c r="D1019" s="61" t="s">
        <v>2174</v>
      </c>
      <c r="E1019" s="61" t="s">
        <v>15775</v>
      </c>
      <c r="F1019" s="61" t="s">
        <v>15778</v>
      </c>
      <c r="G1019" s="62">
        <v>45000000</v>
      </c>
      <c r="H1019" s="61">
        <v>7.3</v>
      </c>
      <c r="I1019" s="62">
        <f>Table1[[#This Row],[gross]]-Table1[[#This Row],[budget]]</f>
        <v>-44854891</v>
      </c>
      <c r="J1019" s="61">
        <f>Table1[[#This Row],[gross]]/1000000</f>
        <v>0.14510899999999999</v>
      </c>
      <c r="K1019" s="61">
        <f>Table1[[#This Row],[budget]]/1000000</f>
        <v>45</v>
      </c>
      <c r="L1019" s="71">
        <f>Table1[[#This Row],[Profit_Margin]]/1000000</f>
        <v>-44.854891000000002</v>
      </c>
    </row>
    <row r="1020" spans="1:12">
      <c r="A1020" s="68" t="s">
        <v>11368</v>
      </c>
      <c r="B1020" s="61">
        <v>119</v>
      </c>
      <c r="C1020" s="62">
        <v>4234040</v>
      </c>
      <c r="D1020" s="61" t="s">
        <v>1544</v>
      </c>
      <c r="E1020" s="61" t="s">
        <v>11371</v>
      </c>
      <c r="F1020" s="61" t="s">
        <v>37</v>
      </c>
      <c r="G1020" s="62">
        <v>20000000</v>
      </c>
      <c r="H1020" s="61">
        <v>7</v>
      </c>
      <c r="I1020" s="62">
        <f>Table1[[#This Row],[gross]]-Table1[[#This Row],[budget]]</f>
        <v>-15765960</v>
      </c>
      <c r="J1020" s="61">
        <f>Table1[[#This Row],[gross]]/1000000</f>
        <v>4.2340400000000002</v>
      </c>
      <c r="K1020" s="61">
        <f>Table1[[#This Row],[budget]]/1000000</f>
        <v>20</v>
      </c>
      <c r="L1020" s="71">
        <f>Table1[[#This Row],[Profit_Margin]]/1000000</f>
        <v>-15.76596</v>
      </c>
    </row>
    <row r="1021" spans="1:12">
      <c r="A1021" s="68" t="s">
        <v>5175</v>
      </c>
      <c r="B1021" s="61">
        <v>95</v>
      </c>
      <c r="C1021" s="62">
        <v>94900000</v>
      </c>
      <c r="D1021" s="61" t="s">
        <v>7837</v>
      </c>
      <c r="E1021" s="61" t="s">
        <v>16459</v>
      </c>
      <c r="F1021" s="61" t="s">
        <v>37</v>
      </c>
      <c r="G1021" s="62">
        <v>4000000</v>
      </c>
      <c r="H1021" s="61">
        <v>6.1</v>
      </c>
      <c r="I1021" s="62">
        <f>Table1[[#This Row],[gross]]-Table1[[#This Row],[budget]]</f>
        <v>90900000</v>
      </c>
      <c r="J1021" s="61">
        <f>Table1[[#This Row],[gross]]/1000000</f>
        <v>94.9</v>
      </c>
      <c r="K1021" s="61">
        <f>Table1[[#This Row],[budget]]/1000000</f>
        <v>4</v>
      </c>
      <c r="L1021" s="71">
        <f>Table1[[#This Row],[Profit_Margin]]/1000000</f>
        <v>90.9</v>
      </c>
    </row>
    <row r="1022" spans="1:12">
      <c r="A1022" s="68" t="s">
        <v>1324</v>
      </c>
      <c r="B1022" s="61">
        <v>115</v>
      </c>
      <c r="C1022" s="62">
        <v>61490000</v>
      </c>
      <c r="D1022" s="61" t="s">
        <v>3171</v>
      </c>
      <c r="E1022" s="61" t="s">
        <v>9249</v>
      </c>
      <c r="F1022" s="61" t="s">
        <v>37</v>
      </c>
      <c r="G1022" s="62">
        <v>26000000</v>
      </c>
      <c r="H1022" s="61">
        <v>6.6</v>
      </c>
      <c r="I1022" s="62">
        <f>Table1[[#This Row],[gross]]-Table1[[#This Row],[budget]]</f>
        <v>35490000</v>
      </c>
      <c r="J1022" s="61">
        <f>Table1[[#This Row],[gross]]/1000000</f>
        <v>61.49</v>
      </c>
      <c r="K1022" s="61">
        <f>Table1[[#This Row],[budget]]/1000000</f>
        <v>26</v>
      </c>
      <c r="L1022" s="71">
        <f>Table1[[#This Row],[Profit_Margin]]/1000000</f>
        <v>35.49</v>
      </c>
    </row>
    <row r="1023" spans="1:12">
      <c r="A1023" s="68" t="s">
        <v>1324</v>
      </c>
      <c r="B1023" s="61">
        <v>112</v>
      </c>
      <c r="C1023" s="62">
        <v>4485485</v>
      </c>
      <c r="D1023" s="61" t="s">
        <v>9193</v>
      </c>
      <c r="E1023" s="61" t="s">
        <v>9194</v>
      </c>
      <c r="F1023" s="61" t="s">
        <v>37</v>
      </c>
      <c r="G1023" s="62">
        <v>15000000</v>
      </c>
      <c r="H1023" s="61">
        <v>6.4</v>
      </c>
      <c r="I1023" s="62">
        <f>Table1[[#This Row],[gross]]-Table1[[#This Row],[budget]]</f>
        <v>-10514515</v>
      </c>
      <c r="J1023" s="61">
        <f>Table1[[#This Row],[gross]]/1000000</f>
        <v>4.4854849999999997</v>
      </c>
      <c r="K1023" s="61">
        <f>Table1[[#This Row],[budget]]/1000000</f>
        <v>15</v>
      </c>
      <c r="L1023" s="71">
        <f>Table1[[#This Row],[Profit_Margin]]/1000000</f>
        <v>-10.514514999999999</v>
      </c>
    </row>
    <row r="1024" spans="1:12">
      <c r="A1024" s="68" t="s">
        <v>8528</v>
      </c>
      <c r="B1024" s="61">
        <v>105</v>
      </c>
      <c r="C1024" s="62">
        <v>17100000</v>
      </c>
      <c r="D1024" s="61" t="s">
        <v>8530</v>
      </c>
      <c r="E1024" s="61" t="s">
        <v>8531</v>
      </c>
      <c r="F1024" s="61" t="s">
        <v>37</v>
      </c>
      <c r="G1024" s="62">
        <v>25000000</v>
      </c>
      <c r="H1024" s="61">
        <v>5.3</v>
      </c>
      <c r="I1024" s="62">
        <f>Table1[[#This Row],[gross]]-Table1[[#This Row],[budget]]</f>
        <v>-7900000</v>
      </c>
      <c r="J1024" s="61">
        <f>Table1[[#This Row],[gross]]/1000000</f>
        <v>17.100000000000001</v>
      </c>
      <c r="K1024" s="61">
        <f>Table1[[#This Row],[budget]]/1000000</f>
        <v>25</v>
      </c>
      <c r="L1024" s="71">
        <f>Table1[[#This Row],[Profit_Margin]]/1000000</f>
        <v>-7.9</v>
      </c>
    </row>
    <row r="1025" spans="1:12">
      <c r="A1025" s="68" t="s">
        <v>12923</v>
      </c>
      <c r="B1025" s="61">
        <v>95</v>
      </c>
      <c r="C1025" s="62">
        <v>20998709</v>
      </c>
      <c r="D1025" s="61" t="s">
        <v>3271</v>
      </c>
      <c r="E1025" s="61" t="s">
        <v>12925</v>
      </c>
      <c r="F1025" s="61" t="s">
        <v>37</v>
      </c>
      <c r="G1025" s="62">
        <v>15000000</v>
      </c>
      <c r="H1025" s="61">
        <v>6.2</v>
      </c>
      <c r="I1025" s="62">
        <f>Table1[[#This Row],[gross]]-Table1[[#This Row],[budget]]</f>
        <v>5998709</v>
      </c>
      <c r="J1025" s="61">
        <f>Table1[[#This Row],[gross]]/1000000</f>
        <v>20.998709000000002</v>
      </c>
      <c r="K1025" s="61">
        <f>Table1[[#This Row],[budget]]/1000000</f>
        <v>15</v>
      </c>
      <c r="L1025" s="71">
        <f>Table1[[#This Row],[Profit_Margin]]/1000000</f>
        <v>5.9987089999999998</v>
      </c>
    </row>
    <row r="1026" spans="1:12">
      <c r="A1026" s="68" t="s">
        <v>2277</v>
      </c>
      <c r="B1026" s="61">
        <v>115</v>
      </c>
      <c r="C1026" s="62">
        <v>14587732</v>
      </c>
      <c r="D1026" s="61" t="s">
        <v>1910</v>
      </c>
      <c r="E1026" s="61" t="s">
        <v>7628</v>
      </c>
      <c r="F1026" s="61" t="s">
        <v>37</v>
      </c>
      <c r="G1026" s="62">
        <v>35000000</v>
      </c>
      <c r="H1026" s="61">
        <v>5.7</v>
      </c>
      <c r="I1026" s="62">
        <f>Table1[[#This Row],[gross]]-Table1[[#This Row],[budget]]</f>
        <v>-20412268</v>
      </c>
      <c r="J1026" s="61">
        <f>Table1[[#This Row],[gross]]/1000000</f>
        <v>14.587732000000001</v>
      </c>
      <c r="K1026" s="61">
        <f>Table1[[#This Row],[budget]]/1000000</f>
        <v>35</v>
      </c>
      <c r="L1026" s="71">
        <f>Table1[[#This Row],[Profit_Margin]]/1000000</f>
        <v>-20.412268000000001</v>
      </c>
    </row>
    <row r="1027" spans="1:12">
      <c r="A1027" s="68" t="s">
        <v>2048</v>
      </c>
      <c r="B1027" s="61">
        <v>113</v>
      </c>
      <c r="C1027" s="62">
        <v>21009180</v>
      </c>
      <c r="D1027" s="61" t="s">
        <v>712</v>
      </c>
      <c r="E1027" s="61" t="s">
        <v>3183</v>
      </c>
      <c r="F1027" s="61" t="s">
        <v>37</v>
      </c>
      <c r="G1027" s="62">
        <v>45000000</v>
      </c>
      <c r="H1027" s="61">
        <v>6.1</v>
      </c>
      <c r="I1027" s="62">
        <f>Table1[[#This Row],[gross]]-Table1[[#This Row],[budget]]</f>
        <v>-23990820</v>
      </c>
      <c r="J1027" s="61">
        <f>Table1[[#This Row],[gross]]/1000000</f>
        <v>21.009180000000001</v>
      </c>
      <c r="K1027" s="61">
        <f>Table1[[#This Row],[budget]]/1000000</f>
        <v>45</v>
      </c>
      <c r="L1027" s="71">
        <f>Table1[[#This Row],[Profit_Margin]]/1000000</f>
        <v>-23.990819999999999</v>
      </c>
    </row>
    <row r="1028" spans="1:12">
      <c r="A1028" s="68" t="s">
        <v>435</v>
      </c>
      <c r="B1028" s="61">
        <v>138</v>
      </c>
      <c r="C1028" s="62">
        <v>93749203</v>
      </c>
      <c r="D1028" s="61" t="s">
        <v>4075</v>
      </c>
      <c r="E1028" s="61" t="s">
        <v>8049</v>
      </c>
      <c r="F1028" s="61" t="s">
        <v>37</v>
      </c>
      <c r="G1028" s="62">
        <v>31000000</v>
      </c>
      <c r="H1028" s="61">
        <v>7.3</v>
      </c>
      <c r="I1028" s="62">
        <f>Table1[[#This Row],[gross]]-Table1[[#This Row],[budget]]</f>
        <v>62749203</v>
      </c>
      <c r="J1028" s="61">
        <f>Table1[[#This Row],[gross]]/1000000</f>
        <v>93.749202999999994</v>
      </c>
      <c r="K1028" s="61">
        <f>Table1[[#This Row],[budget]]/1000000</f>
        <v>31</v>
      </c>
      <c r="L1028" s="71">
        <f>Table1[[#This Row],[Profit_Margin]]/1000000</f>
        <v>62.749203000000001</v>
      </c>
    </row>
    <row r="1029" spans="1:12">
      <c r="A1029" s="68" t="s">
        <v>1257</v>
      </c>
      <c r="B1029" s="61">
        <v>98</v>
      </c>
      <c r="C1029" s="62">
        <v>89706988</v>
      </c>
      <c r="D1029" s="61" t="s">
        <v>1924</v>
      </c>
      <c r="E1029" s="61" t="s">
        <v>4635</v>
      </c>
      <c r="F1029" s="61" t="s">
        <v>37</v>
      </c>
      <c r="G1029" s="62">
        <v>55000000</v>
      </c>
      <c r="H1029" s="61">
        <v>6.2</v>
      </c>
      <c r="I1029" s="62">
        <f>Table1[[#This Row],[gross]]-Table1[[#This Row],[budget]]</f>
        <v>34706988</v>
      </c>
      <c r="J1029" s="61">
        <f>Table1[[#This Row],[gross]]/1000000</f>
        <v>89.706987999999996</v>
      </c>
      <c r="K1029" s="61">
        <f>Table1[[#This Row],[budget]]/1000000</f>
        <v>55</v>
      </c>
      <c r="L1029" s="71">
        <f>Table1[[#This Row],[Profit_Margin]]/1000000</f>
        <v>34.706988000000003</v>
      </c>
    </row>
    <row r="1030" spans="1:12">
      <c r="A1030" s="68" t="s">
        <v>3891</v>
      </c>
      <c r="B1030" s="61">
        <v>90</v>
      </c>
      <c r="C1030" s="62">
        <v>1752214</v>
      </c>
      <c r="D1030" s="61" t="s">
        <v>1415</v>
      </c>
      <c r="E1030" s="61" t="s">
        <v>13583</v>
      </c>
      <c r="F1030" s="61" t="s">
        <v>37</v>
      </c>
      <c r="G1030" s="62">
        <v>14000000</v>
      </c>
      <c r="H1030" s="61">
        <v>7.7</v>
      </c>
      <c r="I1030" s="62">
        <f>Table1[[#This Row],[gross]]-Table1[[#This Row],[budget]]</f>
        <v>-12247786</v>
      </c>
      <c r="J1030" s="61">
        <f>Table1[[#This Row],[gross]]/1000000</f>
        <v>1.7522139999999999</v>
      </c>
      <c r="K1030" s="61">
        <f>Table1[[#This Row],[budget]]/1000000</f>
        <v>14</v>
      </c>
      <c r="L1030" s="71">
        <f>Table1[[#This Row],[Profit_Margin]]/1000000</f>
        <v>-12.247786</v>
      </c>
    </row>
    <row r="1031" spans="1:12">
      <c r="A1031" s="68" t="s">
        <v>9351</v>
      </c>
      <c r="B1031" s="61">
        <v>95</v>
      </c>
      <c r="C1031" s="62">
        <v>20047715</v>
      </c>
      <c r="D1031" s="61" t="s">
        <v>9353</v>
      </c>
      <c r="E1031" s="61" t="s">
        <v>9355</v>
      </c>
      <c r="F1031" s="61" t="s">
        <v>37</v>
      </c>
      <c r="G1031" s="62">
        <v>25530000</v>
      </c>
      <c r="H1031" s="61">
        <v>5.2</v>
      </c>
      <c r="I1031" s="62">
        <f>Table1[[#This Row],[gross]]-Table1[[#This Row],[budget]]</f>
        <v>-5482285</v>
      </c>
      <c r="J1031" s="61">
        <f>Table1[[#This Row],[gross]]/1000000</f>
        <v>20.047715</v>
      </c>
      <c r="K1031" s="61">
        <f>Table1[[#This Row],[budget]]/1000000</f>
        <v>25.53</v>
      </c>
      <c r="L1031" s="71">
        <f>Table1[[#This Row],[Profit_Margin]]/1000000</f>
        <v>-5.4822850000000001</v>
      </c>
    </row>
    <row r="1032" spans="1:12">
      <c r="A1032" s="68" t="s">
        <v>4166</v>
      </c>
      <c r="B1032" s="61">
        <v>92</v>
      </c>
      <c r="C1032" s="62">
        <v>14891000</v>
      </c>
      <c r="D1032" s="61" t="s">
        <v>1671</v>
      </c>
      <c r="E1032" s="61" t="s">
        <v>16540</v>
      </c>
      <c r="F1032" s="61" t="s">
        <v>37</v>
      </c>
      <c r="G1032" s="62">
        <v>7000000</v>
      </c>
      <c r="H1032" s="61">
        <v>6.8</v>
      </c>
      <c r="I1032" s="62">
        <f>Table1[[#This Row],[gross]]-Table1[[#This Row],[budget]]</f>
        <v>7891000</v>
      </c>
      <c r="J1032" s="61">
        <f>Table1[[#This Row],[gross]]/1000000</f>
        <v>14.891</v>
      </c>
      <c r="K1032" s="61">
        <f>Table1[[#This Row],[budget]]/1000000</f>
        <v>7</v>
      </c>
      <c r="L1032" s="71">
        <f>Table1[[#This Row],[Profit_Margin]]/1000000</f>
        <v>7.891</v>
      </c>
    </row>
    <row r="1033" spans="1:12">
      <c r="A1033" s="68" t="s">
        <v>2656</v>
      </c>
      <c r="B1033" s="61">
        <v>90</v>
      </c>
      <c r="C1033" s="62">
        <v>92969824</v>
      </c>
      <c r="D1033" s="61" t="s">
        <v>2658</v>
      </c>
      <c r="E1033" s="61" t="s">
        <v>2659</v>
      </c>
      <c r="F1033" s="61" t="s">
        <v>37</v>
      </c>
      <c r="G1033" s="62">
        <v>80000000</v>
      </c>
      <c r="H1033" s="61">
        <v>5.2</v>
      </c>
      <c r="I1033" s="62">
        <f>Table1[[#This Row],[gross]]-Table1[[#This Row],[budget]]</f>
        <v>12969824</v>
      </c>
      <c r="J1033" s="61">
        <f>Table1[[#This Row],[gross]]/1000000</f>
        <v>92.969824000000003</v>
      </c>
      <c r="K1033" s="61">
        <f>Table1[[#This Row],[budget]]/1000000</f>
        <v>80</v>
      </c>
      <c r="L1033" s="71">
        <f>Table1[[#This Row],[Profit_Margin]]/1000000</f>
        <v>12.969823999999999</v>
      </c>
    </row>
    <row r="1034" spans="1:12">
      <c r="A1034" s="68" t="s">
        <v>935</v>
      </c>
      <c r="B1034" s="61">
        <v>85</v>
      </c>
      <c r="C1034" s="62">
        <v>64459316</v>
      </c>
      <c r="D1034" s="61" t="s">
        <v>471</v>
      </c>
      <c r="E1034" s="61" t="s">
        <v>936</v>
      </c>
      <c r="F1034" s="61" t="s">
        <v>37</v>
      </c>
      <c r="G1034" s="62">
        <v>149000000</v>
      </c>
      <c r="H1034" s="61">
        <v>6.7</v>
      </c>
      <c r="I1034" s="62">
        <f>Table1[[#This Row],[gross]]-Table1[[#This Row],[budget]]</f>
        <v>-84540684</v>
      </c>
      <c r="J1034" s="61">
        <f>Table1[[#This Row],[gross]]/1000000</f>
        <v>64.459316000000001</v>
      </c>
      <c r="K1034" s="61">
        <f>Table1[[#This Row],[budget]]/1000000</f>
        <v>149</v>
      </c>
      <c r="L1034" s="71">
        <f>Table1[[#This Row],[Profit_Margin]]/1000000</f>
        <v>-84.540683999999999</v>
      </c>
    </row>
    <row r="1035" spans="1:12">
      <c r="A1035" s="68" t="s">
        <v>4345</v>
      </c>
      <c r="B1035" s="61">
        <v>140</v>
      </c>
      <c r="C1035" s="62">
        <v>13082288</v>
      </c>
      <c r="D1035" s="61" t="s">
        <v>4346</v>
      </c>
      <c r="E1035" s="61" t="s">
        <v>4347</v>
      </c>
      <c r="F1035" s="61" t="s">
        <v>37</v>
      </c>
      <c r="G1035" s="62">
        <v>60000000</v>
      </c>
      <c r="H1035" s="61">
        <v>6.6</v>
      </c>
      <c r="I1035" s="62">
        <f>Table1[[#This Row],[gross]]-Table1[[#This Row],[budget]]</f>
        <v>-46917712</v>
      </c>
      <c r="J1035" s="61">
        <f>Table1[[#This Row],[gross]]/1000000</f>
        <v>13.082288</v>
      </c>
      <c r="K1035" s="61">
        <f>Table1[[#This Row],[budget]]/1000000</f>
        <v>60</v>
      </c>
      <c r="L1035" s="71">
        <f>Table1[[#This Row],[Profit_Margin]]/1000000</f>
        <v>-46.917712000000002</v>
      </c>
    </row>
    <row r="1036" spans="1:12">
      <c r="A1036" s="68" t="s">
        <v>3739</v>
      </c>
      <c r="B1036" s="61">
        <v>105</v>
      </c>
      <c r="C1036" s="62">
        <v>53846915</v>
      </c>
      <c r="D1036" s="61" t="s">
        <v>3124</v>
      </c>
      <c r="E1036" s="61" t="s">
        <v>3740</v>
      </c>
      <c r="F1036" s="61" t="s">
        <v>37</v>
      </c>
      <c r="G1036" s="62">
        <v>50100000</v>
      </c>
      <c r="H1036" s="61">
        <v>6.6</v>
      </c>
      <c r="I1036" s="62">
        <f>Table1[[#This Row],[gross]]-Table1[[#This Row],[budget]]</f>
        <v>3746915</v>
      </c>
      <c r="J1036" s="61">
        <f>Table1[[#This Row],[gross]]/1000000</f>
        <v>53.846915000000003</v>
      </c>
      <c r="K1036" s="61">
        <f>Table1[[#This Row],[budget]]/1000000</f>
        <v>50.1</v>
      </c>
      <c r="L1036" s="71">
        <f>Table1[[#This Row],[Profit_Margin]]/1000000</f>
        <v>3.746915</v>
      </c>
    </row>
    <row r="1037" spans="1:12">
      <c r="A1037" s="68" t="s">
        <v>20827</v>
      </c>
      <c r="B1037" s="61">
        <v>84</v>
      </c>
      <c r="C1037" s="62">
        <v>6026908</v>
      </c>
      <c r="D1037" s="61" t="s">
        <v>2527</v>
      </c>
      <c r="E1037" s="61" t="s">
        <v>20828</v>
      </c>
      <c r="F1037" s="61" t="s">
        <v>37</v>
      </c>
      <c r="G1037" s="62">
        <v>2000000</v>
      </c>
      <c r="H1037" s="61">
        <v>4.3</v>
      </c>
      <c r="I1037" s="62">
        <f>Table1[[#This Row],[gross]]-Table1[[#This Row],[budget]]</f>
        <v>4026908</v>
      </c>
      <c r="J1037" s="61">
        <f>Table1[[#This Row],[gross]]/1000000</f>
        <v>6.0269079999999997</v>
      </c>
      <c r="K1037" s="61">
        <f>Table1[[#This Row],[budget]]/1000000</f>
        <v>2</v>
      </c>
      <c r="L1037" s="71">
        <f>Table1[[#This Row],[Profit_Margin]]/1000000</f>
        <v>4.0269079999999997</v>
      </c>
    </row>
    <row r="1038" spans="1:12">
      <c r="A1038" s="68" t="s">
        <v>3136</v>
      </c>
      <c r="B1038" s="61">
        <v>112</v>
      </c>
      <c r="C1038" s="62">
        <v>70224196</v>
      </c>
      <c r="D1038" s="61" t="s">
        <v>3213</v>
      </c>
      <c r="E1038" s="61" t="s">
        <v>3214</v>
      </c>
      <c r="F1038" s="61" t="s">
        <v>37</v>
      </c>
      <c r="G1038" s="62">
        <v>70000000</v>
      </c>
      <c r="H1038" s="61">
        <v>5.6</v>
      </c>
      <c r="I1038" s="62">
        <f>Table1[[#This Row],[gross]]-Table1[[#This Row],[budget]]</f>
        <v>224196</v>
      </c>
      <c r="J1038" s="61">
        <f>Table1[[#This Row],[gross]]/1000000</f>
        <v>70.224196000000006</v>
      </c>
      <c r="K1038" s="61">
        <f>Table1[[#This Row],[budget]]/1000000</f>
        <v>70</v>
      </c>
      <c r="L1038" s="71">
        <f>Table1[[#This Row],[Profit_Margin]]/1000000</f>
        <v>0.22419600000000001</v>
      </c>
    </row>
    <row r="1039" spans="1:12">
      <c r="A1039" s="68" t="s">
        <v>10098</v>
      </c>
      <c r="B1039" s="61">
        <v>107</v>
      </c>
      <c r="C1039" s="62">
        <v>80000000</v>
      </c>
      <c r="D1039" s="61" t="s">
        <v>7837</v>
      </c>
      <c r="E1039" s="61" t="s">
        <v>10099</v>
      </c>
      <c r="F1039" s="61" t="s">
        <v>37</v>
      </c>
      <c r="G1039" s="62">
        <v>8200000</v>
      </c>
      <c r="H1039" s="61">
        <v>6.5</v>
      </c>
      <c r="I1039" s="62">
        <f>Table1[[#This Row],[gross]]-Table1[[#This Row],[budget]]</f>
        <v>71800000</v>
      </c>
      <c r="J1039" s="61">
        <f>Table1[[#This Row],[gross]]/1000000</f>
        <v>80</v>
      </c>
      <c r="K1039" s="61">
        <f>Table1[[#This Row],[budget]]/1000000</f>
        <v>8.1999999999999993</v>
      </c>
      <c r="L1039" s="71">
        <f>Table1[[#This Row],[Profit_Margin]]/1000000</f>
        <v>71.8</v>
      </c>
    </row>
    <row r="1040" spans="1:12">
      <c r="A1040" s="68" t="s">
        <v>22114</v>
      </c>
      <c r="B1040" s="61">
        <v>88</v>
      </c>
      <c r="C1040" s="62">
        <v>1243961</v>
      </c>
      <c r="D1040" s="61" t="s">
        <v>1671</v>
      </c>
      <c r="E1040" s="61" t="s">
        <v>22115</v>
      </c>
      <c r="F1040" s="61" t="s">
        <v>37</v>
      </c>
      <c r="G1040" s="62">
        <v>850000</v>
      </c>
      <c r="H1040" s="61">
        <v>6</v>
      </c>
      <c r="I1040" s="62">
        <f>Table1[[#This Row],[gross]]-Table1[[#This Row],[budget]]</f>
        <v>393961</v>
      </c>
      <c r="J1040" s="61">
        <f>Table1[[#This Row],[gross]]/1000000</f>
        <v>1.2439610000000001</v>
      </c>
      <c r="K1040" s="61">
        <f>Table1[[#This Row],[budget]]/1000000</f>
        <v>0.85</v>
      </c>
      <c r="L1040" s="71">
        <f>Table1[[#This Row],[Profit_Margin]]/1000000</f>
        <v>0.39396100000000001</v>
      </c>
    </row>
    <row r="1041" spans="1:12">
      <c r="A1041" s="68" t="s">
        <v>14767</v>
      </c>
      <c r="B1041" s="61">
        <v>145</v>
      </c>
      <c r="C1041" s="62">
        <v>5669081</v>
      </c>
      <c r="D1041" s="61" t="s">
        <v>1961</v>
      </c>
      <c r="E1041" s="61" t="s">
        <v>14769</v>
      </c>
      <c r="F1041" s="61" t="s">
        <v>2778</v>
      </c>
      <c r="G1041" s="62">
        <v>10818775</v>
      </c>
      <c r="H1041" s="61">
        <v>6.6</v>
      </c>
      <c r="I1041" s="62">
        <f>Table1[[#This Row],[gross]]-Table1[[#This Row],[budget]]</f>
        <v>-5149694</v>
      </c>
      <c r="J1041" s="61">
        <f>Table1[[#This Row],[gross]]/1000000</f>
        <v>5.6690810000000003</v>
      </c>
      <c r="K1041" s="61">
        <f>Table1[[#This Row],[budget]]/1000000</f>
        <v>10.818775</v>
      </c>
      <c r="L1041" s="71">
        <f>Table1[[#This Row],[Profit_Margin]]/1000000</f>
        <v>-5.1496940000000002</v>
      </c>
    </row>
    <row r="1042" spans="1:12">
      <c r="A1042" s="68" t="s">
        <v>79</v>
      </c>
      <c r="B1042" s="61">
        <v>137</v>
      </c>
      <c r="C1042" s="62">
        <v>35168395</v>
      </c>
      <c r="D1042" s="61" t="s">
        <v>4915</v>
      </c>
      <c r="E1042" s="61" t="s">
        <v>5304</v>
      </c>
      <c r="F1042" s="61" t="s">
        <v>37</v>
      </c>
      <c r="G1042" s="62">
        <v>50000000</v>
      </c>
      <c r="H1042" s="61">
        <v>6.5</v>
      </c>
      <c r="I1042" s="62">
        <f>Table1[[#This Row],[gross]]-Table1[[#This Row],[budget]]</f>
        <v>-14831605</v>
      </c>
      <c r="J1042" s="61">
        <f>Table1[[#This Row],[gross]]/1000000</f>
        <v>35.168394999999997</v>
      </c>
      <c r="K1042" s="61">
        <f>Table1[[#This Row],[budget]]/1000000</f>
        <v>50</v>
      </c>
      <c r="L1042" s="71">
        <f>Table1[[#This Row],[Profit_Margin]]/1000000</f>
        <v>-14.831605</v>
      </c>
    </row>
    <row r="1043" spans="1:12">
      <c r="A1043" s="68" t="s">
        <v>11224</v>
      </c>
      <c r="B1043" s="61">
        <v>86</v>
      </c>
      <c r="C1043" s="62">
        <v>5542025</v>
      </c>
      <c r="D1043" s="61" t="s">
        <v>1671</v>
      </c>
      <c r="E1043" s="61" t="s">
        <v>14276</v>
      </c>
      <c r="F1043" s="61" t="s">
        <v>37</v>
      </c>
      <c r="G1043" s="62">
        <v>12000000</v>
      </c>
      <c r="H1043" s="61">
        <v>6.3</v>
      </c>
      <c r="I1043" s="62">
        <f>Table1[[#This Row],[gross]]-Table1[[#This Row],[budget]]</f>
        <v>-6457975</v>
      </c>
      <c r="J1043" s="61">
        <f>Table1[[#This Row],[gross]]/1000000</f>
        <v>5.5420249999999998</v>
      </c>
      <c r="K1043" s="61">
        <f>Table1[[#This Row],[budget]]/1000000</f>
        <v>12</v>
      </c>
      <c r="L1043" s="71">
        <f>Table1[[#This Row],[Profit_Margin]]/1000000</f>
        <v>-6.4579750000000002</v>
      </c>
    </row>
    <row r="1044" spans="1:12">
      <c r="A1044" s="68" t="s">
        <v>6142</v>
      </c>
      <c r="B1044" s="61">
        <v>127</v>
      </c>
      <c r="C1044" s="62">
        <v>62300000</v>
      </c>
      <c r="D1044" s="61" t="s">
        <v>50</v>
      </c>
      <c r="E1044" s="61" t="s">
        <v>8903</v>
      </c>
      <c r="F1044" s="61" t="s">
        <v>37</v>
      </c>
      <c r="G1044" s="62">
        <v>28000000</v>
      </c>
      <c r="H1044" s="61">
        <v>6.8</v>
      </c>
      <c r="I1044" s="62">
        <f>Table1[[#This Row],[gross]]-Table1[[#This Row],[budget]]</f>
        <v>34300000</v>
      </c>
      <c r="J1044" s="61">
        <f>Table1[[#This Row],[gross]]/1000000</f>
        <v>62.3</v>
      </c>
      <c r="K1044" s="61">
        <f>Table1[[#This Row],[budget]]/1000000</f>
        <v>28</v>
      </c>
      <c r="L1044" s="71">
        <f>Table1[[#This Row],[Profit_Margin]]/1000000</f>
        <v>34.299999999999997</v>
      </c>
    </row>
    <row r="1045" spans="1:12">
      <c r="A1045" s="68" t="s">
        <v>6417</v>
      </c>
      <c r="B1045" s="61">
        <v>118</v>
      </c>
      <c r="C1045" s="62">
        <v>62877175</v>
      </c>
      <c r="D1045" s="61" t="s">
        <v>1415</v>
      </c>
      <c r="E1045" s="61" t="s">
        <v>8222</v>
      </c>
      <c r="F1045" s="61" t="s">
        <v>37</v>
      </c>
      <c r="G1045" s="62">
        <v>30000000</v>
      </c>
      <c r="H1045" s="61">
        <v>7.2</v>
      </c>
      <c r="I1045" s="62">
        <f>Table1[[#This Row],[gross]]-Table1[[#This Row],[budget]]</f>
        <v>32877175</v>
      </c>
      <c r="J1045" s="61">
        <f>Table1[[#This Row],[gross]]/1000000</f>
        <v>62.877175000000001</v>
      </c>
      <c r="K1045" s="61">
        <f>Table1[[#This Row],[budget]]/1000000</f>
        <v>30</v>
      </c>
      <c r="L1045" s="71">
        <f>Table1[[#This Row],[Profit_Margin]]/1000000</f>
        <v>32.877175000000001</v>
      </c>
    </row>
    <row r="1046" spans="1:12">
      <c r="A1046" s="68" t="s">
        <v>7687</v>
      </c>
      <c r="B1046" s="61">
        <v>93</v>
      </c>
      <c r="C1046" s="62">
        <v>5204007</v>
      </c>
      <c r="D1046" s="61" t="s">
        <v>422</v>
      </c>
      <c r="E1046" s="61" t="s">
        <v>9189</v>
      </c>
      <c r="F1046" s="61" t="s">
        <v>37</v>
      </c>
      <c r="G1046" s="62">
        <v>28000000</v>
      </c>
      <c r="H1046" s="61">
        <v>6.3</v>
      </c>
      <c r="I1046" s="62">
        <f>Table1[[#This Row],[gross]]-Table1[[#This Row],[budget]]</f>
        <v>-22795993</v>
      </c>
      <c r="J1046" s="61">
        <f>Table1[[#This Row],[gross]]/1000000</f>
        <v>5.2040069999999998</v>
      </c>
      <c r="K1046" s="61">
        <f>Table1[[#This Row],[budget]]/1000000</f>
        <v>28</v>
      </c>
      <c r="L1046" s="71">
        <f>Table1[[#This Row],[Profit_Margin]]/1000000</f>
        <v>-22.795992999999999</v>
      </c>
    </row>
    <row r="1047" spans="1:12">
      <c r="A1047" s="68" t="s">
        <v>435</v>
      </c>
      <c r="B1047" s="61">
        <v>142</v>
      </c>
      <c r="C1047" s="62">
        <v>329691196</v>
      </c>
      <c r="D1047" s="61" t="s">
        <v>2527</v>
      </c>
      <c r="E1047" s="61" t="s">
        <v>4562</v>
      </c>
      <c r="F1047" s="61" t="s">
        <v>37</v>
      </c>
      <c r="G1047" s="62">
        <v>55000000</v>
      </c>
      <c r="H1047" s="61">
        <v>8.8000000000000007</v>
      </c>
      <c r="I1047" s="62">
        <f>Table1[[#This Row],[gross]]-Table1[[#This Row],[budget]]</f>
        <v>274691196</v>
      </c>
      <c r="J1047" s="61">
        <f>Table1[[#This Row],[gross]]/1000000</f>
        <v>329.69119599999999</v>
      </c>
      <c r="K1047" s="61">
        <f>Table1[[#This Row],[budget]]/1000000</f>
        <v>55</v>
      </c>
      <c r="L1047" s="71">
        <f>Table1[[#This Row],[Profit_Margin]]/1000000</f>
        <v>274.69119599999999</v>
      </c>
    </row>
    <row r="1048" spans="1:12">
      <c r="A1048" s="68" t="s">
        <v>19507</v>
      </c>
      <c r="B1048" s="61">
        <v>100</v>
      </c>
      <c r="C1048" s="62">
        <v>73678</v>
      </c>
      <c r="D1048" s="61" t="s">
        <v>1961</v>
      </c>
      <c r="E1048" s="61" t="s">
        <v>19509</v>
      </c>
      <c r="F1048" s="61" t="s">
        <v>37</v>
      </c>
      <c r="G1048" s="62">
        <v>3000000</v>
      </c>
      <c r="H1048" s="61">
        <v>5.9</v>
      </c>
      <c r="I1048" s="62">
        <f>Table1[[#This Row],[gross]]-Table1[[#This Row],[budget]]</f>
        <v>-2926322</v>
      </c>
      <c r="J1048" s="61">
        <f>Table1[[#This Row],[gross]]/1000000</f>
        <v>7.3677999999999993E-2</v>
      </c>
      <c r="K1048" s="61">
        <f>Table1[[#This Row],[budget]]/1000000</f>
        <v>3</v>
      </c>
      <c r="L1048" s="71">
        <f>Table1[[#This Row],[Profit_Margin]]/1000000</f>
        <v>-2.9263219999999999</v>
      </c>
    </row>
    <row r="1049" spans="1:12">
      <c r="A1049" s="68" t="s">
        <v>14272</v>
      </c>
      <c r="B1049" s="61">
        <v>95</v>
      </c>
      <c r="C1049" s="62">
        <v>6739141</v>
      </c>
      <c r="D1049" s="61" t="s">
        <v>1401</v>
      </c>
      <c r="E1049" s="61" t="s">
        <v>14273</v>
      </c>
      <c r="F1049" s="61" t="s">
        <v>37</v>
      </c>
      <c r="G1049" s="62">
        <v>8000000</v>
      </c>
      <c r="H1049" s="61">
        <v>5.9</v>
      </c>
      <c r="I1049" s="62">
        <f>Table1[[#This Row],[gross]]-Table1[[#This Row],[budget]]</f>
        <v>-1260859</v>
      </c>
      <c r="J1049" s="61">
        <f>Table1[[#This Row],[gross]]/1000000</f>
        <v>6.739141</v>
      </c>
      <c r="K1049" s="61">
        <f>Table1[[#This Row],[budget]]/1000000</f>
        <v>8</v>
      </c>
      <c r="L1049" s="71">
        <f>Table1[[#This Row],[Profit_Margin]]/1000000</f>
        <v>-1.260859</v>
      </c>
    </row>
    <row r="1050" spans="1:12">
      <c r="A1050" s="68" t="s">
        <v>2943</v>
      </c>
      <c r="B1050" s="61">
        <v>109</v>
      </c>
      <c r="C1050" s="62">
        <v>74484168</v>
      </c>
      <c r="D1050" s="61" t="s">
        <v>1120</v>
      </c>
      <c r="E1050" s="61" t="s">
        <v>8231</v>
      </c>
      <c r="F1050" s="61" t="s">
        <v>37</v>
      </c>
      <c r="G1050" s="62">
        <v>45000000</v>
      </c>
      <c r="H1050" s="61">
        <v>6.9</v>
      </c>
      <c r="I1050" s="62">
        <f>Table1[[#This Row],[gross]]-Table1[[#This Row],[budget]]</f>
        <v>29484168</v>
      </c>
      <c r="J1050" s="61">
        <f>Table1[[#This Row],[gross]]/1000000</f>
        <v>74.484167999999997</v>
      </c>
      <c r="K1050" s="61">
        <f>Table1[[#This Row],[budget]]/1000000</f>
        <v>45</v>
      </c>
      <c r="L1050" s="71">
        <f>Table1[[#This Row],[Profit_Margin]]/1000000</f>
        <v>29.484168</v>
      </c>
    </row>
    <row r="1051" spans="1:12">
      <c r="A1051" s="68" t="s">
        <v>2599</v>
      </c>
      <c r="B1051" s="61">
        <v>88</v>
      </c>
      <c r="C1051" s="62">
        <v>120136047</v>
      </c>
      <c r="D1051" s="61" t="s">
        <v>1415</v>
      </c>
      <c r="E1051" s="61" t="s">
        <v>2600</v>
      </c>
      <c r="F1051" s="61" t="s">
        <v>37</v>
      </c>
      <c r="G1051" s="62">
        <v>80000000</v>
      </c>
      <c r="H1051" s="61">
        <v>5.6</v>
      </c>
      <c r="I1051" s="62">
        <f>Table1[[#This Row],[gross]]-Table1[[#This Row],[budget]]</f>
        <v>40136047</v>
      </c>
      <c r="J1051" s="61">
        <f>Table1[[#This Row],[gross]]/1000000</f>
        <v>120.136047</v>
      </c>
      <c r="K1051" s="61">
        <f>Table1[[#This Row],[budget]]/1000000</f>
        <v>80</v>
      </c>
      <c r="L1051" s="71">
        <f>Table1[[#This Row],[Profit_Margin]]/1000000</f>
        <v>40.136046999999998</v>
      </c>
    </row>
    <row r="1052" spans="1:12">
      <c r="A1052" s="68" t="s">
        <v>18565</v>
      </c>
      <c r="B1052" s="61">
        <v>110</v>
      </c>
      <c r="C1052" s="62">
        <v>4301331</v>
      </c>
      <c r="D1052" s="61" t="s">
        <v>2786</v>
      </c>
      <c r="E1052" s="61" t="s">
        <v>18566</v>
      </c>
      <c r="F1052" s="61" t="s">
        <v>37</v>
      </c>
      <c r="G1052" s="62">
        <v>4000000</v>
      </c>
      <c r="H1052" s="61">
        <v>6.7</v>
      </c>
      <c r="I1052" s="62">
        <f>Table1[[#This Row],[gross]]-Table1[[#This Row],[budget]]</f>
        <v>301331</v>
      </c>
      <c r="J1052" s="61">
        <f>Table1[[#This Row],[gross]]/1000000</f>
        <v>4.3013310000000002</v>
      </c>
      <c r="K1052" s="61">
        <f>Table1[[#This Row],[budget]]/1000000</f>
        <v>4</v>
      </c>
      <c r="L1052" s="71">
        <f>Table1[[#This Row],[Profit_Margin]]/1000000</f>
        <v>0.30133100000000002</v>
      </c>
    </row>
    <row r="1053" spans="1:12">
      <c r="A1053" s="68" t="s">
        <v>371</v>
      </c>
      <c r="B1053" s="61">
        <v>117</v>
      </c>
      <c r="C1053" s="62">
        <v>52700832</v>
      </c>
      <c r="D1053" s="61" t="s">
        <v>1415</v>
      </c>
      <c r="E1053" s="61" t="s">
        <v>18220</v>
      </c>
      <c r="F1053" s="61" t="s">
        <v>37</v>
      </c>
      <c r="G1053" s="62">
        <v>4500000</v>
      </c>
      <c r="H1053" s="61">
        <v>7.1</v>
      </c>
      <c r="I1053" s="62">
        <f>Table1[[#This Row],[gross]]-Table1[[#This Row],[budget]]</f>
        <v>48200832</v>
      </c>
      <c r="J1053" s="61">
        <f>Table1[[#This Row],[gross]]/1000000</f>
        <v>52.700831999999998</v>
      </c>
      <c r="K1053" s="61">
        <f>Table1[[#This Row],[budget]]/1000000</f>
        <v>4.5</v>
      </c>
      <c r="L1053" s="71">
        <f>Table1[[#This Row],[Profit_Margin]]/1000000</f>
        <v>48.200831999999998</v>
      </c>
    </row>
    <row r="1054" spans="1:12">
      <c r="A1054" s="68" t="s">
        <v>9796</v>
      </c>
      <c r="B1054" s="61">
        <v>100</v>
      </c>
      <c r="C1054" s="62">
        <v>13103828</v>
      </c>
      <c r="D1054" s="61" t="s">
        <v>2125</v>
      </c>
      <c r="E1054" s="61" t="s">
        <v>14608</v>
      </c>
      <c r="F1054" s="61" t="s">
        <v>37</v>
      </c>
      <c r="G1054" s="62">
        <v>11000000</v>
      </c>
      <c r="H1054" s="61">
        <v>7.3</v>
      </c>
      <c r="I1054" s="62">
        <f>Table1[[#This Row],[gross]]-Table1[[#This Row],[budget]]</f>
        <v>2103828</v>
      </c>
      <c r="J1054" s="61">
        <f>Table1[[#This Row],[gross]]/1000000</f>
        <v>13.103828</v>
      </c>
      <c r="K1054" s="61">
        <f>Table1[[#This Row],[budget]]/1000000</f>
        <v>11</v>
      </c>
      <c r="L1054" s="71">
        <f>Table1[[#This Row],[Profit_Margin]]/1000000</f>
        <v>2.103828</v>
      </c>
    </row>
    <row r="1055" spans="1:12">
      <c r="A1055" s="68" t="s">
        <v>255</v>
      </c>
      <c r="B1055" s="61">
        <v>87</v>
      </c>
      <c r="C1055" s="62">
        <v>35287788</v>
      </c>
      <c r="D1055" s="61" t="s">
        <v>6929</v>
      </c>
      <c r="E1055" s="61" t="s">
        <v>6930</v>
      </c>
      <c r="F1055" s="61" t="s">
        <v>37</v>
      </c>
      <c r="G1055" s="62">
        <v>39000000</v>
      </c>
      <c r="H1055" s="61">
        <v>7</v>
      </c>
      <c r="I1055" s="62">
        <f>Table1[[#This Row],[gross]]-Table1[[#This Row],[budget]]</f>
        <v>-3712212</v>
      </c>
      <c r="J1055" s="61">
        <f>Table1[[#This Row],[gross]]/1000000</f>
        <v>35.287787999999999</v>
      </c>
      <c r="K1055" s="61">
        <f>Table1[[#This Row],[budget]]/1000000</f>
        <v>39</v>
      </c>
      <c r="L1055" s="71">
        <f>Table1[[#This Row],[Profit_Margin]]/1000000</f>
        <v>-3.7122120000000001</v>
      </c>
    </row>
    <row r="1056" spans="1:12">
      <c r="A1056" s="68" t="s">
        <v>19638</v>
      </c>
      <c r="B1056" s="61">
        <v>93</v>
      </c>
      <c r="C1056" s="62">
        <v>100675</v>
      </c>
      <c r="D1056" s="61" t="s">
        <v>67</v>
      </c>
      <c r="E1056" s="61" t="s">
        <v>19640</v>
      </c>
      <c r="F1056" s="61" t="s">
        <v>37</v>
      </c>
      <c r="G1056" s="62">
        <v>3000000</v>
      </c>
      <c r="H1056" s="61">
        <v>6.4</v>
      </c>
      <c r="I1056" s="62">
        <f>Table1[[#This Row],[gross]]-Table1[[#This Row],[budget]]</f>
        <v>-2899325</v>
      </c>
      <c r="J1056" s="61">
        <f>Table1[[#This Row],[gross]]/1000000</f>
        <v>0.100675</v>
      </c>
      <c r="K1056" s="61">
        <f>Table1[[#This Row],[budget]]/1000000</f>
        <v>3</v>
      </c>
      <c r="L1056" s="71">
        <f>Table1[[#This Row],[Profit_Margin]]/1000000</f>
        <v>-2.8993250000000002</v>
      </c>
    </row>
    <row r="1057" spans="1:12">
      <c r="A1057" s="68" t="s">
        <v>2042</v>
      </c>
      <c r="B1057" s="61">
        <v>97</v>
      </c>
      <c r="C1057" s="62">
        <v>110222438</v>
      </c>
      <c r="D1057" s="61" t="s">
        <v>9218</v>
      </c>
      <c r="E1057" s="61" t="s">
        <v>9219</v>
      </c>
      <c r="F1057" s="61" t="s">
        <v>37</v>
      </c>
      <c r="G1057" s="62">
        <v>26000000</v>
      </c>
      <c r="H1057" s="61">
        <v>6.1</v>
      </c>
      <c r="I1057" s="62">
        <f>Table1[[#This Row],[gross]]-Table1[[#This Row],[budget]]</f>
        <v>84222438</v>
      </c>
      <c r="J1057" s="61">
        <f>Table1[[#This Row],[gross]]/1000000</f>
        <v>110.222438</v>
      </c>
      <c r="K1057" s="61">
        <f>Table1[[#This Row],[budget]]/1000000</f>
        <v>26</v>
      </c>
      <c r="L1057" s="71">
        <f>Table1[[#This Row],[Profit_Margin]]/1000000</f>
        <v>84.222437999999997</v>
      </c>
    </row>
    <row r="1058" spans="1:12">
      <c r="A1058" s="68" t="s">
        <v>12989</v>
      </c>
      <c r="B1058" s="61">
        <v>87</v>
      </c>
      <c r="C1058" s="62">
        <v>14249005</v>
      </c>
      <c r="D1058" s="61" t="s">
        <v>1671</v>
      </c>
      <c r="E1058" s="61" t="s">
        <v>12990</v>
      </c>
      <c r="F1058" s="61" t="s">
        <v>37</v>
      </c>
      <c r="G1058" s="62">
        <v>15000000</v>
      </c>
      <c r="H1058" s="61">
        <v>4.5</v>
      </c>
      <c r="I1058" s="62">
        <f>Table1[[#This Row],[gross]]-Table1[[#This Row],[budget]]</f>
        <v>-750995</v>
      </c>
      <c r="J1058" s="61">
        <f>Table1[[#This Row],[gross]]/1000000</f>
        <v>14.249005</v>
      </c>
      <c r="K1058" s="61">
        <f>Table1[[#This Row],[budget]]/1000000</f>
        <v>15</v>
      </c>
      <c r="L1058" s="71">
        <f>Table1[[#This Row],[Profit_Margin]]/1000000</f>
        <v>-0.75099499999999997</v>
      </c>
    </row>
    <row r="1059" spans="1:12">
      <c r="A1059" s="68" t="s">
        <v>7687</v>
      </c>
      <c r="B1059" s="61">
        <v>97</v>
      </c>
      <c r="C1059" s="62">
        <v>82163317</v>
      </c>
      <c r="D1059" s="61" t="s">
        <v>4904</v>
      </c>
      <c r="E1059" s="61" t="s">
        <v>9427</v>
      </c>
      <c r="F1059" s="61" t="s">
        <v>37</v>
      </c>
      <c r="G1059" s="62">
        <v>30000000</v>
      </c>
      <c r="H1059" s="61">
        <v>5.8</v>
      </c>
      <c r="I1059" s="62">
        <f>Table1[[#This Row],[gross]]-Table1[[#This Row],[budget]]</f>
        <v>52163317</v>
      </c>
      <c r="J1059" s="61">
        <f>Table1[[#This Row],[gross]]/1000000</f>
        <v>82.163317000000006</v>
      </c>
      <c r="K1059" s="61">
        <f>Table1[[#This Row],[budget]]/1000000</f>
        <v>30</v>
      </c>
      <c r="L1059" s="71">
        <f>Table1[[#This Row],[Profit_Margin]]/1000000</f>
        <v>52.163316999999999</v>
      </c>
    </row>
    <row r="1060" spans="1:12">
      <c r="A1060" s="68" t="s">
        <v>9970</v>
      </c>
      <c r="B1060" s="61">
        <v>93</v>
      </c>
      <c r="C1060" s="62">
        <v>34872293</v>
      </c>
      <c r="D1060" s="61" t="s">
        <v>8066</v>
      </c>
      <c r="E1060" s="61" t="s">
        <v>17579</v>
      </c>
      <c r="F1060" s="61" t="s">
        <v>37</v>
      </c>
      <c r="G1060" s="62">
        <v>8500000</v>
      </c>
      <c r="H1060" s="61">
        <v>4.9000000000000004</v>
      </c>
      <c r="I1060" s="62">
        <f>Table1[[#This Row],[gross]]-Table1[[#This Row],[budget]]</f>
        <v>26372293</v>
      </c>
      <c r="J1060" s="61">
        <f>Table1[[#This Row],[gross]]/1000000</f>
        <v>34.872292999999999</v>
      </c>
      <c r="K1060" s="61">
        <f>Table1[[#This Row],[budget]]/1000000</f>
        <v>8.5</v>
      </c>
      <c r="L1060" s="71">
        <f>Table1[[#This Row],[Profit_Margin]]/1000000</f>
        <v>26.372292999999999</v>
      </c>
    </row>
    <row r="1061" spans="1:12">
      <c r="A1061" s="68" t="s">
        <v>4693</v>
      </c>
      <c r="B1061" s="61">
        <v>91</v>
      </c>
      <c r="C1061" s="62">
        <v>55747724</v>
      </c>
      <c r="D1061" s="61" t="s">
        <v>471</v>
      </c>
      <c r="E1061" s="61" t="s">
        <v>4695</v>
      </c>
      <c r="F1061" s="61" t="s">
        <v>37</v>
      </c>
      <c r="G1061" s="62">
        <v>55000000</v>
      </c>
      <c r="H1061" s="61">
        <v>5.9</v>
      </c>
      <c r="I1061" s="62">
        <f>Table1[[#This Row],[gross]]-Table1[[#This Row],[budget]]</f>
        <v>747724</v>
      </c>
      <c r="J1061" s="61">
        <f>Table1[[#This Row],[gross]]/1000000</f>
        <v>55.747723999999998</v>
      </c>
      <c r="K1061" s="61">
        <f>Table1[[#This Row],[budget]]/1000000</f>
        <v>55</v>
      </c>
      <c r="L1061" s="71">
        <f>Table1[[#This Row],[Profit_Margin]]/1000000</f>
        <v>0.74772400000000006</v>
      </c>
    </row>
    <row r="1062" spans="1:12">
      <c r="A1062" s="68" t="s">
        <v>2296</v>
      </c>
      <c r="B1062" s="61">
        <v>139</v>
      </c>
      <c r="C1062" s="62">
        <v>20389967</v>
      </c>
      <c r="D1062" s="61" t="s">
        <v>5388</v>
      </c>
      <c r="E1062" s="61" t="s">
        <v>5389</v>
      </c>
      <c r="F1062" s="61" t="s">
        <v>37</v>
      </c>
      <c r="G1062" s="62">
        <v>50000000</v>
      </c>
      <c r="H1062" s="61">
        <v>6.7</v>
      </c>
      <c r="I1062" s="62">
        <f>Table1[[#This Row],[gross]]-Table1[[#This Row],[budget]]</f>
        <v>-29610033</v>
      </c>
      <c r="J1062" s="61">
        <f>Table1[[#This Row],[gross]]/1000000</f>
        <v>20.389966999999999</v>
      </c>
      <c r="K1062" s="61">
        <f>Table1[[#This Row],[budget]]/1000000</f>
        <v>50</v>
      </c>
      <c r="L1062" s="71">
        <f>Table1[[#This Row],[Profit_Margin]]/1000000</f>
        <v>-29.610033000000001</v>
      </c>
    </row>
    <row r="1063" spans="1:12">
      <c r="A1063" s="68" t="s">
        <v>5462</v>
      </c>
      <c r="B1063" s="61">
        <v>123</v>
      </c>
      <c r="C1063" s="62">
        <v>36581633</v>
      </c>
      <c r="D1063" s="61" t="s">
        <v>1726</v>
      </c>
      <c r="E1063" s="61" t="s">
        <v>10578</v>
      </c>
      <c r="F1063" s="61" t="s">
        <v>37</v>
      </c>
      <c r="G1063" s="62">
        <v>21000000</v>
      </c>
      <c r="H1063" s="61">
        <v>7.5</v>
      </c>
      <c r="I1063" s="62">
        <f>Table1[[#This Row],[gross]]-Table1[[#This Row],[budget]]</f>
        <v>15581633</v>
      </c>
      <c r="J1063" s="61">
        <f>Table1[[#This Row],[gross]]/1000000</f>
        <v>36.581632999999997</v>
      </c>
      <c r="K1063" s="61">
        <f>Table1[[#This Row],[budget]]/1000000</f>
        <v>21</v>
      </c>
      <c r="L1063" s="71">
        <f>Table1[[#This Row],[Profit_Margin]]/1000000</f>
        <v>15.581633</v>
      </c>
    </row>
    <row r="1064" spans="1:12">
      <c r="A1064" s="68" t="s">
        <v>14895</v>
      </c>
      <c r="B1064" s="61">
        <v>103</v>
      </c>
      <c r="C1064" s="62">
        <v>532988</v>
      </c>
      <c r="D1064" s="61" t="s">
        <v>6326</v>
      </c>
      <c r="E1064" s="61" t="s">
        <v>16719</v>
      </c>
      <c r="F1064" s="61" t="s">
        <v>37</v>
      </c>
      <c r="G1064" s="62">
        <v>7000000</v>
      </c>
      <c r="H1064" s="61">
        <v>6.5</v>
      </c>
      <c r="I1064" s="62">
        <f>Table1[[#This Row],[gross]]-Table1[[#This Row],[budget]]</f>
        <v>-6467012</v>
      </c>
      <c r="J1064" s="61">
        <f>Table1[[#This Row],[gross]]/1000000</f>
        <v>0.53298800000000002</v>
      </c>
      <c r="K1064" s="61">
        <f>Table1[[#This Row],[budget]]/1000000</f>
        <v>7</v>
      </c>
      <c r="L1064" s="71">
        <f>Table1[[#This Row],[Profit_Margin]]/1000000</f>
        <v>-6.4670120000000004</v>
      </c>
    </row>
    <row r="1065" spans="1:12">
      <c r="A1065" s="68" t="s">
        <v>3470</v>
      </c>
      <c r="B1065" s="61">
        <v>118</v>
      </c>
      <c r="C1065" s="62">
        <v>44983704</v>
      </c>
      <c r="D1065" s="61" t="s">
        <v>8071</v>
      </c>
      <c r="E1065" s="61" t="s">
        <v>8072</v>
      </c>
      <c r="F1065" s="61" t="s">
        <v>37</v>
      </c>
      <c r="G1065" s="62">
        <v>31000000</v>
      </c>
      <c r="H1065" s="61">
        <v>7.3</v>
      </c>
      <c r="I1065" s="62">
        <f>Table1[[#This Row],[gross]]-Table1[[#This Row],[budget]]</f>
        <v>13983704</v>
      </c>
      <c r="J1065" s="61">
        <f>Table1[[#This Row],[gross]]/1000000</f>
        <v>44.983704000000003</v>
      </c>
      <c r="K1065" s="61">
        <f>Table1[[#This Row],[budget]]/1000000</f>
        <v>31</v>
      </c>
      <c r="L1065" s="71">
        <f>Table1[[#This Row],[Profit_Margin]]/1000000</f>
        <v>13.983703999999999</v>
      </c>
    </row>
    <row r="1066" spans="1:12">
      <c r="A1066" s="68" t="s">
        <v>5882</v>
      </c>
      <c r="B1066" s="61">
        <v>123</v>
      </c>
      <c r="C1066" s="62">
        <v>25776062</v>
      </c>
      <c r="D1066" s="61" t="s">
        <v>6326</v>
      </c>
      <c r="E1066" s="61" t="s">
        <v>14129</v>
      </c>
      <c r="F1066" s="61" t="s">
        <v>37</v>
      </c>
      <c r="G1066" s="62">
        <v>12000000</v>
      </c>
      <c r="H1066" s="61">
        <v>7.4</v>
      </c>
      <c r="I1066" s="62">
        <f>Table1[[#This Row],[gross]]-Table1[[#This Row],[budget]]</f>
        <v>13776062</v>
      </c>
      <c r="J1066" s="61">
        <f>Table1[[#This Row],[gross]]/1000000</f>
        <v>25.776062</v>
      </c>
      <c r="K1066" s="61">
        <f>Table1[[#This Row],[budget]]/1000000</f>
        <v>12</v>
      </c>
      <c r="L1066" s="71">
        <f>Table1[[#This Row],[Profit_Margin]]/1000000</f>
        <v>13.776062</v>
      </c>
    </row>
    <row r="1067" spans="1:12">
      <c r="A1067" s="68" t="s">
        <v>14876</v>
      </c>
      <c r="B1067" s="61">
        <v>85</v>
      </c>
      <c r="C1067" s="62">
        <v>32983713</v>
      </c>
      <c r="D1067" s="61" t="s">
        <v>2527</v>
      </c>
      <c r="E1067" s="61" t="s">
        <v>14877</v>
      </c>
      <c r="F1067" s="61" t="s">
        <v>37</v>
      </c>
      <c r="G1067" s="62">
        <v>20000000</v>
      </c>
      <c r="H1067" s="61">
        <v>5.8</v>
      </c>
      <c r="I1067" s="62">
        <f>Table1[[#This Row],[gross]]-Table1[[#This Row],[budget]]</f>
        <v>12983713</v>
      </c>
      <c r="J1067" s="61">
        <f>Table1[[#This Row],[gross]]/1000000</f>
        <v>32.983713000000002</v>
      </c>
      <c r="K1067" s="61">
        <f>Table1[[#This Row],[budget]]/1000000</f>
        <v>20</v>
      </c>
      <c r="L1067" s="71">
        <f>Table1[[#This Row],[Profit_Margin]]/1000000</f>
        <v>12.983713</v>
      </c>
    </row>
    <row r="1068" spans="1:12">
      <c r="A1068" s="68" t="s">
        <v>7064</v>
      </c>
      <c r="B1068" s="61">
        <v>87</v>
      </c>
      <c r="C1068" s="62">
        <v>19100000</v>
      </c>
      <c r="D1068" s="61" t="s">
        <v>3030</v>
      </c>
      <c r="E1068" s="61" t="s">
        <v>21232</v>
      </c>
      <c r="F1068" s="61" t="s">
        <v>37</v>
      </c>
      <c r="G1068" s="62">
        <v>1250000</v>
      </c>
      <c r="H1068" s="61">
        <v>6.1</v>
      </c>
      <c r="I1068" s="62">
        <f>Table1[[#This Row],[gross]]-Table1[[#This Row],[budget]]</f>
        <v>17850000</v>
      </c>
      <c r="J1068" s="61">
        <f>Table1[[#This Row],[gross]]/1000000</f>
        <v>19.100000000000001</v>
      </c>
      <c r="K1068" s="61">
        <f>Table1[[#This Row],[budget]]/1000000</f>
        <v>1.25</v>
      </c>
      <c r="L1068" s="71">
        <f>Table1[[#This Row],[Profit_Margin]]/1000000</f>
        <v>17.850000000000001</v>
      </c>
    </row>
    <row r="1069" spans="1:12">
      <c r="A1069" s="68" t="s">
        <v>7064</v>
      </c>
      <c r="B1069" s="61">
        <v>91</v>
      </c>
      <c r="C1069" s="62">
        <v>36200000</v>
      </c>
      <c r="D1069" s="61" t="s">
        <v>5544</v>
      </c>
      <c r="E1069" s="61" t="s">
        <v>20017</v>
      </c>
      <c r="F1069" s="61" t="s">
        <v>37</v>
      </c>
      <c r="G1069" s="62">
        <v>4000000</v>
      </c>
      <c r="H1069" s="61">
        <v>5.7</v>
      </c>
      <c r="I1069" s="62">
        <f>Table1[[#This Row],[gross]]-Table1[[#This Row],[budget]]</f>
        <v>32200000</v>
      </c>
      <c r="J1069" s="61">
        <f>Table1[[#This Row],[gross]]/1000000</f>
        <v>36.200000000000003</v>
      </c>
      <c r="K1069" s="61">
        <f>Table1[[#This Row],[budget]]/1000000</f>
        <v>4</v>
      </c>
      <c r="L1069" s="71">
        <f>Table1[[#This Row],[Profit_Margin]]/1000000</f>
        <v>32.200000000000003</v>
      </c>
    </row>
    <row r="1070" spans="1:12">
      <c r="A1070" s="68" t="s">
        <v>19673</v>
      </c>
      <c r="B1070" s="61">
        <v>88</v>
      </c>
      <c r="C1070" s="62">
        <v>19170001</v>
      </c>
      <c r="D1070" s="61" t="s">
        <v>6403</v>
      </c>
      <c r="E1070" s="61" t="s">
        <v>19675</v>
      </c>
      <c r="F1070" s="61" t="s">
        <v>37</v>
      </c>
      <c r="G1070" s="62">
        <v>2800000</v>
      </c>
      <c r="H1070" s="61">
        <v>5.3</v>
      </c>
      <c r="I1070" s="62">
        <f>Table1[[#This Row],[gross]]-Table1[[#This Row],[budget]]</f>
        <v>16370001</v>
      </c>
      <c r="J1070" s="61">
        <f>Table1[[#This Row],[gross]]/1000000</f>
        <v>19.170000999999999</v>
      </c>
      <c r="K1070" s="61">
        <f>Table1[[#This Row],[budget]]/1000000</f>
        <v>2.8</v>
      </c>
      <c r="L1070" s="71">
        <f>Table1[[#This Row],[Profit_Margin]]/1000000</f>
        <v>16.370000999999998</v>
      </c>
    </row>
    <row r="1071" spans="1:12">
      <c r="A1071" s="68" t="s">
        <v>17698</v>
      </c>
      <c r="B1071" s="61">
        <v>100</v>
      </c>
      <c r="C1071" s="62">
        <v>14343976</v>
      </c>
      <c r="D1071" s="61" t="s">
        <v>17700</v>
      </c>
      <c r="E1071" s="61" t="s">
        <v>17701</v>
      </c>
      <c r="F1071" s="61" t="s">
        <v>37</v>
      </c>
      <c r="G1071" s="62">
        <v>5000000</v>
      </c>
      <c r="H1071" s="61">
        <v>4.5</v>
      </c>
      <c r="I1071" s="62">
        <f>Table1[[#This Row],[gross]]-Table1[[#This Row],[budget]]</f>
        <v>9343976</v>
      </c>
      <c r="J1071" s="61">
        <f>Table1[[#This Row],[gross]]/1000000</f>
        <v>14.343976</v>
      </c>
      <c r="K1071" s="61">
        <f>Table1[[#This Row],[budget]]/1000000</f>
        <v>5</v>
      </c>
      <c r="L1071" s="71">
        <f>Table1[[#This Row],[Profit_Margin]]/1000000</f>
        <v>9.3439759999999996</v>
      </c>
    </row>
    <row r="1072" spans="1:12">
      <c r="A1072" s="68" t="s">
        <v>20021</v>
      </c>
      <c r="B1072" s="61">
        <v>92</v>
      </c>
      <c r="C1072" s="62">
        <v>21300000</v>
      </c>
      <c r="D1072" s="61" t="s">
        <v>3030</v>
      </c>
      <c r="E1072" s="61" t="s">
        <v>20024</v>
      </c>
      <c r="F1072" s="61" t="s">
        <v>37</v>
      </c>
      <c r="G1072" s="62">
        <v>2200000</v>
      </c>
      <c r="H1072" s="61">
        <v>4.7</v>
      </c>
      <c r="I1072" s="62">
        <f>Table1[[#This Row],[gross]]-Table1[[#This Row],[budget]]</f>
        <v>19100000</v>
      </c>
      <c r="J1072" s="61">
        <f>Table1[[#This Row],[gross]]/1000000</f>
        <v>21.3</v>
      </c>
      <c r="K1072" s="61">
        <f>Table1[[#This Row],[budget]]/1000000</f>
        <v>2.2000000000000002</v>
      </c>
      <c r="L1072" s="71">
        <f>Table1[[#This Row],[Profit_Margin]]/1000000</f>
        <v>19.100000000000001</v>
      </c>
    </row>
    <row r="1073" spans="1:12">
      <c r="A1073" s="68" t="s">
        <v>14965</v>
      </c>
      <c r="B1073" s="61">
        <v>97</v>
      </c>
      <c r="C1073" s="62">
        <v>32600000</v>
      </c>
      <c r="D1073" s="61" t="s">
        <v>5544</v>
      </c>
      <c r="E1073" s="61" t="s">
        <v>19746</v>
      </c>
      <c r="F1073" s="61" t="s">
        <v>37</v>
      </c>
      <c r="G1073" s="62">
        <v>1800000</v>
      </c>
      <c r="H1073" s="61">
        <v>5.9</v>
      </c>
      <c r="I1073" s="62">
        <f>Table1[[#This Row],[gross]]-Table1[[#This Row],[budget]]</f>
        <v>30800000</v>
      </c>
      <c r="J1073" s="61">
        <f>Table1[[#This Row],[gross]]/1000000</f>
        <v>32.6</v>
      </c>
      <c r="K1073" s="61">
        <f>Table1[[#This Row],[budget]]/1000000</f>
        <v>1.8</v>
      </c>
      <c r="L1073" s="71">
        <f>Table1[[#This Row],[Profit_Margin]]/1000000</f>
        <v>30.8</v>
      </c>
    </row>
    <row r="1074" spans="1:12">
      <c r="A1074" s="68" t="s">
        <v>3088</v>
      </c>
      <c r="B1074" s="61">
        <v>97</v>
      </c>
      <c r="C1074" s="62">
        <v>27900000</v>
      </c>
      <c r="D1074" s="61" t="s">
        <v>2527</v>
      </c>
      <c r="E1074" s="61" t="s">
        <v>18879</v>
      </c>
      <c r="F1074" s="61" t="s">
        <v>37</v>
      </c>
      <c r="G1074" s="62">
        <v>3500000</v>
      </c>
      <c r="H1074" s="61">
        <v>7.3</v>
      </c>
      <c r="I1074" s="62">
        <f>Table1[[#This Row],[gross]]-Table1[[#This Row],[budget]]</f>
        <v>24400000</v>
      </c>
      <c r="J1074" s="61">
        <f>Table1[[#This Row],[gross]]/1000000</f>
        <v>27.9</v>
      </c>
      <c r="K1074" s="61">
        <f>Table1[[#This Row],[budget]]/1000000</f>
        <v>3.5</v>
      </c>
      <c r="L1074" s="71">
        <f>Table1[[#This Row],[Profit_Margin]]/1000000</f>
        <v>24.4</v>
      </c>
    </row>
    <row r="1075" spans="1:12">
      <c r="A1075" s="68" t="s">
        <v>3732</v>
      </c>
      <c r="B1075" s="61">
        <v>109</v>
      </c>
      <c r="C1075" s="62">
        <v>55802754</v>
      </c>
      <c r="D1075" s="61" t="s">
        <v>1681</v>
      </c>
      <c r="E1075" s="61" t="s">
        <v>7356</v>
      </c>
      <c r="F1075" s="61" t="s">
        <v>37</v>
      </c>
      <c r="G1075" s="62">
        <v>35000000</v>
      </c>
      <c r="H1075" s="61">
        <v>6.6</v>
      </c>
      <c r="I1075" s="62">
        <f>Table1[[#This Row],[gross]]-Table1[[#This Row],[budget]]</f>
        <v>20802754</v>
      </c>
      <c r="J1075" s="61">
        <f>Table1[[#This Row],[gross]]/1000000</f>
        <v>55.802754</v>
      </c>
      <c r="K1075" s="61">
        <f>Table1[[#This Row],[budget]]/1000000</f>
        <v>35</v>
      </c>
      <c r="L1075" s="71">
        <f>Table1[[#This Row],[Profit_Margin]]/1000000</f>
        <v>20.802754</v>
      </c>
    </row>
    <row r="1076" spans="1:12">
      <c r="A1076" s="68" t="s">
        <v>16101</v>
      </c>
      <c r="B1076" s="61">
        <v>88</v>
      </c>
      <c r="C1076" s="62">
        <v>13367101</v>
      </c>
      <c r="D1076" s="61" t="s">
        <v>1415</v>
      </c>
      <c r="E1076" s="61" t="s">
        <v>16885</v>
      </c>
      <c r="F1076" s="61" t="s">
        <v>37</v>
      </c>
      <c r="G1076" s="62">
        <v>6500000</v>
      </c>
      <c r="H1076" s="61">
        <v>5.9</v>
      </c>
      <c r="I1076" s="62">
        <f>Table1[[#This Row],[gross]]-Table1[[#This Row],[budget]]</f>
        <v>6867101</v>
      </c>
      <c r="J1076" s="61">
        <f>Table1[[#This Row],[gross]]/1000000</f>
        <v>13.367101</v>
      </c>
      <c r="K1076" s="61">
        <f>Table1[[#This Row],[budget]]/1000000</f>
        <v>6.5</v>
      </c>
      <c r="L1076" s="71">
        <f>Table1[[#This Row],[Profit_Margin]]/1000000</f>
        <v>6.8671009999999999</v>
      </c>
    </row>
    <row r="1077" spans="1:12">
      <c r="A1077" s="68" t="s">
        <v>3585</v>
      </c>
      <c r="B1077" s="61">
        <v>106</v>
      </c>
      <c r="C1077" s="62">
        <v>18298649</v>
      </c>
      <c r="D1077" s="61" t="s">
        <v>7579</v>
      </c>
      <c r="E1077" s="61" t="s">
        <v>8588</v>
      </c>
      <c r="F1077" s="61" t="s">
        <v>37</v>
      </c>
      <c r="G1077" s="62">
        <v>30000000</v>
      </c>
      <c r="H1077" s="61">
        <v>6.4</v>
      </c>
      <c r="I1077" s="62">
        <f>Table1[[#This Row],[gross]]-Table1[[#This Row],[budget]]</f>
        <v>-11701351</v>
      </c>
      <c r="J1077" s="61">
        <f>Table1[[#This Row],[gross]]/1000000</f>
        <v>18.298649000000001</v>
      </c>
      <c r="K1077" s="61">
        <f>Table1[[#This Row],[budget]]/1000000</f>
        <v>30</v>
      </c>
      <c r="L1077" s="71">
        <f>Table1[[#This Row],[Profit_Margin]]/1000000</f>
        <v>-11.701351000000001</v>
      </c>
    </row>
    <row r="1078" spans="1:12">
      <c r="A1078" s="68" t="s">
        <v>21436</v>
      </c>
      <c r="B1078" s="61">
        <v>92</v>
      </c>
      <c r="C1078" s="62">
        <v>1400000</v>
      </c>
      <c r="D1078" s="61" t="s">
        <v>19848</v>
      </c>
      <c r="E1078" s="61" t="s">
        <v>21437</v>
      </c>
      <c r="F1078" s="61" t="s">
        <v>37</v>
      </c>
      <c r="G1078" s="62">
        <v>1100000</v>
      </c>
      <c r="H1078" s="61">
        <v>5.9</v>
      </c>
      <c r="I1078" s="62">
        <f>Table1[[#This Row],[gross]]-Table1[[#This Row],[budget]]</f>
        <v>300000</v>
      </c>
      <c r="J1078" s="61">
        <f>Table1[[#This Row],[gross]]/1000000</f>
        <v>1.4</v>
      </c>
      <c r="K1078" s="61">
        <f>Table1[[#This Row],[budget]]/1000000</f>
        <v>1.1000000000000001</v>
      </c>
      <c r="L1078" s="71">
        <f>Table1[[#This Row],[Profit_Margin]]/1000000</f>
        <v>0.3</v>
      </c>
    </row>
    <row r="1079" spans="1:12">
      <c r="A1079" s="68" t="s">
        <v>4903</v>
      </c>
      <c r="B1079" s="61">
        <v>108</v>
      </c>
      <c r="C1079" s="62">
        <v>25753840</v>
      </c>
      <c r="D1079" s="61" t="s">
        <v>11081</v>
      </c>
      <c r="E1079" s="61" t="s">
        <v>11082</v>
      </c>
      <c r="F1079" s="61" t="s">
        <v>37</v>
      </c>
      <c r="G1079" s="62">
        <v>19000000</v>
      </c>
      <c r="H1079" s="61">
        <v>7.3</v>
      </c>
      <c r="I1079" s="62">
        <f>Table1[[#This Row],[gross]]-Table1[[#This Row],[budget]]</f>
        <v>6753840</v>
      </c>
      <c r="J1079" s="61">
        <f>Table1[[#This Row],[gross]]/1000000</f>
        <v>25.75384</v>
      </c>
      <c r="K1079" s="61">
        <f>Table1[[#This Row],[budget]]/1000000</f>
        <v>19</v>
      </c>
      <c r="L1079" s="71">
        <f>Table1[[#This Row],[Profit_Margin]]/1000000</f>
        <v>6.7538400000000003</v>
      </c>
    </row>
    <row r="1080" spans="1:12">
      <c r="A1080" s="68" t="s">
        <v>2652</v>
      </c>
      <c r="B1080" s="61">
        <v>122</v>
      </c>
      <c r="C1080" s="62">
        <v>31598308</v>
      </c>
      <c r="D1080" s="61" t="s">
        <v>3030</v>
      </c>
      <c r="E1080" s="61" t="s">
        <v>5801</v>
      </c>
      <c r="F1080" s="61" t="s">
        <v>37</v>
      </c>
      <c r="G1080" s="62">
        <v>35000000</v>
      </c>
      <c r="H1080" s="61">
        <v>6.8</v>
      </c>
      <c r="I1080" s="62">
        <f>Table1[[#This Row],[gross]]-Table1[[#This Row],[budget]]</f>
        <v>-3401692</v>
      </c>
      <c r="J1080" s="61">
        <f>Table1[[#This Row],[gross]]/1000000</f>
        <v>31.598307999999999</v>
      </c>
      <c r="K1080" s="61">
        <f>Table1[[#This Row],[budget]]/1000000</f>
        <v>35</v>
      </c>
      <c r="L1080" s="71">
        <f>Table1[[#This Row],[Profit_Margin]]/1000000</f>
        <v>-3.4016920000000002</v>
      </c>
    </row>
    <row r="1081" spans="1:12">
      <c r="A1081" s="68" t="s">
        <v>12474</v>
      </c>
      <c r="B1081" s="61">
        <v>90</v>
      </c>
      <c r="C1081" s="62">
        <v>4922166</v>
      </c>
      <c r="D1081" s="61" t="s">
        <v>11250</v>
      </c>
      <c r="E1081" s="61" t="s">
        <v>14288</v>
      </c>
      <c r="F1081" s="61" t="s">
        <v>37</v>
      </c>
      <c r="G1081" s="62">
        <v>12000000</v>
      </c>
      <c r="H1081" s="61">
        <v>2.1</v>
      </c>
      <c r="I1081" s="62">
        <f>Table1[[#This Row],[gross]]-Table1[[#This Row],[budget]]</f>
        <v>-7077834</v>
      </c>
      <c r="J1081" s="61">
        <f>Table1[[#This Row],[gross]]/1000000</f>
        <v>4.9221659999999998</v>
      </c>
      <c r="K1081" s="61">
        <f>Table1[[#This Row],[budget]]/1000000</f>
        <v>12</v>
      </c>
      <c r="L1081" s="71">
        <f>Table1[[#This Row],[Profit_Margin]]/1000000</f>
        <v>-7.0778340000000002</v>
      </c>
    </row>
    <row r="1082" spans="1:12">
      <c r="A1082" s="68" t="s">
        <v>4965</v>
      </c>
      <c r="B1082" s="61">
        <v>92</v>
      </c>
      <c r="C1082" s="62">
        <v>23324666</v>
      </c>
      <c r="D1082" s="61" t="s">
        <v>59</v>
      </c>
      <c r="E1082" s="61" t="s">
        <v>4968</v>
      </c>
      <c r="F1082" s="61" t="s">
        <v>37</v>
      </c>
      <c r="G1082" s="62">
        <v>52000000</v>
      </c>
      <c r="H1082" s="61">
        <v>6.5</v>
      </c>
      <c r="I1082" s="62">
        <f>Table1[[#This Row],[gross]]-Table1[[#This Row],[budget]]</f>
        <v>-28675334</v>
      </c>
      <c r="J1082" s="61">
        <f>Table1[[#This Row],[gross]]/1000000</f>
        <v>23.324666000000001</v>
      </c>
      <c r="K1082" s="61">
        <f>Table1[[#This Row],[budget]]/1000000</f>
        <v>52</v>
      </c>
      <c r="L1082" s="71">
        <f>Table1[[#This Row],[Profit_Margin]]/1000000</f>
        <v>-28.675333999999999</v>
      </c>
    </row>
    <row r="1083" spans="1:12">
      <c r="A1083" s="68" t="s">
        <v>5689</v>
      </c>
      <c r="B1083" s="61">
        <v>115</v>
      </c>
      <c r="C1083" s="62">
        <v>24800000</v>
      </c>
      <c r="D1083" s="61" t="s">
        <v>50</v>
      </c>
      <c r="E1083" s="61" t="s">
        <v>20118</v>
      </c>
      <c r="F1083" s="61" t="s">
        <v>37</v>
      </c>
      <c r="G1083" s="62">
        <v>2000000</v>
      </c>
      <c r="H1083" s="61">
        <v>7.5</v>
      </c>
      <c r="I1083" s="62">
        <f>Table1[[#This Row],[gross]]-Table1[[#This Row],[budget]]</f>
        <v>22800000</v>
      </c>
      <c r="J1083" s="61">
        <f>Table1[[#This Row],[gross]]/1000000</f>
        <v>24.8</v>
      </c>
      <c r="K1083" s="61">
        <f>Table1[[#This Row],[budget]]/1000000</f>
        <v>2</v>
      </c>
      <c r="L1083" s="71">
        <f>Table1[[#This Row],[Profit_Margin]]/1000000</f>
        <v>22.8</v>
      </c>
    </row>
    <row r="1084" spans="1:12">
      <c r="A1084" s="68" t="s">
        <v>850</v>
      </c>
      <c r="B1084" s="61">
        <v>122</v>
      </c>
      <c r="C1084" s="62">
        <v>18593156</v>
      </c>
      <c r="D1084" s="61" t="s">
        <v>3409</v>
      </c>
      <c r="E1084" s="61" t="s">
        <v>8791</v>
      </c>
      <c r="F1084" s="61" t="s">
        <v>37</v>
      </c>
      <c r="G1084" s="62">
        <v>35000000</v>
      </c>
      <c r="H1084" s="61">
        <v>7.7</v>
      </c>
      <c r="I1084" s="62">
        <f>Table1[[#This Row],[gross]]-Table1[[#This Row],[budget]]</f>
        <v>-16406844</v>
      </c>
      <c r="J1084" s="61">
        <f>Table1[[#This Row],[gross]]/1000000</f>
        <v>18.593156</v>
      </c>
      <c r="K1084" s="61">
        <f>Table1[[#This Row],[budget]]/1000000</f>
        <v>35</v>
      </c>
      <c r="L1084" s="71">
        <f>Table1[[#This Row],[Profit_Margin]]/1000000</f>
        <v>-16.406844</v>
      </c>
    </row>
    <row r="1085" spans="1:12">
      <c r="A1085" s="68" t="s">
        <v>21656</v>
      </c>
      <c r="B1085" s="61">
        <v>97</v>
      </c>
      <c r="C1085" s="62">
        <v>2508841</v>
      </c>
      <c r="D1085" s="61" t="s">
        <v>1935</v>
      </c>
      <c r="E1085" s="61" t="s">
        <v>21658</v>
      </c>
      <c r="F1085" s="61" t="s">
        <v>37</v>
      </c>
      <c r="G1085" s="62">
        <v>1000000</v>
      </c>
      <c r="H1085" s="61">
        <v>7.2</v>
      </c>
      <c r="I1085" s="62">
        <f>Table1[[#This Row],[gross]]-Table1[[#This Row],[budget]]</f>
        <v>1508841</v>
      </c>
      <c r="J1085" s="61">
        <f>Table1[[#This Row],[gross]]/1000000</f>
        <v>2.5088409999999999</v>
      </c>
      <c r="K1085" s="61">
        <f>Table1[[#This Row],[budget]]/1000000</f>
        <v>1</v>
      </c>
      <c r="L1085" s="71">
        <f>Table1[[#This Row],[Profit_Margin]]/1000000</f>
        <v>1.5088410000000001</v>
      </c>
    </row>
    <row r="1086" spans="1:12">
      <c r="A1086" s="68" t="s">
        <v>827</v>
      </c>
      <c r="B1086" s="61">
        <v>102</v>
      </c>
      <c r="C1086" s="62">
        <v>400736600</v>
      </c>
      <c r="D1086" s="61" t="s">
        <v>829</v>
      </c>
      <c r="E1086" s="61" t="s">
        <v>831</v>
      </c>
      <c r="F1086" s="61" t="s">
        <v>37</v>
      </c>
      <c r="G1086" s="62">
        <v>150000000</v>
      </c>
      <c r="H1086" s="61">
        <v>7.6</v>
      </c>
      <c r="I1086" s="62">
        <f>Table1[[#This Row],[gross]]-Table1[[#This Row],[budget]]</f>
        <v>250736600</v>
      </c>
      <c r="J1086" s="61">
        <f>Table1[[#This Row],[gross]]/1000000</f>
        <v>400.73660000000001</v>
      </c>
      <c r="K1086" s="61">
        <f>Table1[[#This Row],[budget]]/1000000</f>
        <v>150</v>
      </c>
      <c r="L1086" s="71">
        <f>Table1[[#This Row],[Profit_Margin]]/1000000</f>
        <v>250.73660000000001</v>
      </c>
    </row>
    <row r="1087" spans="1:12">
      <c r="A1087" s="68" t="s">
        <v>7100</v>
      </c>
      <c r="B1087" s="61">
        <v>85</v>
      </c>
      <c r="C1087" s="62">
        <v>16097842</v>
      </c>
      <c r="D1087" s="61" t="s">
        <v>6326</v>
      </c>
      <c r="E1087" s="61" t="s">
        <v>22079</v>
      </c>
      <c r="F1087" s="61" t="s">
        <v>37</v>
      </c>
      <c r="G1087" s="62">
        <v>900000</v>
      </c>
      <c r="H1087" s="61">
        <v>7.5</v>
      </c>
      <c r="I1087" s="62">
        <f>Table1[[#This Row],[gross]]-Table1[[#This Row],[budget]]</f>
        <v>15197842</v>
      </c>
      <c r="J1087" s="61">
        <f>Table1[[#This Row],[gross]]/1000000</f>
        <v>16.097842</v>
      </c>
      <c r="K1087" s="61">
        <f>Table1[[#This Row],[budget]]/1000000</f>
        <v>0.9</v>
      </c>
      <c r="L1087" s="71">
        <f>Table1[[#This Row],[Profit_Margin]]/1000000</f>
        <v>15.197842</v>
      </c>
    </row>
    <row r="1088" spans="1:12">
      <c r="A1088" s="68" t="s">
        <v>19898</v>
      </c>
      <c r="B1088" s="61">
        <v>112</v>
      </c>
      <c r="C1088" s="62">
        <v>173783</v>
      </c>
      <c r="D1088" s="61" t="s">
        <v>67</v>
      </c>
      <c r="E1088" s="61" t="s">
        <v>19900</v>
      </c>
      <c r="F1088" s="61" t="s">
        <v>37</v>
      </c>
      <c r="G1088" s="62">
        <v>2500000</v>
      </c>
      <c r="H1088" s="61">
        <v>7.6</v>
      </c>
      <c r="I1088" s="62">
        <f>Table1[[#This Row],[gross]]-Table1[[#This Row],[budget]]</f>
        <v>-2326217</v>
      </c>
      <c r="J1088" s="61">
        <f>Table1[[#This Row],[gross]]/1000000</f>
        <v>0.17378299999999999</v>
      </c>
      <c r="K1088" s="61">
        <f>Table1[[#This Row],[budget]]/1000000</f>
        <v>2.5</v>
      </c>
      <c r="L1088" s="71">
        <f>Table1[[#This Row],[Profit_Margin]]/1000000</f>
        <v>-2.3262170000000002</v>
      </c>
    </row>
    <row r="1089" spans="1:12">
      <c r="A1089" s="68" t="s">
        <v>1526</v>
      </c>
      <c r="B1089" s="61">
        <v>101</v>
      </c>
      <c r="C1089" s="62">
        <v>2506446</v>
      </c>
      <c r="D1089" s="61" t="s">
        <v>1681</v>
      </c>
      <c r="E1089" s="61" t="s">
        <v>20277</v>
      </c>
      <c r="F1089" s="61" t="s">
        <v>37</v>
      </c>
      <c r="G1089" s="62">
        <v>2000000</v>
      </c>
      <c r="H1089" s="61">
        <v>4.7</v>
      </c>
      <c r="I1089" s="62">
        <f>Table1[[#This Row],[gross]]-Table1[[#This Row],[budget]]</f>
        <v>506446</v>
      </c>
      <c r="J1089" s="61">
        <f>Table1[[#This Row],[gross]]/1000000</f>
        <v>2.506446</v>
      </c>
      <c r="K1089" s="61">
        <f>Table1[[#This Row],[budget]]/1000000</f>
        <v>2</v>
      </c>
      <c r="L1089" s="71">
        <f>Table1[[#This Row],[Profit_Margin]]/1000000</f>
        <v>0.50644599999999995</v>
      </c>
    </row>
    <row r="1090" spans="1:12">
      <c r="A1090" s="68" t="s">
        <v>13498</v>
      </c>
      <c r="B1090" s="61">
        <v>86</v>
      </c>
      <c r="C1090" s="62">
        <v>9402410</v>
      </c>
      <c r="D1090" s="61" t="s">
        <v>4219</v>
      </c>
      <c r="E1090" s="61" t="s">
        <v>13499</v>
      </c>
      <c r="F1090" s="61" t="s">
        <v>37</v>
      </c>
      <c r="G1090" s="62">
        <v>14000000</v>
      </c>
      <c r="H1090" s="61">
        <v>5.4</v>
      </c>
      <c r="I1090" s="62">
        <f>Table1[[#This Row],[gross]]-Table1[[#This Row],[budget]]</f>
        <v>-4597590</v>
      </c>
      <c r="J1090" s="61">
        <f>Table1[[#This Row],[gross]]/1000000</f>
        <v>9.4024099999999997</v>
      </c>
      <c r="K1090" s="61">
        <f>Table1[[#This Row],[budget]]/1000000</f>
        <v>14</v>
      </c>
      <c r="L1090" s="71">
        <f>Table1[[#This Row],[Profit_Margin]]/1000000</f>
        <v>-4.5975900000000003</v>
      </c>
    </row>
    <row r="1091" spans="1:12">
      <c r="A1091" s="68" t="s">
        <v>1007</v>
      </c>
      <c r="B1091" s="61">
        <v>90</v>
      </c>
      <c r="C1091" s="62">
        <v>110332737</v>
      </c>
      <c r="D1091" s="61" t="s">
        <v>1009</v>
      </c>
      <c r="E1091" s="61" t="s">
        <v>1011</v>
      </c>
      <c r="F1091" s="61" t="s">
        <v>37</v>
      </c>
      <c r="G1091" s="62">
        <v>100000000</v>
      </c>
      <c r="H1091" s="61">
        <v>6.1</v>
      </c>
      <c r="I1091" s="62">
        <f>Table1[[#This Row],[gross]]-Table1[[#This Row],[budget]]</f>
        <v>10332737</v>
      </c>
      <c r="J1091" s="61">
        <f>Table1[[#This Row],[gross]]/1000000</f>
        <v>110.33273699999999</v>
      </c>
      <c r="K1091" s="61">
        <f>Table1[[#This Row],[budget]]/1000000</f>
        <v>100</v>
      </c>
      <c r="L1091" s="71">
        <f>Table1[[#This Row],[Profit_Margin]]/1000000</f>
        <v>10.332737</v>
      </c>
    </row>
    <row r="1092" spans="1:12">
      <c r="A1092" s="68" t="s">
        <v>12018</v>
      </c>
      <c r="B1092" s="61">
        <v>111</v>
      </c>
      <c r="C1092" s="62">
        <v>1294640</v>
      </c>
      <c r="D1092" s="61" t="s">
        <v>6648</v>
      </c>
      <c r="E1092" s="61" t="s">
        <v>13195</v>
      </c>
      <c r="F1092" s="61" t="s">
        <v>37</v>
      </c>
      <c r="G1092" s="62">
        <v>15000000</v>
      </c>
      <c r="H1092" s="61">
        <v>6.5</v>
      </c>
      <c r="I1092" s="62">
        <f>Table1[[#This Row],[gross]]-Table1[[#This Row],[budget]]</f>
        <v>-13705360</v>
      </c>
      <c r="J1092" s="61">
        <f>Table1[[#This Row],[gross]]/1000000</f>
        <v>1.29464</v>
      </c>
      <c r="K1092" s="61">
        <f>Table1[[#This Row],[budget]]/1000000</f>
        <v>15</v>
      </c>
      <c r="L1092" s="71">
        <f>Table1[[#This Row],[Profit_Margin]]/1000000</f>
        <v>-13.705360000000001</v>
      </c>
    </row>
    <row r="1093" spans="1:12">
      <c r="A1093" s="68" t="s">
        <v>3218</v>
      </c>
      <c r="B1093" s="61">
        <v>153</v>
      </c>
      <c r="C1093" s="62">
        <v>51814190</v>
      </c>
      <c r="D1093" s="61" t="s">
        <v>2527</v>
      </c>
      <c r="E1093" s="61" t="s">
        <v>3219</v>
      </c>
      <c r="F1093" s="61" t="s">
        <v>37</v>
      </c>
      <c r="G1093" s="62">
        <v>75000000</v>
      </c>
      <c r="H1093" s="61">
        <v>6.4</v>
      </c>
      <c r="I1093" s="62">
        <f>Table1[[#This Row],[gross]]-Table1[[#This Row],[budget]]</f>
        <v>-23185810</v>
      </c>
      <c r="J1093" s="61">
        <f>Table1[[#This Row],[gross]]/1000000</f>
        <v>51.814190000000004</v>
      </c>
      <c r="K1093" s="61">
        <f>Table1[[#This Row],[budget]]/1000000</f>
        <v>75</v>
      </c>
      <c r="L1093" s="71">
        <f>Table1[[#This Row],[Profit_Margin]]/1000000</f>
        <v>-23.18581</v>
      </c>
    </row>
    <row r="1094" spans="1:12">
      <c r="A1094" s="68" t="s">
        <v>12348</v>
      </c>
      <c r="B1094" s="61">
        <v>122</v>
      </c>
      <c r="C1094" s="62">
        <v>220914</v>
      </c>
      <c r="D1094" s="61" t="s">
        <v>6326</v>
      </c>
      <c r="E1094" s="61" t="s">
        <v>12349</v>
      </c>
      <c r="F1094" s="61" t="s">
        <v>37</v>
      </c>
      <c r="G1094" s="62">
        <v>16800000</v>
      </c>
      <c r="H1094" s="61">
        <v>6.5</v>
      </c>
      <c r="I1094" s="62">
        <f>Table1[[#This Row],[gross]]-Table1[[#This Row],[budget]]</f>
        <v>-16579086</v>
      </c>
      <c r="J1094" s="61">
        <f>Table1[[#This Row],[gross]]/1000000</f>
        <v>0.220914</v>
      </c>
      <c r="K1094" s="61">
        <f>Table1[[#This Row],[budget]]/1000000</f>
        <v>16.8</v>
      </c>
      <c r="L1094" s="71">
        <f>Table1[[#This Row],[Profit_Margin]]/1000000</f>
        <v>-16.579086</v>
      </c>
    </row>
    <row r="1095" spans="1:12">
      <c r="A1095" s="68" t="s">
        <v>332</v>
      </c>
      <c r="B1095" s="61">
        <v>140</v>
      </c>
      <c r="C1095" s="62">
        <v>350034110</v>
      </c>
      <c r="D1095" s="61" t="s">
        <v>334</v>
      </c>
      <c r="E1095" s="61" t="s">
        <v>336</v>
      </c>
      <c r="F1095" s="61" t="s">
        <v>37</v>
      </c>
      <c r="G1095" s="62">
        <v>190000000</v>
      </c>
      <c r="H1095" s="61">
        <v>7.2</v>
      </c>
      <c r="I1095" s="62">
        <f>Table1[[#This Row],[gross]]-Table1[[#This Row],[budget]]</f>
        <v>160034110</v>
      </c>
      <c r="J1095" s="61">
        <f>Table1[[#This Row],[gross]]/1000000</f>
        <v>350.03411</v>
      </c>
      <c r="K1095" s="61">
        <f>Table1[[#This Row],[budget]]/1000000</f>
        <v>190</v>
      </c>
      <c r="L1095" s="71">
        <f>Table1[[#This Row],[Profit_Margin]]/1000000</f>
        <v>160.03411</v>
      </c>
    </row>
    <row r="1096" spans="1:12">
      <c r="A1096" s="68" t="s">
        <v>6063</v>
      </c>
      <c r="B1096" s="61">
        <v>92</v>
      </c>
      <c r="C1096" s="62">
        <v>17596256</v>
      </c>
      <c r="D1096" s="61" t="s">
        <v>3057</v>
      </c>
      <c r="E1096" s="61" t="s">
        <v>7607</v>
      </c>
      <c r="F1096" s="61" t="s">
        <v>37</v>
      </c>
      <c r="G1096" s="62">
        <v>35000000</v>
      </c>
      <c r="H1096" s="61">
        <v>3.8</v>
      </c>
      <c r="I1096" s="62">
        <f>Table1[[#This Row],[gross]]-Table1[[#This Row],[budget]]</f>
        <v>-17403744</v>
      </c>
      <c r="J1096" s="61">
        <f>Table1[[#This Row],[gross]]/1000000</f>
        <v>17.596256</v>
      </c>
      <c r="K1096" s="61">
        <f>Table1[[#This Row],[budget]]/1000000</f>
        <v>35</v>
      </c>
      <c r="L1096" s="71">
        <f>Table1[[#This Row],[Profit_Margin]]/1000000</f>
        <v>-17.403744</v>
      </c>
    </row>
    <row r="1097" spans="1:12">
      <c r="A1097" s="68" t="s">
        <v>507</v>
      </c>
      <c r="B1097" s="61">
        <v>134</v>
      </c>
      <c r="C1097" s="62">
        <v>85707116</v>
      </c>
      <c r="D1097" s="61" t="s">
        <v>1467</v>
      </c>
      <c r="E1097" s="61" t="s">
        <v>2694</v>
      </c>
      <c r="F1097" s="61" t="s">
        <v>37</v>
      </c>
      <c r="G1097" s="62">
        <v>68000000</v>
      </c>
      <c r="H1097" s="61">
        <v>7.6</v>
      </c>
      <c r="I1097" s="62">
        <f>Table1[[#This Row],[gross]]-Table1[[#This Row],[budget]]</f>
        <v>17707116</v>
      </c>
      <c r="J1097" s="61">
        <f>Table1[[#This Row],[gross]]/1000000</f>
        <v>85.707115999999999</v>
      </c>
      <c r="K1097" s="61">
        <f>Table1[[#This Row],[budget]]/1000000</f>
        <v>68</v>
      </c>
      <c r="L1097" s="71">
        <f>Table1[[#This Row],[Profit_Margin]]/1000000</f>
        <v>17.707115999999999</v>
      </c>
    </row>
    <row r="1098" spans="1:12">
      <c r="A1098" s="68" t="s">
        <v>18709</v>
      </c>
      <c r="B1098" s="61">
        <v>106</v>
      </c>
      <c r="C1098" s="62">
        <v>20262</v>
      </c>
      <c r="D1098" s="61" t="s">
        <v>3409</v>
      </c>
      <c r="E1098" s="61" t="s">
        <v>18710</v>
      </c>
      <c r="F1098" s="61" t="s">
        <v>14503</v>
      </c>
      <c r="G1098" s="62">
        <v>4000000</v>
      </c>
      <c r="H1098" s="61">
        <v>6.1</v>
      </c>
      <c r="I1098" s="62">
        <f>Table1[[#This Row],[gross]]-Table1[[#This Row],[budget]]</f>
        <v>-3979738</v>
      </c>
      <c r="J1098" s="61">
        <f>Table1[[#This Row],[gross]]/1000000</f>
        <v>2.0261999999999999E-2</v>
      </c>
      <c r="K1098" s="61">
        <f>Table1[[#This Row],[budget]]/1000000</f>
        <v>4</v>
      </c>
      <c r="L1098" s="71">
        <f>Table1[[#This Row],[Profit_Margin]]/1000000</f>
        <v>-3.9797380000000002</v>
      </c>
    </row>
    <row r="1099" spans="1:12">
      <c r="A1099" s="68" t="s">
        <v>187</v>
      </c>
      <c r="B1099" s="61">
        <v>125</v>
      </c>
      <c r="C1099" s="62">
        <v>48154732</v>
      </c>
      <c r="D1099" s="61" t="s">
        <v>1467</v>
      </c>
      <c r="E1099" s="61" t="s">
        <v>5212</v>
      </c>
      <c r="F1099" s="61" t="s">
        <v>37</v>
      </c>
      <c r="G1099" s="62">
        <v>50000000</v>
      </c>
      <c r="H1099" s="61">
        <v>5.8</v>
      </c>
      <c r="I1099" s="62">
        <f>Table1[[#This Row],[gross]]-Table1[[#This Row],[budget]]</f>
        <v>-1845268</v>
      </c>
      <c r="J1099" s="61">
        <f>Table1[[#This Row],[gross]]/1000000</f>
        <v>48.154732000000003</v>
      </c>
      <c r="K1099" s="61">
        <f>Table1[[#This Row],[budget]]/1000000</f>
        <v>50</v>
      </c>
      <c r="L1099" s="71">
        <f>Table1[[#This Row],[Profit_Margin]]/1000000</f>
        <v>-1.8452679999999999</v>
      </c>
    </row>
    <row r="1100" spans="1:12">
      <c r="A1100" s="68" t="s">
        <v>1071</v>
      </c>
      <c r="B1100" s="61">
        <v>122</v>
      </c>
      <c r="C1100" s="62">
        <v>122512052</v>
      </c>
      <c r="D1100" s="61" t="s">
        <v>227</v>
      </c>
      <c r="E1100" s="61" t="s">
        <v>1073</v>
      </c>
      <c r="F1100" s="61" t="s">
        <v>37</v>
      </c>
      <c r="G1100" s="62">
        <v>130000000</v>
      </c>
      <c r="H1100" s="61">
        <v>5.8</v>
      </c>
      <c r="I1100" s="62">
        <f>Table1[[#This Row],[gross]]-Table1[[#This Row],[budget]]</f>
        <v>-7487948</v>
      </c>
      <c r="J1100" s="61">
        <f>Table1[[#This Row],[gross]]/1000000</f>
        <v>122.512052</v>
      </c>
      <c r="K1100" s="61">
        <f>Table1[[#This Row],[budget]]/1000000</f>
        <v>130</v>
      </c>
      <c r="L1100" s="71">
        <f>Table1[[#This Row],[Profit_Margin]]/1000000</f>
        <v>-7.4879480000000003</v>
      </c>
    </row>
    <row r="1101" spans="1:12">
      <c r="A1101" s="68" t="s">
        <v>535</v>
      </c>
      <c r="B1101" s="61">
        <v>118</v>
      </c>
      <c r="C1101" s="62">
        <v>150167630</v>
      </c>
      <c r="D1101" s="61" t="s">
        <v>227</v>
      </c>
      <c r="E1101" s="61" t="s">
        <v>537</v>
      </c>
      <c r="F1101" s="61" t="s">
        <v>37</v>
      </c>
      <c r="G1101" s="62">
        <v>175000000</v>
      </c>
      <c r="H1101" s="61">
        <v>5.8</v>
      </c>
      <c r="I1101" s="62">
        <f>Table1[[#This Row],[gross]]-Table1[[#This Row],[budget]]</f>
        <v>-24832370</v>
      </c>
      <c r="J1101" s="61">
        <f>Table1[[#This Row],[gross]]/1000000</f>
        <v>150.16763</v>
      </c>
      <c r="K1101" s="61">
        <f>Table1[[#This Row],[budget]]/1000000</f>
        <v>175</v>
      </c>
      <c r="L1101" s="71">
        <f>Table1[[#This Row],[Profit_Margin]]/1000000</f>
        <v>-24.832370000000001</v>
      </c>
    </row>
    <row r="1102" spans="1:12">
      <c r="A1102" s="68" t="s">
        <v>1007</v>
      </c>
      <c r="B1102" s="61">
        <v>102</v>
      </c>
      <c r="C1102" s="62">
        <v>71423726</v>
      </c>
      <c r="D1102" s="61" t="s">
        <v>1875</v>
      </c>
      <c r="E1102" s="61" t="s">
        <v>5751</v>
      </c>
      <c r="F1102" s="61" t="s">
        <v>37</v>
      </c>
      <c r="G1102" s="62">
        <v>45000000</v>
      </c>
      <c r="H1102" s="61">
        <v>7.3</v>
      </c>
      <c r="I1102" s="62">
        <f>Table1[[#This Row],[gross]]-Table1[[#This Row],[budget]]</f>
        <v>26423726</v>
      </c>
      <c r="J1102" s="61">
        <f>Table1[[#This Row],[gross]]/1000000</f>
        <v>71.423726000000002</v>
      </c>
      <c r="K1102" s="61">
        <f>Table1[[#This Row],[budget]]/1000000</f>
        <v>45</v>
      </c>
      <c r="L1102" s="71">
        <f>Table1[[#This Row],[Profit_Margin]]/1000000</f>
        <v>26.423725999999998</v>
      </c>
    </row>
    <row r="1103" spans="1:12">
      <c r="A1103" s="68" t="s">
        <v>4531</v>
      </c>
      <c r="B1103" s="61">
        <v>95</v>
      </c>
      <c r="C1103" s="62">
        <v>20488579</v>
      </c>
      <c r="D1103" s="61" t="s">
        <v>2813</v>
      </c>
      <c r="E1103" s="61" t="s">
        <v>5459</v>
      </c>
      <c r="F1103" s="61" t="s">
        <v>37</v>
      </c>
      <c r="G1103" s="62">
        <v>50000000</v>
      </c>
      <c r="H1103" s="61">
        <v>5.8</v>
      </c>
      <c r="I1103" s="62">
        <f>Table1[[#This Row],[gross]]-Table1[[#This Row],[budget]]</f>
        <v>-29511421</v>
      </c>
      <c r="J1103" s="61">
        <f>Table1[[#This Row],[gross]]/1000000</f>
        <v>20.488579000000001</v>
      </c>
      <c r="K1103" s="61">
        <f>Table1[[#This Row],[budget]]/1000000</f>
        <v>50</v>
      </c>
      <c r="L1103" s="71">
        <f>Table1[[#This Row],[Profit_Margin]]/1000000</f>
        <v>-29.511420999999999</v>
      </c>
    </row>
    <row r="1104" spans="1:12">
      <c r="A1104" s="68" t="s">
        <v>487</v>
      </c>
      <c r="B1104" s="61">
        <v>216</v>
      </c>
      <c r="C1104" s="62">
        <v>77679638</v>
      </c>
      <c r="D1104" s="61" t="s">
        <v>1935</v>
      </c>
      <c r="E1104" s="61" t="s">
        <v>1936</v>
      </c>
      <c r="F1104" s="61" t="s">
        <v>37</v>
      </c>
      <c r="G1104" s="62">
        <v>100000000</v>
      </c>
      <c r="H1104" s="61">
        <v>7.5</v>
      </c>
      <c r="I1104" s="62">
        <f>Table1[[#This Row],[gross]]-Table1[[#This Row],[budget]]</f>
        <v>-22320362</v>
      </c>
      <c r="J1104" s="61">
        <f>Table1[[#This Row],[gross]]/1000000</f>
        <v>77.679637999999997</v>
      </c>
      <c r="K1104" s="61">
        <f>Table1[[#This Row],[budget]]/1000000</f>
        <v>100</v>
      </c>
      <c r="L1104" s="71">
        <f>Table1[[#This Row],[Profit_Margin]]/1000000</f>
        <v>-22.320361999999999</v>
      </c>
    </row>
    <row r="1105" spans="1:12">
      <c r="A1105" s="68" t="s">
        <v>4212</v>
      </c>
      <c r="B1105" s="61">
        <v>113</v>
      </c>
      <c r="C1105" s="62">
        <v>45996718</v>
      </c>
      <c r="D1105" s="61" t="s">
        <v>464</v>
      </c>
      <c r="E1105" s="61" t="s">
        <v>4214</v>
      </c>
      <c r="F1105" s="61" t="s">
        <v>37</v>
      </c>
      <c r="G1105" s="62">
        <v>60000000</v>
      </c>
      <c r="H1105" s="61">
        <v>6.7</v>
      </c>
      <c r="I1105" s="62">
        <f>Table1[[#This Row],[gross]]-Table1[[#This Row],[budget]]</f>
        <v>-14003282</v>
      </c>
      <c r="J1105" s="61">
        <f>Table1[[#This Row],[gross]]/1000000</f>
        <v>45.996718000000001</v>
      </c>
      <c r="K1105" s="61">
        <f>Table1[[#This Row],[budget]]/1000000</f>
        <v>60</v>
      </c>
      <c r="L1105" s="71">
        <f>Table1[[#This Row],[Profit_Margin]]/1000000</f>
        <v>-14.003282</v>
      </c>
    </row>
    <row r="1106" spans="1:12">
      <c r="A1106" s="68" t="s">
        <v>20469</v>
      </c>
      <c r="B1106" s="61">
        <v>119</v>
      </c>
      <c r="C1106" s="62">
        <v>4958</v>
      </c>
      <c r="D1106" s="61" t="s">
        <v>15140</v>
      </c>
      <c r="E1106" s="61" t="s">
        <v>20471</v>
      </c>
      <c r="F1106" s="61" t="s">
        <v>37</v>
      </c>
      <c r="G1106" s="62">
        <v>2000000</v>
      </c>
      <c r="H1106" s="61">
        <v>7.8</v>
      </c>
      <c r="I1106" s="62">
        <f>Table1[[#This Row],[gross]]-Table1[[#This Row],[budget]]</f>
        <v>-1995042</v>
      </c>
      <c r="J1106" s="61">
        <f>Table1[[#This Row],[gross]]/1000000</f>
        <v>4.9579999999999997E-3</v>
      </c>
      <c r="K1106" s="61">
        <f>Table1[[#This Row],[budget]]/1000000</f>
        <v>2</v>
      </c>
      <c r="L1106" s="71">
        <f>Table1[[#This Row],[Profit_Margin]]/1000000</f>
        <v>-1.995042</v>
      </c>
    </row>
    <row r="1107" spans="1:12">
      <c r="A1107" s="68" t="s">
        <v>17150</v>
      </c>
      <c r="B1107" s="61">
        <v>102</v>
      </c>
      <c r="C1107" s="62">
        <v>26781723</v>
      </c>
      <c r="D1107" s="61" t="s">
        <v>1415</v>
      </c>
      <c r="E1107" s="61" t="s">
        <v>19836</v>
      </c>
      <c r="F1107" s="61" t="s">
        <v>37</v>
      </c>
      <c r="G1107" s="62">
        <v>2500000</v>
      </c>
      <c r="H1107" s="61">
        <v>7.6</v>
      </c>
      <c r="I1107" s="62">
        <f>Table1[[#This Row],[gross]]-Table1[[#This Row],[budget]]</f>
        <v>24281723</v>
      </c>
      <c r="J1107" s="61">
        <f>Table1[[#This Row],[gross]]/1000000</f>
        <v>26.781723</v>
      </c>
      <c r="K1107" s="61">
        <f>Table1[[#This Row],[budget]]/1000000</f>
        <v>2.5</v>
      </c>
      <c r="L1107" s="71">
        <f>Table1[[#This Row],[Profit_Margin]]/1000000</f>
        <v>24.281723</v>
      </c>
    </row>
    <row r="1108" spans="1:12">
      <c r="A1108" s="68" t="s">
        <v>5111</v>
      </c>
      <c r="B1108" s="61">
        <v>80</v>
      </c>
      <c r="C1108" s="62">
        <v>75367693</v>
      </c>
      <c r="D1108" s="61" t="s">
        <v>792</v>
      </c>
      <c r="E1108" s="61" t="s">
        <v>5113</v>
      </c>
      <c r="F1108" s="61" t="s">
        <v>37</v>
      </c>
      <c r="G1108" s="62">
        <v>35000000</v>
      </c>
      <c r="H1108" s="61">
        <v>5</v>
      </c>
      <c r="I1108" s="62">
        <f>Table1[[#This Row],[gross]]-Table1[[#This Row],[budget]]</f>
        <v>40367693</v>
      </c>
      <c r="J1108" s="61">
        <f>Table1[[#This Row],[gross]]/1000000</f>
        <v>75.367693000000003</v>
      </c>
      <c r="K1108" s="61">
        <f>Table1[[#This Row],[budget]]/1000000</f>
        <v>35</v>
      </c>
      <c r="L1108" s="71">
        <f>Table1[[#This Row],[Profit_Margin]]/1000000</f>
        <v>40.367693000000003</v>
      </c>
    </row>
    <row r="1109" spans="1:12">
      <c r="A1109" s="68" t="s">
        <v>5349</v>
      </c>
      <c r="B1109" s="61">
        <v>106</v>
      </c>
      <c r="C1109" s="62">
        <v>12339633</v>
      </c>
      <c r="D1109" s="61" t="s">
        <v>2683</v>
      </c>
      <c r="E1109" s="61" t="s">
        <v>7214</v>
      </c>
      <c r="F1109" s="61" t="s">
        <v>37</v>
      </c>
      <c r="G1109" s="62">
        <v>36000000</v>
      </c>
      <c r="H1109" s="61">
        <v>7.8</v>
      </c>
      <c r="I1109" s="62">
        <f>Table1[[#This Row],[gross]]-Table1[[#This Row],[budget]]</f>
        <v>-23660367</v>
      </c>
      <c r="J1109" s="61">
        <f>Table1[[#This Row],[gross]]/1000000</f>
        <v>12.339632999999999</v>
      </c>
      <c r="K1109" s="61">
        <f>Table1[[#This Row],[budget]]/1000000</f>
        <v>36</v>
      </c>
      <c r="L1109" s="71">
        <f>Table1[[#This Row],[Profit_Margin]]/1000000</f>
        <v>-23.660367000000001</v>
      </c>
    </row>
    <row r="1110" spans="1:12">
      <c r="A1110" s="68" t="s">
        <v>4591</v>
      </c>
      <c r="B1110" s="61">
        <v>92</v>
      </c>
      <c r="C1110" s="62">
        <v>105263257</v>
      </c>
      <c r="D1110" s="61" t="s">
        <v>4592</v>
      </c>
      <c r="E1110" s="61" t="s">
        <v>4593</v>
      </c>
      <c r="F1110" s="61" t="s">
        <v>37</v>
      </c>
      <c r="G1110" s="62">
        <v>55000000</v>
      </c>
      <c r="H1110" s="61">
        <v>5.4</v>
      </c>
      <c r="I1110" s="62">
        <f>Table1[[#This Row],[gross]]-Table1[[#This Row],[budget]]</f>
        <v>50263257</v>
      </c>
      <c r="J1110" s="61">
        <f>Table1[[#This Row],[gross]]/1000000</f>
        <v>105.263257</v>
      </c>
      <c r="K1110" s="61">
        <f>Table1[[#This Row],[budget]]/1000000</f>
        <v>55</v>
      </c>
      <c r="L1110" s="71">
        <f>Table1[[#This Row],[Profit_Margin]]/1000000</f>
        <v>50.263257000000003</v>
      </c>
    </row>
    <row r="1111" spans="1:12">
      <c r="A1111" s="68" t="s">
        <v>5418</v>
      </c>
      <c r="B1111" s="61">
        <v>90</v>
      </c>
      <c r="C1111" s="62">
        <v>241816</v>
      </c>
      <c r="D1111" s="61" t="s">
        <v>3409</v>
      </c>
      <c r="E1111" s="61" t="s">
        <v>23915</v>
      </c>
      <c r="F1111" s="61" t="s">
        <v>37</v>
      </c>
      <c r="G1111" s="62">
        <v>42000</v>
      </c>
      <c r="H1111" s="61">
        <v>7.5</v>
      </c>
      <c r="I1111" s="62">
        <f>Table1[[#This Row],[gross]]-Table1[[#This Row],[budget]]</f>
        <v>199816</v>
      </c>
      <c r="J1111" s="61">
        <f>Table1[[#This Row],[gross]]/1000000</f>
        <v>0.241816</v>
      </c>
      <c r="K1111" s="61">
        <f>Table1[[#This Row],[budget]]/1000000</f>
        <v>4.2000000000000003E-2</v>
      </c>
      <c r="L1111" s="71">
        <f>Table1[[#This Row],[Profit_Margin]]/1000000</f>
        <v>0.19981599999999999</v>
      </c>
    </row>
    <row r="1112" spans="1:12">
      <c r="A1112" s="68" t="s">
        <v>3303</v>
      </c>
      <c r="B1112" s="61">
        <v>113</v>
      </c>
      <c r="C1112" s="62">
        <v>18882880</v>
      </c>
      <c r="D1112" s="61" t="s">
        <v>2527</v>
      </c>
      <c r="E1112" s="61" t="s">
        <v>11047</v>
      </c>
      <c r="F1112" s="61" t="s">
        <v>37</v>
      </c>
      <c r="G1112" s="62">
        <v>20000000</v>
      </c>
      <c r="H1112" s="61">
        <v>5.9</v>
      </c>
      <c r="I1112" s="62">
        <f>Table1[[#This Row],[gross]]-Table1[[#This Row],[budget]]</f>
        <v>-1117120</v>
      </c>
      <c r="J1112" s="61">
        <f>Table1[[#This Row],[gross]]/1000000</f>
        <v>18.88288</v>
      </c>
      <c r="K1112" s="61">
        <f>Table1[[#This Row],[budget]]/1000000</f>
        <v>20</v>
      </c>
      <c r="L1112" s="71">
        <f>Table1[[#This Row],[Profit_Margin]]/1000000</f>
        <v>-1.1171199999999999</v>
      </c>
    </row>
    <row r="1113" spans="1:12">
      <c r="A1113" s="68" t="s">
        <v>6051</v>
      </c>
      <c r="B1113" s="61">
        <v>103</v>
      </c>
      <c r="C1113" s="62">
        <v>236266</v>
      </c>
      <c r="D1113" s="61" t="s">
        <v>6622</v>
      </c>
      <c r="E1113" s="61" t="s">
        <v>16711</v>
      </c>
      <c r="F1113" s="61" t="s">
        <v>37</v>
      </c>
      <c r="G1113" s="62">
        <v>3500000</v>
      </c>
      <c r="H1113" s="61">
        <v>6.2</v>
      </c>
      <c r="I1113" s="62">
        <f>Table1[[#This Row],[gross]]-Table1[[#This Row],[budget]]</f>
        <v>-3263734</v>
      </c>
      <c r="J1113" s="61">
        <f>Table1[[#This Row],[gross]]/1000000</f>
        <v>0.236266</v>
      </c>
      <c r="K1113" s="61">
        <f>Table1[[#This Row],[budget]]/1000000</f>
        <v>3.5</v>
      </c>
      <c r="L1113" s="71">
        <f>Table1[[#This Row],[Profit_Margin]]/1000000</f>
        <v>-3.2637339999999999</v>
      </c>
    </row>
    <row r="1114" spans="1:12">
      <c r="A1114" s="68" t="s">
        <v>6731</v>
      </c>
      <c r="B1114" s="61">
        <v>102</v>
      </c>
      <c r="C1114" s="62">
        <v>14967182</v>
      </c>
      <c r="D1114" s="61" t="s">
        <v>464</v>
      </c>
      <c r="E1114" s="61" t="s">
        <v>6732</v>
      </c>
      <c r="F1114" s="61" t="s">
        <v>37</v>
      </c>
      <c r="G1114" s="62">
        <v>40000000</v>
      </c>
      <c r="H1114" s="61">
        <v>5.0999999999999996</v>
      </c>
      <c r="I1114" s="62">
        <f>Table1[[#This Row],[gross]]-Table1[[#This Row],[budget]]</f>
        <v>-25032818</v>
      </c>
      <c r="J1114" s="61">
        <f>Table1[[#This Row],[gross]]/1000000</f>
        <v>14.967181999999999</v>
      </c>
      <c r="K1114" s="61">
        <f>Table1[[#This Row],[budget]]/1000000</f>
        <v>40</v>
      </c>
      <c r="L1114" s="71">
        <f>Table1[[#This Row],[Profit_Margin]]/1000000</f>
        <v>-25.032817999999999</v>
      </c>
    </row>
    <row r="1115" spans="1:12">
      <c r="A1115" s="68" t="s">
        <v>6318</v>
      </c>
      <c r="B1115" s="61">
        <v>107</v>
      </c>
      <c r="C1115" s="62">
        <v>90353764</v>
      </c>
      <c r="D1115" s="61" t="s">
        <v>1009</v>
      </c>
      <c r="E1115" s="61" t="s">
        <v>6319</v>
      </c>
      <c r="F1115" s="61" t="s">
        <v>37</v>
      </c>
      <c r="G1115" s="62">
        <v>40000000</v>
      </c>
      <c r="H1115" s="61">
        <v>6</v>
      </c>
      <c r="I1115" s="62">
        <f>Table1[[#This Row],[gross]]-Table1[[#This Row],[budget]]</f>
        <v>50353764</v>
      </c>
      <c r="J1115" s="61">
        <f>Table1[[#This Row],[gross]]/1000000</f>
        <v>90.353763999999998</v>
      </c>
      <c r="K1115" s="61">
        <f>Table1[[#This Row],[budget]]/1000000</f>
        <v>40</v>
      </c>
      <c r="L1115" s="71">
        <f>Table1[[#This Row],[Profit_Margin]]/1000000</f>
        <v>50.353763999999998</v>
      </c>
    </row>
    <row r="1116" spans="1:12">
      <c r="A1116" s="68" t="s">
        <v>16575</v>
      </c>
      <c r="B1116" s="61">
        <v>100</v>
      </c>
      <c r="C1116" s="62">
        <v>9176553</v>
      </c>
      <c r="D1116" s="61" t="s">
        <v>8060</v>
      </c>
      <c r="E1116" s="61" t="s">
        <v>16576</v>
      </c>
      <c r="F1116" s="61" t="s">
        <v>37</v>
      </c>
      <c r="G1116" s="62">
        <v>7500000</v>
      </c>
      <c r="H1116" s="61">
        <v>7.1</v>
      </c>
      <c r="I1116" s="62">
        <f>Table1[[#This Row],[gross]]-Table1[[#This Row],[budget]]</f>
        <v>1676553</v>
      </c>
      <c r="J1116" s="61">
        <f>Table1[[#This Row],[gross]]/1000000</f>
        <v>9.1765530000000002</v>
      </c>
      <c r="K1116" s="61">
        <f>Table1[[#This Row],[budget]]/1000000</f>
        <v>7.5</v>
      </c>
      <c r="L1116" s="71">
        <f>Table1[[#This Row],[Profit_Margin]]/1000000</f>
        <v>1.676553</v>
      </c>
    </row>
    <row r="1117" spans="1:12">
      <c r="A1117" s="68" t="s">
        <v>5076</v>
      </c>
      <c r="B1117" s="61">
        <v>120</v>
      </c>
      <c r="C1117" s="62">
        <v>5731103</v>
      </c>
      <c r="D1117" s="61" t="s">
        <v>6519</v>
      </c>
      <c r="E1117" s="61" t="s">
        <v>19950</v>
      </c>
      <c r="F1117" s="61" t="s">
        <v>37</v>
      </c>
      <c r="G1117" s="62">
        <v>2400000</v>
      </c>
      <c r="H1117" s="61">
        <v>6.8</v>
      </c>
      <c r="I1117" s="62">
        <f>Table1[[#This Row],[gross]]-Table1[[#This Row],[budget]]</f>
        <v>3331103</v>
      </c>
      <c r="J1117" s="61">
        <f>Table1[[#This Row],[gross]]/1000000</f>
        <v>5.7311030000000001</v>
      </c>
      <c r="K1117" s="61">
        <f>Table1[[#This Row],[budget]]/1000000</f>
        <v>2.4</v>
      </c>
      <c r="L1117" s="71">
        <f>Table1[[#This Row],[Profit_Margin]]/1000000</f>
        <v>3.3311030000000001</v>
      </c>
    </row>
    <row r="1118" spans="1:12">
      <c r="A1118" s="68" t="s">
        <v>3453</v>
      </c>
      <c r="B1118" s="61">
        <v>139</v>
      </c>
      <c r="C1118" s="62">
        <v>30513940</v>
      </c>
      <c r="D1118" s="61" t="s">
        <v>4296</v>
      </c>
      <c r="E1118" s="61" t="s">
        <v>8473</v>
      </c>
      <c r="F1118" s="61" t="s">
        <v>37</v>
      </c>
      <c r="G1118" s="62">
        <v>30000000</v>
      </c>
      <c r="H1118" s="61">
        <v>6.9</v>
      </c>
      <c r="I1118" s="62">
        <f>Table1[[#This Row],[gross]]-Table1[[#This Row],[budget]]</f>
        <v>513940</v>
      </c>
      <c r="J1118" s="61">
        <f>Table1[[#This Row],[gross]]/1000000</f>
        <v>30.513940000000002</v>
      </c>
      <c r="K1118" s="61">
        <f>Table1[[#This Row],[budget]]/1000000</f>
        <v>30</v>
      </c>
      <c r="L1118" s="71">
        <f>Table1[[#This Row],[Profit_Margin]]/1000000</f>
        <v>0.51393999999999995</v>
      </c>
    </row>
    <row r="1119" spans="1:12">
      <c r="A1119" s="68" t="s">
        <v>7540</v>
      </c>
      <c r="B1119" s="61">
        <v>87</v>
      </c>
      <c r="C1119" s="62">
        <v>11560259</v>
      </c>
      <c r="D1119" s="61" t="s">
        <v>1681</v>
      </c>
      <c r="E1119" s="61" t="s">
        <v>15063</v>
      </c>
      <c r="F1119" s="61" t="s">
        <v>37</v>
      </c>
      <c r="G1119" s="62">
        <v>22000000</v>
      </c>
      <c r="H1119" s="61">
        <v>5.8</v>
      </c>
      <c r="I1119" s="62">
        <f>Table1[[#This Row],[gross]]-Table1[[#This Row],[budget]]</f>
        <v>-10439741</v>
      </c>
      <c r="J1119" s="61">
        <f>Table1[[#This Row],[gross]]/1000000</f>
        <v>11.560259</v>
      </c>
      <c r="K1119" s="61">
        <f>Table1[[#This Row],[budget]]/1000000</f>
        <v>22</v>
      </c>
      <c r="L1119" s="71">
        <f>Table1[[#This Row],[Profit_Margin]]/1000000</f>
        <v>-10.439741</v>
      </c>
    </row>
    <row r="1120" spans="1:12">
      <c r="A1120" s="68" t="s">
        <v>5423</v>
      </c>
      <c r="B1120" s="61">
        <v>117</v>
      </c>
      <c r="C1120" s="62">
        <v>30981850</v>
      </c>
      <c r="D1120" s="61" t="s">
        <v>6633</v>
      </c>
      <c r="E1120" s="61" t="s">
        <v>6634</v>
      </c>
      <c r="F1120" s="61" t="s">
        <v>37</v>
      </c>
      <c r="G1120" s="62">
        <v>40000000</v>
      </c>
      <c r="H1120" s="61">
        <v>5</v>
      </c>
      <c r="I1120" s="62">
        <f>Table1[[#This Row],[gross]]-Table1[[#This Row],[budget]]</f>
        <v>-9018150</v>
      </c>
      <c r="J1120" s="61">
        <f>Table1[[#This Row],[gross]]/1000000</f>
        <v>30.981850000000001</v>
      </c>
      <c r="K1120" s="61">
        <f>Table1[[#This Row],[budget]]/1000000</f>
        <v>40</v>
      </c>
      <c r="L1120" s="71">
        <f>Table1[[#This Row],[Profit_Margin]]/1000000</f>
        <v>-9.0181500000000003</v>
      </c>
    </row>
    <row r="1121" spans="1:12">
      <c r="A1121" s="68" t="s">
        <v>163</v>
      </c>
      <c r="B1121" s="61">
        <v>105</v>
      </c>
      <c r="C1121" s="62">
        <v>72077000</v>
      </c>
      <c r="D1121" s="61" t="s">
        <v>5967</v>
      </c>
      <c r="E1121" s="61" t="s">
        <v>8079</v>
      </c>
      <c r="F1121" s="61" t="s">
        <v>37</v>
      </c>
      <c r="G1121" s="62">
        <v>30250000</v>
      </c>
      <c r="H1121" s="61">
        <v>6.9</v>
      </c>
      <c r="I1121" s="62">
        <f>Table1[[#This Row],[gross]]-Table1[[#This Row],[budget]]</f>
        <v>41827000</v>
      </c>
      <c r="J1121" s="61">
        <f>Table1[[#This Row],[gross]]/1000000</f>
        <v>72.076999999999998</v>
      </c>
      <c r="K1121" s="61">
        <f>Table1[[#This Row],[budget]]/1000000</f>
        <v>30.25</v>
      </c>
      <c r="L1121" s="71">
        <f>Table1[[#This Row],[Profit_Margin]]/1000000</f>
        <v>41.826999999999998</v>
      </c>
    </row>
    <row r="1122" spans="1:12">
      <c r="A1122" s="68" t="s">
        <v>2467</v>
      </c>
      <c r="B1122" s="61">
        <v>110</v>
      </c>
      <c r="C1122" s="62">
        <v>130313314</v>
      </c>
      <c r="D1122" s="61" t="s">
        <v>1628</v>
      </c>
      <c r="E1122" s="61" t="s">
        <v>2587</v>
      </c>
      <c r="F1122" s="61" t="s">
        <v>37</v>
      </c>
      <c r="G1122" s="62">
        <v>80000000</v>
      </c>
      <c r="H1122" s="61">
        <v>6.5</v>
      </c>
      <c r="I1122" s="62">
        <f>Table1[[#This Row],[gross]]-Table1[[#This Row],[budget]]</f>
        <v>50313314</v>
      </c>
      <c r="J1122" s="61">
        <f>Table1[[#This Row],[gross]]/1000000</f>
        <v>130.31331399999999</v>
      </c>
      <c r="K1122" s="61">
        <f>Table1[[#This Row],[budget]]/1000000</f>
        <v>80</v>
      </c>
      <c r="L1122" s="71">
        <f>Table1[[#This Row],[Profit_Margin]]/1000000</f>
        <v>50.313313999999998</v>
      </c>
    </row>
    <row r="1123" spans="1:12">
      <c r="A1123" s="68" t="s">
        <v>11926</v>
      </c>
      <c r="B1123" s="61">
        <v>90</v>
      </c>
      <c r="C1123" s="62">
        <v>10494494</v>
      </c>
      <c r="D1123" s="61" t="s">
        <v>334</v>
      </c>
      <c r="E1123" s="61" t="s">
        <v>11929</v>
      </c>
      <c r="F1123" s="61" t="s">
        <v>37</v>
      </c>
      <c r="G1123" s="62">
        <v>18000000</v>
      </c>
      <c r="H1123" s="61">
        <v>4.4000000000000004</v>
      </c>
      <c r="I1123" s="62">
        <f>Table1[[#This Row],[gross]]-Table1[[#This Row],[budget]]</f>
        <v>-7505506</v>
      </c>
      <c r="J1123" s="61">
        <f>Table1[[#This Row],[gross]]/1000000</f>
        <v>10.494494</v>
      </c>
      <c r="K1123" s="61">
        <f>Table1[[#This Row],[budget]]/1000000</f>
        <v>18</v>
      </c>
      <c r="L1123" s="71">
        <f>Table1[[#This Row],[Profit_Margin]]/1000000</f>
        <v>-7.5055059999999996</v>
      </c>
    </row>
    <row r="1124" spans="1:12">
      <c r="A1124" s="68" t="s">
        <v>4782</v>
      </c>
      <c r="B1124" s="61">
        <v>271</v>
      </c>
      <c r="C1124" s="62">
        <v>10769960</v>
      </c>
      <c r="D1124" s="61" t="s">
        <v>1961</v>
      </c>
      <c r="E1124" s="61" t="s">
        <v>9903</v>
      </c>
      <c r="F1124" s="61" t="s">
        <v>37</v>
      </c>
      <c r="G1124" s="62">
        <v>25000000</v>
      </c>
      <c r="H1124" s="61">
        <v>7.7</v>
      </c>
      <c r="I1124" s="62">
        <f>Table1[[#This Row],[gross]]-Table1[[#This Row],[budget]]</f>
        <v>-14230040</v>
      </c>
      <c r="J1124" s="61">
        <f>Table1[[#This Row],[gross]]/1000000</f>
        <v>10.769959999999999</v>
      </c>
      <c r="K1124" s="61">
        <f>Table1[[#This Row],[budget]]/1000000</f>
        <v>25</v>
      </c>
      <c r="L1124" s="71">
        <f>Table1[[#This Row],[Profit_Margin]]/1000000</f>
        <v>-14.230040000000001</v>
      </c>
    </row>
    <row r="1125" spans="1:12">
      <c r="A1125" s="68" t="s">
        <v>868</v>
      </c>
      <c r="B1125" s="61">
        <v>88</v>
      </c>
      <c r="C1125" s="62">
        <v>119420252</v>
      </c>
      <c r="D1125" s="61" t="s">
        <v>870</v>
      </c>
      <c r="E1125" s="61" t="s">
        <v>872</v>
      </c>
      <c r="F1125" s="61" t="s">
        <v>37</v>
      </c>
      <c r="G1125" s="62">
        <v>150000000</v>
      </c>
      <c r="H1125" s="61">
        <v>5.0999999999999996</v>
      </c>
      <c r="I1125" s="62">
        <f>Table1[[#This Row],[gross]]-Table1[[#This Row],[budget]]</f>
        <v>-30579748</v>
      </c>
      <c r="J1125" s="61">
        <f>Table1[[#This Row],[gross]]/1000000</f>
        <v>119.420252</v>
      </c>
      <c r="K1125" s="61">
        <f>Table1[[#This Row],[budget]]/1000000</f>
        <v>150</v>
      </c>
      <c r="L1125" s="71">
        <f>Table1[[#This Row],[Profit_Margin]]/1000000</f>
        <v>-30.579747999999999</v>
      </c>
    </row>
    <row r="1126" spans="1:12">
      <c r="A1126" s="68" t="s">
        <v>1362</v>
      </c>
      <c r="B1126" s="61">
        <v>123</v>
      </c>
      <c r="C1126" s="62">
        <v>115802596</v>
      </c>
      <c r="D1126" s="61" t="s">
        <v>1364</v>
      </c>
      <c r="E1126" s="61" t="s">
        <v>1365</v>
      </c>
      <c r="F1126" s="61" t="s">
        <v>37</v>
      </c>
      <c r="G1126" s="62">
        <v>110000000</v>
      </c>
      <c r="H1126" s="61">
        <v>5.2</v>
      </c>
      <c r="I1126" s="62">
        <f>Table1[[#This Row],[gross]]-Table1[[#This Row],[budget]]</f>
        <v>5802596</v>
      </c>
      <c r="J1126" s="61">
        <f>Table1[[#This Row],[gross]]/1000000</f>
        <v>115.80259599999999</v>
      </c>
      <c r="K1126" s="61">
        <f>Table1[[#This Row],[budget]]/1000000</f>
        <v>110</v>
      </c>
      <c r="L1126" s="71">
        <f>Table1[[#This Row],[Profit_Margin]]/1000000</f>
        <v>5.8025960000000003</v>
      </c>
    </row>
    <row r="1127" spans="1:12">
      <c r="A1127" s="68" t="s">
        <v>4531</v>
      </c>
      <c r="B1127" s="61">
        <v>96</v>
      </c>
      <c r="C1127" s="62">
        <v>51774002</v>
      </c>
      <c r="D1127" s="61" t="s">
        <v>1364</v>
      </c>
      <c r="E1127" s="61" t="s">
        <v>4533</v>
      </c>
      <c r="F1127" s="61" t="s">
        <v>37</v>
      </c>
      <c r="G1127" s="62">
        <v>57000000</v>
      </c>
      <c r="H1127" s="61">
        <v>4.3</v>
      </c>
      <c r="I1127" s="62">
        <f>Table1[[#This Row],[gross]]-Table1[[#This Row],[budget]]</f>
        <v>-5225998</v>
      </c>
      <c r="J1127" s="61">
        <f>Table1[[#This Row],[gross]]/1000000</f>
        <v>51.774002000000003</v>
      </c>
      <c r="K1127" s="61">
        <f>Table1[[#This Row],[budget]]/1000000</f>
        <v>57</v>
      </c>
      <c r="L1127" s="71">
        <f>Table1[[#This Row],[Profit_Margin]]/1000000</f>
        <v>-5.2259979999999997</v>
      </c>
    </row>
    <row r="1128" spans="1:12">
      <c r="A1128" s="68" t="s">
        <v>10903</v>
      </c>
      <c r="B1128" s="61">
        <v>91</v>
      </c>
      <c r="C1128" s="62">
        <v>30079316</v>
      </c>
      <c r="D1128" s="61" t="s">
        <v>6403</v>
      </c>
      <c r="E1128" s="61" t="s">
        <v>10905</v>
      </c>
      <c r="F1128" s="61" t="s">
        <v>37</v>
      </c>
      <c r="G1128" s="62">
        <v>35000000</v>
      </c>
      <c r="H1128" s="61">
        <v>5.5</v>
      </c>
      <c r="I1128" s="62">
        <f>Table1[[#This Row],[gross]]-Table1[[#This Row],[budget]]</f>
        <v>-4920684</v>
      </c>
      <c r="J1128" s="61">
        <f>Table1[[#This Row],[gross]]/1000000</f>
        <v>30.079315999999999</v>
      </c>
      <c r="K1128" s="61">
        <f>Table1[[#This Row],[budget]]/1000000</f>
        <v>35</v>
      </c>
      <c r="L1128" s="71">
        <f>Table1[[#This Row],[Profit_Margin]]/1000000</f>
        <v>-4.9206839999999996</v>
      </c>
    </row>
    <row r="1129" spans="1:12">
      <c r="A1129" s="68" t="s">
        <v>4401</v>
      </c>
      <c r="B1129" s="61">
        <v>102</v>
      </c>
      <c r="C1129" s="62">
        <v>13214030</v>
      </c>
      <c r="D1129" s="61" t="s">
        <v>2490</v>
      </c>
      <c r="E1129" s="61" t="s">
        <v>11202</v>
      </c>
      <c r="F1129" s="61" t="s">
        <v>37</v>
      </c>
      <c r="G1129" s="62">
        <v>20000000</v>
      </c>
      <c r="H1129" s="61">
        <v>6.7</v>
      </c>
      <c r="I1129" s="62">
        <f>Table1[[#This Row],[gross]]-Table1[[#This Row],[budget]]</f>
        <v>-6785970</v>
      </c>
      <c r="J1129" s="61">
        <f>Table1[[#This Row],[gross]]/1000000</f>
        <v>13.214029999999999</v>
      </c>
      <c r="K1129" s="61">
        <f>Table1[[#This Row],[budget]]/1000000</f>
        <v>20</v>
      </c>
      <c r="L1129" s="71">
        <f>Table1[[#This Row],[Profit_Margin]]/1000000</f>
        <v>-6.7859699999999998</v>
      </c>
    </row>
    <row r="1130" spans="1:12">
      <c r="A1130" s="68" t="s">
        <v>11761</v>
      </c>
      <c r="B1130" s="61">
        <v>111</v>
      </c>
      <c r="C1130" s="62">
        <v>6200756</v>
      </c>
      <c r="D1130" s="61" t="s">
        <v>2527</v>
      </c>
      <c r="E1130" s="61" t="s">
        <v>17407</v>
      </c>
      <c r="F1130" s="61" t="s">
        <v>37</v>
      </c>
      <c r="G1130" s="62">
        <v>7000000</v>
      </c>
      <c r="H1130" s="61">
        <v>7.4</v>
      </c>
      <c r="I1130" s="62">
        <f>Table1[[#This Row],[gross]]-Table1[[#This Row],[budget]]</f>
        <v>-799244</v>
      </c>
      <c r="J1130" s="61">
        <f>Table1[[#This Row],[gross]]/1000000</f>
        <v>6.2007560000000002</v>
      </c>
      <c r="K1130" s="61">
        <f>Table1[[#This Row],[budget]]/1000000</f>
        <v>7</v>
      </c>
      <c r="L1130" s="71">
        <f>Table1[[#This Row],[Profit_Margin]]/1000000</f>
        <v>-0.79924399999999995</v>
      </c>
    </row>
    <row r="1131" spans="1:12">
      <c r="A1131" s="68" t="s">
        <v>3129</v>
      </c>
      <c r="B1131" s="61">
        <v>127</v>
      </c>
      <c r="C1131" s="62">
        <v>217631306</v>
      </c>
      <c r="D1131" s="61" t="s">
        <v>10337</v>
      </c>
      <c r="E1131" s="61" t="s">
        <v>10338</v>
      </c>
      <c r="F1131" s="61" t="s">
        <v>37</v>
      </c>
      <c r="G1131" s="62">
        <v>22000000</v>
      </c>
      <c r="H1131" s="61">
        <v>7</v>
      </c>
      <c r="I1131" s="62">
        <f>Table1[[#This Row],[gross]]-Table1[[#This Row],[budget]]</f>
        <v>195631306</v>
      </c>
      <c r="J1131" s="61">
        <f>Table1[[#This Row],[gross]]/1000000</f>
        <v>217.631306</v>
      </c>
      <c r="K1131" s="61">
        <f>Table1[[#This Row],[budget]]/1000000</f>
        <v>22</v>
      </c>
      <c r="L1131" s="71">
        <f>Table1[[#This Row],[Profit_Margin]]/1000000</f>
        <v>195.631306</v>
      </c>
    </row>
    <row r="1132" spans="1:12">
      <c r="A1132" s="68" t="s">
        <v>969</v>
      </c>
      <c r="B1132" s="61">
        <v>116</v>
      </c>
      <c r="C1132" s="62">
        <v>118099659</v>
      </c>
      <c r="D1132" s="61" t="s">
        <v>971</v>
      </c>
      <c r="E1132" s="61" t="s">
        <v>973</v>
      </c>
      <c r="F1132" s="61" t="s">
        <v>37</v>
      </c>
      <c r="G1132" s="62">
        <v>144000000</v>
      </c>
      <c r="H1132" s="61">
        <v>5.5</v>
      </c>
      <c r="I1132" s="62">
        <f>Table1[[#This Row],[gross]]-Table1[[#This Row],[budget]]</f>
        <v>-25900341</v>
      </c>
      <c r="J1132" s="61">
        <f>Table1[[#This Row],[gross]]/1000000</f>
        <v>118.099659</v>
      </c>
      <c r="K1132" s="61">
        <f>Table1[[#This Row],[budget]]/1000000</f>
        <v>144</v>
      </c>
      <c r="L1132" s="71">
        <f>Table1[[#This Row],[Profit_Margin]]/1000000</f>
        <v>-25.900341000000001</v>
      </c>
    </row>
    <row r="1133" spans="1:12">
      <c r="A1133" s="68" t="s">
        <v>5367</v>
      </c>
      <c r="B1133" s="61">
        <v>98</v>
      </c>
      <c r="C1133" s="62">
        <v>8434601</v>
      </c>
      <c r="D1133" s="61" t="s">
        <v>4177</v>
      </c>
      <c r="E1133" s="61" t="s">
        <v>9007</v>
      </c>
      <c r="F1133" s="61" t="s">
        <v>37</v>
      </c>
      <c r="G1133" s="62">
        <v>28000000</v>
      </c>
      <c r="H1133" s="61">
        <v>4.9000000000000004</v>
      </c>
      <c r="I1133" s="62">
        <f>Table1[[#This Row],[gross]]-Table1[[#This Row],[budget]]</f>
        <v>-19565399</v>
      </c>
      <c r="J1133" s="61">
        <f>Table1[[#This Row],[gross]]/1000000</f>
        <v>8.4346010000000007</v>
      </c>
      <c r="K1133" s="61">
        <f>Table1[[#This Row],[budget]]/1000000</f>
        <v>28</v>
      </c>
      <c r="L1133" s="71">
        <f>Table1[[#This Row],[Profit_Margin]]/1000000</f>
        <v>-19.565398999999999</v>
      </c>
    </row>
    <row r="1134" spans="1:12">
      <c r="A1134" s="68" t="s">
        <v>3891</v>
      </c>
      <c r="B1134" s="61">
        <v>130</v>
      </c>
      <c r="C1134" s="62">
        <v>13052741</v>
      </c>
      <c r="D1134" s="61" t="s">
        <v>6519</v>
      </c>
      <c r="E1134" s="61" t="s">
        <v>7201</v>
      </c>
      <c r="F1134" s="61" t="s">
        <v>37</v>
      </c>
      <c r="G1134" s="62">
        <v>36000000</v>
      </c>
      <c r="H1134" s="61">
        <v>6.7</v>
      </c>
      <c r="I1134" s="62">
        <f>Table1[[#This Row],[gross]]-Table1[[#This Row],[budget]]</f>
        <v>-22947259</v>
      </c>
      <c r="J1134" s="61">
        <f>Table1[[#This Row],[gross]]/1000000</f>
        <v>13.052740999999999</v>
      </c>
      <c r="K1134" s="61">
        <f>Table1[[#This Row],[budget]]/1000000</f>
        <v>36</v>
      </c>
      <c r="L1134" s="71">
        <f>Table1[[#This Row],[Profit_Margin]]/1000000</f>
        <v>-22.947258999999999</v>
      </c>
    </row>
    <row r="1135" spans="1:12">
      <c r="A1135" s="68" t="s">
        <v>2429</v>
      </c>
      <c r="B1135" s="61">
        <v>121</v>
      </c>
      <c r="C1135" s="62">
        <v>5660084</v>
      </c>
      <c r="D1135" s="61" t="s">
        <v>4262</v>
      </c>
      <c r="E1135" s="61" t="s">
        <v>4870</v>
      </c>
      <c r="F1135" s="61" t="s">
        <v>37</v>
      </c>
      <c r="G1135" s="62">
        <v>54000000</v>
      </c>
      <c r="H1135" s="61">
        <v>2.4</v>
      </c>
      <c r="I1135" s="62">
        <f>Table1[[#This Row],[gross]]-Table1[[#This Row],[budget]]</f>
        <v>-48339916</v>
      </c>
      <c r="J1135" s="61">
        <f>Table1[[#This Row],[gross]]/1000000</f>
        <v>5.6600840000000003</v>
      </c>
      <c r="K1135" s="61">
        <f>Table1[[#This Row],[budget]]/1000000</f>
        <v>54</v>
      </c>
      <c r="L1135" s="71">
        <f>Table1[[#This Row],[Profit_Margin]]/1000000</f>
        <v>-48.339916000000002</v>
      </c>
    </row>
    <row r="1136" spans="1:12">
      <c r="A1136" s="68" t="s">
        <v>5076</v>
      </c>
      <c r="B1136" s="61">
        <v>108</v>
      </c>
      <c r="C1136" s="62">
        <v>4903000</v>
      </c>
      <c r="D1136" s="61" t="s">
        <v>2527</v>
      </c>
      <c r="E1136" s="61" t="s">
        <v>14292</v>
      </c>
      <c r="F1136" s="61" t="s">
        <v>37</v>
      </c>
      <c r="G1136" s="62">
        <v>12000000</v>
      </c>
      <c r="H1136" s="61">
        <v>5</v>
      </c>
      <c r="I1136" s="62">
        <f>Table1[[#This Row],[gross]]-Table1[[#This Row],[budget]]</f>
        <v>-7097000</v>
      </c>
      <c r="J1136" s="61">
        <f>Table1[[#This Row],[gross]]/1000000</f>
        <v>4.9029999999999996</v>
      </c>
      <c r="K1136" s="61">
        <f>Table1[[#This Row],[budget]]/1000000</f>
        <v>12</v>
      </c>
      <c r="L1136" s="71">
        <f>Table1[[#This Row],[Profit_Margin]]/1000000</f>
        <v>-7.0970000000000004</v>
      </c>
    </row>
    <row r="1137" spans="1:12">
      <c r="A1137" s="68" t="s">
        <v>1421</v>
      </c>
      <c r="B1137" s="61">
        <v>127</v>
      </c>
      <c r="C1137" s="62">
        <v>28871190</v>
      </c>
      <c r="D1137" s="61" t="s">
        <v>1544</v>
      </c>
      <c r="E1137" s="61" t="s">
        <v>10134</v>
      </c>
      <c r="F1137" s="61" t="s">
        <v>37</v>
      </c>
      <c r="G1137" s="62">
        <v>24000000</v>
      </c>
      <c r="H1137" s="61">
        <v>7.3</v>
      </c>
      <c r="I1137" s="62">
        <f>Table1[[#This Row],[gross]]-Table1[[#This Row],[budget]]</f>
        <v>4871190</v>
      </c>
      <c r="J1137" s="61">
        <f>Table1[[#This Row],[gross]]/1000000</f>
        <v>28.871189999999999</v>
      </c>
      <c r="K1137" s="61">
        <f>Table1[[#This Row],[budget]]/1000000</f>
        <v>24</v>
      </c>
      <c r="L1137" s="71">
        <f>Table1[[#This Row],[Profit_Margin]]/1000000</f>
        <v>4.8711900000000004</v>
      </c>
    </row>
    <row r="1138" spans="1:12">
      <c r="A1138" s="68" t="s">
        <v>187</v>
      </c>
      <c r="B1138" s="61">
        <v>171</v>
      </c>
      <c r="C1138" s="62">
        <v>187670866</v>
      </c>
      <c r="D1138" s="61" t="s">
        <v>1693</v>
      </c>
      <c r="E1138" s="61" t="s">
        <v>1694</v>
      </c>
      <c r="F1138" s="61" t="s">
        <v>37</v>
      </c>
      <c r="G1138" s="62">
        <v>103000000</v>
      </c>
      <c r="H1138" s="61">
        <v>8.5</v>
      </c>
      <c r="I1138" s="62">
        <f>Table1[[#This Row],[gross]]-Table1[[#This Row],[budget]]</f>
        <v>84670866</v>
      </c>
      <c r="J1138" s="61">
        <f>Table1[[#This Row],[gross]]/1000000</f>
        <v>187.67086599999999</v>
      </c>
      <c r="K1138" s="61">
        <f>Table1[[#This Row],[budget]]/1000000</f>
        <v>103</v>
      </c>
      <c r="L1138" s="71">
        <f>Table1[[#This Row],[Profit_Margin]]/1000000</f>
        <v>84.670866000000004</v>
      </c>
    </row>
    <row r="1139" spans="1:12">
      <c r="A1139" s="68" t="s">
        <v>11871</v>
      </c>
      <c r="B1139" s="61">
        <v>84</v>
      </c>
      <c r="C1139" s="62">
        <v>11860839</v>
      </c>
      <c r="D1139" s="61" t="s">
        <v>4068</v>
      </c>
      <c r="E1139" s="61" t="s">
        <v>15738</v>
      </c>
      <c r="F1139" s="61" t="s">
        <v>37</v>
      </c>
      <c r="G1139" s="62">
        <v>9000000</v>
      </c>
      <c r="H1139" s="61">
        <v>5.4</v>
      </c>
      <c r="I1139" s="62">
        <f>Table1[[#This Row],[gross]]-Table1[[#This Row],[budget]]</f>
        <v>2860839</v>
      </c>
      <c r="J1139" s="61">
        <f>Table1[[#This Row],[gross]]/1000000</f>
        <v>11.860839</v>
      </c>
      <c r="K1139" s="61">
        <f>Table1[[#This Row],[budget]]/1000000</f>
        <v>9</v>
      </c>
      <c r="L1139" s="71">
        <f>Table1[[#This Row],[Profit_Margin]]/1000000</f>
        <v>2.8608389999999999</v>
      </c>
    </row>
    <row r="1140" spans="1:12">
      <c r="A1140" s="68" t="s">
        <v>13030</v>
      </c>
      <c r="B1140" s="61">
        <v>100</v>
      </c>
      <c r="C1140" s="62">
        <v>10725228</v>
      </c>
      <c r="D1140" s="61" t="s">
        <v>3082</v>
      </c>
      <c r="E1140" s="61" t="s">
        <v>13933</v>
      </c>
      <c r="F1140" s="61" t="s">
        <v>37</v>
      </c>
      <c r="G1140" s="62">
        <v>12500000</v>
      </c>
      <c r="H1140" s="61">
        <v>7.8</v>
      </c>
      <c r="I1140" s="62">
        <f>Table1[[#This Row],[gross]]-Table1[[#This Row],[budget]]</f>
        <v>-1774772</v>
      </c>
      <c r="J1140" s="61">
        <f>Table1[[#This Row],[gross]]/1000000</f>
        <v>10.725228</v>
      </c>
      <c r="K1140" s="61">
        <f>Table1[[#This Row],[budget]]/1000000</f>
        <v>12.5</v>
      </c>
      <c r="L1140" s="71">
        <f>Table1[[#This Row],[Profit_Margin]]/1000000</f>
        <v>-1.774772</v>
      </c>
    </row>
    <row r="1141" spans="1:12">
      <c r="A1141" s="68" t="s">
        <v>12123</v>
      </c>
      <c r="B1141" s="61">
        <v>104</v>
      </c>
      <c r="C1141" s="62">
        <v>4273372</v>
      </c>
      <c r="D1141" s="61" t="s">
        <v>7837</v>
      </c>
      <c r="E1141" s="61" t="s">
        <v>15879</v>
      </c>
      <c r="F1141" s="61" t="s">
        <v>37</v>
      </c>
      <c r="G1141" s="62">
        <v>22000000</v>
      </c>
      <c r="H1141" s="61">
        <v>2.1</v>
      </c>
      <c r="I1141" s="62">
        <f>Table1[[#This Row],[gross]]-Table1[[#This Row],[budget]]</f>
        <v>-17726628</v>
      </c>
      <c r="J1141" s="61">
        <f>Table1[[#This Row],[gross]]/1000000</f>
        <v>4.2733720000000002</v>
      </c>
      <c r="K1141" s="61">
        <f>Table1[[#This Row],[budget]]/1000000</f>
        <v>22</v>
      </c>
      <c r="L1141" s="71">
        <f>Table1[[#This Row],[Profit_Margin]]/1000000</f>
        <v>-17.726628000000002</v>
      </c>
    </row>
    <row r="1142" spans="1:12">
      <c r="A1142" s="68" t="s">
        <v>1015</v>
      </c>
      <c r="B1142" s="61">
        <v>122</v>
      </c>
      <c r="C1142" s="62">
        <v>26830000</v>
      </c>
      <c r="D1142" s="61" t="s">
        <v>1961</v>
      </c>
      <c r="E1142" s="61" t="s">
        <v>8659</v>
      </c>
      <c r="F1142" s="61" t="s">
        <v>37</v>
      </c>
      <c r="G1142" s="62">
        <v>18000000</v>
      </c>
      <c r="H1142" s="61">
        <v>7.9</v>
      </c>
      <c r="I1142" s="62">
        <f>Table1[[#This Row],[gross]]-Table1[[#This Row],[budget]]</f>
        <v>8830000</v>
      </c>
      <c r="J1142" s="61">
        <f>Table1[[#This Row],[gross]]/1000000</f>
        <v>26.83</v>
      </c>
      <c r="K1142" s="61">
        <f>Table1[[#This Row],[budget]]/1000000</f>
        <v>18</v>
      </c>
      <c r="L1142" s="71">
        <f>Table1[[#This Row],[Profit_Margin]]/1000000</f>
        <v>8.83</v>
      </c>
    </row>
    <row r="1143" spans="1:12">
      <c r="A1143" s="68" t="s">
        <v>19980</v>
      </c>
      <c r="B1143" s="61">
        <v>105</v>
      </c>
      <c r="C1143" s="62">
        <v>178739</v>
      </c>
      <c r="D1143" s="61" t="s">
        <v>18257</v>
      </c>
      <c r="E1143" s="61" t="s">
        <v>19982</v>
      </c>
      <c r="F1143" s="61" t="s">
        <v>37</v>
      </c>
      <c r="G1143" s="62">
        <v>2450000</v>
      </c>
      <c r="H1143" s="61">
        <v>3.9</v>
      </c>
      <c r="I1143" s="62">
        <f>Table1[[#This Row],[gross]]-Table1[[#This Row],[budget]]</f>
        <v>-2271261</v>
      </c>
      <c r="J1143" s="61">
        <f>Table1[[#This Row],[gross]]/1000000</f>
        <v>0.17873900000000001</v>
      </c>
      <c r="K1143" s="61">
        <f>Table1[[#This Row],[budget]]/1000000</f>
        <v>2.4500000000000002</v>
      </c>
      <c r="L1143" s="71">
        <f>Table1[[#This Row],[Profit_Margin]]/1000000</f>
        <v>-2.271261</v>
      </c>
    </row>
    <row r="1144" spans="1:12">
      <c r="A1144" s="68" t="s">
        <v>521</v>
      </c>
      <c r="B1144" s="61">
        <v>102</v>
      </c>
      <c r="C1144" s="62">
        <v>16842303</v>
      </c>
      <c r="D1144" s="61" t="s">
        <v>1009</v>
      </c>
      <c r="E1144" s="61" t="s">
        <v>16881</v>
      </c>
      <c r="F1144" s="61" t="s">
        <v>37</v>
      </c>
      <c r="G1144" s="62">
        <v>6500000</v>
      </c>
      <c r="H1144" s="61">
        <v>7.3</v>
      </c>
      <c r="I1144" s="62">
        <f>Table1[[#This Row],[gross]]-Table1[[#This Row],[budget]]</f>
        <v>10342303</v>
      </c>
      <c r="J1144" s="61">
        <f>Table1[[#This Row],[gross]]/1000000</f>
        <v>16.842303000000001</v>
      </c>
      <c r="K1144" s="61">
        <f>Table1[[#This Row],[budget]]/1000000</f>
        <v>6.5</v>
      </c>
      <c r="L1144" s="71">
        <f>Table1[[#This Row],[Profit_Margin]]/1000000</f>
        <v>10.342302999999999</v>
      </c>
    </row>
    <row r="1145" spans="1:12">
      <c r="A1145" s="68" t="s">
        <v>7858</v>
      </c>
      <c r="B1145" s="61">
        <v>118</v>
      </c>
      <c r="C1145" s="62">
        <v>4280577</v>
      </c>
      <c r="D1145" s="61" t="s">
        <v>4915</v>
      </c>
      <c r="E1145" s="61" t="s">
        <v>7859</v>
      </c>
      <c r="F1145" s="61" t="s">
        <v>37</v>
      </c>
      <c r="G1145" s="62">
        <v>10000000</v>
      </c>
      <c r="H1145" s="61">
        <v>6.8</v>
      </c>
      <c r="I1145" s="62">
        <f>Table1[[#This Row],[gross]]-Table1[[#This Row],[budget]]</f>
        <v>-5719423</v>
      </c>
      <c r="J1145" s="61">
        <f>Table1[[#This Row],[gross]]/1000000</f>
        <v>4.2805770000000001</v>
      </c>
      <c r="K1145" s="61">
        <f>Table1[[#This Row],[budget]]/1000000</f>
        <v>10</v>
      </c>
      <c r="L1145" s="71">
        <f>Table1[[#This Row],[Profit_Margin]]/1000000</f>
        <v>-5.7194229999999999</v>
      </c>
    </row>
    <row r="1146" spans="1:12">
      <c r="A1146" s="68" t="s">
        <v>4782</v>
      </c>
      <c r="B1146" s="61">
        <v>280</v>
      </c>
      <c r="C1146" s="62">
        <v>12870569</v>
      </c>
      <c r="D1146" s="61" t="s">
        <v>1961</v>
      </c>
      <c r="E1146" s="61" t="s">
        <v>4785</v>
      </c>
      <c r="F1146" s="61" t="s">
        <v>37</v>
      </c>
      <c r="G1146" s="62">
        <v>56000000</v>
      </c>
      <c r="H1146" s="61">
        <v>6.3</v>
      </c>
      <c r="I1146" s="62">
        <f>Table1[[#This Row],[gross]]-Table1[[#This Row],[budget]]</f>
        <v>-43129431</v>
      </c>
      <c r="J1146" s="61">
        <f>Table1[[#This Row],[gross]]/1000000</f>
        <v>12.870569</v>
      </c>
      <c r="K1146" s="61">
        <f>Table1[[#This Row],[budget]]/1000000</f>
        <v>56</v>
      </c>
      <c r="L1146" s="71">
        <f>Table1[[#This Row],[Profit_Margin]]/1000000</f>
        <v>-43.129430999999997</v>
      </c>
    </row>
    <row r="1147" spans="1:12">
      <c r="A1147" s="68" t="s">
        <v>1104</v>
      </c>
      <c r="B1147" s="61">
        <v>105</v>
      </c>
      <c r="C1147" s="62">
        <v>6390032</v>
      </c>
      <c r="D1147" s="61" t="s">
        <v>1544</v>
      </c>
      <c r="E1147" s="61" t="s">
        <v>18933</v>
      </c>
      <c r="F1147" s="61" t="s">
        <v>37</v>
      </c>
      <c r="G1147" s="62">
        <v>3500000</v>
      </c>
      <c r="H1147" s="61">
        <v>7.5</v>
      </c>
      <c r="I1147" s="62">
        <f>Table1[[#This Row],[gross]]-Table1[[#This Row],[budget]]</f>
        <v>2890032</v>
      </c>
      <c r="J1147" s="61">
        <f>Table1[[#This Row],[gross]]/1000000</f>
        <v>6.3900319999999997</v>
      </c>
      <c r="K1147" s="61">
        <f>Table1[[#This Row],[budget]]/1000000</f>
        <v>3.5</v>
      </c>
      <c r="L1147" s="71">
        <f>Table1[[#This Row],[Profit_Margin]]/1000000</f>
        <v>2.8900320000000002</v>
      </c>
    </row>
    <row r="1148" spans="1:12">
      <c r="A1148" s="68" t="s">
        <v>21548</v>
      </c>
      <c r="B1148" s="61">
        <v>120</v>
      </c>
      <c r="C1148" s="62">
        <v>20773070</v>
      </c>
      <c r="D1148" s="61" t="s">
        <v>3409</v>
      </c>
      <c r="E1148" s="61" t="s">
        <v>21551</v>
      </c>
      <c r="F1148" s="61" t="s">
        <v>37</v>
      </c>
      <c r="G1148" s="62">
        <v>5000000</v>
      </c>
      <c r="H1148" s="61">
        <v>3.4</v>
      </c>
      <c r="I1148" s="62">
        <f>Table1[[#This Row],[gross]]-Table1[[#This Row],[budget]]</f>
        <v>15773070</v>
      </c>
      <c r="J1148" s="61">
        <f>Table1[[#This Row],[gross]]/1000000</f>
        <v>20.773070000000001</v>
      </c>
      <c r="K1148" s="61">
        <f>Table1[[#This Row],[budget]]/1000000</f>
        <v>5</v>
      </c>
      <c r="L1148" s="71">
        <f>Table1[[#This Row],[Profit_Margin]]/1000000</f>
        <v>15.773070000000001</v>
      </c>
    </row>
    <row r="1149" spans="1:12">
      <c r="A1149" s="68" t="s">
        <v>1039</v>
      </c>
      <c r="B1149" s="61">
        <v>126</v>
      </c>
      <c r="C1149" s="62">
        <v>31141074</v>
      </c>
      <c r="D1149" s="61" t="s">
        <v>42</v>
      </c>
      <c r="E1149" s="61" t="s">
        <v>1041</v>
      </c>
      <c r="F1149" s="61" t="s">
        <v>37</v>
      </c>
      <c r="G1149" s="62">
        <v>140000000</v>
      </c>
      <c r="H1149" s="61">
        <v>5.5</v>
      </c>
      <c r="I1149" s="62">
        <f>Table1[[#This Row],[gross]]-Table1[[#This Row],[budget]]</f>
        <v>-108858926</v>
      </c>
      <c r="J1149" s="61">
        <f>Table1[[#This Row],[gross]]/1000000</f>
        <v>31.141074</v>
      </c>
      <c r="K1149" s="61">
        <f>Table1[[#This Row],[budget]]/1000000</f>
        <v>140</v>
      </c>
      <c r="L1149" s="71">
        <f>Table1[[#This Row],[Profit_Margin]]/1000000</f>
        <v>-108.858926</v>
      </c>
    </row>
    <row r="1150" spans="1:12">
      <c r="A1150" s="68" t="s">
        <v>8613</v>
      </c>
      <c r="B1150" s="61">
        <v>102</v>
      </c>
      <c r="C1150" s="62">
        <v>14334645</v>
      </c>
      <c r="D1150" s="61" t="s">
        <v>3171</v>
      </c>
      <c r="E1150" s="61" t="s">
        <v>8614</v>
      </c>
      <c r="F1150" s="61" t="s">
        <v>37</v>
      </c>
      <c r="G1150" s="62">
        <v>25000000</v>
      </c>
      <c r="H1150" s="61">
        <v>4.8</v>
      </c>
      <c r="I1150" s="62">
        <f>Table1[[#This Row],[gross]]-Table1[[#This Row],[budget]]</f>
        <v>-10665355</v>
      </c>
      <c r="J1150" s="61">
        <f>Table1[[#This Row],[gross]]/1000000</f>
        <v>14.334645</v>
      </c>
      <c r="K1150" s="61">
        <f>Table1[[#This Row],[budget]]/1000000</f>
        <v>25</v>
      </c>
      <c r="L1150" s="71">
        <f>Table1[[#This Row],[Profit_Margin]]/1000000</f>
        <v>-10.665355</v>
      </c>
    </row>
    <row r="1151" spans="1:12">
      <c r="A1151" s="68" t="s">
        <v>21558</v>
      </c>
      <c r="B1151" s="61">
        <v>99</v>
      </c>
      <c r="C1151" s="62">
        <v>10037390</v>
      </c>
      <c r="D1151" s="61" t="s">
        <v>5664</v>
      </c>
      <c r="E1151" s="61" t="s">
        <v>21561</v>
      </c>
      <c r="F1151" s="61" t="s">
        <v>676</v>
      </c>
      <c r="G1151" s="62">
        <v>1000000000</v>
      </c>
      <c r="H1151" s="61">
        <v>6</v>
      </c>
      <c r="I1151" s="62">
        <f>Table1[[#This Row],[gross]]-Table1[[#This Row],[budget]]</f>
        <v>-989962610</v>
      </c>
      <c r="J1151" s="61">
        <f>Table1[[#This Row],[gross]]/1000000</f>
        <v>10.03739</v>
      </c>
      <c r="K1151" s="61">
        <f>Table1[[#This Row],[budget]]/1000000</f>
        <v>1000</v>
      </c>
      <c r="L1151" s="71">
        <f>Table1[[#This Row],[Profit_Margin]]/1000000</f>
        <v>-989.96261000000004</v>
      </c>
    </row>
    <row r="1152" spans="1:12">
      <c r="A1152" s="68" t="s">
        <v>8032</v>
      </c>
      <c r="B1152" s="61">
        <v>102</v>
      </c>
      <c r="C1152" s="62">
        <v>17797316</v>
      </c>
      <c r="D1152" s="61" t="s">
        <v>1681</v>
      </c>
      <c r="E1152" s="61" t="s">
        <v>8033</v>
      </c>
      <c r="F1152" s="61" t="s">
        <v>37</v>
      </c>
      <c r="G1152" s="62">
        <v>32000000</v>
      </c>
      <c r="H1152" s="61">
        <v>6.3</v>
      </c>
      <c r="I1152" s="62">
        <f>Table1[[#This Row],[gross]]-Table1[[#This Row],[budget]]</f>
        <v>-14202684</v>
      </c>
      <c r="J1152" s="61">
        <f>Table1[[#This Row],[gross]]/1000000</f>
        <v>17.797315999999999</v>
      </c>
      <c r="K1152" s="61">
        <f>Table1[[#This Row],[budget]]/1000000</f>
        <v>32</v>
      </c>
      <c r="L1152" s="71">
        <f>Table1[[#This Row],[Profit_Margin]]/1000000</f>
        <v>-14.202684</v>
      </c>
    </row>
    <row r="1153" spans="1:12">
      <c r="A1153" s="68" t="s">
        <v>313</v>
      </c>
      <c r="B1153" s="61">
        <v>130</v>
      </c>
      <c r="C1153" s="62">
        <v>106635996</v>
      </c>
      <c r="D1153" s="61" t="s">
        <v>50</v>
      </c>
      <c r="E1153" s="61" t="s">
        <v>3961</v>
      </c>
      <c r="F1153" s="61" t="s">
        <v>37</v>
      </c>
      <c r="G1153" s="62">
        <v>58000000</v>
      </c>
      <c r="H1153" s="61">
        <v>7.2</v>
      </c>
      <c r="I1153" s="62">
        <f>Table1[[#This Row],[gross]]-Table1[[#This Row],[budget]]</f>
        <v>48635996</v>
      </c>
      <c r="J1153" s="61">
        <f>Table1[[#This Row],[gross]]/1000000</f>
        <v>106.63599600000001</v>
      </c>
      <c r="K1153" s="61">
        <f>Table1[[#This Row],[budget]]/1000000</f>
        <v>58</v>
      </c>
      <c r="L1153" s="71">
        <f>Table1[[#This Row],[Profit_Margin]]/1000000</f>
        <v>48.635995999999999</v>
      </c>
    </row>
    <row r="1154" spans="1:12">
      <c r="A1154" s="68" t="s">
        <v>16450</v>
      </c>
      <c r="B1154" s="61">
        <v>110</v>
      </c>
      <c r="C1154" s="62">
        <v>51100000</v>
      </c>
      <c r="D1154" s="61" t="s">
        <v>50</v>
      </c>
      <c r="E1154" s="61" t="s">
        <v>19160</v>
      </c>
      <c r="F1154" s="61" t="s">
        <v>37</v>
      </c>
      <c r="G1154" s="62">
        <v>3000000</v>
      </c>
      <c r="H1154" s="61">
        <v>7.8</v>
      </c>
      <c r="I1154" s="62">
        <f>Table1[[#This Row],[gross]]-Table1[[#This Row],[budget]]</f>
        <v>48100000</v>
      </c>
      <c r="J1154" s="61">
        <f>Table1[[#This Row],[gross]]/1000000</f>
        <v>51.1</v>
      </c>
      <c r="K1154" s="61">
        <f>Table1[[#This Row],[budget]]/1000000</f>
        <v>3</v>
      </c>
      <c r="L1154" s="71">
        <f>Table1[[#This Row],[Profit_Margin]]/1000000</f>
        <v>48.1</v>
      </c>
    </row>
    <row r="1155" spans="1:12">
      <c r="A1155" s="68" t="s">
        <v>685</v>
      </c>
      <c r="B1155" s="61">
        <v>149</v>
      </c>
      <c r="C1155" s="62">
        <v>167735396</v>
      </c>
      <c r="D1155" s="61" t="s">
        <v>2142</v>
      </c>
      <c r="E1155" s="61" t="s">
        <v>3952</v>
      </c>
      <c r="F1155" s="61" t="s">
        <v>37</v>
      </c>
      <c r="G1155" s="62">
        <v>61000000</v>
      </c>
      <c r="H1155" s="61">
        <v>8.1</v>
      </c>
      <c r="I1155" s="62">
        <f>Table1[[#This Row],[gross]]-Table1[[#This Row],[budget]]</f>
        <v>106735396</v>
      </c>
      <c r="J1155" s="61">
        <f>Table1[[#This Row],[gross]]/1000000</f>
        <v>167.73539600000001</v>
      </c>
      <c r="K1155" s="61">
        <f>Table1[[#This Row],[budget]]/1000000</f>
        <v>61</v>
      </c>
      <c r="L1155" s="71">
        <f>Table1[[#This Row],[Profit_Margin]]/1000000</f>
        <v>106.73539599999999</v>
      </c>
    </row>
    <row r="1156" spans="1:12">
      <c r="A1156" s="68" t="s">
        <v>1687</v>
      </c>
      <c r="B1156" s="61">
        <v>127</v>
      </c>
      <c r="C1156" s="62">
        <v>101643008</v>
      </c>
      <c r="D1156" s="61" t="s">
        <v>334</v>
      </c>
      <c r="E1156" s="61" t="s">
        <v>1688</v>
      </c>
      <c r="F1156" s="61" t="s">
        <v>37</v>
      </c>
      <c r="G1156" s="62">
        <v>90000000</v>
      </c>
      <c r="H1156" s="61">
        <v>6.5</v>
      </c>
      <c r="I1156" s="62">
        <f>Table1[[#This Row],[gross]]-Table1[[#This Row],[budget]]</f>
        <v>11643008</v>
      </c>
      <c r="J1156" s="61">
        <f>Table1[[#This Row],[gross]]/1000000</f>
        <v>101.64300799999999</v>
      </c>
      <c r="K1156" s="61">
        <f>Table1[[#This Row],[budget]]/1000000</f>
        <v>90</v>
      </c>
      <c r="L1156" s="71">
        <f>Table1[[#This Row],[Profit_Margin]]/1000000</f>
        <v>11.643008</v>
      </c>
    </row>
    <row r="1157" spans="1:12">
      <c r="A1157" s="68" t="s">
        <v>18791</v>
      </c>
      <c r="B1157" s="61">
        <v>226</v>
      </c>
      <c r="C1157" s="62">
        <v>198655278</v>
      </c>
      <c r="D1157" s="61" t="s">
        <v>1941</v>
      </c>
      <c r="E1157" s="61" t="s">
        <v>18794</v>
      </c>
      <c r="F1157" s="61" t="s">
        <v>37</v>
      </c>
      <c r="G1157" s="62">
        <v>3977000</v>
      </c>
      <c r="H1157" s="61">
        <v>8.1999999999999993</v>
      </c>
      <c r="I1157" s="62">
        <f>Table1[[#This Row],[gross]]-Table1[[#This Row],[budget]]</f>
        <v>194678278</v>
      </c>
      <c r="J1157" s="61">
        <f>Table1[[#This Row],[gross]]/1000000</f>
        <v>198.65527800000001</v>
      </c>
      <c r="K1157" s="61">
        <f>Table1[[#This Row],[budget]]/1000000</f>
        <v>3.9769999999999999</v>
      </c>
      <c r="L1157" s="71">
        <f>Table1[[#This Row],[Profit_Margin]]/1000000</f>
        <v>194.67827800000001</v>
      </c>
    </row>
    <row r="1158" spans="1:12">
      <c r="A1158" s="68" t="s">
        <v>12173</v>
      </c>
      <c r="B1158" s="61">
        <v>87</v>
      </c>
      <c r="C1158" s="62">
        <v>37566230</v>
      </c>
      <c r="D1158" s="61" t="s">
        <v>12174</v>
      </c>
      <c r="E1158" s="61" t="s">
        <v>12175</v>
      </c>
      <c r="F1158" s="61" t="s">
        <v>37</v>
      </c>
      <c r="G1158" s="62">
        <v>17000000</v>
      </c>
      <c r="H1158" s="61">
        <v>5.0999999999999996</v>
      </c>
      <c r="I1158" s="62">
        <f>Table1[[#This Row],[gross]]-Table1[[#This Row],[budget]]</f>
        <v>20566230</v>
      </c>
      <c r="J1158" s="61">
        <f>Table1[[#This Row],[gross]]/1000000</f>
        <v>37.566229999999997</v>
      </c>
      <c r="K1158" s="61">
        <f>Table1[[#This Row],[budget]]/1000000</f>
        <v>17</v>
      </c>
      <c r="L1158" s="71">
        <f>Table1[[#This Row],[Profit_Margin]]/1000000</f>
        <v>20.566230000000001</v>
      </c>
    </row>
    <row r="1159" spans="1:12">
      <c r="A1159" s="68" t="s">
        <v>16945</v>
      </c>
      <c r="B1159" s="61">
        <v>121</v>
      </c>
      <c r="C1159" s="62">
        <v>4063859</v>
      </c>
      <c r="D1159" s="61" t="s">
        <v>214</v>
      </c>
      <c r="E1159" s="61" t="s">
        <v>16948</v>
      </c>
      <c r="F1159" s="61" t="s">
        <v>8731</v>
      </c>
      <c r="G1159" s="62">
        <v>4800000</v>
      </c>
      <c r="H1159" s="61">
        <v>7.7</v>
      </c>
      <c r="I1159" s="62">
        <f>Table1[[#This Row],[gross]]-Table1[[#This Row],[budget]]</f>
        <v>-736141</v>
      </c>
      <c r="J1159" s="61">
        <f>Table1[[#This Row],[gross]]/1000000</f>
        <v>4.0638589999999999</v>
      </c>
      <c r="K1159" s="61">
        <f>Table1[[#This Row],[budget]]/1000000</f>
        <v>4.8</v>
      </c>
      <c r="L1159" s="71">
        <f>Table1[[#This Row],[Profit_Margin]]/1000000</f>
        <v>-0.73614100000000005</v>
      </c>
    </row>
    <row r="1160" spans="1:12">
      <c r="A1160" s="68" t="s">
        <v>9616</v>
      </c>
      <c r="B1160" s="61">
        <v>101</v>
      </c>
      <c r="C1160" s="62">
        <v>35000629</v>
      </c>
      <c r="D1160" s="61" t="s">
        <v>1681</v>
      </c>
      <c r="E1160" s="61" t="s">
        <v>9617</v>
      </c>
      <c r="F1160" s="61" t="s">
        <v>37</v>
      </c>
      <c r="G1160" s="62">
        <v>25000000</v>
      </c>
      <c r="H1160" s="61">
        <v>5.6</v>
      </c>
      <c r="I1160" s="62">
        <f>Table1[[#This Row],[gross]]-Table1[[#This Row],[budget]]</f>
        <v>10000629</v>
      </c>
      <c r="J1160" s="61">
        <f>Table1[[#This Row],[gross]]/1000000</f>
        <v>35.000629000000004</v>
      </c>
      <c r="K1160" s="61">
        <f>Table1[[#This Row],[budget]]/1000000</f>
        <v>25</v>
      </c>
      <c r="L1160" s="71">
        <f>Table1[[#This Row],[Profit_Margin]]/1000000</f>
        <v>10.000629</v>
      </c>
    </row>
    <row r="1161" spans="1:12">
      <c r="A1161" s="68" t="s">
        <v>3122</v>
      </c>
      <c r="B1161" s="61">
        <v>121</v>
      </c>
      <c r="C1161" s="62">
        <v>123922370</v>
      </c>
      <c r="D1161" s="61" t="s">
        <v>13639</v>
      </c>
      <c r="E1161" s="61" t="s">
        <v>13640</v>
      </c>
      <c r="F1161" s="61" t="s">
        <v>37</v>
      </c>
      <c r="G1161" s="62">
        <v>13000000</v>
      </c>
      <c r="H1161" s="61">
        <v>7.3</v>
      </c>
      <c r="I1161" s="62">
        <f>Table1[[#This Row],[gross]]-Table1[[#This Row],[budget]]</f>
        <v>110922370</v>
      </c>
      <c r="J1161" s="61">
        <f>Table1[[#This Row],[gross]]/1000000</f>
        <v>123.92237</v>
      </c>
      <c r="K1161" s="61">
        <f>Table1[[#This Row],[budget]]/1000000</f>
        <v>13</v>
      </c>
      <c r="L1161" s="71">
        <f>Table1[[#This Row],[Profit_Margin]]/1000000</f>
        <v>110.92237</v>
      </c>
    </row>
    <row r="1162" spans="1:12">
      <c r="A1162" s="68" t="s">
        <v>3401</v>
      </c>
      <c r="B1162" s="61">
        <v>93</v>
      </c>
      <c r="C1162" s="62">
        <v>31501218</v>
      </c>
      <c r="D1162" s="61" t="s">
        <v>5940</v>
      </c>
      <c r="E1162" s="61" t="s">
        <v>16496</v>
      </c>
      <c r="F1162" s="61" t="s">
        <v>37</v>
      </c>
      <c r="G1162" s="62">
        <v>7500000</v>
      </c>
      <c r="H1162" s="61">
        <v>7.5</v>
      </c>
      <c r="I1162" s="62">
        <f>Table1[[#This Row],[gross]]-Table1[[#This Row],[budget]]</f>
        <v>24001218</v>
      </c>
      <c r="J1162" s="61">
        <f>Table1[[#This Row],[gross]]/1000000</f>
        <v>31.501218000000001</v>
      </c>
      <c r="K1162" s="61">
        <f>Table1[[#This Row],[budget]]/1000000</f>
        <v>7.5</v>
      </c>
      <c r="L1162" s="71">
        <f>Table1[[#This Row],[Profit_Margin]]/1000000</f>
        <v>24.001218000000001</v>
      </c>
    </row>
    <row r="1163" spans="1:12">
      <c r="A1163" s="68" t="s">
        <v>6051</v>
      </c>
      <c r="B1163" s="61">
        <v>126</v>
      </c>
      <c r="C1163" s="62">
        <v>138339411</v>
      </c>
      <c r="D1163" s="61" t="s">
        <v>3409</v>
      </c>
      <c r="E1163" s="61" t="s">
        <v>14779</v>
      </c>
      <c r="F1163" s="61" t="s">
        <v>37</v>
      </c>
      <c r="G1163" s="62">
        <v>10000000</v>
      </c>
      <c r="H1163" s="61">
        <v>8.3000000000000007</v>
      </c>
      <c r="I1163" s="62">
        <f>Table1[[#This Row],[gross]]-Table1[[#This Row],[budget]]</f>
        <v>128339411</v>
      </c>
      <c r="J1163" s="61">
        <f>Table1[[#This Row],[gross]]/1000000</f>
        <v>138.33941100000001</v>
      </c>
      <c r="K1163" s="61">
        <f>Table1[[#This Row],[budget]]/1000000</f>
        <v>10</v>
      </c>
      <c r="L1163" s="71">
        <f>Table1[[#This Row],[Profit_Margin]]/1000000</f>
        <v>128.33941100000001</v>
      </c>
    </row>
    <row r="1164" spans="1:12">
      <c r="A1164" s="68" t="s">
        <v>12577</v>
      </c>
      <c r="B1164" s="61">
        <v>92</v>
      </c>
      <c r="C1164" s="62">
        <v>23091</v>
      </c>
      <c r="D1164" s="61" t="s">
        <v>5605</v>
      </c>
      <c r="E1164" s="61" t="s">
        <v>12579</v>
      </c>
      <c r="F1164" s="61" t="s">
        <v>37</v>
      </c>
      <c r="G1164" s="62">
        <v>15000000</v>
      </c>
      <c r="H1164" s="61">
        <v>6.2</v>
      </c>
      <c r="I1164" s="62">
        <f>Table1[[#This Row],[gross]]-Table1[[#This Row],[budget]]</f>
        <v>-14976909</v>
      </c>
      <c r="J1164" s="61">
        <f>Table1[[#This Row],[gross]]/1000000</f>
        <v>2.3091E-2</v>
      </c>
      <c r="K1164" s="61">
        <f>Table1[[#This Row],[budget]]/1000000</f>
        <v>15</v>
      </c>
      <c r="L1164" s="71">
        <f>Table1[[#This Row],[Profit_Margin]]/1000000</f>
        <v>-14.976908999999999</v>
      </c>
    </row>
    <row r="1165" spans="1:12">
      <c r="A1165" s="68" t="s">
        <v>487</v>
      </c>
      <c r="B1165" s="61">
        <v>146</v>
      </c>
      <c r="C1165" s="62">
        <v>46836394</v>
      </c>
      <c r="D1165" s="61" t="s">
        <v>1726</v>
      </c>
      <c r="E1165" s="61" t="s">
        <v>9533</v>
      </c>
      <c r="F1165" s="61" t="s">
        <v>37</v>
      </c>
      <c r="G1165" s="62">
        <v>25000000</v>
      </c>
      <c r="H1165" s="61">
        <v>8.6999999999999993</v>
      </c>
      <c r="I1165" s="62">
        <f>Table1[[#This Row],[gross]]-Table1[[#This Row],[budget]]</f>
        <v>21836394</v>
      </c>
      <c r="J1165" s="61">
        <f>Table1[[#This Row],[gross]]/1000000</f>
        <v>46.836393999999999</v>
      </c>
      <c r="K1165" s="61">
        <f>Table1[[#This Row],[budget]]/1000000</f>
        <v>25</v>
      </c>
      <c r="L1165" s="71">
        <f>Table1[[#This Row],[Profit_Margin]]/1000000</f>
        <v>21.836393999999999</v>
      </c>
    </row>
    <row r="1166" spans="1:12">
      <c r="A1166" s="68" t="s">
        <v>476</v>
      </c>
      <c r="B1166" s="61">
        <v>103</v>
      </c>
      <c r="C1166" s="62">
        <v>80021740</v>
      </c>
      <c r="D1166" s="61" t="s">
        <v>4450</v>
      </c>
      <c r="E1166" s="61" t="s">
        <v>4452</v>
      </c>
      <c r="F1166" s="61" t="s">
        <v>37</v>
      </c>
      <c r="G1166" s="62">
        <v>58000000</v>
      </c>
      <c r="H1166" s="61">
        <v>6.4</v>
      </c>
      <c r="I1166" s="62">
        <f>Table1[[#This Row],[gross]]-Table1[[#This Row],[budget]]</f>
        <v>22021740</v>
      </c>
      <c r="J1166" s="61">
        <f>Table1[[#This Row],[gross]]/1000000</f>
        <v>80.021739999999994</v>
      </c>
      <c r="K1166" s="61">
        <f>Table1[[#This Row],[budget]]/1000000</f>
        <v>58</v>
      </c>
      <c r="L1166" s="71">
        <f>Table1[[#This Row],[Profit_Margin]]/1000000</f>
        <v>22.021740000000001</v>
      </c>
    </row>
    <row r="1167" spans="1:12">
      <c r="A1167" s="68" t="s">
        <v>22857</v>
      </c>
      <c r="B1167" s="61">
        <v>96</v>
      </c>
      <c r="C1167" s="62">
        <v>11798</v>
      </c>
      <c r="D1167" s="61" t="s">
        <v>22858</v>
      </c>
      <c r="E1167" s="61" t="s">
        <v>22860</v>
      </c>
      <c r="F1167" s="61" t="s">
        <v>37</v>
      </c>
      <c r="G1167" s="62">
        <v>100000</v>
      </c>
      <c r="H1167" s="61">
        <v>4.7</v>
      </c>
      <c r="I1167" s="62">
        <f>Table1[[#This Row],[gross]]-Table1[[#This Row],[budget]]</f>
        <v>-88202</v>
      </c>
      <c r="J1167" s="61">
        <f>Table1[[#This Row],[gross]]/1000000</f>
        <v>1.1797999999999999E-2</v>
      </c>
      <c r="K1167" s="61">
        <f>Table1[[#This Row],[budget]]/1000000</f>
        <v>0.1</v>
      </c>
      <c r="L1167" s="71">
        <f>Table1[[#This Row],[Profit_Margin]]/1000000</f>
        <v>-8.8202000000000003E-2</v>
      </c>
    </row>
    <row r="1168" spans="1:12">
      <c r="A1168" s="68" t="s">
        <v>11681</v>
      </c>
      <c r="B1168" s="61">
        <v>131</v>
      </c>
      <c r="C1168" s="62">
        <v>41300105</v>
      </c>
      <c r="D1168" s="61" t="s">
        <v>8060</v>
      </c>
      <c r="E1168" s="61" t="s">
        <v>11798</v>
      </c>
      <c r="F1168" s="61" t="s">
        <v>37</v>
      </c>
      <c r="G1168" s="62">
        <v>19800000</v>
      </c>
      <c r="H1168" s="61">
        <v>7.3</v>
      </c>
      <c r="I1168" s="62">
        <f>Table1[[#This Row],[gross]]-Table1[[#This Row],[budget]]</f>
        <v>21500105</v>
      </c>
      <c r="J1168" s="61">
        <f>Table1[[#This Row],[gross]]/1000000</f>
        <v>41.300105000000002</v>
      </c>
      <c r="K1168" s="61">
        <f>Table1[[#This Row],[budget]]/1000000</f>
        <v>19.8</v>
      </c>
      <c r="L1168" s="71">
        <f>Table1[[#This Row],[Profit_Margin]]/1000000</f>
        <v>21.500105000000001</v>
      </c>
    </row>
    <row r="1169" spans="1:12">
      <c r="A1169" s="68" t="s">
        <v>13514</v>
      </c>
      <c r="B1169" s="61">
        <v>90</v>
      </c>
      <c r="C1169" s="62">
        <v>5108820</v>
      </c>
      <c r="D1169" s="61" t="s">
        <v>1924</v>
      </c>
      <c r="E1169" s="61" t="s">
        <v>13515</v>
      </c>
      <c r="F1169" s="61" t="s">
        <v>37</v>
      </c>
      <c r="G1169" s="62">
        <v>24000000</v>
      </c>
      <c r="H1169" s="61">
        <v>5.9</v>
      </c>
      <c r="I1169" s="62">
        <f>Table1[[#This Row],[gross]]-Table1[[#This Row],[budget]]</f>
        <v>-18891180</v>
      </c>
      <c r="J1169" s="61">
        <f>Table1[[#This Row],[gross]]/1000000</f>
        <v>5.1088199999999997</v>
      </c>
      <c r="K1169" s="61">
        <f>Table1[[#This Row],[budget]]/1000000</f>
        <v>24</v>
      </c>
      <c r="L1169" s="71">
        <f>Table1[[#This Row],[Profit_Margin]]/1000000</f>
        <v>-18.891179999999999</v>
      </c>
    </row>
    <row r="1170" spans="1:12">
      <c r="A1170" s="68" t="s">
        <v>5896</v>
      </c>
      <c r="B1170" s="61">
        <v>98</v>
      </c>
      <c r="C1170" s="62">
        <v>59588068</v>
      </c>
      <c r="D1170" s="61" t="s">
        <v>3030</v>
      </c>
      <c r="E1170" s="61" t="s">
        <v>6516</v>
      </c>
      <c r="F1170" s="61" t="s">
        <v>37</v>
      </c>
      <c r="G1170" s="62">
        <v>40000000</v>
      </c>
      <c r="H1170" s="61">
        <v>5.8</v>
      </c>
      <c r="I1170" s="62">
        <f>Table1[[#This Row],[gross]]-Table1[[#This Row],[budget]]</f>
        <v>19588068</v>
      </c>
      <c r="J1170" s="61">
        <f>Table1[[#This Row],[gross]]/1000000</f>
        <v>59.588068</v>
      </c>
      <c r="K1170" s="61">
        <f>Table1[[#This Row],[budget]]/1000000</f>
        <v>40</v>
      </c>
      <c r="L1170" s="71">
        <f>Table1[[#This Row],[Profit_Margin]]/1000000</f>
        <v>19.588068</v>
      </c>
    </row>
    <row r="1171" spans="1:12">
      <c r="A1171" s="68" t="s">
        <v>13514</v>
      </c>
      <c r="B1171" s="61">
        <v>95</v>
      </c>
      <c r="C1171" s="62">
        <v>2955039</v>
      </c>
      <c r="D1171" s="61" t="s">
        <v>1634</v>
      </c>
      <c r="E1171" s="61" t="s">
        <v>15716</v>
      </c>
      <c r="F1171" s="61" t="s">
        <v>37</v>
      </c>
      <c r="G1171" s="62">
        <v>9000000</v>
      </c>
      <c r="H1171" s="61">
        <v>6.2</v>
      </c>
      <c r="I1171" s="62">
        <f>Table1[[#This Row],[gross]]-Table1[[#This Row],[budget]]</f>
        <v>-6044961</v>
      </c>
      <c r="J1171" s="61">
        <f>Table1[[#This Row],[gross]]/1000000</f>
        <v>2.9550390000000002</v>
      </c>
      <c r="K1171" s="61">
        <f>Table1[[#This Row],[budget]]/1000000</f>
        <v>9</v>
      </c>
      <c r="L1171" s="71">
        <f>Table1[[#This Row],[Profit_Margin]]/1000000</f>
        <v>-6.0449609999999998</v>
      </c>
    </row>
    <row r="1172" spans="1:12">
      <c r="A1172" s="68" t="s">
        <v>3694</v>
      </c>
      <c r="B1172" s="61">
        <v>116</v>
      </c>
      <c r="C1172" s="62">
        <v>148085755</v>
      </c>
      <c r="D1172" s="61" t="s">
        <v>3409</v>
      </c>
      <c r="E1172" s="61" t="s">
        <v>9382</v>
      </c>
      <c r="F1172" s="61" t="s">
        <v>37</v>
      </c>
      <c r="G1172" s="62">
        <v>33000000</v>
      </c>
      <c r="H1172" s="61">
        <v>8.1999999999999993</v>
      </c>
      <c r="I1172" s="62">
        <f>Table1[[#This Row],[gross]]-Table1[[#This Row],[budget]]</f>
        <v>115085755</v>
      </c>
      <c r="J1172" s="61">
        <f>Table1[[#This Row],[gross]]/1000000</f>
        <v>148.08575500000001</v>
      </c>
      <c r="K1172" s="61">
        <f>Table1[[#This Row],[budget]]/1000000</f>
        <v>33</v>
      </c>
      <c r="L1172" s="71">
        <f>Table1[[#This Row],[Profit_Margin]]/1000000</f>
        <v>115.08575500000001</v>
      </c>
    </row>
    <row r="1173" spans="1:12">
      <c r="A1173" s="68" t="s">
        <v>1217</v>
      </c>
      <c r="B1173" s="61">
        <v>91</v>
      </c>
      <c r="C1173" s="62">
        <v>274084951</v>
      </c>
      <c r="D1173" s="61" t="s">
        <v>1483</v>
      </c>
      <c r="E1173" s="61" t="s">
        <v>1485</v>
      </c>
      <c r="F1173" s="61" t="s">
        <v>37</v>
      </c>
      <c r="G1173" s="62">
        <v>100000000</v>
      </c>
      <c r="H1173" s="61">
        <v>7.8</v>
      </c>
      <c r="I1173" s="62">
        <f>Table1[[#This Row],[gross]]-Table1[[#This Row],[budget]]</f>
        <v>174084951</v>
      </c>
      <c r="J1173" s="61">
        <f>Table1[[#This Row],[gross]]/1000000</f>
        <v>274.08495099999999</v>
      </c>
      <c r="K1173" s="61">
        <f>Table1[[#This Row],[budget]]/1000000</f>
        <v>100</v>
      </c>
      <c r="L1173" s="71">
        <f>Table1[[#This Row],[Profit_Margin]]/1000000</f>
        <v>174.08495099999999</v>
      </c>
    </row>
    <row r="1174" spans="1:12">
      <c r="A1174" s="68" t="s">
        <v>13411</v>
      </c>
      <c r="B1174" s="61">
        <v>110</v>
      </c>
      <c r="C1174" s="62">
        <v>181360000</v>
      </c>
      <c r="D1174" s="61" t="s">
        <v>16971</v>
      </c>
      <c r="E1174" s="61" t="s">
        <v>16973</v>
      </c>
      <c r="F1174" s="61" t="s">
        <v>37</v>
      </c>
      <c r="G1174" s="62">
        <v>6000000</v>
      </c>
      <c r="H1174" s="61">
        <v>7.2</v>
      </c>
      <c r="I1174" s="62">
        <f>Table1[[#This Row],[gross]]-Table1[[#This Row],[budget]]</f>
        <v>175360000</v>
      </c>
      <c r="J1174" s="61">
        <f>Table1[[#This Row],[gross]]/1000000</f>
        <v>181.36</v>
      </c>
      <c r="K1174" s="61">
        <f>Table1[[#This Row],[budget]]/1000000</f>
        <v>6</v>
      </c>
      <c r="L1174" s="71">
        <f>Table1[[#This Row],[Profit_Margin]]/1000000</f>
        <v>175.36</v>
      </c>
    </row>
    <row r="1175" spans="1:12">
      <c r="A1175" s="68" t="s">
        <v>313</v>
      </c>
      <c r="B1175" s="61">
        <v>123</v>
      </c>
      <c r="C1175" s="62">
        <v>116593191</v>
      </c>
      <c r="D1175" s="61" t="s">
        <v>73</v>
      </c>
      <c r="E1175" s="61" t="s">
        <v>316</v>
      </c>
      <c r="F1175" s="61" t="s">
        <v>37</v>
      </c>
      <c r="G1175" s="62">
        <v>200000000</v>
      </c>
      <c r="H1175" s="61">
        <v>5.6</v>
      </c>
      <c r="I1175" s="62">
        <f>Table1[[#This Row],[gross]]-Table1[[#This Row],[budget]]</f>
        <v>-83406809</v>
      </c>
      <c r="J1175" s="61">
        <f>Table1[[#This Row],[gross]]/1000000</f>
        <v>116.593191</v>
      </c>
      <c r="K1175" s="61">
        <f>Table1[[#This Row],[budget]]/1000000</f>
        <v>200</v>
      </c>
      <c r="L1175" s="71">
        <f>Table1[[#This Row],[Profit_Margin]]/1000000</f>
        <v>-83.406808999999996</v>
      </c>
    </row>
    <row r="1176" spans="1:12">
      <c r="A1176" s="68" t="s">
        <v>17923</v>
      </c>
      <c r="B1176" s="61">
        <v>95</v>
      </c>
      <c r="C1176" s="62">
        <v>3219029</v>
      </c>
      <c r="D1176" s="61" t="s">
        <v>17924</v>
      </c>
      <c r="E1176" s="61" t="s">
        <v>17925</v>
      </c>
      <c r="F1176" s="61" t="s">
        <v>37</v>
      </c>
      <c r="G1176" s="62">
        <v>5000000</v>
      </c>
      <c r="H1176" s="61">
        <v>7.1</v>
      </c>
      <c r="I1176" s="62">
        <f>Table1[[#This Row],[gross]]-Table1[[#This Row],[budget]]</f>
        <v>-1780971</v>
      </c>
      <c r="J1176" s="61">
        <f>Table1[[#This Row],[gross]]/1000000</f>
        <v>3.2190289999999999</v>
      </c>
      <c r="K1176" s="61">
        <f>Table1[[#This Row],[budget]]/1000000</f>
        <v>5</v>
      </c>
      <c r="L1176" s="71">
        <f>Table1[[#This Row],[Profit_Margin]]/1000000</f>
        <v>-1.7809710000000001</v>
      </c>
    </row>
    <row r="1177" spans="1:12">
      <c r="A1177" s="68" t="s">
        <v>1155</v>
      </c>
      <c r="B1177" s="61">
        <v>115</v>
      </c>
      <c r="C1177" s="62">
        <v>35024475</v>
      </c>
      <c r="D1177" s="61" t="s">
        <v>1910</v>
      </c>
      <c r="E1177" s="61" t="s">
        <v>1911</v>
      </c>
      <c r="F1177" s="61" t="s">
        <v>37</v>
      </c>
      <c r="G1177" s="62">
        <v>100000000</v>
      </c>
      <c r="H1177" s="61">
        <v>6.9</v>
      </c>
      <c r="I1177" s="62">
        <f>Table1[[#This Row],[gross]]-Table1[[#This Row],[budget]]</f>
        <v>-64975525</v>
      </c>
      <c r="J1177" s="61">
        <f>Table1[[#This Row],[gross]]/1000000</f>
        <v>35.024475000000002</v>
      </c>
      <c r="K1177" s="61">
        <f>Table1[[#This Row],[budget]]/1000000</f>
        <v>100</v>
      </c>
      <c r="L1177" s="71">
        <f>Table1[[#This Row],[Profit_Margin]]/1000000</f>
        <v>-64.975525000000005</v>
      </c>
    </row>
    <row r="1178" spans="1:12">
      <c r="A1178" s="68" t="s">
        <v>2843</v>
      </c>
      <c r="B1178" s="61">
        <v>106</v>
      </c>
      <c r="C1178" s="62">
        <v>41482207</v>
      </c>
      <c r="D1178" s="61" t="s">
        <v>882</v>
      </c>
      <c r="E1178" s="61" t="s">
        <v>5252</v>
      </c>
      <c r="F1178" s="61" t="s">
        <v>37</v>
      </c>
      <c r="G1178" s="62">
        <v>50000000</v>
      </c>
      <c r="H1178" s="61">
        <v>6.3</v>
      </c>
      <c r="I1178" s="62">
        <f>Table1[[#This Row],[gross]]-Table1[[#This Row],[budget]]</f>
        <v>-8517793</v>
      </c>
      <c r="J1178" s="61">
        <f>Table1[[#This Row],[gross]]/1000000</f>
        <v>41.482207000000002</v>
      </c>
      <c r="K1178" s="61">
        <f>Table1[[#This Row],[budget]]/1000000</f>
        <v>50</v>
      </c>
      <c r="L1178" s="71">
        <f>Table1[[#This Row],[Profit_Margin]]/1000000</f>
        <v>-8.5177929999999993</v>
      </c>
    </row>
    <row r="1179" spans="1:12">
      <c r="A1179" s="68" t="s">
        <v>2843</v>
      </c>
      <c r="B1179" s="61">
        <v>106</v>
      </c>
      <c r="C1179" s="62">
        <v>148170000</v>
      </c>
      <c r="D1179" s="61" t="s">
        <v>882</v>
      </c>
      <c r="E1179" s="61" t="s">
        <v>14479</v>
      </c>
      <c r="F1179" s="61" t="s">
        <v>37</v>
      </c>
      <c r="G1179" s="62">
        <v>11000000</v>
      </c>
      <c r="H1179" s="61">
        <v>7.2</v>
      </c>
      <c r="I1179" s="62">
        <f>Table1[[#This Row],[gross]]-Table1[[#This Row],[budget]]</f>
        <v>137170000</v>
      </c>
      <c r="J1179" s="61">
        <f>Table1[[#This Row],[gross]]/1000000</f>
        <v>148.16999999999999</v>
      </c>
      <c r="K1179" s="61">
        <f>Table1[[#This Row],[budget]]/1000000</f>
        <v>11</v>
      </c>
      <c r="L1179" s="71">
        <f>Table1[[#This Row],[Profit_Margin]]/1000000</f>
        <v>137.16999999999999</v>
      </c>
    </row>
    <row r="1180" spans="1:12">
      <c r="A1180" s="68" t="s">
        <v>8430</v>
      </c>
      <c r="B1180" s="61">
        <v>125</v>
      </c>
      <c r="C1180" s="62">
        <v>38432823</v>
      </c>
      <c r="D1180" s="61" t="s">
        <v>8432</v>
      </c>
      <c r="E1180" s="61" t="s">
        <v>8433</v>
      </c>
      <c r="F1180" s="61" t="s">
        <v>37</v>
      </c>
      <c r="G1180" s="62">
        <v>30000000</v>
      </c>
      <c r="H1180" s="61">
        <v>6.9</v>
      </c>
      <c r="I1180" s="62">
        <f>Table1[[#This Row],[gross]]-Table1[[#This Row],[budget]]</f>
        <v>8432823</v>
      </c>
      <c r="J1180" s="61">
        <f>Table1[[#This Row],[gross]]/1000000</f>
        <v>38.432822999999999</v>
      </c>
      <c r="K1180" s="61">
        <f>Table1[[#This Row],[budget]]/1000000</f>
        <v>30</v>
      </c>
      <c r="L1180" s="71">
        <f>Table1[[#This Row],[Profit_Margin]]/1000000</f>
        <v>8.4328230000000008</v>
      </c>
    </row>
    <row r="1181" spans="1:12">
      <c r="A1181" s="68" t="s">
        <v>4903</v>
      </c>
      <c r="B1181" s="61">
        <v>189</v>
      </c>
      <c r="C1181" s="62">
        <v>25031037</v>
      </c>
      <c r="D1181" s="61" t="s">
        <v>4904</v>
      </c>
      <c r="E1181" s="61" t="s">
        <v>4905</v>
      </c>
      <c r="F1181" s="61" t="s">
        <v>37</v>
      </c>
      <c r="G1181" s="62">
        <v>53000000</v>
      </c>
      <c r="H1181" s="61">
        <v>7.6</v>
      </c>
      <c r="I1181" s="62">
        <f>Table1[[#This Row],[gross]]-Table1[[#This Row],[budget]]</f>
        <v>-27968963</v>
      </c>
      <c r="J1181" s="61">
        <f>Table1[[#This Row],[gross]]/1000000</f>
        <v>25.031037000000001</v>
      </c>
      <c r="K1181" s="61">
        <f>Table1[[#This Row],[budget]]/1000000</f>
        <v>53</v>
      </c>
      <c r="L1181" s="71">
        <f>Table1[[#This Row],[Profit_Margin]]/1000000</f>
        <v>-27.968962999999999</v>
      </c>
    </row>
    <row r="1182" spans="1:12">
      <c r="A1182" s="68" t="s">
        <v>22563</v>
      </c>
      <c r="B1182" s="61">
        <v>86</v>
      </c>
      <c r="C1182" s="62">
        <v>1114943</v>
      </c>
      <c r="D1182" s="61" t="s">
        <v>6199</v>
      </c>
      <c r="E1182" s="61" t="s">
        <v>22565</v>
      </c>
      <c r="F1182" s="61" t="s">
        <v>37</v>
      </c>
      <c r="G1182" s="62">
        <v>500000</v>
      </c>
      <c r="H1182" s="61">
        <v>6.5</v>
      </c>
      <c r="I1182" s="62">
        <f>Table1[[#This Row],[gross]]-Table1[[#This Row],[budget]]</f>
        <v>614943</v>
      </c>
      <c r="J1182" s="61">
        <f>Table1[[#This Row],[gross]]/1000000</f>
        <v>1.114943</v>
      </c>
      <c r="K1182" s="61">
        <f>Table1[[#This Row],[budget]]/1000000</f>
        <v>0.5</v>
      </c>
      <c r="L1182" s="71">
        <f>Table1[[#This Row],[Profit_Margin]]/1000000</f>
        <v>0.61494300000000002</v>
      </c>
    </row>
    <row r="1183" spans="1:12">
      <c r="A1183" s="68" t="s">
        <v>5476</v>
      </c>
      <c r="B1183" s="61">
        <v>107</v>
      </c>
      <c r="C1183" s="62">
        <v>28014536</v>
      </c>
      <c r="D1183" s="61" t="s">
        <v>1533</v>
      </c>
      <c r="E1183" s="61" t="s">
        <v>12880</v>
      </c>
      <c r="F1183" s="61" t="s">
        <v>37</v>
      </c>
      <c r="G1183" s="62">
        <v>15000000</v>
      </c>
      <c r="H1183" s="61">
        <v>7.4</v>
      </c>
      <c r="I1183" s="62">
        <f>Table1[[#This Row],[gross]]-Table1[[#This Row],[budget]]</f>
        <v>13014536</v>
      </c>
      <c r="J1183" s="61">
        <f>Table1[[#This Row],[gross]]/1000000</f>
        <v>28.014536</v>
      </c>
      <c r="K1183" s="61">
        <f>Table1[[#This Row],[budget]]/1000000</f>
        <v>15</v>
      </c>
      <c r="L1183" s="71">
        <f>Table1[[#This Row],[Profit_Margin]]/1000000</f>
        <v>13.014536</v>
      </c>
    </row>
    <row r="1184" spans="1:12">
      <c r="A1184" s="68" t="s">
        <v>4218</v>
      </c>
      <c r="B1184" s="61">
        <v>101</v>
      </c>
      <c r="C1184" s="62">
        <v>70906973</v>
      </c>
      <c r="D1184" s="61" t="s">
        <v>3632</v>
      </c>
      <c r="E1184" s="61" t="s">
        <v>13322</v>
      </c>
      <c r="F1184" s="61" t="s">
        <v>37</v>
      </c>
      <c r="G1184" s="62">
        <v>14600000</v>
      </c>
      <c r="H1184" s="61">
        <v>8.1</v>
      </c>
      <c r="I1184" s="62">
        <f>Table1[[#This Row],[gross]]-Table1[[#This Row],[budget]]</f>
        <v>56306973</v>
      </c>
      <c r="J1184" s="61">
        <f>Table1[[#This Row],[gross]]/1000000</f>
        <v>70.906972999999994</v>
      </c>
      <c r="K1184" s="61">
        <f>Table1[[#This Row],[budget]]/1000000</f>
        <v>14.6</v>
      </c>
      <c r="L1184" s="71">
        <f>Table1[[#This Row],[Profit_Margin]]/1000000</f>
        <v>56.306972999999999</v>
      </c>
    </row>
    <row r="1185" spans="1:12">
      <c r="A1185" s="68" t="s">
        <v>2178</v>
      </c>
      <c r="B1185" s="61">
        <v>101</v>
      </c>
      <c r="C1185" s="62">
        <v>133668525</v>
      </c>
      <c r="D1185" s="61" t="s">
        <v>1671</v>
      </c>
      <c r="E1185" s="61" t="s">
        <v>2584</v>
      </c>
      <c r="F1185" s="61" t="s">
        <v>37</v>
      </c>
      <c r="G1185" s="62">
        <v>80000000</v>
      </c>
      <c r="H1185" s="61">
        <v>5.4</v>
      </c>
      <c r="I1185" s="62">
        <f>Table1[[#This Row],[gross]]-Table1[[#This Row],[budget]]</f>
        <v>53668525</v>
      </c>
      <c r="J1185" s="61">
        <f>Table1[[#This Row],[gross]]/1000000</f>
        <v>133.66852499999999</v>
      </c>
      <c r="K1185" s="61">
        <f>Table1[[#This Row],[budget]]/1000000</f>
        <v>80</v>
      </c>
      <c r="L1185" s="71">
        <f>Table1[[#This Row],[Profit_Margin]]/1000000</f>
        <v>53.668525000000002</v>
      </c>
    </row>
    <row r="1186" spans="1:12">
      <c r="A1186" s="68" t="s">
        <v>2178</v>
      </c>
      <c r="B1186" s="61">
        <v>102</v>
      </c>
      <c r="C1186" s="62">
        <v>162001186</v>
      </c>
      <c r="D1186" s="61" t="s">
        <v>1671</v>
      </c>
      <c r="E1186" s="61" t="s">
        <v>3044</v>
      </c>
      <c r="F1186" s="61" t="s">
        <v>37</v>
      </c>
      <c r="G1186" s="62">
        <v>80000000</v>
      </c>
      <c r="H1186" s="61">
        <v>6</v>
      </c>
      <c r="I1186" s="62">
        <f>Table1[[#This Row],[gross]]-Table1[[#This Row],[budget]]</f>
        <v>82001186</v>
      </c>
      <c r="J1186" s="61">
        <f>Table1[[#This Row],[gross]]/1000000</f>
        <v>162.00118599999999</v>
      </c>
      <c r="K1186" s="61">
        <f>Table1[[#This Row],[budget]]/1000000</f>
        <v>80</v>
      </c>
      <c r="L1186" s="71">
        <f>Table1[[#This Row],[Profit_Margin]]/1000000</f>
        <v>82.001186000000004</v>
      </c>
    </row>
    <row r="1187" spans="1:12">
      <c r="A1187" s="68" t="s">
        <v>2467</v>
      </c>
      <c r="B1187" s="61">
        <v>113</v>
      </c>
      <c r="C1187" s="62">
        <v>29802761</v>
      </c>
      <c r="D1187" s="61" t="s">
        <v>3913</v>
      </c>
      <c r="E1187" s="61" t="s">
        <v>6947</v>
      </c>
      <c r="F1187" s="61" t="s">
        <v>37</v>
      </c>
      <c r="G1187" s="62">
        <v>40000000</v>
      </c>
      <c r="H1187" s="61">
        <v>6.4</v>
      </c>
      <c r="I1187" s="62">
        <f>Table1[[#This Row],[gross]]-Table1[[#This Row],[budget]]</f>
        <v>-10197239</v>
      </c>
      <c r="J1187" s="61">
        <f>Table1[[#This Row],[gross]]/1000000</f>
        <v>29.802761</v>
      </c>
      <c r="K1187" s="61">
        <f>Table1[[#This Row],[budget]]/1000000</f>
        <v>40</v>
      </c>
      <c r="L1187" s="71">
        <f>Table1[[#This Row],[Profit_Margin]]/1000000</f>
        <v>-10.197239</v>
      </c>
    </row>
    <row r="1188" spans="1:12">
      <c r="A1188" s="68" t="s">
        <v>653</v>
      </c>
      <c r="B1188" s="61">
        <v>121</v>
      </c>
      <c r="C1188" s="62">
        <v>333130696</v>
      </c>
      <c r="D1188" s="61" t="s">
        <v>73</v>
      </c>
      <c r="E1188" s="61" t="s">
        <v>655</v>
      </c>
      <c r="F1188" s="61" t="s">
        <v>37</v>
      </c>
      <c r="G1188" s="62">
        <v>170000000</v>
      </c>
      <c r="H1188" s="61">
        <v>8.1</v>
      </c>
      <c r="I1188" s="62">
        <f>Table1[[#This Row],[gross]]-Table1[[#This Row],[budget]]</f>
        <v>163130696</v>
      </c>
      <c r="J1188" s="61">
        <f>Table1[[#This Row],[gross]]/1000000</f>
        <v>333.130696</v>
      </c>
      <c r="K1188" s="61">
        <f>Table1[[#This Row],[budget]]/1000000</f>
        <v>170</v>
      </c>
      <c r="L1188" s="71">
        <f>Table1[[#This Row],[Profit_Margin]]/1000000</f>
        <v>163.130696</v>
      </c>
    </row>
    <row r="1189" spans="1:12">
      <c r="A1189" s="68" t="s">
        <v>7302</v>
      </c>
      <c r="B1189" s="61">
        <v>105</v>
      </c>
      <c r="C1189" s="62">
        <v>67962333</v>
      </c>
      <c r="D1189" s="61" t="s">
        <v>1681</v>
      </c>
      <c r="E1189" s="61" t="s">
        <v>7304</v>
      </c>
      <c r="F1189" s="61" t="s">
        <v>37</v>
      </c>
      <c r="G1189" s="62">
        <v>35000000</v>
      </c>
      <c r="H1189" s="61">
        <v>5.9</v>
      </c>
      <c r="I1189" s="62">
        <f>Table1[[#This Row],[gross]]-Table1[[#This Row],[budget]]</f>
        <v>32962333</v>
      </c>
      <c r="J1189" s="61">
        <f>Table1[[#This Row],[gross]]/1000000</f>
        <v>67.962333000000001</v>
      </c>
      <c r="K1189" s="61">
        <f>Table1[[#This Row],[budget]]/1000000</f>
        <v>35</v>
      </c>
      <c r="L1189" s="71">
        <f>Table1[[#This Row],[Profit_Margin]]/1000000</f>
        <v>32.962333000000001</v>
      </c>
    </row>
    <row r="1190" spans="1:12">
      <c r="A1190" s="68" t="s">
        <v>476</v>
      </c>
      <c r="B1190" s="61">
        <v>85</v>
      </c>
      <c r="C1190" s="62">
        <v>42776259</v>
      </c>
      <c r="D1190" s="61" t="s">
        <v>787</v>
      </c>
      <c r="E1190" s="61" t="s">
        <v>1551</v>
      </c>
      <c r="F1190" s="61" t="s">
        <v>37</v>
      </c>
      <c r="G1190" s="62">
        <v>112000000</v>
      </c>
      <c r="H1190" s="61">
        <v>4.9000000000000004</v>
      </c>
      <c r="I1190" s="62">
        <f>Table1[[#This Row],[gross]]-Table1[[#This Row],[budget]]</f>
        <v>-69223741</v>
      </c>
      <c r="J1190" s="61">
        <f>Table1[[#This Row],[gross]]/1000000</f>
        <v>42.776259000000003</v>
      </c>
      <c r="K1190" s="61">
        <f>Table1[[#This Row],[budget]]/1000000</f>
        <v>112</v>
      </c>
      <c r="L1190" s="71">
        <f>Table1[[#This Row],[Profit_Margin]]/1000000</f>
        <v>-69.223741000000004</v>
      </c>
    </row>
    <row r="1191" spans="1:12">
      <c r="A1191" s="68" t="s">
        <v>15248</v>
      </c>
      <c r="B1191" s="61">
        <v>101</v>
      </c>
      <c r="C1191" s="62">
        <v>1631839</v>
      </c>
      <c r="D1191" s="61" t="s">
        <v>4262</v>
      </c>
      <c r="E1191" s="61" t="s">
        <v>15249</v>
      </c>
      <c r="F1191" s="61" t="s">
        <v>37</v>
      </c>
      <c r="G1191" s="62">
        <v>10000000</v>
      </c>
      <c r="H1191" s="61">
        <v>5.7</v>
      </c>
      <c r="I1191" s="62">
        <f>Table1[[#This Row],[gross]]-Table1[[#This Row],[budget]]</f>
        <v>-8368161</v>
      </c>
      <c r="J1191" s="61">
        <f>Table1[[#This Row],[gross]]/1000000</f>
        <v>1.631839</v>
      </c>
      <c r="K1191" s="61">
        <f>Table1[[#This Row],[budget]]/1000000</f>
        <v>10</v>
      </c>
      <c r="L1191" s="71">
        <f>Table1[[#This Row],[Profit_Margin]]/1000000</f>
        <v>-8.3681610000000006</v>
      </c>
    </row>
    <row r="1192" spans="1:12">
      <c r="A1192" s="68" t="s">
        <v>4392</v>
      </c>
      <c r="B1192" s="61">
        <v>107</v>
      </c>
      <c r="C1192" s="62">
        <v>7564000</v>
      </c>
      <c r="D1192" s="61" t="s">
        <v>5316</v>
      </c>
      <c r="E1192" s="61" t="s">
        <v>6865</v>
      </c>
      <c r="F1192" s="61" t="s">
        <v>37</v>
      </c>
      <c r="G1192" s="62">
        <v>20000000</v>
      </c>
      <c r="H1192" s="61">
        <v>6.2</v>
      </c>
      <c r="I1192" s="62">
        <f>Table1[[#This Row],[gross]]-Table1[[#This Row],[budget]]</f>
        <v>-12436000</v>
      </c>
      <c r="J1192" s="61">
        <f>Table1[[#This Row],[gross]]/1000000</f>
        <v>7.5640000000000001</v>
      </c>
      <c r="K1192" s="61">
        <f>Table1[[#This Row],[budget]]/1000000</f>
        <v>20</v>
      </c>
      <c r="L1192" s="71">
        <f>Table1[[#This Row],[Profit_Margin]]/1000000</f>
        <v>-12.436</v>
      </c>
    </row>
    <row r="1193" spans="1:12">
      <c r="A1193" s="68" t="s">
        <v>7113</v>
      </c>
      <c r="B1193" s="61">
        <v>106</v>
      </c>
      <c r="C1193" s="62">
        <v>29997095</v>
      </c>
      <c r="D1193" s="61" t="s">
        <v>10440</v>
      </c>
      <c r="E1193" s="61" t="s">
        <v>10441</v>
      </c>
      <c r="F1193" s="61" t="s">
        <v>37</v>
      </c>
      <c r="G1193" s="62">
        <v>22000000</v>
      </c>
      <c r="H1193" s="61">
        <v>6.4</v>
      </c>
      <c r="I1193" s="62">
        <f>Table1[[#This Row],[gross]]-Table1[[#This Row],[budget]]</f>
        <v>7997095</v>
      </c>
      <c r="J1193" s="61">
        <f>Table1[[#This Row],[gross]]/1000000</f>
        <v>29.997095000000002</v>
      </c>
      <c r="K1193" s="61">
        <f>Table1[[#This Row],[budget]]/1000000</f>
        <v>22</v>
      </c>
      <c r="L1193" s="71">
        <f>Table1[[#This Row],[Profit_Margin]]/1000000</f>
        <v>7.9970949999999998</v>
      </c>
    </row>
    <row r="1194" spans="1:12">
      <c r="A1194" s="68" t="s">
        <v>2612</v>
      </c>
      <c r="B1194" s="61">
        <v>117</v>
      </c>
      <c r="C1194" s="62">
        <v>118823091</v>
      </c>
      <c r="D1194" s="61" t="s">
        <v>3023</v>
      </c>
      <c r="E1194" s="61" t="s">
        <v>3025</v>
      </c>
      <c r="F1194" s="61" t="s">
        <v>37</v>
      </c>
      <c r="G1194" s="62">
        <v>75000000</v>
      </c>
      <c r="H1194" s="61">
        <v>6.7</v>
      </c>
      <c r="I1194" s="62">
        <f>Table1[[#This Row],[gross]]-Table1[[#This Row],[budget]]</f>
        <v>43823091</v>
      </c>
      <c r="J1194" s="61">
        <f>Table1[[#This Row],[gross]]/1000000</f>
        <v>118.82309100000001</v>
      </c>
      <c r="K1194" s="61">
        <f>Table1[[#This Row],[budget]]/1000000</f>
        <v>75</v>
      </c>
      <c r="L1194" s="71">
        <f>Table1[[#This Row],[Profit_Margin]]/1000000</f>
        <v>43.823090999999998</v>
      </c>
    </row>
    <row r="1195" spans="1:12">
      <c r="A1195" s="68" t="s">
        <v>14086</v>
      </c>
      <c r="B1195" s="61">
        <v>82</v>
      </c>
      <c r="C1195" s="62">
        <v>17278980</v>
      </c>
      <c r="D1195" s="61" t="s">
        <v>1009</v>
      </c>
      <c r="E1195" s="61" t="s">
        <v>16072</v>
      </c>
      <c r="F1195" s="61" t="s">
        <v>37</v>
      </c>
      <c r="G1195" s="62">
        <v>8000000</v>
      </c>
      <c r="H1195" s="61">
        <v>6.7</v>
      </c>
      <c r="I1195" s="62">
        <f>Table1[[#This Row],[gross]]-Table1[[#This Row],[budget]]</f>
        <v>9278980</v>
      </c>
      <c r="J1195" s="61">
        <f>Table1[[#This Row],[gross]]/1000000</f>
        <v>17.278980000000001</v>
      </c>
      <c r="K1195" s="61">
        <f>Table1[[#This Row],[budget]]/1000000</f>
        <v>8</v>
      </c>
      <c r="L1195" s="71">
        <f>Table1[[#This Row],[Profit_Margin]]/1000000</f>
        <v>9.2789800000000007</v>
      </c>
    </row>
    <row r="1196" spans="1:12">
      <c r="A1196" s="68" t="s">
        <v>22324</v>
      </c>
      <c r="B1196" s="61">
        <v>106</v>
      </c>
      <c r="C1196" s="62">
        <v>2694973</v>
      </c>
      <c r="D1196" s="61" t="s">
        <v>3409</v>
      </c>
      <c r="E1196" s="61" t="s">
        <v>22325</v>
      </c>
      <c r="F1196" s="61" t="s">
        <v>37</v>
      </c>
      <c r="G1196" s="62">
        <v>700000</v>
      </c>
      <c r="H1196" s="61">
        <v>7.2</v>
      </c>
      <c r="I1196" s="62">
        <f>Table1[[#This Row],[gross]]-Table1[[#This Row],[budget]]</f>
        <v>1994973</v>
      </c>
      <c r="J1196" s="61">
        <f>Table1[[#This Row],[gross]]/1000000</f>
        <v>2.6949730000000001</v>
      </c>
      <c r="K1196" s="61">
        <f>Table1[[#This Row],[budget]]/1000000</f>
        <v>0.7</v>
      </c>
      <c r="L1196" s="71">
        <f>Table1[[#This Row],[Profit_Margin]]/1000000</f>
        <v>1.9949730000000001</v>
      </c>
    </row>
    <row r="1197" spans="1:12">
      <c r="A1197" s="68" t="s">
        <v>9773</v>
      </c>
      <c r="B1197" s="61">
        <v>98</v>
      </c>
      <c r="C1197" s="62">
        <v>15361537</v>
      </c>
      <c r="D1197" s="61" t="s">
        <v>334</v>
      </c>
      <c r="E1197" s="61" t="s">
        <v>9776</v>
      </c>
      <c r="F1197" s="61" t="s">
        <v>37</v>
      </c>
      <c r="G1197" s="62">
        <v>13000000</v>
      </c>
      <c r="H1197" s="61">
        <v>4.5999999999999996</v>
      </c>
      <c r="I1197" s="62">
        <f>Table1[[#This Row],[gross]]-Table1[[#This Row],[budget]]</f>
        <v>2361537</v>
      </c>
      <c r="J1197" s="61">
        <f>Table1[[#This Row],[gross]]/1000000</f>
        <v>15.361537</v>
      </c>
      <c r="K1197" s="61">
        <f>Table1[[#This Row],[budget]]/1000000</f>
        <v>13</v>
      </c>
      <c r="L1197" s="71">
        <f>Table1[[#This Row],[Profit_Margin]]/1000000</f>
        <v>2.3615370000000002</v>
      </c>
    </row>
    <row r="1198" spans="1:12">
      <c r="A1198" s="68" t="s">
        <v>3494</v>
      </c>
      <c r="B1198" s="61">
        <v>111</v>
      </c>
      <c r="C1198" s="62">
        <v>45045037</v>
      </c>
      <c r="D1198" s="61" t="s">
        <v>1681</v>
      </c>
      <c r="E1198" s="61" t="s">
        <v>3577</v>
      </c>
      <c r="F1198" s="61" t="s">
        <v>37</v>
      </c>
      <c r="G1198" s="62">
        <v>36000000</v>
      </c>
      <c r="H1198" s="61">
        <v>5.9</v>
      </c>
      <c r="I1198" s="62">
        <f>Table1[[#This Row],[gross]]-Table1[[#This Row],[budget]]</f>
        <v>9045037</v>
      </c>
      <c r="J1198" s="61">
        <f>Table1[[#This Row],[gross]]/1000000</f>
        <v>45.045037000000001</v>
      </c>
      <c r="K1198" s="61">
        <f>Table1[[#This Row],[budget]]/1000000</f>
        <v>36</v>
      </c>
      <c r="L1198" s="71">
        <f>Table1[[#This Row],[Profit_Margin]]/1000000</f>
        <v>9.0450370000000007</v>
      </c>
    </row>
    <row r="1199" spans="1:12">
      <c r="A1199" s="68" t="s">
        <v>9639</v>
      </c>
      <c r="B1199" s="61">
        <v>88</v>
      </c>
      <c r="C1199" s="62">
        <v>17768000</v>
      </c>
      <c r="D1199" s="61" t="s">
        <v>5544</v>
      </c>
      <c r="E1199" s="61" t="s">
        <v>17736</v>
      </c>
      <c r="F1199" s="61" t="s">
        <v>37</v>
      </c>
      <c r="G1199" s="62">
        <v>5000000</v>
      </c>
      <c r="H1199" s="61">
        <v>5.9</v>
      </c>
      <c r="I1199" s="62">
        <f>Table1[[#This Row],[gross]]-Table1[[#This Row],[budget]]</f>
        <v>12768000</v>
      </c>
      <c r="J1199" s="61">
        <f>Table1[[#This Row],[gross]]/1000000</f>
        <v>17.768000000000001</v>
      </c>
      <c r="K1199" s="61">
        <f>Table1[[#This Row],[budget]]/1000000</f>
        <v>5</v>
      </c>
      <c r="L1199" s="71">
        <f>Table1[[#This Row],[Profit_Margin]]/1000000</f>
        <v>12.768000000000001</v>
      </c>
    </row>
    <row r="1200" spans="1:12">
      <c r="A1200" s="68" t="s">
        <v>17089</v>
      </c>
      <c r="B1200" s="61">
        <v>96</v>
      </c>
      <c r="C1200" s="62">
        <v>11642254</v>
      </c>
      <c r="D1200" s="61" t="s">
        <v>5544</v>
      </c>
      <c r="E1200" s="61" t="s">
        <v>17091</v>
      </c>
      <c r="F1200" s="61" t="s">
        <v>37</v>
      </c>
      <c r="G1200" s="62">
        <v>3000000</v>
      </c>
      <c r="H1200" s="61">
        <v>5.2</v>
      </c>
      <c r="I1200" s="62">
        <f>Table1[[#This Row],[gross]]-Table1[[#This Row],[budget]]</f>
        <v>8642254</v>
      </c>
      <c r="J1200" s="61">
        <f>Table1[[#This Row],[gross]]/1000000</f>
        <v>11.642253999999999</v>
      </c>
      <c r="K1200" s="61">
        <f>Table1[[#This Row],[budget]]/1000000</f>
        <v>3</v>
      </c>
      <c r="L1200" s="71">
        <f>Table1[[#This Row],[Profit_Margin]]/1000000</f>
        <v>8.6422539999999994</v>
      </c>
    </row>
    <row r="1201" spans="1:12">
      <c r="A1201" s="68" t="s">
        <v>12822</v>
      </c>
      <c r="B1201" s="61">
        <v>119</v>
      </c>
      <c r="C1201" s="62">
        <v>33386128</v>
      </c>
      <c r="D1201" s="61" t="s">
        <v>6403</v>
      </c>
      <c r="E1201" s="61" t="s">
        <v>12823</v>
      </c>
      <c r="F1201" s="61" t="s">
        <v>37</v>
      </c>
      <c r="G1201" s="62">
        <v>15000000</v>
      </c>
      <c r="H1201" s="61">
        <v>4.9000000000000004</v>
      </c>
      <c r="I1201" s="62">
        <f>Table1[[#This Row],[gross]]-Table1[[#This Row],[budget]]</f>
        <v>18386128</v>
      </c>
      <c r="J1201" s="61">
        <f>Table1[[#This Row],[gross]]/1000000</f>
        <v>33.386127999999999</v>
      </c>
      <c r="K1201" s="61">
        <f>Table1[[#This Row],[budget]]/1000000</f>
        <v>15</v>
      </c>
      <c r="L1201" s="71">
        <f>Table1[[#This Row],[Profit_Margin]]/1000000</f>
        <v>18.386127999999999</v>
      </c>
    </row>
    <row r="1202" spans="1:12">
      <c r="A1202" s="68" t="s">
        <v>19811</v>
      </c>
      <c r="B1202" s="61">
        <v>98</v>
      </c>
      <c r="C1202" s="62">
        <v>14400000</v>
      </c>
      <c r="D1202" s="61" t="s">
        <v>7048</v>
      </c>
      <c r="E1202" s="61" t="s">
        <v>19812</v>
      </c>
      <c r="F1202" s="61" t="s">
        <v>37</v>
      </c>
      <c r="G1202" s="62">
        <v>2500000</v>
      </c>
      <c r="H1202" s="61">
        <v>4.5999999999999996</v>
      </c>
      <c r="I1202" s="62">
        <f>Table1[[#This Row],[gross]]-Table1[[#This Row],[budget]]</f>
        <v>11900000</v>
      </c>
      <c r="J1202" s="61">
        <f>Table1[[#This Row],[gross]]/1000000</f>
        <v>14.4</v>
      </c>
      <c r="K1202" s="61">
        <f>Table1[[#This Row],[budget]]/1000000</f>
        <v>2.5</v>
      </c>
      <c r="L1202" s="71">
        <f>Table1[[#This Row],[Profit_Margin]]/1000000</f>
        <v>11.9</v>
      </c>
    </row>
    <row r="1203" spans="1:12">
      <c r="A1203" s="68" t="s">
        <v>5367</v>
      </c>
      <c r="B1203" s="61">
        <v>101</v>
      </c>
      <c r="C1203" s="62">
        <v>47000000</v>
      </c>
      <c r="D1203" s="61" t="s">
        <v>5544</v>
      </c>
      <c r="E1203" s="61" t="s">
        <v>12170</v>
      </c>
      <c r="F1203" s="61" t="s">
        <v>37</v>
      </c>
      <c r="G1203" s="62">
        <v>300000</v>
      </c>
      <c r="H1203" s="61">
        <v>7.9</v>
      </c>
      <c r="I1203" s="62">
        <f>Table1[[#This Row],[gross]]-Table1[[#This Row],[budget]]</f>
        <v>46700000</v>
      </c>
      <c r="J1203" s="61">
        <f>Table1[[#This Row],[gross]]/1000000</f>
        <v>47</v>
      </c>
      <c r="K1203" s="61">
        <f>Table1[[#This Row],[budget]]/1000000</f>
        <v>0.3</v>
      </c>
      <c r="L1203" s="71">
        <f>Table1[[#This Row],[Profit_Margin]]/1000000</f>
        <v>46.7</v>
      </c>
    </row>
    <row r="1204" spans="1:12">
      <c r="A1204" s="68" t="s">
        <v>12837</v>
      </c>
      <c r="B1204" s="61">
        <v>94</v>
      </c>
      <c r="C1204" s="62">
        <v>30259652</v>
      </c>
      <c r="D1204" s="61" t="s">
        <v>12838</v>
      </c>
      <c r="E1204" s="61" t="s">
        <v>12839</v>
      </c>
      <c r="F1204" s="61" t="s">
        <v>37</v>
      </c>
      <c r="G1204" s="62">
        <v>15000000</v>
      </c>
      <c r="H1204" s="61">
        <v>4.0999999999999996</v>
      </c>
      <c r="I1204" s="62">
        <f>Table1[[#This Row],[gross]]-Table1[[#This Row],[budget]]</f>
        <v>15259652</v>
      </c>
      <c r="J1204" s="61">
        <f>Table1[[#This Row],[gross]]/1000000</f>
        <v>30.259651999999999</v>
      </c>
      <c r="K1204" s="61">
        <f>Table1[[#This Row],[budget]]/1000000</f>
        <v>15</v>
      </c>
      <c r="L1204" s="71">
        <f>Table1[[#This Row],[Profit_Margin]]/1000000</f>
        <v>15.259652000000001</v>
      </c>
    </row>
    <row r="1205" spans="1:12">
      <c r="A1205" s="68" t="s">
        <v>17712</v>
      </c>
      <c r="B1205" s="61">
        <v>93</v>
      </c>
      <c r="C1205" s="62">
        <v>15126948</v>
      </c>
      <c r="D1205" s="61" t="s">
        <v>5544</v>
      </c>
      <c r="E1205" s="61" t="s">
        <v>17714</v>
      </c>
      <c r="F1205" s="61" t="s">
        <v>37</v>
      </c>
      <c r="G1205" s="62">
        <v>5000000</v>
      </c>
      <c r="H1205" s="61">
        <v>4.9000000000000004</v>
      </c>
      <c r="I1205" s="62">
        <f>Table1[[#This Row],[gross]]-Table1[[#This Row],[budget]]</f>
        <v>10126948</v>
      </c>
      <c r="J1205" s="61">
        <f>Table1[[#This Row],[gross]]/1000000</f>
        <v>15.126948000000001</v>
      </c>
      <c r="K1205" s="61">
        <f>Table1[[#This Row],[budget]]/1000000</f>
        <v>5</v>
      </c>
      <c r="L1205" s="71">
        <f>Table1[[#This Row],[Profit_Margin]]/1000000</f>
        <v>10.126948000000001</v>
      </c>
    </row>
    <row r="1206" spans="1:12">
      <c r="A1206" s="68" t="s">
        <v>10959</v>
      </c>
      <c r="B1206" s="61">
        <v>92</v>
      </c>
      <c r="C1206" s="62">
        <v>4881867</v>
      </c>
      <c r="D1206" s="61" t="s">
        <v>6419</v>
      </c>
      <c r="E1206" s="61" t="s">
        <v>15723</v>
      </c>
      <c r="F1206" s="61" t="s">
        <v>37</v>
      </c>
      <c r="G1206" s="62">
        <v>9000000</v>
      </c>
      <c r="H1206" s="61">
        <v>6.4</v>
      </c>
      <c r="I1206" s="62">
        <f>Table1[[#This Row],[gross]]-Table1[[#This Row],[budget]]</f>
        <v>-4118133</v>
      </c>
      <c r="J1206" s="61">
        <f>Table1[[#This Row],[gross]]/1000000</f>
        <v>4.8818669999999997</v>
      </c>
      <c r="K1206" s="61">
        <f>Table1[[#This Row],[budget]]/1000000</f>
        <v>9</v>
      </c>
      <c r="L1206" s="71">
        <f>Table1[[#This Row],[Profit_Margin]]/1000000</f>
        <v>-4.1181330000000003</v>
      </c>
    </row>
    <row r="1207" spans="1:12">
      <c r="A1207" s="68" t="s">
        <v>857</v>
      </c>
      <c r="B1207" s="61">
        <v>150</v>
      </c>
      <c r="C1207" s="62">
        <v>4414535</v>
      </c>
      <c r="D1207" s="61" t="s">
        <v>3409</v>
      </c>
      <c r="E1207" s="61" t="s">
        <v>11991</v>
      </c>
      <c r="F1207" s="61" t="s">
        <v>37</v>
      </c>
      <c r="G1207" s="62">
        <v>18000000</v>
      </c>
      <c r="H1207" s="61">
        <v>7.8</v>
      </c>
      <c r="I1207" s="62">
        <f>Table1[[#This Row],[gross]]-Table1[[#This Row],[budget]]</f>
        <v>-13585465</v>
      </c>
      <c r="J1207" s="61">
        <f>Table1[[#This Row],[gross]]/1000000</f>
        <v>4.4145349999999999</v>
      </c>
      <c r="K1207" s="61">
        <f>Table1[[#This Row],[budget]]/1000000</f>
        <v>18</v>
      </c>
      <c r="L1207" s="71">
        <f>Table1[[#This Row],[Profit_Margin]]/1000000</f>
        <v>-13.585464999999999</v>
      </c>
    </row>
    <row r="1208" spans="1:12">
      <c r="A1208" s="68" t="s">
        <v>225</v>
      </c>
      <c r="B1208" s="61">
        <v>102</v>
      </c>
      <c r="C1208" s="62">
        <v>227946274</v>
      </c>
      <c r="D1208" s="61" t="s">
        <v>777</v>
      </c>
      <c r="E1208" s="61" t="s">
        <v>778</v>
      </c>
      <c r="F1208" s="61" t="s">
        <v>37</v>
      </c>
      <c r="G1208" s="62">
        <v>150000000</v>
      </c>
      <c r="H1208" s="61">
        <v>6.4</v>
      </c>
      <c r="I1208" s="62">
        <f>Table1[[#This Row],[gross]]-Table1[[#This Row],[budget]]</f>
        <v>77946274</v>
      </c>
      <c r="J1208" s="61">
        <f>Table1[[#This Row],[gross]]/1000000</f>
        <v>227.94627399999999</v>
      </c>
      <c r="K1208" s="61">
        <f>Table1[[#This Row],[budget]]/1000000</f>
        <v>150</v>
      </c>
      <c r="L1208" s="71">
        <f>Table1[[#This Row],[Profit_Margin]]/1000000</f>
        <v>77.946274000000003</v>
      </c>
    </row>
    <row r="1209" spans="1:12">
      <c r="A1209" s="68" t="s">
        <v>6578</v>
      </c>
      <c r="B1209" s="61">
        <v>94</v>
      </c>
      <c r="C1209" s="62">
        <v>36037909</v>
      </c>
      <c r="D1209" s="61" t="s">
        <v>2527</v>
      </c>
      <c r="E1209" s="61" t="s">
        <v>6579</v>
      </c>
      <c r="F1209" s="61" t="s">
        <v>37</v>
      </c>
      <c r="G1209" s="62">
        <v>60000000</v>
      </c>
      <c r="H1209" s="61">
        <v>4.7</v>
      </c>
      <c r="I1209" s="62">
        <f>Table1[[#This Row],[gross]]-Table1[[#This Row],[budget]]</f>
        <v>-23962091</v>
      </c>
      <c r="J1209" s="61">
        <f>Table1[[#This Row],[gross]]/1000000</f>
        <v>36.037908999999999</v>
      </c>
      <c r="K1209" s="61">
        <f>Table1[[#This Row],[budget]]/1000000</f>
        <v>60</v>
      </c>
      <c r="L1209" s="71">
        <f>Table1[[#This Row],[Profit_Margin]]/1000000</f>
        <v>-23.962091000000001</v>
      </c>
    </row>
    <row r="1210" spans="1:12">
      <c r="A1210" s="68" t="s">
        <v>940</v>
      </c>
      <c r="B1210" s="61">
        <v>111</v>
      </c>
      <c r="C1210" s="62">
        <v>40247512</v>
      </c>
      <c r="D1210" s="61" t="s">
        <v>923</v>
      </c>
      <c r="E1210" s="61" t="s">
        <v>8403</v>
      </c>
      <c r="F1210" s="61" t="s">
        <v>37</v>
      </c>
      <c r="G1210" s="62">
        <v>30000000</v>
      </c>
      <c r="H1210" s="61">
        <v>6.8</v>
      </c>
      <c r="I1210" s="62">
        <f>Table1[[#This Row],[gross]]-Table1[[#This Row],[budget]]</f>
        <v>10247512</v>
      </c>
      <c r="J1210" s="61">
        <f>Table1[[#This Row],[gross]]/1000000</f>
        <v>40.247512</v>
      </c>
      <c r="K1210" s="61">
        <f>Table1[[#This Row],[budget]]/1000000</f>
        <v>30</v>
      </c>
      <c r="L1210" s="71">
        <f>Table1[[#This Row],[Profit_Margin]]/1000000</f>
        <v>10.247512</v>
      </c>
    </row>
    <row r="1211" spans="1:12">
      <c r="A1211" s="68" t="s">
        <v>1679</v>
      </c>
      <c r="B1211" s="61">
        <v>102</v>
      </c>
      <c r="C1211" s="62">
        <v>79566871</v>
      </c>
      <c r="D1211" s="61" t="s">
        <v>8170</v>
      </c>
      <c r="E1211" s="61" t="s">
        <v>8171</v>
      </c>
      <c r="F1211" s="61" t="s">
        <v>37</v>
      </c>
      <c r="G1211" s="62">
        <v>30000000</v>
      </c>
      <c r="H1211" s="61">
        <v>4.2</v>
      </c>
      <c r="I1211" s="62">
        <f>Table1[[#This Row],[gross]]-Table1[[#This Row],[budget]]</f>
        <v>49566871</v>
      </c>
      <c r="J1211" s="61">
        <f>Table1[[#This Row],[gross]]/1000000</f>
        <v>79.566871000000006</v>
      </c>
      <c r="K1211" s="61">
        <f>Table1[[#This Row],[budget]]/1000000</f>
        <v>30</v>
      </c>
      <c r="L1211" s="71">
        <f>Table1[[#This Row],[Profit_Margin]]/1000000</f>
        <v>49.566870999999999</v>
      </c>
    </row>
    <row r="1212" spans="1:12">
      <c r="A1212" s="68" t="s">
        <v>5338</v>
      </c>
      <c r="B1212" s="61">
        <v>131</v>
      </c>
      <c r="C1212" s="62">
        <v>27667947</v>
      </c>
      <c r="D1212" s="61" t="s">
        <v>2125</v>
      </c>
      <c r="E1212" s="61" t="s">
        <v>5340</v>
      </c>
      <c r="F1212" s="61" t="s">
        <v>37</v>
      </c>
      <c r="G1212" s="62">
        <v>50000000</v>
      </c>
      <c r="H1212" s="61">
        <v>6.2</v>
      </c>
      <c r="I1212" s="62">
        <f>Table1[[#This Row],[gross]]-Table1[[#This Row],[budget]]</f>
        <v>-22332053</v>
      </c>
      <c r="J1212" s="61">
        <f>Table1[[#This Row],[gross]]/1000000</f>
        <v>27.667947000000002</v>
      </c>
      <c r="K1212" s="61">
        <f>Table1[[#This Row],[budget]]/1000000</f>
        <v>50</v>
      </c>
      <c r="L1212" s="71">
        <f>Table1[[#This Row],[Profit_Margin]]/1000000</f>
        <v>-22.332052999999998</v>
      </c>
    </row>
    <row r="1213" spans="1:12">
      <c r="A1213" s="68" t="s">
        <v>5170</v>
      </c>
      <c r="B1213" s="61">
        <v>98</v>
      </c>
      <c r="C1213" s="62">
        <v>55682070</v>
      </c>
      <c r="D1213" s="61" t="s">
        <v>3458</v>
      </c>
      <c r="E1213" s="61" t="s">
        <v>5172</v>
      </c>
      <c r="F1213" s="61" t="s">
        <v>37</v>
      </c>
      <c r="G1213" s="62">
        <v>50000000</v>
      </c>
      <c r="H1213" s="61">
        <v>6.1</v>
      </c>
      <c r="I1213" s="62">
        <f>Table1[[#This Row],[gross]]-Table1[[#This Row],[budget]]</f>
        <v>5682070</v>
      </c>
      <c r="J1213" s="61">
        <f>Table1[[#This Row],[gross]]/1000000</f>
        <v>55.682070000000003</v>
      </c>
      <c r="K1213" s="61">
        <f>Table1[[#This Row],[budget]]/1000000</f>
        <v>50</v>
      </c>
      <c r="L1213" s="71">
        <f>Table1[[#This Row],[Profit_Margin]]/1000000</f>
        <v>5.6820700000000004</v>
      </c>
    </row>
    <row r="1214" spans="1:12">
      <c r="A1214" s="68" t="s">
        <v>5643</v>
      </c>
      <c r="B1214" s="61">
        <v>75</v>
      </c>
      <c r="C1214" s="62">
        <v>15519841</v>
      </c>
      <c r="D1214" s="61" t="s">
        <v>271</v>
      </c>
      <c r="E1214" s="61" t="s">
        <v>5644</v>
      </c>
      <c r="F1214" s="61" t="s">
        <v>37</v>
      </c>
      <c r="G1214" s="62">
        <v>47000000</v>
      </c>
      <c r="H1214" s="61">
        <v>4.5</v>
      </c>
      <c r="I1214" s="62">
        <f>Table1[[#This Row],[gross]]-Table1[[#This Row],[budget]]</f>
        <v>-31480159</v>
      </c>
      <c r="J1214" s="61">
        <f>Table1[[#This Row],[gross]]/1000000</f>
        <v>15.519841</v>
      </c>
      <c r="K1214" s="61">
        <f>Table1[[#This Row],[budget]]/1000000</f>
        <v>47</v>
      </c>
      <c r="L1214" s="71">
        <f>Table1[[#This Row],[Profit_Margin]]/1000000</f>
        <v>-31.480159</v>
      </c>
    </row>
    <row r="1215" spans="1:12">
      <c r="A1215" s="68" t="s">
        <v>18296</v>
      </c>
      <c r="B1215" s="61">
        <v>134</v>
      </c>
      <c r="C1215" s="62">
        <v>3000000</v>
      </c>
      <c r="D1215" s="61" t="s">
        <v>2527</v>
      </c>
      <c r="E1215" s="61" t="s">
        <v>19422</v>
      </c>
      <c r="F1215" s="61" t="s">
        <v>37</v>
      </c>
      <c r="G1215" s="62">
        <v>3000000</v>
      </c>
      <c r="H1215" s="61">
        <v>7.8</v>
      </c>
      <c r="I1215" s="62">
        <f>Table1[[#This Row],[gross]]-Table1[[#This Row],[budget]]</f>
        <v>0</v>
      </c>
      <c r="J1215" s="61">
        <f>Table1[[#This Row],[gross]]/1000000</f>
        <v>3</v>
      </c>
      <c r="K1215" s="61">
        <f>Table1[[#This Row],[budget]]/1000000</f>
        <v>3</v>
      </c>
      <c r="L1215" s="71">
        <f>Table1[[#This Row],[Profit_Margin]]/1000000</f>
        <v>0</v>
      </c>
    </row>
    <row r="1216" spans="1:12">
      <c r="A1216" s="68" t="s">
        <v>22596</v>
      </c>
      <c r="B1216" s="61">
        <v>82</v>
      </c>
      <c r="C1216" s="62">
        <v>30084</v>
      </c>
      <c r="D1216" s="61" t="s">
        <v>2527</v>
      </c>
      <c r="E1216" s="61" t="s">
        <v>23816</v>
      </c>
      <c r="F1216" s="61" t="s">
        <v>37</v>
      </c>
      <c r="G1216" s="62">
        <v>70000</v>
      </c>
      <c r="H1216" s="61">
        <v>5.6</v>
      </c>
      <c r="I1216" s="62">
        <f>Table1[[#This Row],[gross]]-Table1[[#This Row],[budget]]</f>
        <v>-39916</v>
      </c>
      <c r="J1216" s="61">
        <f>Table1[[#This Row],[gross]]/1000000</f>
        <v>3.0084E-2</v>
      </c>
      <c r="K1216" s="61">
        <f>Table1[[#This Row],[budget]]/1000000</f>
        <v>7.0000000000000007E-2</v>
      </c>
      <c r="L1216" s="71">
        <f>Table1[[#This Row],[Profit_Margin]]/1000000</f>
        <v>-3.9916E-2</v>
      </c>
    </row>
    <row r="1217" spans="1:12">
      <c r="A1217" s="68" t="s">
        <v>845</v>
      </c>
      <c r="B1217" s="61">
        <v>100</v>
      </c>
      <c r="C1217" s="62">
        <v>63992328</v>
      </c>
      <c r="D1217" s="61" t="s">
        <v>1110</v>
      </c>
      <c r="E1217" s="61" t="s">
        <v>1111</v>
      </c>
      <c r="F1217" s="61" t="s">
        <v>37</v>
      </c>
      <c r="G1217" s="62">
        <v>135000000</v>
      </c>
      <c r="H1217" s="61">
        <v>5.9</v>
      </c>
      <c r="I1217" s="62">
        <f>Table1[[#This Row],[gross]]-Table1[[#This Row],[budget]]</f>
        <v>-71007672</v>
      </c>
      <c r="J1217" s="61">
        <f>Table1[[#This Row],[gross]]/1000000</f>
        <v>63.992328000000001</v>
      </c>
      <c r="K1217" s="61">
        <f>Table1[[#This Row],[budget]]/1000000</f>
        <v>135</v>
      </c>
      <c r="L1217" s="71">
        <f>Table1[[#This Row],[Profit_Margin]]/1000000</f>
        <v>-71.007671999999999</v>
      </c>
    </row>
    <row r="1218" spans="1:12">
      <c r="A1218" s="68" t="s">
        <v>845</v>
      </c>
      <c r="B1218" s="61">
        <v>108</v>
      </c>
      <c r="C1218" s="62">
        <v>197992827</v>
      </c>
      <c r="D1218" s="61" t="s">
        <v>2313</v>
      </c>
      <c r="E1218" s="61" t="s">
        <v>2314</v>
      </c>
      <c r="F1218" s="61" t="s">
        <v>37</v>
      </c>
      <c r="G1218" s="62">
        <v>100000000</v>
      </c>
      <c r="H1218" s="61">
        <v>6.5</v>
      </c>
      <c r="I1218" s="62">
        <f>Table1[[#This Row],[gross]]-Table1[[#This Row],[budget]]</f>
        <v>97992827</v>
      </c>
      <c r="J1218" s="61">
        <f>Table1[[#This Row],[gross]]/1000000</f>
        <v>197.99282700000001</v>
      </c>
      <c r="K1218" s="61">
        <f>Table1[[#This Row],[budget]]/1000000</f>
        <v>100</v>
      </c>
      <c r="L1218" s="71">
        <f>Table1[[#This Row],[Profit_Margin]]/1000000</f>
        <v>97.992827000000005</v>
      </c>
    </row>
    <row r="1219" spans="1:12">
      <c r="A1219" s="68" t="s">
        <v>2178</v>
      </c>
      <c r="B1219" s="61">
        <v>92</v>
      </c>
      <c r="C1219" s="62">
        <v>38624000</v>
      </c>
      <c r="D1219" s="61" t="s">
        <v>3913</v>
      </c>
      <c r="E1219" s="61" t="s">
        <v>14831</v>
      </c>
      <c r="F1219" s="61" t="s">
        <v>37</v>
      </c>
      <c r="G1219" s="62">
        <v>12000000</v>
      </c>
      <c r="H1219" s="61">
        <v>7</v>
      </c>
      <c r="I1219" s="62">
        <f>Table1[[#This Row],[gross]]-Table1[[#This Row],[budget]]</f>
        <v>26624000</v>
      </c>
      <c r="J1219" s="61">
        <f>Table1[[#This Row],[gross]]/1000000</f>
        <v>38.624000000000002</v>
      </c>
      <c r="K1219" s="61">
        <f>Table1[[#This Row],[budget]]/1000000</f>
        <v>12</v>
      </c>
      <c r="L1219" s="71">
        <f>Table1[[#This Row],[Profit_Margin]]/1000000</f>
        <v>26.623999999999999</v>
      </c>
    </row>
    <row r="1220" spans="1:12">
      <c r="A1220" s="68" t="s">
        <v>20790</v>
      </c>
      <c r="B1220" s="61">
        <v>98</v>
      </c>
      <c r="C1220" s="62">
        <v>1943649</v>
      </c>
      <c r="D1220" s="61" t="s">
        <v>4262</v>
      </c>
      <c r="E1220" s="61" t="s">
        <v>20792</v>
      </c>
      <c r="F1220" s="61" t="s">
        <v>37</v>
      </c>
      <c r="G1220" s="62">
        <v>1700000</v>
      </c>
      <c r="H1220" s="61">
        <v>6.3</v>
      </c>
      <c r="I1220" s="62">
        <f>Table1[[#This Row],[gross]]-Table1[[#This Row],[budget]]</f>
        <v>243649</v>
      </c>
      <c r="J1220" s="61">
        <f>Table1[[#This Row],[gross]]/1000000</f>
        <v>1.943649</v>
      </c>
      <c r="K1220" s="61">
        <f>Table1[[#This Row],[budget]]/1000000</f>
        <v>1.7</v>
      </c>
      <c r="L1220" s="71">
        <f>Table1[[#This Row],[Profit_Margin]]/1000000</f>
        <v>0.243649</v>
      </c>
    </row>
    <row r="1221" spans="1:12">
      <c r="A1221" s="68" t="s">
        <v>3541</v>
      </c>
      <c r="B1221" s="61">
        <v>104</v>
      </c>
      <c r="C1221" s="62">
        <v>1007962</v>
      </c>
      <c r="D1221" s="61" t="s">
        <v>2125</v>
      </c>
      <c r="E1221" s="61" t="s">
        <v>22063</v>
      </c>
      <c r="F1221" s="61" t="s">
        <v>37</v>
      </c>
      <c r="G1221" s="62">
        <v>950000</v>
      </c>
      <c r="H1221" s="61">
        <v>7.1</v>
      </c>
      <c r="I1221" s="62">
        <f>Table1[[#This Row],[gross]]-Table1[[#This Row],[budget]]</f>
        <v>57962</v>
      </c>
      <c r="J1221" s="61">
        <f>Table1[[#This Row],[gross]]/1000000</f>
        <v>1.007962</v>
      </c>
      <c r="K1221" s="61">
        <f>Table1[[#This Row],[budget]]/1000000</f>
        <v>0.95</v>
      </c>
      <c r="L1221" s="71">
        <f>Table1[[#This Row],[Profit_Margin]]/1000000</f>
        <v>5.7962E-2</v>
      </c>
    </row>
    <row r="1222" spans="1:12">
      <c r="A1222" s="68" t="s">
        <v>3489</v>
      </c>
      <c r="B1222" s="61">
        <v>97</v>
      </c>
      <c r="C1222" s="62">
        <v>19819494</v>
      </c>
      <c r="D1222" s="61" t="s">
        <v>464</v>
      </c>
      <c r="E1222" s="61" t="s">
        <v>3491</v>
      </c>
      <c r="F1222" s="61" t="s">
        <v>37</v>
      </c>
      <c r="G1222" s="62">
        <v>70000000</v>
      </c>
      <c r="H1222" s="61">
        <v>5.8</v>
      </c>
      <c r="I1222" s="62">
        <f>Table1[[#This Row],[gross]]-Table1[[#This Row],[budget]]</f>
        <v>-50180506</v>
      </c>
      <c r="J1222" s="61">
        <f>Table1[[#This Row],[gross]]/1000000</f>
        <v>19.819493999999999</v>
      </c>
      <c r="K1222" s="61">
        <f>Table1[[#This Row],[budget]]/1000000</f>
        <v>70</v>
      </c>
      <c r="L1222" s="71">
        <f>Table1[[#This Row],[Profit_Margin]]/1000000</f>
        <v>-50.180506000000001</v>
      </c>
    </row>
    <row r="1223" spans="1:12">
      <c r="A1223" s="68" t="s">
        <v>4099</v>
      </c>
      <c r="B1223" s="61">
        <v>106</v>
      </c>
      <c r="C1223" s="62">
        <v>40219708</v>
      </c>
      <c r="D1223" s="61" t="s">
        <v>3794</v>
      </c>
      <c r="E1223" s="61" t="s">
        <v>10571</v>
      </c>
      <c r="F1223" s="61" t="s">
        <v>37</v>
      </c>
      <c r="G1223" s="62">
        <v>21000000</v>
      </c>
      <c r="H1223" s="61">
        <v>6.3</v>
      </c>
      <c r="I1223" s="62">
        <f>Table1[[#This Row],[gross]]-Table1[[#This Row],[budget]]</f>
        <v>19219708</v>
      </c>
      <c r="J1223" s="61">
        <f>Table1[[#This Row],[gross]]/1000000</f>
        <v>40.219707999999997</v>
      </c>
      <c r="K1223" s="61">
        <f>Table1[[#This Row],[budget]]/1000000</f>
        <v>21</v>
      </c>
      <c r="L1223" s="71">
        <f>Table1[[#This Row],[Profit_Margin]]/1000000</f>
        <v>19.219708000000001</v>
      </c>
    </row>
    <row r="1224" spans="1:12">
      <c r="A1224" s="68" t="s">
        <v>21797</v>
      </c>
      <c r="B1224" s="61">
        <v>112</v>
      </c>
      <c r="C1224" s="62">
        <v>96734</v>
      </c>
      <c r="D1224" s="61" t="s">
        <v>777</v>
      </c>
      <c r="E1224" s="61" t="s">
        <v>21798</v>
      </c>
      <c r="F1224" s="61" t="s">
        <v>37</v>
      </c>
      <c r="G1224" s="62">
        <v>1000000</v>
      </c>
      <c r="H1224" s="61">
        <v>5.6</v>
      </c>
      <c r="I1224" s="62">
        <f>Table1[[#This Row],[gross]]-Table1[[#This Row],[budget]]</f>
        <v>-903266</v>
      </c>
      <c r="J1224" s="61">
        <f>Table1[[#This Row],[gross]]/1000000</f>
        <v>9.6734000000000001E-2</v>
      </c>
      <c r="K1224" s="61">
        <f>Table1[[#This Row],[budget]]/1000000</f>
        <v>1</v>
      </c>
      <c r="L1224" s="71">
        <f>Table1[[#This Row],[Profit_Margin]]/1000000</f>
        <v>-0.90326600000000001</v>
      </c>
    </row>
    <row r="1225" spans="1:12">
      <c r="A1225" s="68" t="s">
        <v>5930</v>
      </c>
      <c r="B1225" s="61">
        <v>98</v>
      </c>
      <c r="C1225" s="62">
        <v>7434726</v>
      </c>
      <c r="D1225" s="61" t="s">
        <v>10280</v>
      </c>
      <c r="E1225" s="61" t="s">
        <v>10281</v>
      </c>
      <c r="F1225" s="61" t="s">
        <v>37</v>
      </c>
      <c r="G1225" s="62">
        <v>23000000</v>
      </c>
      <c r="H1225" s="61">
        <v>6</v>
      </c>
      <c r="I1225" s="62">
        <f>Table1[[#This Row],[gross]]-Table1[[#This Row],[budget]]</f>
        <v>-15565274</v>
      </c>
      <c r="J1225" s="61">
        <f>Table1[[#This Row],[gross]]/1000000</f>
        <v>7.4347260000000004</v>
      </c>
      <c r="K1225" s="61">
        <f>Table1[[#This Row],[budget]]/1000000</f>
        <v>23</v>
      </c>
      <c r="L1225" s="71">
        <f>Table1[[#This Row],[Profit_Margin]]/1000000</f>
        <v>-15.565274</v>
      </c>
    </row>
    <row r="1226" spans="1:12">
      <c r="A1226" s="68" t="s">
        <v>5230</v>
      </c>
      <c r="B1226" s="61">
        <v>102</v>
      </c>
      <c r="C1226" s="62">
        <v>38087366</v>
      </c>
      <c r="D1226" s="61" t="s">
        <v>4219</v>
      </c>
      <c r="E1226" s="61" t="s">
        <v>14070</v>
      </c>
      <c r="F1226" s="61" t="s">
        <v>37</v>
      </c>
      <c r="G1226" s="62">
        <v>12000000</v>
      </c>
      <c r="H1226" s="61">
        <v>6.6</v>
      </c>
      <c r="I1226" s="62">
        <f>Table1[[#This Row],[gross]]-Table1[[#This Row],[budget]]</f>
        <v>26087366</v>
      </c>
      <c r="J1226" s="61">
        <f>Table1[[#This Row],[gross]]/1000000</f>
        <v>38.087366000000003</v>
      </c>
      <c r="K1226" s="61">
        <f>Table1[[#This Row],[budget]]/1000000</f>
        <v>12</v>
      </c>
      <c r="L1226" s="71">
        <f>Table1[[#This Row],[Profit_Margin]]/1000000</f>
        <v>26.087365999999999</v>
      </c>
    </row>
    <row r="1227" spans="1:12">
      <c r="A1227" s="68" t="s">
        <v>13672</v>
      </c>
      <c r="B1227" s="61">
        <v>88</v>
      </c>
      <c r="C1227" s="62">
        <v>18225165</v>
      </c>
      <c r="D1227" s="61" t="s">
        <v>4219</v>
      </c>
      <c r="E1227" s="61" t="s">
        <v>15649</v>
      </c>
      <c r="F1227" s="61" t="s">
        <v>37</v>
      </c>
      <c r="G1227" s="62">
        <v>9000000</v>
      </c>
      <c r="H1227" s="61">
        <v>7.1</v>
      </c>
      <c r="I1227" s="62">
        <f>Table1[[#This Row],[gross]]-Table1[[#This Row],[budget]]</f>
        <v>9225165</v>
      </c>
      <c r="J1227" s="61">
        <f>Table1[[#This Row],[gross]]/1000000</f>
        <v>18.225165000000001</v>
      </c>
      <c r="K1227" s="61">
        <f>Table1[[#This Row],[budget]]/1000000</f>
        <v>9</v>
      </c>
      <c r="L1227" s="71">
        <f>Table1[[#This Row],[Profit_Margin]]/1000000</f>
        <v>9.2251650000000005</v>
      </c>
    </row>
    <row r="1228" spans="1:12">
      <c r="A1228" s="68" t="s">
        <v>13725</v>
      </c>
      <c r="B1228" s="61">
        <v>100</v>
      </c>
      <c r="C1228" s="62">
        <v>26539321</v>
      </c>
      <c r="D1228" s="61" t="s">
        <v>3932</v>
      </c>
      <c r="E1228" s="61" t="s">
        <v>13726</v>
      </c>
      <c r="F1228" s="61" t="s">
        <v>37</v>
      </c>
      <c r="G1228" s="62">
        <v>13000000</v>
      </c>
      <c r="H1228" s="61">
        <v>5.9</v>
      </c>
      <c r="I1228" s="62">
        <f>Table1[[#This Row],[gross]]-Table1[[#This Row],[budget]]</f>
        <v>13539321</v>
      </c>
      <c r="J1228" s="61">
        <f>Table1[[#This Row],[gross]]/1000000</f>
        <v>26.539321000000001</v>
      </c>
      <c r="K1228" s="61">
        <f>Table1[[#This Row],[budget]]/1000000</f>
        <v>13</v>
      </c>
      <c r="L1228" s="71">
        <f>Table1[[#This Row],[Profit_Margin]]/1000000</f>
        <v>13.539320999999999</v>
      </c>
    </row>
    <row r="1229" spans="1:12">
      <c r="A1229" s="68" t="s">
        <v>16431</v>
      </c>
      <c r="B1229" s="61">
        <v>97</v>
      </c>
      <c r="C1229" s="62">
        <v>1818681</v>
      </c>
      <c r="D1229" s="61" t="s">
        <v>464</v>
      </c>
      <c r="E1229" s="61" t="s">
        <v>16432</v>
      </c>
      <c r="F1229" s="61" t="s">
        <v>37</v>
      </c>
      <c r="G1229" s="62">
        <v>7300000</v>
      </c>
      <c r="H1229" s="61">
        <v>7.2</v>
      </c>
      <c r="I1229" s="62">
        <f>Table1[[#This Row],[gross]]-Table1[[#This Row],[budget]]</f>
        <v>-5481319</v>
      </c>
      <c r="J1229" s="61">
        <f>Table1[[#This Row],[gross]]/1000000</f>
        <v>1.818681</v>
      </c>
      <c r="K1229" s="61">
        <f>Table1[[#This Row],[budget]]/1000000</f>
        <v>7.3</v>
      </c>
      <c r="L1229" s="71">
        <f>Table1[[#This Row],[Profit_Margin]]/1000000</f>
        <v>-5.4813190000000001</v>
      </c>
    </row>
    <row r="1230" spans="1:12">
      <c r="A1230" s="68" t="s">
        <v>1252</v>
      </c>
      <c r="B1230" s="61">
        <v>174</v>
      </c>
      <c r="C1230" s="62">
        <v>261970615</v>
      </c>
      <c r="D1230" s="61" t="s">
        <v>105</v>
      </c>
      <c r="E1230" s="61" t="s">
        <v>1703</v>
      </c>
      <c r="F1230" s="61" t="s">
        <v>37</v>
      </c>
      <c r="G1230" s="62">
        <v>100000000</v>
      </c>
      <c r="H1230" s="61">
        <v>7.4</v>
      </c>
      <c r="I1230" s="62">
        <f>Table1[[#This Row],[gross]]-Table1[[#This Row],[budget]]</f>
        <v>161970615</v>
      </c>
      <c r="J1230" s="61">
        <f>Table1[[#This Row],[gross]]/1000000</f>
        <v>261.97061500000001</v>
      </c>
      <c r="K1230" s="61">
        <f>Table1[[#This Row],[budget]]/1000000</f>
        <v>100</v>
      </c>
      <c r="L1230" s="71">
        <f>Table1[[#This Row],[Profit_Margin]]/1000000</f>
        <v>161.97061500000001</v>
      </c>
    </row>
    <row r="1231" spans="1:12">
      <c r="A1231" s="68" t="s">
        <v>371</v>
      </c>
      <c r="B1231" s="61">
        <v>157</v>
      </c>
      <c r="C1231" s="62">
        <v>289994397</v>
      </c>
      <c r="D1231" s="61" t="s">
        <v>105</v>
      </c>
      <c r="E1231" s="61" t="s">
        <v>773</v>
      </c>
      <c r="F1231" s="61" t="s">
        <v>37</v>
      </c>
      <c r="G1231" s="62">
        <v>150000000</v>
      </c>
      <c r="H1231" s="61">
        <v>7.6</v>
      </c>
      <c r="I1231" s="62">
        <f>Table1[[#This Row],[gross]]-Table1[[#This Row],[budget]]</f>
        <v>139994397</v>
      </c>
      <c r="J1231" s="61">
        <f>Table1[[#This Row],[gross]]/1000000</f>
        <v>289.99439699999999</v>
      </c>
      <c r="K1231" s="61">
        <f>Table1[[#This Row],[budget]]/1000000</f>
        <v>150</v>
      </c>
      <c r="L1231" s="71">
        <f>Table1[[#This Row],[Profit_Margin]]/1000000</f>
        <v>139.99439699999999</v>
      </c>
    </row>
    <row r="1232" spans="1:12">
      <c r="A1232" s="68" t="s">
        <v>103</v>
      </c>
      <c r="B1232" s="61">
        <v>153</v>
      </c>
      <c r="C1232" s="62">
        <v>301956980</v>
      </c>
      <c r="D1232" s="61" t="s">
        <v>105</v>
      </c>
      <c r="E1232" s="61" t="s">
        <v>107</v>
      </c>
      <c r="F1232" s="61" t="s">
        <v>37</v>
      </c>
      <c r="G1232" s="62">
        <v>250000000</v>
      </c>
      <c r="H1232" s="61">
        <v>7.5</v>
      </c>
      <c r="I1232" s="62">
        <f>Table1[[#This Row],[gross]]-Table1[[#This Row],[budget]]</f>
        <v>51956980</v>
      </c>
      <c r="J1232" s="61">
        <f>Table1[[#This Row],[gross]]/1000000</f>
        <v>301.95697999999999</v>
      </c>
      <c r="K1232" s="61">
        <f>Table1[[#This Row],[budget]]/1000000</f>
        <v>250</v>
      </c>
      <c r="L1232" s="71">
        <f>Table1[[#This Row],[Profit_Margin]]/1000000</f>
        <v>51.956980000000001</v>
      </c>
    </row>
    <row r="1233" spans="1:12">
      <c r="A1233" s="68" t="s">
        <v>103</v>
      </c>
      <c r="B1233" s="61">
        <v>138</v>
      </c>
      <c r="C1233" s="62">
        <v>292000866</v>
      </c>
      <c r="D1233" s="61" t="s">
        <v>105</v>
      </c>
      <c r="E1233" s="61" t="s">
        <v>769</v>
      </c>
      <c r="F1233" s="61" t="s">
        <v>37</v>
      </c>
      <c r="G1233" s="62">
        <v>150000000</v>
      </c>
      <c r="H1233" s="61">
        <v>7.5</v>
      </c>
      <c r="I1233" s="62">
        <f>Table1[[#This Row],[gross]]-Table1[[#This Row],[budget]]</f>
        <v>142000866</v>
      </c>
      <c r="J1233" s="61">
        <f>Table1[[#This Row],[gross]]/1000000</f>
        <v>292.00086599999997</v>
      </c>
      <c r="K1233" s="61">
        <f>Table1[[#This Row],[budget]]/1000000</f>
        <v>150</v>
      </c>
      <c r="L1233" s="71">
        <f>Table1[[#This Row],[Profit_Margin]]/1000000</f>
        <v>142.000866</v>
      </c>
    </row>
    <row r="1234" spans="1:12">
      <c r="A1234" s="68" t="s">
        <v>1217</v>
      </c>
      <c r="B1234" s="61">
        <v>142</v>
      </c>
      <c r="C1234" s="62">
        <v>249358727</v>
      </c>
      <c r="D1234" s="61" t="s">
        <v>105</v>
      </c>
      <c r="E1234" s="61" t="s">
        <v>1218</v>
      </c>
      <c r="F1234" s="61" t="s">
        <v>37</v>
      </c>
      <c r="G1234" s="62">
        <v>130000000</v>
      </c>
      <c r="H1234" s="61">
        <v>7.8</v>
      </c>
      <c r="I1234" s="62">
        <f>Table1[[#This Row],[gross]]-Table1[[#This Row],[budget]]</f>
        <v>119358727</v>
      </c>
      <c r="J1234" s="61">
        <f>Table1[[#This Row],[gross]]/1000000</f>
        <v>249.35872699999999</v>
      </c>
      <c r="K1234" s="61">
        <f>Table1[[#This Row],[budget]]/1000000</f>
        <v>130</v>
      </c>
      <c r="L1234" s="71">
        <f>Table1[[#This Row],[Profit_Margin]]/1000000</f>
        <v>119.358727</v>
      </c>
    </row>
    <row r="1235" spans="1:12">
      <c r="A1235" s="68" t="s">
        <v>1252</v>
      </c>
      <c r="B1235" s="61">
        <v>159</v>
      </c>
      <c r="C1235" s="62">
        <v>317557891</v>
      </c>
      <c r="D1235" s="61" t="s">
        <v>200</v>
      </c>
      <c r="E1235" s="61" t="s">
        <v>1253</v>
      </c>
      <c r="F1235" s="61" t="s">
        <v>37</v>
      </c>
      <c r="G1235" s="62">
        <v>125000000</v>
      </c>
      <c r="H1235" s="61">
        <v>7.5</v>
      </c>
      <c r="I1235" s="62">
        <f>Table1[[#This Row],[gross]]-Table1[[#This Row],[budget]]</f>
        <v>192557891</v>
      </c>
      <c r="J1235" s="61">
        <f>Table1[[#This Row],[gross]]/1000000</f>
        <v>317.55789099999998</v>
      </c>
      <c r="K1235" s="61">
        <f>Table1[[#This Row],[budget]]/1000000</f>
        <v>125</v>
      </c>
      <c r="L1235" s="71">
        <f>Table1[[#This Row],[Profit_Margin]]/1000000</f>
        <v>192.55789100000001</v>
      </c>
    </row>
    <row r="1236" spans="1:12">
      <c r="A1236" s="68" t="s">
        <v>507</v>
      </c>
      <c r="B1236" s="61">
        <v>116</v>
      </c>
      <c r="C1236" s="62">
        <v>3335839</v>
      </c>
      <c r="D1236" s="61" t="s">
        <v>464</v>
      </c>
      <c r="E1236" s="61" t="s">
        <v>20270</v>
      </c>
      <c r="F1236" s="61" t="s">
        <v>37</v>
      </c>
      <c r="G1236" s="62">
        <v>2000000</v>
      </c>
      <c r="H1236" s="61">
        <v>7</v>
      </c>
      <c r="I1236" s="62">
        <f>Table1[[#This Row],[gross]]-Table1[[#This Row],[budget]]</f>
        <v>1335839</v>
      </c>
      <c r="J1236" s="61">
        <f>Table1[[#This Row],[gross]]/1000000</f>
        <v>3.335839</v>
      </c>
      <c r="K1236" s="61">
        <f>Table1[[#This Row],[budget]]/1000000</f>
        <v>2</v>
      </c>
      <c r="L1236" s="71">
        <f>Table1[[#This Row],[Profit_Margin]]/1000000</f>
        <v>1.335839</v>
      </c>
    </row>
    <row r="1237" spans="1:12">
      <c r="A1237" s="68" t="s">
        <v>3470</v>
      </c>
      <c r="B1237" s="61">
        <v>125</v>
      </c>
      <c r="C1237" s="62">
        <v>19076815</v>
      </c>
      <c r="D1237" s="61" t="s">
        <v>3396</v>
      </c>
      <c r="E1237" s="61" t="s">
        <v>3471</v>
      </c>
      <c r="F1237" s="61" t="s">
        <v>37</v>
      </c>
      <c r="G1237" s="62">
        <v>60000000</v>
      </c>
      <c r="H1237" s="61">
        <v>6.3</v>
      </c>
      <c r="I1237" s="62">
        <f>Table1[[#This Row],[gross]]-Table1[[#This Row],[budget]]</f>
        <v>-40923185</v>
      </c>
      <c r="J1237" s="61">
        <f>Table1[[#This Row],[gross]]/1000000</f>
        <v>19.076815</v>
      </c>
      <c r="K1237" s="61">
        <f>Table1[[#This Row],[budget]]/1000000</f>
        <v>60</v>
      </c>
      <c r="L1237" s="71">
        <f>Table1[[#This Row],[Profit_Margin]]/1000000</f>
        <v>-40.923184999999997</v>
      </c>
    </row>
    <row r="1238" spans="1:12">
      <c r="A1238" s="68" t="s">
        <v>17441</v>
      </c>
      <c r="B1238" s="61">
        <v>99</v>
      </c>
      <c r="C1238" s="62">
        <v>56007</v>
      </c>
      <c r="D1238" s="61" t="s">
        <v>16012</v>
      </c>
      <c r="E1238" s="61" t="s">
        <v>17442</v>
      </c>
      <c r="F1238" s="61" t="s">
        <v>37</v>
      </c>
      <c r="G1238" s="62">
        <v>5500000</v>
      </c>
      <c r="H1238" s="61">
        <v>4.9000000000000004</v>
      </c>
      <c r="I1238" s="62">
        <f>Table1[[#This Row],[gross]]-Table1[[#This Row],[budget]]</f>
        <v>-5443993</v>
      </c>
      <c r="J1238" s="61">
        <f>Table1[[#This Row],[gross]]/1000000</f>
        <v>5.6007000000000001E-2</v>
      </c>
      <c r="K1238" s="61">
        <f>Table1[[#This Row],[budget]]/1000000</f>
        <v>5.5</v>
      </c>
      <c r="L1238" s="71">
        <f>Table1[[#This Row],[Profit_Margin]]/1000000</f>
        <v>-5.4439929999999999</v>
      </c>
    </row>
    <row r="1239" spans="1:12">
      <c r="A1239" s="68" t="s">
        <v>22335</v>
      </c>
      <c r="B1239" s="61">
        <v>84</v>
      </c>
      <c r="C1239" s="62">
        <v>2301777</v>
      </c>
      <c r="D1239" s="61" t="s">
        <v>1671</v>
      </c>
      <c r="E1239" s="61" t="s">
        <v>22337</v>
      </c>
      <c r="F1239" s="61" t="s">
        <v>37</v>
      </c>
      <c r="G1239" s="62">
        <v>650000</v>
      </c>
      <c r="H1239" s="61">
        <v>6.5</v>
      </c>
      <c r="I1239" s="62">
        <f>Table1[[#This Row],[gross]]-Table1[[#This Row],[budget]]</f>
        <v>1651777</v>
      </c>
      <c r="J1239" s="61">
        <f>Table1[[#This Row],[gross]]/1000000</f>
        <v>2.301777</v>
      </c>
      <c r="K1239" s="61">
        <f>Table1[[#This Row],[budget]]/1000000</f>
        <v>0.65</v>
      </c>
      <c r="L1239" s="71">
        <f>Table1[[#This Row],[Profit_Margin]]/1000000</f>
        <v>1.6517770000000001</v>
      </c>
    </row>
    <row r="1240" spans="1:12">
      <c r="A1240" s="68" t="s">
        <v>1526</v>
      </c>
      <c r="B1240" s="61">
        <v>93</v>
      </c>
      <c r="C1240" s="62">
        <v>18934858</v>
      </c>
      <c r="D1240" s="61" t="s">
        <v>59</v>
      </c>
      <c r="E1240" s="61" t="s">
        <v>10256</v>
      </c>
      <c r="F1240" s="61" t="s">
        <v>37</v>
      </c>
      <c r="G1240" s="62">
        <v>23000000</v>
      </c>
      <c r="H1240" s="61">
        <v>5.8</v>
      </c>
      <c r="I1240" s="62">
        <f>Table1[[#This Row],[gross]]-Table1[[#This Row],[budget]]</f>
        <v>-4065142</v>
      </c>
      <c r="J1240" s="61">
        <f>Table1[[#This Row],[gross]]/1000000</f>
        <v>18.934857999999998</v>
      </c>
      <c r="K1240" s="61">
        <f>Table1[[#This Row],[budget]]/1000000</f>
        <v>23</v>
      </c>
      <c r="L1240" s="71">
        <f>Table1[[#This Row],[Profit_Margin]]/1000000</f>
        <v>-4.0651419999999998</v>
      </c>
    </row>
    <row r="1241" spans="1:12">
      <c r="A1241" s="68" t="s">
        <v>5076</v>
      </c>
      <c r="B1241" s="61">
        <v>136</v>
      </c>
      <c r="C1241" s="62">
        <v>21554585</v>
      </c>
      <c r="D1241" s="61" t="s">
        <v>3794</v>
      </c>
      <c r="E1241" s="61" t="s">
        <v>9732</v>
      </c>
      <c r="F1241" s="61" t="s">
        <v>37</v>
      </c>
      <c r="G1241" s="62">
        <v>25000000</v>
      </c>
      <c r="H1241" s="61">
        <v>6.9</v>
      </c>
      <c r="I1241" s="62">
        <f>Table1[[#This Row],[gross]]-Table1[[#This Row],[budget]]</f>
        <v>-3445415</v>
      </c>
      <c r="J1241" s="61">
        <f>Table1[[#This Row],[gross]]/1000000</f>
        <v>21.554584999999999</v>
      </c>
      <c r="K1241" s="61">
        <f>Table1[[#This Row],[budget]]/1000000</f>
        <v>25</v>
      </c>
      <c r="L1241" s="71">
        <f>Table1[[#This Row],[Profit_Margin]]/1000000</f>
        <v>-3.4454150000000001</v>
      </c>
    </row>
    <row r="1242" spans="1:12">
      <c r="A1242" s="68" t="s">
        <v>7227</v>
      </c>
      <c r="B1242" s="61">
        <v>95</v>
      </c>
      <c r="C1242" s="62">
        <v>37788228</v>
      </c>
      <c r="D1242" s="61" t="s">
        <v>1671</v>
      </c>
      <c r="E1242" s="61" t="s">
        <v>7228</v>
      </c>
      <c r="F1242" s="61" t="s">
        <v>37</v>
      </c>
      <c r="G1242" s="62">
        <v>35200000</v>
      </c>
      <c r="H1242" s="61">
        <v>5.4</v>
      </c>
      <c r="I1242" s="62">
        <f>Table1[[#This Row],[gross]]-Table1[[#This Row],[budget]]</f>
        <v>2588228</v>
      </c>
      <c r="J1242" s="61">
        <f>Table1[[#This Row],[gross]]/1000000</f>
        <v>37.788227999999997</v>
      </c>
      <c r="K1242" s="61">
        <f>Table1[[#This Row],[budget]]/1000000</f>
        <v>35.200000000000003</v>
      </c>
      <c r="L1242" s="71">
        <f>Table1[[#This Row],[Profit_Margin]]/1000000</f>
        <v>2.588228</v>
      </c>
    </row>
    <row r="1243" spans="1:12">
      <c r="A1243" s="68" t="s">
        <v>2042</v>
      </c>
      <c r="B1243" s="61">
        <v>86</v>
      </c>
      <c r="C1243" s="62">
        <v>10397365</v>
      </c>
      <c r="D1243" s="61" t="s">
        <v>13493</v>
      </c>
      <c r="E1243" s="61" t="s">
        <v>13494</v>
      </c>
      <c r="F1243" s="61" t="s">
        <v>37</v>
      </c>
      <c r="G1243" s="62">
        <v>14000000</v>
      </c>
      <c r="H1243" s="61">
        <v>5.4</v>
      </c>
      <c r="I1243" s="62">
        <f>Table1[[#This Row],[gross]]-Table1[[#This Row],[budget]]</f>
        <v>-3602635</v>
      </c>
      <c r="J1243" s="61">
        <f>Table1[[#This Row],[gross]]/1000000</f>
        <v>10.397365000000001</v>
      </c>
      <c r="K1243" s="61">
        <f>Table1[[#This Row],[budget]]/1000000</f>
        <v>14</v>
      </c>
      <c r="L1243" s="71">
        <f>Table1[[#This Row],[Profit_Margin]]/1000000</f>
        <v>-3.6026349999999998</v>
      </c>
    </row>
    <row r="1244" spans="1:12">
      <c r="A1244" s="68" t="s">
        <v>12702</v>
      </c>
      <c r="B1244" s="61">
        <v>100</v>
      </c>
      <c r="C1244" s="62">
        <v>1196752</v>
      </c>
      <c r="D1244" s="61" t="s">
        <v>2125</v>
      </c>
      <c r="E1244" s="61" t="s">
        <v>17490</v>
      </c>
      <c r="F1244" s="61" t="s">
        <v>17494</v>
      </c>
      <c r="G1244" s="62">
        <v>30300000</v>
      </c>
      <c r="H1244" s="61">
        <v>7.6</v>
      </c>
      <c r="I1244" s="62">
        <f>Table1[[#This Row],[gross]]-Table1[[#This Row],[budget]]</f>
        <v>-29103248</v>
      </c>
      <c r="J1244" s="61">
        <f>Table1[[#This Row],[gross]]/1000000</f>
        <v>1.196752</v>
      </c>
      <c r="K1244" s="61">
        <f>Table1[[#This Row],[budget]]/1000000</f>
        <v>30.3</v>
      </c>
      <c r="L1244" s="71">
        <f>Table1[[#This Row],[Profit_Margin]]/1000000</f>
        <v>-29.103248000000001</v>
      </c>
    </row>
    <row r="1245" spans="1:12">
      <c r="A1245" s="68" t="s">
        <v>7005</v>
      </c>
      <c r="B1245" s="61">
        <v>123</v>
      </c>
      <c r="C1245" s="62">
        <v>40334024</v>
      </c>
      <c r="D1245" s="61" t="s">
        <v>4262</v>
      </c>
      <c r="E1245" s="61" t="s">
        <v>7006</v>
      </c>
      <c r="F1245" s="61" t="s">
        <v>37</v>
      </c>
      <c r="G1245" s="62">
        <v>35000000</v>
      </c>
      <c r="H1245" s="61">
        <v>6.2</v>
      </c>
      <c r="I1245" s="62">
        <f>Table1[[#This Row],[gross]]-Table1[[#This Row],[budget]]</f>
        <v>5334024</v>
      </c>
      <c r="J1245" s="61">
        <f>Table1[[#This Row],[gross]]/1000000</f>
        <v>40.334023999999999</v>
      </c>
      <c r="K1245" s="61">
        <f>Table1[[#This Row],[budget]]/1000000</f>
        <v>35</v>
      </c>
      <c r="L1245" s="71">
        <f>Table1[[#This Row],[Profit_Margin]]/1000000</f>
        <v>5.3340240000000003</v>
      </c>
    </row>
    <row r="1246" spans="1:12">
      <c r="A1246" s="68" t="s">
        <v>7204</v>
      </c>
      <c r="B1246" s="61">
        <v>101</v>
      </c>
      <c r="C1246" s="62">
        <v>24185781</v>
      </c>
      <c r="D1246" s="61" t="s">
        <v>8060</v>
      </c>
      <c r="E1246" s="61" t="s">
        <v>8061</v>
      </c>
      <c r="F1246" s="61" t="s">
        <v>37</v>
      </c>
      <c r="G1246" s="62">
        <v>31000000</v>
      </c>
      <c r="H1246" s="61">
        <v>6.9</v>
      </c>
      <c r="I1246" s="62">
        <f>Table1[[#This Row],[gross]]-Table1[[#This Row],[budget]]</f>
        <v>-6814219</v>
      </c>
      <c r="J1246" s="61">
        <f>Table1[[#This Row],[gross]]/1000000</f>
        <v>24.185780999999999</v>
      </c>
      <c r="K1246" s="61">
        <f>Table1[[#This Row],[budget]]/1000000</f>
        <v>31</v>
      </c>
      <c r="L1246" s="71">
        <f>Table1[[#This Row],[Profit_Margin]]/1000000</f>
        <v>-6.8142189999999996</v>
      </c>
    </row>
    <row r="1247" spans="1:12">
      <c r="A1247" s="68" t="s">
        <v>3367</v>
      </c>
      <c r="B1247" s="61">
        <v>99</v>
      </c>
      <c r="C1247" s="62">
        <v>91443253</v>
      </c>
      <c r="D1247" s="61" t="s">
        <v>1544</v>
      </c>
      <c r="E1247" s="61" t="s">
        <v>14445</v>
      </c>
      <c r="F1247" s="61" t="s">
        <v>37</v>
      </c>
      <c r="G1247" s="62">
        <v>12000000</v>
      </c>
      <c r="H1247" s="61">
        <v>5.8</v>
      </c>
      <c r="I1247" s="62">
        <f>Table1[[#This Row],[gross]]-Table1[[#This Row],[budget]]</f>
        <v>79443253</v>
      </c>
      <c r="J1247" s="61">
        <f>Table1[[#This Row],[gross]]/1000000</f>
        <v>91.443252999999999</v>
      </c>
      <c r="K1247" s="61">
        <f>Table1[[#This Row],[budget]]/1000000</f>
        <v>12</v>
      </c>
      <c r="L1247" s="71">
        <f>Table1[[#This Row],[Profit_Margin]]/1000000</f>
        <v>79.443252999999999</v>
      </c>
    </row>
    <row r="1248" spans="1:12">
      <c r="A1248" s="68" t="s">
        <v>171</v>
      </c>
      <c r="B1248" s="61">
        <v>108</v>
      </c>
      <c r="C1248" s="62">
        <v>3049135</v>
      </c>
      <c r="D1248" s="61" t="s">
        <v>17886</v>
      </c>
      <c r="E1248" s="61" t="s">
        <v>17887</v>
      </c>
      <c r="F1248" s="61" t="s">
        <v>37</v>
      </c>
      <c r="G1248" s="62">
        <v>5000000</v>
      </c>
      <c r="H1248" s="61">
        <v>7.4</v>
      </c>
      <c r="I1248" s="62">
        <f>Table1[[#This Row],[gross]]-Table1[[#This Row],[budget]]</f>
        <v>-1950865</v>
      </c>
      <c r="J1248" s="61">
        <f>Table1[[#This Row],[gross]]/1000000</f>
        <v>3.0491350000000002</v>
      </c>
      <c r="K1248" s="61">
        <f>Table1[[#This Row],[budget]]/1000000</f>
        <v>5</v>
      </c>
      <c r="L1248" s="71">
        <f>Table1[[#This Row],[Profit_Margin]]/1000000</f>
        <v>-1.9508650000000001</v>
      </c>
    </row>
    <row r="1249" spans="1:12">
      <c r="A1249" s="68" t="s">
        <v>6037</v>
      </c>
      <c r="B1249" s="61">
        <v>325</v>
      </c>
      <c r="C1249" s="62">
        <v>1500000</v>
      </c>
      <c r="D1249" s="61" t="s">
        <v>6038</v>
      </c>
      <c r="E1249" s="61" t="s">
        <v>6039</v>
      </c>
      <c r="F1249" s="61" t="s">
        <v>37</v>
      </c>
      <c r="G1249" s="62">
        <v>44000000</v>
      </c>
      <c r="H1249" s="61">
        <v>6.8</v>
      </c>
      <c r="I1249" s="62">
        <f>Table1[[#This Row],[gross]]-Table1[[#This Row],[budget]]</f>
        <v>-42500000</v>
      </c>
      <c r="J1249" s="61">
        <f>Table1[[#This Row],[gross]]/1000000</f>
        <v>1.5</v>
      </c>
      <c r="K1249" s="61">
        <f>Table1[[#This Row],[budget]]/1000000</f>
        <v>44</v>
      </c>
      <c r="L1249" s="71">
        <f>Table1[[#This Row],[Profit_Margin]]/1000000</f>
        <v>-42.5</v>
      </c>
    </row>
    <row r="1250" spans="1:12">
      <c r="A1250" s="68" t="s">
        <v>17163</v>
      </c>
      <c r="B1250" s="61">
        <v>95</v>
      </c>
      <c r="C1250" s="62">
        <v>3029081</v>
      </c>
      <c r="D1250" s="61" t="s">
        <v>2442</v>
      </c>
      <c r="E1250" s="61" t="s">
        <v>17165</v>
      </c>
      <c r="F1250" s="61" t="s">
        <v>37</v>
      </c>
      <c r="G1250" s="62">
        <v>6000000</v>
      </c>
      <c r="H1250" s="61">
        <v>7.8</v>
      </c>
      <c r="I1250" s="62">
        <f>Table1[[#This Row],[gross]]-Table1[[#This Row],[budget]]</f>
        <v>-2970919</v>
      </c>
      <c r="J1250" s="61">
        <f>Table1[[#This Row],[gross]]/1000000</f>
        <v>3.0290810000000001</v>
      </c>
      <c r="K1250" s="61">
        <f>Table1[[#This Row],[budget]]/1000000</f>
        <v>6</v>
      </c>
      <c r="L1250" s="71">
        <f>Table1[[#This Row],[Profit_Margin]]/1000000</f>
        <v>-2.9709189999999999</v>
      </c>
    </row>
    <row r="1251" spans="1:12">
      <c r="A1251" s="68" t="s">
        <v>11050</v>
      </c>
      <c r="B1251" s="61">
        <v>89</v>
      </c>
      <c r="C1251" s="62">
        <v>4692814</v>
      </c>
      <c r="D1251" s="61" t="s">
        <v>1671</v>
      </c>
      <c r="E1251" s="61" t="s">
        <v>16124</v>
      </c>
      <c r="F1251" s="61" t="s">
        <v>37</v>
      </c>
      <c r="G1251" s="62">
        <v>8000000</v>
      </c>
      <c r="H1251" s="61">
        <v>5.0999999999999996</v>
      </c>
      <c r="I1251" s="62">
        <f>Table1[[#This Row],[gross]]-Table1[[#This Row],[budget]]</f>
        <v>-3307186</v>
      </c>
      <c r="J1251" s="61">
        <f>Table1[[#This Row],[gross]]/1000000</f>
        <v>4.6928140000000003</v>
      </c>
      <c r="K1251" s="61">
        <f>Table1[[#This Row],[budget]]/1000000</f>
        <v>8</v>
      </c>
      <c r="L1251" s="71">
        <f>Table1[[#This Row],[Profit_Margin]]/1000000</f>
        <v>-3.3071860000000002</v>
      </c>
    </row>
    <row r="1252" spans="1:12">
      <c r="A1252" s="68" t="s">
        <v>378</v>
      </c>
      <c r="B1252" s="61">
        <v>120</v>
      </c>
      <c r="C1252" s="62">
        <v>75754670</v>
      </c>
      <c r="D1252" s="61" t="s">
        <v>2512</v>
      </c>
      <c r="E1252" s="61" t="s">
        <v>2514</v>
      </c>
      <c r="F1252" s="61" t="s">
        <v>37</v>
      </c>
      <c r="G1252" s="62">
        <v>85000000</v>
      </c>
      <c r="H1252" s="61">
        <v>7</v>
      </c>
      <c r="I1252" s="62">
        <f>Table1[[#This Row],[gross]]-Table1[[#This Row],[budget]]</f>
        <v>-9245330</v>
      </c>
      <c r="J1252" s="61">
        <f>Table1[[#This Row],[gross]]/1000000</f>
        <v>75.754670000000004</v>
      </c>
      <c r="K1252" s="61">
        <f>Table1[[#This Row],[budget]]/1000000</f>
        <v>85</v>
      </c>
      <c r="L1252" s="71">
        <f>Table1[[#This Row],[Profit_Margin]]/1000000</f>
        <v>-9.2453299999999992</v>
      </c>
    </row>
    <row r="1253" spans="1:12">
      <c r="A1253" s="68" t="s">
        <v>378</v>
      </c>
      <c r="B1253" s="61">
        <v>132</v>
      </c>
      <c r="C1253" s="62">
        <v>59035104</v>
      </c>
      <c r="D1253" s="61" t="s">
        <v>4113</v>
      </c>
      <c r="E1253" s="61" t="s">
        <v>4115</v>
      </c>
      <c r="F1253" s="61" t="s">
        <v>37</v>
      </c>
      <c r="G1253" s="62">
        <v>66000000</v>
      </c>
      <c r="H1253" s="61">
        <v>6.8</v>
      </c>
      <c r="I1253" s="62">
        <f>Table1[[#This Row],[gross]]-Table1[[#This Row],[budget]]</f>
        <v>-6964896</v>
      </c>
      <c r="J1253" s="61">
        <f>Table1[[#This Row],[gross]]/1000000</f>
        <v>59.035103999999997</v>
      </c>
      <c r="K1253" s="61">
        <f>Table1[[#This Row],[budget]]/1000000</f>
        <v>66</v>
      </c>
      <c r="L1253" s="71">
        <f>Table1[[#This Row],[Profit_Margin]]/1000000</f>
        <v>-6.9648960000000004</v>
      </c>
    </row>
    <row r="1254" spans="1:12">
      <c r="A1254" s="68" t="s">
        <v>21541</v>
      </c>
      <c r="B1254" s="61">
        <v>86</v>
      </c>
      <c r="C1254" s="62">
        <v>14564027</v>
      </c>
      <c r="D1254" s="61" t="s">
        <v>7406</v>
      </c>
      <c r="E1254" s="61" t="s">
        <v>21544</v>
      </c>
      <c r="F1254" s="61" t="s">
        <v>37</v>
      </c>
      <c r="G1254" s="62">
        <v>1000000</v>
      </c>
      <c r="H1254" s="61">
        <v>7</v>
      </c>
      <c r="I1254" s="62">
        <f>Table1[[#This Row],[gross]]-Table1[[#This Row],[budget]]</f>
        <v>13564027</v>
      </c>
      <c r="J1254" s="61">
        <f>Table1[[#This Row],[gross]]/1000000</f>
        <v>14.564026999999999</v>
      </c>
      <c r="K1254" s="61">
        <f>Table1[[#This Row],[budget]]/1000000</f>
        <v>1</v>
      </c>
      <c r="L1254" s="71">
        <f>Table1[[#This Row],[Profit_Margin]]/1000000</f>
        <v>13.564026999999999</v>
      </c>
    </row>
    <row r="1255" spans="1:12">
      <c r="A1255" s="68" t="s">
        <v>857</v>
      </c>
      <c r="B1255" s="61">
        <v>137</v>
      </c>
      <c r="C1255" s="62">
        <v>10161099</v>
      </c>
      <c r="D1255" s="61" t="s">
        <v>15673</v>
      </c>
      <c r="E1255" s="61" t="s">
        <v>15674</v>
      </c>
      <c r="F1255" s="61" t="s">
        <v>37</v>
      </c>
      <c r="G1255" s="62">
        <v>9000000</v>
      </c>
      <c r="H1255" s="61">
        <v>7.7</v>
      </c>
      <c r="I1255" s="62">
        <f>Table1[[#This Row],[gross]]-Table1[[#This Row],[budget]]</f>
        <v>1161099</v>
      </c>
      <c r="J1255" s="61">
        <f>Table1[[#This Row],[gross]]/1000000</f>
        <v>10.161099</v>
      </c>
      <c r="K1255" s="61">
        <f>Table1[[#This Row],[budget]]/1000000</f>
        <v>9</v>
      </c>
      <c r="L1255" s="71">
        <f>Table1[[#This Row],[Profit_Margin]]/1000000</f>
        <v>1.1610990000000001</v>
      </c>
    </row>
    <row r="1256" spans="1:12">
      <c r="A1256" s="68" t="s">
        <v>1800</v>
      </c>
      <c r="B1256" s="61">
        <v>126</v>
      </c>
      <c r="C1256" s="62">
        <v>25556065</v>
      </c>
      <c r="D1256" s="61" t="s">
        <v>5499</v>
      </c>
      <c r="E1256" s="61" t="s">
        <v>10231</v>
      </c>
      <c r="F1256" s="61" t="s">
        <v>37</v>
      </c>
      <c r="G1256" s="62">
        <v>23000000</v>
      </c>
      <c r="H1256" s="61">
        <v>8</v>
      </c>
      <c r="I1256" s="62">
        <f>Table1[[#This Row],[gross]]-Table1[[#This Row],[budget]]</f>
        <v>2556065</v>
      </c>
      <c r="J1256" s="61">
        <f>Table1[[#This Row],[gross]]/1000000</f>
        <v>25.556065</v>
      </c>
      <c r="K1256" s="61">
        <f>Table1[[#This Row],[budget]]/1000000</f>
        <v>23</v>
      </c>
      <c r="L1256" s="71">
        <f>Table1[[#This Row],[Profit_Margin]]/1000000</f>
        <v>2.5560649999999998</v>
      </c>
    </row>
    <row r="1257" spans="1:12">
      <c r="A1257" s="68" t="s">
        <v>5158</v>
      </c>
      <c r="B1257" s="61">
        <v>101</v>
      </c>
      <c r="C1257" s="62">
        <v>66002004</v>
      </c>
      <c r="D1257" s="61" t="s">
        <v>5159</v>
      </c>
      <c r="E1257" s="61" t="s">
        <v>5160</v>
      </c>
      <c r="F1257" s="61" t="s">
        <v>37</v>
      </c>
      <c r="G1257" s="62">
        <v>50000000</v>
      </c>
      <c r="H1257" s="61">
        <v>4.7</v>
      </c>
      <c r="I1257" s="62">
        <f>Table1[[#This Row],[gross]]-Table1[[#This Row],[budget]]</f>
        <v>16002004</v>
      </c>
      <c r="J1257" s="61">
        <f>Table1[[#This Row],[gross]]/1000000</f>
        <v>66.002003999999999</v>
      </c>
      <c r="K1257" s="61">
        <f>Table1[[#This Row],[budget]]/1000000</f>
        <v>50</v>
      </c>
      <c r="L1257" s="71">
        <f>Table1[[#This Row],[Profit_Margin]]/1000000</f>
        <v>16.002003999999999</v>
      </c>
    </row>
    <row r="1258" spans="1:12">
      <c r="A1258" s="68" t="s">
        <v>260</v>
      </c>
      <c r="B1258" s="61">
        <v>101</v>
      </c>
      <c r="C1258" s="62">
        <v>72660029</v>
      </c>
      <c r="D1258" s="61" t="s">
        <v>127</v>
      </c>
      <c r="E1258" s="61" t="s">
        <v>1865</v>
      </c>
      <c r="F1258" s="61" t="s">
        <v>37</v>
      </c>
      <c r="G1258" s="62">
        <v>100000000</v>
      </c>
      <c r="H1258" s="61">
        <v>6</v>
      </c>
      <c r="I1258" s="62">
        <f>Table1[[#This Row],[gross]]-Table1[[#This Row],[budget]]</f>
        <v>-27339971</v>
      </c>
      <c r="J1258" s="61">
        <f>Table1[[#This Row],[gross]]/1000000</f>
        <v>72.660028999999994</v>
      </c>
      <c r="K1258" s="61">
        <f>Table1[[#This Row],[budget]]/1000000</f>
        <v>100</v>
      </c>
      <c r="L1258" s="71">
        <f>Table1[[#This Row],[Profit_Margin]]/1000000</f>
        <v>-27.339970999999998</v>
      </c>
    </row>
    <row r="1259" spans="1:12">
      <c r="A1259" s="68" t="s">
        <v>1627</v>
      </c>
      <c r="B1259" s="61">
        <v>105</v>
      </c>
      <c r="C1259" s="62">
        <v>45290318</v>
      </c>
      <c r="D1259" s="61" t="s">
        <v>3228</v>
      </c>
      <c r="E1259" s="61" t="s">
        <v>6119</v>
      </c>
      <c r="F1259" s="61" t="s">
        <v>37</v>
      </c>
      <c r="G1259" s="62">
        <v>42000000</v>
      </c>
      <c r="H1259" s="61">
        <v>6.5</v>
      </c>
      <c r="I1259" s="62">
        <f>Table1[[#This Row],[gross]]-Table1[[#This Row],[budget]]</f>
        <v>3290318</v>
      </c>
      <c r="J1259" s="61">
        <f>Table1[[#This Row],[gross]]/1000000</f>
        <v>45.290317999999999</v>
      </c>
      <c r="K1259" s="61">
        <f>Table1[[#This Row],[budget]]/1000000</f>
        <v>42</v>
      </c>
      <c r="L1259" s="71">
        <f>Table1[[#This Row],[Profit_Margin]]/1000000</f>
        <v>3.2903180000000001</v>
      </c>
    </row>
    <row r="1260" spans="1:12">
      <c r="A1260" s="68" t="s">
        <v>13058</v>
      </c>
      <c r="B1260" s="61">
        <v>96</v>
      </c>
      <c r="C1260" s="62">
        <v>10494147</v>
      </c>
      <c r="D1260" s="61" t="s">
        <v>214</v>
      </c>
      <c r="E1260" s="61" t="s">
        <v>13059</v>
      </c>
      <c r="F1260" s="61" t="s">
        <v>37</v>
      </c>
      <c r="G1260" s="62">
        <v>15000000</v>
      </c>
      <c r="H1260" s="61">
        <v>5.0999999999999996</v>
      </c>
      <c r="I1260" s="62">
        <f>Table1[[#This Row],[gross]]-Table1[[#This Row],[budget]]</f>
        <v>-4505853</v>
      </c>
      <c r="J1260" s="61">
        <f>Table1[[#This Row],[gross]]/1000000</f>
        <v>10.494147</v>
      </c>
      <c r="K1260" s="61">
        <f>Table1[[#This Row],[budget]]/1000000</f>
        <v>15</v>
      </c>
      <c r="L1260" s="71">
        <f>Table1[[#This Row],[Profit_Margin]]/1000000</f>
        <v>-4.5058530000000001</v>
      </c>
    </row>
    <row r="1261" spans="1:12">
      <c r="A1261" s="68" t="s">
        <v>3694</v>
      </c>
      <c r="B1261" s="61">
        <v>129</v>
      </c>
      <c r="C1261" s="62">
        <v>32741596</v>
      </c>
      <c r="D1261" s="61" t="s">
        <v>5324</v>
      </c>
      <c r="E1261" s="61" t="s">
        <v>5325</v>
      </c>
      <c r="F1261" s="61" t="s">
        <v>37</v>
      </c>
      <c r="G1261" s="62">
        <v>50000000</v>
      </c>
      <c r="H1261" s="61">
        <v>6.5</v>
      </c>
      <c r="I1261" s="62">
        <f>Table1[[#This Row],[gross]]-Table1[[#This Row],[budget]]</f>
        <v>-17258404</v>
      </c>
      <c r="J1261" s="61">
        <f>Table1[[#This Row],[gross]]/1000000</f>
        <v>32.741596000000001</v>
      </c>
      <c r="K1261" s="61">
        <f>Table1[[#This Row],[budget]]/1000000</f>
        <v>50</v>
      </c>
      <c r="L1261" s="71">
        <f>Table1[[#This Row],[Profit_Margin]]/1000000</f>
        <v>-17.258403999999999</v>
      </c>
    </row>
    <row r="1262" spans="1:12">
      <c r="A1262" s="68" t="s">
        <v>1939</v>
      </c>
      <c r="B1262" s="61">
        <v>80</v>
      </c>
      <c r="C1262" s="62">
        <v>84961</v>
      </c>
      <c r="D1262" s="61" t="s">
        <v>1313</v>
      </c>
      <c r="E1262" s="61" t="s">
        <v>6167</v>
      </c>
      <c r="F1262" s="61" t="s">
        <v>1946</v>
      </c>
      <c r="G1262" s="62">
        <v>31000000</v>
      </c>
      <c r="H1262" s="61">
        <v>7.9</v>
      </c>
      <c r="I1262" s="62">
        <f>Table1[[#This Row],[gross]]-Table1[[#This Row],[budget]]</f>
        <v>-30915039</v>
      </c>
      <c r="J1262" s="61">
        <f>Table1[[#This Row],[gross]]/1000000</f>
        <v>8.4960999999999995E-2</v>
      </c>
      <c r="K1262" s="61">
        <f>Table1[[#This Row],[budget]]/1000000</f>
        <v>31</v>
      </c>
      <c r="L1262" s="71">
        <f>Table1[[#This Row],[Profit_Margin]]/1000000</f>
        <v>-30.915039</v>
      </c>
    </row>
    <row r="1263" spans="1:12">
      <c r="A1263" s="68" t="s">
        <v>6297</v>
      </c>
      <c r="B1263" s="61">
        <v>129</v>
      </c>
      <c r="C1263" s="62">
        <v>93952276</v>
      </c>
      <c r="D1263" s="61" t="s">
        <v>1415</v>
      </c>
      <c r="E1263" s="61" t="s">
        <v>6300</v>
      </c>
      <c r="F1263" s="61" t="s">
        <v>37</v>
      </c>
      <c r="G1263" s="62">
        <v>40000000</v>
      </c>
      <c r="H1263" s="61">
        <v>6.4</v>
      </c>
      <c r="I1263" s="62">
        <f>Table1[[#This Row],[gross]]-Table1[[#This Row],[budget]]</f>
        <v>53952276</v>
      </c>
      <c r="J1263" s="61">
        <f>Table1[[#This Row],[gross]]/1000000</f>
        <v>93.952275999999998</v>
      </c>
      <c r="K1263" s="61">
        <f>Table1[[#This Row],[budget]]/1000000</f>
        <v>40</v>
      </c>
      <c r="L1263" s="71">
        <f>Table1[[#This Row],[Profit_Margin]]/1000000</f>
        <v>53.952275999999998</v>
      </c>
    </row>
    <row r="1264" spans="1:12">
      <c r="A1264" s="68" t="s">
        <v>16702</v>
      </c>
      <c r="B1264" s="61">
        <v>106</v>
      </c>
      <c r="C1264" s="62">
        <v>382946</v>
      </c>
      <c r="D1264" s="61" t="s">
        <v>3409</v>
      </c>
      <c r="E1264" s="61" t="s">
        <v>16703</v>
      </c>
      <c r="F1264" s="61" t="s">
        <v>37</v>
      </c>
      <c r="G1264" s="62">
        <v>7000000</v>
      </c>
      <c r="H1264" s="61">
        <v>7.1</v>
      </c>
      <c r="I1264" s="62">
        <f>Table1[[#This Row],[gross]]-Table1[[#This Row],[budget]]</f>
        <v>-6617054</v>
      </c>
      <c r="J1264" s="61">
        <f>Table1[[#This Row],[gross]]/1000000</f>
        <v>0.38294600000000001</v>
      </c>
      <c r="K1264" s="61">
        <f>Table1[[#This Row],[budget]]/1000000</f>
        <v>7</v>
      </c>
      <c r="L1264" s="71">
        <f>Table1[[#This Row],[Profit_Margin]]/1000000</f>
        <v>-6.6170540000000004</v>
      </c>
    </row>
    <row r="1265" spans="1:12">
      <c r="A1265" s="68" t="s">
        <v>15038</v>
      </c>
      <c r="B1265" s="61">
        <v>76</v>
      </c>
      <c r="C1265" s="62">
        <v>13684949</v>
      </c>
      <c r="D1265" s="61" t="s">
        <v>471</v>
      </c>
      <c r="E1265" s="61" t="s">
        <v>15039</v>
      </c>
      <c r="F1265" s="61" t="s">
        <v>37</v>
      </c>
      <c r="G1265" s="62">
        <v>3000000</v>
      </c>
      <c r="H1265" s="61">
        <v>5.9</v>
      </c>
      <c r="I1265" s="62">
        <f>Table1[[#This Row],[gross]]-Table1[[#This Row],[budget]]</f>
        <v>10684949</v>
      </c>
      <c r="J1265" s="61">
        <f>Table1[[#This Row],[gross]]/1000000</f>
        <v>13.684949</v>
      </c>
      <c r="K1265" s="61">
        <f>Table1[[#This Row],[budget]]/1000000</f>
        <v>3</v>
      </c>
      <c r="L1265" s="71">
        <f>Table1[[#This Row],[Profit_Margin]]/1000000</f>
        <v>10.684949</v>
      </c>
    </row>
    <row r="1266" spans="1:12">
      <c r="A1266" s="68" t="s">
        <v>893</v>
      </c>
      <c r="B1266" s="61">
        <v>136</v>
      </c>
      <c r="C1266" s="62">
        <v>67286731</v>
      </c>
      <c r="D1266" s="61" t="s">
        <v>136</v>
      </c>
      <c r="E1266" s="61" t="s">
        <v>2936</v>
      </c>
      <c r="F1266" s="61" t="s">
        <v>37</v>
      </c>
      <c r="G1266" s="62">
        <v>100000000</v>
      </c>
      <c r="H1266" s="61">
        <v>6.7</v>
      </c>
      <c r="I1266" s="62">
        <f>Table1[[#This Row],[gross]]-Table1[[#This Row],[budget]]</f>
        <v>-32713269</v>
      </c>
      <c r="J1266" s="61">
        <f>Table1[[#This Row],[gross]]/1000000</f>
        <v>67.286731000000003</v>
      </c>
      <c r="K1266" s="61">
        <f>Table1[[#This Row],[budget]]/1000000</f>
        <v>100</v>
      </c>
      <c r="L1266" s="71">
        <f>Table1[[#This Row],[Profit_Margin]]/1000000</f>
        <v>-32.713268999999997</v>
      </c>
    </row>
    <row r="1267" spans="1:12">
      <c r="A1267" s="68" t="s">
        <v>9525</v>
      </c>
      <c r="B1267" s="61">
        <v>101</v>
      </c>
      <c r="C1267" s="62">
        <v>51097664</v>
      </c>
      <c r="D1267" s="61" t="s">
        <v>6132</v>
      </c>
      <c r="E1267" s="61" t="s">
        <v>9526</v>
      </c>
      <c r="F1267" s="61" t="s">
        <v>37</v>
      </c>
      <c r="G1267" s="62">
        <v>30000000</v>
      </c>
      <c r="H1267" s="61">
        <v>5.9</v>
      </c>
      <c r="I1267" s="62">
        <f>Table1[[#This Row],[gross]]-Table1[[#This Row],[budget]]</f>
        <v>21097664</v>
      </c>
      <c r="J1267" s="61">
        <f>Table1[[#This Row],[gross]]/1000000</f>
        <v>51.097664000000002</v>
      </c>
      <c r="K1267" s="61">
        <f>Table1[[#This Row],[budget]]/1000000</f>
        <v>30</v>
      </c>
      <c r="L1267" s="71">
        <f>Table1[[#This Row],[Profit_Margin]]/1000000</f>
        <v>21.097664000000002</v>
      </c>
    </row>
    <row r="1268" spans="1:12">
      <c r="A1268" s="68" t="s">
        <v>5273</v>
      </c>
      <c r="B1268" s="61">
        <v>115</v>
      </c>
      <c r="C1268" s="62">
        <v>41543207</v>
      </c>
      <c r="D1268" s="61" t="s">
        <v>2142</v>
      </c>
      <c r="E1268" s="61" t="s">
        <v>6123</v>
      </c>
      <c r="F1268" s="61" t="s">
        <v>37</v>
      </c>
      <c r="G1268" s="62">
        <v>42000000</v>
      </c>
      <c r="H1268" s="61">
        <v>6.3</v>
      </c>
      <c r="I1268" s="62">
        <f>Table1[[#This Row],[gross]]-Table1[[#This Row],[budget]]</f>
        <v>-456793</v>
      </c>
      <c r="J1268" s="61">
        <f>Table1[[#This Row],[gross]]/1000000</f>
        <v>41.543207000000002</v>
      </c>
      <c r="K1268" s="61">
        <f>Table1[[#This Row],[budget]]/1000000</f>
        <v>42</v>
      </c>
      <c r="L1268" s="71">
        <f>Table1[[#This Row],[Profit_Margin]]/1000000</f>
        <v>-0.456793</v>
      </c>
    </row>
    <row r="1269" spans="1:12">
      <c r="A1269" s="68" t="s">
        <v>5647</v>
      </c>
      <c r="B1269" s="61">
        <v>113</v>
      </c>
      <c r="C1269" s="62">
        <v>27277055</v>
      </c>
      <c r="D1269" s="61" t="s">
        <v>5788</v>
      </c>
      <c r="E1269" s="61" t="s">
        <v>10928</v>
      </c>
      <c r="F1269" s="61" t="s">
        <v>37</v>
      </c>
      <c r="G1269" s="62">
        <v>20000000</v>
      </c>
      <c r="H1269" s="61">
        <v>7.6</v>
      </c>
      <c r="I1269" s="62">
        <f>Table1[[#This Row],[gross]]-Table1[[#This Row],[budget]]</f>
        <v>7277055</v>
      </c>
      <c r="J1269" s="61">
        <f>Table1[[#This Row],[gross]]/1000000</f>
        <v>27.277055000000001</v>
      </c>
      <c r="K1269" s="61">
        <f>Table1[[#This Row],[budget]]/1000000</f>
        <v>20</v>
      </c>
      <c r="L1269" s="71">
        <f>Table1[[#This Row],[Profit_Margin]]/1000000</f>
        <v>7.2770549999999998</v>
      </c>
    </row>
    <row r="1270" spans="1:12">
      <c r="A1270" s="68" t="s">
        <v>15340</v>
      </c>
      <c r="B1270" s="61">
        <v>86</v>
      </c>
      <c r="C1270" s="62">
        <v>226792</v>
      </c>
      <c r="D1270" s="61" t="s">
        <v>15342</v>
      </c>
      <c r="E1270" s="61" t="s">
        <v>15343</v>
      </c>
      <c r="F1270" s="61" t="s">
        <v>37</v>
      </c>
      <c r="G1270" s="62">
        <v>10000000</v>
      </c>
      <c r="H1270" s="61">
        <v>6.2</v>
      </c>
      <c r="I1270" s="62">
        <f>Table1[[#This Row],[gross]]-Table1[[#This Row],[budget]]</f>
        <v>-9773208</v>
      </c>
      <c r="J1270" s="61">
        <f>Table1[[#This Row],[gross]]/1000000</f>
        <v>0.22679199999999999</v>
      </c>
      <c r="K1270" s="61">
        <f>Table1[[#This Row],[budget]]/1000000</f>
        <v>10</v>
      </c>
      <c r="L1270" s="71">
        <f>Table1[[#This Row],[Profit_Margin]]/1000000</f>
        <v>-9.7732080000000003</v>
      </c>
    </row>
    <row r="1271" spans="1:12">
      <c r="A1271" s="68" t="s">
        <v>4066</v>
      </c>
      <c r="B1271" s="61">
        <v>112</v>
      </c>
      <c r="C1271" s="62">
        <v>90556401</v>
      </c>
      <c r="D1271" s="61" t="s">
        <v>3023</v>
      </c>
      <c r="E1271" s="61" t="s">
        <v>14504</v>
      </c>
      <c r="F1271" s="61" t="s">
        <v>37</v>
      </c>
      <c r="G1271" s="62">
        <v>11000000</v>
      </c>
      <c r="H1271" s="61">
        <v>4.5</v>
      </c>
      <c r="I1271" s="62">
        <f>Table1[[#This Row],[gross]]-Table1[[#This Row],[budget]]</f>
        <v>79556401</v>
      </c>
      <c r="J1271" s="61">
        <f>Table1[[#This Row],[gross]]/1000000</f>
        <v>90.556400999999994</v>
      </c>
      <c r="K1271" s="61">
        <f>Table1[[#This Row],[budget]]/1000000</f>
        <v>11</v>
      </c>
      <c r="L1271" s="71">
        <f>Table1[[#This Row],[Profit_Margin]]/1000000</f>
        <v>79.556400999999994</v>
      </c>
    </row>
    <row r="1272" spans="1:12">
      <c r="A1272" s="68" t="s">
        <v>7480</v>
      </c>
      <c r="B1272" s="61">
        <v>89</v>
      </c>
      <c r="C1272" s="62">
        <v>3645438</v>
      </c>
      <c r="D1272" s="61" t="s">
        <v>6403</v>
      </c>
      <c r="E1272" s="61" t="s">
        <v>19644</v>
      </c>
      <c r="F1272" s="61" t="s">
        <v>1464</v>
      </c>
      <c r="G1272" s="62">
        <v>2200000</v>
      </c>
      <c r="H1272" s="61">
        <v>6.8</v>
      </c>
      <c r="I1272" s="62">
        <f>Table1[[#This Row],[gross]]-Table1[[#This Row],[budget]]</f>
        <v>1445438</v>
      </c>
      <c r="J1272" s="61">
        <f>Table1[[#This Row],[gross]]/1000000</f>
        <v>3.645438</v>
      </c>
      <c r="K1272" s="61">
        <f>Table1[[#This Row],[budget]]/1000000</f>
        <v>2.2000000000000002</v>
      </c>
      <c r="L1272" s="71">
        <f>Table1[[#This Row],[Profit_Margin]]/1000000</f>
        <v>1.445438</v>
      </c>
    </row>
    <row r="1273" spans="1:12">
      <c r="A1273" s="68" t="s">
        <v>5834</v>
      </c>
      <c r="B1273" s="61">
        <v>110</v>
      </c>
      <c r="C1273" s="62">
        <v>5900000</v>
      </c>
      <c r="D1273" s="61" t="s">
        <v>42</v>
      </c>
      <c r="E1273" s="61" t="s">
        <v>12543</v>
      </c>
      <c r="F1273" s="61" t="s">
        <v>37</v>
      </c>
      <c r="G1273" s="62">
        <v>16000000</v>
      </c>
      <c r="H1273" s="61">
        <v>7.2</v>
      </c>
      <c r="I1273" s="62">
        <f>Table1[[#This Row],[gross]]-Table1[[#This Row],[budget]]</f>
        <v>-10100000</v>
      </c>
      <c r="J1273" s="61">
        <f>Table1[[#This Row],[gross]]/1000000</f>
        <v>5.9</v>
      </c>
      <c r="K1273" s="61">
        <f>Table1[[#This Row],[budget]]/1000000</f>
        <v>16</v>
      </c>
      <c r="L1273" s="71">
        <f>Table1[[#This Row],[Profit_Margin]]/1000000</f>
        <v>-10.1</v>
      </c>
    </row>
    <row r="1274" spans="1:12">
      <c r="A1274" s="68" t="s">
        <v>13006</v>
      </c>
      <c r="B1274" s="61">
        <v>101</v>
      </c>
      <c r="C1274" s="62">
        <v>12801190</v>
      </c>
      <c r="D1274" s="61" t="s">
        <v>31</v>
      </c>
      <c r="E1274" s="61" t="s">
        <v>13008</v>
      </c>
      <c r="F1274" s="61" t="s">
        <v>37</v>
      </c>
      <c r="G1274" s="62">
        <v>15000000</v>
      </c>
      <c r="H1274" s="61">
        <v>4.5999999999999996</v>
      </c>
      <c r="I1274" s="62">
        <f>Table1[[#This Row],[gross]]-Table1[[#This Row],[budget]]</f>
        <v>-2198810</v>
      </c>
      <c r="J1274" s="61">
        <f>Table1[[#This Row],[gross]]/1000000</f>
        <v>12.80119</v>
      </c>
      <c r="K1274" s="61">
        <f>Table1[[#This Row],[budget]]/1000000</f>
        <v>15</v>
      </c>
      <c r="L1274" s="71">
        <f>Table1[[#This Row],[Profit_Margin]]/1000000</f>
        <v>-2.1988099999999999</v>
      </c>
    </row>
    <row r="1275" spans="1:12">
      <c r="A1275" s="68" t="s">
        <v>9327</v>
      </c>
      <c r="B1275" s="61">
        <v>99</v>
      </c>
      <c r="C1275" s="62">
        <v>13829734</v>
      </c>
      <c r="D1275" s="61" t="s">
        <v>9328</v>
      </c>
      <c r="E1275" s="61" t="s">
        <v>9329</v>
      </c>
      <c r="F1275" s="61" t="s">
        <v>37</v>
      </c>
      <c r="G1275" s="62">
        <v>26000000</v>
      </c>
      <c r="H1275" s="61">
        <v>4.3</v>
      </c>
      <c r="I1275" s="62">
        <f>Table1[[#This Row],[gross]]-Table1[[#This Row],[budget]]</f>
        <v>-12170266</v>
      </c>
      <c r="J1275" s="61">
        <f>Table1[[#This Row],[gross]]/1000000</f>
        <v>13.829734</v>
      </c>
      <c r="K1275" s="61">
        <f>Table1[[#This Row],[budget]]/1000000</f>
        <v>26</v>
      </c>
      <c r="L1275" s="71">
        <f>Table1[[#This Row],[Profit_Margin]]/1000000</f>
        <v>-12.170266</v>
      </c>
    </row>
    <row r="1276" spans="1:12">
      <c r="A1276" s="68" t="s">
        <v>10497</v>
      </c>
      <c r="B1276" s="61">
        <v>100</v>
      </c>
      <c r="C1276" s="62">
        <v>13746550</v>
      </c>
      <c r="D1276" s="61" t="s">
        <v>1423</v>
      </c>
      <c r="E1276" s="61" t="s">
        <v>10498</v>
      </c>
      <c r="F1276" s="61" t="s">
        <v>37</v>
      </c>
      <c r="G1276" s="62">
        <v>2000000</v>
      </c>
      <c r="H1276" s="61">
        <v>6.1</v>
      </c>
      <c r="I1276" s="62">
        <f>Table1[[#This Row],[gross]]-Table1[[#This Row],[budget]]</f>
        <v>11746550</v>
      </c>
      <c r="J1276" s="61">
        <f>Table1[[#This Row],[gross]]/1000000</f>
        <v>13.746549999999999</v>
      </c>
      <c r="K1276" s="61">
        <f>Table1[[#This Row],[budget]]/1000000</f>
        <v>2</v>
      </c>
      <c r="L1276" s="71">
        <f>Table1[[#This Row],[Profit_Margin]]/1000000</f>
        <v>11.746549999999999</v>
      </c>
    </row>
    <row r="1277" spans="1:12">
      <c r="A1277" s="68" t="s">
        <v>3136</v>
      </c>
      <c r="B1277" s="61">
        <v>118</v>
      </c>
      <c r="C1277" s="62">
        <v>177575142</v>
      </c>
      <c r="D1277" s="61" t="s">
        <v>1681</v>
      </c>
      <c r="E1277" s="61" t="s">
        <v>4588</v>
      </c>
      <c r="F1277" s="61" t="s">
        <v>37</v>
      </c>
      <c r="G1277" s="62">
        <v>70000000</v>
      </c>
      <c r="H1277" s="61">
        <v>6.6</v>
      </c>
      <c r="I1277" s="62">
        <f>Table1[[#This Row],[gross]]-Table1[[#This Row],[budget]]</f>
        <v>107575142</v>
      </c>
      <c r="J1277" s="61">
        <f>Table1[[#This Row],[gross]]/1000000</f>
        <v>177.575142</v>
      </c>
      <c r="K1277" s="61">
        <f>Table1[[#This Row],[budget]]/1000000</f>
        <v>70</v>
      </c>
      <c r="L1277" s="71">
        <f>Table1[[#This Row],[Profit_Margin]]/1000000</f>
        <v>107.575142</v>
      </c>
    </row>
    <row r="1278" spans="1:12">
      <c r="A1278" s="68" t="s">
        <v>12115</v>
      </c>
      <c r="B1278" s="61">
        <v>94</v>
      </c>
      <c r="C1278" s="62">
        <v>39687528</v>
      </c>
      <c r="D1278" s="61" t="s">
        <v>464</v>
      </c>
      <c r="E1278" s="61" t="s">
        <v>12117</v>
      </c>
      <c r="F1278" s="61" t="s">
        <v>37</v>
      </c>
      <c r="G1278" s="62">
        <v>24000000</v>
      </c>
      <c r="H1278" s="61">
        <v>6.3</v>
      </c>
      <c r="I1278" s="62">
        <f>Table1[[#This Row],[gross]]-Table1[[#This Row],[budget]]</f>
        <v>15687528</v>
      </c>
      <c r="J1278" s="61">
        <f>Table1[[#This Row],[gross]]/1000000</f>
        <v>39.687528</v>
      </c>
      <c r="K1278" s="61">
        <f>Table1[[#This Row],[budget]]/1000000</f>
        <v>24</v>
      </c>
      <c r="L1278" s="71">
        <f>Table1[[#This Row],[Profit_Margin]]/1000000</f>
        <v>15.687528</v>
      </c>
    </row>
    <row r="1279" spans="1:12">
      <c r="A1279" s="68" t="s">
        <v>19445</v>
      </c>
      <c r="B1279" s="61">
        <v>86</v>
      </c>
      <c r="C1279" s="62">
        <v>703002</v>
      </c>
      <c r="D1279" s="61" t="s">
        <v>1733</v>
      </c>
      <c r="E1279" s="61" t="s">
        <v>19447</v>
      </c>
      <c r="F1279" s="61" t="s">
        <v>37</v>
      </c>
      <c r="G1279" s="62">
        <v>3000000</v>
      </c>
      <c r="H1279" s="61">
        <v>6.1</v>
      </c>
      <c r="I1279" s="62">
        <f>Table1[[#This Row],[gross]]-Table1[[#This Row],[budget]]</f>
        <v>-2296998</v>
      </c>
      <c r="J1279" s="61">
        <f>Table1[[#This Row],[gross]]/1000000</f>
        <v>0.70300200000000002</v>
      </c>
      <c r="K1279" s="61">
        <f>Table1[[#This Row],[budget]]/1000000</f>
        <v>3</v>
      </c>
      <c r="L1279" s="71">
        <f>Table1[[#This Row],[Profit_Margin]]/1000000</f>
        <v>-2.2969979999999999</v>
      </c>
    </row>
    <row r="1280" spans="1:12">
      <c r="A1280" s="68" t="s">
        <v>4066</v>
      </c>
      <c r="B1280" s="61">
        <v>96</v>
      </c>
      <c r="C1280" s="62">
        <v>39514713</v>
      </c>
      <c r="D1280" s="61" t="s">
        <v>515</v>
      </c>
      <c r="E1280" s="61" t="s">
        <v>8928</v>
      </c>
      <c r="F1280" s="61" t="s">
        <v>37</v>
      </c>
      <c r="G1280" s="62">
        <v>28000000</v>
      </c>
      <c r="H1280" s="61">
        <v>6.7</v>
      </c>
      <c r="I1280" s="62">
        <f>Table1[[#This Row],[gross]]-Table1[[#This Row],[budget]]</f>
        <v>11514713</v>
      </c>
      <c r="J1280" s="61">
        <f>Table1[[#This Row],[gross]]/1000000</f>
        <v>39.514713</v>
      </c>
      <c r="K1280" s="61">
        <f>Table1[[#This Row],[budget]]/1000000</f>
        <v>28</v>
      </c>
      <c r="L1280" s="71">
        <f>Table1[[#This Row],[Profit_Margin]]/1000000</f>
        <v>11.514713</v>
      </c>
    </row>
    <row r="1281" spans="1:12">
      <c r="A1281" s="68" t="s">
        <v>5469</v>
      </c>
      <c r="B1281" s="61">
        <v>140</v>
      </c>
      <c r="C1281" s="62">
        <v>24276500</v>
      </c>
      <c r="D1281" s="61" t="s">
        <v>1726</v>
      </c>
      <c r="E1281" s="61" t="s">
        <v>7532</v>
      </c>
      <c r="F1281" s="61" t="s">
        <v>37</v>
      </c>
      <c r="G1281" s="62">
        <v>35000000</v>
      </c>
      <c r="H1281" s="61">
        <v>6.6</v>
      </c>
      <c r="I1281" s="62">
        <f>Table1[[#This Row],[gross]]-Table1[[#This Row],[budget]]</f>
        <v>-10723500</v>
      </c>
      <c r="J1281" s="61">
        <f>Table1[[#This Row],[gross]]/1000000</f>
        <v>24.276499999999999</v>
      </c>
      <c r="K1281" s="61">
        <f>Table1[[#This Row],[budget]]/1000000</f>
        <v>35</v>
      </c>
      <c r="L1281" s="71">
        <f>Table1[[#This Row],[Profit_Margin]]/1000000</f>
        <v>-10.7235</v>
      </c>
    </row>
    <row r="1282" spans="1:12">
      <c r="A1282" s="68" t="s">
        <v>2433</v>
      </c>
      <c r="B1282" s="61">
        <v>117</v>
      </c>
      <c r="C1282" s="62">
        <v>67325559</v>
      </c>
      <c r="D1282" s="61" t="s">
        <v>10711</v>
      </c>
      <c r="E1282" s="61" t="s">
        <v>10712</v>
      </c>
      <c r="F1282" s="61" t="s">
        <v>37</v>
      </c>
      <c r="G1282" s="62">
        <v>20000000</v>
      </c>
      <c r="H1282" s="61">
        <v>7.1</v>
      </c>
      <c r="I1282" s="62">
        <f>Table1[[#This Row],[gross]]-Table1[[#This Row],[budget]]</f>
        <v>47325559</v>
      </c>
      <c r="J1282" s="61">
        <f>Table1[[#This Row],[gross]]/1000000</f>
        <v>67.325558999999998</v>
      </c>
      <c r="K1282" s="61">
        <f>Table1[[#This Row],[budget]]/1000000</f>
        <v>20</v>
      </c>
      <c r="L1282" s="71">
        <f>Table1[[#This Row],[Profit_Margin]]/1000000</f>
        <v>47.325558999999998</v>
      </c>
    </row>
    <row r="1283" spans="1:12">
      <c r="A1283" s="68" t="s">
        <v>1304</v>
      </c>
      <c r="B1283" s="61">
        <v>119</v>
      </c>
      <c r="C1283" s="62">
        <v>73209340</v>
      </c>
      <c r="D1283" s="61" t="s">
        <v>2208</v>
      </c>
      <c r="E1283" s="61" t="s">
        <v>2210</v>
      </c>
      <c r="F1283" s="61" t="s">
        <v>37</v>
      </c>
      <c r="G1283" s="62">
        <v>95000000</v>
      </c>
      <c r="H1283" s="61">
        <v>5.7</v>
      </c>
      <c r="I1283" s="62">
        <f>Table1[[#This Row],[gross]]-Table1[[#This Row],[budget]]</f>
        <v>-21790660</v>
      </c>
      <c r="J1283" s="61">
        <f>Table1[[#This Row],[gross]]/1000000</f>
        <v>73.209339999999997</v>
      </c>
      <c r="K1283" s="61">
        <f>Table1[[#This Row],[budget]]/1000000</f>
        <v>95</v>
      </c>
      <c r="L1283" s="71">
        <f>Table1[[#This Row],[Profit_Margin]]/1000000</f>
        <v>-21.790659999999999</v>
      </c>
    </row>
    <row r="1284" spans="1:12">
      <c r="A1284" s="68" t="s">
        <v>4003</v>
      </c>
      <c r="B1284" s="61">
        <v>112</v>
      </c>
      <c r="C1284" s="62">
        <v>4839383</v>
      </c>
      <c r="D1284" s="61" t="s">
        <v>1681</v>
      </c>
      <c r="E1284" s="61" t="s">
        <v>12534</v>
      </c>
      <c r="F1284" s="61" t="s">
        <v>37</v>
      </c>
      <c r="G1284" s="62">
        <v>16000000</v>
      </c>
      <c r="H1284" s="61">
        <v>6.6</v>
      </c>
      <c r="I1284" s="62">
        <f>Table1[[#This Row],[gross]]-Table1[[#This Row],[budget]]</f>
        <v>-11160617</v>
      </c>
      <c r="J1284" s="61">
        <f>Table1[[#This Row],[gross]]/1000000</f>
        <v>4.8393829999999998</v>
      </c>
      <c r="K1284" s="61">
        <f>Table1[[#This Row],[budget]]/1000000</f>
        <v>16</v>
      </c>
      <c r="L1284" s="71">
        <f>Table1[[#This Row],[Profit_Margin]]/1000000</f>
        <v>-11.160617</v>
      </c>
    </row>
    <row r="1285" spans="1:12">
      <c r="A1285" s="68" t="s">
        <v>3159</v>
      </c>
      <c r="B1285" s="61">
        <v>116</v>
      </c>
      <c r="C1285" s="62">
        <v>30013346</v>
      </c>
      <c r="D1285" s="61" t="s">
        <v>422</v>
      </c>
      <c r="E1285" s="61" t="s">
        <v>3160</v>
      </c>
      <c r="F1285" s="61" t="s">
        <v>37</v>
      </c>
      <c r="G1285" s="62">
        <v>75000000</v>
      </c>
      <c r="H1285" s="61">
        <v>5.3</v>
      </c>
      <c r="I1285" s="62">
        <f>Table1[[#This Row],[gross]]-Table1[[#This Row],[budget]]</f>
        <v>-44986654</v>
      </c>
      <c r="J1285" s="61">
        <f>Table1[[#This Row],[gross]]/1000000</f>
        <v>30.013345999999999</v>
      </c>
      <c r="K1285" s="61">
        <f>Table1[[#This Row],[budget]]/1000000</f>
        <v>75</v>
      </c>
      <c r="L1285" s="71">
        <f>Table1[[#This Row],[Profit_Margin]]/1000000</f>
        <v>-44.986654000000001</v>
      </c>
    </row>
    <row r="1286" spans="1:12">
      <c r="A1286" s="68" t="s">
        <v>19004</v>
      </c>
      <c r="B1286" s="61">
        <v>81</v>
      </c>
      <c r="C1286" s="62">
        <v>5228617</v>
      </c>
      <c r="D1286" s="61" t="s">
        <v>1671</v>
      </c>
      <c r="E1286" s="61" t="s">
        <v>23705</v>
      </c>
      <c r="F1286" s="61" t="s">
        <v>37</v>
      </c>
      <c r="G1286" s="62">
        <v>100000</v>
      </c>
      <c r="H1286" s="61">
        <v>7</v>
      </c>
      <c r="I1286" s="62">
        <f>Table1[[#This Row],[gross]]-Table1[[#This Row],[budget]]</f>
        <v>5128617</v>
      </c>
      <c r="J1286" s="61">
        <f>Table1[[#This Row],[gross]]/1000000</f>
        <v>5.2286169999999998</v>
      </c>
      <c r="K1286" s="61">
        <f>Table1[[#This Row],[budget]]/1000000</f>
        <v>0.1</v>
      </c>
      <c r="L1286" s="71">
        <f>Table1[[#This Row],[Profit_Margin]]/1000000</f>
        <v>5.1286170000000002</v>
      </c>
    </row>
    <row r="1287" spans="1:12">
      <c r="A1287" s="68" t="s">
        <v>4437</v>
      </c>
      <c r="B1287" s="61">
        <v>114</v>
      </c>
      <c r="C1287" s="62">
        <v>12065985</v>
      </c>
      <c r="D1287" s="61" t="s">
        <v>2527</v>
      </c>
      <c r="E1287" s="61" t="s">
        <v>4439</v>
      </c>
      <c r="F1287" s="61" t="s">
        <v>37</v>
      </c>
      <c r="G1287" s="62">
        <v>60000000</v>
      </c>
      <c r="H1287" s="61">
        <v>4.9000000000000004</v>
      </c>
      <c r="I1287" s="62">
        <f>Table1[[#This Row],[gross]]-Table1[[#This Row],[budget]]</f>
        <v>-47934015</v>
      </c>
      <c r="J1287" s="61">
        <f>Table1[[#This Row],[gross]]/1000000</f>
        <v>12.065985</v>
      </c>
      <c r="K1287" s="61">
        <f>Table1[[#This Row],[budget]]/1000000</f>
        <v>60</v>
      </c>
      <c r="L1287" s="71">
        <f>Table1[[#This Row],[Profit_Margin]]/1000000</f>
        <v>-47.934015000000002</v>
      </c>
    </row>
    <row r="1288" spans="1:12">
      <c r="A1288" s="68" t="s">
        <v>1252</v>
      </c>
      <c r="B1288" s="61">
        <v>120</v>
      </c>
      <c r="C1288" s="62">
        <v>173585516</v>
      </c>
      <c r="D1288" s="61" t="s">
        <v>2358</v>
      </c>
      <c r="E1288" s="61" t="s">
        <v>10638</v>
      </c>
      <c r="F1288" s="61" t="s">
        <v>37</v>
      </c>
      <c r="G1288" s="62">
        <v>18000000</v>
      </c>
      <c r="H1288" s="61">
        <v>6.6</v>
      </c>
      <c r="I1288" s="62">
        <f>Table1[[#This Row],[gross]]-Table1[[#This Row],[budget]]</f>
        <v>155585516</v>
      </c>
      <c r="J1288" s="61">
        <f>Table1[[#This Row],[gross]]/1000000</f>
        <v>173.58551600000001</v>
      </c>
      <c r="K1288" s="61">
        <f>Table1[[#This Row],[budget]]/1000000</f>
        <v>18</v>
      </c>
      <c r="L1288" s="71">
        <f>Table1[[#This Row],[Profit_Margin]]/1000000</f>
        <v>155.58551600000001</v>
      </c>
    </row>
    <row r="1289" spans="1:12">
      <c r="A1289" s="68" t="s">
        <v>1252</v>
      </c>
      <c r="B1289" s="61">
        <v>103</v>
      </c>
      <c r="C1289" s="62">
        <v>285761243</v>
      </c>
      <c r="D1289" s="61" t="s">
        <v>3057</v>
      </c>
      <c r="E1289" s="61" t="s">
        <v>12647</v>
      </c>
      <c r="F1289" s="61" t="s">
        <v>37</v>
      </c>
      <c r="G1289" s="62">
        <v>18000000</v>
      </c>
      <c r="H1289" s="61">
        <v>7.5</v>
      </c>
      <c r="I1289" s="62">
        <f>Table1[[#This Row],[gross]]-Table1[[#This Row],[budget]]</f>
        <v>267761243</v>
      </c>
      <c r="J1289" s="61">
        <f>Table1[[#This Row],[gross]]/1000000</f>
        <v>285.76124299999998</v>
      </c>
      <c r="K1289" s="61">
        <f>Table1[[#This Row],[budget]]/1000000</f>
        <v>18</v>
      </c>
      <c r="L1289" s="71">
        <f>Table1[[#This Row],[Profit_Margin]]/1000000</f>
        <v>267.76124299999998</v>
      </c>
    </row>
    <row r="1290" spans="1:12">
      <c r="A1290" s="68" t="s">
        <v>9184</v>
      </c>
      <c r="B1290" s="61">
        <v>103</v>
      </c>
      <c r="C1290" s="62">
        <v>17518220</v>
      </c>
      <c r="D1290" s="61" t="s">
        <v>1415</v>
      </c>
      <c r="E1290" s="61" t="s">
        <v>11090</v>
      </c>
      <c r="F1290" s="61" t="s">
        <v>37</v>
      </c>
      <c r="G1290" s="62">
        <v>20000000</v>
      </c>
      <c r="H1290" s="61">
        <v>6.6</v>
      </c>
      <c r="I1290" s="62">
        <f>Table1[[#This Row],[gross]]-Table1[[#This Row],[budget]]</f>
        <v>-2481780</v>
      </c>
      <c r="J1290" s="61">
        <f>Table1[[#This Row],[gross]]/1000000</f>
        <v>17.518219999999999</v>
      </c>
      <c r="K1290" s="61">
        <f>Table1[[#This Row],[budget]]/1000000</f>
        <v>20</v>
      </c>
      <c r="L1290" s="71">
        <f>Table1[[#This Row],[Profit_Margin]]/1000000</f>
        <v>-2.4817800000000001</v>
      </c>
    </row>
    <row r="1291" spans="1:12">
      <c r="A1291" s="68" t="s">
        <v>1007</v>
      </c>
      <c r="B1291" s="61">
        <v>91</v>
      </c>
      <c r="C1291" s="62">
        <v>10443316</v>
      </c>
      <c r="D1291" s="61" t="s">
        <v>1415</v>
      </c>
      <c r="E1291" s="61" t="s">
        <v>13055</v>
      </c>
      <c r="F1291" s="61" t="s">
        <v>37</v>
      </c>
      <c r="G1291" s="62">
        <v>15000000</v>
      </c>
      <c r="H1291" s="61">
        <v>5</v>
      </c>
      <c r="I1291" s="62">
        <f>Table1[[#This Row],[gross]]-Table1[[#This Row],[budget]]</f>
        <v>-4556684</v>
      </c>
      <c r="J1291" s="61">
        <f>Table1[[#This Row],[gross]]/1000000</f>
        <v>10.443315999999999</v>
      </c>
      <c r="K1291" s="61">
        <f>Table1[[#This Row],[budget]]/1000000</f>
        <v>15</v>
      </c>
      <c r="L1291" s="71">
        <f>Table1[[#This Row],[Profit_Margin]]/1000000</f>
        <v>-4.5566839999999997</v>
      </c>
    </row>
    <row r="1292" spans="1:12">
      <c r="A1292" s="68" t="s">
        <v>1582</v>
      </c>
      <c r="B1292" s="61">
        <v>76</v>
      </c>
      <c r="C1292" s="62">
        <v>50026353</v>
      </c>
      <c r="D1292" s="61" t="s">
        <v>1584</v>
      </c>
      <c r="E1292" s="61" t="s">
        <v>1585</v>
      </c>
      <c r="F1292" s="61" t="s">
        <v>37</v>
      </c>
      <c r="G1292" s="62">
        <v>110000000</v>
      </c>
      <c r="H1292" s="61">
        <v>5.4</v>
      </c>
      <c r="I1292" s="62">
        <f>Table1[[#This Row],[gross]]-Table1[[#This Row],[budget]]</f>
        <v>-59973647</v>
      </c>
      <c r="J1292" s="61">
        <f>Table1[[#This Row],[gross]]/1000000</f>
        <v>50.026353</v>
      </c>
      <c r="K1292" s="61">
        <f>Table1[[#This Row],[budget]]/1000000</f>
        <v>110</v>
      </c>
      <c r="L1292" s="71">
        <f>Table1[[#This Row],[Profit_Margin]]/1000000</f>
        <v>-59.973647</v>
      </c>
    </row>
    <row r="1293" spans="1:12">
      <c r="A1293" s="68" t="s">
        <v>21315</v>
      </c>
      <c r="B1293" s="61">
        <v>113</v>
      </c>
      <c r="C1293" s="62">
        <v>2859955</v>
      </c>
      <c r="D1293" s="61" t="s">
        <v>3794</v>
      </c>
      <c r="E1293" s="61" t="s">
        <v>21316</v>
      </c>
      <c r="F1293" s="61" t="s">
        <v>37</v>
      </c>
      <c r="G1293" s="62">
        <v>1200000</v>
      </c>
      <c r="H1293" s="61">
        <v>6</v>
      </c>
      <c r="I1293" s="62">
        <f>Table1[[#This Row],[gross]]-Table1[[#This Row],[budget]]</f>
        <v>1659955</v>
      </c>
      <c r="J1293" s="61">
        <f>Table1[[#This Row],[gross]]/1000000</f>
        <v>2.8599549999999998</v>
      </c>
      <c r="K1293" s="61">
        <f>Table1[[#This Row],[budget]]/1000000</f>
        <v>1.2</v>
      </c>
      <c r="L1293" s="71">
        <f>Table1[[#This Row],[Profit_Margin]]/1000000</f>
        <v>1.6599550000000001</v>
      </c>
    </row>
    <row r="1294" spans="1:12">
      <c r="A1294" s="68" t="s">
        <v>1175</v>
      </c>
      <c r="B1294" s="61">
        <v>94</v>
      </c>
      <c r="C1294" s="62">
        <v>177343675</v>
      </c>
      <c r="D1294" s="61" t="s">
        <v>1177</v>
      </c>
      <c r="E1294" s="61" t="s">
        <v>1179</v>
      </c>
      <c r="F1294" s="61" t="s">
        <v>37</v>
      </c>
      <c r="G1294" s="62">
        <v>135000000</v>
      </c>
      <c r="H1294" s="61">
        <v>6.7</v>
      </c>
      <c r="I1294" s="62">
        <f>Table1[[#This Row],[gross]]-Table1[[#This Row],[budget]]</f>
        <v>42343675</v>
      </c>
      <c r="J1294" s="61">
        <f>Table1[[#This Row],[gross]]/1000000</f>
        <v>177.34367499999999</v>
      </c>
      <c r="K1294" s="61">
        <f>Table1[[#This Row],[budget]]/1000000</f>
        <v>135</v>
      </c>
      <c r="L1294" s="71">
        <f>Table1[[#This Row],[Profit_Margin]]/1000000</f>
        <v>42.343674999999998</v>
      </c>
    </row>
    <row r="1295" spans="1:12">
      <c r="A1295" s="68" t="s">
        <v>5164</v>
      </c>
      <c r="B1295" s="61">
        <v>100</v>
      </c>
      <c r="C1295" s="62">
        <v>19783777</v>
      </c>
      <c r="D1295" s="61" t="s">
        <v>464</v>
      </c>
      <c r="E1295" s="61" t="s">
        <v>10450</v>
      </c>
      <c r="F1295" s="61" t="s">
        <v>37</v>
      </c>
      <c r="G1295" s="62">
        <v>22000000</v>
      </c>
      <c r="H1295" s="61">
        <v>6.5</v>
      </c>
      <c r="I1295" s="62">
        <f>Table1[[#This Row],[gross]]-Table1[[#This Row],[budget]]</f>
        <v>-2216223</v>
      </c>
      <c r="J1295" s="61">
        <f>Table1[[#This Row],[gross]]/1000000</f>
        <v>19.783777000000001</v>
      </c>
      <c r="K1295" s="61">
        <f>Table1[[#This Row],[budget]]/1000000</f>
        <v>22</v>
      </c>
      <c r="L1295" s="71">
        <f>Table1[[#This Row],[Profit_Margin]]/1000000</f>
        <v>-2.2162229999999998</v>
      </c>
    </row>
    <row r="1296" spans="1:12">
      <c r="A1296" s="68" t="s">
        <v>9593</v>
      </c>
      <c r="B1296" s="61">
        <v>94</v>
      </c>
      <c r="C1296" s="62">
        <v>30222640</v>
      </c>
      <c r="D1296" s="61" t="s">
        <v>7837</v>
      </c>
      <c r="E1296" s="61" t="s">
        <v>11822</v>
      </c>
      <c r="F1296" s="61" t="s">
        <v>37</v>
      </c>
      <c r="G1296" s="62">
        <v>25000000</v>
      </c>
      <c r="H1296" s="61">
        <v>5.3</v>
      </c>
      <c r="I1296" s="62">
        <f>Table1[[#This Row],[gross]]-Table1[[#This Row],[budget]]</f>
        <v>5222640</v>
      </c>
      <c r="J1296" s="61">
        <f>Table1[[#This Row],[gross]]/1000000</f>
        <v>30.222639999999998</v>
      </c>
      <c r="K1296" s="61">
        <f>Table1[[#This Row],[budget]]/1000000</f>
        <v>25</v>
      </c>
      <c r="L1296" s="71">
        <f>Table1[[#This Row],[Profit_Margin]]/1000000</f>
        <v>5.2226400000000002</v>
      </c>
    </row>
    <row r="1297" spans="1:12">
      <c r="A1297" s="68" t="s">
        <v>8624</v>
      </c>
      <c r="B1297" s="61">
        <v>86</v>
      </c>
      <c r="C1297" s="62">
        <v>10134754</v>
      </c>
      <c r="D1297" s="61" t="s">
        <v>2966</v>
      </c>
      <c r="E1297" s="61" t="s">
        <v>8626</v>
      </c>
      <c r="F1297" s="61" t="s">
        <v>37</v>
      </c>
      <c r="G1297" s="62">
        <v>30000000</v>
      </c>
      <c r="H1297" s="61">
        <v>4.8</v>
      </c>
      <c r="I1297" s="62">
        <f>Table1[[#This Row],[gross]]-Table1[[#This Row],[budget]]</f>
        <v>-19865246</v>
      </c>
      <c r="J1297" s="61">
        <f>Table1[[#This Row],[gross]]/1000000</f>
        <v>10.134753999999999</v>
      </c>
      <c r="K1297" s="61">
        <f>Table1[[#This Row],[budget]]/1000000</f>
        <v>30</v>
      </c>
      <c r="L1297" s="71">
        <f>Table1[[#This Row],[Profit_Margin]]/1000000</f>
        <v>-19.865245999999999</v>
      </c>
    </row>
    <row r="1298" spans="1:12">
      <c r="A1298" s="68" t="s">
        <v>12105</v>
      </c>
      <c r="B1298" s="61">
        <v>80</v>
      </c>
      <c r="C1298" s="62">
        <v>51053787</v>
      </c>
      <c r="D1298" s="61" t="s">
        <v>12106</v>
      </c>
      <c r="E1298" s="61" t="s">
        <v>12107</v>
      </c>
      <c r="F1298" s="61" t="s">
        <v>37</v>
      </c>
      <c r="G1298" s="62">
        <v>17500000</v>
      </c>
      <c r="H1298" s="61">
        <v>6.5</v>
      </c>
      <c r="I1298" s="62">
        <f>Table1[[#This Row],[gross]]-Table1[[#This Row],[budget]]</f>
        <v>33553787</v>
      </c>
      <c r="J1298" s="61">
        <f>Table1[[#This Row],[gross]]/1000000</f>
        <v>51.053787</v>
      </c>
      <c r="K1298" s="61">
        <f>Table1[[#This Row],[budget]]/1000000</f>
        <v>17.5</v>
      </c>
      <c r="L1298" s="71">
        <f>Table1[[#This Row],[Profit_Margin]]/1000000</f>
        <v>33.553787</v>
      </c>
    </row>
    <row r="1299" spans="1:12">
      <c r="A1299" s="68" t="s">
        <v>389</v>
      </c>
      <c r="B1299" s="61">
        <v>142</v>
      </c>
      <c r="C1299" s="62">
        <v>119654900</v>
      </c>
      <c r="D1299" s="61" t="s">
        <v>787</v>
      </c>
      <c r="E1299" s="61" t="s">
        <v>3326</v>
      </c>
      <c r="F1299" s="61" t="s">
        <v>37</v>
      </c>
      <c r="G1299" s="62">
        <v>70000000</v>
      </c>
      <c r="H1299" s="61">
        <v>6.7</v>
      </c>
      <c r="I1299" s="62">
        <f>Table1[[#This Row],[gross]]-Table1[[#This Row],[budget]]</f>
        <v>49654900</v>
      </c>
      <c r="J1299" s="61">
        <f>Table1[[#This Row],[gross]]/1000000</f>
        <v>119.6549</v>
      </c>
      <c r="K1299" s="61">
        <f>Table1[[#This Row],[budget]]/1000000</f>
        <v>70</v>
      </c>
      <c r="L1299" s="71">
        <f>Table1[[#This Row],[Profit_Margin]]/1000000</f>
        <v>49.654899999999998</v>
      </c>
    </row>
    <row r="1300" spans="1:12">
      <c r="A1300" s="68" t="s">
        <v>16174</v>
      </c>
      <c r="B1300" s="61">
        <v>170</v>
      </c>
      <c r="C1300" s="62">
        <v>7830611</v>
      </c>
      <c r="D1300" s="61" t="s">
        <v>22293</v>
      </c>
      <c r="E1300" s="61" t="s">
        <v>22295</v>
      </c>
      <c r="F1300" s="61" t="s">
        <v>37</v>
      </c>
      <c r="G1300" s="62">
        <v>700000</v>
      </c>
      <c r="H1300" s="61">
        <v>8.3000000000000007</v>
      </c>
      <c r="I1300" s="62">
        <f>Table1[[#This Row],[gross]]-Table1[[#This Row],[budget]]</f>
        <v>7130611</v>
      </c>
      <c r="J1300" s="61">
        <f>Table1[[#This Row],[gross]]/1000000</f>
        <v>7.8306110000000002</v>
      </c>
      <c r="K1300" s="61">
        <f>Table1[[#This Row],[budget]]/1000000</f>
        <v>0.7</v>
      </c>
      <c r="L1300" s="71">
        <f>Table1[[#This Row],[Profit_Margin]]/1000000</f>
        <v>7.130611</v>
      </c>
    </row>
    <row r="1301" spans="1:12">
      <c r="A1301" s="68" t="s">
        <v>13109</v>
      </c>
      <c r="B1301" s="61">
        <v>91</v>
      </c>
      <c r="C1301" s="62">
        <v>8080116</v>
      </c>
      <c r="D1301" s="61" t="s">
        <v>2358</v>
      </c>
      <c r="E1301" s="61" t="s">
        <v>13110</v>
      </c>
      <c r="F1301" s="61" t="s">
        <v>37</v>
      </c>
      <c r="G1301" s="62">
        <v>15000000</v>
      </c>
      <c r="H1301" s="61">
        <v>5.6</v>
      </c>
      <c r="I1301" s="62">
        <f>Table1[[#This Row],[gross]]-Table1[[#This Row],[budget]]</f>
        <v>-6919884</v>
      </c>
      <c r="J1301" s="61">
        <f>Table1[[#This Row],[gross]]/1000000</f>
        <v>8.0801160000000003</v>
      </c>
      <c r="K1301" s="61">
        <f>Table1[[#This Row],[budget]]/1000000</f>
        <v>15</v>
      </c>
      <c r="L1301" s="71">
        <f>Table1[[#This Row],[Profit_Margin]]/1000000</f>
        <v>-6.9198839999999997</v>
      </c>
    </row>
    <row r="1302" spans="1:12">
      <c r="A1302" s="68" t="s">
        <v>3917</v>
      </c>
      <c r="B1302" s="61">
        <v>95</v>
      </c>
      <c r="C1302" s="62">
        <v>108012170</v>
      </c>
      <c r="D1302" s="61" t="s">
        <v>271</v>
      </c>
      <c r="E1302" s="61" t="s">
        <v>3919</v>
      </c>
      <c r="F1302" s="61" t="s">
        <v>37</v>
      </c>
      <c r="G1302" s="62">
        <v>63000000</v>
      </c>
      <c r="H1302" s="61">
        <v>5.5</v>
      </c>
      <c r="I1302" s="62">
        <f>Table1[[#This Row],[gross]]-Table1[[#This Row],[budget]]</f>
        <v>45012170</v>
      </c>
      <c r="J1302" s="61">
        <f>Table1[[#This Row],[gross]]/1000000</f>
        <v>108.01217</v>
      </c>
      <c r="K1302" s="61">
        <f>Table1[[#This Row],[budget]]/1000000</f>
        <v>63</v>
      </c>
      <c r="L1302" s="71">
        <f>Table1[[#This Row],[Profit_Margin]]/1000000</f>
        <v>45.012169999999998</v>
      </c>
    </row>
    <row r="1303" spans="1:12">
      <c r="A1303" s="68" t="s">
        <v>8239</v>
      </c>
      <c r="B1303" s="61">
        <v>114</v>
      </c>
      <c r="C1303" s="62">
        <v>60033780</v>
      </c>
      <c r="D1303" s="61" t="s">
        <v>214</v>
      </c>
      <c r="E1303" s="61" t="s">
        <v>8240</v>
      </c>
      <c r="F1303" s="61" t="s">
        <v>37</v>
      </c>
      <c r="G1303" s="62">
        <v>30000000</v>
      </c>
      <c r="H1303" s="61">
        <v>5.9</v>
      </c>
      <c r="I1303" s="62">
        <f>Table1[[#This Row],[gross]]-Table1[[#This Row],[budget]]</f>
        <v>30033780</v>
      </c>
      <c r="J1303" s="61">
        <f>Table1[[#This Row],[gross]]/1000000</f>
        <v>60.03378</v>
      </c>
      <c r="K1303" s="61">
        <f>Table1[[#This Row],[budget]]/1000000</f>
        <v>30</v>
      </c>
      <c r="L1303" s="71">
        <f>Table1[[#This Row],[Profit_Margin]]/1000000</f>
        <v>30.03378</v>
      </c>
    </row>
    <row r="1304" spans="1:12">
      <c r="A1304" s="68" t="s">
        <v>3930</v>
      </c>
      <c r="B1304" s="61">
        <v>100</v>
      </c>
      <c r="C1304" s="62">
        <v>63536011</v>
      </c>
      <c r="D1304" s="61" t="s">
        <v>1415</v>
      </c>
      <c r="E1304" s="61" t="s">
        <v>8218</v>
      </c>
      <c r="F1304" s="61" t="s">
        <v>37</v>
      </c>
      <c r="G1304" s="62">
        <v>30000000</v>
      </c>
      <c r="H1304" s="61">
        <v>6.3</v>
      </c>
      <c r="I1304" s="62">
        <f>Table1[[#This Row],[gross]]-Table1[[#This Row],[budget]]</f>
        <v>33536011</v>
      </c>
      <c r="J1304" s="61">
        <f>Table1[[#This Row],[gross]]/1000000</f>
        <v>63.536011000000002</v>
      </c>
      <c r="K1304" s="61">
        <f>Table1[[#This Row],[budget]]/1000000</f>
        <v>30</v>
      </c>
      <c r="L1304" s="71">
        <f>Table1[[#This Row],[Profit_Margin]]/1000000</f>
        <v>33.536011000000002</v>
      </c>
    </row>
    <row r="1305" spans="1:12">
      <c r="A1305" s="68" t="s">
        <v>4516</v>
      </c>
      <c r="B1305" s="61">
        <v>116</v>
      </c>
      <c r="C1305" s="62">
        <v>54414716</v>
      </c>
      <c r="D1305" s="61" t="s">
        <v>1009</v>
      </c>
      <c r="E1305" s="61" t="s">
        <v>6452</v>
      </c>
      <c r="F1305" s="61" t="s">
        <v>37</v>
      </c>
      <c r="G1305" s="62">
        <v>42000000</v>
      </c>
      <c r="H1305" s="61">
        <v>6.3</v>
      </c>
      <c r="I1305" s="62">
        <f>Table1[[#This Row],[gross]]-Table1[[#This Row],[budget]]</f>
        <v>12414716</v>
      </c>
      <c r="J1305" s="61">
        <f>Table1[[#This Row],[gross]]/1000000</f>
        <v>54.414715999999999</v>
      </c>
      <c r="K1305" s="61">
        <f>Table1[[#This Row],[budget]]/1000000</f>
        <v>42</v>
      </c>
      <c r="L1305" s="71">
        <f>Table1[[#This Row],[Profit_Margin]]/1000000</f>
        <v>12.414716</v>
      </c>
    </row>
    <row r="1306" spans="1:12">
      <c r="A1306" s="68" t="s">
        <v>2599</v>
      </c>
      <c r="B1306" s="61">
        <v>106</v>
      </c>
      <c r="C1306" s="62">
        <v>117528646</v>
      </c>
      <c r="D1306" s="61" t="s">
        <v>1009</v>
      </c>
      <c r="E1306" s="61" t="s">
        <v>7269</v>
      </c>
      <c r="F1306" s="61" t="s">
        <v>37</v>
      </c>
      <c r="G1306" s="62">
        <v>35000000</v>
      </c>
      <c r="H1306" s="61">
        <v>6.9</v>
      </c>
      <c r="I1306" s="62">
        <f>Table1[[#This Row],[gross]]-Table1[[#This Row],[budget]]</f>
        <v>82528646</v>
      </c>
      <c r="J1306" s="61">
        <f>Table1[[#This Row],[gross]]/1000000</f>
        <v>117.52864599999999</v>
      </c>
      <c r="K1306" s="61">
        <f>Table1[[#This Row],[budget]]/1000000</f>
        <v>35</v>
      </c>
      <c r="L1306" s="71">
        <f>Table1[[#This Row],[Profit_Margin]]/1000000</f>
        <v>82.528645999999995</v>
      </c>
    </row>
    <row r="1307" spans="1:12">
      <c r="A1307" s="68" t="s">
        <v>3149</v>
      </c>
      <c r="B1307" s="61">
        <v>113</v>
      </c>
      <c r="C1307" s="62">
        <v>34636443</v>
      </c>
      <c r="D1307" s="61" t="s">
        <v>1120</v>
      </c>
      <c r="E1307" s="61" t="s">
        <v>3150</v>
      </c>
      <c r="F1307" s="61" t="s">
        <v>37</v>
      </c>
      <c r="G1307" s="62">
        <v>52000000</v>
      </c>
      <c r="H1307" s="61">
        <v>6.6</v>
      </c>
      <c r="I1307" s="62">
        <f>Table1[[#This Row],[gross]]-Table1[[#This Row],[budget]]</f>
        <v>-17363557</v>
      </c>
      <c r="J1307" s="61">
        <f>Table1[[#This Row],[gross]]/1000000</f>
        <v>34.636443</v>
      </c>
      <c r="K1307" s="61">
        <f>Table1[[#This Row],[budget]]/1000000</f>
        <v>52</v>
      </c>
      <c r="L1307" s="71">
        <f>Table1[[#This Row],[Profit_Margin]]/1000000</f>
        <v>-17.363557</v>
      </c>
    </row>
    <row r="1308" spans="1:12">
      <c r="A1308" s="68" t="s">
        <v>16339</v>
      </c>
      <c r="B1308" s="61">
        <v>93</v>
      </c>
      <c r="C1308" s="62">
        <v>47277326</v>
      </c>
      <c r="D1308" s="61" t="s">
        <v>6403</v>
      </c>
      <c r="E1308" s="61" t="s">
        <v>18126</v>
      </c>
      <c r="F1308" s="61" t="s">
        <v>37</v>
      </c>
      <c r="G1308" s="62">
        <v>4800000</v>
      </c>
      <c r="H1308" s="61">
        <v>5.9</v>
      </c>
      <c r="I1308" s="62">
        <f>Table1[[#This Row],[gross]]-Table1[[#This Row],[budget]]</f>
        <v>42477326</v>
      </c>
      <c r="J1308" s="61">
        <f>Table1[[#This Row],[gross]]/1000000</f>
        <v>47.277326000000002</v>
      </c>
      <c r="K1308" s="61">
        <f>Table1[[#This Row],[budget]]/1000000</f>
        <v>4.8</v>
      </c>
      <c r="L1308" s="71">
        <f>Table1[[#This Row],[Profit_Margin]]/1000000</f>
        <v>42.477325999999998</v>
      </c>
    </row>
    <row r="1309" spans="1:12">
      <c r="A1309" s="68" t="s">
        <v>16339</v>
      </c>
      <c r="B1309" s="61">
        <v>94</v>
      </c>
      <c r="C1309" s="62">
        <v>17544812</v>
      </c>
      <c r="D1309" s="61" t="s">
        <v>6403</v>
      </c>
      <c r="E1309" s="61" t="s">
        <v>16340</v>
      </c>
      <c r="F1309" s="61" t="s">
        <v>37</v>
      </c>
      <c r="G1309" s="62">
        <v>10000000</v>
      </c>
      <c r="H1309" s="61">
        <v>5.4</v>
      </c>
      <c r="I1309" s="62">
        <f>Table1[[#This Row],[gross]]-Table1[[#This Row],[budget]]</f>
        <v>7544812</v>
      </c>
      <c r="J1309" s="61">
        <f>Table1[[#This Row],[gross]]/1000000</f>
        <v>17.544812</v>
      </c>
      <c r="K1309" s="61">
        <f>Table1[[#This Row],[budget]]/1000000</f>
        <v>10</v>
      </c>
      <c r="L1309" s="71">
        <f>Table1[[#This Row],[Profit_Margin]]/1000000</f>
        <v>7.5448120000000003</v>
      </c>
    </row>
    <row r="1310" spans="1:12">
      <c r="A1310" s="68" t="s">
        <v>2453</v>
      </c>
      <c r="B1310" s="61">
        <v>121</v>
      </c>
      <c r="C1310" s="62">
        <v>23618786</v>
      </c>
      <c r="D1310" s="61" t="s">
        <v>12456</v>
      </c>
      <c r="E1310" s="61" t="s">
        <v>12457</v>
      </c>
      <c r="F1310" s="61" t="s">
        <v>37</v>
      </c>
      <c r="G1310" s="62">
        <v>8000000</v>
      </c>
      <c r="H1310" s="61">
        <v>7.9</v>
      </c>
      <c r="I1310" s="62">
        <f>Table1[[#This Row],[gross]]-Table1[[#This Row],[budget]]</f>
        <v>15618786</v>
      </c>
      <c r="J1310" s="61">
        <f>Table1[[#This Row],[gross]]/1000000</f>
        <v>23.618786</v>
      </c>
      <c r="K1310" s="61">
        <f>Table1[[#This Row],[budget]]/1000000</f>
        <v>8</v>
      </c>
      <c r="L1310" s="71">
        <f>Table1[[#This Row],[Profit_Margin]]/1000000</f>
        <v>15.618786</v>
      </c>
    </row>
    <row r="1311" spans="1:12">
      <c r="A1311" s="68" t="s">
        <v>6244</v>
      </c>
      <c r="B1311" s="61">
        <v>87</v>
      </c>
      <c r="C1311" s="62">
        <v>34507079</v>
      </c>
      <c r="D1311" s="61" t="s">
        <v>1752</v>
      </c>
      <c r="E1311" s="61" t="s">
        <v>7589</v>
      </c>
      <c r="F1311" s="61" t="s">
        <v>37</v>
      </c>
      <c r="G1311" s="62">
        <v>35000000</v>
      </c>
      <c r="H1311" s="61">
        <v>5.0999999999999996</v>
      </c>
      <c r="I1311" s="62">
        <f>Table1[[#This Row],[gross]]-Table1[[#This Row],[budget]]</f>
        <v>-492921</v>
      </c>
      <c r="J1311" s="61">
        <f>Table1[[#This Row],[gross]]/1000000</f>
        <v>34.507078999999997</v>
      </c>
      <c r="K1311" s="61">
        <f>Table1[[#This Row],[budget]]/1000000</f>
        <v>35</v>
      </c>
      <c r="L1311" s="71">
        <f>Table1[[#This Row],[Profit_Margin]]/1000000</f>
        <v>-0.492921</v>
      </c>
    </row>
    <row r="1312" spans="1:12">
      <c r="A1312" s="68" t="s">
        <v>7181</v>
      </c>
      <c r="B1312" s="61">
        <v>99</v>
      </c>
      <c r="C1312" s="62">
        <v>12282677</v>
      </c>
      <c r="D1312" s="61" t="s">
        <v>5482</v>
      </c>
      <c r="E1312" s="61" t="s">
        <v>13596</v>
      </c>
      <c r="F1312" s="61" t="s">
        <v>37</v>
      </c>
      <c r="G1312" s="62">
        <v>14000000</v>
      </c>
      <c r="H1312" s="61">
        <v>5.0999999999999996</v>
      </c>
      <c r="I1312" s="62">
        <f>Table1[[#This Row],[gross]]-Table1[[#This Row],[budget]]</f>
        <v>-1717323</v>
      </c>
      <c r="J1312" s="61">
        <f>Table1[[#This Row],[gross]]/1000000</f>
        <v>12.282677</v>
      </c>
      <c r="K1312" s="61">
        <f>Table1[[#This Row],[budget]]/1000000</f>
        <v>14</v>
      </c>
      <c r="L1312" s="71">
        <f>Table1[[#This Row],[Profit_Margin]]/1000000</f>
        <v>-1.7173229999999999</v>
      </c>
    </row>
    <row r="1313" spans="1:12">
      <c r="A1313" s="68" t="s">
        <v>7181</v>
      </c>
      <c r="B1313" s="61">
        <v>101</v>
      </c>
      <c r="C1313" s="62">
        <v>50213619</v>
      </c>
      <c r="D1313" s="61" t="s">
        <v>5482</v>
      </c>
      <c r="E1313" s="61" t="s">
        <v>7184</v>
      </c>
      <c r="F1313" s="61" t="s">
        <v>37</v>
      </c>
      <c r="G1313" s="62">
        <v>36000000</v>
      </c>
      <c r="H1313" s="61">
        <v>6.4</v>
      </c>
      <c r="I1313" s="62">
        <f>Table1[[#This Row],[gross]]-Table1[[#This Row],[budget]]</f>
        <v>14213619</v>
      </c>
      <c r="J1313" s="61">
        <f>Table1[[#This Row],[gross]]/1000000</f>
        <v>50.213619000000001</v>
      </c>
      <c r="K1313" s="61">
        <f>Table1[[#This Row],[budget]]/1000000</f>
        <v>36</v>
      </c>
      <c r="L1313" s="71">
        <f>Table1[[#This Row],[Profit_Margin]]/1000000</f>
        <v>14.213619</v>
      </c>
    </row>
    <row r="1314" spans="1:12">
      <c r="A1314" s="68" t="s">
        <v>2222</v>
      </c>
      <c r="B1314" s="61">
        <v>100</v>
      </c>
      <c r="C1314" s="62">
        <v>73023275</v>
      </c>
      <c r="D1314" s="61" t="s">
        <v>3057</v>
      </c>
      <c r="E1314" s="61" t="s">
        <v>3058</v>
      </c>
      <c r="F1314" s="61" t="s">
        <v>37</v>
      </c>
      <c r="G1314" s="62">
        <v>35000000</v>
      </c>
      <c r="H1314" s="61">
        <v>5.4</v>
      </c>
      <c r="I1314" s="62">
        <f>Table1[[#This Row],[gross]]-Table1[[#This Row],[budget]]</f>
        <v>38023275</v>
      </c>
      <c r="J1314" s="61">
        <f>Table1[[#This Row],[gross]]/1000000</f>
        <v>73.023274999999998</v>
      </c>
      <c r="K1314" s="61">
        <f>Table1[[#This Row],[budget]]/1000000</f>
        <v>35</v>
      </c>
      <c r="L1314" s="71">
        <f>Table1[[#This Row],[Profit_Margin]]/1000000</f>
        <v>38.023274999999998</v>
      </c>
    </row>
    <row r="1315" spans="1:12">
      <c r="A1315" s="68" t="s">
        <v>12110</v>
      </c>
      <c r="B1315" s="61">
        <v>121</v>
      </c>
      <c r="C1315" s="62">
        <v>23472900</v>
      </c>
      <c r="D1315" s="61" t="s">
        <v>1961</v>
      </c>
      <c r="E1315" s="61" t="s">
        <v>12111</v>
      </c>
      <c r="F1315" s="61" t="s">
        <v>37</v>
      </c>
      <c r="G1315" s="62">
        <v>17500000</v>
      </c>
      <c r="H1315" s="61">
        <v>8.1</v>
      </c>
      <c r="I1315" s="62">
        <f>Table1[[#This Row],[gross]]-Table1[[#This Row],[budget]]</f>
        <v>5972900</v>
      </c>
      <c r="J1315" s="61">
        <f>Table1[[#This Row],[gross]]/1000000</f>
        <v>23.472899999999999</v>
      </c>
      <c r="K1315" s="61">
        <f>Table1[[#This Row],[budget]]/1000000</f>
        <v>17.5</v>
      </c>
      <c r="L1315" s="71">
        <f>Table1[[#This Row],[Profit_Margin]]/1000000</f>
        <v>5.9729000000000001</v>
      </c>
    </row>
    <row r="1316" spans="1:12">
      <c r="A1316" s="68" t="s">
        <v>2335</v>
      </c>
      <c r="B1316" s="61">
        <v>89</v>
      </c>
      <c r="C1316" s="62">
        <v>169692572</v>
      </c>
      <c r="D1316" s="61" t="s">
        <v>792</v>
      </c>
      <c r="E1316" s="61" t="s">
        <v>2739</v>
      </c>
      <c r="F1316" s="61" t="s">
        <v>37</v>
      </c>
      <c r="G1316" s="62">
        <v>80000000</v>
      </c>
      <c r="H1316" s="61">
        <v>6.7</v>
      </c>
      <c r="I1316" s="62">
        <f>Table1[[#This Row],[gross]]-Table1[[#This Row],[budget]]</f>
        <v>89692572</v>
      </c>
      <c r="J1316" s="61">
        <f>Table1[[#This Row],[gross]]/1000000</f>
        <v>169.69257200000001</v>
      </c>
      <c r="K1316" s="61">
        <f>Table1[[#This Row],[budget]]/1000000</f>
        <v>80</v>
      </c>
      <c r="L1316" s="71">
        <f>Table1[[#This Row],[Profit_Margin]]/1000000</f>
        <v>89.692571999999998</v>
      </c>
    </row>
    <row r="1317" spans="1:12">
      <c r="A1317" s="68" t="s">
        <v>2335</v>
      </c>
      <c r="B1317" s="61">
        <v>91</v>
      </c>
      <c r="C1317" s="62">
        <v>148313048</v>
      </c>
      <c r="D1317" s="61" t="s">
        <v>792</v>
      </c>
      <c r="E1317" s="61" t="s">
        <v>2336</v>
      </c>
      <c r="F1317" s="61" t="s">
        <v>37</v>
      </c>
      <c r="G1317" s="62">
        <v>85000000</v>
      </c>
      <c r="H1317" s="61">
        <v>7.1</v>
      </c>
      <c r="I1317" s="62">
        <f>Table1[[#This Row],[gross]]-Table1[[#This Row],[budget]]</f>
        <v>63313048</v>
      </c>
      <c r="J1317" s="61">
        <f>Table1[[#This Row],[gross]]/1000000</f>
        <v>148.31304800000001</v>
      </c>
      <c r="K1317" s="61">
        <f>Table1[[#This Row],[budget]]/1000000</f>
        <v>85</v>
      </c>
      <c r="L1317" s="71">
        <f>Table1[[#This Row],[Profit_Margin]]/1000000</f>
        <v>63.313048000000002</v>
      </c>
    </row>
    <row r="1318" spans="1:12">
      <c r="A1318" s="68" t="s">
        <v>16814</v>
      </c>
      <c r="B1318" s="61">
        <v>101</v>
      </c>
      <c r="C1318" s="62">
        <v>31607598</v>
      </c>
      <c r="D1318" s="61" t="s">
        <v>4384</v>
      </c>
      <c r="E1318" s="61" t="s">
        <v>16815</v>
      </c>
      <c r="F1318" s="61" t="s">
        <v>37</v>
      </c>
      <c r="G1318" s="62">
        <v>6900000</v>
      </c>
      <c r="H1318" s="61">
        <v>5.6</v>
      </c>
      <c r="I1318" s="62">
        <f>Table1[[#This Row],[gross]]-Table1[[#This Row],[budget]]</f>
        <v>24707598</v>
      </c>
      <c r="J1318" s="61">
        <f>Table1[[#This Row],[gross]]/1000000</f>
        <v>31.607597999999999</v>
      </c>
      <c r="K1318" s="61">
        <f>Table1[[#This Row],[budget]]/1000000</f>
        <v>6.9</v>
      </c>
      <c r="L1318" s="71">
        <f>Table1[[#This Row],[Profit_Margin]]/1000000</f>
        <v>24.707598000000001</v>
      </c>
    </row>
    <row r="1319" spans="1:12">
      <c r="A1319" s="68" t="s">
        <v>12822</v>
      </c>
      <c r="B1319" s="61">
        <v>105</v>
      </c>
      <c r="C1319" s="62">
        <v>12583510</v>
      </c>
      <c r="D1319" s="61" t="s">
        <v>6403</v>
      </c>
      <c r="E1319" s="61" t="s">
        <v>16559</v>
      </c>
      <c r="F1319" s="61" t="s">
        <v>37</v>
      </c>
      <c r="G1319" s="62">
        <v>7000000</v>
      </c>
      <c r="H1319" s="61">
        <v>6</v>
      </c>
      <c r="I1319" s="62">
        <f>Table1[[#This Row],[gross]]-Table1[[#This Row],[budget]]</f>
        <v>5583510</v>
      </c>
      <c r="J1319" s="61">
        <f>Table1[[#This Row],[gross]]/1000000</f>
        <v>12.58351</v>
      </c>
      <c r="K1319" s="61">
        <f>Table1[[#This Row],[budget]]/1000000</f>
        <v>7</v>
      </c>
      <c r="L1319" s="71">
        <f>Table1[[#This Row],[Profit_Margin]]/1000000</f>
        <v>5.5835100000000004</v>
      </c>
    </row>
    <row r="1320" spans="1:12">
      <c r="A1320" s="68" t="s">
        <v>20361</v>
      </c>
      <c r="B1320" s="61">
        <v>96</v>
      </c>
      <c r="C1320" s="62">
        <v>371081</v>
      </c>
      <c r="D1320" s="61" t="s">
        <v>2527</v>
      </c>
      <c r="E1320" s="61" t="s">
        <v>20362</v>
      </c>
      <c r="F1320" s="61" t="s">
        <v>37</v>
      </c>
      <c r="G1320" s="62">
        <v>6000000</v>
      </c>
      <c r="H1320" s="61">
        <v>7</v>
      </c>
      <c r="I1320" s="62">
        <f>Table1[[#This Row],[gross]]-Table1[[#This Row],[budget]]</f>
        <v>-5628919</v>
      </c>
      <c r="J1320" s="61">
        <f>Table1[[#This Row],[gross]]/1000000</f>
        <v>0.37108099999999999</v>
      </c>
      <c r="K1320" s="61">
        <f>Table1[[#This Row],[budget]]/1000000</f>
        <v>6</v>
      </c>
      <c r="L1320" s="71">
        <f>Table1[[#This Row],[Profit_Margin]]/1000000</f>
        <v>-5.6289189999999998</v>
      </c>
    </row>
    <row r="1321" spans="1:12">
      <c r="A1321" s="68" t="s">
        <v>1939</v>
      </c>
      <c r="B1321" s="61">
        <v>119</v>
      </c>
      <c r="C1321" s="62">
        <v>11041228</v>
      </c>
      <c r="D1321" s="61" t="s">
        <v>207</v>
      </c>
      <c r="E1321" s="61" t="s">
        <v>14246</v>
      </c>
      <c r="F1321" s="61" t="s">
        <v>1946</v>
      </c>
      <c r="G1321" s="62">
        <v>100000000</v>
      </c>
      <c r="H1321" s="61">
        <v>7.6</v>
      </c>
      <c r="I1321" s="62">
        <f>Table1[[#This Row],[gross]]-Table1[[#This Row],[budget]]</f>
        <v>-88958772</v>
      </c>
      <c r="J1321" s="61">
        <f>Table1[[#This Row],[gross]]/1000000</f>
        <v>11.041228</v>
      </c>
      <c r="K1321" s="61">
        <f>Table1[[#This Row],[budget]]/1000000</f>
        <v>100</v>
      </c>
      <c r="L1321" s="71">
        <f>Table1[[#This Row],[Profit_Margin]]/1000000</f>
        <v>-88.958771999999996</v>
      </c>
    </row>
    <row r="1322" spans="1:12">
      <c r="A1322" s="68" t="s">
        <v>12371</v>
      </c>
      <c r="B1322" s="61">
        <v>126</v>
      </c>
      <c r="C1322" s="62">
        <v>13005485</v>
      </c>
      <c r="D1322" s="61" t="s">
        <v>3409</v>
      </c>
      <c r="E1322" s="61" t="s">
        <v>12372</v>
      </c>
      <c r="F1322" s="61" t="s">
        <v>37</v>
      </c>
      <c r="G1322" s="62">
        <v>15000000</v>
      </c>
      <c r="H1322" s="61">
        <v>7.6</v>
      </c>
      <c r="I1322" s="62">
        <f>Table1[[#This Row],[gross]]-Table1[[#This Row],[budget]]</f>
        <v>-1994515</v>
      </c>
      <c r="J1322" s="61">
        <f>Table1[[#This Row],[gross]]/1000000</f>
        <v>13.005485</v>
      </c>
      <c r="K1322" s="61">
        <f>Table1[[#This Row],[budget]]/1000000</f>
        <v>15</v>
      </c>
      <c r="L1322" s="71">
        <f>Table1[[#This Row],[Profit_Margin]]/1000000</f>
        <v>-1.994515</v>
      </c>
    </row>
    <row r="1323" spans="1:12">
      <c r="A1323" s="68" t="s">
        <v>5128</v>
      </c>
      <c r="B1323" s="61">
        <v>108</v>
      </c>
      <c r="C1323" s="62">
        <v>32048809</v>
      </c>
      <c r="D1323" s="61" t="s">
        <v>6403</v>
      </c>
      <c r="E1323" s="61" t="s">
        <v>7469</v>
      </c>
      <c r="F1323" s="61" t="s">
        <v>37</v>
      </c>
      <c r="G1323" s="62">
        <v>30000000</v>
      </c>
      <c r="H1323" s="61">
        <v>5.3</v>
      </c>
      <c r="I1323" s="62">
        <f>Table1[[#This Row],[gross]]-Table1[[#This Row],[budget]]</f>
        <v>2048809</v>
      </c>
      <c r="J1323" s="61">
        <f>Table1[[#This Row],[gross]]/1000000</f>
        <v>32.048808999999999</v>
      </c>
      <c r="K1323" s="61">
        <f>Table1[[#This Row],[budget]]/1000000</f>
        <v>30</v>
      </c>
      <c r="L1323" s="71">
        <f>Table1[[#This Row],[Profit_Margin]]/1000000</f>
        <v>2.0488089999999999</v>
      </c>
    </row>
    <row r="1324" spans="1:12">
      <c r="A1324" s="68" t="s">
        <v>6788</v>
      </c>
      <c r="B1324" s="61">
        <v>93</v>
      </c>
      <c r="C1324" s="62">
        <v>40846082</v>
      </c>
      <c r="D1324" s="61" t="s">
        <v>3030</v>
      </c>
      <c r="E1324" s="61" t="s">
        <v>11585</v>
      </c>
      <c r="F1324" s="61" t="s">
        <v>37</v>
      </c>
      <c r="G1324" s="62">
        <v>19000000</v>
      </c>
      <c r="H1324" s="61">
        <v>5.6</v>
      </c>
      <c r="I1324" s="62">
        <f>Table1[[#This Row],[gross]]-Table1[[#This Row],[budget]]</f>
        <v>21846082</v>
      </c>
      <c r="J1324" s="61">
        <f>Table1[[#This Row],[gross]]/1000000</f>
        <v>40.846082000000003</v>
      </c>
      <c r="K1324" s="61">
        <f>Table1[[#This Row],[budget]]/1000000</f>
        <v>19</v>
      </c>
      <c r="L1324" s="71">
        <f>Table1[[#This Row],[Profit_Margin]]/1000000</f>
        <v>21.846081999999999</v>
      </c>
    </row>
    <row r="1325" spans="1:12">
      <c r="A1325" s="68" t="s">
        <v>17630</v>
      </c>
      <c r="B1325" s="61">
        <v>94</v>
      </c>
      <c r="C1325" s="62">
        <v>19281235</v>
      </c>
      <c r="D1325" s="61" t="s">
        <v>5788</v>
      </c>
      <c r="E1325" s="61" t="s">
        <v>17632</v>
      </c>
      <c r="F1325" s="61" t="s">
        <v>37</v>
      </c>
      <c r="G1325" s="62">
        <v>5000000</v>
      </c>
      <c r="H1325" s="61">
        <v>5.0999999999999996</v>
      </c>
      <c r="I1325" s="62">
        <f>Table1[[#This Row],[gross]]-Table1[[#This Row],[budget]]</f>
        <v>14281235</v>
      </c>
      <c r="J1325" s="61">
        <f>Table1[[#This Row],[gross]]/1000000</f>
        <v>19.281234999999999</v>
      </c>
      <c r="K1325" s="61">
        <f>Table1[[#This Row],[budget]]/1000000</f>
        <v>5</v>
      </c>
      <c r="L1325" s="71">
        <f>Table1[[#This Row],[Profit_Margin]]/1000000</f>
        <v>14.281235000000001</v>
      </c>
    </row>
    <row r="1326" spans="1:12">
      <c r="A1326" s="68" t="s">
        <v>1413</v>
      </c>
      <c r="B1326" s="61">
        <v>121</v>
      </c>
      <c r="C1326" s="62">
        <v>30212620</v>
      </c>
      <c r="D1326" s="61" t="s">
        <v>1415</v>
      </c>
      <c r="E1326" s="61" t="s">
        <v>1417</v>
      </c>
      <c r="F1326" s="61" t="s">
        <v>37</v>
      </c>
      <c r="G1326" s="62">
        <v>120000000</v>
      </c>
      <c r="H1326" s="61">
        <v>5.3</v>
      </c>
      <c r="I1326" s="62">
        <f>Table1[[#This Row],[gross]]-Table1[[#This Row],[budget]]</f>
        <v>-89787380</v>
      </c>
      <c r="J1326" s="61">
        <f>Table1[[#This Row],[gross]]/1000000</f>
        <v>30.212620000000001</v>
      </c>
      <c r="K1326" s="61">
        <f>Table1[[#This Row],[budget]]/1000000</f>
        <v>120</v>
      </c>
      <c r="L1326" s="71">
        <f>Table1[[#This Row],[Profit_Margin]]/1000000</f>
        <v>-89.787379999999999</v>
      </c>
    </row>
    <row r="1327" spans="1:12">
      <c r="A1327" s="68" t="s">
        <v>4597</v>
      </c>
      <c r="B1327" s="61">
        <v>93</v>
      </c>
      <c r="C1327" s="62">
        <v>31155435</v>
      </c>
      <c r="D1327" s="61" t="s">
        <v>2786</v>
      </c>
      <c r="E1327" s="61" t="s">
        <v>14120</v>
      </c>
      <c r="F1327" s="61" t="s">
        <v>37</v>
      </c>
      <c r="G1327" s="62">
        <v>12000000</v>
      </c>
      <c r="H1327" s="61">
        <v>6.2</v>
      </c>
      <c r="I1327" s="62">
        <f>Table1[[#This Row],[gross]]-Table1[[#This Row],[budget]]</f>
        <v>19155435</v>
      </c>
      <c r="J1327" s="61">
        <f>Table1[[#This Row],[gross]]/1000000</f>
        <v>31.155435000000001</v>
      </c>
      <c r="K1327" s="61">
        <f>Table1[[#This Row],[budget]]/1000000</f>
        <v>12</v>
      </c>
      <c r="L1327" s="71">
        <f>Table1[[#This Row],[Profit_Margin]]/1000000</f>
        <v>19.155435000000001</v>
      </c>
    </row>
    <row r="1328" spans="1:12">
      <c r="A1328" s="68" t="s">
        <v>7302</v>
      </c>
      <c r="B1328" s="61">
        <v>124</v>
      </c>
      <c r="C1328" s="62">
        <v>37672350</v>
      </c>
      <c r="D1328" s="61" t="s">
        <v>1415</v>
      </c>
      <c r="E1328" s="61" t="s">
        <v>10824</v>
      </c>
      <c r="F1328" s="61" t="s">
        <v>37</v>
      </c>
      <c r="G1328" s="62">
        <v>20000000</v>
      </c>
      <c r="H1328" s="61">
        <v>5.5</v>
      </c>
      <c r="I1328" s="62">
        <f>Table1[[#This Row],[gross]]-Table1[[#This Row],[budget]]</f>
        <v>17672350</v>
      </c>
      <c r="J1328" s="61">
        <f>Table1[[#This Row],[gross]]/1000000</f>
        <v>37.672350000000002</v>
      </c>
      <c r="K1328" s="61">
        <f>Table1[[#This Row],[budget]]/1000000</f>
        <v>20</v>
      </c>
      <c r="L1328" s="71">
        <f>Table1[[#This Row],[Profit_Margin]]/1000000</f>
        <v>17.672350000000002</v>
      </c>
    </row>
    <row r="1329" spans="1:12">
      <c r="A1329" s="68" t="s">
        <v>850</v>
      </c>
      <c r="B1329" s="61">
        <v>110</v>
      </c>
      <c r="C1329" s="62">
        <v>260031035</v>
      </c>
      <c r="D1329" s="61" t="s">
        <v>515</v>
      </c>
      <c r="E1329" s="61" t="s">
        <v>1333</v>
      </c>
      <c r="F1329" s="61" t="s">
        <v>37</v>
      </c>
      <c r="G1329" s="62">
        <v>123000000</v>
      </c>
      <c r="H1329" s="61">
        <v>6</v>
      </c>
      <c r="I1329" s="62">
        <f>Table1[[#This Row],[gross]]-Table1[[#This Row],[budget]]</f>
        <v>137031035</v>
      </c>
      <c r="J1329" s="61">
        <f>Table1[[#This Row],[gross]]/1000000</f>
        <v>260.03103499999997</v>
      </c>
      <c r="K1329" s="61">
        <f>Table1[[#This Row],[budget]]/1000000</f>
        <v>123</v>
      </c>
      <c r="L1329" s="71">
        <f>Table1[[#This Row],[Profit_Margin]]/1000000</f>
        <v>137.031035</v>
      </c>
    </row>
    <row r="1330" spans="1:12">
      <c r="A1330" s="68" t="s">
        <v>7138</v>
      </c>
      <c r="B1330" s="61">
        <v>110</v>
      </c>
      <c r="C1330" s="62">
        <v>46813366</v>
      </c>
      <c r="D1330" s="61" t="s">
        <v>1681</v>
      </c>
      <c r="E1330" s="61" t="s">
        <v>7139</v>
      </c>
      <c r="F1330" s="61" t="s">
        <v>37</v>
      </c>
      <c r="G1330" s="62">
        <v>38000000</v>
      </c>
      <c r="H1330" s="61">
        <v>6.1</v>
      </c>
      <c r="I1330" s="62">
        <f>Table1[[#This Row],[gross]]-Table1[[#This Row],[budget]]</f>
        <v>8813366</v>
      </c>
      <c r="J1330" s="61">
        <f>Table1[[#This Row],[gross]]/1000000</f>
        <v>46.813366000000002</v>
      </c>
      <c r="K1330" s="61">
        <f>Table1[[#This Row],[budget]]/1000000</f>
        <v>38</v>
      </c>
      <c r="L1330" s="71">
        <f>Table1[[#This Row],[Profit_Margin]]/1000000</f>
        <v>8.8133660000000003</v>
      </c>
    </row>
    <row r="1331" spans="1:12">
      <c r="A1331" s="68" t="s">
        <v>12502</v>
      </c>
      <c r="B1331" s="61">
        <v>101</v>
      </c>
      <c r="C1331" s="62">
        <v>14108518</v>
      </c>
      <c r="D1331" s="61" t="s">
        <v>1415</v>
      </c>
      <c r="E1331" s="61" t="s">
        <v>12504</v>
      </c>
      <c r="F1331" s="61" t="s">
        <v>37</v>
      </c>
      <c r="G1331" s="62">
        <v>16000000</v>
      </c>
      <c r="H1331" s="61">
        <v>5.7</v>
      </c>
      <c r="I1331" s="62">
        <f>Table1[[#This Row],[gross]]-Table1[[#This Row],[budget]]</f>
        <v>-1891482</v>
      </c>
      <c r="J1331" s="61">
        <f>Table1[[#This Row],[gross]]/1000000</f>
        <v>14.108518</v>
      </c>
      <c r="K1331" s="61">
        <f>Table1[[#This Row],[budget]]/1000000</f>
        <v>16</v>
      </c>
      <c r="L1331" s="71">
        <f>Table1[[#This Row],[Profit_Margin]]/1000000</f>
        <v>-1.8914820000000001</v>
      </c>
    </row>
    <row r="1332" spans="1:12">
      <c r="A1332" s="68" t="s">
        <v>4239</v>
      </c>
      <c r="B1332" s="61">
        <v>116</v>
      </c>
      <c r="C1332" s="62">
        <v>105807520</v>
      </c>
      <c r="D1332" s="61" t="s">
        <v>1681</v>
      </c>
      <c r="E1332" s="61" t="s">
        <v>5042</v>
      </c>
      <c r="F1332" s="61" t="s">
        <v>37</v>
      </c>
      <c r="G1332" s="62">
        <v>50000000</v>
      </c>
      <c r="H1332" s="61">
        <v>6.4</v>
      </c>
      <c r="I1332" s="62">
        <f>Table1[[#This Row],[gross]]-Table1[[#This Row],[budget]]</f>
        <v>55807520</v>
      </c>
      <c r="J1332" s="61">
        <f>Table1[[#This Row],[gross]]/1000000</f>
        <v>105.80752</v>
      </c>
      <c r="K1332" s="61">
        <f>Table1[[#This Row],[budget]]/1000000</f>
        <v>50</v>
      </c>
      <c r="L1332" s="71">
        <f>Table1[[#This Row],[Profit_Margin]]/1000000</f>
        <v>55.807519999999997</v>
      </c>
    </row>
    <row r="1333" spans="1:12">
      <c r="A1333" s="68" t="s">
        <v>9025</v>
      </c>
      <c r="B1333" s="61">
        <v>110</v>
      </c>
      <c r="C1333" s="62">
        <v>2775593</v>
      </c>
      <c r="D1333" s="61" t="s">
        <v>1415</v>
      </c>
      <c r="E1333" s="61" t="s">
        <v>9027</v>
      </c>
      <c r="F1333" s="61" t="s">
        <v>37</v>
      </c>
      <c r="G1333" s="62">
        <v>27000000</v>
      </c>
      <c r="H1333" s="61">
        <v>6.5</v>
      </c>
      <c r="I1333" s="62">
        <f>Table1[[#This Row],[gross]]-Table1[[#This Row],[budget]]</f>
        <v>-24224407</v>
      </c>
      <c r="J1333" s="61">
        <f>Table1[[#This Row],[gross]]/1000000</f>
        <v>2.7755930000000002</v>
      </c>
      <c r="K1333" s="61">
        <f>Table1[[#This Row],[budget]]/1000000</f>
        <v>27</v>
      </c>
      <c r="L1333" s="71">
        <f>Table1[[#This Row],[Profit_Margin]]/1000000</f>
        <v>-24.224406999999999</v>
      </c>
    </row>
    <row r="1334" spans="1:12">
      <c r="A1334" s="68" t="s">
        <v>639</v>
      </c>
      <c r="B1334" s="61">
        <v>102</v>
      </c>
      <c r="C1334" s="62">
        <v>176997107</v>
      </c>
      <c r="D1334" s="61" t="s">
        <v>1035</v>
      </c>
      <c r="E1334" s="61" t="s">
        <v>1036</v>
      </c>
      <c r="F1334" s="61" t="s">
        <v>37</v>
      </c>
      <c r="G1334" s="62">
        <v>145000000</v>
      </c>
      <c r="H1334" s="61">
        <v>7.9</v>
      </c>
      <c r="I1334" s="62">
        <f>Table1[[#This Row],[gross]]-Table1[[#This Row],[budget]]</f>
        <v>31997107</v>
      </c>
      <c r="J1334" s="61">
        <f>Table1[[#This Row],[gross]]/1000000</f>
        <v>176.997107</v>
      </c>
      <c r="K1334" s="61">
        <f>Table1[[#This Row],[budget]]/1000000</f>
        <v>145</v>
      </c>
      <c r="L1334" s="71">
        <f>Table1[[#This Row],[Profit_Margin]]/1000000</f>
        <v>31.997107</v>
      </c>
    </row>
    <row r="1335" spans="1:12">
      <c r="A1335" s="68" t="s">
        <v>639</v>
      </c>
      <c r="B1335" s="61">
        <v>98</v>
      </c>
      <c r="C1335" s="62">
        <v>217387997</v>
      </c>
      <c r="D1335" s="61" t="s">
        <v>628</v>
      </c>
      <c r="E1335" s="61" t="s">
        <v>642</v>
      </c>
      <c r="F1335" s="61" t="s">
        <v>37</v>
      </c>
      <c r="G1335" s="62">
        <v>165000000</v>
      </c>
      <c r="H1335" s="61">
        <v>8.1999999999999993</v>
      </c>
      <c r="I1335" s="62">
        <f>Table1[[#This Row],[gross]]-Table1[[#This Row],[budget]]</f>
        <v>52387997</v>
      </c>
      <c r="J1335" s="61">
        <f>Table1[[#This Row],[gross]]/1000000</f>
        <v>217.38799700000001</v>
      </c>
      <c r="K1335" s="61">
        <f>Table1[[#This Row],[budget]]/1000000</f>
        <v>165</v>
      </c>
      <c r="L1335" s="71">
        <f>Table1[[#This Row],[Profit_Margin]]/1000000</f>
        <v>52.387996999999999</v>
      </c>
    </row>
    <row r="1336" spans="1:12">
      <c r="A1336" s="68" t="s">
        <v>8560</v>
      </c>
      <c r="B1336" s="61">
        <v>110</v>
      </c>
      <c r="C1336" s="62">
        <v>16295774</v>
      </c>
      <c r="D1336" s="61" t="s">
        <v>4432</v>
      </c>
      <c r="E1336" s="61" t="s">
        <v>8561</v>
      </c>
      <c r="F1336" s="61" t="s">
        <v>37</v>
      </c>
      <c r="G1336" s="62">
        <v>35000000</v>
      </c>
      <c r="H1336" s="61">
        <v>4.5999999999999996</v>
      </c>
      <c r="I1336" s="62">
        <f>Table1[[#This Row],[gross]]-Table1[[#This Row],[budget]]</f>
        <v>-18704226</v>
      </c>
      <c r="J1336" s="61">
        <f>Table1[[#This Row],[gross]]/1000000</f>
        <v>16.295774000000002</v>
      </c>
      <c r="K1336" s="61">
        <f>Table1[[#This Row],[budget]]/1000000</f>
        <v>35</v>
      </c>
      <c r="L1336" s="71">
        <f>Table1[[#This Row],[Profit_Margin]]/1000000</f>
        <v>-18.704225999999998</v>
      </c>
    </row>
    <row r="1337" spans="1:12">
      <c r="A1337" s="68" t="s">
        <v>7778</v>
      </c>
      <c r="B1337" s="61">
        <v>119</v>
      </c>
      <c r="C1337" s="62">
        <v>4710455</v>
      </c>
      <c r="D1337" s="61" t="s">
        <v>628</v>
      </c>
      <c r="E1337" s="61" t="s">
        <v>10191</v>
      </c>
      <c r="F1337" s="61" t="s">
        <v>676</v>
      </c>
      <c r="G1337" s="62">
        <v>24000000</v>
      </c>
      <c r="H1337" s="61">
        <v>8.1999999999999993</v>
      </c>
      <c r="I1337" s="62">
        <f>Table1[[#This Row],[gross]]-Table1[[#This Row],[budget]]</f>
        <v>-19289545</v>
      </c>
      <c r="J1337" s="61">
        <f>Table1[[#This Row],[gross]]/1000000</f>
        <v>4.7104549999999996</v>
      </c>
      <c r="K1337" s="61">
        <f>Table1[[#This Row],[budget]]/1000000</f>
        <v>24</v>
      </c>
      <c r="L1337" s="71">
        <f>Table1[[#This Row],[Profit_Margin]]/1000000</f>
        <v>-19.289545</v>
      </c>
    </row>
    <row r="1338" spans="1:12">
      <c r="A1338" s="68" t="s">
        <v>3802</v>
      </c>
      <c r="B1338" s="61">
        <v>100</v>
      </c>
      <c r="C1338" s="62">
        <v>17218080</v>
      </c>
      <c r="D1338" s="61" t="s">
        <v>1628</v>
      </c>
      <c r="E1338" s="61" t="s">
        <v>3803</v>
      </c>
      <c r="F1338" s="61" t="s">
        <v>37</v>
      </c>
      <c r="G1338" s="62">
        <v>70000000</v>
      </c>
      <c r="H1338" s="61">
        <v>5.7</v>
      </c>
      <c r="I1338" s="62">
        <f>Table1[[#This Row],[gross]]-Table1[[#This Row],[budget]]</f>
        <v>-52781920</v>
      </c>
      <c r="J1338" s="61">
        <f>Table1[[#This Row],[gross]]/1000000</f>
        <v>17.21808</v>
      </c>
      <c r="K1338" s="61">
        <f>Table1[[#This Row],[budget]]/1000000</f>
        <v>70</v>
      </c>
      <c r="L1338" s="71">
        <f>Table1[[#This Row],[Profit_Margin]]/1000000</f>
        <v>-52.78192</v>
      </c>
    </row>
    <row r="1339" spans="1:12">
      <c r="A1339" s="68" t="s">
        <v>487</v>
      </c>
      <c r="B1339" s="61">
        <v>126</v>
      </c>
      <c r="C1339" s="62">
        <v>73820094</v>
      </c>
      <c r="D1339" s="61" t="s">
        <v>488</v>
      </c>
      <c r="E1339" s="61" t="s">
        <v>490</v>
      </c>
      <c r="F1339" s="61" t="s">
        <v>37</v>
      </c>
      <c r="G1339" s="62">
        <v>170000000</v>
      </c>
      <c r="H1339" s="61">
        <v>7.5</v>
      </c>
      <c r="I1339" s="62">
        <f>Table1[[#This Row],[gross]]-Table1[[#This Row],[budget]]</f>
        <v>-96179906</v>
      </c>
      <c r="J1339" s="61">
        <f>Table1[[#This Row],[gross]]/1000000</f>
        <v>73.820093999999997</v>
      </c>
      <c r="K1339" s="61">
        <f>Table1[[#This Row],[budget]]/1000000</f>
        <v>170</v>
      </c>
      <c r="L1339" s="71">
        <f>Table1[[#This Row],[Profit_Margin]]/1000000</f>
        <v>-96.179906000000003</v>
      </c>
    </row>
    <row r="1340" spans="1:12">
      <c r="A1340" s="68" t="s">
        <v>1064</v>
      </c>
      <c r="B1340" s="61">
        <v>138</v>
      </c>
      <c r="C1340" s="62">
        <v>132122995</v>
      </c>
      <c r="D1340" s="61" t="s">
        <v>647</v>
      </c>
      <c r="E1340" s="61" t="s">
        <v>1067</v>
      </c>
      <c r="F1340" s="61" t="s">
        <v>37</v>
      </c>
      <c r="G1340" s="62">
        <v>137000000</v>
      </c>
      <c r="H1340" s="61">
        <v>5.7</v>
      </c>
      <c r="I1340" s="62">
        <f>Table1[[#This Row],[gross]]-Table1[[#This Row],[budget]]</f>
        <v>-4877005</v>
      </c>
      <c r="J1340" s="61">
        <f>Table1[[#This Row],[gross]]/1000000</f>
        <v>132.122995</v>
      </c>
      <c r="K1340" s="61">
        <f>Table1[[#This Row],[budget]]/1000000</f>
        <v>137</v>
      </c>
      <c r="L1340" s="71">
        <f>Table1[[#This Row],[Profit_Margin]]/1000000</f>
        <v>-4.8770049999999996</v>
      </c>
    </row>
    <row r="1341" spans="1:12">
      <c r="A1341" s="68" t="s">
        <v>19077</v>
      </c>
      <c r="B1341" s="61">
        <v>99</v>
      </c>
      <c r="C1341" s="62">
        <v>104257</v>
      </c>
      <c r="D1341" s="61" t="s">
        <v>6419</v>
      </c>
      <c r="E1341" s="61" t="s">
        <v>19079</v>
      </c>
      <c r="F1341" s="61" t="s">
        <v>37</v>
      </c>
      <c r="G1341" s="62">
        <v>2200000</v>
      </c>
      <c r="H1341" s="61">
        <v>7.1</v>
      </c>
      <c r="I1341" s="62">
        <f>Table1[[#This Row],[gross]]-Table1[[#This Row],[budget]]</f>
        <v>-2095743</v>
      </c>
      <c r="J1341" s="61">
        <f>Table1[[#This Row],[gross]]/1000000</f>
        <v>0.104257</v>
      </c>
      <c r="K1341" s="61">
        <f>Table1[[#This Row],[budget]]/1000000</f>
        <v>2.2000000000000002</v>
      </c>
      <c r="L1341" s="71">
        <f>Table1[[#This Row],[Profit_Margin]]/1000000</f>
        <v>-2.0957430000000001</v>
      </c>
    </row>
    <row r="1342" spans="1:12">
      <c r="A1342" s="68" t="s">
        <v>17984</v>
      </c>
      <c r="B1342" s="61">
        <v>86</v>
      </c>
      <c r="C1342" s="62">
        <v>334041</v>
      </c>
      <c r="D1342" s="61" t="s">
        <v>4824</v>
      </c>
      <c r="E1342" s="61" t="s">
        <v>22582</v>
      </c>
      <c r="F1342" s="61" t="s">
        <v>37</v>
      </c>
      <c r="G1342" s="62">
        <v>500000</v>
      </c>
      <c r="H1342" s="61">
        <v>6.5</v>
      </c>
      <c r="I1342" s="62">
        <f>Table1[[#This Row],[gross]]-Table1[[#This Row],[budget]]</f>
        <v>-165959</v>
      </c>
      <c r="J1342" s="61">
        <f>Table1[[#This Row],[gross]]/1000000</f>
        <v>0.33404099999999998</v>
      </c>
      <c r="K1342" s="61">
        <f>Table1[[#This Row],[budget]]/1000000</f>
        <v>0.5</v>
      </c>
      <c r="L1342" s="71">
        <f>Table1[[#This Row],[Profit_Margin]]/1000000</f>
        <v>-0.165959</v>
      </c>
    </row>
    <row r="1343" spans="1:12">
      <c r="A1343" s="68" t="s">
        <v>13078</v>
      </c>
      <c r="B1343" s="61">
        <v>116</v>
      </c>
      <c r="C1343" s="62">
        <v>22201636</v>
      </c>
      <c r="D1343" s="61" t="s">
        <v>5579</v>
      </c>
      <c r="E1343" s="61" t="s">
        <v>19663</v>
      </c>
      <c r="F1343" s="61" t="s">
        <v>37</v>
      </c>
      <c r="G1343" s="62">
        <v>8000000</v>
      </c>
      <c r="H1343" s="61">
        <v>7.4</v>
      </c>
      <c r="I1343" s="62">
        <f>Table1[[#This Row],[gross]]-Table1[[#This Row],[budget]]</f>
        <v>14201636</v>
      </c>
      <c r="J1343" s="61">
        <f>Table1[[#This Row],[gross]]/1000000</f>
        <v>22.201636000000001</v>
      </c>
      <c r="K1343" s="61">
        <f>Table1[[#This Row],[budget]]/1000000</f>
        <v>8</v>
      </c>
      <c r="L1343" s="71">
        <f>Table1[[#This Row],[Profit_Margin]]/1000000</f>
        <v>14.201636000000001</v>
      </c>
    </row>
    <row r="1344" spans="1:12">
      <c r="A1344" s="68" t="s">
        <v>696</v>
      </c>
      <c r="B1344" s="61">
        <v>104</v>
      </c>
      <c r="C1344" s="62">
        <v>256386216</v>
      </c>
      <c r="D1344" s="61" t="s">
        <v>782</v>
      </c>
      <c r="E1344" s="61" t="s">
        <v>783</v>
      </c>
      <c r="F1344" s="61" t="s">
        <v>37</v>
      </c>
      <c r="G1344" s="62">
        <v>150000000</v>
      </c>
      <c r="H1344" s="61">
        <v>7.2</v>
      </c>
      <c r="I1344" s="62">
        <f>Table1[[#This Row],[gross]]-Table1[[#This Row],[budget]]</f>
        <v>106386216</v>
      </c>
      <c r="J1344" s="61">
        <f>Table1[[#This Row],[gross]]/1000000</f>
        <v>256.38621599999999</v>
      </c>
      <c r="K1344" s="61">
        <f>Table1[[#This Row],[budget]]/1000000</f>
        <v>150</v>
      </c>
      <c r="L1344" s="71">
        <f>Table1[[#This Row],[Profit_Margin]]/1000000</f>
        <v>106.386216</v>
      </c>
    </row>
    <row r="1345" spans="1:12">
      <c r="A1345" s="68" t="s">
        <v>15181</v>
      </c>
      <c r="B1345" s="61">
        <v>120</v>
      </c>
      <c r="C1345" s="62">
        <v>5004648</v>
      </c>
      <c r="D1345" s="61" t="s">
        <v>214</v>
      </c>
      <c r="E1345" s="61" t="s">
        <v>15184</v>
      </c>
      <c r="F1345" s="61" t="s">
        <v>9795</v>
      </c>
      <c r="G1345" s="62">
        <v>10000000</v>
      </c>
      <c r="H1345" s="61">
        <v>7</v>
      </c>
      <c r="I1345" s="62">
        <f>Table1[[#This Row],[gross]]-Table1[[#This Row],[budget]]</f>
        <v>-4995352</v>
      </c>
      <c r="J1345" s="61">
        <f>Table1[[#This Row],[gross]]/1000000</f>
        <v>5.0046480000000004</v>
      </c>
      <c r="K1345" s="61">
        <f>Table1[[#This Row],[budget]]/1000000</f>
        <v>10</v>
      </c>
      <c r="L1345" s="71">
        <f>Table1[[#This Row],[Profit_Margin]]/1000000</f>
        <v>-4.9953519999999996</v>
      </c>
    </row>
    <row r="1346" spans="1:12">
      <c r="A1346" s="68" t="s">
        <v>2641</v>
      </c>
      <c r="B1346" s="61">
        <v>109</v>
      </c>
      <c r="C1346" s="62">
        <v>55092830</v>
      </c>
      <c r="D1346" s="61" t="s">
        <v>227</v>
      </c>
      <c r="E1346" s="61" t="s">
        <v>5184</v>
      </c>
      <c r="F1346" s="61" t="s">
        <v>37</v>
      </c>
      <c r="G1346" s="62">
        <v>60000000</v>
      </c>
      <c r="H1346" s="61">
        <v>6.1</v>
      </c>
      <c r="I1346" s="62">
        <f>Table1[[#This Row],[gross]]-Table1[[#This Row],[budget]]</f>
        <v>-4907170</v>
      </c>
      <c r="J1346" s="61">
        <f>Table1[[#This Row],[gross]]/1000000</f>
        <v>55.092829999999999</v>
      </c>
      <c r="K1346" s="61">
        <f>Table1[[#This Row],[budget]]/1000000</f>
        <v>60</v>
      </c>
      <c r="L1346" s="71">
        <f>Table1[[#This Row],[Profit_Margin]]/1000000</f>
        <v>-4.9071699999999998</v>
      </c>
    </row>
    <row r="1347" spans="1:12">
      <c r="A1347" s="68" t="s">
        <v>10377</v>
      </c>
      <c r="B1347" s="61">
        <v>132</v>
      </c>
      <c r="C1347" s="62">
        <v>40270895</v>
      </c>
      <c r="D1347" s="61" t="s">
        <v>3409</v>
      </c>
      <c r="E1347" s="61" t="s">
        <v>10378</v>
      </c>
      <c r="F1347" s="61" t="s">
        <v>37</v>
      </c>
      <c r="G1347" s="62">
        <v>22000000</v>
      </c>
      <c r="H1347" s="61">
        <v>7.6</v>
      </c>
      <c r="I1347" s="62">
        <f>Table1[[#This Row],[gross]]-Table1[[#This Row],[budget]]</f>
        <v>18270895</v>
      </c>
      <c r="J1347" s="61">
        <f>Table1[[#This Row],[gross]]/1000000</f>
        <v>40.270895000000003</v>
      </c>
      <c r="K1347" s="61">
        <f>Table1[[#This Row],[budget]]/1000000</f>
        <v>22</v>
      </c>
      <c r="L1347" s="71">
        <f>Table1[[#This Row],[Profit_Margin]]/1000000</f>
        <v>18.270894999999999</v>
      </c>
    </row>
    <row r="1348" spans="1:12">
      <c r="A1348" s="68" t="s">
        <v>9516</v>
      </c>
      <c r="B1348" s="61">
        <v>113</v>
      </c>
      <c r="C1348" s="62">
        <v>51697449</v>
      </c>
      <c r="D1348" s="61" t="s">
        <v>2527</v>
      </c>
      <c r="E1348" s="61" t="s">
        <v>11590</v>
      </c>
      <c r="F1348" s="61" t="s">
        <v>37</v>
      </c>
      <c r="G1348" s="62">
        <v>13000000</v>
      </c>
      <c r="H1348" s="61">
        <v>4.0999999999999996</v>
      </c>
      <c r="I1348" s="62">
        <f>Table1[[#This Row],[gross]]-Table1[[#This Row],[budget]]</f>
        <v>38697449</v>
      </c>
      <c r="J1348" s="61">
        <f>Table1[[#This Row],[gross]]/1000000</f>
        <v>51.697448999999999</v>
      </c>
      <c r="K1348" s="61">
        <f>Table1[[#This Row],[budget]]/1000000</f>
        <v>13</v>
      </c>
      <c r="L1348" s="71">
        <f>Table1[[#This Row],[Profit_Margin]]/1000000</f>
        <v>38.697448999999999</v>
      </c>
    </row>
    <row r="1349" spans="1:12">
      <c r="A1349" s="68" t="s">
        <v>10161</v>
      </c>
      <c r="B1349" s="61">
        <v>89</v>
      </c>
      <c r="C1349" s="62">
        <v>9639242</v>
      </c>
      <c r="D1349" s="61" t="s">
        <v>1681</v>
      </c>
      <c r="E1349" s="61" t="s">
        <v>10162</v>
      </c>
      <c r="F1349" s="61" t="s">
        <v>37</v>
      </c>
      <c r="G1349" s="62">
        <v>24000000</v>
      </c>
      <c r="H1349" s="61">
        <v>4.9000000000000004</v>
      </c>
      <c r="I1349" s="62">
        <f>Table1[[#This Row],[gross]]-Table1[[#This Row],[budget]]</f>
        <v>-14360758</v>
      </c>
      <c r="J1349" s="61">
        <f>Table1[[#This Row],[gross]]/1000000</f>
        <v>9.6392419999999994</v>
      </c>
      <c r="K1349" s="61">
        <f>Table1[[#This Row],[budget]]/1000000</f>
        <v>24</v>
      </c>
      <c r="L1349" s="71">
        <f>Table1[[#This Row],[Profit_Margin]]/1000000</f>
        <v>-14.360758000000001</v>
      </c>
    </row>
    <row r="1350" spans="1:12">
      <c r="A1350" s="68" t="s">
        <v>7796</v>
      </c>
      <c r="B1350" s="61">
        <v>114</v>
      </c>
      <c r="C1350" s="62">
        <v>6543194</v>
      </c>
      <c r="D1350" s="61" t="s">
        <v>2308</v>
      </c>
      <c r="E1350" s="61" t="s">
        <v>7798</v>
      </c>
      <c r="F1350" s="61" t="s">
        <v>37</v>
      </c>
      <c r="G1350" s="62">
        <v>34000000</v>
      </c>
      <c r="H1350" s="61">
        <v>5.6</v>
      </c>
      <c r="I1350" s="62">
        <f>Table1[[#This Row],[gross]]-Table1[[#This Row],[budget]]</f>
        <v>-27456806</v>
      </c>
      <c r="J1350" s="61">
        <f>Table1[[#This Row],[gross]]/1000000</f>
        <v>6.5431939999999997</v>
      </c>
      <c r="K1350" s="61">
        <f>Table1[[#This Row],[budget]]/1000000</f>
        <v>34</v>
      </c>
      <c r="L1350" s="71">
        <f>Table1[[#This Row],[Profit_Margin]]/1000000</f>
        <v>-27.456806</v>
      </c>
    </row>
    <row r="1351" spans="1:12">
      <c r="A1351" s="68" t="s">
        <v>18922</v>
      </c>
      <c r="B1351" s="61">
        <v>93</v>
      </c>
      <c r="C1351" s="62">
        <v>10305534</v>
      </c>
      <c r="D1351" s="61" t="s">
        <v>1671</v>
      </c>
      <c r="E1351" s="61" t="s">
        <v>18925</v>
      </c>
      <c r="F1351" s="61" t="s">
        <v>37</v>
      </c>
      <c r="G1351" s="62">
        <v>3500000</v>
      </c>
      <c r="H1351" s="61">
        <v>3.9</v>
      </c>
      <c r="I1351" s="62">
        <f>Table1[[#This Row],[gross]]-Table1[[#This Row],[budget]]</f>
        <v>6805534</v>
      </c>
      <c r="J1351" s="61">
        <f>Table1[[#This Row],[gross]]/1000000</f>
        <v>10.305534</v>
      </c>
      <c r="K1351" s="61">
        <f>Table1[[#This Row],[budget]]/1000000</f>
        <v>3.5</v>
      </c>
      <c r="L1351" s="71">
        <f>Table1[[#This Row],[Profit_Margin]]/1000000</f>
        <v>6.8055339999999998</v>
      </c>
    </row>
    <row r="1352" spans="1:12">
      <c r="A1352" s="68" t="s">
        <v>4166</v>
      </c>
      <c r="B1352" s="61">
        <v>107</v>
      </c>
      <c r="C1352" s="62">
        <v>12784713</v>
      </c>
      <c r="D1352" s="61" t="s">
        <v>1671</v>
      </c>
      <c r="E1352" s="61" t="s">
        <v>10457</v>
      </c>
      <c r="F1352" s="61" t="s">
        <v>37</v>
      </c>
      <c r="G1352" s="62">
        <v>22000000</v>
      </c>
      <c r="H1352" s="61">
        <v>6.7</v>
      </c>
      <c r="I1352" s="62">
        <f>Table1[[#This Row],[gross]]-Table1[[#This Row],[budget]]</f>
        <v>-9215287</v>
      </c>
      <c r="J1352" s="61">
        <f>Table1[[#This Row],[gross]]/1000000</f>
        <v>12.784713</v>
      </c>
      <c r="K1352" s="61">
        <f>Table1[[#This Row],[budget]]/1000000</f>
        <v>22</v>
      </c>
      <c r="L1352" s="71">
        <f>Table1[[#This Row],[Profit_Margin]]/1000000</f>
        <v>-9.215287</v>
      </c>
    </row>
    <row r="1353" spans="1:12">
      <c r="A1353" s="68" t="s">
        <v>4831</v>
      </c>
      <c r="B1353" s="61">
        <v>99</v>
      </c>
      <c r="C1353" s="62">
        <v>72219395</v>
      </c>
      <c r="D1353" s="61" t="s">
        <v>3030</v>
      </c>
      <c r="E1353" s="61" t="s">
        <v>12155</v>
      </c>
      <c r="F1353" s="61" t="s">
        <v>37</v>
      </c>
      <c r="G1353" s="62">
        <v>17000000</v>
      </c>
      <c r="H1353" s="61">
        <v>5.6</v>
      </c>
      <c r="I1353" s="62">
        <f>Table1[[#This Row],[gross]]-Table1[[#This Row],[budget]]</f>
        <v>55219395</v>
      </c>
      <c r="J1353" s="61">
        <f>Table1[[#This Row],[gross]]/1000000</f>
        <v>72.219395000000006</v>
      </c>
      <c r="K1353" s="61">
        <f>Table1[[#This Row],[budget]]/1000000</f>
        <v>17</v>
      </c>
      <c r="L1353" s="71">
        <f>Table1[[#This Row],[Profit_Margin]]/1000000</f>
        <v>55.219394999999999</v>
      </c>
    </row>
    <row r="1354" spans="1:12">
      <c r="A1354" s="68" t="s">
        <v>3739</v>
      </c>
      <c r="B1354" s="61">
        <v>102</v>
      </c>
      <c r="C1354" s="62">
        <v>2035566</v>
      </c>
      <c r="D1354" s="61" t="s">
        <v>13905</v>
      </c>
      <c r="E1354" s="61" t="s">
        <v>13907</v>
      </c>
      <c r="F1354" s="61" t="s">
        <v>37</v>
      </c>
      <c r="G1354" s="62">
        <v>13000000</v>
      </c>
      <c r="H1354" s="61">
        <v>6.6</v>
      </c>
      <c r="I1354" s="62">
        <f>Table1[[#This Row],[gross]]-Table1[[#This Row],[budget]]</f>
        <v>-10964434</v>
      </c>
      <c r="J1354" s="61">
        <f>Table1[[#This Row],[gross]]/1000000</f>
        <v>2.0355660000000002</v>
      </c>
      <c r="K1354" s="61">
        <f>Table1[[#This Row],[budget]]/1000000</f>
        <v>13</v>
      </c>
      <c r="L1354" s="71">
        <f>Table1[[#This Row],[Profit_Margin]]/1000000</f>
        <v>-10.964434000000001</v>
      </c>
    </row>
    <row r="1355" spans="1:12">
      <c r="A1355" s="68" t="s">
        <v>1252</v>
      </c>
      <c r="B1355" s="61">
        <v>102</v>
      </c>
      <c r="C1355" s="62">
        <v>14793904</v>
      </c>
      <c r="D1355" s="61" t="s">
        <v>1681</v>
      </c>
      <c r="E1355" s="61" t="s">
        <v>11904</v>
      </c>
      <c r="F1355" s="61" t="s">
        <v>37</v>
      </c>
      <c r="G1355" s="62">
        <v>18000000</v>
      </c>
      <c r="H1355" s="61">
        <v>5.3</v>
      </c>
      <c r="I1355" s="62">
        <f>Table1[[#This Row],[gross]]-Table1[[#This Row],[budget]]</f>
        <v>-3206096</v>
      </c>
      <c r="J1355" s="61">
        <f>Table1[[#This Row],[gross]]/1000000</f>
        <v>14.793903999999999</v>
      </c>
      <c r="K1355" s="61">
        <f>Table1[[#This Row],[budget]]/1000000</f>
        <v>18</v>
      </c>
      <c r="L1355" s="71">
        <f>Table1[[#This Row],[Profit_Margin]]/1000000</f>
        <v>-3.2060960000000001</v>
      </c>
    </row>
    <row r="1356" spans="1:12">
      <c r="A1356" s="68" t="s">
        <v>6097</v>
      </c>
      <c r="B1356" s="61">
        <v>105</v>
      </c>
      <c r="C1356" s="62">
        <v>71347010</v>
      </c>
      <c r="D1356" s="61" t="s">
        <v>1681</v>
      </c>
      <c r="E1356" s="61" t="s">
        <v>6368</v>
      </c>
      <c r="F1356" s="61" t="s">
        <v>37</v>
      </c>
      <c r="G1356" s="62">
        <v>40000000</v>
      </c>
      <c r="H1356" s="61">
        <v>7.1</v>
      </c>
      <c r="I1356" s="62">
        <f>Table1[[#This Row],[gross]]-Table1[[#This Row],[budget]]</f>
        <v>31347010</v>
      </c>
      <c r="J1356" s="61">
        <f>Table1[[#This Row],[gross]]/1000000</f>
        <v>71.347009999999997</v>
      </c>
      <c r="K1356" s="61">
        <f>Table1[[#This Row],[budget]]/1000000</f>
        <v>40</v>
      </c>
      <c r="L1356" s="71">
        <f>Table1[[#This Row],[Profit_Margin]]/1000000</f>
        <v>31.347010000000001</v>
      </c>
    </row>
    <row r="1357" spans="1:12">
      <c r="A1357" s="68" t="s">
        <v>2865</v>
      </c>
      <c r="B1357" s="61">
        <v>111</v>
      </c>
      <c r="C1357" s="62">
        <v>2580</v>
      </c>
      <c r="D1357" s="61" t="s">
        <v>8060</v>
      </c>
      <c r="E1357" s="61" t="s">
        <v>20870</v>
      </c>
      <c r="F1357" s="61" t="s">
        <v>37</v>
      </c>
      <c r="G1357" s="62">
        <v>1650000</v>
      </c>
      <c r="H1357" s="61">
        <v>5.4</v>
      </c>
      <c r="I1357" s="62">
        <f>Table1[[#This Row],[gross]]-Table1[[#This Row],[budget]]</f>
        <v>-1647420</v>
      </c>
      <c r="J1357" s="61">
        <f>Table1[[#This Row],[gross]]/1000000</f>
        <v>2.5799999999999998E-3</v>
      </c>
      <c r="K1357" s="61">
        <f>Table1[[#This Row],[budget]]/1000000</f>
        <v>1.65</v>
      </c>
      <c r="L1357" s="71">
        <f>Table1[[#This Row],[Profit_Margin]]/1000000</f>
        <v>-1.6474200000000001</v>
      </c>
    </row>
    <row r="1358" spans="1:12">
      <c r="A1358" s="68" t="s">
        <v>23195</v>
      </c>
      <c r="B1358" s="61">
        <v>75</v>
      </c>
      <c r="C1358" s="62">
        <v>203134</v>
      </c>
      <c r="D1358" s="61" t="s">
        <v>23197</v>
      </c>
      <c r="E1358" s="61" t="s">
        <v>23199</v>
      </c>
      <c r="F1358" s="61" t="s">
        <v>37</v>
      </c>
      <c r="G1358" s="62">
        <v>250000</v>
      </c>
      <c r="H1358" s="61">
        <v>7</v>
      </c>
      <c r="I1358" s="62">
        <f>Table1[[#This Row],[gross]]-Table1[[#This Row],[budget]]</f>
        <v>-46866</v>
      </c>
      <c r="J1358" s="61">
        <f>Table1[[#This Row],[gross]]/1000000</f>
        <v>0.20313400000000001</v>
      </c>
      <c r="K1358" s="61">
        <f>Table1[[#This Row],[budget]]/1000000</f>
        <v>0.25</v>
      </c>
      <c r="L1358" s="71">
        <f>Table1[[#This Row],[Profit_Margin]]/1000000</f>
        <v>-4.6865999999999998E-2</v>
      </c>
    </row>
    <row r="1359" spans="1:12">
      <c r="A1359" s="68" t="s">
        <v>18103</v>
      </c>
      <c r="B1359" s="61">
        <v>113</v>
      </c>
      <c r="C1359" s="62">
        <v>617228</v>
      </c>
      <c r="D1359" s="61" t="s">
        <v>18105</v>
      </c>
      <c r="E1359" s="61" t="s">
        <v>18107</v>
      </c>
      <c r="F1359" s="61" t="s">
        <v>18111</v>
      </c>
      <c r="G1359" s="62">
        <v>84450000</v>
      </c>
      <c r="H1359" s="61">
        <v>7.4</v>
      </c>
      <c r="I1359" s="62">
        <f>Table1[[#This Row],[gross]]-Table1[[#This Row],[budget]]</f>
        <v>-83832772</v>
      </c>
      <c r="J1359" s="61">
        <f>Table1[[#This Row],[gross]]/1000000</f>
        <v>0.617228</v>
      </c>
      <c r="K1359" s="61">
        <f>Table1[[#This Row],[budget]]/1000000</f>
        <v>84.45</v>
      </c>
      <c r="L1359" s="71">
        <f>Table1[[#This Row],[Profit_Margin]]/1000000</f>
        <v>-83.832772000000006</v>
      </c>
    </row>
    <row r="1360" spans="1:12">
      <c r="A1360" s="68" t="s">
        <v>20784</v>
      </c>
      <c r="B1360" s="61">
        <v>105</v>
      </c>
      <c r="C1360" s="62">
        <v>92401</v>
      </c>
      <c r="D1360" s="61" t="s">
        <v>5544</v>
      </c>
      <c r="E1360" s="61" t="s">
        <v>20786</v>
      </c>
      <c r="F1360" s="61" t="s">
        <v>37</v>
      </c>
      <c r="G1360" s="62">
        <v>2000000</v>
      </c>
      <c r="H1360" s="61">
        <v>6.3</v>
      </c>
      <c r="I1360" s="62">
        <f>Table1[[#This Row],[gross]]-Table1[[#This Row],[budget]]</f>
        <v>-1907599</v>
      </c>
      <c r="J1360" s="61">
        <f>Table1[[#This Row],[gross]]/1000000</f>
        <v>9.2400999999999997E-2</v>
      </c>
      <c r="K1360" s="61">
        <f>Table1[[#This Row],[budget]]/1000000</f>
        <v>2</v>
      </c>
      <c r="L1360" s="71">
        <f>Table1[[#This Row],[Profit_Margin]]/1000000</f>
        <v>-1.907599</v>
      </c>
    </row>
    <row r="1361" spans="1:12">
      <c r="A1361" s="68" t="s">
        <v>3281</v>
      </c>
      <c r="B1361" s="61">
        <v>97</v>
      </c>
      <c r="C1361" s="62">
        <v>33105600</v>
      </c>
      <c r="D1361" s="61" t="s">
        <v>1077</v>
      </c>
      <c r="E1361" s="61" t="s">
        <v>3452</v>
      </c>
      <c r="F1361" s="61" t="s">
        <v>37</v>
      </c>
      <c r="G1361" s="62">
        <v>70000000</v>
      </c>
      <c r="H1361" s="61">
        <v>5.4</v>
      </c>
      <c r="I1361" s="62">
        <f>Table1[[#This Row],[gross]]-Table1[[#This Row],[budget]]</f>
        <v>-36894400</v>
      </c>
      <c r="J1361" s="61">
        <f>Table1[[#This Row],[gross]]/1000000</f>
        <v>33.105600000000003</v>
      </c>
      <c r="K1361" s="61">
        <f>Table1[[#This Row],[budget]]/1000000</f>
        <v>70</v>
      </c>
      <c r="L1361" s="71">
        <f>Table1[[#This Row],[Profit_Margin]]/1000000</f>
        <v>-36.894399999999997</v>
      </c>
    </row>
    <row r="1362" spans="1:12">
      <c r="A1362" s="68" t="s">
        <v>7858</v>
      </c>
      <c r="B1362" s="61">
        <v>100</v>
      </c>
      <c r="C1362" s="62">
        <v>39989008</v>
      </c>
      <c r="D1362" s="61" t="s">
        <v>5103</v>
      </c>
      <c r="E1362" s="61" t="s">
        <v>10111</v>
      </c>
      <c r="F1362" s="61" t="s">
        <v>37</v>
      </c>
      <c r="G1362" s="62">
        <v>24000000</v>
      </c>
      <c r="H1362" s="61">
        <v>4.5999999999999996</v>
      </c>
      <c r="I1362" s="62">
        <f>Table1[[#This Row],[gross]]-Table1[[#This Row],[budget]]</f>
        <v>15989008</v>
      </c>
      <c r="J1362" s="61">
        <f>Table1[[#This Row],[gross]]/1000000</f>
        <v>39.989007999999998</v>
      </c>
      <c r="K1362" s="61">
        <f>Table1[[#This Row],[budget]]/1000000</f>
        <v>24</v>
      </c>
      <c r="L1362" s="71">
        <f>Table1[[#This Row],[Profit_Margin]]/1000000</f>
        <v>15.989008</v>
      </c>
    </row>
    <row r="1363" spans="1:12">
      <c r="A1363" s="68" t="s">
        <v>418</v>
      </c>
      <c r="B1363" s="61">
        <v>80</v>
      </c>
      <c r="C1363" s="62">
        <v>194568</v>
      </c>
      <c r="D1363" s="61" t="s">
        <v>1681</v>
      </c>
      <c r="E1363" s="61" t="s">
        <v>20983</v>
      </c>
      <c r="F1363" s="61" t="s">
        <v>37</v>
      </c>
      <c r="G1363" s="62">
        <v>1500000</v>
      </c>
      <c r="H1363" s="61">
        <v>6.2</v>
      </c>
      <c r="I1363" s="62">
        <f>Table1[[#This Row],[gross]]-Table1[[#This Row],[budget]]</f>
        <v>-1305432</v>
      </c>
      <c r="J1363" s="61">
        <f>Table1[[#This Row],[gross]]/1000000</f>
        <v>0.19456799999999999</v>
      </c>
      <c r="K1363" s="61">
        <f>Table1[[#This Row],[budget]]/1000000</f>
        <v>1.5</v>
      </c>
      <c r="L1363" s="71">
        <f>Table1[[#This Row],[Profit_Margin]]/1000000</f>
        <v>-1.3054319999999999</v>
      </c>
    </row>
    <row r="1364" spans="1:12">
      <c r="A1364" s="68" t="s">
        <v>22875</v>
      </c>
      <c r="B1364" s="61">
        <v>92</v>
      </c>
      <c r="C1364" s="62">
        <v>425899</v>
      </c>
      <c r="D1364" s="61" t="s">
        <v>67</v>
      </c>
      <c r="E1364" s="61" t="s">
        <v>22878</v>
      </c>
      <c r="F1364" s="61" t="s">
        <v>37</v>
      </c>
      <c r="G1364" s="62">
        <v>400000</v>
      </c>
      <c r="H1364" s="61">
        <v>5.0999999999999996</v>
      </c>
      <c r="I1364" s="62">
        <f>Table1[[#This Row],[gross]]-Table1[[#This Row],[budget]]</f>
        <v>25899</v>
      </c>
      <c r="J1364" s="61">
        <f>Table1[[#This Row],[gross]]/1000000</f>
        <v>0.42589900000000003</v>
      </c>
      <c r="K1364" s="61">
        <f>Table1[[#This Row],[budget]]/1000000</f>
        <v>0.4</v>
      </c>
      <c r="L1364" s="71">
        <f>Table1[[#This Row],[Profit_Margin]]/1000000</f>
        <v>2.5898999999999998E-2</v>
      </c>
    </row>
    <row r="1365" spans="1:12">
      <c r="A1365" s="68" t="s">
        <v>3810</v>
      </c>
      <c r="B1365" s="61">
        <v>92</v>
      </c>
      <c r="C1365" s="62">
        <v>19059018</v>
      </c>
      <c r="D1365" s="61" t="s">
        <v>3812</v>
      </c>
      <c r="E1365" s="61" t="s">
        <v>3814</v>
      </c>
      <c r="F1365" s="61" t="s">
        <v>37</v>
      </c>
      <c r="G1365" s="62">
        <v>65000000</v>
      </c>
      <c r="H1365" s="61">
        <v>5.0999999999999996</v>
      </c>
      <c r="I1365" s="62">
        <f>Table1[[#This Row],[gross]]-Table1[[#This Row],[budget]]</f>
        <v>-45940982</v>
      </c>
      <c r="J1365" s="61">
        <f>Table1[[#This Row],[gross]]/1000000</f>
        <v>19.059017999999998</v>
      </c>
      <c r="K1365" s="61">
        <f>Table1[[#This Row],[budget]]/1000000</f>
        <v>65</v>
      </c>
      <c r="L1365" s="71">
        <f>Table1[[#This Row],[Profit_Margin]]/1000000</f>
        <v>-45.940981999999998</v>
      </c>
    </row>
    <row r="1366" spans="1:12">
      <c r="A1366" s="68" t="s">
        <v>1039</v>
      </c>
      <c r="B1366" s="61">
        <v>115</v>
      </c>
      <c r="C1366" s="62">
        <v>144795350</v>
      </c>
      <c r="D1366" s="61" t="s">
        <v>1644</v>
      </c>
      <c r="E1366" s="61" t="s">
        <v>1645</v>
      </c>
      <c r="F1366" s="61" t="s">
        <v>37</v>
      </c>
      <c r="G1366" s="62">
        <v>120000000</v>
      </c>
      <c r="H1366" s="61">
        <v>7.1</v>
      </c>
      <c r="I1366" s="62">
        <f>Table1[[#This Row],[gross]]-Table1[[#This Row],[budget]]</f>
        <v>24795350</v>
      </c>
      <c r="J1366" s="61">
        <f>Table1[[#This Row],[gross]]/1000000</f>
        <v>144.79535000000001</v>
      </c>
      <c r="K1366" s="61">
        <f>Table1[[#This Row],[budget]]/1000000</f>
        <v>120</v>
      </c>
      <c r="L1366" s="71">
        <f>Table1[[#This Row],[Profit_Margin]]/1000000</f>
        <v>24.795349999999999</v>
      </c>
    </row>
    <row r="1367" spans="1:12">
      <c r="A1367" s="68" t="s">
        <v>1807</v>
      </c>
      <c r="B1367" s="61">
        <v>103</v>
      </c>
      <c r="C1367" s="62">
        <v>176387405</v>
      </c>
      <c r="D1367" s="61" t="s">
        <v>471</v>
      </c>
      <c r="E1367" s="61" t="s">
        <v>3636</v>
      </c>
      <c r="F1367" s="61" t="s">
        <v>37</v>
      </c>
      <c r="G1367" s="62">
        <v>59000000</v>
      </c>
      <c r="H1367" s="61">
        <v>7.6</v>
      </c>
      <c r="I1367" s="62">
        <f>Table1[[#This Row],[gross]]-Table1[[#This Row],[budget]]</f>
        <v>117387405</v>
      </c>
      <c r="J1367" s="61">
        <f>Table1[[#This Row],[gross]]/1000000</f>
        <v>176.387405</v>
      </c>
      <c r="K1367" s="61">
        <f>Table1[[#This Row],[budget]]/1000000</f>
        <v>59</v>
      </c>
      <c r="L1367" s="71">
        <f>Table1[[#This Row],[Profit_Margin]]/1000000</f>
        <v>117.387405</v>
      </c>
    </row>
    <row r="1368" spans="1:12">
      <c r="A1368" s="68" t="s">
        <v>1915</v>
      </c>
      <c r="B1368" s="61">
        <v>88</v>
      </c>
      <c r="C1368" s="62">
        <v>161317423</v>
      </c>
      <c r="D1368" s="61" t="s">
        <v>471</v>
      </c>
      <c r="E1368" s="61" t="s">
        <v>1991</v>
      </c>
      <c r="F1368" s="61" t="s">
        <v>37</v>
      </c>
      <c r="G1368" s="62">
        <v>95000000</v>
      </c>
      <c r="H1368" s="61">
        <v>6.6</v>
      </c>
      <c r="I1368" s="62">
        <f>Table1[[#This Row],[gross]]-Table1[[#This Row],[budget]]</f>
        <v>66317423</v>
      </c>
      <c r="J1368" s="61">
        <f>Table1[[#This Row],[gross]]/1000000</f>
        <v>161.31742299999999</v>
      </c>
      <c r="K1368" s="61">
        <f>Table1[[#This Row],[budget]]/1000000</f>
        <v>95</v>
      </c>
      <c r="L1368" s="71">
        <f>Table1[[#This Row],[Profit_Margin]]/1000000</f>
        <v>66.317423000000005</v>
      </c>
    </row>
    <row r="1369" spans="1:12">
      <c r="A1369" s="68" t="s">
        <v>1278</v>
      </c>
      <c r="B1369" s="61">
        <v>94</v>
      </c>
      <c r="C1369" s="62">
        <v>196573705</v>
      </c>
      <c r="D1369" s="61" t="s">
        <v>803</v>
      </c>
      <c r="E1369" s="61" t="s">
        <v>2108</v>
      </c>
      <c r="F1369" s="61" t="s">
        <v>37</v>
      </c>
      <c r="G1369" s="62">
        <v>90000000</v>
      </c>
      <c r="H1369" s="61">
        <v>7</v>
      </c>
      <c r="I1369" s="62">
        <f>Table1[[#This Row],[gross]]-Table1[[#This Row],[budget]]</f>
        <v>106573705</v>
      </c>
      <c r="J1369" s="61">
        <f>Table1[[#This Row],[gross]]/1000000</f>
        <v>196.57370499999999</v>
      </c>
      <c r="K1369" s="61">
        <f>Table1[[#This Row],[budget]]/1000000</f>
        <v>90</v>
      </c>
      <c r="L1369" s="71">
        <f>Table1[[#This Row],[Profit_Margin]]/1000000</f>
        <v>106.573705</v>
      </c>
    </row>
    <row r="1370" spans="1:12">
      <c r="A1370" s="68" t="s">
        <v>1278</v>
      </c>
      <c r="B1370" s="61">
        <v>115</v>
      </c>
      <c r="C1370" s="62">
        <v>195329763</v>
      </c>
      <c r="D1370" s="61" t="s">
        <v>1035</v>
      </c>
      <c r="E1370" s="61" t="s">
        <v>3013</v>
      </c>
      <c r="F1370" s="61" t="s">
        <v>37</v>
      </c>
      <c r="G1370" s="62">
        <v>80000000</v>
      </c>
      <c r="H1370" s="61">
        <v>6.9</v>
      </c>
      <c r="I1370" s="62">
        <f>Table1[[#This Row],[gross]]-Table1[[#This Row],[budget]]</f>
        <v>115329763</v>
      </c>
      <c r="J1370" s="61">
        <f>Table1[[#This Row],[gross]]/1000000</f>
        <v>195.32976300000001</v>
      </c>
      <c r="K1370" s="61">
        <f>Table1[[#This Row],[budget]]/1000000</f>
        <v>80</v>
      </c>
      <c r="L1370" s="71">
        <f>Table1[[#This Row],[Profit_Margin]]/1000000</f>
        <v>115.329763</v>
      </c>
    </row>
    <row r="1371" spans="1:12">
      <c r="A1371" s="68" t="s">
        <v>2599</v>
      </c>
      <c r="B1371" s="61">
        <v>120</v>
      </c>
      <c r="C1371" s="62">
        <v>134455175</v>
      </c>
      <c r="D1371" s="61" t="s">
        <v>1009</v>
      </c>
      <c r="E1371" s="61" t="s">
        <v>7287</v>
      </c>
      <c r="F1371" s="61" t="s">
        <v>37</v>
      </c>
      <c r="G1371" s="62">
        <v>35000000</v>
      </c>
      <c r="H1371" s="61">
        <v>5.7</v>
      </c>
      <c r="I1371" s="62">
        <f>Table1[[#This Row],[gross]]-Table1[[#This Row],[budget]]</f>
        <v>99455175</v>
      </c>
      <c r="J1371" s="61">
        <f>Table1[[#This Row],[gross]]/1000000</f>
        <v>134.455175</v>
      </c>
      <c r="K1371" s="61">
        <f>Table1[[#This Row],[budget]]/1000000</f>
        <v>35</v>
      </c>
      <c r="L1371" s="71">
        <f>Table1[[#This Row],[Profit_Margin]]/1000000</f>
        <v>99.455174999999997</v>
      </c>
    </row>
    <row r="1372" spans="1:12">
      <c r="A1372" s="68" t="s">
        <v>1421</v>
      </c>
      <c r="B1372" s="61">
        <v>91</v>
      </c>
      <c r="C1372" s="62">
        <v>51475962</v>
      </c>
      <c r="D1372" s="61" t="s">
        <v>852</v>
      </c>
      <c r="E1372" s="61" t="s">
        <v>8896</v>
      </c>
      <c r="F1372" s="61" t="s">
        <v>37</v>
      </c>
      <c r="G1372" s="62">
        <v>30000000</v>
      </c>
      <c r="H1372" s="61">
        <v>7.3</v>
      </c>
      <c r="I1372" s="62">
        <f>Table1[[#This Row],[gross]]-Table1[[#This Row],[budget]]</f>
        <v>21475962</v>
      </c>
      <c r="J1372" s="61">
        <f>Table1[[#This Row],[gross]]/1000000</f>
        <v>51.475962000000003</v>
      </c>
      <c r="K1372" s="61">
        <f>Table1[[#This Row],[budget]]/1000000</f>
        <v>30</v>
      </c>
      <c r="L1372" s="71">
        <f>Table1[[#This Row],[Profit_Margin]]/1000000</f>
        <v>21.475961999999999</v>
      </c>
    </row>
    <row r="1373" spans="1:12">
      <c r="A1373" s="68" t="s">
        <v>13157</v>
      </c>
      <c r="B1373" s="61">
        <v>92</v>
      </c>
      <c r="C1373" s="62">
        <v>4002955</v>
      </c>
      <c r="D1373" s="61" t="s">
        <v>8066</v>
      </c>
      <c r="E1373" s="61" t="s">
        <v>13158</v>
      </c>
      <c r="F1373" s="61" t="s">
        <v>37</v>
      </c>
      <c r="G1373" s="62">
        <v>20000000</v>
      </c>
      <c r="H1373" s="61">
        <v>6.2</v>
      </c>
      <c r="I1373" s="62">
        <f>Table1[[#This Row],[gross]]-Table1[[#This Row],[budget]]</f>
        <v>-15997045</v>
      </c>
      <c r="J1373" s="61">
        <f>Table1[[#This Row],[gross]]/1000000</f>
        <v>4.002955</v>
      </c>
      <c r="K1373" s="61">
        <f>Table1[[#This Row],[budget]]/1000000</f>
        <v>20</v>
      </c>
      <c r="L1373" s="71">
        <f>Table1[[#This Row],[Profit_Margin]]/1000000</f>
        <v>-15.997045</v>
      </c>
    </row>
    <row r="1374" spans="1:12">
      <c r="A1374" s="68" t="s">
        <v>13012</v>
      </c>
      <c r="B1374" s="61">
        <v>121</v>
      </c>
      <c r="C1374" s="62">
        <v>12549485</v>
      </c>
      <c r="D1374" s="61" t="s">
        <v>13013</v>
      </c>
      <c r="E1374" s="61" t="s">
        <v>13014</v>
      </c>
      <c r="F1374" s="61" t="s">
        <v>37</v>
      </c>
      <c r="G1374" s="62">
        <v>15000000</v>
      </c>
      <c r="H1374" s="61">
        <v>6.2</v>
      </c>
      <c r="I1374" s="62">
        <f>Table1[[#This Row],[gross]]-Table1[[#This Row],[budget]]</f>
        <v>-2450515</v>
      </c>
      <c r="J1374" s="61">
        <f>Table1[[#This Row],[gross]]/1000000</f>
        <v>12.549485000000001</v>
      </c>
      <c r="K1374" s="61">
        <f>Table1[[#This Row],[budget]]/1000000</f>
        <v>15</v>
      </c>
      <c r="L1374" s="71">
        <f>Table1[[#This Row],[Profit_Margin]]/1000000</f>
        <v>-2.4505150000000002</v>
      </c>
    </row>
    <row r="1375" spans="1:12">
      <c r="A1375" s="68" t="s">
        <v>14518</v>
      </c>
      <c r="B1375" s="61">
        <v>107</v>
      </c>
      <c r="C1375" s="62">
        <v>50461335</v>
      </c>
      <c r="D1375" s="61" t="s">
        <v>14519</v>
      </c>
      <c r="E1375" s="61" t="s">
        <v>14520</v>
      </c>
      <c r="F1375" s="61" t="s">
        <v>37</v>
      </c>
      <c r="G1375" s="62">
        <v>11000000</v>
      </c>
      <c r="H1375" s="61">
        <v>6.8</v>
      </c>
      <c r="I1375" s="62">
        <f>Table1[[#This Row],[gross]]-Table1[[#This Row],[budget]]</f>
        <v>39461335</v>
      </c>
      <c r="J1375" s="61">
        <f>Table1[[#This Row],[gross]]/1000000</f>
        <v>50.461334999999998</v>
      </c>
      <c r="K1375" s="61">
        <f>Table1[[#This Row],[budget]]/1000000</f>
        <v>11</v>
      </c>
      <c r="L1375" s="71">
        <f>Table1[[#This Row],[Profit_Margin]]/1000000</f>
        <v>39.461334999999998</v>
      </c>
    </row>
    <row r="1376" spans="1:12">
      <c r="A1376" s="68" t="s">
        <v>6074</v>
      </c>
      <c r="B1376" s="61">
        <v>99</v>
      </c>
      <c r="C1376" s="62">
        <v>4681503</v>
      </c>
      <c r="D1376" s="61" t="s">
        <v>2527</v>
      </c>
      <c r="E1376" s="61" t="s">
        <v>15693</v>
      </c>
      <c r="F1376" s="61" t="s">
        <v>37</v>
      </c>
      <c r="G1376" s="62">
        <v>9000000</v>
      </c>
      <c r="H1376" s="61">
        <v>7</v>
      </c>
      <c r="I1376" s="62">
        <f>Table1[[#This Row],[gross]]-Table1[[#This Row],[budget]]</f>
        <v>-4318497</v>
      </c>
      <c r="J1376" s="61">
        <f>Table1[[#This Row],[gross]]/1000000</f>
        <v>4.6815030000000002</v>
      </c>
      <c r="K1376" s="61">
        <f>Table1[[#This Row],[budget]]/1000000</f>
        <v>9</v>
      </c>
      <c r="L1376" s="71">
        <f>Table1[[#This Row],[Profit_Margin]]/1000000</f>
        <v>-4.3184969999999998</v>
      </c>
    </row>
    <row r="1377" spans="1:12">
      <c r="A1377" s="68" t="s">
        <v>11375</v>
      </c>
      <c r="B1377" s="61">
        <v>135</v>
      </c>
      <c r="C1377" s="62">
        <v>4001121</v>
      </c>
      <c r="D1377" s="61" t="s">
        <v>4296</v>
      </c>
      <c r="E1377" s="61" t="s">
        <v>11376</v>
      </c>
      <c r="F1377" s="61" t="s">
        <v>37</v>
      </c>
      <c r="G1377" s="62">
        <v>20000000</v>
      </c>
      <c r="H1377" s="61">
        <v>7</v>
      </c>
      <c r="I1377" s="62">
        <f>Table1[[#This Row],[gross]]-Table1[[#This Row],[budget]]</f>
        <v>-15998879</v>
      </c>
      <c r="J1377" s="61">
        <f>Table1[[#This Row],[gross]]/1000000</f>
        <v>4.0011210000000004</v>
      </c>
      <c r="K1377" s="61">
        <f>Table1[[#This Row],[budget]]/1000000</f>
        <v>20</v>
      </c>
      <c r="L1377" s="71">
        <f>Table1[[#This Row],[Profit_Margin]]/1000000</f>
        <v>-15.998879000000001</v>
      </c>
    </row>
    <row r="1378" spans="1:12">
      <c r="A1378" s="68" t="s">
        <v>15334</v>
      </c>
      <c r="B1378" s="61">
        <v>111</v>
      </c>
      <c r="C1378" s="62">
        <v>228524</v>
      </c>
      <c r="D1378" s="61" t="s">
        <v>2527</v>
      </c>
      <c r="E1378" s="61" t="s">
        <v>15336</v>
      </c>
      <c r="F1378" s="61" t="s">
        <v>37</v>
      </c>
      <c r="G1378" s="62">
        <v>4000000</v>
      </c>
      <c r="H1378" s="61">
        <v>7.3</v>
      </c>
      <c r="I1378" s="62">
        <f>Table1[[#This Row],[gross]]-Table1[[#This Row],[budget]]</f>
        <v>-3771476</v>
      </c>
      <c r="J1378" s="61">
        <f>Table1[[#This Row],[gross]]/1000000</f>
        <v>0.228524</v>
      </c>
      <c r="K1378" s="61">
        <f>Table1[[#This Row],[budget]]/1000000</f>
        <v>4</v>
      </c>
      <c r="L1378" s="71">
        <f>Table1[[#This Row],[Profit_Margin]]/1000000</f>
        <v>-3.7714759999999998</v>
      </c>
    </row>
    <row r="1379" spans="1:12">
      <c r="A1379" s="68" t="s">
        <v>16281</v>
      </c>
      <c r="B1379" s="61">
        <v>90</v>
      </c>
      <c r="C1379" s="62">
        <v>671240</v>
      </c>
      <c r="D1379" s="61" t="s">
        <v>1415</v>
      </c>
      <c r="E1379" s="61" t="s">
        <v>16282</v>
      </c>
      <c r="F1379" s="61" t="s">
        <v>37</v>
      </c>
      <c r="G1379" s="62">
        <v>7900000</v>
      </c>
      <c r="H1379" s="61">
        <v>6.9</v>
      </c>
      <c r="I1379" s="62">
        <f>Table1[[#This Row],[gross]]-Table1[[#This Row],[budget]]</f>
        <v>-7228760</v>
      </c>
      <c r="J1379" s="61">
        <f>Table1[[#This Row],[gross]]/1000000</f>
        <v>0.67123999999999995</v>
      </c>
      <c r="K1379" s="61">
        <f>Table1[[#This Row],[budget]]/1000000</f>
        <v>7.9</v>
      </c>
      <c r="L1379" s="71">
        <f>Table1[[#This Row],[Profit_Margin]]/1000000</f>
        <v>-7.2287600000000003</v>
      </c>
    </row>
    <row r="1380" spans="1:12">
      <c r="A1380" s="68" t="s">
        <v>4794</v>
      </c>
      <c r="B1380" s="61">
        <v>107</v>
      </c>
      <c r="C1380" s="62">
        <v>16088610</v>
      </c>
      <c r="D1380" s="61" t="s">
        <v>4795</v>
      </c>
      <c r="E1380" s="61" t="s">
        <v>4796</v>
      </c>
      <c r="F1380" s="61" t="s">
        <v>37</v>
      </c>
      <c r="G1380" s="62">
        <v>55000000</v>
      </c>
      <c r="H1380" s="61">
        <v>5.6</v>
      </c>
      <c r="I1380" s="62">
        <f>Table1[[#This Row],[gross]]-Table1[[#This Row],[budget]]</f>
        <v>-38911390</v>
      </c>
      <c r="J1380" s="61">
        <f>Table1[[#This Row],[gross]]/1000000</f>
        <v>16.088609999999999</v>
      </c>
      <c r="K1380" s="61">
        <f>Table1[[#This Row],[budget]]/1000000</f>
        <v>55</v>
      </c>
      <c r="L1380" s="71">
        <f>Table1[[#This Row],[Profit_Margin]]/1000000</f>
        <v>-38.911389999999997</v>
      </c>
    </row>
    <row r="1381" spans="1:12">
      <c r="A1381" s="68" t="s">
        <v>2448</v>
      </c>
      <c r="B1381" s="61">
        <v>110</v>
      </c>
      <c r="C1381" s="62">
        <v>83503161</v>
      </c>
      <c r="D1381" s="61" t="s">
        <v>3144</v>
      </c>
      <c r="E1381" s="61" t="s">
        <v>3145</v>
      </c>
      <c r="F1381" s="61" t="s">
        <v>37</v>
      </c>
      <c r="G1381" s="62">
        <v>75000000</v>
      </c>
      <c r="H1381" s="61">
        <v>6.1</v>
      </c>
      <c r="I1381" s="62">
        <f>Table1[[#This Row],[gross]]-Table1[[#This Row],[budget]]</f>
        <v>8503161</v>
      </c>
      <c r="J1381" s="61">
        <f>Table1[[#This Row],[gross]]/1000000</f>
        <v>83.503161000000006</v>
      </c>
      <c r="K1381" s="61">
        <f>Table1[[#This Row],[budget]]/1000000</f>
        <v>75</v>
      </c>
      <c r="L1381" s="71">
        <f>Table1[[#This Row],[Profit_Margin]]/1000000</f>
        <v>8.5031610000000004</v>
      </c>
    </row>
    <row r="1382" spans="1:12">
      <c r="A1382" s="68" t="s">
        <v>5164</v>
      </c>
      <c r="B1382" s="61">
        <v>102</v>
      </c>
      <c r="C1382" s="62">
        <v>6114237</v>
      </c>
      <c r="D1382" s="61" t="s">
        <v>2202</v>
      </c>
      <c r="E1382" s="61" t="s">
        <v>6819</v>
      </c>
      <c r="F1382" s="61" t="s">
        <v>37</v>
      </c>
      <c r="G1382" s="62">
        <v>40000000</v>
      </c>
      <c r="H1382" s="61">
        <v>6.2</v>
      </c>
      <c r="I1382" s="62">
        <f>Table1[[#This Row],[gross]]-Table1[[#This Row],[budget]]</f>
        <v>-33885763</v>
      </c>
      <c r="J1382" s="61">
        <f>Table1[[#This Row],[gross]]/1000000</f>
        <v>6.1142370000000001</v>
      </c>
      <c r="K1382" s="61">
        <f>Table1[[#This Row],[budget]]/1000000</f>
        <v>40</v>
      </c>
      <c r="L1382" s="71">
        <f>Table1[[#This Row],[Profit_Margin]]/1000000</f>
        <v>-33.885762999999997</v>
      </c>
    </row>
    <row r="1383" spans="1:12">
      <c r="A1383" s="68" t="s">
        <v>1954</v>
      </c>
      <c r="B1383" s="61">
        <v>90</v>
      </c>
      <c r="C1383" s="62">
        <v>63826569</v>
      </c>
      <c r="D1383" s="61" t="s">
        <v>1671</v>
      </c>
      <c r="E1383" s="61" t="s">
        <v>7319</v>
      </c>
      <c r="F1383" s="61" t="s">
        <v>37</v>
      </c>
      <c r="G1383" s="62">
        <v>35000000</v>
      </c>
      <c r="H1383" s="61">
        <v>6.3</v>
      </c>
      <c r="I1383" s="62">
        <f>Table1[[#This Row],[gross]]-Table1[[#This Row],[budget]]</f>
        <v>28826569</v>
      </c>
      <c r="J1383" s="61">
        <f>Table1[[#This Row],[gross]]/1000000</f>
        <v>63.826568999999999</v>
      </c>
      <c r="K1383" s="61">
        <f>Table1[[#This Row],[budget]]/1000000</f>
        <v>35</v>
      </c>
      <c r="L1383" s="71">
        <f>Table1[[#This Row],[Profit_Margin]]/1000000</f>
        <v>28.826568999999999</v>
      </c>
    </row>
    <row r="1384" spans="1:12">
      <c r="A1384" s="68" t="s">
        <v>13113</v>
      </c>
      <c r="B1384" s="61">
        <v>107</v>
      </c>
      <c r="C1384" s="62">
        <v>7757130</v>
      </c>
      <c r="D1384" s="61" t="s">
        <v>9193</v>
      </c>
      <c r="E1384" s="61" t="s">
        <v>13116</v>
      </c>
      <c r="F1384" s="61" t="s">
        <v>37</v>
      </c>
      <c r="G1384" s="62">
        <v>15000000</v>
      </c>
      <c r="H1384" s="61">
        <v>8</v>
      </c>
      <c r="I1384" s="62">
        <f>Table1[[#This Row],[gross]]-Table1[[#This Row],[budget]]</f>
        <v>-7242870</v>
      </c>
      <c r="J1384" s="61">
        <f>Table1[[#This Row],[gross]]/1000000</f>
        <v>7.7571300000000001</v>
      </c>
      <c r="K1384" s="61">
        <f>Table1[[#This Row],[budget]]/1000000</f>
        <v>15</v>
      </c>
      <c r="L1384" s="71">
        <f>Table1[[#This Row],[Profit_Margin]]/1000000</f>
        <v>-7.2428699999999999</v>
      </c>
    </row>
    <row r="1385" spans="1:12">
      <c r="A1385" s="68" t="s">
        <v>5050</v>
      </c>
      <c r="B1385" s="61">
        <v>100</v>
      </c>
      <c r="C1385" s="62">
        <v>11900000</v>
      </c>
      <c r="D1385" s="61" t="s">
        <v>2001</v>
      </c>
      <c r="E1385" s="61" t="s">
        <v>8600</v>
      </c>
      <c r="F1385" s="61" t="s">
        <v>37</v>
      </c>
      <c r="G1385" s="62">
        <v>30000000</v>
      </c>
      <c r="H1385" s="61">
        <v>5.5</v>
      </c>
      <c r="I1385" s="62">
        <f>Table1[[#This Row],[gross]]-Table1[[#This Row],[budget]]</f>
        <v>-18100000</v>
      </c>
      <c r="J1385" s="61">
        <f>Table1[[#This Row],[gross]]/1000000</f>
        <v>11.9</v>
      </c>
      <c r="K1385" s="61">
        <f>Table1[[#This Row],[budget]]/1000000</f>
        <v>30</v>
      </c>
      <c r="L1385" s="71">
        <f>Table1[[#This Row],[Profit_Margin]]/1000000</f>
        <v>-18.100000000000001</v>
      </c>
    </row>
    <row r="1386" spans="1:12">
      <c r="A1386" s="68" t="s">
        <v>1744</v>
      </c>
      <c r="B1386" s="61">
        <v>109</v>
      </c>
      <c r="C1386" s="62">
        <v>45489752</v>
      </c>
      <c r="D1386" s="61" t="s">
        <v>1415</v>
      </c>
      <c r="E1386" s="61" t="s">
        <v>9287</v>
      </c>
      <c r="F1386" s="61" t="s">
        <v>37</v>
      </c>
      <c r="G1386" s="62">
        <v>26000000</v>
      </c>
      <c r="H1386" s="61">
        <v>6.5</v>
      </c>
      <c r="I1386" s="62">
        <f>Table1[[#This Row],[gross]]-Table1[[#This Row],[budget]]</f>
        <v>19489752</v>
      </c>
      <c r="J1386" s="61">
        <f>Table1[[#This Row],[gross]]/1000000</f>
        <v>45.489752000000003</v>
      </c>
      <c r="K1386" s="61">
        <f>Table1[[#This Row],[budget]]/1000000</f>
        <v>26</v>
      </c>
      <c r="L1386" s="71">
        <f>Table1[[#This Row],[Profit_Margin]]/1000000</f>
        <v>19.489751999999999</v>
      </c>
    </row>
    <row r="1387" spans="1:12">
      <c r="A1387" s="68" t="s">
        <v>10464</v>
      </c>
      <c r="B1387" s="61">
        <v>88</v>
      </c>
      <c r="C1387" s="62">
        <v>721</v>
      </c>
      <c r="D1387" s="61" t="s">
        <v>777</v>
      </c>
      <c r="E1387" s="61" t="s">
        <v>21874</v>
      </c>
      <c r="F1387" s="61" t="s">
        <v>37</v>
      </c>
      <c r="G1387" s="62">
        <v>1000000</v>
      </c>
      <c r="H1387" s="61">
        <v>4.0999999999999996</v>
      </c>
      <c r="I1387" s="62">
        <f>Table1[[#This Row],[gross]]-Table1[[#This Row],[budget]]</f>
        <v>-999279</v>
      </c>
      <c r="J1387" s="61">
        <f>Table1[[#This Row],[gross]]/1000000</f>
        <v>7.2099999999999996E-4</v>
      </c>
      <c r="K1387" s="61">
        <f>Table1[[#This Row],[budget]]/1000000</f>
        <v>1</v>
      </c>
      <c r="L1387" s="71">
        <f>Table1[[#This Row],[Profit_Margin]]/1000000</f>
        <v>-0.99927900000000003</v>
      </c>
    </row>
    <row r="1388" spans="1:12">
      <c r="A1388" s="68" t="s">
        <v>13509</v>
      </c>
      <c r="B1388" s="61">
        <v>138</v>
      </c>
      <c r="C1388" s="62">
        <v>35918429</v>
      </c>
      <c r="D1388" s="61" t="s">
        <v>1935</v>
      </c>
      <c r="E1388" s="61" t="s">
        <v>20781</v>
      </c>
      <c r="F1388" s="61" t="s">
        <v>37</v>
      </c>
      <c r="G1388" s="62">
        <v>1700000</v>
      </c>
      <c r="H1388" s="61">
        <v>7.5</v>
      </c>
      <c r="I1388" s="62">
        <f>Table1[[#This Row],[gross]]-Table1[[#This Row],[budget]]</f>
        <v>34218429</v>
      </c>
      <c r="J1388" s="61">
        <f>Table1[[#This Row],[gross]]/1000000</f>
        <v>35.918429000000003</v>
      </c>
      <c r="K1388" s="61">
        <f>Table1[[#This Row],[budget]]/1000000</f>
        <v>1.7</v>
      </c>
      <c r="L1388" s="71">
        <f>Table1[[#This Row],[Profit_Margin]]/1000000</f>
        <v>34.218429</v>
      </c>
    </row>
    <row r="1389" spans="1:12">
      <c r="A1389" s="68" t="s">
        <v>10122</v>
      </c>
      <c r="B1389" s="61">
        <v>97</v>
      </c>
      <c r="C1389" s="62">
        <v>2856622</v>
      </c>
      <c r="D1389" s="61" t="s">
        <v>2527</v>
      </c>
      <c r="E1389" s="61" t="s">
        <v>23987</v>
      </c>
      <c r="F1389" s="61" t="s">
        <v>37</v>
      </c>
      <c r="G1389" s="62">
        <v>25000</v>
      </c>
      <c r="H1389" s="61">
        <v>7.3</v>
      </c>
      <c r="I1389" s="62">
        <f>Table1[[#This Row],[gross]]-Table1[[#This Row],[budget]]</f>
        <v>2831622</v>
      </c>
      <c r="J1389" s="61">
        <f>Table1[[#This Row],[gross]]/1000000</f>
        <v>2.8566220000000002</v>
      </c>
      <c r="K1389" s="61">
        <f>Table1[[#This Row],[budget]]/1000000</f>
        <v>2.5000000000000001E-2</v>
      </c>
      <c r="L1389" s="71">
        <f>Table1[[#This Row],[Profit_Margin]]/1000000</f>
        <v>2.8316219999999999</v>
      </c>
    </row>
    <row r="1390" spans="1:12">
      <c r="A1390" s="68" t="s">
        <v>14295</v>
      </c>
      <c r="B1390" s="61">
        <v>113</v>
      </c>
      <c r="C1390" s="62">
        <v>4717455</v>
      </c>
      <c r="D1390" s="61" t="s">
        <v>852</v>
      </c>
      <c r="E1390" s="61" t="s">
        <v>14297</v>
      </c>
      <c r="F1390" s="61" t="s">
        <v>37</v>
      </c>
      <c r="G1390" s="62">
        <v>12000000</v>
      </c>
      <c r="H1390" s="61">
        <v>5.3</v>
      </c>
      <c r="I1390" s="62">
        <f>Table1[[#This Row],[gross]]-Table1[[#This Row],[budget]]</f>
        <v>-7282545</v>
      </c>
      <c r="J1390" s="61">
        <f>Table1[[#This Row],[gross]]/1000000</f>
        <v>4.7174550000000002</v>
      </c>
      <c r="K1390" s="61">
        <f>Table1[[#This Row],[budget]]/1000000</f>
        <v>12</v>
      </c>
      <c r="L1390" s="71">
        <f>Table1[[#This Row],[Profit_Margin]]/1000000</f>
        <v>-7.2825449999999998</v>
      </c>
    </row>
    <row r="1391" spans="1:12">
      <c r="A1391" s="68" t="s">
        <v>850</v>
      </c>
      <c r="B1391" s="61">
        <v>122</v>
      </c>
      <c r="C1391" s="62">
        <v>24985612</v>
      </c>
      <c r="D1391" s="61" t="s">
        <v>1897</v>
      </c>
      <c r="E1391" s="61" t="s">
        <v>1898</v>
      </c>
      <c r="F1391" s="61" t="s">
        <v>37</v>
      </c>
      <c r="G1391" s="62">
        <v>100000000</v>
      </c>
      <c r="H1391" s="61">
        <v>7</v>
      </c>
      <c r="I1391" s="62">
        <f>Table1[[#This Row],[gross]]-Table1[[#This Row],[budget]]</f>
        <v>-75014388</v>
      </c>
      <c r="J1391" s="61">
        <f>Table1[[#This Row],[gross]]/1000000</f>
        <v>24.985612</v>
      </c>
      <c r="K1391" s="61">
        <f>Table1[[#This Row],[budget]]/1000000</f>
        <v>100</v>
      </c>
      <c r="L1391" s="71">
        <f>Table1[[#This Row],[Profit_Margin]]/1000000</f>
        <v>-75.014387999999997</v>
      </c>
    </row>
    <row r="1392" spans="1:12">
      <c r="A1392" s="68" t="s">
        <v>565</v>
      </c>
      <c r="B1392" s="61">
        <v>127</v>
      </c>
      <c r="C1392" s="62">
        <v>301305</v>
      </c>
      <c r="D1392" s="61" t="s">
        <v>5605</v>
      </c>
      <c r="E1392" s="61" t="s">
        <v>13884</v>
      </c>
      <c r="F1392" s="61" t="s">
        <v>13888</v>
      </c>
      <c r="G1392" s="62">
        <v>13000000</v>
      </c>
      <c r="H1392" s="61">
        <v>4.3</v>
      </c>
      <c r="I1392" s="62">
        <f>Table1[[#This Row],[gross]]-Table1[[#This Row],[budget]]</f>
        <v>-12698695</v>
      </c>
      <c r="J1392" s="61">
        <f>Table1[[#This Row],[gross]]/1000000</f>
        <v>0.30130499999999999</v>
      </c>
      <c r="K1392" s="61">
        <f>Table1[[#This Row],[budget]]/1000000</f>
        <v>13</v>
      </c>
      <c r="L1392" s="71">
        <f>Table1[[#This Row],[Profit_Margin]]/1000000</f>
        <v>-12.698695000000001</v>
      </c>
    </row>
    <row r="1393" spans="1:12">
      <c r="A1393" s="68" t="s">
        <v>14735</v>
      </c>
      <c r="B1393" s="61">
        <v>97</v>
      </c>
      <c r="C1393" s="62">
        <v>11043445</v>
      </c>
      <c r="D1393" s="61" t="s">
        <v>1415</v>
      </c>
      <c r="E1393" s="61" t="s">
        <v>14736</v>
      </c>
      <c r="F1393" s="61" t="s">
        <v>37</v>
      </c>
      <c r="G1393" s="62">
        <v>10000000</v>
      </c>
      <c r="H1393" s="61">
        <v>6.5</v>
      </c>
      <c r="I1393" s="62">
        <f>Table1[[#This Row],[gross]]-Table1[[#This Row],[budget]]</f>
        <v>1043445</v>
      </c>
      <c r="J1393" s="61">
        <f>Table1[[#This Row],[gross]]/1000000</f>
        <v>11.043445</v>
      </c>
      <c r="K1393" s="61">
        <f>Table1[[#This Row],[budget]]/1000000</f>
        <v>10</v>
      </c>
      <c r="L1393" s="71">
        <f>Table1[[#This Row],[Profit_Margin]]/1000000</f>
        <v>1.043445</v>
      </c>
    </row>
    <row r="1394" spans="1:12">
      <c r="A1394" s="68" t="s">
        <v>4408</v>
      </c>
      <c r="B1394" s="61">
        <v>156</v>
      </c>
      <c r="C1394" s="62">
        <v>4535117</v>
      </c>
      <c r="D1394" s="61" t="s">
        <v>1930</v>
      </c>
      <c r="E1394" s="61" t="s">
        <v>4410</v>
      </c>
      <c r="F1394" s="61" t="s">
        <v>37</v>
      </c>
      <c r="G1394" s="62">
        <v>60000000</v>
      </c>
      <c r="H1394" s="61">
        <v>3.8</v>
      </c>
      <c r="I1394" s="62">
        <f>Table1[[#This Row],[gross]]-Table1[[#This Row],[budget]]</f>
        <v>-55464883</v>
      </c>
      <c r="J1394" s="61">
        <f>Table1[[#This Row],[gross]]/1000000</f>
        <v>4.5351169999999996</v>
      </c>
      <c r="K1394" s="61">
        <f>Table1[[#This Row],[budget]]/1000000</f>
        <v>60</v>
      </c>
      <c r="L1394" s="71">
        <f>Table1[[#This Row],[Profit_Margin]]/1000000</f>
        <v>-55.464883</v>
      </c>
    </row>
    <row r="1395" spans="1:12">
      <c r="A1395" s="68" t="s">
        <v>20325</v>
      </c>
      <c r="B1395" s="61">
        <v>100</v>
      </c>
      <c r="C1395" s="62">
        <v>1134049</v>
      </c>
      <c r="D1395" s="61" t="s">
        <v>20327</v>
      </c>
      <c r="E1395" s="61" t="s">
        <v>20329</v>
      </c>
      <c r="F1395" s="61" t="s">
        <v>37</v>
      </c>
      <c r="G1395" s="62">
        <v>2000000</v>
      </c>
      <c r="H1395" s="61">
        <v>8.1</v>
      </c>
      <c r="I1395" s="62">
        <f>Table1[[#This Row],[gross]]-Table1[[#This Row],[budget]]</f>
        <v>-865951</v>
      </c>
      <c r="J1395" s="61">
        <f>Table1[[#This Row],[gross]]/1000000</f>
        <v>1.1340490000000001</v>
      </c>
      <c r="K1395" s="61">
        <f>Table1[[#This Row],[budget]]/1000000</f>
        <v>2</v>
      </c>
      <c r="L1395" s="71">
        <f>Table1[[#This Row],[Profit_Margin]]/1000000</f>
        <v>-0.86595100000000003</v>
      </c>
    </row>
    <row r="1396" spans="1:12">
      <c r="A1396" s="68" t="s">
        <v>5349</v>
      </c>
      <c r="B1396" s="61">
        <v>109</v>
      </c>
      <c r="C1396" s="62">
        <v>37553932</v>
      </c>
      <c r="D1396" s="61" t="s">
        <v>2813</v>
      </c>
      <c r="E1396" s="61" t="s">
        <v>7419</v>
      </c>
      <c r="F1396" s="61" t="s">
        <v>37</v>
      </c>
      <c r="G1396" s="62">
        <v>40000000</v>
      </c>
      <c r="H1396" s="61">
        <v>6.7</v>
      </c>
      <c r="I1396" s="62">
        <f>Table1[[#This Row],[gross]]-Table1[[#This Row],[budget]]</f>
        <v>-2446068</v>
      </c>
      <c r="J1396" s="61">
        <f>Table1[[#This Row],[gross]]/1000000</f>
        <v>37.553932000000003</v>
      </c>
      <c r="K1396" s="61">
        <f>Table1[[#This Row],[budget]]/1000000</f>
        <v>40</v>
      </c>
      <c r="L1396" s="71">
        <f>Table1[[#This Row],[Profit_Margin]]/1000000</f>
        <v>-2.4460679999999999</v>
      </c>
    </row>
    <row r="1397" spans="1:12">
      <c r="A1397" s="68" t="s">
        <v>7484</v>
      </c>
      <c r="B1397" s="61">
        <v>95</v>
      </c>
      <c r="C1397" s="62">
        <v>14003141</v>
      </c>
      <c r="D1397" s="61" t="s">
        <v>2125</v>
      </c>
      <c r="E1397" s="61" t="s">
        <v>16555</v>
      </c>
      <c r="F1397" s="61" t="s">
        <v>37</v>
      </c>
      <c r="G1397" s="62">
        <v>7000000</v>
      </c>
      <c r="H1397" s="61">
        <v>6.1</v>
      </c>
      <c r="I1397" s="62">
        <f>Table1[[#This Row],[gross]]-Table1[[#This Row],[budget]]</f>
        <v>7003141</v>
      </c>
      <c r="J1397" s="61">
        <f>Table1[[#This Row],[gross]]/1000000</f>
        <v>14.003140999999999</v>
      </c>
      <c r="K1397" s="61">
        <f>Table1[[#This Row],[budget]]/1000000</f>
        <v>7</v>
      </c>
      <c r="L1397" s="71">
        <f>Table1[[#This Row],[Profit_Margin]]/1000000</f>
        <v>7.0031410000000003</v>
      </c>
    </row>
    <row r="1398" spans="1:12">
      <c r="A1398" s="68" t="s">
        <v>5743</v>
      </c>
      <c r="B1398" s="61">
        <v>139</v>
      </c>
      <c r="C1398" s="62">
        <v>6857096</v>
      </c>
      <c r="D1398" s="61" t="s">
        <v>16820</v>
      </c>
      <c r="E1398" s="61" t="s">
        <v>16821</v>
      </c>
      <c r="F1398" s="61" t="s">
        <v>1464</v>
      </c>
      <c r="G1398" s="62">
        <v>6800000</v>
      </c>
      <c r="H1398" s="61">
        <v>8.1999999999999993</v>
      </c>
      <c r="I1398" s="62">
        <f>Table1[[#This Row],[gross]]-Table1[[#This Row],[budget]]</f>
        <v>57096</v>
      </c>
      <c r="J1398" s="61">
        <f>Table1[[#This Row],[gross]]/1000000</f>
        <v>6.8570960000000003</v>
      </c>
      <c r="K1398" s="61">
        <f>Table1[[#This Row],[budget]]/1000000</f>
        <v>6.8</v>
      </c>
      <c r="L1398" s="71">
        <f>Table1[[#This Row],[Profit_Margin]]/1000000</f>
        <v>5.7096000000000001E-2</v>
      </c>
    </row>
    <row r="1399" spans="1:12">
      <c r="A1399" s="68" t="s">
        <v>57</v>
      </c>
      <c r="B1399" s="61">
        <v>148</v>
      </c>
      <c r="C1399" s="62">
        <v>292568851</v>
      </c>
      <c r="D1399" s="61" t="s">
        <v>227</v>
      </c>
      <c r="E1399" s="61" t="s">
        <v>665</v>
      </c>
      <c r="F1399" s="61" t="s">
        <v>37</v>
      </c>
      <c r="G1399" s="62">
        <v>160000000</v>
      </c>
      <c r="H1399" s="61">
        <v>8.8000000000000007</v>
      </c>
      <c r="I1399" s="62">
        <f>Table1[[#This Row],[gross]]-Table1[[#This Row],[budget]]</f>
        <v>132568851</v>
      </c>
      <c r="J1399" s="61">
        <f>Table1[[#This Row],[gross]]/1000000</f>
        <v>292.568851</v>
      </c>
      <c r="K1399" s="61">
        <f>Table1[[#This Row],[budget]]/1000000</f>
        <v>160</v>
      </c>
      <c r="L1399" s="71">
        <f>Table1[[#This Row],[Profit_Margin]]/1000000</f>
        <v>132.568851</v>
      </c>
    </row>
    <row r="1400" spans="1:12">
      <c r="A1400" s="68" t="s">
        <v>21117</v>
      </c>
      <c r="B1400" s="61">
        <v>94</v>
      </c>
      <c r="C1400" s="62">
        <v>36830</v>
      </c>
      <c r="D1400" s="61" t="s">
        <v>21119</v>
      </c>
      <c r="E1400" s="61" t="s">
        <v>21120</v>
      </c>
      <c r="F1400" s="61" t="s">
        <v>37</v>
      </c>
      <c r="G1400" s="62">
        <v>1400000</v>
      </c>
      <c r="H1400" s="61">
        <v>6.6</v>
      </c>
      <c r="I1400" s="62">
        <f>Table1[[#This Row],[gross]]-Table1[[#This Row],[budget]]</f>
        <v>-1363170</v>
      </c>
      <c r="J1400" s="61">
        <f>Table1[[#This Row],[gross]]/1000000</f>
        <v>3.6830000000000002E-2</v>
      </c>
      <c r="K1400" s="61">
        <f>Table1[[#This Row],[budget]]/1000000</f>
        <v>1.4</v>
      </c>
      <c r="L1400" s="71">
        <f>Table1[[#This Row],[Profit_Margin]]/1000000</f>
        <v>-1.36317</v>
      </c>
    </row>
    <row r="1401" spans="1:12">
      <c r="A1401" s="68" t="s">
        <v>428</v>
      </c>
      <c r="B1401" s="61">
        <v>154</v>
      </c>
      <c r="C1401" s="62">
        <v>306124059</v>
      </c>
      <c r="D1401" s="61" t="s">
        <v>73</v>
      </c>
      <c r="E1401" s="61" t="s">
        <v>2981</v>
      </c>
      <c r="F1401" s="61" t="s">
        <v>37</v>
      </c>
      <c r="G1401" s="62">
        <v>75000000</v>
      </c>
      <c r="H1401" s="61">
        <v>6.9</v>
      </c>
      <c r="I1401" s="62">
        <f>Table1[[#This Row],[gross]]-Table1[[#This Row],[budget]]</f>
        <v>231124059</v>
      </c>
      <c r="J1401" s="61">
        <f>Table1[[#This Row],[gross]]/1000000</f>
        <v>306.12405899999999</v>
      </c>
      <c r="K1401" s="61">
        <f>Table1[[#This Row],[budget]]/1000000</f>
        <v>75</v>
      </c>
      <c r="L1401" s="71">
        <f>Table1[[#This Row],[Profit_Margin]]/1000000</f>
        <v>231.12405899999999</v>
      </c>
    </row>
    <row r="1402" spans="1:12">
      <c r="A1402" s="68" t="s">
        <v>428</v>
      </c>
      <c r="B1402" s="61">
        <v>120</v>
      </c>
      <c r="C1402" s="62">
        <v>102315545</v>
      </c>
      <c r="D1402" s="61" t="s">
        <v>73</v>
      </c>
      <c r="E1402" s="61" t="s">
        <v>635</v>
      </c>
      <c r="F1402" s="61" t="s">
        <v>37</v>
      </c>
      <c r="G1402" s="62">
        <v>165000000</v>
      </c>
      <c r="H1402" s="61">
        <v>5.5</v>
      </c>
      <c r="I1402" s="62">
        <f>Table1[[#This Row],[gross]]-Table1[[#This Row],[budget]]</f>
        <v>-62684455</v>
      </c>
      <c r="J1402" s="61">
        <f>Table1[[#This Row],[gross]]/1000000</f>
        <v>102.315545</v>
      </c>
      <c r="K1402" s="61">
        <f>Table1[[#This Row],[budget]]/1000000</f>
        <v>165</v>
      </c>
      <c r="L1402" s="71">
        <f>Table1[[#This Row],[Profit_Margin]]/1000000</f>
        <v>-62.684455</v>
      </c>
    </row>
    <row r="1403" spans="1:12">
      <c r="A1403" s="68" t="s">
        <v>389</v>
      </c>
      <c r="B1403" s="61">
        <v>122</v>
      </c>
      <c r="C1403" s="62">
        <v>317011114</v>
      </c>
      <c r="D1403" s="61" t="s">
        <v>42</v>
      </c>
      <c r="E1403" s="61" t="s">
        <v>392</v>
      </c>
      <c r="F1403" s="61" t="s">
        <v>37</v>
      </c>
      <c r="G1403" s="62">
        <v>185000000</v>
      </c>
      <c r="H1403" s="61">
        <v>6.2</v>
      </c>
      <c r="I1403" s="62">
        <f>Table1[[#This Row],[gross]]-Table1[[#This Row],[budget]]</f>
        <v>132011114</v>
      </c>
      <c r="J1403" s="61">
        <f>Table1[[#This Row],[gross]]/1000000</f>
        <v>317.01111400000002</v>
      </c>
      <c r="K1403" s="61">
        <f>Table1[[#This Row],[budget]]/1000000</f>
        <v>185</v>
      </c>
      <c r="L1403" s="71">
        <f>Table1[[#This Row],[Profit_Margin]]/1000000</f>
        <v>132.01111399999999</v>
      </c>
    </row>
    <row r="1404" spans="1:12">
      <c r="A1404" s="68" t="s">
        <v>389</v>
      </c>
      <c r="B1404" s="61">
        <v>127</v>
      </c>
      <c r="C1404" s="62">
        <v>197171806</v>
      </c>
      <c r="D1404" s="61" t="s">
        <v>42</v>
      </c>
      <c r="E1404" s="61" t="s">
        <v>5520</v>
      </c>
      <c r="F1404" s="61" t="s">
        <v>37</v>
      </c>
      <c r="G1404" s="62">
        <v>48000000</v>
      </c>
      <c r="H1404" s="61">
        <v>8.3000000000000007</v>
      </c>
      <c r="I1404" s="62">
        <f>Table1[[#This Row],[gross]]-Table1[[#This Row],[budget]]</f>
        <v>149171806</v>
      </c>
      <c r="J1404" s="61">
        <f>Table1[[#This Row],[gross]]/1000000</f>
        <v>197.171806</v>
      </c>
      <c r="K1404" s="61">
        <f>Table1[[#This Row],[budget]]/1000000</f>
        <v>48</v>
      </c>
      <c r="L1404" s="71">
        <f>Table1[[#This Row],[Profit_Margin]]/1000000</f>
        <v>149.171806</v>
      </c>
    </row>
    <row r="1405" spans="1:12">
      <c r="A1405" s="68" t="s">
        <v>389</v>
      </c>
      <c r="B1405" s="61">
        <v>118</v>
      </c>
      <c r="C1405" s="62">
        <v>179870271</v>
      </c>
      <c r="D1405" s="61" t="s">
        <v>127</v>
      </c>
      <c r="E1405" s="61" t="s">
        <v>8837</v>
      </c>
      <c r="F1405" s="61" t="s">
        <v>37</v>
      </c>
      <c r="G1405" s="62">
        <v>28000000</v>
      </c>
      <c r="H1405" s="61">
        <v>7.6</v>
      </c>
      <c r="I1405" s="62">
        <f>Table1[[#This Row],[gross]]-Table1[[#This Row],[budget]]</f>
        <v>151870271</v>
      </c>
      <c r="J1405" s="61">
        <f>Table1[[#This Row],[gross]]/1000000</f>
        <v>179.870271</v>
      </c>
      <c r="K1405" s="61">
        <f>Table1[[#This Row],[budget]]/1000000</f>
        <v>28</v>
      </c>
      <c r="L1405" s="71">
        <f>Table1[[#This Row],[Profit_Margin]]/1000000</f>
        <v>151.870271</v>
      </c>
    </row>
    <row r="1406" spans="1:12">
      <c r="A1406" s="68" t="s">
        <v>18737</v>
      </c>
      <c r="B1406" s="61">
        <v>93</v>
      </c>
      <c r="C1406" s="62">
        <v>4063</v>
      </c>
      <c r="D1406" s="61" t="s">
        <v>3277</v>
      </c>
      <c r="E1406" s="61" t="s">
        <v>18740</v>
      </c>
      <c r="F1406" s="61" t="s">
        <v>37</v>
      </c>
      <c r="G1406" s="62">
        <v>4000000</v>
      </c>
      <c r="H1406" s="61">
        <v>5.2</v>
      </c>
      <c r="I1406" s="62">
        <f>Table1[[#This Row],[gross]]-Table1[[#This Row],[budget]]</f>
        <v>-3995937</v>
      </c>
      <c r="J1406" s="61">
        <f>Table1[[#This Row],[gross]]/1000000</f>
        <v>4.0629999999999998E-3</v>
      </c>
      <c r="K1406" s="61">
        <f>Table1[[#This Row],[budget]]/1000000</f>
        <v>4</v>
      </c>
      <c r="L1406" s="71">
        <f>Table1[[#This Row],[Profit_Margin]]/1000000</f>
        <v>-3.9959370000000001</v>
      </c>
    </row>
    <row r="1407" spans="1:12">
      <c r="A1407" s="68" t="s">
        <v>10161</v>
      </c>
      <c r="B1407" s="61">
        <v>118</v>
      </c>
      <c r="C1407" s="62">
        <v>1150403</v>
      </c>
      <c r="D1407" s="61" t="s">
        <v>1726</v>
      </c>
      <c r="E1407" s="61" t="s">
        <v>13868</v>
      </c>
      <c r="F1407" s="61" t="s">
        <v>37</v>
      </c>
      <c r="G1407" s="62">
        <v>13000000</v>
      </c>
      <c r="H1407" s="61">
        <v>7.1</v>
      </c>
      <c r="I1407" s="62">
        <f>Table1[[#This Row],[gross]]-Table1[[#This Row],[budget]]</f>
        <v>-11849597</v>
      </c>
      <c r="J1407" s="61">
        <f>Table1[[#This Row],[gross]]/1000000</f>
        <v>1.1504030000000001</v>
      </c>
      <c r="K1407" s="61">
        <f>Table1[[#This Row],[budget]]/1000000</f>
        <v>13</v>
      </c>
      <c r="L1407" s="71">
        <f>Table1[[#This Row],[Profit_Margin]]/1000000</f>
        <v>-11.849596999999999</v>
      </c>
    </row>
    <row r="1408" spans="1:12">
      <c r="A1408" s="68" t="s">
        <v>1764</v>
      </c>
      <c r="B1408" s="61">
        <v>153</v>
      </c>
      <c r="C1408" s="62">
        <v>120523073</v>
      </c>
      <c r="D1408" s="61" t="s">
        <v>3322</v>
      </c>
      <c r="E1408" s="61" t="s">
        <v>3323</v>
      </c>
      <c r="F1408" s="61" t="s">
        <v>37</v>
      </c>
      <c r="G1408" s="62">
        <v>75000000</v>
      </c>
      <c r="H1408" s="61">
        <v>8.3000000000000007</v>
      </c>
      <c r="I1408" s="62">
        <f>Table1[[#This Row],[gross]]-Table1[[#This Row],[budget]]</f>
        <v>45523073</v>
      </c>
      <c r="J1408" s="61">
        <f>Table1[[#This Row],[gross]]/1000000</f>
        <v>120.523073</v>
      </c>
      <c r="K1408" s="61">
        <f>Table1[[#This Row],[budget]]/1000000</f>
        <v>75</v>
      </c>
      <c r="L1408" s="71">
        <f>Table1[[#This Row],[Profit_Margin]]/1000000</f>
        <v>45.523072999999997</v>
      </c>
    </row>
    <row r="1409" spans="1:12">
      <c r="A1409" s="68" t="s">
        <v>7076</v>
      </c>
      <c r="B1409" s="61">
        <v>148</v>
      </c>
      <c r="C1409" s="62">
        <v>8093318</v>
      </c>
      <c r="D1409" s="61" t="s">
        <v>11289</v>
      </c>
      <c r="E1409" s="61" t="s">
        <v>11291</v>
      </c>
      <c r="F1409" s="61" t="s">
        <v>37</v>
      </c>
      <c r="G1409" s="62">
        <v>20000000</v>
      </c>
      <c r="H1409" s="61">
        <v>6.7</v>
      </c>
      <c r="I1409" s="62">
        <f>Table1[[#This Row],[gross]]-Table1[[#This Row],[budget]]</f>
        <v>-11906682</v>
      </c>
      <c r="J1409" s="61">
        <f>Table1[[#This Row],[gross]]/1000000</f>
        <v>8.093318</v>
      </c>
      <c r="K1409" s="61">
        <f>Table1[[#This Row],[budget]]/1000000</f>
        <v>20</v>
      </c>
      <c r="L1409" s="71">
        <f>Table1[[#This Row],[Profit_Margin]]/1000000</f>
        <v>-11.906682</v>
      </c>
    </row>
    <row r="1410" spans="1:12">
      <c r="A1410" s="68" t="s">
        <v>4392</v>
      </c>
      <c r="B1410" s="61">
        <v>106</v>
      </c>
      <c r="C1410" s="62">
        <v>17281832</v>
      </c>
      <c r="D1410" s="61" t="s">
        <v>200</v>
      </c>
      <c r="E1410" s="61" t="s">
        <v>4393</v>
      </c>
      <c r="F1410" s="61" t="s">
        <v>37</v>
      </c>
      <c r="G1410" s="62">
        <v>60000000</v>
      </c>
      <c r="H1410" s="61">
        <v>6.1</v>
      </c>
      <c r="I1410" s="62">
        <f>Table1[[#This Row],[gross]]-Table1[[#This Row],[budget]]</f>
        <v>-42718168</v>
      </c>
      <c r="J1410" s="61">
        <f>Table1[[#This Row],[gross]]/1000000</f>
        <v>17.281832000000001</v>
      </c>
      <c r="K1410" s="61">
        <f>Table1[[#This Row],[budget]]/1000000</f>
        <v>60</v>
      </c>
      <c r="L1410" s="71">
        <f>Table1[[#This Row],[Profit_Margin]]/1000000</f>
        <v>-42.718167999999999</v>
      </c>
    </row>
    <row r="1411" spans="1:12">
      <c r="A1411" s="68" t="s">
        <v>17918</v>
      </c>
      <c r="B1411" s="61">
        <v>89</v>
      </c>
      <c r="C1411" s="62">
        <v>653621</v>
      </c>
      <c r="D1411" s="61" t="s">
        <v>20337</v>
      </c>
      <c r="E1411" s="61" t="s">
        <v>20338</v>
      </c>
      <c r="F1411" s="61" t="s">
        <v>37</v>
      </c>
      <c r="G1411" s="62">
        <v>2000000</v>
      </c>
      <c r="H1411" s="61">
        <v>6.8</v>
      </c>
      <c r="I1411" s="62">
        <f>Table1[[#This Row],[gross]]-Table1[[#This Row],[budget]]</f>
        <v>-1346379</v>
      </c>
      <c r="J1411" s="61">
        <f>Table1[[#This Row],[gross]]/1000000</f>
        <v>0.65362100000000001</v>
      </c>
      <c r="K1411" s="61">
        <f>Table1[[#This Row],[budget]]/1000000</f>
        <v>2</v>
      </c>
      <c r="L1411" s="71">
        <f>Table1[[#This Row],[Profit_Margin]]/1000000</f>
        <v>-1.346379</v>
      </c>
    </row>
    <row r="1412" spans="1:12">
      <c r="A1412" s="68" t="s">
        <v>7113</v>
      </c>
      <c r="B1412" s="61">
        <v>104</v>
      </c>
      <c r="C1412" s="62">
        <v>13214255</v>
      </c>
      <c r="D1412" s="61" t="s">
        <v>6199</v>
      </c>
      <c r="E1412" s="61" t="s">
        <v>14647</v>
      </c>
      <c r="F1412" s="61" t="s">
        <v>37</v>
      </c>
      <c r="G1412" s="62">
        <v>11000000</v>
      </c>
      <c r="H1412" s="61">
        <v>7.4</v>
      </c>
      <c r="I1412" s="62">
        <f>Table1[[#This Row],[gross]]-Table1[[#This Row],[budget]]</f>
        <v>2214255</v>
      </c>
      <c r="J1412" s="61">
        <f>Table1[[#This Row],[gross]]/1000000</f>
        <v>13.214255</v>
      </c>
      <c r="K1412" s="61">
        <f>Table1[[#This Row],[budget]]/1000000</f>
        <v>11</v>
      </c>
      <c r="L1412" s="71">
        <f>Table1[[#This Row],[Profit_Margin]]/1000000</f>
        <v>2.2142550000000001</v>
      </c>
    </row>
    <row r="1413" spans="1:12">
      <c r="A1413" s="68" t="s">
        <v>5076</v>
      </c>
      <c r="B1413" s="61">
        <v>129</v>
      </c>
      <c r="C1413" s="62">
        <v>88504640</v>
      </c>
      <c r="D1413" s="61" t="s">
        <v>2142</v>
      </c>
      <c r="E1413" s="61" t="s">
        <v>5078</v>
      </c>
      <c r="F1413" s="61" t="s">
        <v>37</v>
      </c>
      <c r="G1413" s="62">
        <v>45000000</v>
      </c>
      <c r="H1413" s="61">
        <v>7.6</v>
      </c>
      <c r="I1413" s="62">
        <f>Table1[[#This Row],[gross]]-Table1[[#This Row],[budget]]</f>
        <v>43504640</v>
      </c>
      <c r="J1413" s="61">
        <f>Table1[[#This Row],[gross]]/1000000</f>
        <v>88.504639999999995</v>
      </c>
      <c r="K1413" s="61">
        <f>Table1[[#This Row],[budget]]/1000000</f>
        <v>45</v>
      </c>
      <c r="L1413" s="71">
        <f>Table1[[#This Row],[Profit_Margin]]/1000000</f>
        <v>43.504640000000002</v>
      </c>
    </row>
    <row r="1414" spans="1:12">
      <c r="A1414" s="68" t="s">
        <v>469</v>
      </c>
      <c r="B1414" s="61">
        <v>95</v>
      </c>
      <c r="C1414" s="62">
        <v>356454367</v>
      </c>
      <c r="D1414" s="61" t="s">
        <v>542</v>
      </c>
      <c r="E1414" s="61" t="s">
        <v>543</v>
      </c>
      <c r="F1414" s="61" t="s">
        <v>37</v>
      </c>
      <c r="G1414" s="62">
        <v>175000000</v>
      </c>
      <c r="H1414" s="61">
        <v>8.3000000000000007</v>
      </c>
      <c r="I1414" s="62">
        <f>Table1[[#This Row],[gross]]-Table1[[#This Row],[budget]]</f>
        <v>181454367</v>
      </c>
      <c r="J1414" s="61">
        <f>Table1[[#This Row],[gross]]/1000000</f>
        <v>356.45436699999999</v>
      </c>
      <c r="K1414" s="61">
        <f>Table1[[#This Row],[budget]]/1000000</f>
        <v>175</v>
      </c>
      <c r="L1414" s="71">
        <f>Table1[[#This Row],[Profit_Margin]]/1000000</f>
        <v>181.45436699999999</v>
      </c>
    </row>
    <row r="1415" spans="1:12">
      <c r="A1415" s="68" t="s">
        <v>332</v>
      </c>
      <c r="B1415" s="61">
        <v>103</v>
      </c>
      <c r="C1415" s="62">
        <v>53991137</v>
      </c>
      <c r="D1415" s="61" t="s">
        <v>2664</v>
      </c>
      <c r="E1415" s="61" t="s">
        <v>20928</v>
      </c>
      <c r="F1415" s="61" t="s">
        <v>37</v>
      </c>
      <c r="G1415" s="62">
        <v>1500000</v>
      </c>
      <c r="H1415" s="61">
        <v>6.8</v>
      </c>
      <c r="I1415" s="62">
        <f>Table1[[#This Row],[gross]]-Table1[[#This Row],[budget]]</f>
        <v>52491137</v>
      </c>
      <c r="J1415" s="61">
        <f>Table1[[#This Row],[gross]]/1000000</f>
        <v>53.991137000000002</v>
      </c>
      <c r="K1415" s="61">
        <f>Table1[[#This Row],[budget]]/1000000</f>
        <v>1.5</v>
      </c>
      <c r="L1415" s="71">
        <f>Table1[[#This Row],[Profit_Margin]]/1000000</f>
        <v>52.491137000000002</v>
      </c>
    </row>
    <row r="1416" spans="1:12">
      <c r="A1416" s="68" t="s">
        <v>332</v>
      </c>
      <c r="B1416" s="61">
        <v>106</v>
      </c>
      <c r="C1416" s="62">
        <v>83574831</v>
      </c>
      <c r="D1416" s="61" t="s">
        <v>9754</v>
      </c>
      <c r="E1416" s="61" t="s">
        <v>17522</v>
      </c>
      <c r="F1416" s="61" t="s">
        <v>37</v>
      </c>
      <c r="G1416" s="62">
        <v>5000000</v>
      </c>
      <c r="H1416" s="61">
        <v>6.6</v>
      </c>
      <c r="I1416" s="62">
        <f>Table1[[#This Row],[gross]]-Table1[[#This Row],[budget]]</f>
        <v>78574831</v>
      </c>
      <c r="J1416" s="61">
        <f>Table1[[#This Row],[gross]]/1000000</f>
        <v>83.574831000000003</v>
      </c>
      <c r="K1416" s="61">
        <f>Table1[[#This Row],[budget]]/1000000</f>
        <v>5</v>
      </c>
      <c r="L1416" s="71">
        <f>Table1[[#This Row],[Profit_Margin]]/1000000</f>
        <v>78.574831000000003</v>
      </c>
    </row>
    <row r="1417" spans="1:12">
      <c r="A1417" s="68" t="s">
        <v>14789</v>
      </c>
      <c r="B1417" s="61">
        <v>97</v>
      </c>
      <c r="C1417" s="62">
        <v>52200504</v>
      </c>
      <c r="D1417" s="61" t="s">
        <v>9754</v>
      </c>
      <c r="E1417" s="61" t="s">
        <v>14881</v>
      </c>
      <c r="F1417" s="61" t="s">
        <v>37</v>
      </c>
      <c r="G1417" s="62">
        <v>10000000</v>
      </c>
      <c r="H1417" s="61">
        <v>6.1</v>
      </c>
      <c r="I1417" s="62">
        <f>Table1[[#This Row],[gross]]-Table1[[#This Row],[budget]]</f>
        <v>42200504</v>
      </c>
      <c r="J1417" s="61">
        <f>Table1[[#This Row],[gross]]/1000000</f>
        <v>52.200504000000002</v>
      </c>
      <c r="K1417" s="61">
        <f>Table1[[#This Row],[budget]]/1000000</f>
        <v>10</v>
      </c>
      <c r="L1417" s="71">
        <f>Table1[[#This Row],[Profit_Margin]]/1000000</f>
        <v>42.200504000000002</v>
      </c>
    </row>
    <row r="1418" spans="1:12">
      <c r="A1418" s="68" t="s">
        <v>57</v>
      </c>
      <c r="B1418" s="61">
        <v>118</v>
      </c>
      <c r="C1418" s="62">
        <v>67263182</v>
      </c>
      <c r="D1418" s="61" t="s">
        <v>1924</v>
      </c>
      <c r="E1418" s="61" t="s">
        <v>5660</v>
      </c>
      <c r="F1418" s="61" t="s">
        <v>37</v>
      </c>
      <c r="G1418" s="62">
        <v>46000000</v>
      </c>
      <c r="H1418" s="61">
        <v>7.2</v>
      </c>
      <c r="I1418" s="62">
        <f>Table1[[#This Row],[gross]]-Table1[[#This Row],[budget]]</f>
        <v>21263182</v>
      </c>
      <c r="J1418" s="61">
        <f>Table1[[#This Row],[gross]]/1000000</f>
        <v>67.263182</v>
      </c>
      <c r="K1418" s="61">
        <f>Table1[[#This Row],[budget]]/1000000</f>
        <v>46</v>
      </c>
      <c r="L1418" s="71">
        <f>Table1[[#This Row],[Profit_Margin]]/1000000</f>
        <v>21.263182</v>
      </c>
    </row>
    <row r="1419" spans="1:12">
      <c r="A1419" s="68" t="s">
        <v>3035</v>
      </c>
      <c r="B1419" s="61">
        <v>110</v>
      </c>
      <c r="C1419" s="62">
        <v>97360069</v>
      </c>
      <c r="D1419" s="61" t="s">
        <v>3036</v>
      </c>
      <c r="E1419" s="61" t="s">
        <v>3037</v>
      </c>
      <c r="F1419" s="61" t="s">
        <v>37</v>
      </c>
      <c r="G1419" s="62">
        <v>75000000</v>
      </c>
      <c r="H1419" s="61">
        <v>4.0999999999999996</v>
      </c>
      <c r="I1419" s="62">
        <f>Table1[[#This Row],[gross]]-Table1[[#This Row],[budget]]</f>
        <v>22360069</v>
      </c>
      <c r="J1419" s="61">
        <f>Table1[[#This Row],[gross]]/1000000</f>
        <v>97.360068999999996</v>
      </c>
      <c r="K1419" s="61">
        <f>Table1[[#This Row],[budget]]/1000000</f>
        <v>75</v>
      </c>
      <c r="L1419" s="71">
        <f>Table1[[#This Row],[Profit_Margin]]/1000000</f>
        <v>22.360068999999999</v>
      </c>
    </row>
    <row r="1420" spans="1:12">
      <c r="A1420" s="68" t="s">
        <v>703</v>
      </c>
      <c r="B1420" s="61">
        <v>126</v>
      </c>
      <c r="C1420" s="62">
        <v>34098563</v>
      </c>
      <c r="D1420" s="61" t="s">
        <v>4075</v>
      </c>
      <c r="E1420" s="61" t="s">
        <v>4739</v>
      </c>
      <c r="F1420" s="61" t="s">
        <v>37</v>
      </c>
      <c r="G1420" s="62">
        <v>55000000</v>
      </c>
      <c r="H1420" s="61">
        <v>6.5</v>
      </c>
      <c r="I1420" s="62">
        <f>Table1[[#This Row],[gross]]-Table1[[#This Row],[budget]]</f>
        <v>-20901437</v>
      </c>
      <c r="J1420" s="61">
        <f>Table1[[#This Row],[gross]]/1000000</f>
        <v>34.098562999999999</v>
      </c>
      <c r="K1420" s="61">
        <f>Table1[[#This Row],[budget]]/1000000</f>
        <v>55</v>
      </c>
      <c r="L1420" s="71">
        <f>Table1[[#This Row],[Profit_Margin]]/1000000</f>
        <v>-20.901437000000001</v>
      </c>
    </row>
    <row r="1421" spans="1:12">
      <c r="A1421" s="68" t="s">
        <v>17558</v>
      </c>
      <c r="B1421" s="61">
        <v>115</v>
      </c>
      <c r="C1421" s="62">
        <v>44456509</v>
      </c>
      <c r="D1421" s="61" t="s">
        <v>2527</v>
      </c>
      <c r="E1421" s="61" t="s">
        <v>17560</v>
      </c>
      <c r="F1421" s="61" t="s">
        <v>2778</v>
      </c>
      <c r="G1421" s="62">
        <v>5000000</v>
      </c>
      <c r="H1421" s="61">
        <v>7.6</v>
      </c>
      <c r="I1421" s="62">
        <f>Table1[[#This Row],[gross]]-Table1[[#This Row],[budget]]</f>
        <v>39456509</v>
      </c>
      <c r="J1421" s="61">
        <f>Table1[[#This Row],[gross]]/1000000</f>
        <v>44.456508999999997</v>
      </c>
      <c r="K1421" s="61">
        <f>Table1[[#This Row],[budget]]/1000000</f>
        <v>5</v>
      </c>
      <c r="L1421" s="71">
        <f>Table1[[#This Row],[Profit_Margin]]/1000000</f>
        <v>39.456508999999997</v>
      </c>
    </row>
    <row r="1422" spans="1:12">
      <c r="A1422" s="68" t="s">
        <v>1257</v>
      </c>
      <c r="B1422" s="61">
        <v>119</v>
      </c>
      <c r="C1422" s="62">
        <v>129995817</v>
      </c>
      <c r="D1422" s="61" t="s">
        <v>1170</v>
      </c>
      <c r="E1422" s="61" t="s">
        <v>1539</v>
      </c>
      <c r="F1422" s="61" t="s">
        <v>37</v>
      </c>
      <c r="G1422" s="62">
        <v>110000000</v>
      </c>
      <c r="H1422" s="61">
        <v>6.3</v>
      </c>
      <c r="I1422" s="62">
        <f>Table1[[#This Row],[gross]]-Table1[[#This Row],[budget]]</f>
        <v>19995817</v>
      </c>
      <c r="J1422" s="61">
        <f>Table1[[#This Row],[gross]]/1000000</f>
        <v>129.99581699999999</v>
      </c>
      <c r="K1422" s="61">
        <f>Table1[[#This Row],[budget]]/1000000</f>
        <v>110</v>
      </c>
      <c r="L1422" s="71">
        <f>Table1[[#This Row],[Profit_Margin]]/1000000</f>
        <v>19.995816999999999</v>
      </c>
    </row>
    <row r="1423" spans="1:12">
      <c r="A1423" s="68" t="s">
        <v>57</v>
      </c>
      <c r="B1423" s="61">
        <v>169</v>
      </c>
      <c r="C1423" s="62">
        <v>187991439</v>
      </c>
      <c r="D1423" s="61" t="s">
        <v>659</v>
      </c>
      <c r="E1423" s="61" t="s">
        <v>661</v>
      </c>
      <c r="F1423" s="61" t="s">
        <v>37</v>
      </c>
      <c r="G1423" s="62">
        <v>165000000</v>
      </c>
      <c r="H1423" s="61">
        <v>8.6</v>
      </c>
      <c r="I1423" s="62">
        <f>Table1[[#This Row],[gross]]-Table1[[#This Row],[budget]]</f>
        <v>22991439</v>
      </c>
      <c r="J1423" s="61">
        <f>Table1[[#This Row],[gross]]/1000000</f>
        <v>187.99143900000001</v>
      </c>
      <c r="K1423" s="61">
        <f>Table1[[#This Row],[budget]]/1000000</f>
        <v>165</v>
      </c>
      <c r="L1423" s="71">
        <f>Table1[[#This Row],[Profit_Margin]]/1000000</f>
        <v>22.991439</v>
      </c>
    </row>
    <row r="1424" spans="1:12">
      <c r="A1424" s="68" t="s">
        <v>2392</v>
      </c>
      <c r="B1424" s="61">
        <v>88</v>
      </c>
      <c r="C1424" s="62">
        <v>47329</v>
      </c>
      <c r="D1424" s="61" t="s">
        <v>3409</v>
      </c>
      <c r="E1424" s="61" t="s">
        <v>22268</v>
      </c>
      <c r="F1424" s="61" t="s">
        <v>37</v>
      </c>
      <c r="G1424" s="62">
        <v>750000</v>
      </c>
      <c r="H1424" s="61">
        <v>6.6</v>
      </c>
      <c r="I1424" s="62">
        <f>Table1[[#This Row],[gross]]-Table1[[#This Row],[budget]]</f>
        <v>-702671</v>
      </c>
      <c r="J1424" s="61">
        <f>Table1[[#This Row],[gross]]/1000000</f>
        <v>4.7329000000000003E-2</v>
      </c>
      <c r="K1424" s="61">
        <f>Table1[[#This Row],[budget]]/1000000</f>
        <v>0.75</v>
      </c>
      <c r="L1424" s="71">
        <f>Table1[[#This Row],[Profit_Margin]]/1000000</f>
        <v>-0.70267100000000005</v>
      </c>
    </row>
    <row r="1425" spans="1:12">
      <c r="A1425" s="68" t="s">
        <v>5050</v>
      </c>
      <c r="B1425" s="61">
        <v>123</v>
      </c>
      <c r="C1425" s="62">
        <v>105264608</v>
      </c>
      <c r="D1425" s="61" t="s">
        <v>5051</v>
      </c>
      <c r="E1425" s="61" t="s">
        <v>5052</v>
      </c>
      <c r="F1425" s="61" t="s">
        <v>37</v>
      </c>
      <c r="G1425" s="62">
        <v>60000000</v>
      </c>
      <c r="H1425" s="61">
        <v>7.6</v>
      </c>
      <c r="I1425" s="62">
        <f>Table1[[#This Row],[gross]]-Table1[[#This Row],[budget]]</f>
        <v>45264608</v>
      </c>
      <c r="J1425" s="61">
        <f>Table1[[#This Row],[gross]]/1000000</f>
        <v>105.264608</v>
      </c>
      <c r="K1425" s="61">
        <f>Table1[[#This Row],[budget]]/1000000</f>
        <v>60</v>
      </c>
      <c r="L1425" s="71">
        <f>Table1[[#This Row],[Profit_Margin]]/1000000</f>
        <v>45.264608000000003</v>
      </c>
    </row>
    <row r="1426" spans="1:12">
      <c r="A1426" s="68" t="s">
        <v>5408</v>
      </c>
      <c r="B1426" s="61">
        <v>110</v>
      </c>
      <c r="C1426" s="62">
        <v>18472363</v>
      </c>
      <c r="D1426" s="61" t="s">
        <v>3336</v>
      </c>
      <c r="E1426" s="61" t="s">
        <v>5409</v>
      </c>
      <c r="F1426" s="61" t="s">
        <v>37</v>
      </c>
      <c r="G1426" s="62">
        <v>50000000</v>
      </c>
      <c r="H1426" s="61">
        <v>5.8</v>
      </c>
      <c r="I1426" s="62">
        <f>Table1[[#This Row],[gross]]-Table1[[#This Row],[budget]]</f>
        <v>-31527637</v>
      </c>
      <c r="J1426" s="61">
        <f>Table1[[#This Row],[gross]]/1000000</f>
        <v>18.472363000000001</v>
      </c>
      <c r="K1426" s="61">
        <f>Table1[[#This Row],[budget]]/1000000</f>
        <v>50</v>
      </c>
      <c r="L1426" s="71">
        <f>Table1[[#This Row],[Profit_Margin]]/1000000</f>
        <v>-31.527636999999999</v>
      </c>
    </row>
    <row r="1427" spans="1:12">
      <c r="A1427" s="68" t="s">
        <v>5239</v>
      </c>
      <c r="B1427" s="61">
        <v>89</v>
      </c>
      <c r="C1427" s="62">
        <v>47553512</v>
      </c>
      <c r="D1427" s="61" t="s">
        <v>59</v>
      </c>
      <c r="E1427" s="61" t="s">
        <v>5241</v>
      </c>
      <c r="F1427" s="61" t="s">
        <v>37</v>
      </c>
      <c r="G1427" s="62">
        <v>50000000</v>
      </c>
      <c r="H1427" s="61">
        <v>5.8</v>
      </c>
      <c r="I1427" s="62">
        <f>Table1[[#This Row],[gross]]-Table1[[#This Row],[budget]]</f>
        <v>-2446488</v>
      </c>
      <c r="J1427" s="61">
        <f>Table1[[#This Row],[gross]]/1000000</f>
        <v>47.553511999999998</v>
      </c>
      <c r="K1427" s="61">
        <f>Table1[[#This Row],[budget]]/1000000</f>
        <v>50</v>
      </c>
      <c r="L1427" s="71">
        <f>Table1[[#This Row],[Profit_Margin]]/1000000</f>
        <v>-2.446488</v>
      </c>
    </row>
    <row r="1428" spans="1:12">
      <c r="A1428" s="68" t="s">
        <v>5918</v>
      </c>
      <c r="B1428" s="61">
        <v>148</v>
      </c>
      <c r="C1428" s="62">
        <v>18352454</v>
      </c>
      <c r="D1428" s="61" t="s">
        <v>11069</v>
      </c>
      <c r="E1428" s="61" t="s">
        <v>11070</v>
      </c>
      <c r="F1428" s="61" t="s">
        <v>37</v>
      </c>
      <c r="G1428" s="62">
        <v>15000000</v>
      </c>
      <c r="H1428" s="61">
        <v>8.1999999999999993</v>
      </c>
      <c r="I1428" s="62">
        <f>Table1[[#This Row],[gross]]-Table1[[#This Row],[budget]]</f>
        <v>3352454</v>
      </c>
      <c r="J1428" s="61">
        <f>Table1[[#This Row],[gross]]/1000000</f>
        <v>18.352454000000002</v>
      </c>
      <c r="K1428" s="61">
        <f>Table1[[#This Row],[budget]]/1000000</f>
        <v>15</v>
      </c>
      <c r="L1428" s="71">
        <f>Table1[[#This Row],[Profit_Margin]]/1000000</f>
        <v>3.3524539999999998</v>
      </c>
    </row>
    <row r="1429" spans="1:12">
      <c r="A1429" s="68" t="s">
        <v>157</v>
      </c>
      <c r="B1429" s="61">
        <v>125</v>
      </c>
      <c r="C1429" s="62">
        <v>127997349</v>
      </c>
      <c r="D1429" s="61" t="s">
        <v>5072</v>
      </c>
      <c r="E1429" s="61" t="s">
        <v>5073</v>
      </c>
      <c r="F1429" s="61" t="s">
        <v>37</v>
      </c>
      <c r="G1429" s="62">
        <v>50000000</v>
      </c>
      <c r="H1429" s="61">
        <v>6</v>
      </c>
      <c r="I1429" s="62">
        <f>Table1[[#This Row],[gross]]-Table1[[#This Row],[budget]]</f>
        <v>77997349</v>
      </c>
      <c r="J1429" s="61">
        <f>Table1[[#This Row],[gross]]/1000000</f>
        <v>127.997349</v>
      </c>
      <c r="K1429" s="61">
        <f>Table1[[#This Row],[budget]]/1000000</f>
        <v>50</v>
      </c>
      <c r="L1429" s="71">
        <f>Table1[[#This Row],[Profit_Margin]]/1000000</f>
        <v>77.997349</v>
      </c>
    </row>
    <row r="1430" spans="1:12">
      <c r="A1430" s="68" t="s">
        <v>4260</v>
      </c>
      <c r="B1430" s="61">
        <v>100</v>
      </c>
      <c r="C1430" s="62">
        <v>35096190</v>
      </c>
      <c r="D1430" s="61" t="s">
        <v>4262</v>
      </c>
      <c r="E1430" s="61" t="s">
        <v>4263</v>
      </c>
      <c r="F1430" s="61" t="s">
        <v>37</v>
      </c>
      <c r="G1430" s="62">
        <v>60000000</v>
      </c>
      <c r="H1430" s="61">
        <v>6.3</v>
      </c>
      <c r="I1430" s="62">
        <f>Table1[[#This Row],[gross]]-Table1[[#This Row],[budget]]</f>
        <v>-24903810</v>
      </c>
      <c r="J1430" s="61">
        <f>Table1[[#This Row],[gross]]/1000000</f>
        <v>35.09619</v>
      </c>
      <c r="K1430" s="61">
        <f>Table1[[#This Row],[budget]]/1000000</f>
        <v>60</v>
      </c>
      <c r="L1430" s="71">
        <f>Table1[[#This Row],[Profit_Margin]]/1000000</f>
        <v>-24.90381</v>
      </c>
    </row>
    <row r="1431" spans="1:12">
      <c r="A1431" s="68" t="s">
        <v>7404</v>
      </c>
      <c r="B1431" s="61">
        <v>100</v>
      </c>
      <c r="C1431" s="62">
        <v>4884663</v>
      </c>
      <c r="D1431" s="61" t="s">
        <v>10222</v>
      </c>
      <c r="E1431" s="61" t="s">
        <v>14577</v>
      </c>
      <c r="F1431" s="61" t="s">
        <v>37</v>
      </c>
      <c r="G1431" s="62">
        <v>12000000</v>
      </c>
      <c r="H1431" s="61">
        <v>5.5</v>
      </c>
      <c r="I1431" s="62">
        <f>Table1[[#This Row],[gross]]-Table1[[#This Row],[budget]]</f>
        <v>-7115337</v>
      </c>
      <c r="J1431" s="61">
        <f>Table1[[#This Row],[gross]]/1000000</f>
        <v>4.8846629999999998</v>
      </c>
      <c r="K1431" s="61">
        <f>Table1[[#This Row],[budget]]/1000000</f>
        <v>12</v>
      </c>
      <c r="L1431" s="71">
        <f>Table1[[#This Row],[Profit_Margin]]/1000000</f>
        <v>-7.1153370000000002</v>
      </c>
    </row>
    <row r="1432" spans="1:12">
      <c r="A1432" s="68" t="s">
        <v>3694</v>
      </c>
      <c r="B1432" s="61">
        <v>134</v>
      </c>
      <c r="C1432" s="62">
        <v>37479778</v>
      </c>
      <c r="D1432" s="61" t="s">
        <v>4224</v>
      </c>
      <c r="E1432" s="61" t="s">
        <v>4225</v>
      </c>
      <c r="F1432" s="61" t="s">
        <v>37</v>
      </c>
      <c r="G1432" s="62">
        <v>60000000</v>
      </c>
      <c r="H1432" s="61">
        <v>7.4</v>
      </c>
      <c r="I1432" s="62">
        <f>Table1[[#This Row],[gross]]-Table1[[#This Row],[budget]]</f>
        <v>-22520222</v>
      </c>
      <c r="J1432" s="61">
        <f>Table1[[#This Row],[gross]]/1000000</f>
        <v>37.479778000000003</v>
      </c>
      <c r="K1432" s="61">
        <f>Table1[[#This Row],[budget]]/1000000</f>
        <v>60</v>
      </c>
      <c r="L1432" s="71">
        <f>Table1[[#This Row],[Profit_Margin]]/1000000</f>
        <v>-22.520222</v>
      </c>
    </row>
    <row r="1433" spans="1:12">
      <c r="A1433" s="68" t="s">
        <v>7234</v>
      </c>
      <c r="B1433" s="61">
        <v>105</v>
      </c>
      <c r="C1433" s="62">
        <v>2126511</v>
      </c>
      <c r="D1433" s="61" t="s">
        <v>7236</v>
      </c>
      <c r="E1433" s="61" t="s">
        <v>7237</v>
      </c>
      <c r="F1433" s="61" t="s">
        <v>7241</v>
      </c>
      <c r="G1433" s="62">
        <v>36000000</v>
      </c>
      <c r="H1433" s="61">
        <v>7.2</v>
      </c>
      <c r="I1433" s="62">
        <f>Table1[[#This Row],[gross]]-Table1[[#This Row],[budget]]</f>
        <v>-33873489</v>
      </c>
      <c r="J1433" s="61">
        <f>Table1[[#This Row],[gross]]/1000000</f>
        <v>2.1265109999999998</v>
      </c>
      <c r="K1433" s="61">
        <f>Table1[[#This Row],[budget]]/1000000</f>
        <v>36</v>
      </c>
      <c r="L1433" s="71">
        <f>Table1[[#This Row],[Profit_Margin]]/1000000</f>
        <v>-33.873488999999999</v>
      </c>
    </row>
    <row r="1434" spans="1:12">
      <c r="A1434" s="68" t="s">
        <v>18980</v>
      </c>
      <c r="B1434" s="61">
        <v>101</v>
      </c>
      <c r="C1434" s="62">
        <v>220234</v>
      </c>
      <c r="D1434" s="61" t="s">
        <v>1681</v>
      </c>
      <c r="E1434" s="61" t="s">
        <v>18981</v>
      </c>
      <c r="F1434" s="61" t="s">
        <v>37</v>
      </c>
      <c r="G1434" s="62">
        <v>3500000</v>
      </c>
      <c r="H1434" s="61">
        <v>6.5</v>
      </c>
      <c r="I1434" s="62">
        <f>Table1[[#This Row],[gross]]-Table1[[#This Row],[budget]]</f>
        <v>-3279766</v>
      </c>
      <c r="J1434" s="61">
        <f>Table1[[#This Row],[gross]]/1000000</f>
        <v>0.22023400000000001</v>
      </c>
      <c r="K1434" s="61">
        <f>Table1[[#This Row],[budget]]/1000000</f>
        <v>3.5</v>
      </c>
      <c r="L1434" s="71">
        <f>Table1[[#This Row],[Profit_Margin]]/1000000</f>
        <v>-3.279766</v>
      </c>
    </row>
    <row r="1435" spans="1:12">
      <c r="A1435" s="68" t="s">
        <v>9070</v>
      </c>
      <c r="B1435" s="61">
        <v>91</v>
      </c>
      <c r="C1435" s="62">
        <v>1292119</v>
      </c>
      <c r="D1435" s="61" t="s">
        <v>6326</v>
      </c>
      <c r="E1435" s="61" t="s">
        <v>17410</v>
      </c>
      <c r="F1435" s="61" t="s">
        <v>37</v>
      </c>
      <c r="G1435" s="62">
        <v>5500000</v>
      </c>
      <c r="H1435" s="61">
        <v>7.1</v>
      </c>
      <c r="I1435" s="62">
        <f>Table1[[#This Row],[gross]]-Table1[[#This Row],[budget]]</f>
        <v>-4207881</v>
      </c>
      <c r="J1435" s="61">
        <f>Table1[[#This Row],[gross]]/1000000</f>
        <v>1.292119</v>
      </c>
      <c r="K1435" s="61">
        <f>Table1[[#This Row],[budget]]/1000000</f>
        <v>5.5</v>
      </c>
      <c r="L1435" s="71">
        <f>Table1[[#This Row],[Profit_Margin]]/1000000</f>
        <v>-4.2078810000000004</v>
      </c>
    </row>
    <row r="1436" spans="1:12">
      <c r="A1436" s="68" t="s">
        <v>250</v>
      </c>
      <c r="B1436" s="61">
        <v>124</v>
      </c>
      <c r="C1436" s="62">
        <v>312057433</v>
      </c>
      <c r="D1436" s="61" t="s">
        <v>73</v>
      </c>
      <c r="E1436" s="61" t="s">
        <v>553</v>
      </c>
      <c r="F1436" s="61" t="s">
        <v>37</v>
      </c>
      <c r="G1436" s="62">
        <v>200000000</v>
      </c>
      <c r="H1436" s="61">
        <v>7</v>
      </c>
      <c r="I1436" s="62">
        <f>Table1[[#This Row],[gross]]-Table1[[#This Row],[budget]]</f>
        <v>112057433</v>
      </c>
      <c r="J1436" s="61">
        <f>Table1[[#This Row],[gross]]/1000000</f>
        <v>312.057433</v>
      </c>
      <c r="K1436" s="61">
        <f>Table1[[#This Row],[budget]]/1000000</f>
        <v>200</v>
      </c>
      <c r="L1436" s="71">
        <f>Table1[[#This Row],[Profit_Margin]]/1000000</f>
        <v>112.057433</v>
      </c>
    </row>
    <row r="1437" spans="1:12">
      <c r="A1437" s="68" t="s">
        <v>249</v>
      </c>
      <c r="B1437" s="61">
        <v>195</v>
      </c>
      <c r="C1437" s="62">
        <v>408992272</v>
      </c>
      <c r="D1437" s="61" t="s">
        <v>73</v>
      </c>
      <c r="E1437" s="61" t="s">
        <v>251</v>
      </c>
      <c r="F1437" s="61" t="s">
        <v>37</v>
      </c>
      <c r="G1437" s="62">
        <v>200000000</v>
      </c>
      <c r="H1437" s="61">
        <v>7.2</v>
      </c>
      <c r="I1437" s="62">
        <f>Table1[[#This Row],[gross]]-Table1[[#This Row],[budget]]</f>
        <v>208992272</v>
      </c>
      <c r="J1437" s="61">
        <f>Table1[[#This Row],[gross]]/1000000</f>
        <v>408.99227200000001</v>
      </c>
      <c r="K1437" s="61">
        <f>Table1[[#This Row],[budget]]/1000000</f>
        <v>200</v>
      </c>
      <c r="L1437" s="71">
        <f>Table1[[#This Row],[Profit_Margin]]/1000000</f>
        <v>208.99227200000001</v>
      </c>
    </row>
    <row r="1438" spans="1:12">
      <c r="A1438" s="68" t="s">
        <v>250</v>
      </c>
      <c r="B1438" s="61">
        <v>126</v>
      </c>
      <c r="C1438" s="62">
        <v>318298180</v>
      </c>
      <c r="D1438" s="61" t="s">
        <v>73</v>
      </c>
      <c r="E1438" s="61" t="s">
        <v>484</v>
      </c>
      <c r="F1438" s="61" t="s">
        <v>37</v>
      </c>
      <c r="G1438" s="62">
        <v>140000000</v>
      </c>
      <c r="H1438" s="61">
        <v>7.9</v>
      </c>
      <c r="I1438" s="62">
        <f>Table1[[#This Row],[gross]]-Table1[[#This Row],[budget]]</f>
        <v>178298180</v>
      </c>
      <c r="J1438" s="61">
        <f>Table1[[#This Row],[gross]]/1000000</f>
        <v>318.29818</v>
      </c>
      <c r="K1438" s="61">
        <f>Table1[[#This Row],[budget]]/1000000</f>
        <v>140</v>
      </c>
      <c r="L1438" s="71">
        <f>Table1[[#This Row],[Profit_Margin]]/1000000</f>
        <v>178.29818</v>
      </c>
    </row>
    <row r="1439" spans="1:12">
      <c r="A1439" s="68" t="s">
        <v>6742</v>
      </c>
      <c r="B1439" s="61">
        <v>107</v>
      </c>
      <c r="C1439" s="62">
        <v>14375181</v>
      </c>
      <c r="D1439" s="61" t="s">
        <v>6743</v>
      </c>
      <c r="E1439" s="61" t="s">
        <v>6745</v>
      </c>
      <c r="F1439" s="61" t="s">
        <v>37</v>
      </c>
      <c r="G1439" s="62">
        <v>51000000</v>
      </c>
      <c r="H1439" s="61">
        <v>4.2</v>
      </c>
      <c r="I1439" s="62">
        <f>Table1[[#This Row],[gross]]-Table1[[#This Row],[budget]]</f>
        <v>-36624819</v>
      </c>
      <c r="J1439" s="61">
        <f>Table1[[#This Row],[gross]]/1000000</f>
        <v>14.375181</v>
      </c>
      <c r="K1439" s="61">
        <f>Table1[[#This Row],[budget]]/1000000</f>
        <v>51</v>
      </c>
      <c r="L1439" s="71">
        <f>Table1[[#This Row],[Profit_Margin]]/1000000</f>
        <v>-36.624819000000002</v>
      </c>
    </row>
    <row r="1440" spans="1:12">
      <c r="A1440" s="68" t="s">
        <v>5314</v>
      </c>
      <c r="B1440" s="61">
        <v>95</v>
      </c>
      <c r="C1440" s="62">
        <v>2954405</v>
      </c>
      <c r="D1440" s="61" t="s">
        <v>7218</v>
      </c>
      <c r="E1440" s="61" t="s">
        <v>7219</v>
      </c>
      <c r="F1440" s="61" t="s">
        <v>37</v>
      </c>
      <c r="G1440" s="62">
        <v>36000000</v>
      </c>
      <c r="H1440" s="61">
        <v>5.3</v>
      </c>
      <c r="I1440" s="62">
        <f>Table1[[#This Row],[gross]]-Table1[[#This Row],[budget]]</f>
        <v>-33045595</v>
      </c>
      <c r="J1440" s="61">
        <f>Table1[[#This Row],[gross]]/1000000</f>
        <v>2.9544049999999999</v>
      </c>
      <c r="K1440" s="61">
        <f>Table1[[#This Row],[budget]]/1000000</f>
        <v>36</v>
      </c>
      <c r="L1440" s="71">
        <f>Table1[[#This Row],[Profit_Margin]]/1000000</f>
        <v>-33.045594999999999</v>
      </c>
    </row>
    <row r="1441" spans="1:12">
      <c r="A1441" s="68" t="s">
        <v>20139</v>
      </c>
      <c r="B1441" s="61">
        <v>100</v>
      </c>
      <c r="C1441" s="62">
        <v>14673301</v>
      </c>
      <c r="D1441" s="61" t="s">
        <v>5103</v>
      </c>
      <c r="E1441" s="61" t="s">
        <v>20142</v>
      </c>
      <c r="F1441" s="61" t="s">
        <v>37</v>
      </c>
      <c r="G1441" s="62">
        <v>2000000</v>
      </c>
      <c r="H1441" s="61">
        <v>6.9</v>
      </c>
      <c r="I1441" s="62">
        <f>Table1[[#This Row],[gross]]-Table1[[#This Row],[budget]]</f>
        <v>12673301</v>
      </c>
      <c r="J1441" s="61">
        <f>Table1[[#This Row],[gross]]/1000000</f>
        <v>14.673301</v>
      </c>
      <c r="K1441" s="61">
        <f>Table1[[#This Row],[budget]]/1000000</f>
        <v>2</v>
      </c>
      <c r="L1441" s="71">
        <f>Table1[[#This Row],[Profit_Margin]]/1000000</f>
        <v>12.673301</v>
      </c>
    </row>
    <row r="1442" spans="1:12">
      <c r="A1442" s="68" t="s">
        <v>15538</v>
      </c>
      <c r="B1442" s="61">
        <v>197</v>
      </c>
      <c r="C1442" s="62">
        <v>46300000</v>
      </c>
      <c r="D1442" s="61" t="s">
        <v>1374</v>
      </c>
      <c r="E1442" s="61" t="s">
        <v>15539</v>
      </c>
      <c r="F1442" s="61" t="s">
        <v>37</v>
      </c>
      <c r="G1442" s="62">
        <v>9400000</v>
      </c>
      <c r="H1442" s="61">
        <v>7.6</v>
      </c>
      <c r="I1442" s="62">
        <f>Table1[[#This Row],[gross]]-Table1[[#This Row],[budget]]</f>
        <v>36900000</v>
      </c>
      <c r="J1442" s="61">
        <f>Table1[[#This Row],[gross]]/1000000</f>
        <v>46.3</v>
      </c>
      <c r="K1442" s="61">
        <f>Table1[[#This Row],[budget]]/1000000</f>
        <v>9.4</v>
      </c>
      <c r="L1442" s="71">
        <f>Table1[[#This Row],[Profit_Margin]]/1000000</f>
        <v>36.9</v>
      </c>
    </row>
    <row r="1443" spans="1:12">
      <c r="A1443" s="68" t="s">
        <v>2367</v>
      </c>
      <c r="B1443" s="61">
        <v>120</v>
      </c>
      <c r="C1443" s="62">
        <v>112703470</v>
      </c>
      <c r="D1443" s="61" t="s">
        <v>1415</v>
      </c>
      <c r="E1443" s="61" t="s">
        <v>2378</v>
      </c>
      <c r="F1443" s="61" t="s">
        <v>37</v>
      </c>
      <c r="G1443" s="62">
        <v>85000000</v>
      </c>
      <c r="H1443" s="61">
        <v>6.6</v>
      </c>
      <c r="I1443" s="62">
        <f>Table1[[#This Row],[gross]]-Table1[[#This Row],[budget]]</f>
        <v>27703470</v>
      </c>
      <c r="J1443" s="61">
        <f>Table1[[#This Row],[gross]]/1000000</f>
        <v>112.70347</v>
      </c>
      <c r="K1443" s="61">
        <f>Table1[[#This Row],[budget]]/1000000</f>
        <v>85</v>
      </c>
      <c r="L1443" s="71">
        <f>Table1[[#This Row],[Profit_Margin]]/1000000</f>
        <v>27.703469999999999</v>
      </c>
    </row>
    <row r="1444" spans="1:12">
      <c r="A1444" s="68" t="s">
        <v>16162</v>
      </c>
      <c r="B1444" s="61">
        <v>101</v>
      </c>
      <c r="C1444" s="62">
        <v>6350058</v>
      </c>
      <c r="D1444" s="61" t="s">
        <v>1415</v>
      </c>
      <c r="E1444" s="61" t="s">
        <v>16163</v>
      </c>
      <c r="F1444" s="61" t="s">
        <v>37</v>
      </c>
      <c r="G1444" s="62">
        <v>8000000</v>
      </c>
      <c r="H1444" s="61">
        <v>7.2</v>
      </c>
      <c r="I1444" s="62">
        <f>Table1[[#This Row],[gross]]-Table1[[#This Row],[budget]]</f>
        <v>-1649942</v>
      </c>
      <c r="J1444" s="61">
        <f>Table1[[#This Row],[gross]]/1000000</f>
        <v>6.3500579999999998</v>
      </c>
      <c r="K1444" s="61">
        <f>Table1[[#This Row],[budget]]/1000000</f>
        <v>8</v>
      </c>
      <c r="L1444" s="71">
        <f>Table1[[#This Row],[Profit_Margin]]/1000000</f>
        <v>-1.649942</v>
      </c>
    </row>
    <row r="1445" spans="1:12">
      <c r="A1445" s="68" t="s">
        <v>3694</v>
      </c>
      <c r="B1445" s="61">
        <v>137</v>
      </c>
      <c r="C1445" s="62">
        <v>37304950</v>
      </c>
      <c r="D1445" s="61" t="s">
        <v>1726</v>
      </c>
      <c r="E1445" s="61" t="s">
        <v>7477</v>
      </c>
      <c r="F1445" s="61" t="s">
        <v>37</v>
      </c>
      <c r="G1445" s="62">
        <v>35000000</v>
      </c>
      <c r="H1445" s="61">
        <v>6.6</v>
      </c>
      <c r="I1445" s="62">
        <f>Table1[[#This Row],[gross]]-Table1[[#This Row],[budget]]</f>
        <v>2304950</v>
      </c>
      <c r="J1445" s="61">
        <f>Table1[[#This Row],[gross]]/1000000</f>
        <v>37.304949999999998</v>
      </c>
      <c r="K1445" s="61">
        <f>Table1[[#This Row],[budget]]/1000000</f>
        <v>35</v>
      </c>
      <c r="L1445" s="71">
        <f>Table1[[#This Row],[Profit_Margin]]/1000000</f>
        <v>2.3049499999999998</v>
      </c>
    </row>
    <row r="1446" spans="1:12">
      <c r="A1446" s="68" t="s">
        <v>15585</v>
      </c>
      <c r="B1446" s="61">
        <v>176</v>
      </c>
      <c r="C1446" s="62">
        <v>3047539</v>
      </c>
      <c r="D1446" s="61" t="s">
        <v>214</v>
      </c>
      <c r="E1446" s="61" t="s">
        <v>15587</v>
      </c>
      <c r="F1446" s="61" t="s">
        <v>5611</v>
      </c>
      <c r="G1446" s="62">
        <v>7217600</v>
      </c>
      <c r="H1446" s="61">
        <v>6.9</v>
      </c>
      <c r="I1446" s="62">
        <f>Table1[[#This Row],[gross]]-Table1[[#This Row],[budget]]</f>
        <v>-4170061</v>
      </c>
      <c r="J1446" s="61">
        <f>Table1[[#This Row],[gross]]/1000000</f>
        <v>3.047539</v>
      </c>
      <c r="K1446" s="61">
        <f>Table1[[#This Row],[budget]]/1000000</f>
        <v>7.2176</v>
      </c>
      <c r="L1446" s="71">
        <f>Table1[[#This Row],[Profit_Margin]]/1000000</f>
        <v>-4.1700609999999996</v>
      </c>
    </row>
    <row r="1447" spans="1:12">
      <c r="A1447" s="68" t="s">
        <v>2178</v>
      </c>
      <c r="B1447" s="61">
        <v>91</v>
      </c>
      <c r="C1447" s="62">
        <v>74158157</v>
      </c>
      <c r="D1447" s="61" t="s">
        <v>1671</v>
      </c>
      <c r="E1447" s="61" t="s">
        <v>2939</v>
      </c>
      <c r="F1447" s="61" t="s">
        <v>37</v>
      </c>
      <c r="G1447" s="62">
        <v>79000000</v>
      </c>
      <c r="H1447" s="61">
        <v>3.4</v>
      </c>
      <c r="I1447" s="62">
        <f>Table1[[#This Row],[gross]]-Table1[[#This Row],[budget]]</f>
        <v>-4841843</v>
      </c>
      <c r="J1447" s="61">
        <f>Table1[[#This Row],[gross]]/1000000</f>
        <v>74.158157000000003</v>
      </c>
      <c r="K1447" s="61">
        <f>Table1[[#This Row],[budget]]/1000000</f>
        <v>79</v>
      </c>
      <c r="L1447" s="71">
        <f>Table1[[#This Row],[Profit_Margin]]/1000000</f>
        <v>-4.8418429999999999</v>
      </c>
    </row>
    <row r="1448" spans="1:12">
      <c r="A1448" s="68" t="s">
        <v>886</v>
      </c>
      <c r="B1448" s="61">
        <v>130</v>
      </c>
      <c r="C1448" s="62">
        <v>80033643</v>
      </c>
      <c r="D1448" s="61" t="s">
        <v>1199</v>
      </c>
      <c r="E1448" s="61" t="s">
        <v>4059</v>
      </c>
      <c r="F1448" s="61" t="s">
        <v>37</v>
      </c>
      <c r="G1448" s="62">
        <v>60000000</v>
      </c>
      <c r="H1448" s="61">
        <v>7</v>
      </c>
      <c r="I1448" s="62">
        <f>Table1[[#This Row],[gross]]-Table1[[#This Row],[budget]]</f>
        <v>20033643</v>
      </c>
      <c r="J1448" s="61">
        <f>Table1[[#This Row],[gross]]/1000000</f>
        <v>80.033642999999998</v>
      </c>
      <c r="K1448" s="61">
        <f>Table1[[#This Row],[budget]]/1000000</f>
        <v>60</v>
      </c>
      <c r="L1448" s="71">
        <f>Table1[[#This Row],[Profit_Margin]]/1000000</f>
        <v>20.033643000000001</v>
      </c>
    </row>
    <row r="1449" spans="1:12">
      <c r="A1449" s="68" t="s">
        <v>857</v>
      </c>
      <c r="B1449" s="61">
        <v>105</v>
      </c>
      <c r="C1449" s="62">
        <v>50549107</v>
      </c>
      <c r="D1449" s="61" t="s">
        <v>923</v>
      </c>
      <c r="E1449" s="61" t="s">
        <v>4162</v>
      </c>
      <c r="F1449" s="61" t="s">
        <v>37</v>
      </c>
      <c r="G1449" s="62">
        <v>60000000</v>
      </c>
      <c r="H1449" s="61">
        <v>6.2</v>
      </c>
      <c r="I1449" s="62">
        <f>Table1[[#This Row],[gross]]-Table1[[#This Row],[budget]]</f>
        <v>-9450893</v>
      </c>
      <c r="J1449" s="61">
        <f>Table1[[#This Row],[gross]]/1000000</f>
        <v>50.549106999999999</v>
      </c>
      <c r="K1449" s="61">
        <f>Table1[[#This Row],[budget]]/1000000</f>
        <v>60</v>
      </c>
      <c r="L1449" s="71">
        <f>Table1[[#This Row],[Profit_Margin]]/1000000</f>
        <v>-9.4508930000000007</v>
      </c>
    </row>
    <row r="1450" spans="1:12">
      <c r="A1450" s="68" t="s">
        <v>118</v>
      </c>
      <c r="B1450" s="61">
        <v>114</v>
      </c>
      <c r="C1450" s="62">
        <v>65171860</v>
      </c>
      <c r="D1450" s="61" t="s">
        <v>173</v>
      </c>
      <c r="E1450" s="61" t="s">
        <v>360</v>
      </c>
      <c r="F1450" s="61" t="s">
        <v>37</v>
      </c>
      <c r="G1450" s="62">
        <v>195000000</v>
      </c>
      <c r="H1450" s="61">
        <v>6.3</v>
      </c>
      <c r="I1450" s="62">
        <f>Table1[[#This Row],[gross]]-Table1[[#This Row],[budget]]</f>
        <v>-129828140</v>
      </c>
      <c r="J1450" s="61">
        <f>Table1[[#This Row],[gross]]/1000000</f>
        <v>65.171859999999995</v>
      </c>
      <c r="K1450" s="61">
        <f>Table1[[#This Row],[budget]]/1000000</f>
        <v>195</v>
      </c>
      <c r="L1450" s="71">
        <f>Table1[[#This Row],[Profit_Margin]]/1000000</f>
        <v>-129.82813999999999</v>
      </c>
    </row>
    <row r="1451" spans="1:12">
      <c r="A1451" s="68" t="s">
        <v>10665</v>
      </c>
      <c r="B1451" s="61">
        <v>101</v>
      </c>
      <c r="C1451" s="62">
        <v>117224271</v>
      </c>
      <c r="D1451" s="61" t="s">
        <v>10667</v>
      </c>
      <c r="E1451" s="61" t="s">
        <v>10669</v>
      </c>
      <c r="F1451" s="61" t="s">
        <v>37</v>
      </c>
      <c r="G1451" s="62">
        <v>20000000</v>
      </c>
      <c r="H1451" s="61">
        <v>7.1</v>
      </c>
      <c r="I1451" s="62">
        <f>Table1[[#This Row],[gross]]-Table1[[#This Row],[budget]]</f>
        <v>97224271</v>
      </c>
      <c r="J1451" s="61">
        <f>Table1[[#This Row],[gross]]/1000000</f>
        <v>117.224271</v>
      </c>
      <c r="K1451" s="61">
        <f>Table1[[#This Row],[budget]]/1000000</f>
        <v>20</v>
      </c>
      <c r="L1451" s="71">
        <f>Table1[[#This Row],[Profit_Margin]]/1000000</f>
        <v>97.224271000000002</v>
      </c>
    </row>
    <row r="1452" spans="1:12">
      <c r="A1452" s="68" t="s">
        <v>10665</v>
      </c>
      <c r="B1452" s="61">
        <v>87</v>
      </c>
      <c r="C1452" s="62">
        <v>64267897</v>
      </c>
      <c r="D1452" s="61" t="s">
        <v>17534</v>
      </c>
      <c r="E1452" s="61" t="s">
        <v>17535</v>
      </c>
      <c r="F1452" s="61" t="s">
        <v>37</v>
      </c>
      <c r="G1452" s="62">
        <v>5000000</v>
      </c>
      <c r="H1452" s="61">
        <v>6.6</v>
      </c>
      <c r="I1452" s="62">
        <f>Table1[[#This Row],[gross]]-Table1[[#This Row],[budget]]</f>
        <v>59267897</v>
      </c>
      <c r="J1452" s="61">
        <f>Table1[[#This Row],[gross]]/1000000</f>
        <v>64.267897000000005</v>
      </c>
      <c r="K1452" s="61">
        <f>Table1[[#This Row],[budget]]/1000000</f>
        <v>5</v>
      </c>
      <c r="L1452" s="71">
        <f>Table1[[#This Row],[Profit_Margin]]/1000000</f>
        <v>59.267896999999998</v>
      </c>
    </row>
    <row r="1453" spans="1:12">
      <c r="A1453" s="68" t="s">
        <v>1764</v>
      </c>
      <c r="B1453" s="61">
        <v>154</v>
      </c>
      <c r="C1453" s="62">
        <v>39647595</v>
      </c>
      <c r="D1453" s="61" t="s">
        <v>1528</v>
      </c>
      <c r="E1453" s="61" t="s">
        <v>14067</v>
      </c>
      <c r="F1453" s="61" t="s">
        <v>37</v>
      </c>
      <c r="G1453" s="62">
        <v>12000000</v>
      </c>
      <c r="H1453" s="61">
        <v>7.5</v>
      </c>
      <c r="I1453" s="62">
        <f>Table1[[#This Row],[gross]]-Table1[[#This Row],[budget]]</f>
        <v>27647595</v>
      </c>
      <c r="J1453" s="61">
        <f>Table1[[#This Row],[gross]]/1000000</f>
        <v>39.647595000000003</v>
      </c>
      <c r="K1453" s="61">
        <f>Table1[[#This Row],[budget]]/1000000</f>
        <v>12</v>
      </c>
      <c r="L1453" s="71">
        <f>Table1[[#This Row],[Profit_Margin]]/1000000</f>
        <v>27.647594999999999</v>
      </c>
    </row>
    <row r="1454" spans="1:12">
      <c r="A1454" s="68" t="s">
        <v>4733</v>
      </c>
      <c r="B1454" s="61">
        <v>107</v>
      </c>
      <c r="C1454" s="62">
        <v>9795017</v>
      </c>
      <c r="D1454" s="61" t="s">
        <v>2125</v>
      </c>
      <c r="E1454" s="61" t="s">
        <v>5456</v>
      </c>
      <c r="F1454" s="61" t="s">
        <v>37</v>
      </c>
      <c r="G1454" s="62">
        <v>50000000</v>
      </c>
      <c r="H1454" s="61">
        <v>5.0999999999999996</v>
      </c>
      <c r="I1454" s="62">
        <f>Table1[[#This Row],[gross]]-Table1[[#This Row],[budget]]</f>
        <v>-40204983</v>
      </c>
      <c r="J1454" s="61">
        <f>Table1[[#This Row],[gross]]/1000000</f>
        <v>9.7950169999999996</v>
      </c>
      <c r="K1454" s="61">
        <f>Table1[[#This Row],[budget]]/1000000</f>
        <v>50</v>
      </c>
      <c r="L1454" s="71">
        <f>Table1[[#This Row],[Profit_Margin]]/1000000</f>
        <v>-40.204982999999999</v>
      </c>
    </row>
    <row r="1455" spans="1:12">
      <c r="A1455" s="68" t="s">
        <v>13149</v>
      </c>
      <c r="B1455" s="61">
        <v>120</v>
      </c>
      <c r="C1455" s="62">
        <v>4956401</v>
      </c>
      <c r="D1455" s="61" t="s">
        <v>3396</v>
      </c>
      <c r="E1455" s="61" t="s">
        <v>13150</v>
      </c>
      <c r="F1455" s="61" t="s">
        <v>37</v>
      </c>
      <c r="G1455" s="62">
        <v>15000000</v>
      </c>
      <c r="H1455" s="61">
        <v>6.5</v>
      </c>
      <c r="I1455" s="62">
        <f>Table1[[#This Row],[gross]]-Table1[[#This Row],[budget]]</f>
        <v>-10043599</v>
      </c>
      <c r="J1455" s="61">
        <f>Table1[[#This Row],[gross]]/1000000</f>
        <v>4.9564009999999996</v>
      </c>
      <c r="K1455" s="61">
        <f>Table1[[#This Row],[budget]]/1000000</f>
        <v>15</v>
      </c>
      <c r="L1455" s="71">
        <f>Table1[[#This Row],[Profit_Margin]]/1000000</f>
        <v>-10.043599</v>
      </c>
    </row>
    <row r="1456" spans="1:12">
      <c r="A1456" s="68" t="s">
        <v>8565</v>
      </c>
      <c r="B1456" s="61">
        <v>98</v>
      </c>
      <c r="C1456" s="62">
        <v>1512815</v>
      </c>
      <c r="D1456" s="61" t="s">
        <v>10088</v>
      </c>
      <c r="E1456" s="61" t="s">
        <v>10089</v>
      </c>
      <c r="F1456" s="61" t="s">
        <v>37</v>
      </c>
      <c r="G1456" s="62">
        <v>25000000</v>
      </c>
      <c r="H1456" s="61">
        <v>5.8</v>
      </c>
      <c r="I1456" s="62">
        <f>Table1[[#This Row],[gross]]-Table1[[#This Row],[budget]]</f>
        <v>-23487185</v>
      </c>
      <c r="J1456" s="61">
        <f>Table1[[#This Row],[gross]]/1000000</f>
        <v>1.512815</v>
      </c>
      <c r="K1456" s="61">
        <f>Table1[[#This Row],[budget]]/1000000</f>
        <v>25</v>
      </c>
      <c r="L1456" s="71">
        <f>Table1[[#This Row],[Profit_Margin]]/1000000</f>
        <v>-23.487185</v>
      </c>
    </row>
    <row r="1457" spans="1:12">
      <c r="A1457" s="68" t="s">
        <v>48</v>
      </c>
      <c r="B1457" s="61">
        <v>125</v>
      </c>
      <c r="C1457" s="62">
        <v>62647540</v>
      </c>
      <c r="D1457" s="61" t="s">
        <v>1467</v>
      </c>
      <c r="E1457" s="61" t="s">
        <v>3248</v>
      </c>
      <c r="F1457" s="61" t="s">
        <v>37</v>
      </c>
      <c r="G1457" s="62">
        <v>70000000</v>
      </c>
      <c r="H1457" s="61">
        <v>7.1</v>
      </c>
      <c r="I1457" s="62">
        <f>Table1[[#This Row],[gross]]-Table1[[#This Row],[budget]]</f>
        <v>-7352460</v>
      </c>
      <c r="J1457" s="61">
        <f>Table1[[#This Row],[gross]]/1000000</f>
        <v>62.647539999999999</v>
      </c>
      <c r="K1457" s="61">
        <f>Table1[[#This Row],[budget]]/1000000</f>
        <v>70</v>
      </c>
      <c r="L1457" s="71">
        <f>Table1[[#This Row],[Profit_Margin]]/1000000</f>
        <v>-7.3524599999999998</v>
      </c>
    </row>
    <row r="1458" spans="1:12">
      <c r="A1458" s="68" t="s">
        <v>1155</v>
      </c>
      <c r="B1458" s="61">
        <v>123</v>
      </c>
      <c r="C1458" s="62">
        <v>108521835</v>
      </c>
      <c r="D1458" s="61" t="s">
        <v>59</v>
      </c>
      <c r="E1458" s="61" t="s">
        <v>1370</v>
      </c>
      <c r="F1458" s="61" t="s">
        <v>37</v>
      </c>
      <c r="G1458" s="62">
        <v>120000000</v>
      </c>
      <c r="H1458" s="61">
        <v>7.1</v>
      </c>
      <c r="I1458" s="62">
        <f>Table1[[#This Row],[gross]]-Table1[[#This Row],[budget]]</f>
        <v>-11478165</v>
      </c>
      <c r="J1458" s="61">
        <f>Table1[[#This Row],[gross]]/1000000</f>
        <v>108.521835</v>
      </c>
      <c r="K1458" s="61">
        <f>Table1[[#This Row],[budget]]/1000000</f>
        <v>120</v>
      </c>
      <c r="L1458" s="71">
        <f>Table1[[#This Row],[Profit_Margin]]/1000000</f>
        <v>-11.478165000000001</v>
      </c>
    </row>
    <row r="1459" spans="1:12">
      <c r="A1459" s="68" t="s">
        <v>19264</v>
      </c>
      <c r="B1459" s="61">
        <v>91</v>
      </c>
      <c r="C1459" s="62">
        <v>15935068</v>
      </c>
      <c r="D1459" s="61" t="s">
        <v>9754</v>
      </c>
      <c r="E1459" s="61" t="s">
        <v>19266</v>
      </c>
      <c r="F1459" s="61" t="s">
        <v>37</v>
      </c>
      <c r="G1459" s="62">
        <v>2500000</v>
      </c>
      <c r="H1459" s="61">
        <v>4.3</v>
      </c>
      <c r="I1459" s="62">
        <f>Table1[[#This Row],[gross]]-Table1[[#This Row],[budget]]</f>
        <v>13435068</v>
      </c>
      <c r="J1459" s="61">
        <f>Table1[[#This Row],[gross]]/1000000</f>
        <v>15.935067999999999</v>
      </c>
      <c r="K1459" s="61">
        <f>Table1[[#This Row],[budget]]/1000000</f>
        <v>2.5</v>
      </c>
      <c r="L1459" s="71">
        <f>Table1[[#This Row],[Profit_Margin]]/1000000</f>
        <v>13.435067999999999</v>
      </c>
    </row>
    <row r="1460" spans="1:12">
      <c r="A1460" s="68" t="s">
        <v>19241</v>
      </c>
      <c r="B1460" s="61">
        <v>86</v>
      </c>
      <c r="C1460" s="62">
        <v>19472057</v>
      </c>
      <c r="D1460" s="61" t="s">
        <v>5544</v>
      </c>
      <c r="E1460" s="61" t="s">
        <v>19243</v>
      </c>
      <c r="F1460" s="61" t="s">
        <v>37</v>
      </c>
      <c r="G1460" s="62">
        <v>3000000</v>
      </c>
      <c r="H1460" s="61">
        <v>5.9</v>
      </c>
      <c r="I1460" s="62">
        <f>Table1[[#This Row],[gross]]-Table1[[#This Row],[budget]]</f>
        <v>16472057</v>
      </c>
      <c r="J1460" s="61">
        <f>Table1[[#This Row],[gross]]/1000000</f>
        <v>19.472057</v>
      </c>
      <c r="K1460" s="61">
        <f>Table1[[#This Row],[budget]]/1000000</f>
        <v>3</v>
      </c>
      <c r="L1460" s="71">
        <f>Table1[[#This Row],[Profit_Margin]]/1000000</f>
        <v>16.472057</v>
      </c>
    </row>
    <row r="1461" spans="1:12">
      <c r="A1461" s="68" t="s">
        <v>13483</v>
      </c>
      <c r="B1461" s="61">
        <v>85</v>
      </c>
      <c r="C1461" s="62">
        <v>12610731</v>
      </c>
      <c r="D1461" s="61" t="s">
        <v>2208</v>
      </c>
      <c r="E1461" s="61" t="s">
        <v>13485</v>
      </c>
      <c r="F1461" s="61" t="s">
        <v>37</v>
      </c>
      <c r="G1461" s="62">
        <v>11000000</v>
      </c>
      <c r="H1461" s="61">
        <v>4.4000000000000004</v>
      </c>
      <c r="I1461" s="62">
        <f>Table1[[#This Row],[gross]]-Table1[[#This Row],[budget]]</f>
        <v>1610731</v>
      </c>
      <c r="J1461" s="61">
        <f>Table1[[#This Row],[gross]]/1000000</f>
        <v>12.610730999999999</v>
      </c>
      <c r="K1461" s="61">
        <f>Table1[[#This Row],[budget]]/1000000</f>
        <v>11</v>
      </c>
      <c r="L1461" s="71">
        <f>Table1[[#This Row],[Profit_Margin]]/1000000</f>
        <v>1.6107309999999999</v>
      </c>
    </row>
    <row r="1462" spans="1:12">
      <c r="A1462" s="68" t="s">
        <v>19403</v>
      </c>
      <c r="B1462" s="61">
        <v>87</v>
      </c>
      <c r="C1462" s="62">
        <v>3071947</v>
      </c>
      <c r="D1462" s="61" t="s">
        <v>5967</v>
      </c>
      <c r="E1462" s="61" t="s">
        <v>19404</v>
      </c>
      <c r="F1462" s="61" t="s">
        <v>37</v>
      </c>
      <c r="G1462" s="62">
        <v>3500000</v>
      </c>
      <c r="H1462" s="61">
        <v>5.4</v>
      </c>
      <c r="I1462" s="62">
        <f>Table1[[#This Row],[gross]]-Table1[[#This Row],[budget]]</f>
        <v>-428053</v>
      </c>
      <c r="J1462" s="61">
        <f>Table1[[#This Row],[gross]]/1000000</f>
        <v>3.0719470000000002</v>
      </c>
      <c r="K1462" s="61">
        <f>Table1[[#This Row],[budget]]/1000000</f>
        <v>3.5</v>
      </c>
      <c r="L1462" s="71">
        <f>Table1[[#This Row],[Profit_Margin]]/1000000</f>
        <v>-0.42805300000000002</v>
      </c>
    </row>
    <row r="1463" spans="1:12">
      <c r="A1463" s="68" t="s">
        <v>10673</v>
      </c>
      <c r="B1463" s="61">
        <v>131</v>
      </c>
      <c r="C1463" s="62">
        <v>102922376</v>
      </c>
      <c r="D1463" s="61" t="s">
        <v>8570</v>
      </c>
      <c r="E1463" s="61" t="s">
        <v>10675</v>
      </c>
      <c r="F1463" s="61" t="s">
        <v>37</v>
      </c>
      <c r="G1463" s="62">
        <v>20000000</v>
      </c>
      <c r="H1463" s="61">
        <v>5.7</v>
      </c>
      <c r="I1463" s="62">
        <f>Table1[[#This Row],[gross]]-Table1[[#This Row],[budget]]</f>
        <v>82922376</v>
      </c>
      <c r="J1463" s="61">
        <f>Table1[[#This Row],[gross]]/1000000</f>
        <v>102.922376</v>
      </c>
      <c r="K1463" s="61">
        <f>Table1[[#This Row],[budget]]/1000000</f>
        <v>20</v>
      </c>
      <c r="L1463" s="71">
        <f>Table1[[#This Row],[Profit_Margin]]/1000000</f>
        <v>82.922376</v>
      </c>
    </row>
    <row r="1464" spans="1:12">
      <c r="A1464" s="68" t="s">
        <v>389</v>
      </c>
      <c r="B1464" s="61">
        <v>130</v>
      </c>
      <c r="C1464" s="62">
        <v>260000000</v>
      </c>
      <c r="D1464" s="61" t="s">
        <v>1826</v>
      </c>
      <c r="E1464" s="61" t="s">
        <v>14011</v>
      </c>
      <c r="F1464" s="61" t="s">
        <v>37</v>
      </c>
      <c r="G1464" s="62">
        <v>8000000</v>
      </c>
      <c r="H1464" s="61">
        <v>8</v>
      </c>
      <c r="I1464" s="62">
        <f>Table1[[#This Row],[gross]]-Table1[[#This Row],[budget]]</f>
        <v>252000000</v>
      </c>
      <c r="J1464" s="61">
        <f>Table1[[#This Row],[gross]]/1000000</f>
        <v>260</v>
      </c>
      <c r="K1464" s="61">
        <f>Table1[[#This Row],[budget]]/1000000</f>
        <v>8</v>
      </c>
      <c r="L1464" s="71">
        <f>Table1[[#This Row],[Profit_Margin]]/1000000</f>
        <v>252</v>
      </c>
    </row>
    <row r="1465" spans="1:12">
      <c r="A1465" s="68" t="s">
        <v>10259</v>
      </c>
      <c r="B1465" s="61">
        <v>92</v>
      </c>
      <c r="C1465" s="62">
        <v>20763013</v>
      </c>
      <c r="D1465" s="61" t="s">
        <v>8570</v>
      </c>
      <c r="E1465" s="61" t="s">
        <v>10261</v>
      </c>
      <c r="F1465" s="61" t="s">
        <v>37</v>
      </c>
      <c r="G1465" s="62">
        <v>23000000</v>
      </c>
      <c r="H1465" s="61">
        <v>2.8</v>
      </c>
      <c r="I1465" s="62">
        <f>Table1[[#This Row],[gross]]-Table1[[#This Row],[budget]]</f>
        <v>-2236987</v>
      </c>
      <c r="J1465" s="61">
        <f>Table1[[#This Row],[gross]]/1000000</f>
        <v>20.763013000000001</v>
      </c>
      <c r="K1465" s="61">
        <f>Table1[[#This Row],[budget]]/1000000</f>
        <v>23</v>
      </c>
      <c r="L1465" s="71">
        <f>Table1[[#This Row],[Profit_Margin]]/1000000</f>
        <v>-2.2369870000000001</v>
      </c>
    </row>
    <row r="1466" spans="1:12">
      <c r="A1466" s="68" t="s">
        <v>7134</v>
      </c>
      <c r="B1466" s="61">
        <v>104</v>
      </c>
      <c r="C1466" s="62">
        <v>30059386</v>
      </c>
      <c r="D1466" s="61" t="s">
        <v>1671</v>
      </c>
      <c r="E1466" s="61" t="s">
        <v>10431</v>
      </c>
      <c r="F1466" s="61" t="s">
        <v>37</v>
      </c>
      <c r="G1466" s="62">
        <v>22000000</v>
      </c>
      <c r="H1466" s="61">
        <v>6.9</v>
      </c>
      <c r="I1466" s="62">
        <f>Table1[[#This Row],[gross]]-Table1[[#This Row],[budget]]</f>
        <v>8059386</v>
      </c>
      <c r="J1466" s="61">
        <f>Table1[[#This Row],[gross]]/1000000</f>
        <v>30.059386</v>
      </c>
      <c r="K1466" s="61">
        <f>Table1[[#This Row],[budget]]/1000000</f>
        <v>22</v>
      </c>
      <c r="L1466" s="71">
        <f>Table1[[#This Row],[Profit_Margin]]/1000000</f>
        <v>8.0593859999999999</v>
      </c>
    </row>
    <row r="1467" spans="1:12">
      <c r="A1467" s="68" t="s">
        <v>9610</v>
      </c>
      <c r="B1467" s="61">
        <v>104</v>
      </c>
      <c r="C1467" s="62">
        <v>35143332</v>
      </c>
      <c r="D1467" s="61" t="s">
        <v>6403</v>
      </c>
      <c r="E1467" s="61" t="s">
        <v>9612</v>
      </c>
      <c r="F1467" s="61" t="s">
        <v>37</v>
      </c>
      <c r="G1467" s="62">
        <v>17000000</v>
      </c>
      <c r="H1467" s="61">
        <v>5.6</v>
      </c>
      <c r="I1467" s="62">
        <f>Table1[[#This Row],[gross]]-Table1[[#This Row],[budget]]</f>
        <v>18143332</v>
      </c>
      <c r="J1467" s="61">
        <f>Table1[[#This Row],[gross]]/1000000</f>
        <v>35.143332000000001</v>
      </c>
      <c r="K1467" s="61">
        <f>Table1[[#This Row],[budget]]/1000000</f>
        <v>17</v>
      </c>
      <c r="L1467" s="71">
        <f>Table1[[#This Row],[Profit_Margin]]/1000000</f>
        <v>18.143332000000001</v>
      </c>
    </row>
    <row r="1468" spans="1:12">
      <c r="A1468" s="68" t="s">
        <v>9610</v>
      </c>
      <c r="B1468" s="61">
        <v>90</v>
      </c>
      <c r="C1468" s="62">
        <v>37470017</v>
      </c>
      <c r="D1468" s="61" t="s">
        <v>5103</v>
      </c>
      <c r="E1468" s="61" t="s">
        <v>14836</v>
      </c>
      <c r="F1468" s="61" t="s">
        <v>37</v>
      </c>
      <c r="G1468" s="62">
        <v>10000000</v>
      </c>
      <c r="H1468" s="61">
        <v>6.1</v>
      </c>
      <c r="I1468" s="62">
        <f>Table1[[#This Row],[gross]]-Table1[[#This Row],[budget]]</f>
        <v>27470017</v>
      </c>
      <c r="J1468" s="61">
        <f>Table1[[#This Row],[gross]]/1000000</f>
        <v>37.470016999999999</v>
      </c>
      <c r="K1468" s="61">
        <f>Table1[[#This Row],[budget]]/1000000</f>
        <v>10</v>
      </c>
      <c r="L1468" s="71">
        <f>Table1[[#This Row],[Profit_Margin]]/1000000</f>
        <v>27.470016999999999</v>
      </c>
    </row>
    <row r="1469" spans="1:12">
      <c r="A1469" s="68" t="s">
        <v>15176</v>
      </c>
      <c r="B1469" s="61">
        <v>83</v>
      </c>
      <c r="C1469" s="62">
        <v>4244155</v>
      </c>
      <c r="D1469" s="61" t="s">
        <v>2527</v>
      </c>
      <c r="E1469" s="61" t="s">
        <v>15178</v>
      </c>
      <c r="F1469" s="61" t="s">
        <v>37</v>
      </c>
      <c r="G1469" s="62">
        <v>10000000</v>
      </c>
      <c r="H1469" s="61">
        <v>6.5</v>
      </c>
      <c r="I1469" s="62">
        <f>Table1[[#This Row],[gross]]-Table1[[#This Row],[budget]]</f>
        <v>-5755845</v>
      </c>
      <c r="J1469" s="61">
        <f>Table1[[#This Row],[gross]]/1000000</f>
        <v>4.2441550000000001</v>
      </c>
      <c r="K1469" s="61">
        <f>Table1[[#This Row],[budget]]/1000000</f>
        <v>10</v>
      </c>
      <c r="L1469" s="71">
        <f>Table1[[#This Row],[Profit_Margin]]/1000000</f>
        <v>-5.7558449999999999</v>
      </c>
    </row>
    <row r="1470" spans="1:12">
      <c r="A1470" s="68" t="s">
        <v>12560</v>
      </c>
      <c r="B1470" s="61">
        <v>139</v>
      </c>
      <c r="C1470" s="62">
        <v>2474000</v>
      </c>
      <c r="D1470" s="61" t="s">
        <v>6113</v>
      </c>
      <c r="E1470" s="61" t="s">
        <v>13535</v>
      </c>
      <c r="F1470" s="61" t="s">
        <v>37</v>
      </c>
      <c r="G1470" s="62">
        <v>14000000</v>
      </c>
      <c r="H1470" s="61">
        <v>5.7</v>
      </c>
      <c r="I1470" s="62">
        <f>Table1[[#This Row],[gross]]-Table1[[#This Row],[budget]]</f>
        <v>-11526000</v>
      </c>
      <c r="J1470" s="61">
        <f>Table1[[#This Row],[gross]]/1000000</f>
        <v>2.4740000000000002</v>
      </c>
      <c r="K1470" s="61">
        <f>Table1[[#This Row],[budget]]/1000000</f>
        <v>14</v>
      </c>
      <c r="L1470" s="71">
        <f>Table1[[#This Row],[Profit_Margin]]/1000000</f>
        <v>-11.526</v>
      </c>
    </row>
    <row r="1471" spans="1:12">
      <c r="A1471" s="68" t="s">
        <v>4777</v>
      </c>
      <c r="B1471" s="61">
        <v>107</v>
      </c>
      <c r="C1471" s="62">
        <v>16204793</v>
      </c>
      <c r="D1471" s="61" t="s">
        <v>882</v>
      </c>
      <c r="E1471" s="61" t="s">
        <v>12484</v>
      </c>
      <c r="F1471" s="61" t="s">
        <v>37</v>
      </c>
      <c r="G1471" s="62">
        <v>16000000</v>
      </c>
      <c r="H1471" s="61">
        <v>5.0999999999999996</v>
      </c>
      <c r="I1471" s="62">
        <f>Table1[[#This Row],[gross]]-Table1[[#This Row],[budget]]</f>
        <v>204793</v>
      </c>
      <c r="J1471" s="61">
        <f>Table1[[#This Row],[gross]]/1000000</f>
        <v>16.204792999999999</v>
      </c>
      <c r="K1471" s="61">
        <f>Table1[[#This Row],[budget]]/1000000</f>
        <v>16</v>
      </c>
      <c r="L1471" s="71">
        <f>Table1[[#This Row],[Profit_Margin]]/1000000</f>
        <v>0.204793</v>
      </c>
    </row>
    <row r="1472" spans="1:12">
      <c r="A1472" s="68" t="s">
        <v>3347</v>
      </c>
      <c r="B1472" s="61">
        <v>139</v>
      </c>
      <c r="C1472" s="62">
        <v>153620822</v>
      </c>
      <c r="D1472" s="61" t="s">
        <v>4479</v>
      </c>
      <c r="E1472" s="61" t="s">
        <v>5010</v>
      </c>
      <c r="F1472" s="61" t="s">
        <v>37</v>
      </c>
      <c r="G1472" s="62">
        <v>50000000</v>
      </c>
      <c r="H1472" s="61">
        <v>7.3</v>
      </c>
      <c r="I1472" s="62">
        <f>Table1[[#This Row],[gross]]-Table1[[#This Row],[budget]]</f>
        <v>103620822</v>
      </c>
      <c r="J1472" s="61">
        <f>Table1[[#This Row],[gross]]/1000000</f>
        <v>153.620822</v>
      </c>
      <c r="K1472" s="61">
        <f>Table1[[#This Row],[budget]]/1000000</f>
        <v>50</v>
      </c>
      <c r="L1472" s="71">
        <f>Table1[[#This Row],[Profit_Margin]]/1000000</f>
        <v>103.620822</v>
      </c>
    </row>
    <row r="1473" spans="1:12">
      <c r="A1473" s="68" t="s">
        <v>3694</v>
      </c>
      <c r="B1473" s="61">
        <v>134</v>
      </c>
      <c r="C1473" s="62">
        <v>47034272</v>
      </c>
      <c r="D1473" s="61" t="s">
        <v>6507</v>
      </c>
      <c r="E1473" s="61" t="s">
        <v>6509</v>
      </c>
      <c r="F1473" s="61" t="s">
        <v>37</v>
      </c>
      <c r="G1473" s="62">
        <v>40000000</v>
      </c>
      <c r="H1473" s="61">
        <v>6.9</v>
      </c>
      <c r="I1473" s="62">
        <f>Table1[[#This Row],[gross]]-Table1[[#This Row],[budget]]</f>
        <v>7034272</v>
      </c>
      <c r="J1473" s="61">
        <f>Table1[[#This Row],[gross]]/1000000</f>
        <v>47.034272000000001</v>
      </c>
      <c r="K1473" s="61">
        <f>Table1[[#This Row],[budget]]/1000000</f>
        <v>40</v>
      </c>
      <c r="L1473" s="71">
        <f>Table1[[#This Row],[Profit_Margin]]/1000000</f>
        <v>7.0342719999999996</v>
      </c>
    </row>
    <row r="1474" spans="1:12">
      <c r="A1474" s="68" t="s">
        <v>7134</v>
      </c>
      <c r="B1474" s="61">
        <v>102</v>
      </c>
      <c r="C1474" s="62">
        <v>25266129</v>
      </c>
      <c r="D1474" s="61" t="s">
        <v>1415</v>
      </c>
      <c r="E1474" s="61" t="s">
        <v>7509</v>
      </c>
      <c r="F1474" s="61" t="s">
        <v>37</v>
      </c>
      <c r="G1474" s="62">
        <v>35000000</v>
      </c>
      <c r="H1474" s="61">
        <v>6.2</v>
      </c>
      <c r="I1474" s="62">
        <f>Table1[[#This Row],[gross]]-Table1[[#This Row],[budget]]</f>
        <v>-9733871</v>
      </c>
      <c r="J1474" s="61">
        <f>Table1[[#This Row],[gross]]/1000000</f>
        <v>25.266128999999999</v>
      </c>
      <c r="K1474" s="61">
        <f>Table1[[#This Row],[budget]]/1000000</f>
        <v>35</v>
      </c>
      <c r="L1474" s="71">
        <f>Table1[[#This Row],[Profit_Margin]]/1000000</f>
        <v>-9.7338710000000006</v>
      </c>
    </row>
    <row r="1475" spans="1:12">
      <c r="A1475" s="68" t="s">
        <v>19854</v>
      </c>
      <c r="B1475" s="61">
        <v>107</v>
      </c>
      <c r="C1475" s="62">
        <v>1282084</v>
      </c>
      <c r="D1475" s="61" t="s">
        <v>3409</v>
      </c>
      <c r="E1475" s="61" t="s">
        <v>19855</v>
      </c>
      <c r="F1475" s="61" t="s">
        <v>37</v>
      </c>
      <c r="G1475" s="62">
        <v>2500000</v>
      </c>
      <c r="H1475" s="61">
        <v>7</v>
      </c>
      <c r="I1475" s="62">
        <f>Table1[[#This Row],[gross]]-Table1[[#This Row],[budget]]</f>
        <v>-1217916</v>
      </c>
      <c r="J1475" s="61">
        <f>Table1[[#This Row],[gross]]/1000000</f>
        <v>1.282084</v>
      </c>
      <c r="K1475" s="61">
        <f>Table1[[#This Row],[budget]]/1000000</f>
        <v>2.5</v>
      </c>
      <c r="L1475" s="71">
        <f>Table1[[#This Row],[Profit_Margin]]/1000000</f>
        <v>-1.217916</v>
      </c>
    </row>
    <row r="1476" spans="1:12">
      <c r="A1476" s="68" t="s">
        <v>760</v>
      </c>
      <c r="B1476" s="61">
        <v>206</v>
      </c>
      <c r="C1476" s="62">
        <v>70405498</v>
      </c>
      <c r="D1476" s="61" t="s">
        <v>2819</v>
      </c>
      <c r="E1476" s="61" t="s">
        <v>6378</v>
      </c>
      <c r="F1476" s="61" t="s">
        <v>37</v>
      </c>
      <c r="G1476" s="62">
        <v>40000000</v>
      </c>
      <c r="H1476" s="61">
        <v>8</v>
      </c>
      <c r="I1476" s="62">
        <f>Table1[[#This Row],[gross]]-Table1[[#This Row],[budget]]</f>
        <v>30405498</v>
      </c>
      <c r="J1476" s="61">
        <f>Table1[[#This Row],[gross]]/1000000</f>
        <v>70.405497999999994</v>
      </c>
      <c r="K1476" s="61">
        <f>Table1[[#This Row],[budget]]/1000000</f>
        <v>40</v>
      </c>
      <c r="L1476" s="71">
        <f>Table1[[#This Row],[Profit_Margin]]/1000000</f>
        <v>30.405498000000001</v>
      </c>
    </row>
    <row r="1477" spans="1:12">
      <c r="A1477" s="68" t="s">
        <v>5873</v>
      </c>
      <c r="B1477" s="61">
        <v>82</v>
      </c>
      <c r="C1477" s="62">
        <v>80920948</v>
      </c>
      <c r="D1477" s="61" t="s">
        <v>478</v>
      </c>
      <c r="E1477" s="61" t="s">
        <v>9435</v>
      </c>
      <c r="F1477" s="61" t="s">
        <v>37</v>
      </c>
      <c r="G1477" s="62">
        <v>30000000</v>
      </c>
      <c r="H1477" s="61">
        <v>6</v>
      </c>
      <c r="I1477" s="62">
        <f>Table1[[#This Row],[gross]]-Table1[[#This Row],[budget]]</f>
        <v>50920948</v>
      </c>
      <c r="J1477" s="61">
        <f>Table1[[#This Row],[gross]]/1000000</f>
        <v>80.920947999999996</v>
      </c>
      <c r="K1477" s="61">
        <f>Table1[[#This Row],[budget]]/1000000</f>
        <v>30</v>
      </c>
      <c r="L1477" s="71">
        <f>Table1[[#This Row],[Profit_Margin]]/1000000</f>
        <v>50.920948000000003</v>
      </c>
    </row>
    <row r="1478" spans="1:12">
      <c r="A1478" s="68" t="s">
        <v>14697</v>
      </c>
      <c r="B1478" s="61">
        <v>118</v>
      </c>
      <c r="C1478" s="62">
        <v>399879</v>
      </c>
      <c r="D1478" s="61" t="s">
        <v>2142</v>
      </c>
      <c r="E1478" s="61" t="s">
        <v>14700</v>
      </c>
      <c r="F1478" s="61" t="s">
        <v>37</v>
      </c>
      <c r="G1478" s="62">
        <v>15000000</v>
      </c>
      <c r="H1478" s="61">
        <v>6.4</v>
      </c>
      <c r="I1478" s="62">
        <f>Table1[[#This Row],[gross]]-Table1[[#This Row],[budget]]</f>
        <v>-14600121</v>
      </c>
      <c r="J1478" s="61">
        <f>Table1[[#This Row],[gross]]/1000000</f>
        <v>0.39987899999999998</v>
      </c>
      <c r="K1478" s="61">
        <f>Table1[[#This Row],[budget]]/1000000</f>
        <v>15</v>
      </c>
      <c r="L1478" s="71">
        <f>Table1[[#This Row],[Profit_Margin]]/1000000</f>
        <v>-14.600121</v>
      </c>
    </row>
    <row r="1479" spans="1:12">
      <c r="A1479" s="68" t="s">
        <v>4107</v>
      </c>
      <c r="B1479" s="61">
        <v>94</v>
      </c>
      <c r="C1479" s="62">
        <v>60573641</v>
      </c>
      <c r="D1479" s="61" t="s">
        <v>3057</v>
      </c>
      <c r="E1479" s="61" t="s">
        <v>4109</v>
      </c>
      <c r="F1479" s="61" t="s">
        <v>37</v>
      </c>
      <c r="G1479" s="62">
        <v>60000000</v>
      </c>
      <c r="H1479" s="61">
        <v>5.4</v>
      </c>
      <c r="I1479" s="62">
        <f>Table1[[#This Row],[gross]]-Table1[[#This Row],[budget]]</f>
        <v>573641</v>
      </c>
      <c r="J1479" s="61">
        <f>Table1[[#This Row],[gross]]/1000000</f>
        <v>60.573641000000002</v>
      </c>
      <c r="K1479" s="61">
        <f>Table1[[#This Row],[budget]]/1000000</f>
        <v>60</v>
      </c>
      <c r="L1479" s="71">
        <f>Table1[[#This Row],[Profit_Margin]]/1000000</f>
        <v>0.57364099999999996</v>
      </c>
    </row>
    <row r="1480" spans="1:12">
      <c r="A1480" s="68" t="s">
        <v>6767</v>
      </c>
      <c r="B1480" s="61">
        <v>91</v>
      </c>
      <c r="C1480" s="62">
        <v>27087695</v>
      </c>
      <c r="D1480" s="61" t="s">
        <v>5383</v>
      </c>
      <c r="E1480" s="61" t="s">
        <v>12445</v>
      </c>
      <c r="F1480" s="61" t="s">
        <v>37</v>
      </c>
      <c r="G1480" s="62">
        <v>17700000</v>
      </c>
      <c r="H1480" s="61">
        <v>5.9</v>
      </c>
      <c r="I1480" s="62">
        <f>Table1[[#This Row],[gross]]-Table1[[#This Row],[budget]]</f>
        <v>9387695</v>
      </c>
      <c r="J1480" s="61">
        <f>Table1[[#This Row],[gross]]/1000000</f>
        <v>27.087695</v>
      </c>
      <c r="K1480" s="61">
        <f>Table1[[#This Row],[budget]]/1000000</f>
        <v>17.7</v>
      </c>
      <c r="L1480" s="71">
        <f>Table1[[#This Row],[Profit_Margin]]/1000000</f>
        <v>9.3876950000000008</v>
      </c>
    </row>
    <row r="1481" spans="1:12">
      <c r="A1481" s="68" t="s">
        <v>4203</v>
      </c>
      <c r="B1481" s="61">
        <v>98</v>
      </c>
      <c r="C1481" s="62">
        <v>22770864</v>
      </c>
      <c r="D1481" s="61" t="s">
        <v>2527</v>
      </c>
      <c r="E1481" s="61" t="s">
        <v>7021</v>
      </c>
      <c r="F1481" s="61" t="s">
        <v>37</v>
      </c>
      <c r="G1481" s="62">
        <v>38000000</v>
      </c>
      <c r="H1481" s="61">
        <v>5.5</v>
      </c>
      <c r="I1481" s="62">
        <f>Table1[[#This Row],[gross]]-Table1[[#This Row],[budget]]</f>
        <v>-15229136</v>
      </c>
      <c r="J1481" s="61">
        <f>Table1[[#This Row],[gross]]/1000000</f>
        <v>22.770864</v>
      </c>
      <c r="K1481" s="61">
        <f>Table1[[#This Row],[budget]]/1000000</f>
        <v>38</v>
      </c>
      <c r="L1481" s="71">
        <f>Table1[[#This Row],[Profit_Margin]]/1000000</f>
        <v>-15.229136</v>
      </c>
    </row>
    <row r="1482" spans="1:12">
      <c r="A1482" s="68" t="s">
        <v>5418</v>
      </c>
      <c r="B1482" s="61">
        <v>117</v>
      </c>
      <c r="C1482" s="62">
        <v>371897</v>
      </c>
      <c r="D1482" s="61" t="s">
        <v>3409</v>
      </c>
      <c r="E1482" s="61" t="s">
        <v>18638</v>
      </c>
      <c r="F1482" s="61" t="s">
        <v>37</v>
      </c>
      <c r="G1482" s="62">
        <v>4000000</v>
      </c>
      <c r="H1482" s="61">
        <v>6.9</v>
      </c>
      <c r="I1482" s="62">
        <f>Table1[[#This Row],[gross]]-Table1[[#This Row],[budget]]</f>
        <v>-3628103</v>
      </c>
      <c r="J1482" s="61">
        <f>Table1[[#This Row],[gross]]/1000000</f>
        <v>0.37189699999999998</v>
      </c>
      <c r="K1482" s="61">
        <f>Table1[[#This Row],[budget]]/1000000</f>
        <v>4</v>
      </c>
      <c r="L1482" s="71">
        <f>Table1[[#This Row],[Profit_Margin]]/1000000</f>
        <v>-3.6281029999999999</v>
      </c>
    </row>
    <row r="1483" spans="1:12">
      <c r="A1483" s="68" t="s">
        <v>71</v>
      </c>
      <c r="B1483" s="61">
        <v>132</v>
      </c>
      <c r="C1483" s="62">
        <v>73058679</v>
      </c>
      <c r="D1483" s="61" t="s">
        <v>73</v>
      </c>
      <c r="E1483" s="61" t="s">
        <v>75</v>
      </c>
      <c r="F1483" s="61" t="s">
        <v>37</v>
      </c>
      <c r="G1483" s="62">
        <v>263700000</v>
      </c>
      <c r="H1483" s="61">
        <v>6.6</v>
      </c>
      <c r="I1483" s="62">
        <f>Table1[[#This Row],[gross]]-Table1[[#This Row],[budget]]</f>
        <v>-190641321</v>
      </c>
      <c r="J1483" s="61">
        <f>Table1[[#This Row],[gross]]/1000000</f>
        <v>73.058678999999998</v>
      </c>
      <c r="K1483" s="61">
        <f>Table1[[#This Row],[budget]]/1000000</f>
        <v>263.7</v>
      </c>
      <c r="L1483" s="71">
        <f>Table1[[#This Row],[Profit_Margin]]/1000000</f>
        <v>-190.641321</v>
      </c>
    </row>
    <row r="1484" spans="1:12">
      <c r="A1484" s="68" t="s">
        <v>6396</v>
      </c>
      <c r="B1484" s="61">
        <v>116</v>
      </c>
      <c r="C1484" s="62">
        <v>71026631</v>
      </c>
      <c r="D1484" s="61" t="s">
        <v>2125</v>
      </c>
      <c r="E1484" s="61" t="s">
        <v>7152</v>
      </c>
      <c r="F1484" s="61" t="s">
        <v>37</v>
      </c>
      <c r="G1484" s="62">
        <v>36000000</v>
      </c>
      <c r="H1484" s="61">
        <v>7</v>
      </c>
      <c r="I1484" s="62">
        <f>Table1[[#This Row],[gross]]-Table1[[#This Row],[budget]]</f>
        <v>35026631</v>
      </c>
      <c r="J1484" s="61">
        <f>Table1[[#This Row],[gross]]/1000000</f>
        <v>71.026630999999995</v>
      </c>
      <c r="K1484" s="61">
        <f>Table1[[#This Row],[budget]]/1000000</f>
        <v>36</v>
      </c>
      <c r="L1484" s="71">
        <f>Table1[[#This Row],[Profit_Margin]]/1000000</f>
        <v>35.026631000000002</v>
      </c>
    </row>
    <row r="1485" spans="1:12">
      <c r="A1485" s="68" t="s">
        <v>5990</v>
      </c>
      <c r="B1485" s="61">
        <v>101</v>
      </c>
      <c r="C1485" s="62">
        <v>8129455</v>
      </c>
      <c r="D1485" s="61" t="s">
        <v>1374</v>
      </c>
      <c r="E1485" s="61" t="s">
        <v>5993</v>
      </c>
      <c r="F1485" s="61" t="s">
        <v>37</v>
      </c>
      <c r="G1485" s="62">
        <v>45000000</v>
      </c>
      <c r="H1485" s="61">
        <v>6.3</v>
      </c>
      <c r="I1485" s="62">
        <f>Table1[[#This Row],[gross]]-Table1[[#This Row],[budget]]</f>
        <v>-36870545</v>
      </c>
      <c r="J1485" s="61">
        <f>Table1[[#This Row],[gross]]/1000000</f>
        <v>8.1294550000000001</v>
      </c>
      <c r="K1485" s="61">
        <f>Table1[[#This Row],[budget]]/1000000</f>
        <v>45</v>
      </c>
      <c r="L1485" s="71">
        <f>Table1[[#This Row],[Profit_Margin]]/1000000</f>
        <v>-36.870545</v>
      </c>
    </row>
    <row r="1486" spans="1:12">
      <c r="A1486" s="68" t="s">
        <v>5867</v>
      </c>
      <c r="B1486" s="61">
        <v>87</v>
      </c>
      <c r="C1486" s="62">
        <v>27972410</v>
      </c>
      <c r="D1486" s="61" t="s">
        <v>1628</v>
      </c>
      <c r="E1486" s="61" t="s">
        <v>5869</v>
      </c>
      <c r="F1486" s="61" t="s">
        <v>37</v>
      </c>
      <c r="G1486" s="62">
        <v>35000000</v>
      </c>
      <c r="H1486" s="61">
        <v>6.1</v>
      </c>
      <c r="I1486" s="62">
        <f>Table1[[#This Row],[gross]]-Table1[[#This Row],[budget]]</f>
        <v>-7027590</v>
      </c>
      <c r="J1486" s="61">
        <f>Table1[[#This Row],[gross]]/1000000</f>
        <v>27.97241</v>
      </c>
      <c r="K1486" s="61">
        <f>Table1[[#This Row],[budget]]/1000000</f>
        <v>35</v>
      </c>
      <c r="L1486" s="71">
        <f>Table1[[#This Row],[Profit_Margin]]/1000000</f>
        <v>-7.02759</v>
      </c>
    </row>
    <row r="1487" spans="1:12">
      <c r="A1487" s="68" t="s">
        <v>14116</v>
      </c>
      <c r="B1487" s="61">
        <v>97</v>
      </c>
      <c r="C1487" s="62">
        <v>31179516</v>
      </c>
      <c r="D1487" s="61" t="s">
        <v>1671</v>
      </c>
      <c r="E1487" s="61" t="s">
        <v>14117</v>
      </c>
      <c r="F1487" s="61" t="s">
        <v>37</v>
      </c>
      <c r="G1487" s="62">
        <v>12000000</v>
      </c>
      <c r="H1487" s="61">
        <v>4.3</v>
      </c>
      <c r="I1487" s="62">
        <f>Table1[[#This Row],[gross]]-Table1[[#This Row],[budget]]</f>
        <v>19179516</v>
      </c>
      <c r="J1487" s="61">
        <f>Table1[[#This Row],[gross]]/1000000</f>
        <v>31.179516</v>
      </c>
      <c r="K1487" s="61">
        <f>Table1[[#This Row],[budget]]/1000000</f>
        <v>12</v>
      </c>
      <c r="L1487" s="71">
        <f>Table1[[#This Row],[Profit_Margin]]/1000000</f>
        <v>19.179516</v>
      </c>
    </row>
    <row r="1488" spans="1:12">
      <c r="A1488" s="68" t="s">
        <v>4693</v>
      </c>
      <c r="B1488" s="61">
        <v>81</v>
      </c>
      <c r="C1488" s="62">
        <v>10539414</v>
      </c>
      <c r="D1488" s="61" t="s">
        <v>5669</v>
      </c>
      <c r="E1488" s="61" t="s">
        <v>5670</v>
      </c>
      <c r="F1488" s="61" t="s">
        <v>37</v>
      </c>
      <c r="G1488" s="62">
        <v>47000000</v>
      </c>
      <c r="H1488" s="61">
        <v>4.7</v>
      </c>
      <c r="I1488" s="62">
        <f>Table1[[#This Row],[gross]]-Table1[[#This Row],[budget]]</f>
        <v>-36460586</v>
      </c>
      <c r="J1488" s="61">
        <f>Table1[[#This Row],[gross]]/1000000</f>
        <v>10.539414000000001</v>
      </c>
      <c r="K1488" s="61">
        <f>Table1[[#This Row],[budget]]/1000000</f>
        <v>47</v>
      </c>
      <c r="L1488" s="71">
        <f>Table1[[#This Row],[Profit_Margin]]/1000000</f>
        <v>-36.460585999999999</v>
      </c>
    </row>
    <row r="1489" spans="1:12">
      <c r="A1489" s="68" t="s">
        <v>12993</v>
      </c>
      <c r="B1489" s="61">
        <v>82</v>
      </c>
      <c r="C1489" s="62">
        <v>25571351</v>
      </c>
      <c r="D1489" s="61" t="s">
        <v>8841</v>
      </c>
      <c r="E1489" s="61" t="s">
        <v>13423</v>
      </c>
      <c r="F1489" s="61" t="s">
        <v>37</v>
      </c>
      <c r="G1489" s="62">
        <v>14000000</v>
      </c>
      <c r="H1489" s="61">
        <v>6.6</v>
      </c>
      <c r="I1489" s="62">
        <f>Table1[[#This Row],[gross]]-Table1[[#This Row],[budget]]</f>
        <v>11571351</v>
      </c>
      <c r="J1489" s="61">
        <f>Table1[[#This Row],[gross]]/1000000</f>
        <v>25.571351</v>
      </c>
      <c r="K1489" s="61">
        <f>Table1[[#This Row],[budget]]/1000000</f>
        <v>14</v>
      </c>
      <c r="L1489" s="71">
        <f>Table1[[#This Row],[Profit_Margin]]/1000000</f>
        <v>11.571351</v>
      </c>
    </row>
    <row r="1490" spans="1:12">
      <c r="A1490" s="68" t="s">
        <v>10444</v>
      </c>
      <c r="B1490" s="61">
        <v>98</v>
      </c>
      <c r="C1490" s="62">
        <v>14252830</v>
      </c>
      <c r="D1490" s="61" t="s">
        <v>6419</v>
      </c>
      <c r="E1490" s="61" t="s">
        <v>10446</v>
      </c>
      <c r="F1490" s="61" t="s">
        <v>37</v>
      </c>
      <c r="G1490" s="62">
        <v>22000000</v>
      </c>
      <c r="H1490" s="61">
        <v>5.3</v>
      </c>
      <c r="I1490" s="62">
        <f>Table1[[#This Row],[gross]]-Table1[[#This Row],[budget]]</f>
        <v>-7747170</v>
      </c>
      <c r="J1490" s="61">
        <f>Table1[[#This Row],[gross]]/1000000</f>
        <v>14.252829999999999</v>
      </c>
      <c r="K1490" s="61">
        <f>Table1[[#This Row],[budget]]/1000000</f>
        <v>22</v>
      </c>
      <c r="L1490" s="71">
        <f>Table1[[#This Row],[Profit_Margin]]/1000000</f>
        <v>-7.7471699999999997</v>
      </c>
    </row>
    <row r="1491" spans="1:12">
      <c r="A1491" s="68" t="s">
        <v>1511</v>
      </c>
      <c r="B1491" s="61">
        <v>94</v>
      </c>
      <c r="C1491" s="62">
        <v>103812241</v>
      </c>
      <c r="D1491" s="61" t="s">
        <v>165</v>
      </c>
      <c r="E1491" s="61" t="s">
        <v>2923</v>
      </c>
      <c r="F1491" s="61" t="s">
        <v>37</v>
      </c>
      <c r="G1491" s="62">
        <v>79000000</v>
      </c>
      <c r="H1491" s="61">
        <v>5.8</v>
      </c>
      <c r="I1491" s="62">
        <f>Table1[[#This Row],[gross]]-Table1[[#This Row],[budget]]</f>
        <v>24812241</v>
      </c>
      <c r="J1491" s="61">
        <f>Table1[[#This Row],[gross]]/1000000</f>
        <v>103.812241</v>
      </c>
      <c r="K1491" s="61">
        <f>Table1[[#This Row],[budget]]/1000000</f>
        <v>79</v>
      </c>
      <c r="L1491" s="71">
        <f>Table1[[#This Row],[Profit_Margin]]/1000000</f>
        <v>24.812241</v>
      </c>
    </row>
    <row r="1492" spans="1:12">
      <c r="A1492" s="68" t="s">
        <v>21171</v>
      </c>
      <c r="B1492" s="61">
        <v>135</v>
      </c>
      <c r="C1492" s="62">
        <v>638951</v>
      </c>
      <c r="D1492" s="61" t="s">
        <v>3409</v>
      </c>
      <c r="E1492" s="61" t="s">
        <v>21174</v>
      </c>
      <c r="F1492" s="61" t="s">
        <v>21178</v>
      </c>
      <c r="G1492" s="62">
        <v>1592000</v>
      </c>
      <c r="H1492" s="61">
        <v>7.4</v>
      </c>
      <c r="I1492" s="62">
        <f>Table1[[#This Row],[gross]]-Table1[[#This Row],[budget]]</f>
        <v>-953049</v>
      </c>
      <c r="J1492" s="61">
        <f>Table1[[#This Row],[gross]]/1000000</f>
        <v>0.63895100000000005</v>
      </c>
      <c r="K1492" s="61">
        <f>Table1[[#This Row],[budget]]/1000000</f>
        <v>1.5920000000000001</v>
      </c>
      <c r="L1492" s="71">
        <f>Table1[[#This Row],[Profit_Margin]]/1000000</f>
        <v>-0.95304900000000004</v>
      </c>
    </row>
    <row r="1493" spans="1:12">
      <c r="A1493" s="68" t="s">
        <v>2703</v>
      </c>
      <c r="B1493" s="61">
        <v>93</v>
      </c>
      <c r="C1493" s="62">
        <v>101702060</v>
      </c>
      <c r="D1493" s="61" t="s">
        <v>5716</v>
      </c>
      <c r="E1493" s="61" t="s">
        <v>5717</v>
      </c>
      <c r="F1493" s="61" t="s">
        <v>37</v>
      </c>
      <c r="G1493" s="62">
        <v>45000000</v>
      </c>
      <c r="H1493" s="61">
        <v>5.8</v>
      </c>
      <c r="I1493" s="62">
        <f>Table1[[#This Row],[gross]]-Table1[[#This Row],[budget]]</f>
        <v>56702060</v>
      </c>
      <c r="J1493" s="61">
        <f>Table1[[#This Row],[gross]]/1000000</f>
        <v>101.70206</v>
      </c>
      <c r="K1493" s="61">
        <f>Table1[[#This Row],[budget]]/1000000</f>
        <v>45</v>
      </c>
      <c r="L1493" s="71">
        <f>Table1[[#This Row],[Profit_Margin]]/1000000</f>
        <v>56.702060000000003</v>
      </c>
    </row>
    <row r="1494" spans="1:12">
      <c r="A1494" s="68" t="s">
        <v>4423</v>
      </c>
      <c r="B1494" s="61">
        <v>97</v>
      </c>
      <c r="C1494" s="62">
        <v>21973182</v>
      </c>
      <c r="D1494" s="61" t="s">
        <v>852</v>
      </c>
      <c r="E1494" s="61" t="s">
        <v>10236</v>
      </c>
      <c r="F1494" s="61" t="s">
        <v>37</v>
      </c>
      <c r="G1494" s="62">
        <v>23000000</v>
      </c>
      <c r="H1494" s="61">
        <v>6.6</v>
      </c>
      <c r="I1494" s="62">
        <f>Table1[[#This Row],[gross]]-Table1[[#This Row],[budget]]</f>
        <v>-1026818</v>
      </c>
      <c r="J1494" s="61">
        <f>Table1[[#This Row],[gross]]/1000000</f>
        <v>21.973182000000001</v>
      </c>
      <c r="K1494" s="61">
        <f>Table1[[#This Row],[budget]]/1000000</f>
        <v>23</v>
      </c>
      <c r="L1494" s="71">
        <f>Table1[[#This Row],[Profit_Margin]]/1000000</f>
        <v>-1.026818</v>
      </c>
    </row>
    <row r="1495" spans="1:12">
      <c r="A1495" s="68" t="s">
        <v>4166</v>
      </c>
      <c r="B1495" s="61">
        <v>124</v>
      </c>
      <c r="C1495" s="62">
        <v>56443482</v>
      </c>
      <c r="D1495" s="61" t="s">
        <v>4167</v>
      </c>
      <c r="E1495" s="61" t="s">
        <v>4168</v>
      </c>
      <c r="F1495" s="61" t="s">
        <v>37</v>
      </c>
      <c r="G1495" s="62">
        <v>60000000</v>
      </c>
      <c r="H1495" s="61">
        <v>6.6</v>
      </c>
      <c r="I1495" s="62">
        <f>Table1[[#This Row],[gross]]-Table1[[#This Row],[budget]]</f>
        <v>-3556518</v>
      </c>
      <c r="J1495" s="61">
        <f>Table1[[#This Row],[gross]]/1000000</f>
        <v>56.443482000000003</v>
      </c>
      <c r="K1495" s="61">
        <f>Table1[[#This Row],[budget]]/1000000</f>
        <v>60</v>
      </c>
      <c r="L1495" s="71">
        <f>Table1[[#This Row],[Profit_Margin]]/1000000</f>
        <v>-3.5565180000000001</v>
      </c>
    </row>
    <row r="1496" spans="1:12">
      <c r="A1496" s="68" t="s">
        <v>10492</v>
      </c>
      <c r="B1496" s="61">
        <v>116</v>
      </c>
      <c r="C1496" s="62">
        <v>1050445</v>
      </c>
      <c r="D1496" s="61" t="s">
        <v>10493</v>
      </c>
      <c r="E1496" s="61" t="s">
        <v>10494</v>
      </c>
      <c r="F1496" s="61" t="s">
        <v>1464</v>
      </c>
      <c r="G1496" s="62">
        <v>22000000</v>
      </c>
      <c r="H1496" s="61">
        <v>7.8</v>
      </c>
      <c r="I1496" s="62">
        <f>Table1[[#This Row],[gross]]-Table1[[#This Row],[budget]]</f>
        <v>-20949555</v>
      </c>
      <c r="J1496" s="61">
        <f>Table1[[#This Row],[gross]]/1000000</f>
        <v>1.0504450000000001</v>
      </c>
      <c r="K1496" s="61">
        <f>Table1[[#This Row],[budget]]/1000000</f>
        <v>22</v>
      </c>
      <c r="L1496" s="71">
        <f>Table1[[#This Row],[Profit_Margin]]/1000000</f>
        <v>-20.949555</v>
      </c>
    </row>
    <row r="1497" spans="1:12">
      <c r="A1497" s="68" t="s">
        <v>3405</v>
      </c>
      <c r="B1497" s="61">
        <v>118</v>
      </c>
      <c r="C1497" s="62">
        <v>30920167</v>
      </c>
      <c r="D1497" s="61" t="s">
        <v>6419</v>
      </c>
      <c r="E1497" s="61" t="s">
        <v>9112</v>
      </c>
      <c r="F1497" s="61" t="s">
        <v>37</v>
      </c>
      <c r="G1497" s="62">
        <v>25000000</v>
      </c>
      <c r="H1497" s="61">
        <v>5.7</v>
      </c>
      <c r="I1497" s="62">
        <f>Table1[[#This Row],[gross]]-Table1[[#This Row],[budget]]</f>
        <v>5920167</v>
      </c>
      <c r="J1497" s="61">
        <f>Table1[[#This Row],[gross]]/1000000</f>
        <v>30.920166999999999</v>
      </c>
      <c r="K1497" s="61">
        <f>Table1[[#This Row],[budget]]/1000000</f>
        <v>25</v>
      </c>
      <c r="L1497" s="71">
        <f>Table1[[#This Row],[Profit_Margin]]/1000000</f>
        <v>5.9201670000000002</v>
      </c>
    </row>
    <row r="1498" spans="1:12">
      <c r="A1498" s="68" t="s">
        <v>3668</v>
      </c>
      <c r="B1498" s="61">
        <v>123</v>
      </c>
      <c r="C1498" s="62">
        <v>94125426</v>
      </c>
      <c r="D1498" s="61" t="s">
        <v>6326</v>
      </c>
      <c r="E1498" s="61" t="s">
        <v>6327</v>
      </c>
      <c r="F1498" s="61" t="s">
        <v>37</v>
      </c>
      <c r="G1498" s="62">
        <v>40000000</v>
      </c>
      <c r="H1498" s="61">
        <v>7</v>
      </c>
      <c r="I1498" s="62">
        <f>Table1[[#This Row],[gross]]-Table1[[#This Row],[budget]]</f>
        <v>54125426</v>
      </c>
      <c r="J1498" s="61">
        <f>Table1[[#This Row],[gross]]/1000000</f>
        <v>94.125426000000004</v>
      </c>
      <c r="K1498" s="61">
        <f>Table1[[#This Row],[budget]]/1000000</f>
        <v>40</v>
      </c>
      <c r="L1498" s="71">
        <f>Table1[[#This Row],[Profit_Margin]]/1000000</f>
        <v>54.125425999999997</v>
      </c>
    </row>
    <row r="1499" spans="1:12">
      <c r="A1499" s="68" t="s">
        <v>521</v>
      </c>
      <c r="B1499" s="61">
        <v>88</v>
      </c>
      <c r="C1499" s="62">
        <v>80170146</v>
      </c>
      <c r="D1499" s="61" t="s">
        <v>227</v>
      </c>
      <c r="E1499" s="61" t="s">
        <v>2507</v>
      </c>
      <c r="F1499" s="61" t="s">
        <v>37</v>
      </c>
      <c r="G1499" s="62">
        <v>85000000</v>
      </c>
      <c r="H1499" s="61">
        <v>6.1</v>
      </c>
      <c r="I1499" s="62">
        <f>Table1[[#This Row],[gross]]-Table1[[#This Row],[budget]]</f>
        <v>-4829854</v>
      </c>
      <c r="J1499" s="61">
        <f>Table1[[#This Row],[gross]]/1000000</f>
        <v>80.170146000000003</v>
      </c>
      <c r="K1499" s="61">
        <f>Table1[[#This Row],[budget]]/1000000</f>
        <v>85</v>
      </c>
      <c r="L1499" s="71">
        <f>Table1[[#This Row],[Profit_Margin]]/1000000</f>
        <v>-4.8298540000000001</v>
      </c>
    </row>
    <row r="1500" spans="1:12">
      <c r="A1500" s="68" t="s">
        <v>14946</v>
      </c>
      <c r="B1500" s="61">
        <v>112</v>
      </c>
      <c r="C1500" s="62">
        <v>37295394</v>
      </c>
      <c r="D1500" s="61" t="s">
        <v>2527</v>
      </c>
      <c r="E1500" s="61" t="s">
        <v>16493</v>
      </c>
      <c r="F1500" s="61" t="s">
        <v>37</v>
      </c>
      <c r="G1500" s="62">
        <v>6600000</v>
      </c>
      <c r="H1500" s="61">
        <v>5.7</v>
      </c>
      <c r="I1500" s="62">
        <f>Table1[[#This Row],[gross]]-Table1[[#This Row],[budget]]</f>
        <v>30695394</v>
      </c>
      <c r="J1500" s="61">
        <f>Table1[[#This Row],[gross]]/1000000</f>
        <v>37.295394000000002</v>
      </c>
      <c r="K1500" s="61">
        <f>Table1[[#This Row],[budget]]/1000000</f>
        <v>6.6</v>
      </c>
      <c r="L1500" s="71">
        <f>Table1[[#This Row],[Profit_Margin]]/1000000</f>
        <v>30.695394</v>
      </c>
    </row>
    <row r="1501" spans="1:12">
      <c r="A1501" s="68" t="s">
        <v>8186</v>
      </c>
      <c r="B1501" s="61">
        <v>96</v>
      </c>
      <c r="C1501" s="62">
        <v>143492840</v>
      </c>
      <c r="D1501" s="61" t="s">
        <v>1415</v>
      </c>
      <c r="E1501" s="61" t="s">
        <v>16441</v>
      </c>
      <c r="F1501" s="61" t="s">
        <v>37</v>
      </c>
      <c r="G1501" s="62">
        <v>7500000</v>
      </c>
      <c r="H1501" s="61">
        <v>7.5</v>
      </c>
      <c r="I1501" s="62">
        <f>Table1[[#This Row],[gross]]-Table1[[#This Row],[budget]]</f>
        <v>135992840</v>
      </c>
      <c r="J1501" s="61">
        <f>Table1[[#This Row],[gross]]/1000000</f>
        <v>143.49284</v>
      </c>
      <c r="K1501" s="61">
        <f>Table1[[#This Row],[budget]]/1000000</f>
        <v>7.5</v>
      </c>
      <c r="L1501" s="71">
        <f>Table1[[#This Row],[Profit_Margin]]/1000000</f>
        <v>135.99284</v>
      </c>
    </row>
    <row r="1502" spans="1:12">
      <c r="A1502" s="68" t="s">
        <v>443</v>
      </c>
      <c r="B1502" s="61">
        <v>127</v>
      </c>
      <c r="C1502" s="62">
        <v>47375327</v>
      </c>
      <c r="D1502" s="61" t="s">
        <v>73</v>
      </c>
      <c r="E1502" s="61" t="s">
        <v>445</v>
      </c>
      <c r="F1502" s="61" t="s">
        <v>37</v>
      </c>
      <c r="G1502" s="62">
        <v>176000000</v>
      </c>
      <c r="H1502" s="61">
        <v>5.4</v>
      </c>
      <c r="I1502" s="62">
        <f>Table1[[#This Row],[gross]]-Table1[[#This Row],[budget]]</f>
        <v>-128624673</v>
      </c>
      <c r="J1502" s="61">
        <f>Table1[[#This Row],[gross]]/1000000</f>
        <v>47.375326999999999</v>
      </c>
      <c r="K1502" s="61">
        <f>Table1[[#This Row],[budget]]/1000000</f>
        <v>176</v>
      </c>
      <c r="L1502" s="71">
        <f>Table1[[#This Row],[Profit_Margin]]/1000000</f>
        <v>-128.624673</v>
      </c>
    </row>
    <row r="1503" spans="1:12">
      <c r="A1503" s="68" t="s">
        <v>893</v>
      </c>
      <c r="B1503" s="61">
        <v>92</v>
      </c>
      <c r="C1503" s="62">
        <v>181166115</v>
      </c>
      <c r="D1503" s="61" t="s">
        <v>227</v>
      </c>
      <c r="E1503" s="61" t="s">
        <v>2033</v>
      </c>
      <c r="F1503" s="61" t="s">
        <v>37</v>
      </c>
      <c r="G1503" s="62">
        <v>93000000</v>
      </c>
      <c r="H1503" s="61">
        <v>5.9</v>
      </c>
      <c r="I1503" s="62">
        <f>Table1[[#This Row],[gross]]-Table1[[#This Row],[budget]]</f>
        <v>88166115</v>
      </c>
      <c r="J1503" s="61">
        <f>Table1[[#This Row],[gross]]/1000000</f>
        <v>181.16611499999999</v>
      </c>
      <c r="K1503" s="61">
        <f>Table1[[#This Row],[budget]]/1000000</f>
        <v>93</v>
      </c>
      <c r="L1503" s="71">
        <f>Table1[[#This Row],[Profit_Margin]]/1000000</f>
        <v>88.166115000000005</v>
      </c>
    </row>
    <row r="1504" spans="1:12">
      <c r="A1504" s="68" t="s">
        <v>389</v>
      </c>
      <c r="B1504" s="61">
        <v>127</v>
      </c>
      <c r="C1504" s="62">
        <v>356784000</v>
      </c>
      <c r="D1504" s="61" t="s">
        <v>1170</v>
      </c>
      <c r="E1504" s="61" t="s">
        <v>3860</v>
      </c>
      <c r="F1504" s="61" t="s">
        <v>37</v>
      </c>
      <c r="G1504" s="62">
        <v>63000000</v>
      </c>
      <c r="H1504" s="61">
        <v>8.1</v>
      </c>
      <c r="I1504" s="62">
        <f>Table1[[#This Row],[gross]]-Table1[[#This Row],[budget]]</f>
        <v>293784000</v>
      </c>
      <c r="J1504" s="61">
        <f>Table1[[#This Row],[gross]]/1000000</f>
        <v>356.78399999999999</v>
      </c>
      <c r="K1504" s="61">
        <f>Table1[[#This Row],[budget]]/1000000</f>
        <v>63</v>
      </c>
      <c r="L1504" s="71">
        <f>Table1[[#This Row],[Profit_Margin]]/1000000</f>
        <v>293.78399999999999</v>
      </c>
    </row>
    <row r="1505" spans="1:12">
      <c r="A1505" s="68" t="s">
        <v>233</v>
      </c>
      <c r="B1505" s="61">
        <v>124</v>
      </c>
      <c r="C1505" s="62">
        <v>652177271</v>
      </c>
      <c r="D1505" s="61" t="s">
        <v>227</v>
      </c>
      <c r="E1505" s="61" t="s">
        <v>236</v>
      </c>
      <c r="F1505" s="61" t="s">
        <v>37</v>
      </c>
      <c r="G1505" s="62">
        <v>150000000</v>
      </c>
      <c r="H1505" s="61">
        <v>7</v>
      </c>
      <c r="I1505" s="62">
        <f>Table1[[#This Row],[gross]]-Table1[[#This Row],[budget]]</f>
        <v>502177271</v>
      </c>
      <c r="J1505" s="61">
        <f>Table1[[#This Row],[gross]]/1000000</f>
        <v>652.17727100000002</v>
      </c>
      <c r="K1505" s="61">
        <f>Table1[[#This Row],[budget]]/1000000</f>
        <v>150</v>
      </c>
      <c r="L1505" s="71">
        <f>Table1[[#This Row],[Profit_Margin]]/1000000</f>
        <v>502.17727100000002</v>
      </c>
    </row>
    <row r="1506" spans="1:12">
      <c r="A1506" s="68" t="s">
        <v>2178</v>
      </c>
      <c r="B1506" s="61">
        <v>117</v>
      </c>
      <c r="C1506" s="62">
        <v>103028109</v>
      </c>
      <c r="D1506" s="61" t="s">
        <v>1681</v>
      </c>
      <c r="E1506" s="61" t="s">
        <v>2625</v>
      </c>
      <c r="F1506" s="61" t="s">
        <v>37</v>
      </c>
      <c r="G1506" s="62">
        <v>80000000</v>
      </c>
      <c r="H1506" s="61">
        <v>6.4</v>
      </c>
      <c r="I1506" s="62">
        <f>Table1[[#This Row],[gross]]-Table1[[#This Row],[budget]]</f>
        <v>23028109</v>
      </c>
      <c r="J1506" s="61">
        <f>Table1[[#This Row],[gross]]/1000000</f>
        <v>103.028109</v>
      </c>
      <c r="K1506" s="61">
        <f>Table1[[#This Row],[budget]]/1000000</f>
        <v>80</v>
      </c>
      <c r="L1506" s="71">
        <f>Table1[[#This Row],[Profit_Margin]]/1000000</f>
        <v>23.028109000000001</v>
      </c>
    </row>
    <row r="1507" spans="1:12">
      <c r="A1507" s="68" t="s">
        <v>2042</v>
      </c>
      <c r="B1507" s="61">
        <v>95</v>
      </c>
      <c r="C1507" s="62">
        <v>48291624</v>
      </c>
      <c r="D1507" s="61" t="s">
        <v>3632</v>
      </c>
      <c r="E1507" s="61" t="s">
        <v>4462</v>
      </c>
      <c r="F1507" s="61" t="s">
        <v>37</v>
      </c>
      <c r="G1507" s="62">
        <v>58000000</v>
      </c>
      <c r="H1507" s="61">
        <v>6.7</v>
      </c>
      <c r="I1507" s="62">
        <f>Table1[[#This Row],[gross]]-Table1[[#This Row],[budget]]</f>
        <v>-9708376</v>
      </c>
      <c r="J1507" s="61">
        <f>Table1[[#This Row],[gross]]/1000000</f>
        <v>48.291623999999999</v>
      </c>
      <c r="K1507" s="61">
        <f>Table1[[#This Row],[budget]]/1000000</f>
        <v>58</v>
      </c>
      <c r="L1507" s="71">
        <f>Table1[[#This Row],[Profit_Margin]]/1000000</f>
        <v>-9.7083759999999995</v>
      </c>
    </row>
    <row r="1508" spans="1:12">
      <c r="A1508" s="68" t="s">
        <v>1770</v>
      </c>
      <c r="B1508" s="61">
        <v>97</v>
      </c>
      <c r="C1508" s="62">
        <v>39852</v>
      </c>
      <c r="D1508" s="61" t="s">
        <v>2527</v>
      </c>
      <c r="E1508" s="61" t="s">
        <v>19517</v>
      </c>
      <c r="F1508" s="61" t="s">
        <v>37</v>
      </c>
      <c r="G1508" s="62">
        <v>3000000</v>
      </c>
      <c r="H1508" s="61">
        <v>6.7</v>
      </c>
      <c r="I1508" s="62">
        <f>Table1[[#This Row],[gross]]-Table1[[#This Row],[budget]]</f>
        <v>-2960148</v>
      </c>
      <c r="J1508" s="61">
        <f>Table1[[#This Row],[gross]]/1000000</f>
        <v>3.9851999999999999E-2</v>
      </c>
      <c r="K1508" s="61">
        <f>Table1[[#This Row],[budget]]/1000000</f>
        <v>3</v>
      </c>
      <c r="L1508" s="71">
        <f>Table1[[#This Row],[Profit_Margin]]/1000000</f>
        <v>-2.9601479999999998</v>
      </c>
    </row>
    <row r="1509" spans="1:12">
      <c r="A1509" s="68" t="s">
        <v>809</v>
      </c>
      <c r="B1509" s="61">
        <v>95</v>
      </c>
      <c r="C1509" s="62">
        <v>56127162</v>
      </c>
      <c r="D1509" s="61" t="s">
        <v>1681</v>
      </c>
      <c r="E1509" s="61" t="s">
        <v>11605</v>
      </c>
      <c r="F1509" s="61" t="s">
        <v>37</v>
      </c>
      <c r="G1509" s="62">
        <v>18000000</v>
      </c>
      <c r="H1509" s="61">
        <v>5.4</v>
      </c>
      <c r="I1509" s="62">
        <f>Table1[[#This Row],[gross]]-Table1[[#This Row],[budget]]</f>
        <v>38127162</v>
      </c>
      <c r="J1509" s="61">
        <f>Table1[[#This Row],[gross]]/1000000</f>
        <v>56.127161999999998</v>
      </c>
      <c r="K1509" s="61">
        <f>Table1[[#This Row],[budget]]/1000000</f>
        <v>18</v>
      </c>
      <c r="L1509" s="71">
        <f>Table1[[#This Row],[Profit_Margin]]/1000000</f>
        <v>38.127161999999998</v>
      </c>
    </row>
    <row r="1510" spans="1:12">
      <c r="A1510" s="68" t="s">
        <v>4239</v>
      </c>
      <c r="B1510" s="61">
        <v>103</v>
      </c>
      <c r="C1510" s="62">
        <v>17324744</v>
      </c>
      <c r="D1510" s="61" t="s">
        <v>3632</v>
      </c>
      <c r="E1510" s="61" t="s">
        <v>8989</v>
      </c>
      <c r="F1510" s="61" t="s">
        <v>37</v>
      </c>
      <c r="G1510" s="62">
        <v>28000000</v>
      </c>
      <c r="H1510" s="61">
        <v>5.3</v>
      </c>
      <c r="I1510" s="62">
        <f>Table1[[#This Row],[gross]]-Table1[[#This Row],[budget]]</f>
        <v>-10675256</v>
      </c>
      <c r="J1510" s="61">
        <f>Table1[[#This Row],[gross]]/1000000</f>
        <v>17.324743999999999</v>
      </c>
      <c r="K1510" s="61">
        <f>Table1[[#This Row],[budget]]/1000000</f>
        <v>28</v>
      </c>
      <c r="L1510" s="71">
        <f>Table1[[#This Row],[Profit_Margin]]/1000000</f>
        <v>-10.675255999999999</v>
      </c>
    </row>
    <row r="1511" spans="1:12">
      <c r="A1511" s="68" t="s">
        <v>6827</v>
      </c>
      <c r="B1511" s="61">
        <v>84</v>
      </c>
      <c r="C1511" s="62">
        <v>4777007</v>
      </c>
      <c r="D1511" s="61" t="s">
        <v>6829</v>
      </c>
      <c r="E1511" s="61" t="s">
        <v>6830</v>
      </c>
      <c r="F1511" s="61" t="s">
        <v>37</v>
      </c>
      <c r="G1511" s="62">
        <v>40000000</v>
      </c>
      <c r="H1511" s="61">
        <v>5.8</v>
      </c>
      <c r="I1511" s="62">
        <f>Table1[[#This Row],[gross]]-Table1[[#This Row],[budget]]</f>
        <v>-35222993</v>
      </c>
      <c r="J1511" s="61">
        <f>Table1[[#This Row],[gross]]/1000000</f>
        <v>4.7770070000000002</v>
      </c>
      <c r="K1511" s="61">
        <f>Table1[[#This Row],[budget]]/1000000</f>
        <v>40</v>
      </c>
      <c r="L1511" s="71">
        <f>Table1[[#This Row],[Profit_Margin]]/1000000</f>
        <v>-35.222993000000002</v>
      </c>
    </row>
    <row r="1512" spans="1:12">
      <c r="A1512" s="68" t="s">
        <v>1071</v>
      </c>
      <c r="B1512" s="61">
        <v>115</v>
      </c>
      <c r="C1512" s="62">
        <v>73000942</v>
      </c>
      <c r="D1512" s="61" t="s">
        <v>4068</v>
      </c>
      <c r="E1512" s="61" t="s">
        <v>13648</v>
      </c>
      <c r="F1512" s="61" t="s">
        <v>37</v>
      </c>
      <c r="G1512" s="62">
        <v>13000000</v>
      </c>
      <c r="H1512" s="61">
        <v>1.6</v>
      </c>
      <c r="I1512" s="62">
        <f>Table1[[#This Row],[gross]]-Table1[[#This Row],[budget]]</f>
        <v>60000942</v>
      </c>
      <c r="J1512" s="61">
        <f>Table1[[#This Row],[gross]]/1000000</f>
        <v>73.000941999999995</v>
      </c>
      <c r="K1512" s="61">
        <f>Table1[[#This Row],[budget]]/1000000</f>
        <v>13</v>
      </c>
      <c r="L1512" s="71">
        <f>Table1[[#This Row],[Profit_Margin]]/1000000</f>
        <v>60.000942000000002</v>
      </c>
    </row>
    <row r="1513" spans="1:12">
      <c r="A1513" s="68" t="s">
        <v>12606</v>
      </c>
      <c r="B1513" s="61">
        <v>91</v>
      </c>
      <c r="C1513" s="62">
        <v>13571817</v>
      </c>
      <c r="D1513" s="61" t="s">
        <v>4479</v>
      </c>
      <c r="E1513" s="61" t="s">
        <v>12607</v>
      </c>
      <c r="F1513" s="61" t="s">
        <v>37</v>
      </c>
      <c r="G1513" s="62">
        <v>15600000</v>
      </c>
      <c r="H1513" s="61">
        <v>4.5</v>
      </c>
      <c r="I1513" s="62">
        <f>Table1[[#This Row],[gross]]-Table1[[#This Row],[budget]]</f>
        <v>-2028183</v>
      </c>
      <c r="J1513" s="61">
        <f>Table1[[#This Row],[gross]]/1000000</f>
        <v>13.571816999999999</v>
      </c>
      <c r="K1513" s="61">
        <f>Table1[[#This Row],[budget]]/1000000</f>
        <v>15.6</v>
      </c>
      <c r="L1513" s="71">
        <f>Table1[[#This Row],[Profit_Margin]]/1000000</f>
        <v>-2.0281829999999998</v>
      </c>
    </row>
    <row r="1514" spans="1:12">
      <c r="A1514" s="68" t="s">
        <v>2271</v>
      </c>
      <c r="B1514" s="61">
        <v>138</v>
      </c>
      <c r="C1514" s="62">
        <v>35168677</v>
      </c>
      <c r="D1514" s="61" t="s">
        <v>2174</v>
      </c>
      <c r="E1514" s="61" t="s">
        <v>2273</v>
      </c>
      <c r="F1514" s="61" t="s">
        <v>37</v>
      </c>
      <c r="G1514" s="62">
        <v>100000000</v>
      </c>
      <c r="H1514" s="61">
        <v>6.7</v>
      </c>
      <c r="I1514" s="62">
        <f>Table1[[#This Row],[gross]]-Table1[[#This Row],[budget]]</f>
        <v>-64831323</v>
      </c>
      <c r="J1514" s="61">
        <f>Table1[[#This Row],[gross]]/1000000</f>
        <v>35.168677000000002</v>
      </c>
      <c r="K1514" s="61">
        <f>Table1[[#This Row],[budget]]/1000000</f>
        <v>100</v>
      </c>
      <c r="L1514" s="71">
        <f>Table1[[#This Row],[Profit_Margin]]/1000000</f>
        <v>-64.831322999999998</v>
      </c>
    </row>
    <row r="1515" spans="1:12">
      <c r="A1515" s="68" t="s">
        <v>14704</v>
      </c>
      <c r="B1515" s="61">
        <v>193</v>
      </c>
      <c r="C1515" s="62">
        <v>3275443</v>
      </c>
      <c r="D1515" s="61" t="s">
        <v>3409</v>
      </c>
      <c r="E1515" s="61" t="s">
        <v>14707</v>
      </c>
      <c r="F1515" s="61" t="s">
        <v>5611</v>
      </c>
      <c r="G1515" s="62">
        <v>700000000</v>
      </c>
      <c r="H1515" s="61">
        <v>6</v>
      </c>
      <c r="I1515" s="62">
        <f>Table1[[#This Row],[gross]]-Table1[[#This Row],[budget]]</f>
        <v>-696724557</v>
      </c>
      <c r="J1515" s="61">
        <f>Table1[[#This Row],[gross]]/1000000</f>
        <v>3.2754430000000001</v>
      </c>
      <c r="K1515" s="61">
        <f>Table1[[#This Row],[budget]]/1000000</f>
        <v>700</v>
      </c>
      <c r="L1515" s="71">
        <f>Table1[[#This Row],[Profit_Margin]]/1000000</f>
        <v>-696.724557</v>
      </c>
    </row>
    <row r="1516" spans="1:12">
      <c r="A1516" s="68" t="s">
        <v>10306</v>
      </c>
      <c r="B1516" s="61">
        <v>109</v>
      </c>
      <c r="C1516" s="62">
        <v>4109095</v>
      </c>
      <c r="D1516" s="61" t="s">
        <v>19368</v>
      </c>
      <c r="E1516" s="61" t="s">
        <v>19369</v>
      </c>
      <c r="F1516" s="61" t="s">
        <v>37</v>
      </c>
      <c r="G1516" s="62">
        <v>3000000</v>
      </c>
      <c r="H1516" s="61">
        <v>6</v>
      </c>
      <c r="I1516" s="62">
        <f>Table1[[#This Row],[gross]]-Table1[[#This Row],[budget]]</f>
        <v>1109095</v>
      </c>
      <c r="J1516" s="61">
        <f>Table1[[#This Row],[gross]]/1000000</f>
        <v>4.1090949999999999</v>
      </c>
      <c r="K1516" s="61">
        <f>Table1[[#This Row],[budget]]/1000000</f>
        <v>3</v>
      </c>
      <c r="L1516" s="71">
        <f>Table1[[#This Row],[Profit_Margin]]/1000000</f>
        <v>1.1090949999999999</v>
      </c>
    </row>
    <row r="1517" spans="1:12">
      <c r="A1517" s="68" t="s">
        <v>4080</v>
      </c>
      <c r="B1517" s="61">
        <v>89</v>
      </c>
      <c r="C1517" s="62">
        <v>66734992</v>
      </c>
      <c r="D1517" s="61" t="s">
        <v>1374</v>
      </c>
      <c r="E1517" s="61" t="s">
        <v>4082</v>
      </c>
      <c r="F1517" s="61" t="s">
        <v>37</v>
      </c>
      <c r="G1517" s="62">
        <v>60000000</v>
      </c>
      <c r="H1517" s="61">
        <v>4.4000000000000004</v>
      </c>
      <c r="I1517" s="62">
        <f>Table1[[#This Row],[gross]]-Table1[[#This Row],[budget]]</f>
        <v>6734992</v>
      </c>
      <c r="J1517" s="61">
        <f>Table1[[#This Row],[gross]]/1000000</f>
        <v>66.734992000000005</v>
      </c>
      <c r="K1517" s="61">
        <f>Table1[[#This Row],[budget]]/1000000</f>
        <v>60</v>
      </c>
      <c r="L1517" s="71">
        <f>Table1[[#This Row],[Profit_Margin]]/1000000</f>
        <v>6.7349920000000001</v>
      </c>
    </row>
    <row r="1518" spans="1:12">
      <c r="A1518" s="68" t="s">
        <v>11681</v>
      </c>
      <c r="B1518" s="61">
        <v>116</v>
      </c>
      <c r="C1518" s="62">
        <v>1292527</v>
      </c>
      <c r="D1518" s="61" t="s">
        <v>11682</v>
      </c>
      <c r="E1518" s="61" t="s">
        <v>11683</v>
      </c>
      <c r="F1518" s="61" t="s">
        <v>37</v>
      </c>
      <c r="G1518" s="62">
        <v>19000000</v>
      </c>
      <c r="H1518" s="61">
        <v>6.3</v>
      </c>
      <c r="I1518" s="62">
        <f>Table1[[#This Row],[gross]]-Table1[[#This Row],[budget]]</f>
        <v>-17707473</v>
      </c>
      <c r="J1518" s="61">
        <f>Table1[[#This Row],[gross]]/1000000</f>
        <v>1.292527</v>
      </c>
      <c r="K1518" s="61">
        <f>Table1[[#This Row],[budget]]/1000000</f>
        <v>19</v>
      </c>
      <c r="L1518" s="71">
        <f>Table1[[#This Row],[Profit_Margin]]/1000000</f>
        <v>-17.707473</v>
      </c>
    </row>
    <row r="1519" spans="1:12">
      <c r="A1519" s="68" t="s">
        <v>1421</v>
      </c>
      <c r="B1519" s="61">
        <v>123</v>
      </c>
      <c r="C1519" s="62">
        <v>47095453</v>
      </c>
      <c r="D1519" s="61" t="s">
        <v>3632</v>
      </c>
      <c r="E1519" s="61" t="s">
        <v>5571</v>
      </c>
      <c r="F1519" s="61" t="s">
        <v>37</v>
      </c>
      <c r="G1519" s="62">
        <v>48000000</v>
      </c>
      <c r="H1519" s="61">
        <v>6.4</v>
      </c>
      <c r="I1519" s="62">
        <f>Table1[[#This Row],[gross]]-Table1[[#This Row],[budget]]</f>
        <v>-904547</v>
      </c>
      <c r="J1519" s="61">
        <f>Table1[[#This Row],[gross]]/1000000</f>
        <v>47.095452999999999</v>
      </c>
      <c r="K1519" s="61">
        <f>Table1[[#This Row],[budget]]/1000000</f>
        <v>48</v>
      </c>
      <c r="L1519" s="71">
        <f>Table1[[#This Row],[Profit_Margin]]/1000000</f>
        <v>-0.90454699999999999</v>
      </c>
    </row>
    <row r="1520" spans="1:12">
      <c r="A1520" s="68" t="s">
        <v>14132</v>
      </c>
      <c r="B1520" s="61">
        <v>93</v>
      </c>
      <c r="C1520" s="62">
        <v>25240988</v>
      </c>
      <c r="D1520" s="61" t="s">
        <v>4068</v>
      </c>
      <c r="E1520" s="61" t="s">
        <v>14135</v>
      </c>
      <c r="F1520" s="61" t="s">
        <v>37</v>
      </c>
      <c r="G1520" s="62">
        <v>12000000</v>
      </c>
      <c r="H1520" s="61">
        <v>5.9</v>
      </c>
      <c r="I1520" s="62">
        <f>Table1[[#This Row],[gross]]-Table1[[#This Row],[budget]]</f>
        <v>13240988</v>
      </c>
      <c r="J1520" s="61">
        <f>Table1[[#This Row],[gross]]/1000000</f>
        <v>25.240988000000002</v>
      </c>
      <c r="K1520" s="61">
        <f>Table1[[#This Row],[budget]]/1000000</f>
        <v>12</v>
      </c>
      <c r="L1520" s="71">
        <f>Table1[[#This Row],[Profit_Margin]]/1000000</f>
        <v>13.240988</v>
      </c>
    </row>
    <row r="1521" spans="1:12">
      <c r="A1521" s="68" t="s">
        <v>12945</v>
      </c>
      <c r="B1521" s="61">
        <v>100</v>
      </c>
      <c r="C1521" s="62">
        <v>20566327</v>
      </c>
      <c r="D1521" s="61" t="s">
        <v>2136</v>
      </c>
      <c r="E1521" s="61" t="s">
        <v>12946</v>
      </c>
      <c r="F1521" s="61" t="s">
        <v>37</v>
      </c>
      <c r="G1521" s="62">
        <v>15000000</v>
      </c>
      <c r="H1521" s="61">
        <v>6.4</v>
      </c>
      <c r="I1521" s="62">
        <f>Table1[[#This Row],[gross]]-Table1[[#This Row],[budget]]</f>
        <v>5566327</v>
      </c>
      <c r="J1521" s="61">
        <f>Table1[[#This Row],[gross]]/1000000</f>
        <v>20.566327000000001</v>
      </c>
      <c r="K1521" s="61">
        <f>Table1[[#This Row],[budget]]/1000000</f>
        <v>15</v>
      </c>
      <c r="L1521" s="71">
        <f>Table1[[#This Row],[Profit_Margin]]/1000000</f>
        <v>5.5663270000000002</v>
      </c>
    </row>
    <row r="1522" spans="1:12">
      <c r="A1522" s="68" t="s">
        <v>8782</v>
      </c>
      <c r="B1522" s="61">
        <v>128</v>
      </c>
      <c r="C1522" s="62">
        <v>37036404</v>
      </c>
      <c r="D1522" s="61" t="s">
        <v>1415</v>
      </c>
      <c r="E1522" s="61" t="s">
        <v>8783</v>
      </c>
      <c r="F1522" s="61" t="s">
        <v>37</v>
      </c>
      <c r="G1522" s="62">
        <v>30000000</v>
      </c>
      <c r="H1522" s="61">
        <v>6.4</v>
      </c>
      <c r="I1522" s="62">
        <f>Table1[[#This Row],[gross]]-Table1[[#This Row],[budget]]</f>
        <v>7036404</v>
      </c>
      <c r="J1522" s="61">
        <f>Table1[[#This Row],[gross]]/1000000</f>
        <v>37.036403999999997</v>
      </c>
      <c r="K1522" s="61">
        <f>Table1[[#This Row],[budget]]/1000000</f>
        <v>30</v>
      </c>
      <c r="L1522" s="71">
        <f>Table1[[#This Row],[Profit_Margin]]/1000000</f>
        <v>7.0364040000000001</v>
      </c>
    </row>
    <row r="1523" spans="1:12">
      <c r="A1523" s="68" t="s">
        <v>19826</v>
      </c>
      <c r="B1523" s="61">
        <v>75</v>
      </c>
      <c r="C1523" s="62">
        <v>32230907</v>
      </c>
      <c r="D1523" s="61" t="s">
        <v>17534</v>
      </c>
      <c r="E1523" s="61" t="s">
        <v>19829</v>
      </c>
      <c r="F1523" s="61" t="s">
        <v>37</v>
      </c>
      <c r="G1523" s="62">
        <v>2500000</v>
      </c>
      <c r="H1523" s="61">
        <v>6.7</v>
      </c>
      <c r="I1523" s="62">
        <f>Table1[[#This Row],[gross]]-Table1[[#This Row],[budget]]</f>
        <v>29730907</v>
      </c>
      <c r="J1523" s="61">
        <f>Table1[[#This Row],[gross]]/1000000</f>
        <v>32.230907000000002</v>
      </c>
      <c r="K1523" s="61">
        <f>Table1[[#This Row],[budget]]/1000000</f>
        <v>2.5</v>
      </c>
      <c r="L1523" s="71">
        <f>Table1[[#This Row],[Profit_Margin]]/1000000</f>
        <v>29.730906999999998</v>
      </c>
    </row>
    <row r="1524" spans="1:12">
      <c r="A1524" s="68" t="s">
        <v>9031</v>
      </c>
      <c r="B1524" s="61">
        <v>103</v>
      </c>
      <c r="C1524" s="62">
        <v>28751715</v>
      </c>
      <c r="D1524" s="61" t="s">
        <v>1752</v>
      </c>
      <c r="E1524" s="61" t="s">
        <v>9033</v>
      </c>
      <c r="F1524" s="61" t="s">
        <v>37</v>
      </c>
      <c r="G1524" s="62">
        <v>28000000</v>
      </c>
      <c r="H1524" s="61">
        <v>6.6</v>
      </c>
      <c r="I1524" s="62">
        <f>Table1[[#This Row],[gross]]-Table1[[#This Row],[budget]]</f>
        <v>751715</v>
      </c>
      <c r="J1524" s="61">
        <f>Table1[[#This Row],[gross]]/1000000</f>
        <v>28.751715000000001</v>
      </c>
      <c r="K1524" s="61">
        <f>Table1[[#This Row],[budget]]/1000000</f>
        <v>28</v>
      </c>
      <c r="L1524" s="71">
        <f>Table1[[#This Row],[Profit_Margin]]/1000000</f>
        <v>0.75171500000000002</v>
      </c>
    </row>
    <row r="1525" spans="1:12">
      <c r="A1525" s="68" t="s">
        <v>692</v>
      </c>
      <c r="B1525" s="61">
        <v>117</v>
      </c>
      <c r="C1525" s="62">
        <v>48043505</v>
      </c>
      <c r="D1525" s="61" t="s">
        <v>2136</v>
      </c>
      <c r="E1525" s="61" t="s">
        <v>8938</v>
      </c>
      <c r="F1525" s="61" t="s">
        <v>37</v>
      </c>
      <c r="G1525" s="62">
        <v>30000000</v>
      </c>
      <c r="H1525" s="61">
        <v>7.7</v>
      </c>
      <c r="I1525" s="62">
        <f>Table1[[#This Row],[gross]]-Table1[[#This Row],[budget]]</f>
        <v>18043505</v>
      </c>
      <c r="J1525" s="61">
        <f>Table1[[#This Row],[gross]]/1000000</f>
        <v>48.043505000000003</v>
      </c>
      <c r="K1525" s="61">
        <f>Table1[[#This Row],[budget]]/1000000</f>
        <v>30</v>
      </c>
      <c r="L1525" s="71">
        <f>Table1[[#This Row],[Profit_Margin]]/1000000</f>
        <v>18.043505</v>
      </c>
    </row>
    <row r="1526" spans="1:12">
      <c r="A1526" s="68" t="s">
        <v>4597</v>
      </c>
      <c r="B1526" s="61">
        <v>95</v>
      </c>
      <c r="C1526" s="62">
        <v>52580895</v>
      </c>
      <c r="D1526" s="61" t="s">
        <v>5821</v>
      </c>
      <c r="E1526" s="61" t="s">
        <v>5822</v>
      </c>
      <c r="F1526" s="61" t="s">
        <v>37</v>
      </c>
      <c r="G1526" s="62">
        <v>45000000</v>
      </c>
      <c r="H1526" s="61">
        <v>5.6</v>
      </c>
      <c r="I1526" s="62">
        <f>Table1[[#This Row],[gross]]-Table1[[#This Row],[budget]]</f>
        <v>7580895</v>
      </c>
      <c r="J1526" s="61">
        <f>Table1[[#This Row],[gross]]/1000000</f>
        <v>52.580894999999998</v>
      </c>
      <c r="K1526" s="61">
        <f>Table1[[#This Row],[budget]]/1000000</f>
        <v>45</v>
      </c>
      <c r="L1526" s="71">
        <f>Table1[[#This Row],[Profit_Margin]]/1000000</f>
        <v>7.5808949999999999</v>
      </c>
    </row>
    <row r="1527" spans="1:12">
      <c r="A1527" s="68" t="s">
        <v>20074</v>
      </c>
      <c r="B1527" s="61">
        <v>91</v>
      </c>
      <c r="C1527" s="62">
        <v>7417210</v>
      </c>
      <c r="D1527" s="61" t="s">
        <v>3409</v>
      </c>
      <c r="E1527" s="61" t="s">
        <v>20894</v>
      </c>
      <c r="F1527" s="61" t="s">
        <v>37</v>
      </c>
      <c r="G1527" s="62">
        <v>1500000</v>
      </c>
      <c r="H1527" s="61">
        <v>7</v>
      </c>
      <c r="I1527" s="62">
        <f>Table1[[#This Row],[gross]]-Table1[[#This Row],[budget]]</f>
        <v>5917210</v>
      </c>
      <c r="J1527" s="61">
        <f>Table1[[#This Row],[gross]]/1000000</f>
        <v>7.4172099999999999</v>
      </c>
      <c r="K1527" s="61">
        <f>Table1[[#This Row],[budget]]/1000000</f>
        <v>1.5</v>
      </c>
      <c r="L1527" s="71">
        <f>Table1[[#This Row],[Profit_Margin]]/1000000</f>
        <v>5.9172099999999999</v>
      </c>
    </row>
    <row r="1528" spans="1:12">
      <c r="A1528" s="68" t="s">
        <v>1764</v>
      </c>
      <c r="B1528" s="61">
        <v>111</v>
      </c>
      <c r="C1528" s="62">
        <v>70098138</v>
      </c>
      <c r="D1528" s="61" t="s">
        <v>1325</v>
      </c>
      <c r="E1528" s="61" t="s">
        <v>4647</v>
      </c>
      <c r="F1528" s="61" t="s">
        <v>37</v>
      </c>
      <c r="G1528" s="62">
        <v>30000000</v>
      </c>
      <c r="H1528" s="61">
        <v>8.1</v>
      </c>
      <c r="I1528" s="62">
        <f>Table1[[#This Row],[gross]]-Table1[[#This Row],[budget]]</f>
        <v>40098138</v>
      </c>
      <c r="J1528" s="61">
        <f>Table1[[#This Row],[gross]]/1000000</f>
        <v>70.098138000000006</v>
      </c>
      <c r="K1528" s="61">
        <f>Table1[[#This Row],[budget]]/1000000</f>
        <v>30</v>
      </c>
      <c r="L1528" s="71">
        <f>Table1[[#This Row],[Profit_Margin]]/1000000</f>
        <v>40.098137999999999</v>
      </c>
    </row>
    <row r="1529" spans="1:12">
      <c r="A1529" s="68" t="s">
        <v>1764</v>
      </c>
      <c r="B1529" s="61">
        <v>137</v>
      </c>
      <c r="C1529" s="62">
        <v>66207920</v>
      </c>
      <c r="D1529" s="61" t="s">
        <v>464</v>
      </c>
      <c r="E1529" s="61" t="s">
        <v>4662</v>
      </c>
      <c r="F1529" s="61" t="s">
        <v>37</v>
      </c>
      <c r="G1529" s="62">
        <v>30000000</v>
      </c>
      <c r="H1529" s="61">
        <v>8</v>
      </c>
      <c r="I1529" s="62">
        <f>Table1[[#This Row],[gross]]-Table1[[#This Row],[budget]]</f>
        <v>36207920</v>
      </c>
      <c r="J1529" s="61">
        <f>Table1[[#This Row],[gross]]/1000000</f>
        <v>66.207920000000001</v>
      </c>
      <c r="K1529" s="61">
        <f>Table1[[#This Row],[budget]]/1000000</f>
        <v>30</v>
      </c>
      <c r="L1529" s="71">
        <f>Table1[[#This Row],[Profit_Margin]]/1000000</f>
        <v>36.207920000000001</v>
      </c>
    </row>
    <row r="1530" spans="1:12">
      <c r="A1530" s="68" t="s">
        <v>22252</v>
      </c>
      <c r="B1530" s="61">
        <v>95</v>
      </c>
      <c r="C1530" s="62">
        <v>26297</v>
      </c>
      <c r="D1530" s="61" t="s">
        <v>6790</v>
      </c>
      <c r="E1530" s="61" t="s">
        <v>22253</v>
      </c>
      <c r="F1530" s="61" t="s">
        <v>37</v>
      </c>
      <c r="G1530" s="62">
        <v>500000</v>
      </c>
      <c r="H1530" s="61">
        <v>6.3</v>
      </c>
      <c r="I1530" s="62">
        <f>Table1[[#This Row],[gross]]-Table1[[#This Row],[budget]]</f>
        <v>-473703</v>
      </c>
      <c r="J1530" s="61">
        <f>Table1[[#This Row],[gross]]/1000000</f>
        <v>2.6297000000000001E-2</v>
      </c>
      <c r="K1530" s="61">
        <f>Table1[[#This Row],[budget]]/1000000</f>
        <v>0.5</v>
      </c>
      <c r="L1530" s="71">
        <f>Table1[[#This Row],[Profit_Margin]]/1000000</f>
        <v>-0.47370299999999999</v>
      </c>
    </row>
    <row r="1531" spans="1:12">
      <c r="A1531" s="68" t="s">
        <v>17910</v>
      </c>
      <c r="B1531" s="61">
        <v>112</v>
      </c>
      <c r="C1531" s="62">
        <v>2445646</v>
      </c>
      <c r="D1531" s="61" t="s">
        <v>17911</v>
      </c>
      <c r="E1531" s="61" t="s">
        <v>17912</v>
      </c>
      <c r="F1531" s="61" t="s">
        <v>37</v>
      </c>
      <c r="G1531" s="62">
        <v>5000000</v>
      </c>
      <c r="H1531" s="61">
        <v>7</v>
      </c>
      <c r="I1531" s="62">
        <f>Table1[[#This Row],[gross]]-Table1[[#This Row],[budget]]</f>
        <v>-2554354</v>
      </c>
      <c r="J1531" s="61">
        <f>Table1[[#This Row],[gross]]/1000000</f>
        <v>2.445646</v>
      </c>
      <c r="K1531" s="61">
        <f>Table1[[#This Row],[budget]]/1000000</f>
        <v>5</v>
      </c>
      <c r="L1531" s="71">
        <f>Table1[[#This Row],[Profit_Margin]]/1000000</f>
        <v>-2.554354</v>
      </c>
    </row>
    <row r="1532" spans="1:12">
      <c r="A1532" s="68" t="s">
        <v>3475</v>
      </c>
      <c r="B1532" s="61">
        <v>116</v>
      </c>
      <c r="C1532" s="62">
        <v>25093607</v>
      </c>
      <c r="D1532" s="61" t="s">
        <v>334</v>
      </c>
      <c r="E1532" s="61" t="s">
        <v>3476</v>
      </c>
      <c r="F1532" s="61" t="s">
        <v>37</v>
      </c>
      <c r="G1532" s="62">
        <v>35000000</v>
      </c>
      <c r="H1532" s="61">
        <v>6.5</v>
      </c>
      <c r="I1532" s="62">
        <f>Table1[[#This Row],[gross]]-Table1[[#This Row],[budget]]</f>
        <v>-9906393</v>
      </c>
      <c r="J1532" s="61">
        <f>Table1[[#This Row],[gross]]/1000000</f>
        <v>25.093606999999999</v>
      </c>
      <c r="K1532" s="61">
        <f>Table1[[#This Row],[budget]]/1000000</f>
        <v>35</v>
      </c>
      <c r="L1532" s="71">
        <f>Table1[[#This Row],[Profit_Margin]]/1000000</f>
        <v>-9.9063929999999996</v>
      </c>
    </row>
    <row r="1533" spans="1:12">
      <c r="A1533" s="68" t="s">
        <v>4733</v>
      </c>
      <c r="B1533" s="61">
        <v>98</v>
      </c>
      <c r="C1533" s="62">
        <v>1987762</v>
      </c>
      <c r="D1533" s="61" t="s">
        <v>5274</v>
      </c>
      <c r="E1533" s="61" t="s">
        <v>15269</v>
      </c>
      <c r="F1533" s="61" t="s">
        <v>37</v>
      </c>
      <c r="G1533" s="62">
        <v>11000000</v>
      </c>
      <c r="H1533" s="61">
        <v>6.7</v>
      </c>
      <c r="I1533" s="62">
        <f>Table1[[#This Row],[gross]]-Table1[[#This Row],[budget]]</f>
        <v>-9012238</v>
      </c>
      <c r="J1533" s="61">
        <f>Table1[[#This Row],[gross]]/1000000</f>
        <v>1.987762</v>
      </c>
      <c r="K1533" s="61">
        <f>Table1[[#This Row],[budget]]/1000000</f>
        <v>11</v>
      </c>
      <c r="L1533" s="71">
        <f>Table1[[#This Row],[Profit_Margin]]/1000000</f>
        <v>-9.012238</v>
      </c>
    </row>
    <row r="1534" spans="1:12">
      <c r="A1534" s="68" t="s">
        <v>3102</v>
      </c>
      <c r="B1534" s="61">
        <v>100</v>
      </c>
      <c r="C1534" s="62">
        <v>47000485</v>
      </c>
      <c r="D1534" s="61" t="s">
        <v>3103</v>
      </c>
      <c r="E1534" s="61" t="s">
        <v>3105</v>
      </c>
      <c r="F1534" s="61" t="s">
        <v>37</v>
      </c>
      <c r="G1534" s="62">
        <v>75000000</v>
      </c>
      <c r="H1534" s="61">
        <v>5.4</v>
      </c>
      <c r="I1534" s="62">
        <f>Table1[[#This Row],[gross]]-Table1[[#This Row],[budget]]</f>
        <v>-27999515</v>
      </c>
      <c r="J1534" s="61">
        <f>Table1[[#This Row],[gross]]/1000000</f>
        <v>47.000484999999998</v>
      </c>
      <c r="K1534" s="61">
        <f>Table1[[#This Row],[budget]]/1000000</f>
        <v>75</v>
      </c>
      <c r="L1534" s="71">
        <f>Table1[[#This Row],[Profit_Margin]]/1000000</f>
        <v>-27.999514999999999</v>
      </c>
    </row>
    <row r="1535" spans="1:12">
      <c r="A1535" s="68" t="s">
        <v>8702</v>
      </c>
      <c r="B1535" s="61">
        <v>97</v>
      </c>
      <c r="C1535" s="62">
        <v>14938570</v>
      </c>
      <c r="D1535" s="61" t="s">
        <v>1528</v>
      </c>
      <c r="E1535" s="61" t="s">
        <v>12981</v>
      </c>
      <c r="F1535" s="61" t="s">
        <v>37</v>
      </c>
      <c r="G1535" s="62">
        <v>15000000</v>
      </c>
      <c r="H1535" s="61">
        <v>6.2</v>
      </c>
      <c r="I1535" s="62">
        <f>Table1[[#This Row],[gross]]-Table1[[#This Row],[budget]]</f>
        <v>-61430</v>
      </c>
      <c r="J1535" s="61">
        <f>Table1[[#This Row],[gross]]/1000000</f>
        <v>14.93857</v>
      </c>
      <c r="K1535" s="61">
        <f>Table1[[#This Row],[budget]]/1000000</f>
        <v>15</v>
      </c>
      <c r="L1535" s="71">
        <f>Table1[[#This Row],[Profit_Margin]]/1000000</f>
        <v>-6.1429999999999998E-2</v>
      </c>
    </row>
    <row r="1536" spans="1:12">
      <c r="A1536" s="68" t="s">
        <v>18553</v>
      </c>
      <c r="B1536" s="61">
        <v>99</v>
      </c>
      <c r="C1536" s="62">
        <v>418953</v>
      </c>
      <c r="D1536" s="61" t="s">
        <v>2125</v>
      </c>
      <c r="E1536" s="61" t="s">
        <v>20961</v>
      </c>
      <c r="F1536" s="61" t="s">
        <v>37</v>
      </c>
      <c r="G1536" s="62">
        <v>1500000</v>
      </c>
      <c r="H1536" s="61">
        <v>6.5</v>
      </c>
      <c r="I1536" s="62">
        <f>Table1[[#This Row],[gross]]-Table1[[#This Row],[budget]]</f>
        <v>-1081047</v>
      </c>
      <c r="J1536" s="61">
        <f>Table1[[#This Row],[gross]]/1000000</f>
        <v>0.41895300000000002</v>
      </c>
      <c r="K1536" s="61">
        <f>Table1[[#This Row],[budget]]/1000000</f>
        <v>1.5</v>
      </c>
      <c r="L1536" s="71">
        <f>Table1[[#This Row],[Profit_Margin]]/1000000</f>
        <v>-1.0810470000000001</v>
      </c>
    </row>
    <row r="1537" spans="1:12">
      <c r="A1537" s="68" t="s">
        <v>2698</v>
      </c>
      <c r="B1537" s="61">
        <v>111</v>
      </c>
      <c r="C1537" s="62">
        <v>91457688</v>
      </c>
      <c r="D1537" s="61" t="s">
        <v>1752</v>
      </c>
      <c r="E1537" s="61" t="s">
        <v>9236</v>
      </c>
      <c r="F1537" s="61" t="s">
        <v>37</v>
      </c>
      <c r="G1537" s="62">
        <v>26000000</v>
      </c>
      <c r="H1537" s="61">
        <v>6</v>
      </c>
      <c r="I1537" s="62">
        <f>Table1[[#This Row],[gross]]-Table1[[#This Row],[budget]]</f>
        <v>65457688</v>
      </c>
      <c r="J1537" s="61">
        <f>Table1[[#This Row],[gross]]/1000000</f>
        <v>91.457688000000005</v>
      </c>
      <c r="K1537" s="61">
        <f>Table1[[#This Row],[budget]]/1000000</f>
        <v>26</v>
      </c>
      <c r="L1537" s="71">
        <f>Table1[[#This Row],[Profit_Margin]]/1000000</f>
        <v>65.457688000000005</v>
      </c>
    </row>
    <row r="1538" spans="1:12">
      <c r="A1538" s="68" t="s">
        <v>171</v>
      </c>
      <c r="B1538" s="61">
        <v>201</v>
      </c>
      <c r="C1538" s="62">
        <v>218051260</v>
      </c>
      <c r="D1538" s="61" t="s">
        <v>207</v>
      </c>
      <c r="E1538" s="61" t="s">
        <v>209</v>
      </c>
      <c r="F1538" s="61" t="s">
        <v>37</v>
      </c>
      <c r="G1538" s="62">
        <v>207000000</v>
      </c>
      <c r="H1538" s="61">
        <v>7.2</v>
      </c>
      <c r="I1538" s="62">
        <f>Table1[[#This Row],[gross]]-Table1[[#This Row],[budget]]</f>
        <v>11051260</v>
      </c>
      <c r="J1538" s="61">
        <f>Table1[[#This Row],[gross]]/1000000</f>
        <v>218.05126000000001</v>
      </c>
      <c r="K1538" s="61">
        <f>Table1[[#This Row],[budget]]/1000000</f>
        <v>207</v>
      </c>
      <c r="L1538" s="71">
        <f>Table1[[#This Row],[Profit_Margin]]/1000000</f>
        <v>11.051259999999999</v>
      </c>
    </row>
    <row r="1539" spans="1:12">
      <c r="A1539" s="68" t="s">
        <v>187</v>
      </c>
      <c r="B1539" s="61">
        <v>194</v>
      </c>
      <c r="C1539" s="62">
        <v>47396698</v>
      </c>
      <c r="D1539" s="61" t="s">
        <v>1098</v>
      </c>
      <c r="E1539" s="61" t="s">
        <v>1649</v>
      </c>
      <c r="F1539" s="61" t="s">
        <v>37</v>
      </c>
      <c r="G1539" s="62">
        <v>130000000</v>
      </c>
      <c r="H1539" s="61">
        <v>7.2</v>
      </c>
      <c r="I1539" s="62">
        <f>Table1[[#This Row],[gross]]-Table1[[#This Row],[budget]]</f>
        <v>-82603302</v>
      </c>
      <c r="J1539" s="61">
        <f>Table1[[#This Row],[gross]]/1000000</f>
        <v>47.396698000000001</v>
      </c>
      <c r="K1539" s="61">
        <f>Table1[[#This Row],[budget]]/1000000</f>
        <v>130</v>
      </c>
      <c r="L1539" s="71">
        <f>Table1[[#This Row],[Profit_Margin]]/1000000</f>
        <v>-82.603301999999999</v>
      </c>
    </row>
    <row r="1540" spans="1:12">
      <c r="A1540" s="68" t="s">
        <v>22508</v>
      </c>
      <c r="B1540" s="61">
        <v>97</v>
      </c>
      <c r="C1540" s="62">
        <v>17000000</v>
      </c>
      <c r="D1540" s="61" t="s">
        <v>10222</v>
      </c>
      <c r="E1540" s="61" t="s">
        <v>22510</v>
      </c>
      <c r="F1540" s="61" t="s">
        <v>37</v>
      </c>
      <c r="G1540" s="62">
        <v>500000</v>
      </c>
      <c r="H1540" s="61">
        <v>5.9</v>
      </c>
      <c r="I1540" s="62">
        <f>Table1[[#This Row],[gross]]-Table1[[#This Row],[budget]]</f>
        <v>16500000</v>
      </c>
      <c r="J1540" s="61">
        <f>Table1[[#This Row],[gross]]/1000000</f>
        <v>17</v>
      </c>
      <c r="K1540" s="61">
        <f>Table1[[#This Row],[budget]]/1000000</f>
        <v>0.5</v>
      </c>
      <c r="L1540" s="71">
        <f>Table1[[#This Row],[Profit_Margin]]/1000000</f>
        <v>16.5</v>
      </c>
    </row>
    <row r="1541" spans="1:12">
      <c r="A1541" s="68" t="s">
        <v>3494</v>
      </c>
      <c r="B1541" s="61">
        <v>117</v>
      </c>
      <c r="C1541" s="62">
        <v>24944213</v>
      </c>
      <c r="D1541" s="61" t="s">
        <v>3913</v>
      </c>
      <c r="E1541" s="61" t="s">
        <v>9702</v>
      </c>
      <c r="F1541" s="61" t="s">
        <v>37</v>
      </c>
      <c r="G1541" s="62">
        <v>27000000</v>
      </c>
      <c r="H1541" s="61">
        <v>6.9</v>
      </c>
      <c r="I1541" s="62">
        <f>Table1[[#This Row],[gross]]-Table1[[#This Row],[budget]]</f>
        <v>-2055787</v>
      </c>
      <c r="J1541" s="61">
        <f>Table1[[#This Row],[gross]]/1000000</f>
        <v>24.944213000000001</v>
      </c>
      <c r="K1541" s="61">
        <f>Table1[[#This Row],[budget]]/1000000</f>
        <v>27</v>
      </c>
      <c r="L1541" s="71">
        <f>Table1[[#This Row],[Profit_Margin]]/1000000</f>
        <v>-2.055787</v>
      </c>
    </row>
    <row r="1542" spans="1:12">
      <c r="A1542" s="68" t="s">
        <v>9974</v>
      </c>
      <c r="B1542" s="61">
        <v>95</v>
      </c>
      <c r="C1542" s="62">
        <v>4006906</v>
      </c>
      <c r="D1542" s="61" t="s">
        <v>1009</v>
      </c>
      <c r="E1542" s="61" t="s">
        <v>9975</v>
      </c>
      <c r="F1542" s="61" t="s">
        <v>37</v>
      </c>
      <c r="G1542" s="62">
        <v>15000000</v>
      </c>
      <c r="H1542" s="61">
        <v>4.0999999999999996</v>
      </c>
      <c r="I1542" s="62">
        <f>Table1[[#This Row],[gross]]-Table1[[#This Row],[budget]]</f>
        <v>-10993094</v>
      </c>
      <c r="J1542" s="61">
        <f>Table1[[#This Row],[gross]]/1000000</f>
        <v>4.0069059999999999</v>
      </c>
      <c r="K1542" s="61">
        <f>Table1[[#This Row],[budget]]/1000000</f>
        <v>15</v>
      </c>
      <c r="L1542" s="71">
        <f>Table1[[#This Row],[Profit_Margin]]/1000000</f>
        <v>-10.993093999999999</v>
      </c>
    </row>
    <row r="1543" spans="1:12">
      <c r="A1543" s="68" t="s">
        <v>1104</v>
      </c>
      <c r="B1543" s="61">
        <v>118</v>
      </c>
      <c r="C1543" s="62">
        <v>10214647</v>
      </c>
      <c r="D1543" s="61" t="s">
        <v>1544</v>
      </c>
      <c r="E1543" s="61" t="s">
        <v>14615</v>
      </c>
      <c r="F1543" s="61" t="s">
        <v>37</v>
      </c>
      <c r="G1543" s="62">
        <v>11000000</v>
      </c>
      <c r="H1543" s="61">
        <v>7.1</v>
      </c>
      <c r="I1543" s="62">
        <f>Table1[[#This Row],[gross]]-Table1[[#This Row],[budget]]</f>
        <v>-785353</v>
      </c>
      <c r="J1543" s="61">
        <f>Table1[[#This Row],[gross]]/1000000</f>
        <v>10.214646999999999</v>
      </c>
      <c r="K1543" s="61">
        <f>Table1[[#This Row],[budget]]/1000000</f>
        <v>11</v>
      </c>
      <c r="L1543" s="71">
        <f>Table1[[#This Row],[Profit_Margin]]/1000000</f>
        <v>-0.78535299999999997</v>
      </c>
    </row>
    <row r="1544" spans="1:12">
      <c r="A1544" s="68" t="s">
        <v>249</v>
      </c>
      <c r="B1544" s="61">
        <v>103</v>
      </c>
      <c r="C1544" s="62">
        <v>4235837</v>
      </c>
      <c r="D1544" s="61" t="s">
        <v>12488</v>
      </c>
      <c r="E1544" s="61" t="s">
        <v>13154</v>
      </c>
      <c r="F1544" s="61" t="s">
        <v>37</v>
      </c>
      <c r="G1544" s="62">
        <v>15000000</v>
      </c>
      <c r="H1544" s="61">
        <v>7.6</v>
      </c>
      <c r="I1544" s="62">
        <f>Table1[[#This Row],[gross]]-Table1[[#This Row],[budget]]</f>
        <v>-10764163</v>
      </c>
      <c r="J1544" s="61">
        <f>Table1[[#This Row],[gross]]/1000000</f>
        <v>4.2358370000000001</v>
      </c>
      <c r="K1544" s="61">
        <f>Table1[[#This Row],[budget]]/1000000</f>
        <v>15</v>
      </c>
      <c r="L1544" s="71">
        <f>Table1[[#This Row],[Profit_Margin]]/1000000</f>
        <v>-10.764163</v>
      </c>
    </row>
    <row r="1545" spans="1:12">
      <c r="A1545" s="68" t="s">
        <v>5328</v>
      </c>
      <c r="B1545" s="61">
        <v>101</v>
      </c>
      <c r="C1545" s="62">
        <v>14942422</v>
      </c>
      <c r="D1545" s="61" t="s">
        <v>334</v>
      </c>
      <c r="E1545" s="61" t="s">
        <v>6728</v>
      </c>
      <c r="F1545" s="61" t="s">
        <v>37</v>
      </c>
      <c r="G1545" s="62">
        <v>40000000</v>
      </c>
      <c r="H1545" s="61">
        <v>5.9</v>
      </c>
      <c r="I1545" s="62">
        <f>Table1[[#This Row],[gross]]-Table1[[#This Row],[budget]]</f>
        <v>-25057578</v>
      </c>
      <c r="J1545" s="61">
        <f>Table1[[#This Row],[gross]]/1000000</f>
        <v>14.942422000000001</v>
      </c>
      <c r="K1545" s="61">
        <f>Table1[[#This Row],[budget]]/1000000</f>
        <v>40</v>
      </c>
      <c r="L1545" s="71">
        <f>Table1[[#This Row],[Profit_Margin]]/1000000</f>
        <v>-25.057577999999999</v>
      </c>
    </row>
    <row r="1546" spans="1:12">
      <c r="A1546" s="68" t="s">
        <v>9584</v>
      </c>
      <c r="B1546" s="61">
        <v>98</v>
      </c>
      <c r="C1546" s="62">
        <v>36833473</v>
      </c>
      <c r="D1546" s="61" t="s">
        <v>464</v>
      </c>
      <c r="E1546" s="61" t="s">
        <v>9585</v>
      </c>
      <c r="F1546" s="61" t="s">
        <v>37</v>
      </c>
      <c r="G1546" s="62">
        <v>25000000</v>
      </c>
      <c r="H1546" s="61">
        <v>6.6</v>
      </c>
      <c r="I1546" s="62">
        <f>Table1[[#This Row],[gross]]-Table1[[#This Row],[budget]]</f>
        <v>11833473</v>
      </c>
      <c r="J1546" s="61">
        <f>Table1[[#This Row],[gross]]/1000000</f>
        <v>36.833472999999998</v>
      </c>
      <c r="K1546" s="61">
        <f>Table1[[#This Row],[budget]]/1000000</f>
        <v>25</v>
      </c>
      <c r="L1546" s="71">
        <f>Table1[[#This Row],[Profit_Margin]]/1000000</f>
        <v>11.833473</v>
      </c>
    </row>
    <row r="1547" spans="1:12">
      <c r="A1547" s="68" t="s">
        <v>22099</v>
      </c>
      <c r="B1547" s="61">
        <v>100</v>
      </c>
      <c r="C1547" s="62">
        <v>31937</v>
      </c>
      <c r="D1547" s="61" t="s">
        <v>1681</v>
      </c>
      <c r="E1547" s="61" t="s">
        <v>22637</v>
      </c>
      <c r="F1547" s="61" t="s">
        <v>37</v>
      </c>
      <c r="G1547" s="62">
        <v>500000</v>
      </c>
      <c r="H1547" s="61">
        <v>5.7</v>
      </c>
      <c r="I1547" s="62">
        <f>Table1[[#This Row],[gross]]-Table1[[#This Row],[budget]]</f>
        <v>-468063</v>
      </c>
      <c r="J1547" s="61">
        <f>Table1[[#This Row],[gross]]/1000000</f>
        <v>3.1937E-2</v>
      </c>
      <c r="K1547" s="61">
        <f>Table1[[#This Row],[budget]]/1000000</f>
        <v>0.5</v>
      </c>
      <c r="L1547" s="71">
        <f>Table1[[#This Row],[Profit_Margin]]/1000000</f>
        <v>-0.46806300000000001</v>
      </c>
    </row>
    <row r="1548" spans="1:12">
      <c r="A1548" s="68" t="s">
        <v>5164</v>
      </c>
      <c r="B1548" s="61">
        <v>115</v>
      </c>
      <c r="C1548" s="62">
        <v>60491560</v>
      </c>
      <c r="D1548" s="61" t="s">
        <v>2142</v>
      </c>
      <c r="E1548" s="61" t="s">
        <v>9094</v>
      </c>
      <c r="F1548" s="61" t="s">
        <v>37</v>
      </c>
      <c r="G1548" s="62">
        <v>27000000</v>
      </c>
      <c r="H1548" s="61">
        <v>6.6</v>
      </c>
      <c r="I1548" s="62">
        <f>Table1[[#This Row],[gross]]-Table1[[#This Row],[budget]]</f>
        <v>33491560</v>
      </c>
      <c r="J1548" s="61">
        <f>Table1[[#This Row],[gross]]/1000000</f>
        <v>60.49156</v>
      </c>
      <c r="K1548" s="61">
        <f>Table1[[#This Row],[budget]]/1000000</f>
        <v>27</v>
      </c>
      <c r="L1548" s="71">
        <f>Table1[[#This Row],[Profit_Margin]]/1000000</f>
        <v>33.49156</v>
      </c>
    </row>
    <row r="1549" spans="1:12">
      <c r="A1549" s="68" t="s">
        <v>9470</v>
      </c>
      <c r="B1549" s="61">
        <v>97</v>
      </c>
      <c r="C1549" s="62">
        <v>7022940</v>
      </c>
      <c r="D1549" s="61" t="s">
        <v>1415</v>
      </c>
      <c r="E1549" s="61" t="s">
        <v>20906</v>
      </c>
      <c r="F1549" s="61" t="s">
        <v>37</v>
      </c>
      <c r="G1549" s="62">
        <v>1000000</v>
      </c>
      <c r="H1549" s="61">
        <v>6.7</v>
      </c>
      <c r="I1549" s="62">
        <f>Table1[[#This Row],[gross]]-Table1[[#This Row],[budget]]</f>
        <v>6022940</v>
      </c>
      <c r="J1549" s="61">
        <f>Table1[[#This Row],[gross]]/1000000</f>
        <v>7.0229400000000002</v>
      </c>
      <c r="K1549" s="61">
        <f>Table1[[#This Row],[budget]]/1000000</f>
        <v>1</v>
      </c>
      <c r="L1549" s="71">
        <f>Table1[[#This Row],[Profit_Margin]]/1000000</f>
        <v>6.0229400000000002</v>
      </c>
    </row>
    <row r="1550" spans="1:12">
      <c r="A1550" s="68" t="s">
        <v>14985</v>
      </c>
      <c r="B1550" s="61">
        <v>101</v>
      </c>
      <c r="C1550" s="62">
        <v>17655201</v>
      </c>
      <c r="D1550" s="61" t="s">
        <v>7144</v>
      </c>
      <c r="E1550" s="61" t="s">
        <v>14986</v>
      </c>
      <c r="F1550" s="61" t="s">
        <v>37</v>
      </c>
      <c r="G1550" s="62">
        <v>10000000</v>
      </c>
      <c r="H1550" s="61">
        <v>6.7</v>
      </c>
      <c r="I1550" s="62">
        <f>Table1[[#This Row],[gross]]-Table1[[#This Row],[budget]]</f>
        <v>7655201</v>
      </c>
      <c r="J1550" s="61">
        <f>Table1[[#This Row],[gross]]/1000000</f>
        <v>17.655201000000002</v>
      </c>
      <c r="K1550" s="61">
        <f>Table1[[#This Row],[budget]]/1000000</f>
        <v>10</v>
      </c>
      <c r="L1550" s="71">
        <f>Table1[[#This Row],[Profit_Margin]]/1000000</f>
        <v>7.6552009999999999</v>
      </c>
    </row>
    <row r="1551" spans="1:12">
      <c r="A1551" s="68" t="s">
        <v>15569</v>
      </c>
      <c r="B1551" s="61">
        <v>90</v>
      </c>
      <c r="C1551" s="62">
        <v>1602466</v>
      </c>
      <c r="D1551" s="61" t="s">
        <v>15571</v>
      </c>
      <c r="E1551" s="61" t="s">
        <v>15573</v>
      </c>
      <c r="F1551" s="61" t="s">
        <v>37</v>
      </c>
      <c r="G1551" s="62">
        <v>600000000</v>
      </c>
      <c r="H1551" s="61">
        <v>6</v>
      </c>
      <c r="I1551" s="62">
        <f>Table1[[#This Row],[gross]]-Table1[[#This Row],[budget]]</f>
        <v>-598397534</v>
      </c>
      <c r="J1551" s="61">
        <f>Table1[[#This Row],[gross]]/1000000</f>
        <v>1.6024659999999999</v>
      </c>
      <c r="K1551" s="61">
        <f>Table1[[#This Row],[budget]]/1000000</f>
        <v>600</v>
      </c>
      <c r="L1551" s="71">
        <f>Table1[[#This Row],[Profit_Margin]]/1000000</f>
        <v>-598.39753399999995</v>
      </c>
    </row>
    <row r="1552" spans="1:12">
      <c r="A1552" s="68" t="s">
        <v>1421</v>
      </c>
      <c r="B1552" s="61">
        <v>117</v>
      </c>
      <c r="C1552" s="62">
        <v>76418654</v>
      </c>
      <c r="D1552" s="61" t="s">
        <v>1423</v>
      </c>
      <c r="E1552" s="61" t="s">
        <v>1424</v>
      </c>
      <c r="F1552" s="61" t="s">
        <v>37</v>
      </c>
      <c r="G1552" s="62">
        <v>117000000</v>
      </c>
      <c r="H1552" s="61">
        <v>6.3</v>
      </c>
      <c r="I1552" s="62">
        <f>Table1[[#This Row],[gross]]-Table1[[#This Row],[budget]]</f>
        <v>-40581346</v>
      </c>
      <c r="J1552" s="61">
        <f>Table1[[#This Row],[gross]]/1000000</f>
        <v>76.418654000000004</v>
      </c>
      <c r="K1552" s="61">
        <f>Table1[[#This Row],[budget]]/1000000</f>
        <v>117</v>
      </c>
      <c r="L1552" s="71">
        <f>Table1[[#This Row],[Profit_Margin]]/1000000</f>
        <v>-40.581346000000003</v>
      </c>
    </row>
    <row r="1553" spans="1:12">
      <c r="A1553" s="68" t="s">
        <v>7657</v>
      </c>
      <c r="B1553" s="61">
        <v>91</v>
      </c>
      <c r="C1553" s="62">
        <v>10076136</v>
      </c>
      <c r="D1553" s="61" t="s">
        <v>1733</v>
      </c>
      <c r="E1553" s="61" t="s">
        <v>7660</v>
      </c>
      <c r="F1553" s="61" t="s">
        <v>37</v>
      </c>
      <c r="G1553" s="62">
        <v>35000000</v>
      </c>
      <c r="H1553" s="61">
        <v>4.8</v>
      </c>
      <c r="I1553" s="62">
        <f>Table1[[#This Row],[gross]]-Table1[[#This Row],[budget]]</f>
        <v>-24923864</v>
      </c>
      <c r="J1553" s="61">
        <f>Table1[[#This Row],[gross]]/1000000</f>
        <v>10.076136</v>
      </c>
      <c r="K1553" s="61">
        <f>Table1[[#This Row],[budget]]/1000000</f>
        <v>35</v>
      </c>
      <c r="L1553" s="71">
        <f>Table1[[#This Row],[Profit_Margin]]/1000000</f>
        <v>-24.923863999999998</v>
      </c>
    </row>
    <row r="1554" spans="1:12">
      <c r="A1554" s="68" t="s">
        <v>3218</v>
      </c>
      <c r="B1554" s="61">
        <v>133</v>
      </c>
      <c r="C1554" s="62">
        <v>148734225</v>
      </c>
      <c r="D1554" s="61" t="s">
        <v>1681</v>
      </c>
      <c r="E1554" s="61" t="s">
        <v>9054</v>
      </c>
      <c r="F1554" s="61" t="s">
        <v>37</v>
      </c>
      <c r="G1554" s="62">
        <v>30000000</v>
      </c>
      <c r="H1554" s="61">
        <v>7</v>
      </c>
      <c r="I1554" s="62">
        <f>Table1[[#This Row],[gross]]-Table1[[#This Row],[budget]]</f>
        <v>118734225</v>
      </c>
      <c r="J1554" s="61">
        <f>Table1[[#This Row],[gross]]/1000000</f>
        <v>148.73422500000001</v>
      </c>
      <c r="K1554" s="61">
        <f>Table1[[#This Row],[budget]]/1000000</f>
        <v>30</v>
      </c>
      <c r="L1554" s="71">
        <f>Table1[[#This Row],[Profit_Margin]]/1000000</f>
        <v>118.734225</v>
      </c>
    </row>
    <row r="1555" spans="1:12">
      <c r="A1555" s="68" t="s">
        <v>1039</v>
      </c>
      <c r="B1555" s="61">
        <v>121</v>
      </c>
      <c r="C1555" s="62">
        <v>79948113</v>
      </c>
      <c r="D1555" s="61" t="s">
        <v>2202</v>
      </c>
      <c r="E1555" s="61" t="s">
        <v>5095</v>
      </c>
      <c r="F1555" s="61" t="s">
        <v>37</v>
      </c>
      <c r="G1555" s="62">
        <v>50000000</v>
      </c>
      <c r="H1555" s="61">
        <v>6.2</v>
      </c>
      <c r="I1555" s="62">
        <f>Table1[[#This Row],[gross]]-Table1[[#This Row],[budget]]</f>
        <v>29948113</v>
      </c>
      <c r="J1555" s="61">
        <f>Table1[[#This Row],[gross]]/1000000</f>
        <v>79.948113000000006</v>
      </c>
      <c r="K1555" s="61">
        <f>Table1[[#This Row],[budget]]/1000000</f>
        <v>50</v>
      </c>
      <c r="L1555" s="71">
        <f>Table1[[#This Row],[Profit_Margin]]/1000000</f>
        <v>29.948112999999999</v>
      </c>
    </row>
    <row r="1556" spans="1:12">
      <c r="A1556" s="68" t="s">
        <v>4392</v>
      </c>
      <c r="B1556" s="61">
        <v>120</v>
      </c>
      <c r="C1556" s="62">
        <v>50173190</v>
      </c>
      <c r="D1556" s="61" t="s">
        <v>5567</v>
      </c>
      <c r="E1556" s="61" t="s">
        <v>5568</v>
      </c>
      <c r="F1556" s="61" t="s">
        <v>37</v>
      </c>
      <c r="G1556" s="62">
        <v>48000000</v>
      </c>
      <c r="H1556" s="61">
        <v>7.4</v>
      </c>
      <c r="I1556" s="62">
        <f>Table1[[#This Row],[gross]]-Table1[[#This Row],[budget]]</f>
        <v>2173190</v>
      </c>
      <c r="J1556" s="61">
        <f>Table1[[#This Row],[gross]]/1000000</f>
        <v>50.173189999999998</v>
      </c>
      <c r="K1556" s="61">
        <f>Table1[[#This Row],[budget]]/1000000</f>
        <v>48</v>
      </c>
      <c r="L1556" s="71">
        <f>Table1[[#This Row],[Profit_Margin]]/1000000</f>
        <v>2.17319</v>
      </c>
    </row>
    <row r="1557" spans="1:12">
      <c r="A1557" s="68" t="s">
        <v>12778</v>
      </c>
      <c r="B1557" s="61">
        <v>98</v>
      </c>
      <c r="C1557" s="62">
        <v>42592530</v>
      </c>
      <c r="D1557" s="61" t="s">
        <v>882</v>
      </c>
      <c r="E1557" s="61" t="s">
        <v>12779</v>
      </c>
      <c r="F1557" s="61" t="s">
        <v>37</v>
      </c>
      <c r="G1557" s="62">
        <v>15000000</v>
      </c>
      <c r="H1557" s="61">
        <v>6.2</v>
      </c>
      <c r="I1557" s="62">
        <f>Table1[[#This Row],[gross]]-Table1[[#This Row],[budget]]</f>
        <v>27592530</v>
      </c>
      <c r="J1557" s="61">
        <f>Table1[[#This Row],[gross]]/1000000</f>
        <v>42.592529999999996</v>
      </c>
      <c r="K1557" s="61">
        <f>Table1[[#This Row],[budget]]/1000000</f>
        <v>15</v>
      </c>
      <c r="L1557" s="71">
        <f>Table1[[#This Row],[Profit_Margin]]/1000000</f>
        <v>27.59253</v>
      </c>
    </row>
    <row r="1558" spans="1:12">
      <c r="A1558" s="68" t="s">
        <v>487</v>
      </c>
      <c r="B1558" s="61">
        <v>134</v>
      </c>
      <c r="C1558" s="62">
        <v>5532301</v>
      </c>
      <c r="D1558" s="61" t="s">
        <v>3241</v>
      </c>
      <c r="E1558" s="61" t="s">
        <v>9021</v>
      </c>
      <c r="F1558" s="61" t="s">
        <v>37</v>
      </c>
      <c r="G1558" s="62">
        <v>28000000</v>
      </c>
      <c r="H1558" s="61">
        <v>7</v>
      </c>
      <c r="I1558" s="62">
        <f>Table1[[#This Row],[gross]]-Table1[[#This Row],[budget]]</f>
        <v>-22467699</v>
      </c>
      <c r="J1558" s="61">
        <f>Table1[[#This Row],[gross]]/1000000</f>
        <v>5.5323010000000004</v>
      </c>
      <c r="K1558" s="61">
        <f>Table1[[#This Row],[budget]]/1000000</f>
        <v>28</v>
      </c>
      <c r="L1558" s="71">
        <f>Table1[[#This Row],[Profit_Margin]]/1000000</f>
        <v>-22.467699</v>
      </c>
    </row>
    <row r="1559" spans="1:12">
      <c r="A1559" s="68" t="s">
        <v>11094</v>
      </c>
      <c r="B1559" s="61">
        <v>99</v>
      </c>
      <c r="C1559" s="62">
        <v>17104669</v>
      </c>
      <c r="D1559" s="61" t="s">
        <v>11096</v>
      </c>
      <c r="E1559" s="61" t="s">
        <v>11098</v>
      </c>
      <c r="F1559" s="61" t="s">
        <v>7241</v>
      </c>
      <c r="G1559" s="62">
        <v>20000000</v>
      </c>
      <c r="H1559" s="61">
        <v>7.8</v>
      </c>
      <c r="I1559" s="62">
        <f>Table1[[#This Row],[gross]]-Table1[[#This Row],[budget]]</f>
        <v>-2895331</v>
      </c>
      <c r="J1559" s="61">
        <f>Table1[[#This Row],[gross]]/1000000</f>
        <v>17.104669000000001</v>
      </c>
      <c r="K1559" s="61">
        <f>Table1[[#This Row],[budget]]/1000000</f>
        <v>20</v>
      </c>
      <c r="L1559" s="71">
        <f>Table1[[#This Row],[Profit_Margin]]/1000000</f>
        <v>-2.8953310000000001</v>
      </c>
    </row>
    <row r="1560" spans="1:12">
      <c r="A1560" s="68" t="s">
        <v>10063</v>
      </c>
      <c r="B1560" s="61">
        <v>100</v>
      </c>
      <c r="C1560" s="62">
        <v>129115</v>
      </c>
      <c r="D1560" s="61" t="s">
        <v>777</v>
      </c>
      <c r="E1560" s="61" t="s">
        <v>10065</v>
      </c>
      <c r="F1560" s="61" t="s">
        <v>7241</v>
      </c>
      <c r="G1560" s="62">
        <v>25000000</v>
      </c>
      <c r="H1560" s="61">
        <v>6.5</v>
      </c>
      <c r="I1560" s="62">
        <f>Table1[[#This Row],[gross]]-Table1[[#This Row],[budget]]</f>
        <v>-24870885</v>
      </c>
      <c r="J1560" s="61">
        <f>Table1[[#This Row],[gross]]/1000000</f>
        <v>0.12911500000000001</v>
      </c>
      <c r="K1560" s="61">
        <f>Table1[[#This Row],[budget]]/1000000</f>
        <v>25</v>
      </c>
      <c r="L1560" s="71">
        <f>Table1[[#This Row],[Profit_Margin]]/1000000</f>
        <v>-24.870885000000001</v>
      </c>
    </row>
    <row r="1561" spans="1:12">
      <c r="A1561" s="68" t="s">
        <v>907</v>
      </c>
      <c r="B1561" s="61">
        <v>90</v>
      </c>
      <c r="C1561" s="62">
        <v>165230261</v>
      </c>
      <c r="D1561" s="61" t="s">
        <v>803</v>
      </c>
      <c r="E1561" s="61" t="s">
        <v>908</v>
      </c>
      <c r="F1561" s="61" t="s">
        <v>37</v>
      </c>
      <c r="G1561" s="62">
        <v>150000000</v>
      </c>
      <c r="H1561" s="61">
        <v>7.3</v>
      </c>
      <c r="I1561" s="62">
        <f>Table1[[#This Row],[gross]]-Table1[[#This Row],[budget]]</f>
        <v>15230261</v>
      </c>
      <c r="J1561" s="61">
        <f>Table1[[#This Row],[gross]]/1000000</f>
        <v>165.23026100000001</v>
      </c>
      <c r="K1561" s="61">
        <f>Table1[[#This Row],[budget]]/1000000</f>
        <v>150</v>
      </c>
      <c r="L1561" s="71">
        <f>Table1[[#This Row],[Profit_Margin]]/1000000</f>
        <v>15.230261</v>
      </c>
    </row>
    <row r="1562" spans="1:12">
      <c r="A1562" s="68" t="s">
        <v>992</v>
      </c>
      <c r="B1562" s="61">
        <v>95</v>
      </c>
      <c r="C1562" s="62">
        <v>143523463</v>
      </c>
      <c r="D1562" s="61" t="s">
        <v>803</v>
      </c>
      <c r="E1562" s="61" t="s">
        <v>993</v>
      </c>
      <c r="F1562" s="61" t="s">
        <v>37</v>
      </c>
      <c r="G1562" s="62">
        <v>145000000</v>
      </c>
      <c r="H1562" s="61">
        <v>7.2</v>
      </c>
      <c r="I1562" s="62">
        <f>Table1[[#This Row],[gross]]-Table1[[#This Row],[budget]]</f>
        <v>-1476537</v>
      </c>
      <c r="J1562" s="61">
        <f>Table1[[#This Row],[gross]]/1000000</f>
        <v>143.52346299999999</v>
      </c>
      <c r="K1562" s="61">
        <f>Table1[[#This Row],[budget]]/1000000</f>
        <v>145</v>
      </c>
      <c r="L1562" s="71">
        <f>Table1[[#This Row],[Profit_Margin]]/1000000</f>
        <v>-1.476537</v>
      </c>
    </row>
    <row r="1563" spans="1:12">
      <c r="A1563" s="68" t="s">
        <v>1161</v>
      </c>
      <c r="B1563" s="61">
        <v>92</v>
      </c>
      <c r="C1563" s="62">
        <v>215395021</v>
      </c>
      <c r="D1563" s="61" t="s">
        <v>803</v>
      </c>
      <c r="E1563" s="61" t="s">
        <v>1162</v>
      </c>
      <c r="F1563" s="61" t="s">
        <v>37</v>
      </c>
      <c r="G1563" s="62">
        <v>130000000</v>
      </c>
      <c r="H1563" s="61">
        <v>7.6</v>
      </c>
      <c r="I1563" s="62">
        <f>Table1[[#This Row],[gross]]-Table1[[#This Row],[budget]]</f>
        <v>85395021</v>
      </c>
      <c r="J1563" s="61">
        <f>Table1[[#This Row],[gross]]/1000000</f>
        <v>215.39502100000001</v>
      </c>
      <c r="K1563" s="61">
        <f>Table1[[#This Row],[budget]]/1000000</f>
        <v>130</v>
      </c>
      <c r="L1563" s="71">
        <f>Table1[[#This Row],[Profit_Margin]]/1000000</f>
        <v>85.395021</v>
      </c>
    </row>
    <row r="1564" spans="1:12">
      <c r="A1564" s="68" t="s">
        <v>4982</v>
      </c>
      <c r="B1564" s="61">
        <v>81</v>
      </c>
      <c r="C1564" s="62">
        <v>16033556</v>
      </c>
      <c r="D1564" s="61" t="s">
        <v>2136</v>
      </c>
      <c r="E1564" s="61" t="s">
        <v>14997</v>
      </c>
      <c r="F1564" s="61" t="s">
        <v>37</v>
      </c>
      <c r="G1564" s="62">
        <v>10000000</v>
      </c>
      <c r="H1564" s="61">
        <v>6.2</v>
      </c>
      <c r="I1564" s="62">
        <f>Table1[[#This Row],[gross]]-Table1[[#This Row],[budget]]</f>
        <v>6033556</v>
      </c>
      <c r="J1564" s="61">
        <f>Table1[[#This Row],[gross]]/1000000</f>
        <v>16.033556000000001</v>
      </c>
      <c r="K1564" s="61">
        <f>Table1[[#This Row],[budget]]/1000000</f>
        <v>10</v>
      </c>
      <c r="L1564" s="71">
        <f>Table1[[#This Row],[Profit_Margin]]/1000000</f>
        <v>6.0335559999999999</v>
      </c>
    </row>
    <row r="1565" spans="1:12">
      <c r="A1565" s="68" t="s">
        <v>22045</v>
      </c>
      <c r="B1565" s="61">
        <v>100</v>
      </c>
      <c r="C1565" s="62">
        <v>20186</v>
      </c>
      <c r="D1565" s="61" t="s">
        <v>1671</v>
      </c>
      <c r="E1565" s="61" t="s">
        <v>22046</v>
      </c>
      <c r="F1565" s="61" t="s">
        <v>37</v>
      </c>
      <c r="G1565" s="62">
        <v>930000</v>
      </c>
      <c r="H1565" s="61">
        <v>5.7</v>
      </c>
      <c r="I1565" s="62">
        <f>Table1[[#This Row],[gross]]-Table1[[#This Row],[budget]]</f>
        <v>-909814</v>
      </c>
      <c r="J1565" s="61">
        <f>Table1[[#This Row],[gross]]/1000000</f>
        <v>2.0185999999999999E-2</v>
      </c>
      <c r="K1565" s="61">
        <f>Table1[[#This Row],[budget]]/1000000</f>
        <v>0.93</v>
      </c>
      <c r="L1565" s="71">
        <f>Table1[[#This Row],[Profit_Margin]]/1000000</f>
        <v>-0.90981400000000001</v>
      </c>
    </row>
    <row r="1566" spans="1:12">
      <c r="A1566" s="68" t="s">
        <v>4914</v>
      </c>
      <c r="B1566" s="61">
        <v>138</v>
      </c>
      <c r="C1566" s="62">
        <v>64604977</v>
      </c>
      <c r="D1566" s="61" t="s">
        <v>2142</v>
      </c>
      <c r="E1566" s="61" t="s">
        <v>7312</v>
      </c>
      <c r="F1566" s="61" t="s">
        <v>37</v>
      </c>
      <c r="G1566" s="62">
        <v>35000000</v>
      </c>
      <c r="H1566" s="61">
        <v>8.3000000000000007</v>
      </c>
      <c r="I1566" s="62">
        <f>Table1[[#This Row],[gross]]-Table1[[#This Row],[budget]]</f>
        <v>29604977</v>
      </c>
      <c r="J1566" s="61">
        <f>Table1[[#This Row],[gross]]/1000000</f>
        <v>64.604977000000005</v>
      </c>
      <c r="K1566" s="61">
        <f>Table1[[#This Row],[budget]]/1000000</f>
        <v>35</v>
      </c>
      <c r="L1566" s="71">
        <f>Table1[[#This Row],[Profit_Margin]]/1000000</f>
        <v>29.604977000000002</v>
      </c>
    </row>
    <row r="1567" spans="1:12">
      <c r="A1567" s="68" t="s">
        <v>17910</v>
      </c>
      <c r="B1567" s="61">
        <v>97</v>
      </c>
      <c r="C1567" s="62">
        <v>1141829</v>
      </c>
      <c r="D1567" s="61" t="s">
        <v>1935</v>
      </c>
      <c r="E1567" s="61" t="s">
        <v>22309</v>
      </c>
      <c r="F1567" s="61" t="s">
        <v>37</v>
      </c>
      <c r="G1567" s="62">
        <v>700000</v>
      </c>
      <c r="H1567" s="61">
        <v>7.2</v>
      </c>
      <c r="I1567" s="62">
        <f>Table1[[#This Row],[gross]]-Table1[[#This Row],[budget]]</f>
        <v>441829</v>
      </c>
      <c r="J1567" s="61">
        <f>Table1[[#This Row],[gross]]/1000000</f>
        <v>1.141829</v>
      </c>
      <c r="K1567" s="61">
        <f>Table1[[#This Row],[budget]]/1000000</f>
        <v>0.7</v>
      </c>
      <c r="L1567" s="71">
        <f>Table1[[#This Row],[Profit_Margin]]/1000000</f>
        <v>0.44182900000000003</v>
      </c>
    </row>
    <row r="1568" spans="1:12">
      <c r="A1568" s="68" t="s">
        <v>16860</v>
      </c>
      <c r="B1568" s="61">
        <v>108</v>
      </c>
      <c r="C1568" s="62">
        <v>54215416</v>
      </c>
      <c r="D1568" s="61" t="s">
        <v>4296</v>
      </c>
      <c r="E1568" s="61" t="s">
        <v>16862</v>
      </c>
      <c r="F1568" s="61" t="s">
        <v>37</v>
      </c>
      <c r="G1568" s="62">
        <v>6500000</v>
      </c>
      <c r="H1568" s="61">
        <v>6.8</v>
      </c>
      <c r="I1568" s="62">
        <f>Table1[[#This Row],[gross]]-Table1[[#This Row],[budget]]</f>
        <v>47715416</v>
      </c>
      <c r="J1568" s="61">
        <f>Table1[[#This Row],[gross]]/1000000</f>
        <v>54.215415999999998</v>
      </c>
      <c r="K1568" s="61">
        <f>Table1[[#This Row],[budget]]/1000000</f>
        <v>6.5</v>
      </c>
      <c r="L1568" s="71">
        <f>Table1[[#This Row],[Profit_Margin]]/1000000</f>
        <v>47.715415999999998</v>
      </c>
    </row>
    <row r="1569" spans="1:12">
      <c r="A1569" s="68" t="s">
        <v>18965</v>
      </c>
      <c r="B1569" s="61">
        <v>106</v>
      </c>
      <c r="C1569" s="62">
        <v>886410</v>
      </c>
      <c r="D1569" s="61" t="s">
        <v>6519</v>
      </c>
      <c r="E1569" s="61" t="s">
        <v>18968</v>
      </c>
      <c r="F1569" s="61" t="s">
        <v>2778</v>
      </c>
      <c r="G1569" s="62">
        <v>3500000</v>
      </c>
      <c r="H1569" s="61">
        <v>6.8</v>
      </c>
      <c r="I1569" s="62">
        <f>Table1[[#This Row],[gross]]-Table1[[#This Row],[budget]]</f>
        <v>-2613590</v>
      </c>
      <c r="J1569" s="61">
        <f>Table1[[#This Row],[gross]]/1000000</f>
        <v>0.88641000000000003</v>
      </c>
      <c r="K1569" s="61">
        <f>Table1[[#This Row],[budget]]/1000000</f>
        <v>3.5</v>
      </c>
      <c r="L1569" s="71">
        <f>Table1[[#This Row],[Profit_Margin]]/1000000</f>
        <v>-2.6135899999999999</v>
      </c>
    </row>
    <row r="1570" spans="1:12">
      <c r="A1570" s="68" t="s">
        <v>8186</v>
      </c>
      <c r="B1570" s="61">
        <v>111</v>
      </c>
      <c r="C1570" s="62">
        <v>13362308</v>
      </c>
      <c r="D1570" s="61" t="s">
        <v>3409</v>
      </c>
      <c r="E1570" s="61" t="s">
        <v>11972</v>
      </c>
      <c r="F1570" s="61" t="s">
        <v>37</v>
      </c>
      <c r="G1570" s="62">
        <v>18000000</v>
      </c>
      <c r="H1570" s="61">
        <v>6.9</v>
      </c>
      <c r="I1570" s="62">
        <f>Table1[[#This Row],[gross]]-Table1[[#This Row],[budget]]</f>
        <v>-4637692</v>
      </c>
      <c r="J1570" s="61">
        <f>Table1[[#This Row],[gross]]/1000000</f>
        <v>13.362308000000001</v>
      </c>
      <c r="K1570" s="61">
        <f>Table1[[#This Row],[budget]]/1000000</f>
        <v>18</v>
      </c>
      <c r="L1570" s="71">
        <f>Table1[[#This Row],[Profit_Margin]]/1000000</f>
        <v>-4.6376920000000004</v>
      </c>
    </row>
    <row r="1571" spans="1:12">
      <c r="A1571" s="68" t="s">
        <v>4053</v>
      </c>
      <c r="B1571" s="61">
        <v>115</v>
      </c>
      <c r="C1571" s="62">
        <v>74540762</v>
      </c>
      <c r="D1571" s="61" t="s">
        <v>923</v>
      </c>
      <c r="E1571" s="61" t="s">
        <v>4055</v>
      </c>
      <c r="F1571" s="61" t="s">
        <v>37</v>
      </c>
      <c r="G1571" s="62">
        <v>55000000</v>
      </c>
      <c r="H1571" s="61">
        <v>6.5</v>
      </c>
      <c r="I1571" s="62">
        <f>Table1[[#This Row],[gross]]-Table1[[#This Row],[budget]]</f>
        <v>19540762</v>
      </c>
      <c r="J1571" s="61">
        <f>Table1[[#This Row],[gross]]/1000000</f>
        <v>74.540762000000001</v>
      </c>
      <c r="K1571" s="61">
        <f>Table1[[#This Row],[budget]]/1000000</f>
        <v>55</v>
      </c>
      <c r="L1571" s="71">
        <f>Table1[[#This Row],[Profit_Margin]]/1000000</f>
        <v>19.540762000000001</v>
      </c>
    </row>
    <row r="1572" spans="1:12">
      <c r="A1572" s="68" t="s">
        <v>912</v>
      </c>
      <c r="B1572" s="61">
        <v>110</v>
      </c>
      <c r="C1572" s="62">
        <v>42272747</v>
      </c>
      <c r="D1572" s="61" t="s">
        <v>3353</v>
      </c>
      <c r="E1572" s="61" t="s">
        <v>3354</v>
      </c>
      <c r="F1572" s="61" t="s">
        <v>37</v>
      </c>
      <c r="G1572" s="62">
        <v>70000000</v>
      </c>
      <c r="H1572" s="61">
        <v>5.6</v>
      </c>
      <c r="I1572" s="62">
        <f>Table1[[#This Row],[gross]]-Table1[[#This Row],[budget]]</f>
        <v>-27727253</v>
      </c>
      <c r="J1572" s="61">
        <f>Table1[[#This Row],[gross]]/1000000</f>
        <v>42.272747000000003</v>
      </c>
      <c r="K1572" s="61">
        <f>Table1[[#This Row],[budget]]/1000000</f>
        <v>70</v>
      </c>
      <c r="L1572" s="71">
        <f>Table1[[#This Row],[Profit_Margin]]/1000000</f>
        <v>-27.727253000000001</v>
      </c>
    </row>
    <row r="1573" spans="1:12">
      <c r="A1573" s="68" t="s">
        <v>18136</v>
      </c>
      <c r="B1573" s="61">
        <v>118</v>
      </c>
      <c r="C1573" s="62">
        <v>1705139</v>
      </c>
      <c r="D1573" s="61" t="s">
        <v>2664</v>
      </c>
      <c r="E1573" s="61" t="s">
        <v>18137</v>
      </c>
      <c r="F1573" s="61" t="s">
        <v>37</v>
      </c>
      <c r="G1573" s="62">
        <v>4700000</v>
      </c>
      <c r="H1573" s="61">
        <v>6.7</v>
      </c>
      <c r="I1573" s="62">
        <f>Table1[[#This Row],[gross]]-Table1[[#This Row],[budget]]</f>
        <v>-2994861</v>
      </c>
      <c r="J1573" s="61">
        <f>Table1[[#This Row],[gross]]/1000000</f>
        <v>1.705139</v>
      </c>
      <c r="K1573" s="61">
        <f>Table1[[#This Row],[budget]]/1000000</f>
        <v>4.7</v>
      </c>
      <c r="L1573" s="71">
        <f>Table1[[#This Row],[Profit_Margin]]/1000000</f>
        <v>-2.9948610000000002</v>
      </c>
    </row>
    <row r="1574" spans="1:12">
      <c r="A1574" s="68" t="s">
        <v>14340</v>
      </c>
      <c r="B1574" s="61">
        <v>112</v>
      </c>
      <c r="C1574" s="62">
        <v>211667</v>
      </c>
      <c r="D1574" s="61" t="s">
        <v>1935</v>
      </c>
      <c r="E1574" s="61" t="s">
        <v>18302</v>
      </c>
      <c r="F1574" s="61" t="s">
        <v>12700</v>
      </c>
      <c r="G1574" s="62">
        <v>4200000000</v>
      </c>
      <c r="H1574" s="61">
        <v>7.7</v>
      </c>
      <c r="I1574" s="62">
        <f>Table1[[#This Row],[gross]]-Table1[[#This Row],[budget]]</f>
        <v>-4199788333</v>
      </c>
      <c r="J1574" s="61">
        <f>Table1[[#This Row],[gross]]/1000000</f>
        <v>0.21166699999999999</v>
      </c>
      <c r="K1574" s="61">
        <f>Table1[[#This Row],[budget]]/1000000</f>
        <v>4200</v>
      </c>
      <c r="L1574" s="71">
        <f>Table1[[#This Row],[Profit_Margin]]/1000000</f>
        <v>-4199.7883330000004</v>
      </c>
    </row>
    <row r="1575" spans="1:12">
      <c r="A1575" s="68" t="s">
        <v>7064</v>
      </c>
      <c r="B1575" s="61">
        <v>82</v>
      </c>
      <c r="C1575" s="62">
        <v>31768374</v>
      </c>
      <c r="D1575" s="61" t="s">
        <v>8536</v>
      </c>
      <c r="E1575" s="61" t="s">
        <v>9121</v>
      </c>
      <c r="F1575" s="61" t="s">
        <v>37</v>
      </c>
      <c r="G1575" s="62">
        <v>27000000</v>
      </c>
      <c r="H1575" s="61">
        <v>5.6</v>
      </c>
      <c r="I1575" s="62">
        <f>Table1[[#This Row],[gross]]-Table1[[#This Row],[budget]]</f>
        <v>4768374</v>
      </c>
      <c r="J1575" s="61">
        <f>Table1[[#This Row],[gross]]/1000000</f>
        <v>31.768374000000001</v>
      </c>
      <c r="K1575" s="61">
        <f>Table1[[#This Row],[budget]]/1000000</f>
        <v>27</v>
      </c>
      <c r="L1575" s="71">
        <f>Table1[[#This Row],[Profit_Margin]]/1000000</f>
        <v>4.7683739999999997</v>
      </c>
    </row>
    <row r="1576" spans="1:12">
      <c r="A1576" s="68" t="s">
        <v>10122</v>
      </c>
      <c r="B1576" s="61">
        <v>110</v>
      </c>
      <c r="C1576" s="62">
        <v>39263506</v>
      </c>
      <c r="D1576" s="61" t="s">
        <v>2125</v>
      </c>
      <c r="E1576" s="61" t="s">
        <v>10816</v>
      </c>
      <c r="F1576" s="61" t="s">
        <v>37</v>
      </c>
      <c r="G1576" s="62">
        <v>22000000</v>
      </c>
      <c r="H1576" s="61">
        <v>6.1</v>
      </c>
      <c r="I1576" s="62">
        <f>Table1[[#This Row],[gross]]-Table1[[#This Row],[budget]]</f>
        <v>17263506</v>
      </c>
      <c r="J1576" s="61">
        <f>Table1[[#This Row],[gross]]/1000000</f>
        <v>39.263506</v>
      </c>
      <c r="K1576" s="61">
        <f>Table1[[#This Row],[budget]]/1000000</f>
        <v>22</v>
      </c>
      <c r="L1576" s="71">
        <f>Table1[[#This Row],[Profit_Margin]]/1000000</f>
        <v>17.263506</v>
      </c>
    </row>
    <row r="1577" spans="1:12">
      <c r="A1577" s="68" t="s">
        <v>2495</v>
      </c>
      <c r="B1577" s="61">
        <v>97</v>
      </c>
      <c r="C1577" s="62">
        <v>20433940</v>
      </c>
      <c r="D1577" s="61" t="s">
        <v>6403</v>
      </c>
      <c r="E1577" s="61" t="s">
        <v>11698</v>
      </c>
      <c r="F1577" s="61" t="s">
        <v>37</v>
      </c>
      <c r="G1577" s="62">
        <v>15000000</v>
      </c>
      <c r="H1577" s="61">
        <v>6.2</v>
      </c>
      <c r="I1577" s="62">
        <f>Table1[[#This Row],[gross]]-Table1[[#This Row],[budget]]</f>
        <v>5433940</v>
      </c>
      <c r="J1577" s="61">
        <f>Table1[[#This Row],[gross]]/1000000</f>
        <v>20.43394</v>
      </c>
      <c r="K1577" s="61">
        <f>Table1[[#This Row],[budget]]/1000000</f>
        <v>15</v>
      </c>
      <c r="L1577" s="71">
        <f>Table1[[#This Row],[Profit_Margin]]/1000000</f>
        <v>5.4339399999999998</v>
      </c>
    </row>
    <row r="1578" spans="1:12">
      <c r="A1578" s="68" t="s">
        <v>1873</v>
      </c>
      <c r="B1578" s="61">
        <v>102</v>
      </c>
      <c r="C1578" s="62">
        <v>49392095</v>
      </c>
      <c r="D1578" s="61" t="s">
        <v>1875</v>
      </c>
      <c r="E1578" s="61" t="s">
        <v>1876</v>
      </c>
      <c r="F1578" s="61" t="s">
        <v>37</v>
      </c>
      <c r="G1578" s="62">
        <v>100000000</v>
      </c>
      <c r="H1578" s="61">
        <v>5.4</v>
      </c>
      <c r="I1578" s="62">
        <f>Table1[[#This Row],[gross]]-Table1[[#This Row],[budget]]</f>
        <v>-50607905</v>
      </c>
      <c r="J1578" s="61">
        <f>Table1[[#This Row],[gross]]/1000000</f>
        <v>49.392094999999998</v>
      </c>
      <c r="K1578" s="61">
        <f>Table1[[#This Row],[budget]]/1000000</f>
        <v>100</v>
      </c>
      <c r="L1578" s="71">
        <f>Table1[[#This Row],[Profit_Margin]]/1000000</f>
        <v>-50.607905000000002</v>
      </c>
    </row>
    <row r="1579" spans="1:12">
      <c r="A1579" s="68" t="s">
        <v>1605</v>
      </c>
      <c r="B1579" s="61">
        <v>117</v>
      </c>
      <c r="C1579" s="62">
        <v>65653758</v>
      </c>
      <c r="D1579" s="61" t="s">
        <v>42</v>
      </c>
      <c r="E1579" s="61" t="s">
        <v>2227</v>
      </c>
      <c r="F1579" s="61" t="s">
        <v>37</v>
      </c>
      <c r="G1579" s="62">
        <v>95000000</v>
      </c>
      <c r="H1579" s="61">
        <v>5.5</v>
      </c>
      <c r="I1579" s="62">
        <f>Table1[[#This Row],[gross]]-Table1[[#This Row],[budget]]</f>
        <v>-29346242</v>
      </c>
      <c r="J1579" s="61">
        <f>Table1[[#This Row],[gross]]/1000000</f>
        <v>65.653757999999996</v>
      </c>
      <c r="K1579" s="61">
        <f>Table1[[#This Row],[budget]]/1000000</f>
        <v>95</v>
      </c>
      <c r="L1579" s="71">
        <f>Table1[[#This Row],[Profit_Margin]]/1000000</f>
        <v>-29.346242</v>
      </c>
    </row>
    <row r="1580" spans="1:12">
      <c r="A1580" s="68" t="s">
        <v>1783</v>
      </c>
      <c r="B1580" s="61">
        <v>100</v>
      </c>
      <c r="C1580" s="62">
        <v>131144183</v>
      </c>
      <c r="D1580" s="61" t="s">
        <v>1930</v>
      </c>
      <c r="E1580" s="61" t="s">
        <v>2022</v>
      </c>
      <c r="F1580" s="61" t="s">
        <v>37</v>
      </c>
      <c r="G1580" s="62">
        <v>115000000</v>
      </c>
      <c r="H1580" s="61">
        <v>5.7</v>
      </c>
      <c r="I1580" s="62">
        <f>Table1[[#This Row],[gross]]-Table1[[#This Row],[budget]]</f>
        <v>16144183</v>
      </c>
      <c r="J1580" s="61">
        <f>Table1[[#This Row],[gross]]/1000000</f>
        <v>131.144183</v>
      </c>
      <c r="K1580" s="61">
        <f>Table1[[#This Row],[budget]]/1000000</f>
        <v>115</v>
      </c>
      <c r="L1580" s="71">
        <f>Table1[[#This Row],[Profit_Margin]]/1000000</f>
        <v>16.144183000000002</v>
      </c>
    </row>
    <row r="1581" spans="1:12">
      <c r="A1581" s="68" t="s">
        <v>322</v>
      </c>
      <c r="B1581" s="61">
        <v>98</v>
      </c>
      <c r="C1581" s="62">
        <v>35565975</v>
      </c>
      <c r="D1581" s="61" t="s">
        <v>1415</v>
      </c>
      <c r="E1581" s="61" t="s">
        <v>8414</v>
      </c>
      <c r="F1581" s="61" t="s">
        <v>37</v>
      </c>
      <c r="G1581" s="62">
        <v>30000000</v>
      </c>
      <c r="H1581" s="61">
        <v>6.1</v>
      </c>
      <c r="I1581" s="62">
        <f>Table1[[#This Row],[gross]]-Table1[[#This Row],[budget]]</f>
        <v>5565975</v>
      </c>
      <c r="J1581" s="61">
        <f>Table1[[#This Row],[gross]]/1000000</f>
        <v>35.565975000000002</v>
      </c>
      <c r="K1581" s="61">
        <f>Table1[[#This Row],[budget]]/1000000</f>
        <v>30</v>
      </c>
      <c r="L1581" s="71">
        <f>Table1[[#This Row],[Profit_Margin]]/1000000</f>
        <v>5.5659749999999999</v>
      </c>
    </row>
    <row r="1582" spans="1:12">
      <c r="A1582" s="68" t="s">
        <v>12240</v>
      </c>
      <c r="B1582" s="61">
        <v>89</v>
      </c>
      <c r="C1582" s="62">
        <v>15655665</v>
      </c>
      <c r="D1582" s="61" t="s">
        <v>1681</v>
      </c>
      <c r="E1582" s="61" t="s">
        <v>12241</v>
      </c>
      <c r="F1582" s="61" t="s">
        <v>37</v>
      </c>
      <c r="G1582" s="62">
        <v>4000000</v>
      </c>
      <c r="H1582" s="61">
        <v>3.1</v>
      </c>
      <c r="I1582" s="62">
        <f>Table1[[#This Row],[gross]]-Table1[[#This Row],[budget]]</f>
        <v>11655665</v>
      </c>
      <c r="J1582" s="61">
        <f>Table1[[#This Row],[gross]]/1000000</f>
        <v>15.655665000000001</v>
      </c>
      <c r="K1582" s="61">
        <f>Table1[[#This Row],[budget]]/1000000</f>
        <v>4</v>
      </c>
      <c r="L1582" s="71">
        <f>Table1[[#This Row],[Profit_Margin]]/1000000</f>
        <v>11.655665000000001</v>
      </c>
    </row>
    <row r="1583" spans="1:12">
      <c r="A1583" s="68" t="s">
        <v>3585</v>
      </c>
      <c r="B1583" s="61">
        <v>106</v>
      </c>
      <c r="C1583" s="62">
        <v>5949693</v>
      </c>
      <c r="D1583" s="61" t="s">
        <v>1415</v>
      </c>
      <c r="E1583" s="61" t="s">
        <v>13956</v>
      </c>
      <c r="F1583" s="61" t="s">
        <v>37</v>
      </c>
      <c r="G1583" s="62">
        <v>12000000</v>
      </c>
      <c r="H1583" s="61">
        <v>7.4</v>
      </c>
      <c r="I1583" s="62">
        <f>Table1[[#This Row],[gross]]-Table1[[#This Row],[budget]]</f>
        <v>-6050307</v>
      </c>
      <c r="J1583" s="61">
        <f>Table1[[#This Row],[gross]]/1000000</f>
        <v>5.9496929999999999</v>
      </c>
      <c r="K1583" s="61">
        <f>Table1[[#This Row],[budget]]/1000000</f>
        <v>12</v>
      </c>
      <c r="L1583" s="71">
        <f>Table1[[#This Row],[Profit_Margin]]/1000000</f>
        <v>-6.0503070000000001</v>
      </c>
    </row>
    <row r="1584" spans="1:12">
      <c r="A1584" s="68" t="s">
        <v>1311</v>
      </c>
      <c r="B1584" s="61">
        <v>130</v>
      </c>
      <c r="C1584" s="62">
        <v>50016394</v>
      </c>
      <c r="D1584" s="61" t="s">
        <v>2407</v>
      </c>
      <c r="E1584" s="61" t="s">
        <v>2409</v>
      </c>
      <c r="F1584" s="61" t="s">
        <v>37</v>
      </c>
      <c r="G1584" s="62">
        <v>70000000</v>
      </c>
      <c r="H1584" s="61">
        <v>6.2</v>
      </c>
      <c r="I1584" s="62">
        <f>Table1[[#This Row],[gross]]-Table1[[#This Row],[budget]]</f>
        <v>-19983606</v>
      </c>
      <c r="J1584" s="61">
        <f>Table1[[#This Row],[gross]]/1000000</f>
        <v>50.016393999999998</v>
      </c>
      <c r="K1584" s="61">
        <f>Table1[[#This Row],[budget]]/1000000</f>
        <v>70</v>
      </c>
      <c r="L1584" s="71">
        <f>Table1[[#This Row],[Profit_Margin]]/1000000</f>
        <v>-19.983606000000002</v>
      </c>
    </row>
    <row r="1585" spans="1:12">
      <c r="A1585" s="68" t="s">
        <v>4619</v>
      </c>
      <c r="B1585" s="61">
        <v>112</v>
      </c>
      <c r="C1585" s="62">
        <v>38360195</v>
      </c>
      <c r="D1585" s="61" t="s">
        <v>5383</v>
      </c>
      <c r="E1585" s="61" t="s">
        <v>5843</v>
      </c>
      <c r="F1585" s="61" t="s">
        <v>37</v>
      </c>
      <c r="G1585" s="62">
        <v>45000000</v>
      </c>
      <c r="H1585" s="61">
        <v>6.4</v>
      </c>
      <c r="I1585" s="62">
        <f>Table1[[#This Row],[gross]]-Table1[[#This Row],[budget]]</f>
        <v>-6639805</v>
      </c>
      <c r="J1585" s="61">
        <f>Table1[[#This Row],[gross]]/1000000</f>
        <v>38.360194999999997</v>
      </c>
      <c r="K1585" s="61">
        <f>Table1[[#This Row],[budget]]/1000000</f>
        <v>45</v>
      </c>
      <c r="L1585" s="71">
        <f>Table1[[#This Row],[Profit_Margin]]/1000000</f>
        <v>-6.639805</v>
      </c>
    </row>
    <row r="1586" spans="1:12">
      <c r="A1586" s="68" t="s">
        <v>14305</v>
      </c>
      <c r="B1586" s="61">
        <v>109</v>
      </c>
      <c r="C1586" s="62">
        <v>2326407</v>
      </c>
      <c r="D1586" s="61" t="s">
        <v>3409</v>
      </c>
      <c r="E1586" s="61" t="s">
        <v>14306</v>
      </c>
      <c r="F1586" s="61" t="s">
        <v>37</v>
      </c>
      <c r="G1586" s="62">
        <v>12000000</v>
      </c>
      <c r="H1586" s="61">
        <v>7</v>
      </c>
      <c r="I1586" s="62">
        <f>Table1[[#This Row],[gross]]-Table1[[#This Row],[budget]]</f>
        <v>-9673593</v>
      </c>
      <c r="J1586" s="61">
        <f>Table1[[#This Row],[gross]]/1000000</f>
        <v>2.3264070000000001</v>
      </c>
      <c r="K1586" s="61">
        <f>Table1[[#This Row],[budget]]/1000000</f>
        <v>12</v>
      </c>
      <c r="L1586" s="71">
        <f>Table1[[#This Row],[Profit_Margin]]/1000000</f>
        <v>-9.6735930000000003</v>
      </c>
    </row>
    <row r="1587" spans="1:12">
      <c r="A1587" s="68" t="s">
        <v>703</v>
      </c>
      <c r="B1587" s="61">
        <v>105</v>
      </c>
      <c r="C1587" s="62">
        <v>63910583</v>
      </c>
      <c r="D1587" s="61" t="s">
        <v>1681</v>
      </c>
      <c r="E1587" s="61" t="s">
        <v>8899</v>
      </c>
      <c r="F1587" s="61" t="s">
        <v>37</v>
      </c>
      <c r="G1587" s="62">
        <v>28000000</v>
      </c>
      <c r="H1587" s="61">
        <v>6.6</v>
      </c>
      <c r="I1587" s="62">
        <f>Table1[[#This Row],[gross]]-Table1[[#This Row],[budget]]</f>
        <v>35910583</v>
      </c>
      <c r="J1587" s="61">
        <f>Table1[[#This Row],[gross]]/1000000</f>
        <v>63.910583000000003</v>
      </c>
      <c r="K1587" s="61">
        <f>Table1[[#This Row],[budget]]/1000000</f>
        <v>28</v>
      </c>
      <c r="L1587" s="71">
        <f>Table1[[#This Row],[Profit_Margin]]/1000000</f>
        <v>35.910583000000003</v>
      </c>
    </row>
    <row r="1588" spans="1:12">
      <c r="A1588" s="68" t="s">
        <v>22099</v>
      </c>
      <c r="B1588" s="61">
        <v>107</v>
      </c>
      <c r="C1588" s="62">
        <v>819939</v>
      </c>
      <c r="D1588" s="61" t="s">
        <v>1415</v>
      </c>
      <c r="E1588" s="61" t="s">
        <v>22100</v>
      </c>
      <c r="F1588" s="61" t="s">
        <v>37</v>
      </c>
      <c r="G1588" s="62">
        <v>850000</v>
      </c>
      <c r="H1588" s="61">
        <v>7.2</v>
      </c>
      <c r="I1588" s="62">
        <f>Table1[[#This Row],[gross]]-Table1[[#This Row],[budget]]</f>
        <v>-30061</v>
      </c>
      <c r="J1588" s="61">
        <f>Table1[[#This Row],[gross]]/1000000</f>
        <v>0.81993899999999997</v>
      </c>
      <c r="K1588" s="61">
        <f>Table1[[#This Row],[budget]]/1000000</f>
        <v>0.85</v>
      </c>
      <c r="L1588" s="71">
        <f>Table1[[#This Row],[Profit_Margin]]/1000000</f>
        <v>-3.0061000000000001E-2</v>
      </c>
    </row>
    <row r="1589" spans="1:12">
      <c r="A1589" s="68" t="s">
        <v>17301</v>
      </c>
      <c r="B1589" s="61">
        <v>111</v>
      </c>
      <c r="C1589" s="62">
        <v>3895664</v>
      </c>
      <c r="D1589" s="61" t="s">
        <v>2527</v>
      </c>
      <c r="E1589" s="61" t="s">
        <v>17302</v>
      </c>
      <c r="F1589" s="61" t="s">
        <v>1464</v>
      </c>
      <c r="G1589" s="62">
        <v>5300000</v>
      </c>
      <c r="H1589" s="61">
        <v>7.3</v>
      </c>
      <c r="I1589" s="62">
        <f>Table1[[#This Row],[gross]]-Table1[[#This Row],[budget]]</f>
        <v>-1404336</v>
      </c>
      <c r="J1589" s="61">
        <f>Table1[[#This Row],[gross]]/1000000</f>
        <v>3.895664</v>
      </c>
      <c r="K1589" s="61">
        <f>Table1[[#This Row],[budget]]/1000000</f>
        <v>5.3</v>
      </c>
      <c r="L1589" s="71">
        <f>Table1[[#This Row],[Profit_Margin]]/1000000</f>
        <v>-1.404336</v>
      </c>
    </row>
    <row r="1590" spans="1:12">
      <c r="A1590" s="68" t="s">
        <v>3088</v>
      </c>
      <c r="B1590" s="61">
        <v>118</v>
      </c>
      <c r="C1590" s="62">
        <v>73343413</v>
      </c>
      <c r="D1590" s="61" t="s">
        <v>2125</v>
      </c>
      <c r="E1590" s="61" t="s">
        <v>4900</v>
      </c>
      <c r="F1590" s="61" t="s">
        <v>37</v>
      </c>
      <c r="G1590" s="62">
        <v>50000000</v>
      </c>
      <c r="H1590" s="61">
        <v>7.4</v>
      </c>
      <c r="I1590" s="62">
        <f>Table1[[#This Row],[gross]]-Table1[[#This Row],[budget]]</f>
        <v>23343413</v>
      </c>
      <c r="J1590" s="61">
        <f>Table1[[#This Row],[gross]]/1000000</f>
        <v>73.343412999999998</v>
      </c>
      <c r="K1590" s="61">
        <f>Table1[[#This Row],[budget]]/1000000</f>
        <v>50</v>
      </c>
      <c r="L1590" s="71">
        <f>Table1[[#This Row],[Profit_Margin]]/1000000</f>
        <v>23.343413000000002</v>
      </c>
    </row>
    <row r="1591" spans="1:12">
      <c r="A1591" s="68" t="s">
        <v>9065</v>
      </c>
      <c r="B1591" s="61">
        <v>227</v>
      </c>
      <c r="C1591" s="62">
        <v>6000000</v>
      </c>
      <c r="D1591" s="61" t="s">
        <v>3430</v>
      </c>
      <c r="E1591" s="61" t="s">
        <v>12819</v>
      </c>
      <c r="F1591" s="61" t="s">
        <v>37</v>
      </c>
      <c r="G1591" s="62">
        <v>15000000</v>
      </c>
      <c r="H1591" s="61">
        <v>8.4</v>
      </c>
      <c r="I1591" s="62">
        <f>Table1[[#This Row],[gross]]-Table1[[#This Row],[budget]]</f>
        <v>-9000000</v>
      </c>
      <c r="J1591" s="61">
        <f>Table1[[#This Row],[gross]]/1000000</f>
        <v>6</v>
      </c>
      <c r="K1591" s="61">
        <f>Table1[[#This Row],[budget]]/1000000</f>
        <v>15</v>
      </c>
      <c r="L1591" s="71">
        <f>Table1[[#This Row],[Profit_Margin]]/1000000</f>
        <v>-9</v>
      </c>
    </row>
    <row r="1592" spans="1:12">
      <c r="A1592" s="68" t="s">
        <v>5867</v>
      </c>
      <c r="B1592" s="61">
        <v>90</v>
      </c>
      <c r="C1592" s="62">
        <v>17848322</v>
      </c>
      <c r="D1592" s="61" t="s">
        <v>1681</v>
      </c>
      <c r="E1592" s="61" t="s">
        <v>7983</v>
      </c>
      <c r="F1592" s="61" t="s">
        <v>37</v>
      </c>
      <c r="G1592" s="62">
        <v>28000000</v>
      </c>
      <c r="H1592" s="61">
        <v>5.9</v>
      </c>
      <c r="I1592" s="62">
        <f>Table1[[#This Row],[gross]]-Table1[[#This Row],[budget]]</f>
        <v>-10151678</v>
      </c>
      <c r="J1592" s="61">
        <f>Table1[[#This Row],[gross]]/1000000</f>
        <v>17.848322</v>
      </c>
      <c r="K1592" s="61">
        <f>Table1[[#This Row],[budget]]/1000000</f>
        <v>28</v>
      </c>
      <c r="L1592" s="71">
        <f>Table1[[#This Row],[Profit_Margin]]/1000000</f>
        <v>-10.151678</v>
      </c>
    </row>
    <row r="1593" spans="1:12">
      <c r="A1593" s="68" t="s">
        <v>692</v>
      </c>
      <c r="B1593" s="61">
        <v>105</v>
      </c>
      <c r="C1593" s="62">
        <v>2338695</v>
      </c>
      <c r="D1593" s="61" t="s">
        <v>2125</v>
      </c>
      <c r="E1593" s="61" t="s">
        <v>16909</v>
      </c>
      <c r="F1593" s="61" t="s">
        <v>37</v>
      </c>
      <c r="G1593" s="62">
        <v>4000000</v>
      </c>
      <c r="H1593" s="61">
        <v>7.4</v>
      </c>
      <c r="I1593" s="62">
        <f>Table1[[#This Row],[gross]]-Table1[[#This Row],[budget]]</f>
        <v>-1661305</v>
      </c>
      <c r="J1593" s="61">
        <f>Table1[[#This Row],[gross]]/1000000</f>
        <v>2.338695</v>
      </c>
      <c r="K1593" s="61">
        <f>Table1[[#This Row],[budget]]/1000000</f>
        <v>4</v>
      </c>
      <c r="L1593" s="71">
        <f>Table1[[#This Row],[Profit_Margin]]/1000000</f>
        <v>-1.661305</v>
      </c>
    </row>
    <row r="1594" spans="1:12">
      <c r="A1594" s="68" t="s">
        <v>17445</v>
      </c>
      <c r="B1594" s="61">
        <v>93</v>
      </c>
      <c r="C1594" s="62">
        <v>611709</v>
      </c>
      <c r="D1594" s="61" t="s">
        <v>2527</v>
      </c>
      <c r="E1594" s="61" t="s">
        <v>17448</v>
      </c>
      <c r="F1594" s="61" t="s">
        <v>1464</v>
      </c>
      <c r="G1594" s="62">
        <v>3850000</v>
      </c>
      <c r="H1594" s="61">
        <v>7.2</v>
      </c>
      <c r="I1594" s="62">
        <f>Table1[[#This Row],[gross]]-Table1[[#This Row],[budget]]</f>
        <v>-3238291</v>
      </c>
      <c r="J1594" s="61">
        <f>Table1[[#This Row],[gross]]/1000000</f>
        <v>0.61170899999999995</v>
      </c>
      <c r="K1594" s="61">
        <f>Table1[[#This Row],[budget]]/1000000</f>
        <v>3.85</v>
      </c>
      <c r="L1594" s="71">
        <f>Table1[[#This Row],[Profit_Margin]]/1000000</f>
        <v>-3.2382909999999998</v>
      </c>
    </row>
    <row r="1595" spans="1:12">
      <c r="A1595" s="68" t="s">
        <v>11653</v>
      </c>
      <c r="B1595" s="61">
        <v>100</v>
      </c>
      <c r="C1595" s="62">
        <v>12561</v>
      </c>
      <c r="D1595" s="61" t="s">
        <v>1681</v>
      </c>
      <c r="E1595" s="61" t="s">
        <v>11654</v>
      </c>
      <c r="F1595" s="61" t="s">
        <v>37</v>
      </c>
      <c r="G1595" s="62">
        <v>19000000</v>
      </c>
      <c r="H1595" s="61">
        <v>6.4</v>
      </c>
      <c r="I1595" s="62">
        <f>Table1[[#This Row],[gross]]-Table1[[#This Row],[budget]]</f>
        <v>-18987439</v>
      </c>
      <c r="J1595" s="61">
        <f>Table1[[#This Row],[gross]]/1000000</f>
        <v>1.2560999999999999E-2</v>
      </c>
      <c r="K1595" s="61">
        <f>Table1[[#This Row],[budget]]/1000000</f>
        <v>19</v>
      </c>
      <c r="L1595" s="71">
        <f>Table1[[#This Row],[Profit_Margin]]/1000000</f>
        <v>-18.987438999999998</v>
      </c>
    </row>
    <row r="1596" spans="1:12">
      <c r="A1596" s="68" t="s">
        <v>3401</v>
      </c>
      <c r="B1596" s="61">
        <v>114</v>
      </c>
      <c r="C1596" s="62">
        <v>31199215</v>
      </c>
      <c r="D1596" s="61" t="s">
        <v>4479</v>
      </c>
      <c r="E1596" s="61" t="s">
        <v>4481</v>
      </c>
      <c r="F1596" s="61" t="s">
        <v>37</v>
      </c>
      <c r="G1596" s="62">
        <v>58000000</v>
      </c>
      <c r="H1596" s="61">
        <v>6</v>
      </c>
      <c r="I1596" s="62">
        <f>Table1[[#This Row],[gross]]-Table1[[#This Row],[budget]]</f>
        <v>-26800785</v>
      </c>
      <c r="J1596" s="61">
        <f>Table1[[#This Row],[gross]]/1000000</f>
        <v>31.199214999999999</v>
      </c>
      <c r="K1596" s="61">
        <f>Table1[[#This Row],[budget]]/1000000</f>
        <v>58</v>
      </c>
      <c r="L1596" s="71">
        <f>Table1[[#This Row],[Profit_Margin]]/1000000</f>
        <v>-26.800785000000001</v>
      </c>
    </row>
    <row r="1597" spans="1:12">
      <c r="A1597" s="68" t="s">
        <v>18459</v>
      </c>
      <c r="B1597" s="61">
        <v>111</v>
      </c>
      <c r="C1597" s="62">
        <v>31968347</v>
      </c>
      <c r="D1597" s="61" t="s">
        <v>214</v>
      </c>
      <c r="E1597" s="61" t="s">
        <v>18460</v>
      </c>
      <c r="F1597" s="61" t="s">
        <v>37</v>
      </c>
      <c r="G1597" s="62">
        <v>3600000</v>
      </c>
      <c r="H1597" s="61">
        <v>7.6</v>
      </c>
      <c r="I1597" s="62">
        <f>Table1[[#This Row],[gross]]-Table1[[#This Row],[budget]]</f>
        <v>28368347</v>
      </c>
      <c r="J1597" s="61">
        <f>Table1[[#This Row],[gross]]/1000000</f>
        <v>31.968347000000001</v>
      </c>
      <c r="K1597" s="61">
        <f>Table1[[#This Row],[budget]]/1000000</f>
        <v>3.6</v>
      </c>
      <c r="L1597" s="71">
        <f>Table1[[#This Row],[Profit_Margin]]/1000000</f>
        <v>28.368347</v>
      </c>
    </row>
    <row r="1598" spans="1:12">
      <c r="A1598" s="68" t="s">
        <v>7037</v>
      </c>
      <c r="B1598" s="61">
        <v>132</v>
      </c>
      <c r="C1598" s="62">
        <v>116631310</v>
      </c>
      <c r="D1598" s="61" t="s">
        <v>1544</v>
      </c>
      <c r="E1598" s="61" t="s">
        <v>8118</v>
      </c>
      <c r="F1598" s="61" t="s">
        <v>37</v>
      </c>
      <c r="G1598" s="62">
        <v>30000000</v>
      </c>
      <c r="H1598" s="61">
        <v>7.2</v>
      </c>
      <c r="I1598" s="62">
        <f>Table1[[#This Row],[gross]]-Table1[[#This Row],[budget]]</f>
        <v>86631310</v>
      </c>
      <c r="J1598" s="61">
        <f>Table1[[#This Row],[gross]]/1000000</f>
        <v>116.63131</v>
      </c>
      <c r="K1598" s="61">
        <f>Table1[[#This Row],[budget]]/1000000</f>
        <v>30</v>
      </c>
      <c r="L1598" s="71">
        <f>Table1[[#This Row],[Profit_Margin]]/1000000</f>
        <v>86.631309999999999</v>
      </c>
    </row>
    <row r="1599" spans="1:12">
      <c r="A1599" s="68" t="s">
        <v>11748</v>
      </c>
      <c r="B1599" s="61">
        <v>110</v>
      </c>
      <c r="C1599" s="62">
        <v>13998282</v>
      </c>
      <c r="D1599" s="61" t="s">
        <v>11749</v>
      </c>
      <c r="E1599" s="61" t="s">
        <v>11750</v>
      </c>
      <c r="F1599" s="61" t="s">
        <v>37</v>
      </c>
      <c r="G1599" s="62">
        <v>16000000</v>
      </c>
      <c r="H1599" s="61">
        <v>3.1</v>
      </c>
      <c r="I1599" s="62">
        <f>Table1[[#This Row],[gross]]-Table1[[#This Row],[budget]]</f>
        <v>-2001718</v>
      </c>
      <c r="J1599" s="61">
        <f>Table1[[#This Row],[gross]]/1000000</f>
        <v>13.998282</v>
      </c>
      <c r="K1599" s="61">
        <f>Table1[[#This Row],[budget]]/1000000</f>
        <v>16</v>
      </c>
      <c r="L1599" s="71">
        <f>Table1[[#This Row],[Profit_Margin]]/1000000</f>
        <v>-2.0017179999999999</v>
      </c>
    </row>
    <row r="1600" spans="1:12">
      <c r="A1600" s="68" t="s">
        <v>2698</v>
      </c>
      <c r="B1600" s="61">
        <v>116</v>
      </c>
      <c r="C1600" s="62">
        <v>49851591</v>
      </c>
      <c r="D1600" s="61" t="s">
        <v>4262</v>
      </c>
      <c r="E1600" s="61" t="s">
        <v>6478</v>
      </c>
      <c r="F1600" s="61" t="s">
        <v>37</v>
      </c>
      <c r="G1600" s="62">
        <v>40000000</v>
      </c>
      <c r="H1600" s="61">
        <v>5.9</v>
      </c>
      <c r="I1600" s="62">
        <f>Table1[[#This Row],[gross]]-Table1[[#This Row],[budget]]</f>
        <v>9851591</v>
      </c>
      <c r="J1600" s="61">
        <f>Table1[[#This Row],[gross]]/1000000</f>
        <v>49.851590999999999</v>
      </c>
      <c r="K1600" s="61">
        <f>Table1[[#This Row],[budget]]/1000000</f>
        <v>40</v>
      </c>
      <c r="L1600" s="71">
        <f>Table1[[#This Row],[Profit_Margin]]/1000000</f>
        <v>9.8515910000000009</v>
      </c>
    </row>
    <row r="1601" spans="1:12">
      <c r="A1601" s="68" t="s">
        <v>9470</v>
      </c>
      <c r="B1601" s="61">
        <v>95</v>
      </c>
      <c r="C1601" s="62">
        <v>89808372</v>
      </c>
      <c r="D1601" s="61" t="s">
        <v>1671</v>
      </c>
      <c r="E1601" s="61" t="s">
        <v>9471</v>
      </c>
      <c r="F1601" s="61" t="s">
        <v>37</v>
      </c>
      <c r="G1601" s="62">
        <v>45000000</v>
      </c>
      <c r="H1601" s="61">
        <v>4.5999999999999996</v>
      </c>
      <c r="I1601" s="62">
        <f>Table1[[#This Row],[gross]]-Table1[[#This Row],[budget]]</f>
        <v>44808372</v>
      </c>
      <c r="J1601" s="61">
        <f>Table1[[#This Row],[gross]]/1000000</f>
        <v>89.808372000000006</v>
      </c>
      <c r="K1601" s="61">
        <f>Table1[[#This Row],[budget]]/1000000</f>
        <v>45</v>
      </c>
      <c r="L1601" s="71">
        <f>Table1[[#This Row],[Profit_Margin]]/1000000</f>
        <v>44.808371999999999</v>
      </c>
    </row>
    <row r="1602" spans="1:12">
      <c r="A1602" s="68" t="s">
        <v>3102</v>
      </c>
      <c r="B1602" s="61">
        <v>96</v>
      </c>
      <c r="C1602" s="62">
        <v>95001351</v>
      </c>
      <c r="D1602" s="61" t="s">
        <v>1681</v>
      </c>
      <c r="E1602" s="61" t="s">
        <v>11733</v>
      </c>
      <c r="F1602" s="61" t="s">
        <v>37</v>
      </c>
      <c r="G1602" s="62">
        <v>18000000</v>
      </c>
      <c r="H1602" s="61">
        <v>6.2</v>
      </c>
      <c r="I1602" s="62">
        <f>Table1[[#This Row],[gross]]-Table1[[#This Row],[budget]]</f>
        <v>77001351</v>
      </c>
      <c r="J1602" s="61">
        <f>Table1[[#This Row],[gross]]/1000000</f>
        <v>95.001351</v>
      </c>
      <c r="K1602" s="61">
        <f>Table1[[#This Row],[budget]]/1000000</f>
        <v>18</v>
      </c>
      <c r="L1602" s="71">
        <f>Table1[[#This Row],[Profit_Margin]]/1000000</f>
        <v>77.001351</v>
      </c>
    </row>
    <row r="1603" spans="1:12">
      <c r="A1603" s="68" t="s">
        <v>111</v>
      </c>
      <c r="B1603" s="61">
        <v>101</v>
      </c>
      <c r="C1603" s="62">
        <v>55673333</v>
      </c>
      <c r="D1603" s="61" t="s">
        <v>1853</v>
      </c>
      <c r="E1603" s="61" t="s">
        <v>1854</v>
      </c>
      <c r="F1603" s="61" t="s">
        <v>37</v>
      </c>
      <c r="G1603" s="62">
        <v>80000000</v>
      </c>
      <c r="H1603" s="61">
        <v>7</v>
      </c>
      <c r="I1603" s="62">
        <f>Table1[[#This Row],[gross]]-Table1[[#This Row],[budget]]</f>
        <v>-24326667</v>
      </c>
      <c r="J1603" s="61">
        <f>Table1[[#This Row],[gross]]/1000000</f>
        <v>55.673333</v>
      </c>
      <c r="K1603" s="61">
        <f>Table1[[#This Row],[budget]]/1000000</f>
        <v>80</v>
      </c>
      <c r="L1603" s="71">
        <f>Table1[[#This Row],[Profit_Margin]]/1000000</f>
        <v>-24.326667</v>
      </c>
    </row>
    <row r="1604" spans="1:12">
      <c r="A1604" s="68" t="s">
        <v>5081</v>
      </c>
      <c r="B1604" s="61">
        <v>132</v>
      </c>
      <c r="C1604" s="62">
        <v>1865774</v>
      </c>
      <c r="D1604" s="61" t="s">
        <v>9838</v>
      </c>
      <c r="E1604" s="61" t="s">
        <v>9839</v>
      </c>
      <c r="F1604" s="61" t="s">
        <v>37</v>
      </c>
      <c r="G1604" s="62">
        <v>30000000</v>
      </c>
      <c r="H1604" s="61">
        <v>7</v>
      </c>
      <c r="I1604" s="62">
        <f>Table1[[#This Row],[gross]]-Table1[[#This Row],[budget]]</f>
        <v>-28134226</v>
      </c>
      <c r="J1604" s="61">
        <f>Table1[[#This Row],[gross]]/1000000</f>
        <v>1.865774</v>
      </c>
      <c r="K1604" s="61">
        <f>Table1[[#This Row],[budget]]/1000000</f>
        <v>30</v>
      </c>
      <c r="L1604" s="71">
        <f>Table1[[#This Row],[Profit_Margin]]/1000000</f>
        <v>-28.134226000000002</v>
      </c>
    </row>
    <row r="1605" spans="1:12">
      <c r="A1605" s="68" t="s">
        <v>1582</v>
      </c>
      <c r="B1605" s="61">
        <v>88</v>
      </c>
      <c r="C1605" s="62">
        <v>8460990</v>
      </c>
      <c r="D1605" s="61" t="s">
        <v>3500</v>
      </c>
      <c r="E1605" s="61" t="s">
        <v>3502</v>
      </c>
      <c r="F1605" s="61" t="s">
        <v>37</v>
      </c>
      <c r="G1605" s="62">
        <v>70000000</v>
      </c>
      <c r="H1605" s="61">
        <v>5.6</v>
      </c>
      <c r="I1605" s="62">
        <f>Table1[[#This Row],[gross]]-Table1[[#This Row],[budget]]</f>
        <v>-61539010</v>
      </c>
      <c r="J1605" s="61">
        <f>Table1[[#This Row],[gross]]/1000000</f>
        <v>8.4609900000000007</v>
      </c>
      <c r="K1605" s="61">
        <f>Table1[[#This Row],[budget]]/1000000</f>
        <v>70</v>
      </c>
      <c r="L1605" s="71">
        <f>Table1[[#This Row],[Profit_Margin]]/1000000</f>
        <v>-61.539009999999998</v>
      </c>
    </row>
    <row r="1606" spans="1:12">
      <c r="A1606" s="68" t="s">
        <v>1015</v>
      </c>
      <c r="B1606" s="61">
        <v>133</v>
      </c>
      <c r="C1606" s="62">
        <v>66528842</v>
      </c>
      <c r="D1606" s="61" t="s">
        <v>7727</v>
      </c>
      <c r="E1606" s="61" t="s">
        <v>8183</v>
      </c>
      <c r="F1606" s="61" t="s">
        <v>37</v>
      </c>
      <c r="G1606" s="62">
        <v>30000000</v>
      </c>
      <c r="H1606" s="61">
        <v>7.5</v>
      </c>
      <c r="I1606" s="62">
        <f>Table1[[#This Row],[gross]]-Table1[[#This Row],[budget]]</f>
        <v>36528842</v>
      </c>
      <c r="J1606" s="61">
        <f>Table1[[#This Row],[gross]]/1000000</f>
        <v>66.528841999999997</v>
      </c>
      <c r="K1606" s="61">
        <f>Table1[[#This Row],[budget]]/1000000</f>
        <v>30</v>
      </c>
      <c r="L1606" s="71">
        <f>Table1[[#This Row],[Profit_Margin]]/1000000</f>
        <v>36.528841999999997</v>
      </c>
    </row>
    <row r="1607" spans="1:12">
      <c r="A1607" s="68" t="s">
        <v>4317</v>
      </c>
      <c r="B1607" s="61">
        <v>100</v>
      </c>
      <c r="C1607" s="62">
        <v>40168080</v>
      </c>
      <c r="D1607" s="61" t="s">
        <v>3458</v>
      </c>
      <c r="E1607" s="61" t="s">
        <v>9280</v>
      </c>
      <c r="F1607" s="61" t="s">
        <v>37</v>
      </c>
      <c r="G1607" s="62">
        <v>26000000</v>
      </c>
      <c r="H1607" s="61">
        <v>5.2</v>
      </c>
      <c r="I1607" s="62">
        <f>Table1[[#This Row],[gross]]-Table1[[#This Row],[budget]]</f>
        <v>14168080</v>
      </c>
      <c r="J1607" s="61">
        <f>Table1[[#This Row],[gross]]/1000000</f>
        <v>40.168080000000003</v>
      </c>
      <c r="K1607" s="61">
        <f>Table1[[#This Row],[budget]]/1000000</f>
        <v>26</v>
      </c>
      <c r="L1607" s="71">
        <f>Table1[[#This Row],[Profit_Margin]]/1000000</f>
        <v>14.16808</v>
      </c>
    </row>
    <row r="1608" spans="1:12">
      <c r="A1608" s="68" t="s">
        <v>6827</v>
      </c>
      <c r="B1608" s="61">
        <v>118</v>
      </c>
      <c r="C1608" s="62">
        <v>146072</v>
      </c>
      <c r="D1608" s="61" t="s">
        <v>11467</v>
      </c>
      <c r="E1608" s="61" t="s">
        <v>11469</v>
      </c>
      <c r="F1608" s="61" t="s">
        <v>1464</v>
      </c>
      <c r="G1608" s="62">
        <v>140000000</v>
      </c>
      <c r="H1608" s="61">
        <v>6</v>
      </c>
      <c r="I1608" s="62">
        <f>Table1[[#This Row],[gross]]-Table1[[#This Row],[budget]]</f>
        <v>-139853928</v>
      </c>
      <c r="J1608" s="61">
        <f>Table1[[#This Row],[gross]]/1000000</f>
        <v>0.14607200000000001</v>
      </c>
      <c r="K1608" s="61">
        <f>Table1[[#This Row],[budget]]/1000000</f>
        <v>140</v>
      </c>
      <c r="L1608" s="71">
        <f>Table1[[#This Row],[Profit_Margin]]/1000000</f>
        <v>-139.853928</v>
      </c>
    </row>
    <row r="1609" spans="1:12">
      <c r="A1609" s="68" t="s">
        <v>3664</v>
      </c>
      <c r="B1609" s="61">
        <v>158</v>
      </c>
      <c r="C1609" s="62">
        <v>148775460</v>
      </c>
      <c r="D1609" s="61" t="s">
        <v>2850</v>
      </c>
      <c r="E1609" s="61" t="s">
        <v>3665</v>
      </c>
      <c r="F1609" s="61" t="s">
        <v>37</v>
      </c>
      <c r="G1609" s="62">
        <v>61000000</v>
      </c>
      <c r="H1609" s="61">
        <v>7.6</v>
      </c>
      <c r="I1609" s="62">
        <f>Table1[[#This Row],[gross]]-Table1[[#This Row],[budget]]</f>
        <v>87775460</v>
      </c>
      <c r="J1609" s="61">
        <f>Table1[[#This Row],[gross]]/1000000</f>
        <v>148.77546000000001</v>
      </c>
      <c r="K1609" s="61">
        <f>Table1[[#This Row],[budget]]/1000000</f>
        <v>61</v>
      </c>
      <c r="L1609" s="71">
        <f>Table1[[#This Row],[Profit_Margin]]/1000000</f>
        <v>87.775459999999995</v>
      </c>
    </row>
    <row r="1610" spans="1:12">
      <c r="A1610" s="68" t="s">
        <v>6827</v>
      </c>
      <c r="B1610" s="61">
        <v>107</v>
      </c>
      <c r="C1610" s="62">
        <v>700000</v>
      </c>
      <c r="D1610" s="61" t="s">
        <v>6829</v>
      </c>
      <c r="E1610" s="61" t="s">
        <v>16683</v>
      </c>
      <c r="F1610" s="61" t="s">
        <v>1464</v>
      </c>
      <c r="G1610" s="62">
        <v>50000000</v>
      </c>
      <c r="H1610" s="61">
        <v>7</v>
      </c>
      <c r="I1610" s="62">
        <f>Table1[[#This Row],[gross]]-Table1[[#This Row],[budget]]</f>
        <v>-49300000</v>
      </c>
      <c r="J1610" s="61">
        <f>Table1[[#This Row],[gross]]/1000000</f>
        <v>0.7</v>
      </c>
      <c r="K1610" s="61">
        <f>Table1[[#This Row],[budget]]/1000000</f>
        <v>50</v>
      </c>
      <c r="L1610" s="71">
        <f>Table1[[#This Row],[Profit_Margin]]/1000000</f>
        <v>-49.3</v>
      </c>
    </row>
    <row r="1611" spans="1:12">
      <c r="A1611" s="68" t="s">
        <v>570</v>
      </c>
      <c r="B1611" s="61">
        <v>116</v>
      </c>
      <c r="C1611" s="62">
        <v>12134420</v>
      </c>
      <c r="D1611" s="61" t="s">
        <v>5979</v>
      </c>
      <c r="E1611" s="61" t="s">
        <v>11211</v>
      </c>
      <c r="F1611" s="61" t="s">
        <v>37</v>
      </c>
      <c r="G1611" s="62">
        <v>20000000</v>
      </c>
      <c r="H1611" s="61">
        <v>7.2</v>
      </c>
      <c r="I1611" s="62">
        <f>Table1[[#This Row],[gross]]-Table1[[#This Row],[budget]]</f>
        <v>-7865580</v>
      </c>
      <c r="J1611" s="61">
        <f>Table1[[#This Row],[gross]]/1000000</f>
        <v>12.13442</v>
      </c>
      <c r="K1611" s="61">
        <f>Table1[[#This Row],[budget]]/1000000</f>
        <v>20</v>
      </c>
      <c r="L1611" s="71">
        <f>Table1[[#This Row],[Profit_Margin]]/1000000</f>
        <v>-7.8655799999999996</v>
      </c>
    </row>
    <row r="1612" spans="1:12">
      <c r="A1612" s="68" t="s">
        <v>1058</v>
      </c>
      <c r="B1612" s="61">
        <v>121</v>
      </c>
      <c r="C1612" s="62">
        <v>144731527</v>
      </c>
      <c r="D1612" s="61" t="s">
        <v>334</v>
      </c>
      <c r="E1612" s="61" t="s">
        <v>7254</v>
      </c>
      <c r="F1612" s="61" t="s">
        <v>37</v>
      </c>
      <c r="G1612" s="62">
        <v>35000000</v>
      </c>
      <c r="H1612" s="61">
        <v>6.7</v>
      </c>
      <c r="I1612" s="62">
        <f>Table1[[#This Row],[gross]]-Table1[[#This Row],[budget]]</f>
        <v>109731527</v>
      </c>
      <c r="J1612" s="61">
        <f>Table1[[#This Row],[gross]]/1000000</f>
        <v>144.731527</v>
      </c>
      <c r="K1612" s="61">
        <f>Table1[[#This Row],[budget]]/1000000</f>
        <v>35</v>
      </c>
      <c r="L1612" s="71">
        <f>Table1[[#This Row],[Profit_Margin]]/1000000</f>
        <v>109.731527</v>
      </c>
    </row>
    <row r="1613" spans="1:12">
      <c r="A1613" s="68" t="s">
        <v>1058</v>
      </c>
      <c r="B1613" s="61">
        <v>127</v>
      </c>
      <c r="C1613" s="62">
        <v>129734803</v>
      </c>
      <c r="D1613" s="61" t="s">
        <v>334</v>
      </c>
      <c r="E1613" s="61" t="s">
        <v>1060</v>
      </c>
      <c r="F1613" s="61" t="s">
        <v>37</v>
      </c>
      <c r="G1613" s="62">
        <v>140000000</v>
      </c>
      <c r="H1613" s="61">
        <v>6.6</v>
      </c>
      <c r="I1613" s="62">
        <f>Table1[[#This Row],[gross]]-Table1[[#This Row],[budget]]</f>
        <v>-10265197</v>
      </c>
      <c r="J1613" s="61">
        <f>Table1[[#This Row],[gross]]/1000000</f>
        <v>129.734803</v>
      </c>
      <c r="K1613" s="61">
        <f>Table1[[#This Row],[budget]]/1000000</f>
        <v>140</v>
      </c>
      <c r="L1613" s="71">
        <f>Table1[[#This Row],[Profit_Margin]]/1000000</f>
        <v>-10.265197000000001</v>
      </c>
    </row>
    <row r="1614" spans="1:12">
      <c r="A1614" s="68" t="s">
        <v>7427</v>
      </c>
      <c r="B1614" s="61">
        <v>104</v>
      </c>
      <c r="C1614" s="62">
        <v>82389560</v>
      </c>
      <c r="D1614" s="61" t="s">
        <v>1671</v>
      </c>
      <c r="E1614" s="61" t="s">
        <v>12158</v>
      </c>
      <c r="F1614" s="61" t="s">
        <v>37</v>
      </c>
      <c r="G1614" s="62">
        <v>17000000</v>
      </c>
      <c r="H1614" s="61">
        <v>6.5</v>
      </c>
      <c r="I1614" s="62">
        <f>Table1[[#This Row],[gross]]-Table1[[#This Row],[budget]]</f>
        <v>65389560</v>
      </c>
      <c r="J1614" s="61">
        <f>Table1[[#This Row],[gross]]/1000000</f>
        <v>82.389560000000003</v>
      </c>
      <c r="K1614" s="61">
        <f>Table1[[#This Row],[budget]]/1000000</f>
        <v>17</v>
      </c>
      <c r="L1614" s="71">
        <f>Table1[[#This Row],[Profit_Margin]]/1000000</f>
        <v>65.389560000000003</v>
      </c>
    </row>
    <row r="1615" spans="1:12">
      <c r="A1615" s="68" t="s">
        <v>3694</v>
      </c>
      <c r="B1615" s="61">
        <v>141</v>
      </c>
      <c r="C1615" s="62">
        <v>13753931</v>
      </c>
      <c r="D1615" s="61" t="s">
        <v>1961</v>
      </c>
      <c r="E1615" s="61" t="s">
        <v>13773</v>
      </c>
      <c r="F1615" s="61" t="s">
        <v>676</v>
      </c>
      <c r="G1615" s="62">
        <v>19000000</v>
      </c>
      <c r="H1615" s="61">
        <v>7.9</v>
      </c>
      <c r="I1615" s="62">
        <f>Table1[[#This Row],[gross]]-Table1[[#This Row],[budget]]</f>
        <v>-5246069</v>
      </c>
      <c r="J1615" s="61">
        <f>Table1[[#This Row],[gross]]/1000000</f>
        <v>13.753931</v>
      </c>
      <c r="K1615" s="61">
        <f>Table1[[#This Row],[budget]]/1000000</f>
        <v>19</v>
      </c>
      <c r="L1615" s="71">
        <f>Table1[[#This Row],[Profit_Margin]]/1000000</f>
        <v>-5.2460690000000003</v>
      </c>
    </row>
    <row r="1616" spans="1:12">
      <c r="A1616" s="68" t="s">
        <v>19438</v>
      </c>
      <c r="B1616" s="61">
        <v>110</v>
      </c>
      <c r="C1616" s="62">
        <v>2848578</v>
      </c>
      <c r="D1616" s="61" t="s">
        <v>7144</v>
      </c>
      <c r="E1616" s="61" t="s">
        <v>19441</v>
      </c>
      <c r="F1616" s="61" t="s">
        <v>37</v>
      </c>
      <c r="G1616" s="62">
        <v>3500000</v>
      </c>
      <c r="H1616" s="61">
        <v>6.3</v>
      </c>
      <c r="I1616" s="62">
        <f>Table1[[#This Row],[gross]]-Table1[[#This Row],[budget]]</f>
        <v>-651422</v>
      </c>
      <c r="J1616" s="61">
        <f>Table1[[#This Row],[gross]]/1000000</f>
        <v>2.8485779999999998</v>
      </c>
      <c r="K1616" s="61">
        <f>Table1[[#This Row],[budget]]/1000000</f>
        <v>3.5</v>
      </c>
      <c r="L1616" s="71">
        <f>Table1[[#This Row],[Profit_Margin]]/1000000</f>
        <v>-0.65142199999999995</v>
      </c>
    </row>
    <row r="1617" spans="1:12">
      <c r="A1617" s="68" t="s">
        <v>2561</v>
      </c>
      <c r="B1617" s="61">
        <v>105</v>
      </c>
      <c r="C1617" s="62">
        <v>53021560</v>
      </c>
      <c r="D1617" s="61" t="s">
        <v>1415</v>
      </c>
      <c r="E1617" s="61" t="s">
        <v>8316</v>
      </c>
      <c r="F1617" s="61" t="s">
        <v>37</v>
      </c>
      <c r="G1617" s="62">
        <v>30000000</v>
      </c>
      <c r="H1617" s="61">
        <v>6.5</v>
      </c>
      <c r="I1617" s="62">
        <f>Table1[[#This Row],[gross]]-Table1[[#This Row],[budget]]</f>
        <v>23021560</v>
      </c>
      <c r="J1617" s="61">
        <f>Table1[[#This Row],[gross]]/1000000</f>
        <v>53.021560000000001</v>
      </c>
      <c r="K1617" s="61">
        <f>Table1[[#This Row],[budget]]/1000000</f>
        <v>30</v>
      </c>
      <c r="L1617" s="71">
        <f>Table1[[#This Row],[Profit_Margin]]/1000000</f>
        <v>23.021560000000001</v>
      </c>
    </row>
    <row r="1618" spans="1:12">
      <c r="A1618" s="68" t="s">
        <v>514</v>
      </c>
      <c r="B1618" s="61">
        <v>86</v>
      </c>
      <c r="C1618" s="62">
        <v>181395380</v>
      </c>
      <c r="D1618" s="61" t="s">
        <v>3632</v>
      </c>
      <c r="E1618" s="61" t="s">
        <v>5679</v>
      </c>
      <c r="F1618" s="61" t="s">
        <v>37</v>
      </c>
      <c r="G1618" s="62">
        <v>45000000</v>
      </c>
      <c r="H1618" s="61">
        <v>6.8</v>
      </c>
      <c r="I1618" s="62">
        <f>Table1[[#This Row],[gross]]-Table1[[#This Row],[budget]]</f>
        <v>136395380</v>
      </c>
      <c r="J1618" s="61">
        <f>Table1[[#This Row],[gross]]/1000000</f>
        <v>181.39537999999999</v>
      </c>
      <c r="K1618" s="61">
        <f>Table1[[#This Row],[budget]]/1000000</f>
        <v>45</v>
      </c>
      <c r="L1618" s="71">
        <f>Table1[[#This Row],[Profit_Margin]]/1000000</f>
        <v>136.39537999999999</v>
      </c>
    </row>
    <row r="1619" spans="1:12">
      <c r="A1619" s="68" t="s">
        <v>6142</v>
      </c>
      <c r="B1619" s="61">
        <v>133</v>
      </c>
      <c r="C1619" s="62">
        <v>34667015</v>
      </c>
      <c r="D1619" s="61" t="s">
        <v>50</v>
      </c>
      <c r="E1619" s="61" t="s">
        <v>6144</v>
      </c>
      <c r="F1619" s="61" t="s">
        <v>37</v>
      </c>
      <c r="G1619" s="62">
        <v>32000000</v>
      </c>
      <c r="H1619" s="61">
        <v>6.6</v>
      </c>
      <c r="I1619" s="62">
        <f>Table1[[#This Row],[gross]]-Table1[[#This Row],[budget]]</f>
        <v>2667015</v>
      </c>
      <c r="J1619" s="61">
        <f>Table1[[#This Row],[gross]]/1000000</f>
        <v>34.667014999999999</v>
      </c>
      <c r="K1619" s="61">
        <f>Table1[[#This Row],[budget]]/1000000</f>
        <v>32</v>
      </c>
      <c r="L1619" s="71">
        <f>Table1[[#This Row],[Profit_Margin]]/1000000</f>
        <v>2.6670150000000001</v>
      </c>
    </row>
    <row r="1620" spans="1:12">
      <c r="A1620" s="68" t="s">
        <v>6297</v>
      </c>
      <c r="B1620" s="61">
        <v>91</v>
      </c>
      <c r="C1620" s="62">
        <v>43792641</v>
      </c>
      <c r="D1620" s="61" t="s">
        <v>1681</v>
      </c>
      <c r="E1620" s="61" t="s">
        <v>7386</v>
      </c>
      <c r="F1620" s="61" t="s">
        <v>37</v>
      </c>
      <c r="G1620" s="62">
        <v>35000000</v>
      </c>
      <c r="H1620" s="61">
        <v>5.3</v>
      </c>
      <c r="I1620" s="62">
        <f>Table1[[#This Row],[gross]]-Table1[[#This Row],[budget]]</f>
        <v>8792641</v>
      </c>
      <c r="J1620" s="61">
        <f>Table1[[#This Row],[gross]]/1000000</f>
        <v>43.792641000000003</v>
      </c>
      <c r="K1620" s="61">
        <f>Table1[[#This Row],[budget]]/1000000</f>
        <v>35</v>
      </c>
      <c r="L1620" s="71">
        <f>Table1[[#This Row],[Profit_Margin]]/1000000</f>
        <v>8.7926409999999997</v>
      </c>
    </row>
    <row r="1621" spans="1:12">
      <c r="A1621" s="68" t="s">
        <v>6704</v>
      </c>
      <c r="B1621" s="61">
        <v>125</v>
      </c>
      <c r="C1621" s="62">
        <v>15561627</v>
      </c>
      <c r="D1621" s="61" t="s">
        <v>3409</v>
      </c>
      <c r="E1621" s="61" t="s">
        <v>11897</v>
      </c>
      <c r="F1621" s="61" t="s">
        <v>37</v>
      </c>
      <c r="G1621" s="62">
        <v>18000000</v>
      </c>
      <c r="H1621" s="61">
        <v>7.5</v>
      </c>
      <c r="I1621" s="62">
        <f>Table1[[#This Row],[gross]]-Table1[[#This Row],[budget]]</f>
        <v>-2438373</v>
      </c>
      <c r="J1621" s="61">
        <f>Table1[[#This Row],[gross]]/1000000</f>
        <v>15.561627</v>
      </c>
      <c r="K1621" s="61">
        <f>Table1[[#This Row],[budget]]/1000000</f>
        <v>18</v>
      </c>
      <c r="L1621" s="71">
        <f>Table1[[#This Row],[Profit_Margin]]/1000000</f>
        <v>-2.4383729999999999</v>
      </c>
    </row>
    <row r="1622" spans="1:12">
      <c r="A1622" s="68" t="s">
        <v>1064</v>
      </c>
      <c r="B1622" s="61">
        <v>127</v>
      </c>
      <c r="C1622" s="62">
        <v>124976634</v>
      </c>
      <c r="D1622" s="61" t="s">
        <v>1356</v>
      </c>
      <c r="E1622" s="61" t="s">
        <v>1358</v>
      </c>
      <c r="F1622" s="61" t="s">
        <v>37</v>
      </c>
      <c r="G1622" s="62">
        <v>120000000</v>
      </c>
      <c r="H1622" s="61">
        <v>8</v>
      </c>
      <c r="I1622" s="62">
        <f>Table1[[#This Row],[gross]]-Table1[[#This Row],[budget]]</f>
        <v>4976634</v>
      </c>
      <c r="J1622" s="61">
        <f>Table1[[#This Row],[gross]]/1000000</f>
        <v>124.976634</v>
      </c>
      <c r="K1622" s="61">
        <f>Table1[[#This Row],[budget]]/1000000</f>
        <v>120</v>
      </c>
      <c r="L1622" s="71">
        <f>Table1[[#This Row],[Profit_Margin]]/1000000</f>
        <v>4.9766339999999998</v>
      </c>
    </row>
    <row r="1623" spans="1:12">
      <c r="A1623" s="68" t="s">
        <v>4437</v>
      </c>
      <c r="B1623" s="61">
        <v>103</v>
      </c>
      <c r="C1623" s="62">
        <v>14448589</v>
      </c>
      <c r="D1623" s="61" t="s">
        <v>1681</v>
      </c>
      <c r="E1623" s="61" t="s">
        <v>6753</v>
      </c>
      <c r="F1623" s="61" t="s">
        <v>37</v>
      </c>
      <c r="G1623" s="62">
        <v>40000000</v>
      </c>
      <c r="H1623" s="61">
        <v>5.8</v>
      </c>
      <c r="I1623" s="62">
        <f>Table1[[#This Row],[gross]]-Table1[[#This Row],[budget]]</f>
        <v>-25551411</v>
      </c>
      <c r="J1623" s="61">
        <f>Table1[[#This Row],[gross]]/1000000</f>
        <v>14.448589</v>
      </c>
      <c r="K1623" s="61">
        <f>Table1[[#This Row],[budget]]/1000000</f>
        <v>40</v>
      </c>
      <c r="L1623" s="71">
        <f>Table1[[#This Row],[Profit_Margin]]/1000000</f>
        <v>-25.551411000000002</v>
      </c>
    </row>
    <row r="1624" spans="1:12">
      <c r="A1624" s="68" t="s">
        <v>13803</v>
      </c>
      <c r="B1624" s="61">
        <v>99</v>
      </c>
      <c r="C1624" s="62">
        <v>5871603</v>
      </c>
      <c r="D1624" s="61" t="s">
        <v>4075</v>
      </c>
      <c r="E1624" s="61" t="s">
        <v>13804</v>
      </c>
      <c r="F1624" s="61" t="s">
        <v>37</v>
      </c>
      <c r="G1624" s="62">
        <v>13000000</v>
      </c>
      <c r="H1624" s="61">
        <v>6</v>
      </c>
      <c r="I1624" s="62">
        <f>Table1[[#This Row],[gross]]-Table1[[#This Row],[budget]]</f>
        <v>-7128397</v>
      </c>
      <c r="J1624" s="61">
        <f>Table1[[#This Row],[gross]]/1000000</f>
        <v>5.8716030000000003</v>
      </c>
      <c r="K1624" s="61">
        <f>Table1[[#This Row],[budget]]/1000000</f>
        <v>13</v>
      </c>
      <c r="L1624" s="71">
        <f>Table1[[#This Row],[Profit_Margin]]/1000000</f>
        <v>-7.1283969999999997</v>
      </c>
    </row>
    <row r="1625" spans="1:12">
      <c r="A1625" s="68" t="s">
        <v>13940</v>
      </c>
      <c r="B1625" s="61">
        <v>103</v>
      </c>
      <c r="C1625" s="62">
        <v>1100000</v>
      </c>
      <c r="D1625" s="61" t="s">
        <v>1935</v>
      </c>
      <c r="E1625" s="61" t="s">
        <v>17907</v>
      </c>
      <c r="F1625" s="61" t="s">
        <v>37</v>
      </c>
      <c r="G1625" s="62">
        <v>5000000</v>
      </c>
      <c r="H1625" s="61">
        <v>6.8</v>
      </c>
      <c r="I1625" s="62">
        <f>Table1[[#This Row],[gross]]-Table1[[#This Row],[budget]]</f>
        <v>-3900000</v>
      </c>
      <c r="J1625" s="61">
        <f>Table1[[#This Row],[gross]]/1000000</f>
        <v>1.1000000000000001</v>
      </c>
      <c r="K1625" s="61">
        <f>Table1[[#This Row],[budget]]/1000000</f>
        <v>5</v>
      </c>
      <c r="L1625" s="71">
        <f>Table1[[#This Row],[Profit_Margin]]/1000000</f>
        <v>-3.9</v>
      </c>
    </row>
    <row r="1626" spans="1:12">
      <c r="A1626" s="68" t="s">
        <v>17538</v>
      </c>
      <c r="B1626" s="61">
        <v>81</v>
      </c>
      <c r="C1626" s="62">
        <v>56536016</v>
      </c>
      <c r="D1626" s="61" t="s">
        <v>6403</v>
      </c>
      <c r="E1626" s="61" t="s">
        <v>17540</v>
      </c>
      <c r="F1626" s="61" t="s">
        <v>37</v>
      </c>
      <c r="G1626" s="62">
        <v>4900000</v>
      </c>
      <c r="H1626" s="61">
        <v>6.9</v>
      </c>
      <c r="I1626" s="62">
        <f>Table1[[#This Row],[gross]]-Table1[[#This Row],[budget]]</f>
        <v>51636016</v>
      </c>
      <c r="J1626" s="61">
        <f>Table1[[#This Row],[gross]]/1000000</f>
        <v>56.536015999999996</v>
      </c>
      <c r="K1626" s="61">
        <f>Table1[[#This Row],[budget]]/1000000</f>
        <v>4.9000000000000004</v>
      </c>
      <c r="L1626" s="71">
        <f>Table1[[#This Row],[Profit_Margin]]/1000000</f>
        <v>51.636015999999998</v>
      </c>
    </row>
    <row r="1627" spans="1:12">
      <c r="A1627" s="68" t="s">
        <v>23207</v>
      </c>
      <c r="B1627" s="61">
        <v>90</v>
      </c>
      <c r="C1627" s="62">
        <v>3388210</v>
      </c>
      <c r="D1627" s="61" t="s">
        <v>214</v>
      </c>
      <c r="E1627" s="61" t="s">
        <v>23209</v>
      </c>
      <c r="F1627" s="61" t="s">
        <v>37</v>
      </c>
      <c r="G1627" s="62">
        <v>250000</v>
      </c>
      <c r="H1627" s="61">
        <v>6.7</v>
      </c>
      <c r="I1627" s="62">
        <f>Table1[[#This Row],[gross]]-Table1[[#This Row],[budget]]</f>
        <v>3138210</v>
      </c>
      <c r="J1627" s="61">
        <f>Table1[[#This Row],[gross]]/1000000</f>
        <v>3.3882099999999999</v>
      </c>
      <c r="K1627" s="61">
        <f>Table1[[#This Row],[budget]]/1000000</f>
        <v>0.25</v>
      </c>
      <c r="L1627" s="71">
        <f>Table1[[#This Row],[Profit_Margin]]/1000000</f>
        <v>3.1382099999999999</v>
      </c>
    </row>
    <row r="1628" spans="1:12">
      <c r="A1628" s="68" t="s">
        <v>5911</v>
      </c>
      <c r="B1628" s="61">
        <v>99</v>
      </c>
      <c r="C1628" s="62">
        <v>51432423</v>
      </c>
      <c r="D1628" s="61" t="s">
        <v>8278</v>
      </c>
      <c r="E1628" s="61" t="s">
        <v>8280</v>
      </c>
      <c r="F1628" s="61" t="s">
        <v>37</v>
      </c>
      <c r="G1628" s="62">
        <v>30000000</v>
      </c>
      <c r="H1628" s="61">
        <v>5.0999999999999996</v>
      </c>
      <c r="I1628" s="62">
        <f>Table1[[#This Row],[gross]]-Table1[[#This Row],[budget]]</f>
        <v>21432423</v>
      </c>
      <c r="J1628" s="61">
        <f>Table1[[#This Row],[gross]]/1000000</f>
        <v>51.432423</v>
      </c>
      <c r="K1628" s="61">
        <f>Table1[[#This Row],[budget]]/1000000</f>
        <v>30</v>
      </c>
      <c r="L1628" s="71">
        <f>Table1[[#This Row],[Profit_Margin]]/1000000</f>
        <v>21.432423</v>
      </c>
    </row>
    <row r="1629" spans="1:12">
      <c r="A1629" s="68" t="s">
        <v>639</v>
      </c>
      <c r="B1629" s="61">
        <v>85</v>
      </c>
      <c r="C1629" s="62">
        <v>145771527</v>
      </c>
      <c r="D1629" s="61" t="s">
        <v>2556</v>
      </c>
      <c r="E1629" s="61" t="s">
        <v>2557</v>
      </c>
      <c r="F1629" s="61" t="s">
        <v>37</v>
      </c>
      <c r="G1629" s="62">
        <v>80000000</v>
      </c>
      <c r="H1629" s="61">
        <v>7.2</v>
      </c>
      <c r="I1629" s="62">
        <f>Table1[[#This Row],[gross]]-Table1[[#This Row],[budget]]</f>
        <v>65771527</v>
      </c>
      <c r="J1629" s="61">
        <f>Table1[[#This Row],[gross]]/1000000</f>
        <v>145.77152699999999</v>
      </c>
      <c r="K1629" s="61">
        <f>Table1[[#This Row],[budget]]/1000000</f>
        <v>80</v>
      </c>
      <c r="L1629" s="71">
        <f>Table1[[#This Row],[Profit_Margin]]/1000000</f>
        <v>65.771527000000006</v>
      </c>
    </row>
    <row r="1630" spans="1:12">
      <c r="A1630" s="68" t="s">
        <v>15906</v>
      </c>
      <c r="B1630" s="61">
        <v>126</v>
      </c>
      <c r="C1630" s="62">
        <v>1997807</v>
      </c>
      <c r="D1630" s="61" t="s">
        <v>1826</v>
      </c>
      <c r="E1630" s="61" t="s">
        <v>15908</v>
      </c>
      <c r="F1630" s="61" t="s">
        <v>37</v>
      </c>
      <c r="G1630" s="62">
        <v>8000000</v>
      </c>
      <c r="H1630" s="61">
        <v>7.1</v>
      </c>
      <c r="I1630" s="62">
        <f>Table1[[#This Row],[gross]]-Table1[[#This Row],[budget]]</f>
        <v>-6002193</v>
      </c>
      <c r="J1630" s="61">
        <f>Table1[[#This Row],[gross]]/1000000</f>
        <v>1.9978070000000001</v>
      </c>
      <c r="K1630" s="61">
        <f>Table1[[#This Row],[budget]]/1000000</f>
        <v>8</v>
      </c>
      <c r="L1630" s="71">
        <f>Table1[[#This Row],[Profit_Margin]]/1000000</f>
        <v>-6.0021930000000001</v>
      </c>
    </row>
    <row r="1631" spans="1:12">
      <c r="A1631" s="68" t="s">
        <v>389</v>
      </c>
      <c r="B1631" s="61">
        <v>150</v>
      </c>
      <c r="C1631" s="62">
        <v>182204440</v>
      </c>
      <c r="D1631" s="61" t="s">
        <v>3241</v>
      </c>
      <c r="E1631" s="61" t="s">
        <v>3644</v>
      </c>
      <c r="F1631" s="61" t="s">
        <v>37</v>
      </c>
      <c r="G1631" s="62">
        <v>65000000</v>
      </c>
      <c r="H1631" s="61">
        <v>7.4</v>
      </c>
      <c r="I1631" s="62">
        <f>Table1[[#This Row],[gross]]-Table1[[#This Row],[budget]]</f>
        <v>117204440</v>
      </c>
      <c r="J1631" s="61">
        <f>Table1[[#This Row],[gross]]/1000000</f>
        <v>182.20444000000001</v>
      </c>
      <c r="K1631" s="61">
        <f>Table1[[#This Row],[budget]]/1000000</f>
        <v>65</v>
      </c>
      <c r="L1631" s="71">
        <f>Table1[[#This Row],[Profit_Margin]]/1000000</f>
        <v>117.20444000000001</v>
      </c>
    </row>
    <row r="1632" spans="1:12">
      <c r="A1632" s="68" t="s">
        <v>4041</v>
      </c>
      <c r="B1632" s="61">
        <v>92</v>
      </c>
      <c r="C1632" s="62">
        <v>14998070</v>
      </c>
      <c r="D1632" s="61" t="s">
        <v>7622</v>
      </c>
      <c r="E1632" s="61" t="s">
        <v>7623</v>
      </c>
      <c r="F1632" s="61" t="s">
        <v>37</v>
      </c>
      <c r="G1632" s="62">
        <v>35000000</v>
      </c>
      <c r="H1632" s="61">
        <v>6.2</v>
      </c>
      <c r="I1632" s="62">
        <f>Table1[[#This Row],[gross]]-Table1[[#This Row],[budget]]</f>
        <v>-20001930</v>
      </c>
      <c r="J1632" s="61">
        <f>Table1[[#This Row],[gross]]/1000000</f>
        <v>14.99807</v>
      </c>
      <c r="K1632" s="61">
        <f>Table1[[#This Row],[budget]]/1000000</f>
        <v>35</v>
      </c>
      <c r="L1632" s="71">
        <f>Table1[[#This Row],[Profit_Margin]]/1000000</f>
        <v>-20.001930000000002</v>
      </c>
    </row>
    <row r="1633" spans="1:12">
      <c r="A1633" s="68" t="s">
        <v>8495</v>
      </c>
      <c r="B1633" s="61">
        <v>105</v>
      </c>
      <c r="C1633" s="62">
        <v>20422207</v>
      </c>
      <c r="D1633" s="61" t="s">
        <v>1415</v>
      </c>
      <c r="E1633" s="61" t="s">
        <v>8496</v>
      </c>
      <c r="F1633" s="61" t="s">
        <v>37</v>
      </c>
      <c r="G1633" s="62">
        <v>35000000</v>
      </c>
      <c r="H1633" s="61">
        <v>5.2</v>
      </c>
      <c r="I1633" s="62">
        <f>Table1[[#This Row],[gross]]-Table1[[#This Row],[budget]]</f>
        <v>-14577793</v>
      </c>
      <c r="J1633" s="61">
        <f>Table1[[#This Row],[gross]]/1000000</f>
        <v>20.422207</v>
      </c>
      <c r="K1633" s="61">
        <f>Table1[[#This Row],[budget]]/1000000</f>
        <v>35</v>
      </c>
      <c r="L1633" s="71">
        <f>Table1[[#This Row],[Profit_Margin]]/1000000</f>
        <v>-14.577793</v>
      </c>
    </row>
    <row r="1634" spans="1:12">
      <c r="A1634" s="68" t="s">
        <v>11333</v>
      </c>
      <c r="B1634" s="61">
        <v>106</v>
      </c>
      <c r="C1634" s="62">
        <v>6420319</v>
      </c>
      <c r="D1634" s="61" t="s">
        <v>3396</v>
      </c>
      <c r="E1634" s="61" t="s">
        <v>11334</v>
      </c>
      <c r="F1634" s="61" t="s">
        <v>37</v>
      </c>
      <c r="G1634" s="62">
        <v>20000000</v>
      </c>
      <c r="H1634" s="61">
        <v>7.4</v>
      </c>
      <c r="I1634" s="62">
        <f>Table1[[#This Row],[gross]]-Table1[[#This Row],[budget]]</f>
        <v>-13579681</v>
      </c>
      <c r="J1634" s="61">
        <f>Table1[[#This Row],[gross]]/1000000</f>
        <v>6.4203190000000001</v>
      </c>
      <c r="K1634" s="61">
        <f>Table1[[#This Row],[budget]]/1000000</f>
        <v>20</v>
      </c>
      <c r="L1634" s="71">
        <f>Table1[[#This Row],[Profit_Margin]]/1000000</f>
        <v>-13.579681000000001</v>
      </c>
    </row>
    <row r="1635" spans="1:12">
      <c r="A1635" s="68" t="s">
        <v>13509</v>
      </c>
      <c r="B1635" s="61">
        <v>137</v>
      </c>
      <c r="C1635" s="62">
        <v>5459824</v>
      </c>
      <c r="D1635" s="61" t="s">
        <v>214</v>
      </c>
      <c r="E1635" s="61" t="s">
        <v>13510</v>
      </c>
      <c r="F1635" s="61" t="s">
        <v>37</v>
      </c>
      <c r="G1635" s="62">
        <v>26000000</v>
      </c>
      <c r="H1635" s="61">
        <v>7.6</v>
      </c>
      <c r="I1635" s="62">
        <f>Table1[[#This Row],[gross]]-Table1[[#This Row],[budget]]</f>
        <v>-20540176</v>
      </c>
      <c r="J1635" s="61">
        <f>Table1[[#This Row],[gross]]/1000000</f>
        <v>5.4598240000000002</v>
      </c>
      <c r="K1635" s="61">
        <f>Table1[[#This Row],[budget]]/1000000</f>
        <v>26</v>
      </c>
      <c r="L1635" s="71">
        <f>Table1[[#This Row],[Profit_Margin]]/1000000</f>
        <v>-20.540175999999999</v>
      </c>
    </row>
    <row r="1636" spans="1:12">
      <c r="A1636" s="68" t="s">
        <v>1744</v>
      </c>
      <c r="B1636" s="61">
        <v>98</v>
      </c>
      <c r="C1636" s="62">
        <v>148383780</v>
      </c>
      <c r="D1636" s="61" t="s">
        <v>1681</v>
      </c>
      <c r="E1636" s="61" t="s">
        <v>1747</v>
      </c>
      <c r="F1636" s="61" t="s">
        <v>37</v>
      </c>
      <c r="G1636" s="62">
        <v>100000000</v>
      </c>
      <c r="H1636" s="61">
        <v>5.5</v>
      </c>
      <c r="I1636" s="62">
        <f>Table1[[#This Row],[gross]]-Table1[[#This Row],[budget]]</f>
        <v>48383780</v>
      </c>
      <c r="J1636" s="61">
        <f>Table1[[#This Row],[gross]]/1000000</f>
        <v>148.38378</v>
      </c>
      <c r="K1636" s="61">
        <f>Table1[[#This Row],[budget]]/1000000</f>
        <v>100</v>
      </c>
      <c r="L1636" s="71">
        <f>Table1[[#This Row],[Profit_Margin]]/1000000</f>
        <v>48.383780000000002</v>
      </c>
    </row>
    <row r="1637" spans="1:12">
      <c r="A1637" s="68" t="s">
        <v>15981</v>
      </c>
      <c r="B1637" s="61">
        <v>101</v>
      </c>
      <c r="C1637" s="62">
        <v>59889948</v>
      </c>
      <c r="D1637" s="61" t="s">
        <v>2527</v>
      </c>
      <c r="E1637" s="61" t="s">
        <v>15983</v>
      </c>
      <c r="F1637" s="61" t="s">
        <v>37</v>
      </c>
      <c r="G1637" s="62">
        <v>8000000</v>
      </c>
      <c r="H1637" s="61">
        <v>7.9</v>
      </c>
      <c r="I1637" s="62">
        <f>Table1[[#This Row],[gross]]-Table1[[#This Row],[budget]]</f>
        <v>51889948</v>
      </c>
      <c r="J1637" s="61">
        <f>Table1[[#This Row],[gross]]/1000000</f>
        <v>59.889947999999997</v>
      </c>
      <c r="K1637" s="61">
        <f>Table1[[#This Row],[budget]]/1000000</f>
        <v>8</v>
      </c>
      <c r="L1637" s="71">
        <f>Table1[[#This Row],[Profit_Margin]]/1000000</f>
        <v>51.889947999999997</v>
      </c>
    </row>
    <row r="1638" spans="1:12">
      <c r="A1638" s="68" t="s">
        <v>2785</v>
      </c>
      <c r="B1638" s="61">
        <v>90</v>
      </c>
      <c r="C1638" s="62">
        <v>39442871</v>
      </c>
      <c r="D1638" s="61" t="s">
        <v>2786</v>
      </c>
      <c r="E1638" s="61" t="s">
        <v>2787</v>
      </c>
      <c r="F1638" s="61" t="s">
        <v>37</v>
      </c>
      <c r="G1638" s="62">
        <v>80000000</v>
      </c>
      <c r="H1638" s="61">
        <v>5.3</v>
      </c>
      <c r="I1638" s="62">
        <f>Table1[[#This Row],[gross]]-Table1[[#This Row],[budget]]</f>
        <v>-40557129</v>
      </c>
      <c r="J1638" s="61">
        <f>Table1[[#This Row],[gross]]/1000000</f>
        <v>39.442870999999997</v>
      </c>
      <c r="K1638" s="61">
        <f>Table1[[#This Row],[budget]]/1000000</f>
        <v>80</v>
      </c>
      <c r="L1638" s="71">
        <f>Table1[[#This Row],[Profit_Margin]]/1000000</f>
        <v>-40.557129000000003</v>
      </c>
    </row>
    <row r="1639" spans="1:12">
      <c r="A1639" s="68" t="s">
        <v>1954</v>
      </c>
      <c r="B1639" s="61">
        <v>102</v>
      </c>
      <c r="C1639" s="62">
        <v>38747385</v>
      </c>
      <c r="D1639" s="61" t="s">
        <v>8396</v>
      </c>
      <c r="E1639" s="61" t="s">
        <v>8397</v>
      </c>
      <c r="F1639" s="61" t="s">
        <v>37</v>
      </c>
      <c r="G1639" s="62">
        <v>25000000</v>
      </c>
      <c r="H1639" s="61">
        <v>6.9</v>
      </c>
      <c r="I1639" s="62">
        <f>Table1[[#This Row],[gross]]-Table1[[#This Row],[budget]]</f>
        <v>13747385</v>
      </c>
      <c r="J1639" s="61">
        <f>Table1[[#This Row],[gross]]/1000000</f>
        <v>38.747385000000001</v>
      </c>
      <c r="K1639" s="61">
        <f>Table1[[#This Row],[budget]]/1000000</f>
        <v>25</v>
      </c>
      <c r="L1639" s="71">
        <f>Table1[[#This Row],[Profit_Margin]]/1000000</f>
        <v>13.747385</v>
      </c>
    </row>
    <row r="1640" spans="1:12">
      <c r="A1640" s="68" t="s">
        <v>9646</v>
      </c>
      <c r="B1640" s="61">
        <v>134</v>
      </c>
      <c r="C1640" s="62">
        <v>183662</v>
      </c>
      <c r="D1640" s="61" t="s">
        <v>2527</v>
      </c>
      <c r="E1640" s="61" t="s">
        <v>10028</v>
      </c>
      <c r="F1640" s="61" t="s">
        <v>1464</v>
      </c>
      <c r="G1640" s="62">
        <v>25000000</v>
      </c>
      <c r="H1640" s="61">
        <v>7.1</v>
      </c>
      <c r="I1640" s="62">
        <f>Table1[[#This Row],[gross]]-Table1[[#This Row],[budget]]</f>
        <v>-24816338</v>
      </c>
      <c r="J1640" s="61">
        <f>Table1[[#This Row],[gross]]/1000000</f>
        <v>0.18366199999999999</v>
      </c>
      <c r="K1640" s="61">
        <f>Table1[[#This Row],[budget]]/1000000</f>
        <v>25</v>
      </c>
      <c r="L1640" s="71">
        <f>Table1[[#This Row],[Profit_Margin]]/1000000</f>
        <v>-24.816337999999998</v>
      </c>
    </row>
    <row r="1641" spans="1:12">
      <c r="A1641" s="68" t="s">
        <v>12743</v>
      </c>
      <c r="B1641" s="61">
        <v>115</v>
      </c>
      <c r="C1641" s="62">
        <v>50003300</v>
      </c>
      <c r="D1641" s="61" t="s">
        <v>12744</v>
      </c>
      <c r="E1641" s="61" t="s">
        <v>12745</v>
      </c>
      <c r="F1641" s="61" t="s">
        <v>37</v>
      </c>
      <c r="G1641" s="62">
        <v>15000000</v>
      </c>
      <c r="H1641" s="61">
        <v>7.3</v>
      </c>
      <c r="I1641" s="62">
        <f>Table1[[#This Row],[gross]]-Table1[[#This Row],[budget]]</f>
        <v>35003300</v>
      </c>
      <c r="J1641" s="61">
        <f>Table1[[#This Row],[gross]]/1000000</f>
        <v>50.003300000000003</v>
      </c>
      <c r="K1641" s="61">
        <f>Table1[[#This Row],[budget]]/1000000</f>
        <v>15</v>
      </c>
      <c r="L1641" s="71">
        <f>Table1[[#This Row],[Profit_Margin]]/1000000</f>
        <v>35.003300000000003</v>
      </c>
    </row>
    <row r="1642" spans="1:12">
      <c r="A1642" s="68" t="s">
        <v>3880</v>
      </c>
      <c r="B1642" s="61">
        <v>98</v>
      </c>
      <c r="C1642" s="62">
        <v>58255287</v>
      </c>
      <c r="D1642" s="61" t="s">
        <v>1009</v>
      </c>
      <c r="E1642" s="61" t="s">
        <v>3882</v>
      </c>
      <c r="F1642" s="61" t="s">
        <v>37</v>
      </c>
      <c r="G1642" s="62">
        <v>64000000</v>
      </c>
      <c r="H1642" s="61">
        <v>4.3</v>
      </c>
      <c r="I1642" s="62">
        <f>Table1[[#This Row],[gross]]-Table1[[#This Row],[budget]]</f>
        <v>-5744713</v>
      </c>
      <c r="J1642" s="61">
        <f>Table1[[#This Row],[gross]]/1000000</f>
        <v>58.255287000000003</v>
      </c>
      <c r="K1642" s="61">
        <f>Table1[[#This Row],[budget]]/1000000</f>
        <v>64</v>
      </c>
      <c r="L1642" s="71">
        <f>Table1[[#This Row],[Profit_Margin]]/1000000</f>
        <v>-5.744713</v>
      </c>
    </row>
    <row r="1643" spans="1:12">
      <c r="A1643" s="68" t="s">
        <v>16450</v>
      </c>
      <c r="B1643" s="61">
        <v>121</v>
      </c>
      <c r="C1643" s="62">
        <v>35400000</v>
      </c>
      <c r="D1643" s="61" t="s">
        <v>50</v>
      </c>
      <c r="E1643" s="61" t="s">
        <v>16479</v>
      </c>
      <c r="F1643" s="61" t="s">
        <v>37</v>
      </c>
      <c r="G1643" s="62">
        <v>7000000</v>
      </c>
      <c r="H1643" s="61">
        <v>6.8</v>
      </c>
      <c r="I1643" s="62">
        <f>Table1[[#This Row],[gross]]-Table1[[#This Row],[budget]]</f>
        <v>28400000</v>
      </c>
      <c r="J1643" s="61">
        <f>Table1[[#This Row],[gross]]/1000000</f>
        <v>35.4</v>
      </c>
      <c r="K1643" s="61">
        <f>Table1[[#This Row],[budget]]/1000000</f>
        <v>7</v>
      </c>
      <c r="L1643" s="71">
        <f>Table1[[#This Row],[Profit_Margin]]/1000000</f>
        <v>28.4</v>
      </c>
    </row>
    <row r="1644" spans="1:12">
      <c r="A1644" s="68" t="s">
        <v>1617</v>
      </c>
      <c r="B1644" s="61">
        <v>129</v>
      </c>
      <c r="C1644" s="62">
        <v>134520804</v>
      </c>
      <c r="D1644" s="61" t="s">
        <v>50</v>
      </c>
      <c r="E1644" s="61" t="s">
        <v>1619</v>
      </c>
      <c r="F1644" s="61" t="s">
        <v>37</v>
      </c>
      <c r="G1644" s="62">
        <v>110000000</v>
      </c>
      <c r="H1644" s="61">
        <v>7.2</v>
      </c>
      <c r="I1644" s="62">
        <f>Table1[[#This Row],[gross]]-Table1[[#This Row],[budget]]</f>
        <v>24520804</v>
      </c>
      <c r="J1644" s="61">
        <f>Table1[[#This Row],[gross]]/1000000</f>
        <v>134.520804</v>
      </c>
      <c r="K1644" s="61">
        <f>Table1[[#This Row],[budget]]/1000000</f>
        <v>110</v>
      </c>
      <c r="L1644" s="71">
        <f>Table1[[#This Row],[Profit_Margin]]/1000000</f>
        <v>24.520803999999998</v>
      </c>
    </row>
    <row r="1645" spans="1:12">
      <c r="A1645" s="68" t="s">
        <v>5462</v>
      </c>
      <c r="B1645" s="61">
        <v>100</v>
      </c>
      <c r="C1645" s="62">
        <v>12902790</v>
      </c>
      <c r="D1645" s="61" t="s">
        <v>1415</v>
      </c>
      <c r="E1645" s="61" t="s">
        <v>14215</v>
      </c>
      <c r="F1645" s="61" t="s">
        <v>37</v>
      </c>
      <c r="G1645" s="62">
        <v>12000000</v>
      </c>
      <c r="H1645" s="61">
        <v>6.6</v>
      </c>
      <c r="I1645" s="62">
        <f>Table1[[#This Row],[gross]]-Table1[[#This Row],[budget]]</f>
        <v>902790</v>
      </c>
      <c r="J1645" s="61">
        <f>Table1[[#This Row],[gross]]/1000000</f>
        <v>12.90279</v>
      </c>
      <c r="K1645" s="61">
        <f>Table1[[#This Row],[budget]]/1000000</f>
        <v>12</v>
      </c>
      <c r="L1645" s="71">
        <f>Table1[[#This Row],[Profit_Margin]]/1000000</f>
        <v>0.90278999999999998</v>
      </c>
    </row>
    <row r="1646" spans="1:12">
      <c r="A1646" s="68" t="s">
        <v>13697</v>
      </c>
      <c r="B1646" s="61">
        <v>84</v>
      </c>
      <c r="C1646" s="62">
        <v>27979400</v>
      </c>
      <c r="D1646" s="61" t="s">
        <v>1752</v>
      </c>
      <c r="E1646" s="61" t="s">
        <v>13698</v>
      </c>
      <c r="F1646" s="61" t="s">
        <v>37</v>
      </c>
      <c r="G1646" s="62">
        <v>8200000</v>
      </c>
      <c r="H1646" s="61">
        <v>6.1</v>
      </c>
      <c r="I1646" s="62">
        <f>Table1[[#This Row],[gross]]-Table1[[#This Row],[budget]]</f>
        <v>19779400</v>
      </c>
      <c r="J1646" s="61">
        <f>Table1[[#This Row],[gross]]/1000000</f>
        <v>27.979399999999998</v>
      </c>
      <c r="K1646" s="61">
        <f>Table1[[#This Row],[budget]]/1000000</f>
        <v>8.1999999999999993</v>
      </c>
      <c r="L1646" s="71">
        <f>Table1[[#This Row],[Profit_Margin]]/1000000</f>
        <v>19.779399999999999</v>
      </c>
    </row>
    <row r="1647" spans="1:12">
      <c r="A1647" s="68" t="s">
        <v>1294</v>
      </c>
      <c r="B1647" s="61">
        <v>120</v>
      </c>
      <c r="C1647" s="62">
        <v>3650677</v>
      </c>
      <c r="D1647" s="61" t="s">
        <v>1009</v>
      </c>
      <c r="E1647" s="61" t="s">
        <v>21152</v>
      </c>
      <c r="F1647" s="61" t="s">
        <v>37</v>
      </c>
      <c r="G1647" s="62">
        <v>960000</v>
      </c>
      <c r="H1647" s="61">
        <v>8.1999999999999993</v>
      </c>
      <c r="I1647" s="62">
        <f>Table1[[#This Row],[gross]]-Table1[[#This Row],[budget]]</f>
        <v>2690677</v>
      </c>
      <c r="J1647" s="61">
        <f>Table1[[#This Row],[gross]]/1000000</f>
        <v>3.6506769999999999</v>
      </c>
      <c r="K1647" s="61">
        <f>Table1[[#This Row],[budget]]/1000000</f>
        <v>0.96</v>
      </c>
      <c r="L1647" s="71">
        <f>Table1[[#This Row],[Profit_Margin]]/1000000</f>
        <v>2.690677</v>
      </c>
    </row>
    <row r="1648" spans="1:12">
      <c r="A1648" s="68" t="s">
        <v>23107</v>
      </c>
      <c r="B1648" s="61">
        <v>95</v>
      </c>
      <c r="C1648" s="62">
        <v>2468</v>
      </c>
      <c r="D1648" s="61" t="s">
        <v>10413</v>
      </c>
      <c r="E1648" s="61" t="s">
        <v>23108</v>
      </c>
      <c r="F1648" s="61" t="s">
        <v>37</v>
      </c>
      <c r="G1648" s="62">
        <v>300000</v>
      </c>
      <c r="H1648" s="61">
        <v>4.8</v>
      </c>
      <c r="I1648" s="62">
        <f>Table1[[#This Row],[gross]]-Table1[[#This Row],[budget]]</f>
        <v>-297532</v>
      </c>
      <c r="J1648" s="61">
        <f>Table1[[#This Row],[gross]]/1000000</f>
        <v>2.4680000000000001E-3</v>
      </c>
      <c r="K1648" s="61">
        <f>Table1[[#This Row],[budget]]/1000000</f>
        <v>0.3</v>
      </c>
      <c r="L1648" s="71">
        <f>Table1[[#This Row],[Profit_Margin]]/1000000</f>
        <v>-0.29753200000000002</v>
      </c>
    </row>
    <row r="1649" spans="1:12">
      <c r="A1649" s="68" t="s">
        <v>11168</v>
      </c>
      <c r="B1649" s="61">
        <v>95</v>
      </c>
      <c r="C1649" s="62">
        <v>14291570</v>
      </c>
      <c r="D1649" s="61" t="s">
        <v>227</v>
      </c>
      <c r="E1649" s="61" t="s">
        <v>11169</v>
      </c>
      <c r="F1649" s="61" t="s">
        <v>37</v>
      </c>
      <c r="G1649" s="62">
        <v>20000000</v>
      </c>
      <c r="H1649" s="61">
        <v>6.1</v>
      </c>
      <c r="I1649" s="62">
        <f>Table1[[#This Row],[gross]]-Table1[[#This Row],[budget]]</f>
        <v>-5708430</v>
      </c>
      <c r="J1649" s="61">
        <f>Table1[[#This Row],[gross]]/1000000</f>
        <v>14.29157</v>
      </c>
      <c r="K1649" s="61">
        <f>Table1[[#This Row],[budget]]/1000000</f>
        <v>20</v>
      </c>
      <c r="L1649" s="71">
        <f>Table1[[#This Row],[Profit_Margin]]/1000000</f>
        <v>-5.7084299999999999</v>
      </c>
    </row>
    <row r="1650" spans="1:12">
      <c r="A1650" s="68" t="s">
        <v>16510</v>
      </c>
      <c r="B1650" s="61">
        <v>119</v>
      </c>
      <c r="C1650" s="62">
        <v>25000000</v>
      </c>
      <c r="D1650" s="61" t="s">
        <v>73</v>
      </c>
      <c r="E1650" s="61" t="s">
        <v>16511</v>
      </c>
      <c r="F1650" s="61" t="s">
        <v>37</v>
      </c>
      <c r="G1650" s="62">
        <v>9000000</v>
      </c>
      <c r="H1650" s="61">
        <v>6.8</v>
      </c>
      <c r="I1650" s="62">
        <f>Table1[[#This Row],[gross]]-Table1[[#This Row],[budget]]</f>
        <v>16000000</v>
      </c>
      <c r="J1650" s="61">
        <f>Table1[[#This Row],[gross]]/1000000</f>
        <v>25</v>
      </c>
      <c r="K1650" s="61">
        <f>Table1[[#This Row],[budget]]/1000000</f>
        <v>9</v>
      </c>
      <c r="L1650" s="71">
        <f>Table1[[#This Row],[Profit_Margin]]/1000000</f>
        <v>16</v>
      </c>
    </row>
    <row r="1651" spans="1:12">
      <c r="A1651" s="68" t="s">
        <v>4171</v>
      </c>
      <c r="B1651" s="61">
        <v>99</v>
      </c>
      <c r="C1651" s="62">
        <v>62401264</v>
      </c>
      <c r="D1651" s="61" t="s">
        <v>464</v>
      </c>
      <c r="E1651" s="61" t="s">
        <v>4172</v>
      </c>
      <c r="F1651" s="61" t="s">
        <v>37</v>
      </c>
      <c r="G1651" s="62">
        <v>60000000</v>
      </c>
      <c r="H1651" s="61">
        <v>5.9</v>
      </c>
      <c r="I1651" s="62">
        <f>Table1[[#This Row],[gross]]-Table1[[#This Row],[budget]]</f>
        <v>2401264</v>
      </c>
      <c r="J1651" s="61">
        <f>Table1[[#This Row],[gross]]/1000000</f>
        <v>62.401263999999998</v>
      </c>
      <c r="K1651" s="61">
        <f>Table1[[#This Row],[budget]]/1000000</f>
        <v>60</v>
      </c>
      <c r="L1651" s="71">
        <f>Table1[[#This Row],[Profit_Margin]]/1000000</f>
        <v>2.4012639999999998</v>
      </c>
    </row>
    <row r="1652" spans="1:12">
      <c r="A1652" s="68" t="s">
        <v>20439</v>
      </c>
      <c r="B1652" s="61">
        <v>92</v>
      </c>
      <c r="C1652" s="62">
        <v>12667</v>
      </c>
      <c r="D1652" s="61" t="s">
        <v>214</v>
      </c>
      <c r="E1652" s="61" t="s">
        <v>20440</v>
      </c>
      <c r="F1652" s="61" t="s">
        <v>37</v>
      </c>
      <c r="G1652" s="62">
        <v>14000</v>
      </c>
      <c r="H1652" s="61">
        <v>6.6</v>
      </c>
      <c r="I1652" s="62">
        <f>Table1[[#This Row],[gross]]-Table1[[#This Row],[budget]]</f>
        <v>-1333</v>
      </c>
      <c r="J1652" s="61">
        <f>Table1[[#This Row],[gross]]/1000000</f>
        <v>1.2666999999999999E-2</v>
      </c>
      <c r="K1652" s="61">
        <f>Table1[[#This Row],[budget]]/1000000</f>
        <v>1.4E-2</v>
      </c>
      <c r="L1652" s="71">
        <f>Table1[[#This Row],[Profit_Margin]]/1000000</f>
        <v>-1.333E-3</v>
      </c>
    </row>
    <row r="1653" spans="1:12">
      <c r="A1653" s="68" t="s">
        <v>15906</v>
      </c>
      <c r="B1653" s="61">
        <v>135</v>
      </c>
      <c r="C1653" s="62">
        <v>13269963</v>
      </c>
      <c r="D1653" s="61" t="s">
        <v>8060</v>
      </c>
      <c r="E1653" s="61" t="s">
        <v>17731</v>
      </c>
      <c r="F1653" s="61" t="s">
        <v>37</v>
      </c>
      <c r="G1653" s="62">
        <v>5000000</v>
      </c>
      <c r="H1653" s="61">
        <v>7.6</v>
      </c>
      <c r="I1653" s="62">
        <f>Table1[[#This Row],[gross]]-Table1[[#This Row],[budget]]</f>
        <v>8269963</v>
      </c>
      <c r="J1653" s="61">
        <f>Table1[[#This Row],[gross]]/1000000</f>
        <v>13.269963000000001</v>
      </c>
      <c r="K1653" s="61">
        <f>Table1[[#This Row],[budget]]/1000000</f>
        <v>5</v>
      </c>
      <c r="L1653" s="71">
        <f>Table1[[#This Row],[Profit_Margin]]/1000000</f>
        <v>8.2699630000000006</v>
      </c>
    </row>
    <row r="1654" spans="1:12">
      <c r="A1654" s="68" t="s">
        <v>225</v>
      </c>
      <c r="B1654" s="61">
        <v>121</v>
      </c>
      <c r="C1654" s="62">
        <v>125069696</v>
      </c>
      <c r="D1654" s="61" t="s">
        <v>6276</v>
      </c>
      <c r="E1654" s="61" t="s">
        <v>6278</v>
      </c>
      <c r="F1654" s="61" t="s">
        <v>37</v>
      </c>
      <c r="G1654" s="62">
        <v>40000000</v>
      </c>
      <c r="H1654" s="61">
        <v>7.6</v>
      </c>
      <c r="I1654" s="62">
        <f>Table1[[#This Row],[gross]]-Table1[[#This Row],[budget]]</f>
        <v>85069696</v>
      </c>
      <c r="J1654" s="61">
        <f>Table1[[#This Row],[gross]]/1000000</f>
        <v>125.06969599999999</v>
      </c>
      <c r="K1654" s="61">
        <f>Table1[[#This Row],[budget]]/1000000</f>
        <v>40</v>
      </c>
      <c r="L1654" s="71">
        <f>Table1[[#This Row],[Profit_Margin]]/1000000</f>
        <v>85.069695999999993</v>
      </c>
    </row>
    <row r="1655" spans="1:12">
      <c r="A1655" s="68" t="s">
        <v>17749</v>
      </c>
      <c r="B1655" s="61">
        <v>107</v>
      </c>
      <c r="C1655" s="62">
        <v>12200000</v>
      </c>
      <c r="D1655" s="61" t="s">
        <v>10280</v>
      </c>
      <c r="E1655" s="61" t="s">
        <v>17751</v>
      </c>
      <c r="F1655" s="61" t="s">
        <v>37</v>
      </c>
      <c r="G1655" s="62">
        <v>5000000</v>
      </c>
      <c r="H1655" s="61">
        <v>6.3</v>
      </c>
      <c r="I1655" s="62">
        <f>Table1[[#This Row],[gross]]-Table1[[#This Row],[budget]]</f>
        <v>7200000</v>
      </c>
      <c r="J1655" s="61">
        <f>Table1[[#This Row],[gross]]/1000000</f>
        <v>12.2</v>
      </c>
      <c r="K1655" s="61">
        <f>Table1[[#This Row],[budget]]/1000000</f>
        <v>5</v>
      </c>
      <c r="L1655" s="71">
        <f>Table1[[#This Row],[Profit_Margin]]/1000000</f>
        <v>7.2</v>
      </c>
    </row>
    <row r="1656" spans="1:12">
      <c r="A1656" s="68" t="s">
        <v>272</v>
      </c>
      <c r="B1656" s="61">
        <v>91</v>
      </c>
      <c r="C1656" s="62">
        <v>154077</v>
      </c>
      <c r="D1656" s="61" t="s">
        <v>2527</v>
      </c>
      <c r="E1656" s="61" t="s">
        <v>22593</v>
      </c>
      <c r="F1656" s="61" t="s">
        <v>37</v>
      </c>
      <c r="G1656" s="62">
        <v>500000</v>
      </c>
      <c r="H1656" s="61">
        <v>6.6</v>
      </c>
      <c r="I1656" s="62">
        <f>Table1[[#This Row],[gross]]-Table1[[#This Row],[budget]]</f>
        <v>-345923</v>
      </c>
      <c r="J1656" s="61">
        <f>Table1[[#This Row],[gross]]/1000000</f>
        <v>0.15407699999999999</v>
      </c>
      <c r="K1656" s="61">
        <f>Table1[[#This Row],[budget]]/1000000</f>
        <v>0.5</v>
      </c>
      <c r="L1656" s="71">
        <f>Table1[[#This Row],[Profit_Margin]]/1000000</f>
        <v>-0.34592299999999998</v>
      </c>
    </row>
    <row r="1657" spans="1:12">
      <c r="A1657" s="68" t="s">
        <v>2843</v>
      </c>
      <c r="B1657" s="61">
        <v>91</v>
      </c>
      <c r="C1657" s="62">
        <v>20950820</v>
      </c>
      <c r="D1657" s="61" t="s">
        <v>1177</v>
      </c>
      <c r="E1657" s="61" t="s">
        <v>2845</v>
      </c>
      <c r="F1657" s="61" t="s">
        <v>37</v>
      </c>
      <c r="G1657" s="62">
        <v>80000000</v>
      </c>
      <c r="H1657" s="61">
        <v>5.7</v>
      </c>
      <c r="I1657" s="62">
        <f>Table1[[#This Row],[gross]]-Table1[[#This Row],[budget]]</f>
        <v>-59049180</v>
      </c>
      <c r="J1657" s="61">
        <f>Table1[[#This Row],[gross]]/1000000</f>
        <v>20.95082</v>
      </c>
      <c r="K1657" s="61">
        <f>Table1[[#This Row],[budget]]/1000000</f>
        <v>80</v>
      </c>
      <c r="L1657" s="71">
        <f>Table1[[#This Row],[Profit_Margin]]/1000000</f>
        <v>-59.04918</v>
      </c>
    </row>
    <row r="1658" spans="1:12">
      <c r="A1658" s="68" t="s">
        <v>8205</v>
      </c>
      <c r="B1658" s="61">
        <v>119</v>
      </c>
      <c r="C1658" s="62">
        <v>66468315</v>
      </c>
      <c r="D1658" s="61" t="s">
        <v>5529</v>
      </c>
      <c r="E1658" s="61" t="s">
        <v>8206</v>
      </c>
      <c r="F1658" s="61" t="s">
        <v>37</v>
      </c>
      <c r="G1658" s="62">
        <v>30000000</v>
      </c>
      <c r="H1658" s="61">
        <v>7.4</v>
      </c>
      <c r="I1658" s="62">
        <f>Table1[[#This Row],[gross]]-Table1[[#This Row],[budget]]</f>
        <v>36468315</v>
      </c>
      <c r="J1658" s="61">
        <f>Table1[[#This Row],[gross]]/1000000</f>
        <v>66.468315000000004</v>
      </c>
      <c r="K1658" s="61">
        <f>Table1[[#This Row],[budget]]/1000000</f>
        <v>30</v>
      </c>
      <c r="L1658" s="71">
        <f>Table1[[#This Row],[Profit_Margin]]/1000000</f>
        <v>36.468314999999997</v>
      </c>
    </row>
    <row r="1659" spans="1:12">
      <c r="A1659" s="68" t="s">
        <v>5349</v>
      </c>
      <c r="B1659" s="61">
        <v>122</v>
      </c>
      <c r="C1659" s="62">
        <v>24127895</v>
      </c>
      <c r="D1659" s="61" t="s">
        <v>2125</v>
      </c>
      <c r="E1659" s="61" t="s">
        <v>6162</v>
      </c>
      <c r="F1659" s="61" t="s">
        <v>37</v>
      </c>
      <c r="G1659" s="62">
        <v>50000000</v>
      </c>
      <c r="H1659" s="61">
        <v>7.6</v>
      </c>
      <c r="I1659" s="62">
        <f>Table1[[#This Row],[gross]]-Table1[[#This Row],[budget]]</f>
        <v>-25872105</v>
      </c>
      <c r="J1659" s="61">
        <f>Table1[[#This Row],[gross]]/1000000</f>
        <v>24.127894999999999</v>
      </c>
      <c r="K1659" s="61">
        <f>Table1[[#This Row],[budget]]/1000000</f>
        <v>50</v>
      </c>
      <c r="L1659" s="71">
        <f>Table1[[#This Row],[Profit_Margin]]/1000000</f>
        <v>-25.872105000000001</v>
      </c>
    </row>
    <row r="1660" spans="1:12">
      <c r="A1660" s="68" t="s">
        <v>6148</v>
      </c>
      <c r="B1660" s="61">
        <v>107</v>
      </c>
      <c r="C1660" s="62">
        <v>11008432</v>
      </c>
      <c r="D1660" s="61" t="s">
        <v>1634</v>
      </c>
      <c r="E1660" s="61" t="s">
        <v>9875</v>
      </c>
      <c r="F1660" s="61" t="s">
        <v>37</v>
      </c>
      <c r="G1660" s="62">
        <v>25000000</v>
      </c>
      <c r="H1660" s="61">
        <v>7.1</v>
      </c>
      <c r="I1660" s="62">
        <f>Table1[[#This Row],[gross]]-Table1[[#This Row],[budget]]</f>
        <v>-13991568</v>
      </c>
      <c r="J1660" s="61">
        <f>Table1[[#This Row],[gross]]/1000000</f>
        <v>11.008432000000001</v>
      </c>
      <c r="K1660" s="61">
        <f>Table1[[#This Row],[budget]]/1000000</f>
        <v>25</v>
      </c>
      <c r="L1660" s="71">
        <f>Table1[[#This Row],[Profit_Margin]]/1000000</f>
        <v>-13.991567999999999</v>
      </c>
    </row>
    <row r="1661" spans="1:12">
      <c r="A1661" s="68" t="s">
        <v>11131</v>
      </c>
      <c r="B1661" s="61">
        <v>98</v>
      </c>
      <c r="C1661" s="62">
        <v>15464026</v>
      </c>
      <c r="D1661" s="61" t="s">
        <v>1681</v>
      </c>
      <c r="E1661" s="61" t="s">
        <v>11133</v>
      </c>
      <c r="F1661" s="61" t="s">
        <v>37</v>
      </c>
      <c r="G1661" s="62">
        <v>20000000</v>
      </c>
      <c r="H1661" s="61">
        <v>5.3</v>
      </c>
      <c r="I1661" s="62">
        <f>Table1[[#This Row],[gross]]-Table1[[#This Row],[budget]]</f>
        <v>-4535974</v>
      </c>
      <c r="J1661" s="61">
        <f>Table1[[#This Row],[gross]]/1000000</f>
        <v>15.464026</v>
      </c>
      <c r="K1661" s="61">
        <f>Table1[[#This Row],[budget]]/1000000</f>
        <v>20</v>
      </c>
      <c r="L1661" s="71">
        <f>Table1[[#This Row],[Profit_Margin]]/1000000</f>
        <v>-4.5359740000000004</v>
      </c>
    </row>
    <row r="1662" spans="1:12">
      <c r="A1662" s="68" t="s">
        <v>2722</v>
      </c>
      <c r="B1662" s="61">
        <v>130</v>
      </c>
      <c r="C1662" s="62">
        <v>69102910</v>
      </c>
      <c r="D1662" s="61" t="s">
        <v>2723</v>
      </c>
      <c r="E1662" s="61" t="s">
        <v>2724</v>
      </c>
      <c r="F1662" s="61" t="s">
        <v>37</v>
      </c>
      <c r="G1662" s="62">
        <v>80000000</v>
      </c>
      <c r="H1662" s="61">
        <v>5.0999999999999996</v>
      </c>
      <c r="I1662" s="62">
        <f>Table1[[#This Row],[gross]]-Table1[[#This Row],[budget]]</f>
        <v>-10897090</v>
      </c>
      <c r="J1662" s="61">
        <f>Table1[[#This Row],[gross]]/1000000</f>
        <v>69.102909999999994</v>
      </c>
      <c r="K1662" s="61">
        <f>Table1[[#This Row],[budget]]/1000000</f>
        <v>80</v>
      </c>
      <c r="L1662" s="71">
        <f>Table1[[#This Row],[Profit_Margin]]/1000000</f>
        <v>-10.89709</v>
      </c>
    </row>
    <row r="1663" spans="1:12">
      <c r="A1663" s="68" t="s">
        <v>6724</v>
      </c>
      <c r="B1663" s="61">
        <v>101</v>
      </c>
      <c r="C1663" s="62">
        <v>44566004</v>
      </c>
      <c r="D1663" s="61" t="s">
        <v>3409</v>
      </c>
      <c r="E1663" s="61" t="s">
        <v>18436</v>
      </c>
      <c r="F1663" s="61" t="s">
        <v>37</v>
      </c>
      <c r="G1663" s="62">
        <v>4000000</v>
      </c>
      <c r="H1663" s="61">
        <v>7.8</v>
      </c>
      <c r="I1663" s="62">
        <f>Table1[[#This Row],[gross]]-Table1[[#This Row],[budget]]</f>
        <v>40566004</v>
      </c>
      <c r="J1663" s="61">
        <f>Table1[[#This Row],[gross]]/1000000</f>
        <v>44.566004</v>
      </c>
      <c r="K1663" s="61">
        <f>Table1[[#This Row],[budget]]/1000000</f>
        <v>4</v>
      </c>
      <c r="L1663" s="71">
        <f>Table1[[#This Row],[Profit_Margin]]/1000000</f>
        <v>40.566004</v>
      </c>
    </row>
    <row r="1664" spans="1:12">
      <c r="A1664" s="68" t="s">
        <v>8978</v>
      </c>
      <c r="B1664" s="61">
        <v>97</v>
      </c>
      <c r="C1664" s="62">
        <v>16779636</v>
      </c>
      <c r="D1664" s="61" t="s">
        <v>4384</v>
      </c>
      <c r="E1664" s="61" t="s">
        <v>8980</v>
      </c>
      <c r="F1664" s="61" t="s">
        <v>37</v>
      </c>
      <c r="G1664" s="62">
        <v>28000000</v>
      </c>
      <c r="H1664" s="61">
        <v>4.8</v>
      </c>
      <c r="I1664" s="62">
        <f>Table1[[#This Row],[gross]]-Table1[[#This Row],[budget]]</f>
        <v>-11220364</v>
      </c>
      <c r="J1664" s="61">
        <f>Table1[[#This Row],[gross]]/1000000</f>
        <v>16.779636</v>
      </c>
      <c r="K1664" s="61">
        <f>Table1[[#This Row],[budget]]/1000000</f>
        <v>28</v>
      </c>
      <c r="L1664" s="71">
        <f>Table1[[#This Row],[Profit_Margin]]/1000000</f>
        <v>-11.220364</v>
      </c>
    </row>
    <row r="1665" spans="1:12">
      <c r="A1665" s="68" t="s">
        <v>12876</v>
      </c>
      <c r="B1665" s="61">
        <v>124</v>
      </c>
      <c r="C1665" s="62">
        <v>27441122</v>
      </c>
      <c r="D1665" s="61" t="s">
        <v>4915</v>
      </c>
      <c r="E1665" s="61" t="s">
        <v>12877</v>
      </c>
      <c r="F1665" s="61" t="s">
        <v>37</v>
      </c>
      <c r="G1665" s="62">
        <v>15000000</v>
      </c>
      <c r="H1665" s="61">
        <v>7.2</v>
      </c>
      <c r="I1665" s="62">
        <f>Table1[[#This Row],[gross]]-Table1[[#This Row],[budget]]</f>
        <v>12441122</v>
      </c>
      <c r="J1665" s="61">
        <f>Table1[[#This Row],[gross]]/1000000</f>
        <v>27.441122</v>
      </c>
      <c r="K1665" s="61">
        <f>Table1[[#This Row],[budget]]/1000000</f>
        <v>15</v>
      </c>
      <c r="L1665" s="71">
        <f>Table1[[#This Row],[Profit_Margin]]/1000000</f>
        <v>12.441122</v>
      </c>
    </row>
    <row r="1666" spans="1:12">
      <c r="A1666" s="68" t="s">
        <v>1015</v>
      </c>
      <c r="B1666" s="61">
        <v>112</v>
      </c>
      <c r="C1666" s="62">
        <v>32357532</v>
      </c>
      <c r="D1666" s="61" t="s">
        <v>1415</v>
      </c>
      <c r="E1666" s="61" t="s">
        <v>8540</v>
      </c>
      <c r="F1666" s="61" t="s">
        <v>37</v>
      </c>
      <c r="G1666" s="62">
        <v>30000000</v>
      </c>
      <c r="H1666" s="61">
        <v>6.7</v>
      </c>
      <c r="I1666" s="62">
        <f>Table1[[#This Row],[gross]]-Table1[[#This Row],[budget]]</f>
        <v>2357532</v>
      </c>
      <c r="J1666" s="61">
        <f>Table1[[#This Row],[gross]]/1000000</f>
        <v>32.357531999999999</v>
      </c>
      <c r="K1666" s="61">
        <f>Table1[[#This Row],[budget]]/1000000</f>
        <v>30</v>
      </c>
      <c r="L1666" s="71">
        <f>Table1[[#This Row],[Profit_Margin]]/1000000</f>
        <v>2.357532</v>
      </c>
    </row>
    <row r="1667" spans="1:12">
      <c r="A1667" s="68" t="s">
        <v>5509</v>
      </c>
      <c r="B1667" s="61">
        <v>129</v>
      </c>
      <c r="C1667" s="62">
        <v>59365105</v>
      </c>
      <c r="D1667" s="61" t="s">
        <v>1415</v>
      </c>
      <c r="E1667" s="61" t="s">
        <v>5793</v>
      </c>
      <c r="F1667" s="61" t="s">
        <v>37</v>
      </c>
      <c r="G1667" s="62">
        <v>45000000</v>
      </c>
      <c r="H1667" s="61">
        <v>7.7</v>
      </c>
      <c r="I1667" s="62">
        <f>Table1[[#This Row],[gross]]-Table1[[#This Row],[budget]]</f>
        <v>14365105</v>
      </c>
      <c r="J1667" s="61">
        <f>Table1[[#This Row],[gross]]/1000000</f>
        <v>59.365105</v>
      </c>
      <c r="K1667" s="61">
        <f>Table1[[#This Row],[budget]]/1000000</f>
        <v>45</v>
      </c>
      <c r="L1667" s="71">
        <f>Table1[[#This Row],[Profit_Margin]]/1000000</f>
        <v>14.365105</v>
      </c>
    </row>
    <row r="1668" spans="1:12">
      <c r="A1668" s="68" t="s">
        <v>23190</v>
      </c>
      <c r="B1668" s="61">
        <v>76</v>
      </c>
      <c r="C1668" s="62">
        <v>212285</v>
      </c>
      <c r="D1668" s="61" t="s">
        <v>1681</v>
      </c>
      <c r="E1668" s="61" t="s">
        <v>23191</v>
      </c>
      <c r="F1668" s="61" t="s">
        <v>37</v>
      </c>
      <c r="G1668" s="62">
        <v>250000</v>
      </c>
      <c r="H1668" s="61">
        <v>6.4</v>
      </c>
      <c r="I1668" s="62">
        <f>Table1[[#This Row],[gross]]-Table1[[#This Row],[budget]]</f>
        <v>-37715</v>
      </c>
      <c r="J1668" s="61">
        <f>Table1[[#This Row],[gross]]/1000000</f>
        <v>0.212285</v>
      </c>
      <c r="K1668" s="61">
        <f>Table1[[#This Row],[budget]]/1000000</f>
        <v>0.25</v>
      </c>
      <c r="L1668" s="71">
        <f>Table1[[#This Row],[Profit_Margin]]/1000000</f>
        <v>-3.7714999999999999E-2</v>
      </c>
    </row>
    <row r="1669" spans="1:12">
      <c r="A1669" s="68" t="s">
        <v>11860</v>
      </c>
      <c r="B1669" s="61">
        <v>109</v>
      </c>
      <c r="C1669" s="62">
        <v>22927390</v>
      </c>
      <c r="D1669" s="61" t="s">
        <v>214</v>
      </c>
      <c r="E1669" s="61" t="s">
        <v>11862</v>
      </c>
      <c r="F1669" s="61" t="s">
        <v>37</v>
      </c>
      <c r="G1669" s="62">
        <v>18000000</v>
      </c>
      <c r="H1669" s="61">
        <v>5.6</v>
      </c>
      <c r="I1669" s="62">
        <f>Table1[[#This Row],[gross]]-Table1[[#This Row],[budget]]</f>
        <v>4927390</v>
      </c>
      <c r="J1669" s="61">
        <f>Table1[[#This Row],[gross]]/1000000</f>
        <v>22.927389999999999</v>
      </c>
      <c r="K1669" s="61">
        <f>Table1[[#This Row],[budget]]/1000000</f>
        <v>18</v>
      </c>
      <c r="L1669" s="71">
        <f>Table1[[#This Row],[Profit_Margin]]/1000000</f>
        <v>4.9273899999999999</v>
      </c>
    </row>
    <row r="1670" spans="1:12">
      <c r="A1670" s="68" t="s">
        <v>371</v>
      </c>
      <c r="B1670" s="61">
        <v>139</v>
      </c>
      <c r="C1670" s="62">
        <v>4584886</v>
      </c>
      <c r="D1670" s="61" t="s">
        <v>214</v>
      </c>
      <c r="E1670" s="61" t="s">
        <v>5974</v>
      </c>
      <c r="F1670" s="61" t="s">
        <v>37</v>
      </c>
      <c r="G1670" s="62">
        <v>45000000</v>
      </c>
      <c r="H1670" s="61">
        <v>6.4</v>
      </c>
      <c r="I1670" s="62">
        <f>Table1[[#This Row],[gross]]-Table1[[#This Row],[budget]]</f>
        <v>-40415114</v>
      </c>
      <c r="J1670" s="61">
        <f>Table1[[#This Row],[gross]]/1000000</f>
        <v>4.584886</v>
      </c>
      <c r="K1670" s="61">
        <f>Table1[[#This Row],[budget]]/1000000</f>
        <v>45</v>
      </c>
      <c r="L1670" s="71">
        <f>Table1[[#This Row],[Profit_Margin]]/1000000</f>
        <v>-40.415114000000003</v>
      </c>
    </row>
    <row r="1671" spans="1:12">
      <c r="A1671" s="68" t="s">
        <v>15048</v>
      </c>
      <c r="B1671" s="61">
        <v>104</v>
      </c>
      <c r="C1671" s="62">
        <v>12514138</v>
      </c>
      <c r="D1671" s="61" t="s">
        <v>214</v>
      </c>
      <c r="E1671" s="61" t="s">
        <v>15049</v>
      </c>
      <c r="F1671" s="61" t="s">
        <v>37</v>
      </c>
      <c r="G1671" s="62">
        <v>10000000</v>
      </c>
      <c r="H1671" s="61">
        <v>7.4</v>
      </c>
      <c r="I1671" s="62">
        <f>Table1[[#This Row],[gross]]-Table1[[#This Row],[budget]]</f>
        <v>2514138</v>
      </c>
      <c r="J1671" s="61">
        <f>Table1[[#This Row],[gross]]/1000000</f>
        <v>12.514138000000001</v>
      </c>
      <c r="K1671" s="61">
        <f>Table1[[#This Row],[budget]]/1000000</f>
        <v>10</v>
      </c>
      <c r="L1671" s="71">
        <f>Table1[[#This Row],[Profit_Margin]]/1000000</f>
        <v>2.514138</v>
      </c>
    </row>
    <row r="1672" spans="1:12">
      <c r="A1672" s="68" t="s">
        <v>3778</v>
      </c>
      <c r="B1672" s="61">
        <v>117</v>
      </c>
      <c r="C1672" s="62">
        <v>134904</v>
      </c>
      <c r="D1672" s="61" t="s">
        <v>4479</v>
      </c>
      <c r="E1672" s="61" t="s">
        <v>10033</v>
      </c>
      <c r="F1672" s="61" t="s">
        <v>37</v>
      </c>
      <c r="G1672" s="62">
        <v>25000000</v>
      </c>
      <c r="H1672" s="61">
        <v>5.7</v>
      </c>
      <c r="I1672" s="62">
        <f>Table1[[#This Row],[gross]]-Table1[[#This Row],[budget]]</f>
        <v>-24865096</v>
      </c>
      <c r="J1672" s="61">
        <f>Table1[[#This Row],[gross]]/1000000</f>
        <v>0.134904</v>
      </c>
      <c r="K1672" s="61">
        <f>Table1[[#This Row],[budget]]/1000000</f>
        <v>25</v>
      </c>
      <c r="L1672" s="71">
        <f>Table1[[#This Row],[Profit_Margin]]/1000000</f>
        <v>-24.865096000000001</v>
      </c>
    </row>
    <row r="1673" spans="1:12">
      <c r="A1673" s="68" t="s">
        <v>18583</v>
      </c>
      <c r="B1673" s="61">
        <v>94</v>
      </c>
      <c r="C1673" s="62">
        <v>2800000</v>
      </c>
      <c r="D1673" s="61" t="s">
        <v>1671</v>
      </c>
      <c r="E1673" s="61" t="s">
        <v>18584</v>
      </c>
      <c r="F1673" s="61" t="s">
        <v>37</v>
      </c>
      <c r="G1673" s="62">
        <v>4000000</v>
      </c>
      <c r="H1673" s="61">
        <v>5.8</v>
      </c>
      <c r="I1673" s="62">
        <f>Table1[[#This Row],[gross]]-Table1[[#This Row],[budget]]</f>
        <v>-1200000</v>
      </c>
      <c r="J1673" s="61">
        <f>Table1[[#This Row],[gross]]/1000000</f>
        <v>2.8</v>
      </c>
      <c r="K1673" s="61">
        <f>Table1[[#This Row],[budget]]/1000000</f>
        <v>4</v>
      </c>
      <c r="L1673" s="71">
        <f>Table1[[#This Row],[Profit_Margin]]/1000000</f>
        <v>-1.2</v>
      </c>
    </row>
    <row r="1674" spans="1:12">
      <c r="A1674" s="68" t="s">
        <v>10377</v>
      </c>
      <c r="B1674" s="61">
        <v>107</v>
      </c>
      <c r="C1674" s="62">
        <v>26284475</v>
      </c>
      <c r="D1674" s="61" t="s">
        <v>1671</v>
      </c>
      <c r="E1674" s="61" t="s">
        <v>11887</v>
      </c>
      <c r="F1674" s="61" t="s">
        <v>37</v>
      </c>
      <c r="G1674" s="62">
        <v>17000000</v>
      </c>
      <c r="H1674" s="61">
        <v>5.7</v>
      </c>
      <c r="I1674" s="62">
        <f>Table1[[#This Row],[gross]]-Table1[[#This Row],[budget]]</f>
        <v>9284475</v>
      </c>
      <c r="J1674" s="61">
        <f>Table1[[#This Row],[gross]]/1000000</f>
        <v>26.284475</v>
      </c>
      <c r="K1674" s="61">
        <f>Table1[[#This Row],[budget]]/1000000</f>
        <v>17</v>
      </c>
      <c r="L1674" s="71">
        <f>Table1[[#This Row],[Profit_Margin]]/1000000</f>
        <v>9.2844750000000005</v>
      </c>
    </row>
    <row r="1675" spans="1:12">
      <c r="A1675" s="68" t="s">
        <v>16101</v>
      </c>
      <c r="B1675" s="61">
        <v>91</v>
      </c>
      <c r="C1675" s="62">
        <v>4186931</v>
      </c>
      <c r="D1675" s="61" t="s">
        <v>1415</v>
      </c>
      <c r="E1675" s="61" t="s">
        <v>23149</v>
      </c>
      <c r="F1675" s="61" t="s">
        <v>37</v>
      </c>
      <c r="G1675" s="62">
        <v>250000</v>
      </c>
      <c r="H1675" s="61">
        <v>6.9</v>
      </c>
      <c r="I1675" s="62">
        <f>Table1[[#This Row],[gross]]-Table1[[#This Row],[budget]]</f>
        <v>3936931</v>
      </c>
      <c r="J1675" s="61">
        <f>Table1[[#This Row],[gross]]/1000000</f>
        <v>4.1869310000000004</v>
      </c>
      <c r="K1675" s="61">
        <f>Table1[[#This Row],[budget]]/1000000</f>
        <v>0.25</v>
      </c>
      <c r="L1675" s="71">
        <f>Table1[[#This Row],[Profit_Margin]]/1000000</f>
        <v>3.936931</v>
      </c>
    </row>
    <row r="1676" spans="1:12">
      <c r="A1676" s="68" t="s">
        <v>17973</v>
      </c>
      <c r="B1676" s="61">
        <v>90</v>
      </c>
      <c r="C1676" s="62">
        <v>124720</v>
      </c>
      <c r="D1676" s="61" t="s">
        <v>214</v>
      </c>
      <c r="E1676" s="61" t="s">
        <v>17974</v>
      </c>
      <c r="F1676" s="61" t="s">
        <v>37</v>
      </c>
      <c r="G1676" s="62">
        <v>5000000</v>
      </c>
      <c r="H1676" s="61">
        <v>7.3</v>
      </c>
      <c r="I1676" s="62">
        <f>Table1[[#This Row],[gross]]-Table1[[#This Row],[budget]]</f>
        <v>-4875280</v>
      </c>
      <c r="J1676" s="61">
        <f>Table1[[#This Row],[gross]]/1000000</f>
        <v>0.12472</v>
      </c>
      <c r="K1676" s="61">
        <f>Table1[[#This Row],[budget]]/1000000</f>
        <v>5</v>
      </c>
      <c r="L1676" s="71">
        <f>Table1[[#This Row],[Profit_Margin]]/1000000</f>
        <v>-4.8752800000000001</v>
      </c>
    </row>
    <row r="1677" spans="1:12">
      <c r="A1677" s="68" t="s">
        <v>13125</v>
      </c>
      <c r="B1677" s="61">
        <v>107</v>
      </c>
      <c r="C1677" s="62">
        <v>54606</v>
      </c>
      <c r="D1677" s="61" t="s">
        <v>4262</v>
      </c>
      <c r="E1677" s="61" t="s">
        <v>17247</v>
      </c>
      <c r="F1677" s="61" t="s">
        <v>37</v>
      </c>
      <c r="G1677" s="62">
        <v>6000000</v>
      </c>
      <c r="H1677" s="61">
        <v>6.2</v>
      </c>
      <c r="I1677" s="62">
        <f>Table1[[#This Row],[gross]]-Table1[[#This Row],[budget]]</f>
        <v>-5945394</v>
      </c>
      <c r="J1677" s="61">
        <f>Table1[[#This Row],[gross]]/1000000</f>
        <v>5.4606000000000002E-2</v>
      </c>
      <c r="K1677" s="61">
        <f>Table1[[#This Row],[budget]]/1000000</f>
        <v>6</v>
      </c>
      <c r="L1677" s="71">
        <f>Table1[[#This Row],[Profit_Margin]]/1000000</f>
        <v>-5.9453940000000003</v>
      </c>
    </row>
    <row r="1678" spans="1:12">
      <c r="A1678" s="68" t="s">
        <v>6046</v>
      </c>
      <c r="B1678" s="61">
        <v>110</v>
      </c>
      <c r="C1678" s="62">
        <v>22494487</v>
      </c>
      <c r="D1678" s="61" t="s">
        <v>2142</v>
      </c>
      <c r="E1678" s="61" t="s">
        <v>9125</v>
      </c>
      <c r="F1678" s="61" t="s">
        <v>37</v>
      </c>
      <c r="G1678" s="62">
        <v>27000000</v>
      </c>
      <c r="H1678" s="61">
        <v>7.8</v>
      </c>
      <c r="I1678" s="62">
        <f>Table1[[#This Row],[gross]]-Table1[[#This Row],[budget]]</f>
        <v>-4505513</v>
      </c>
      <c r="J1678" s="61">
        <f>Table1[[#This Row],[gross]]/1000000</f>
        <v>22.494486999999999</v>
      </c>
      <c r="K1678" s="61">
        <f>Table1[[#This Row],[budget]]/1000000</f>
        <v>27</v>
      </c>
      <c r="L1678" s="71">
        <f>Table1[[#This Row],[Profit_Margin]]/1000000</f>
        <v>-4.5055129999999997</v>
      </c>
    </row>
    <row r="1679" spans="1:12">
      <c r="A1679" s="68" t="s">
        <v>3668</v>
      </c>
      <c r="B1679" s="61">
        <v>105</v>
      </c>
      <c r="C1679" s="62">
        <v>10014234</v>
      </c>
      <c r="D1679" s="61" t="s">
        <v>1009</v>
      </c>
      <c r="E1679" s="61" t="s">
        <v>3807</v>
      </c>
      <c r="F1679" s="61" t="s">
        <v>37</v>
      </c>
      <c r="G1679" s="62">
        <v>65000000</v>
      </c>
      <c r="H1679" s="61">
        <v>5</v>
      </c>
      <c r="I1679" s="62">
        <f>Table1[[#This Row],[gross]]-Table1[[#This Row],[budget]]</f>
        <v>-54985766</v>
      </c>
      <c r="J1679" s="61">
        <f>Table1[[#This Row],[gross]]/1000000</f>
        <v>10.014234</v>
      </c>
      <c r="K1679" s="61">
        <f>Table1[[#This Row],[budget]]/1000000</f>
        <v>65</v>
      </c>
      <c r="L1679" s="71">
        <f>Table1[[#This Row],[Profit_Margin]]/1000000</f>
        <v>-54.985765999999998</v>
      </c>
    </row>
    <row r="1680" spans="1:12">
      <c r="A1680" s="68" t="s">
        <v>4914</v>
      </c>
      <c r="B1680" s="61">
        <v>124</v>
      </c>
      <c r="C1680" s="62">
        <v>5755286</v>
      </c>
      <c r="D1680" s="61" t="s">
        <v>4915</v>
      </c>
      <c r="E1680" s="61" t="s">
        <v>4916</v>
      </c>
      <c r="F1680" s="61" t="s">
        <v>37</v>
      </c>
      <c r="G1680" s="62">
        <v>55000000</v>
      </c>
      <c r="H1680" s="61">
        <v>5.9</v>
      </c>
      <c r="I1680" s="62">
        <f>Table1[[#This Row],[gross]]-Table1[[#This Row],[budget]]</f>
        <v>-49244714</v>
      </c>
      <c r="J1680" s="61">
        <f>Table1[[#This Row],[gross]]/1000000</f>
        <v>5.7552859999999999</v>
      </c>
      <c r="K1680" s="61">
        <f>Table1[[#This Row],[budget]]/1000000</f>
        <v>55</v>
      </c>
      <c r="L1680" s="71">
        <f>Table1[[#This Row],[Profit_Margin]]/1000000</f>
        <v>-49.244714000000002</v>
      </c>
    </row>
    <row r="1681" spans="1:12">
      <c r="A1681" s="68" t="s">
        <v>1971</v>
      </c>
      <c r="B1681" s="61">
        <v>89</v>
      </c>
      <c r="C1681" s="62">
        <v>126546825</v>
      </c>
      <c r="D1681" s="61" t="s">
        <v>2813</v>
      </c>
      <c r="E1681" s="61" t="s">
        <v>6259</v>
      </c>
      <c r="F1681" s="61" t="s">
        <v>37</v>
      </c>
      <c r="G1681" s="62">
        <v>40000000</v>
      </c>
      <c r="H1681" s="61">
        <v>6.4</v>
      </c>
      <c r="I1681" s="62">
        <f>Table1[[#This Row],[gross]]-Table1[[#This Row],[budget]]</f>
        <v>86546825</v>
      </c>
      <c r="J1681" s="61">
        <f>Table1[[#This Row],[gross]]/1000000</f>
        <v>126.546825</v>
      </c>
      <c r="K1681" s="61">
        <f>Table1[[#This Row],[budget]]/1000000</f>
        <v>40</v>
      </c>
      <c r="L1681" s="71">
        <f>Table1[[#This Row],[Profit_Margin]]/1000000</f>
        <v>86.546824999999998</v>
      </c>
    </row>
    <row r="1682" spans="1:12">
      <c r="A1682" s="68" t="s">
        <v>21724</v>
      </c>
      <c r="B1682" s="61">
        <v>100</v>
      </c>
      <c r="C1682" s="62">
        <v>428535</v>
      </c>
      <c r="D1682" s="61" t="s">
        <v>1681</v>
      </c>
      <c r="E1682" s="61" t="s">
        <v>21725</v>
      </c>
      <c r="F1682" s="61" t="s">
        <v>37</v>
      </c>
      <c r="G1682" s="62">
        <v>1000000</v>
      </c>
      <c r="H1682" s="61">
        <v>3.6</v>
      </c>
      <c r="I1682" s="62">
        <f>Table1[[#This Row],[gross]]-Table1[[#This Row],[budget]]</f>
        <v>-571465</v>
      </c>
      <c r="J1682" s="61">
        <f>Table1[[#This Row],[gross]]/1000000</f>
        <v>0.428535</v>
      </c>
      <c r="K1682" s="61">
        <f>Table1[[#This Row],[budget]]/1000000</f>
        <v>1</v>
      </c>
      <c r="L1682" s="71">
        <f>Table1[[#This Row],[Profit_Margin]]/1000000</f>
        <v>-0.571465</v>
      </c>
    </row>
    <row r="1683" spans="1:12">
      <c r="A1683" s="68" t="s">
        <v>9843</v>
      </c>
      <c r="B1683" s="61">
        <v>95</v>
      </c>
      <c r="C1683" s="62">
        <v>8460995</v>
      </c>
      <c r="D1683" s="61" t="s">
        <v>1423</v>
      </c>
      <c r="E1683" s="61" t="s">
        <v>15088</v>
      </c>
      <c r="F1683" s="61" t="s">
        <v>37</v>
      </c>
      <c r="G1683" s="62">
        <v>10000000</v>
      </c>
      <c r="H1683" s="61">
        <v>5.5</v>
      </c>
      <c r="I1683" s="62">
        <f>Table1[[#This Row],[gross]]-Table1[[#This Row],[budget]]</f>
        <v>-1539005</v>
      </c>
      <c r="J1683" s="61">
        <f>Table1[[#This Row],[gross]]/1000000</f>
        <v>8.4609950000000005</v>
      </c>
      <c r="K1683" s="61">
        <f>Table1[[#This Row],[budget]]/1000000</f>
        <v>10</v>
      </c>
      <c r="L1683" s="71">
        <f>Table1[[#This Row],[Profit_Margin]]/1000000</f>
        <v>-1.539005</v>
      </c>
    </row>
    <row r="1684" spans="1:12">
      <c r="A1684" s="68" t="s">
        <v>4903</v>
      </c>
      <c r="B1684" s="61">
        <v>107</v>
      </c>
      <c r="C1684" s="62">
        <v>7268659</v>
      </c>
      <c r="D1684" s="61" t="s">
        <v>422</v>
      </c>
      <c r="E1684" s="61" t="s">
        <v>11314</v>
      </c>
      <c r="F1684" s="61" t="s">
        <v>37</v>
      </c>
      <c r="G1684" s="62">
        <v>20000000</v>
      </c>
      <c r="H1684" s="61">
        <v>5.6</v>
      </c>
      <c r="I1684" s="62">
        <f>Table1[[#This Row],[gross]]-Table1[[#This Row],[budget]]</f>
        <v>-12731341</v>
      </c>
      <c r="J1684" s="61">
        <f>Table1[[#This Row],[gross]]/1000000</f>
        <v>7.2686590000000004</v>
      </c>
      <c r="K1684" s="61">
        <f>Table1[[#This Row],[budget]]/1000000</f>
        <v>20</v>
      </c>
      <c r="L1684" s="71">
        <f>Table1[[#This Row],[Profit_Margin]]/1000000</f>
        <v>-12.731341</v>
      </c>
    </row>
    <row r="1685" spans="1:12">
      <c r="A1685" s="68" t="s">
        <v>13982</v>
      </c>
      <c r="B1685" s="61">
        <v>105</v>
      </c>
      <c r="C1685" s="62">
        <v>26589953</v>
      </c>
      <c r="D1685" s="61" t="s">
        <v>334</v>
      </c>
      <c r="E1685" s="61" t="s">
        <v>13983</v>
      </c>
      <c r="F1685" s="61" t="s">
        <v>37</v>
      </c>
      <c r="G1685" s="62">
        <v>10500000</v>
      </c>
      <c r="H1685" s="61">
        <v>6.7</v>
      </c>
      <c r="I1685" s="62">
        <f>Table1[[#This Row],[gross]]-Table1[[#This Row],[budget]]</f>
        <v>16089953</v>
      </c>
      <c r="J1685" s="61">
        <f>Table1[[#This Row],[gross]]/1000000</f>
        <v>26.589953000000001</v>
      </c>
      <c r="K1685" s="61">
        <f>Table1[[#This Row],[budget]]/1000000</f>
        <v>10.5</v>
      </c>
      <c r="L1685" s="71">
        <f>Table1[[#This Row],[Profit_Margin]]/1000000</f>
        <v>16.089953000000001</v>
      </c>
    </row>
    <row r="1686" spans="1:12">
      <c r="A1686" s="68" t="s">
        <v>125</v>
      </c>
      <c r="B1686" s="61">
        <v>129</v>
      </c>
      <c r="C1686" s="62">
        <v>537580</v>
      </c>
      <c r="D1686" s="61" t="s">
        <v>8722</v>
      </c>
      <c r="E1686" s="61" t="s">
        <v>8723</v>
      </c>
      <c r="F1686" s="61" t="s">
        <v>37</v>
      </c>
      <c r="G1686" s="62">
        <v>30000000</v>
      </c>
      <c r="H1686" s="61">
        <v>6.8</v>
      </c>
      <c r="I1686" s="62">
        <f>Table1[[#This Row],[gross]]-Table1[[#This Row],[budget]]</f>
        <v>-29462420</v>
      </c>
      <c r="J1686" s="61">
        <f>Table1[[#This Row],[gross]]/1000000</f>
        <v>0.53757999999999995</v>
      </c>
      <c r="K1686" s="61">
        <f>Table1[[#This Row],[budget]]/1000000</f>
        <v>30</v>
      </c>
      <c r="L1686" s="71">
        <f>Table1[[#This Row],[Profit_Margin]]/1000000</f>
        <v>-29.462420000000002</v>
      </c>
    </row>
    <row r="1687" spans="1:12">
      <c r="A1687" s="68" t="s">
        <v>5428</v>
      </c>
      <c r="B1687" s="61">
        <v>115</v>
      </c>
      <c r="C1687" s="62">
        <v>10556196</v>
      </c>
      <c r="D1687" s="61" t="s">
        <v>2125</v>
      </c>
      <c r="E1687" s="61" t="s">
        <v>5429</v>
      </c>
      <c r="F1687" s="61" t="s">
        <v>37</v>
      </c>
      <c r="G1687" s="62">
        <v>50000000</v>
      </c>
      <c r="H1687" s="61">
        <v>6.2</v>
      </c>
      <c r="I1687" s="62">
        <f>Table1[[#This Row],[gross]]-Table1[[#This Row],[budget]]</f>
        <v>-39443804</v>
      </c>
      <c r="J1687" s="61">
        <f>Table1[[#This Row],[gross]]/1000000</f>
        <v>10.556196</v>
      </c>
      <c r="K1687" s="61">
        <f>Table1[[#This Row],[budget]]/1000000</f>
        <v>50</v>
      </c>
      <c r="L1687" s="71">
        <f>Table1[[#This Row],[Profit_Margin]]/1000000</f>
        <v>-39.443804</v>
      </c>
    </row>
    <row r="1688" spans="1:12">
      <c r="A1688" s="68" t="s">
        <v>845</v>
      </c>
      <c r="B1688" s="61">
        <v>87</v>
      </c>
      <c r="C1688" s="62">
        <v>9003011</v>
      </c>
      <c r="D1688" s="61" t="s">
        <v>227</v>
      </c>
      <c r="E1688" s="61" t="s">
        <v>20155</v>
      </c>
      <c r="F1688" s="61" t="s">
        <v>37</v>
      </c>
      <c r="G1688" s="62">
        <v>2000000</v>
      </c>
      <c r="H1688" s="61">
        <v>7.6</v>
      </c>
      <c r="I1688" s="62">
        <f>Table1[[#This Row],[gross]]-Table1[[#This Row],[budget]]</f>
        <v>7003011</v>
      </c>
      <c r="J1688" s="61">
        <f>Table1[[#This Row],[gross]]/1000000</f>
        <v>9.0030110000000008</v>
      </c>
      <c r="K1688" s="61">
        <f>Table1[[#This Row],[budget]]/1000000</f>
        <v>2</v>
      </c>
      <c r="L1688" s="71">
        <f>Table1[[#This Row],[Profit_Margin]]/1000000</f>
        <v>7.0030109999999999</v>
      </c>
    </row>
    <row r="1689" spans="1:12">
      <c r="A1689" s="68" t="s">
        <v>845</v>
      </c>
      <c r="B1689" s="61">
        <v>107</v>
      </c>
      <c r="C1689" s="62">
        <v>36200000</v>
      </c>
      <c r="D1689" s="61" t="s">
        <v>227</v>
      </c>
      <c r="E1689" s="61" t="s">
        <v>14861</v>
      </c>
      <c r="F1689" s="61" t="s">
        <v>37</v>
      </c>
      <c r="G1689" s="62">
        <v>12305523</v>
      </c>
      <c r="H1689" s="61">
        <v>6.2</v>
      </c>
      <c r="I1689" s="62">
        <f>Table1[[#This Row],[gross]]-Table1[[#This Row],[budget]]</f>
        <v>23894477</v>
      </c>
      <c r="J1689" s="61">
        <f>Table1[[#This Row],[gross]]/1000000</f>
        <v>36.200000000000003</v>
      </c>
      <c r="K1689" s="61">
        <f>Table1[[#This Row],[budget]]/1000000</f>
        <v>12.305523000000001</v>
      </c>
      <c r="L1689" s="71">
        <f>Table1[[#This Row],[Profit_Margin]]/1000000</f>
        <v>23.894476999999998</v>
      </c>
    </row>
    <row r="1690" spans="1:12">
      <c r="A1690" s="68" t="s">
        <v>845</v>
      </c>
      <c r="B1690" s="61">
        <v>120</v>
      </c>
      <c r="C1690" s="62">
        <v>153629485</v>
      </c>
      <c r="D1690" s="61" t="s">
        <v>227</v>
      </c>
      <c r="E1690" s="61" t="s">
        <v>846</v>
      </c>
      <c r="F1690" s="61" t="s">
        <v>37</v>
      </c>
      <c r="G1690" s="62">
        <v>150000000</v>
      </c>
      <c r="H1690" s="61">
        <v>8.1</v>
      </c>
      <c r="I1690" s="62">
        <f>Table1[[#This Row],[gross]]-Table1[[#This Row],[budget]]</f>
        <v>3629485</v>
      </c>
      <c r="J1690" s="61">
        <f>Table1[[#This Row],[gross]]/1000000</f>
        <v>153.62948499999999</v>
      </c>
      <c r="K1690" s="61">
        <f>Table1[[#This Row],[budget]]/1000000</f>
        <v>150</v>
      </c>
      <c r="L1690" s="71">
        <f>Table1[[#This Row],[Profit_Margin]]/1000000</f>
        <v>3.6294849999999999</v>
      </c>
    </row>
    <row r="1691" spans="1:12">
      <c r="A1691" s="68" t="s">
        <v>9089</v>
      </c>
      <c r="B1691" s="61">
        <v>104</v>
      </c>
      <c r="C1691" s="62">
        <v>20668843</v>
      </c>
      <c r="D1691" s="61" t="s">
        <v>5967</v>
      </c>
      <c r="E1691" s="61" t="s">
        <v>10501</v>
      </c>
      <c r="F1691" s="61" t="s">
        <v>37</v>
      </c>
      <c r="G1691" s="62">
        <v>22000000</v>
      </c>
      <c r="H1691" s="61">
        <v>5.8</v>
      </c>
      <c r="I1691" s="62">
        <f>Table1[[#This Row],[gross]]-Table1[[#This Row],[budget]]</f>
        <v>-1331157</v>
      </c>
      <c r="J1691" s="61">
        <f>Table1[[#This Row],[gross]]/1000000</f>
        <v>20.668842999999999</v>
      </c>
      <c r="K1691" s="61">
        <f>Table1[[#This Row],[budget]]/1000000</f>
        <v>22</v>
      </c>
      <c r="L1691" s="71">
        <f>Table1[[#This Row],[Profit_Margin]]/1000000</f>
        <v>-1.3311569999999999</v>
      </c>
    </row>
    <row r="1692" spans="1:12">
      <c r="A1692" s="68" t="s">
        <v>14462</v>
      </c>
      <c r="B1692" s="61">
        <v>134</v>
      </c>
      <c r="C1692" s="62">
        <v>48856</v>
      </c>
      <c r="D1692" s="61" t="s">
        <v>3409</v>
      </c>
      <c r="E1692" s="61" t="s">
        <v>14465</v>
      </c>
      <c r="F1692" s="61" t="s">
        <v>676</v>
      </c>
      <c r="G1692" s="62">
        <v>11900000</v>
      </c>
      <c r="H1692" s="61">
        <v>7.5</v>
      </c>
      <c r="I1692" s="62">
        <f>Table1[[#This Row],[gross]]-Table1[[#This Row],[budget]]</f>
        <v>-11851144</v>
      </c>
      <c r="J1692" s="61">
        <f>Table1[[#This Row],[gross]]/1000000</f>
        <v>4.8855999999999997E-2</v>
      </c>
      <c r="K1692" s="61">
        <f>Table1[[#This Row],[budget]]/1000000</f>
        <v>11.9</v>
      </c>
      <c r="L1692" s="71">
        <f>Table1[[#This Row],[Profit_Margin]]/1000000</f>
        <v>-11.851144</v>
      </c>
    </row>
    <row r="1693" spans="1:12">
      <c r="A1693" s="68" t="s">
        <v>801</v>
      </c>
      <c r="B1693" s="61">
        <v>93</v>
      </c>
      <c r="C1693" s="62">
        <v>216366733</v>
      </c>
      <c r="D1693" s="61" t="s">
        <v>471</v>
      </c>
      <c r="E1693" s="61" t="s">
        <v>959</v>
      </c>
      <c r="F1693" s="61" t="s">
        <v>37</v>
      </c>
      <c r="G1693" s="62">
        <v>145000000</v>
      </c>
      <c r="H1693" s="61">
        <v>6.9</v>
      </c>
      <c r="I1693" s="62">
        <f>Table1[[#This Row],[gross]]-Table1[[#This Row],[budget]]</f>
        <v>71366733</v>
      </c>
      <c r="J1693" s="61">
        <f>Table1[[#This Row],[gross]]/1000000</f>
        <v>216.36673300000001</v>
      </c>
      <c r="K1693" s="61">
        <f>Table1[[#This Row],[budget]]/1000000</f>
        <v>145</v>
      </c>
      <c r="L1693" s="71">
        <f>Table1[[#This Row],[Profit_Margin]]/1000000</f>
        <v>71.366732999999996</v>
      </c>
    </row>
    <row r="1694" spans="1:12">
      <c r="A1694" s="68" t="s">
        <v>801</v>
      </c>
      <c r="B1694" s="61">
        <v>86</v>
      </c>
      <c r="C1694" s="62">
        <v>193136719</v>
      </c>
      <c r="D1694" s="61" t="s">
        <v>471</v>
      </c>
      <c r="E1694" s="61" t="s">
        <v>2991</v>
      </c>
      <c r="F1694" s="61" t="s">
        <v>37</v>
      </c>
      <c r="G1694" s="62">
        <v>75000000</v>
      </c>
      <c r="H1694" s="61">
        <v>6.9</v>
      </c>
      <c r="I1694" s="62">
        <f>Table1[[#This Row],[gross]]-Table1[[#This Row],[budget]]</f>
        <v>118136719</v>
      </c>
      <c r="J1694" s="61">
        <f>Table1[[#This Row],[gross]]/1000000</f>
        <v>193.136719</v>
      </c>
      <c r="K1694" s="61">
        <f>Table1[[#This Row],[budget]]/1000000</f>
        <v>75</v>
      </c>
      <c r="L1694" s="71">
        <f>Table1[[#This Row],[Profit_Margin]]/1000000</f>
        <v>118.136719</v>
      </c>
    </row>
    <row r="1695" spans="1:12">
      <c r="A1695" s="68" t="s">
        <v>801</v>
      </c>
      <c r="B1695" s="61">
        <v>89</v>
      </c>
      <c r="C1695" s="62">
        <v>179982968</v>
      </c>
      <c r="D1695" s="61" t="s">
        <v>803</v>
      </c>
      <c r="E1695" s="61" t="s">
        <v>805</v>
      </c>
      <c r="F1695" s="61" t="s">
        <v>37</v>
      </c>
      <c r="G1695" s="62">
        <v>150000000</v>
      </c>
      <c r="H1695" s="61">
        <v>6.7</v>
      </c>
      <c r="I1695" s="62">
        <f>Table1[[#This Row],[gross]]-Table1[[#This Row],[budget]]</f>
        <v>29982968</v>
      </c>
      <c r="J1695" s="61">
        <f>Table1[[#This Row],[gross]]/1000000</f>
        <v>179.982968</v>
      </c>
      <c r="K1695" s="61">
        <f>Table1[[#This Row],[budget]]/1000000</f>
        <v>150</v>
      </c>
      <c r="L1695" s="71">
        <f>Table1[[#This Row],[Profit_Margin]]/1000000</f>
        <v>29.982968</v>
      </c>
    </row>
    <row r="1696" spans="1:12">
      <c r="A1696" s="68" t="s">
        <v>9721</v>
      </c>
      <c r="B1696" s="61">
        <v>113</v>
      </c>
      <c r="C1696" s="62">
        <v>1094798</v>
      </c>
      <c r="D1696" s="61" t="s">
        <v>3067</v>
      </c>
      <c r="E1696" s="61" t="s">
        <v>16167</v>
      </c>
      <c r="F1696" s="61" t="s">
        <v>37</v>
      </c>
      <c r="G1696" s="62">
        <v>7200000</v>
      </c>
      <c r="H1696" s="61">
        <v>7.2</v>
      </c>
      <c r="I1696" s="62">
        <f>Table1[[#This Row],[gross]]-Table1[[#This Row],[budget]]</f>
        <v>-6105202</v>
      </c>
      <c r="J1696" s="61">
        <f>Table1[[#This Row],[gross]]/1000000</f>
        <v>1.0947979999999999</v>
      </c>
      <c r="K1696" s="61">
        <f>Table1[[#This Row],[budget]]/1000000</f>
        <v>7.2</v>
      </c>
      <c r="L1696" s="71">
        <f>Table1[[#This Row],[Profit_Margin]]/1000000</f>
        <v>-6.1052020000000002</v>
      </c>
    </row>
    <row r="1697" spans="1:12">
      <c r="A1697" s="68" t="s">
        <v>6500</v>
      </c>
      <c r="B1697" s="61">
        <v>101</v>
      </c>
      <c r="C1697" s="62">
        <v>46012734</v>
      </c>
      <c r="D1697" s="61" t="s">
        <v>1681</v>
      </c>
      <c r="E1697" s="61" t="s">
        <v>6503</v>
      </c>
      <c r="F1697" s="61" t="s">
        <v>37</v>
      </c>
      <c r="G1697" s="62">
        <v>40000000</v>
      </c>
      <c r="H1697" s="61">
        <v>5.8</v>
      </c>
      <c r="I1697" s="62">
        <f>Table1[[#This Row],[gross]]-Table1[[#This Row],[budget]]</f>
        <v>6012734</v>
      </c>
      <c r="J1697" s="61">
        <f>Table1[[#This Row],[gross]]/1000000</f>
        <v>46.012734000000002</v>
      </c>
      <c r="K1697" s="61">
        <f>Table1[[#This Row],[budget]]/1000000</f>
        <v>40</v>
      </c>
      <c r="L1697" s="71">
        <f>Table1[[#This Row],[Profit_Margin]]/1000000</f>
        <v>6.012734</v>
      </c>
    </row>
    <row r="1698" spans="1:12">
      <c r="A1698" s="68" t="s">
        <v>250</v>
      </c>
      <c r="B1698" s="61">
        <v>95</v>
      </c>
      <c r="C1698" s="62">
        <v>5308707</v>
      </c>
      <c r="D1698" s="61" t="s">
        <v>5316</v>
      </c>
      <c r="E1698" s="61" t="s">
        <v>17847</v>
      </c>
      <c r="F1698" s="61" t="s">
        <v>37</v>
      </c>
      <c r="G1698" s="62">
        <v>5000000</v>
      </c>
      <c r="H1698" s="61">
        <v>6.4</v>
      </c>
      <c r="I1698" s="62">
        <f>Table1[[#This Row],[gross]]-Table1[[#This Row],[budget]]</f>
        <v>308707</v>
      </c>
      <c r="J1698" s="61">
        <f>Table1[[#This Row],[gross]]/1000000</f>
        <v>5.3087070000000001</v>
      </c>
      <c r="K1698" s="61">
        <f>Table1[[#This Row],[budget]]/1000000</f>
        <v>5</v>
      </c>
      <c r="L1698" s="71">
        <f>Table1[[#This Row],[Profit_Margin]]/1000000</f>
        <v>0.30870700000000001</v>
      </c>
    </row>
    <row r="1699" spans="1:12">
      <c r="A1699" s="68" t="s">
        <v>9516</v>
      </c>
      <c r="B1699" s="61">
        <v>107</v>
      </c>
      <c r="C1699" s="62">
        <v>63231524</v>
      </c>
      <c r="D1699" s="61" t="s">
        <v>1415</v>
      </c>
      <c r="E1699" s="61" t="s">
        <v>14812</v>
      </c>
      <c r="F1699" s="61" t="s">
        <v>37</v>
      </c>
      <c r="G1699" s="62">
        <v>6000000</v>
      </c>
      <c r="H1699" s="61">
        <v>5</v>
      </c>
      <c r="I1699" s="62">
        <f>Table1[[#This Row],[gross]]-Table1[[#This Row],[budget]]</f>
        <v>57231524</v>
      </c>
      <c r="J1699" s="61">
        <f>Table1[[#This Row],[gross]]/1000000</f>
        <v>63.231524</v>
      </c>
      <c r="K1699" s="61">
        <f>Table1[[#This Row],[budget]]/1000000</f>
        <v>6</v>
      </c>
      <c r="L1699" s="71">
        <f>Table1[[#This Row],[Profit_Margin]]/1000000</f>
        <v>57.231524</v>
      </c>
    </row>
    <row r="1700" spans="1:12">
      <c r="A1700" s="68" t="s">
        <v>9516</v>
      </c>
      <c r="B1700" s="61">
        <v>114</v>
      </c>
      <c r="C1700" s="62">
        <v>65623128</v>
      </c>
      <c r="D1700" s="61" t="s">
        <v>9193</v>
      </c>
      <c r="E1700" s="61" t="s">
        <v>10743</v>
      </c>
      <c r="F1700" s="61" t="s">
        <v>37</v>
      </c>
      <c r="G1700" s="62">
        <v>20000000</v>
      </c>
      <c r="H1700" s="61">
        <v>4.8</v>
      </c>
      <c r="I1700" s="62">
        <f>Table1[[#This Row],[gross]]-Table1[[#This Row],[budget]]</f>
        <v>45623128</v>
      </c>
      <c r="J1700" s="61">
        <f>Table1[[#This Row],[gross]]/1000000</f>
        <v>65.623127999999994</v>
      </c>
      <c r="K1700" s="61">
        <f>Table1[[#This Row],[budget]]/1000000</f>
        <v>20</v>
      </c>
      <c r="L1700" s="71">
        <f>Table1[[#This Row],[Profit_Margin]]/1000000</f>
        <v>45.623128000000001</v>
      </c>
    </row>
    <row r="1701" spans="1:12">
      <c r="A1701" s="68" t="s">
        <v>18454</v>
      </c>
      <c r="B1701" s="61">
        <v>95</v>
      </c>
      <c r="C1701" s="62">
        <v>131175</v>
      </c>
      <c r="D1701" s="61" t="s">
        <v>11575</v>
      </c>
      <c r="E1701" s="61" t="s">
        <v>18455</v>
      </c>
      <c r="F1701" s="61" t="s">
        <v>37</v>
      </c>
      <c r="G1701" s="62">
        <v>8500000</v>
      </c>
      <c r="H1701" s="61">
        <v>5.6</v>
      </c>
      <c r="I1701" s="62">
        <f>Table1[[#This Row],[gross]]-Table1[[#This Row],[budget]]</f>
        <v>-8368825</v>
      </c>
      <c r="J1701" s="61">
        <f>Table1[[#This Row],[gross]]/1000000</f>
        <v>0.13117500000000001</v>
      </c>
      <c r="K1701" s="61">
        <f>Table1[[#This Row],[budget]]/1000000</f>
        <v>8.5</v>
      </c>
      <c r="L1701" s="71">
        <f>Table1[[#This Row],[Profit_Margin]]/1000000</f>
        <v>-8.3688249999999993</v>
      </c>
    </row>
    <row r="1702" spans="1:12">
      <c r="A1702" s="68" t="s">
        <v>13325</v>
      </c>
      <c r="B1702" s="61">
        <v>115</v>
      </c>
      <c r="C1702" s="62">
        <v>66009973</v>
      </c>
      <c r="D1702" s="61" t="s">
        <v>5510</v>
      </c>
      <c r="E1702" s="61" t="s">
        <v>13326</v>
      </c>
      <c r="F1702" s="61" t="s">
        <v>37</v>
      </c>
      <c r="G1702" s="62">
        <v>14800000</v>
      </c>
      <c r="H1702" s="61">
        <v>5.7</v>
      </c>
      <c r="I1702" s="62">
        <f>Table1[[#This Row],[gross]]-Table1[[#This Row],[budget]]</f>
        <v>51209973</v>
      </c>
      <c r="J1702" s="61">
        <f>Table1[[#This Row],[gross]]/1000000</f>
        <v>66.009973000000002</v>
      </c>
      <c r="K1702" s="61">
        <f>Table1[[#This Row],[budget]]/1000000</f>
        <v>14.8</v>
      </c>
      <c r="L1702" s="71">
        <f>Table1[[#This Row],[Profit_Margin]]/1000000</f>
        <v>51.209972999999998</v>
      </c>
    </row>
    <row r="1703" spans="1:12">
      <c r="A1703" s="68" t="s">
        <v>1526</v>
      </c>
      <c r="B1703" s="61">
        <v>110</v>
      </c>
      <c r="C1703" s="62">
        <v>113709992</v>
      </c>
      <c r="D1703" s="61" t="s">
        <v>2527</v>
      </c>
      <c r="E1703" s="61" t="s">
        <v>16471</v>
      </c>
      <c r="F1703" s="61" t="s">
        <v>37</v>
      </c>
      <c r="G1703" s="62">
        <v>7000000</v>
      </c>
      <c r="H1703" s="61">
        <v>6.1</v>
      </c>
      <c r="I1703" s="62">
        <f>Table1[[#This Row],[gross]]-Table1[[#This Row],[budget]]</f>
        <v>106709992</v>
      </c>
      <c r="J1703" s="61">
        <f>Table1[[#This Row],[gross]]/1000000</f>
        <v>113.709992</v>
      </c>
      <c r="K1703" s="61">
        <f>Table1[[#This Row],[budget]]/1000000</f>
        <v>7</v>
      </c>
      <c r="L1703" s="71">
        <f>Table1[[#This Row],[Profit_Margin]]/1000000</f>
        <v>106.709992</v>
      </c>
    </row>
    <row r="1704" spans="1:12">
      <c r="A1704" s="68" t="s">
        <v>7076</v>
      </c>
      <c r="B1704" s="61">
        <v>188</v>
      </c>
      <c r="C1704" s="62">
        <v>22450975</v>
      </c>
      <c r="D1704" s="61" t="s">
        <v>3409</v>
      </c>
      <c r="E1704" s="61" t="s">
        <v>7130</v>
      </c>
      <c r="F1704" s="61" t="s">
        <v>37</v>
      </c>
      <c r="G1704" s="62">
        <v>37000000</v>
      </c>
      <c r="H1704" s="61">
        <v>8</v>
      </c>
      <c r="I1704" s="62">
        <f>Table1[[#This Row],[gross]]-Table1[[#This Row],[budget]]</f>
        <v>-14549025</v>
      </c>
      <c r="J1704" s="61">
        <f>Table1[[#This Row],[gross]]/1000000</f>
        <v>22.450975</v>
      </c>
      <c r="K1704" s="61">
        <f>Table1[[#This Row],[budget]]/1000000</f>
        <v>37</v>
      </c>
      <c r="L1704" s="71">
        <f>Table1[[#This Row],[Profit_Margin]]/1000000</f>
        <v>-14.549025</v>
      </c>
    </row>
    <row r="1705" spans="1:12">
      <c r="A1705" s="68" t="s">
        <v>4619</v>
      </c>
      <c r="B1705" s="61">
        <v>105</v>
      </c>
      <c r="C1705" s="62">
        <v>93815117</v>
      </c>
      <c r="D1705" s="61" t="s">
        <v>1415</v>
      </c>
      <c r="E1705" s="61" t="s">
        <v>4620</v>
      </c>
      <c r="F1705" s="61" t="s">
        <v>37</v>
      </c>
      <c r="G1705" s="62">
        <v>55000000</v>
      </c>
      <c r="H1705" s="61">
        <v>5.0999999999999996</v>
      </c>
      <c r="I1705" s="62">
        <f>Table1[[#This Row],[gross]]-Table1[[#This Row],[budget]]</f>
        <v>38815117</v>
      </c>
      <c r="J1705" s="61">
        <f>Table1[[#This Row],[gross]]/1000000</f>
        <v>93.815117000000001</v>
      </c>
      <c r="K1705" s="61">
        <f>Table1[[#This Row],[budget]]/1000000</f>
        <v>55</v>
      </c>
      <c r="L1705" s="71">
        <f>Table1[[#This Row],[Profit_Margin]]/1000000</f>
        <v>38.815117000000001</v>
      </c>
    </row>
    <row r="1706" spans="1:12">
      <c r="A1706" s="68" t="s">
        <v>17194</v>
      </c>
      <c r="B1706" s="61">
        <v>152</v>
      </c>
      <c r="C1706" s="62">
        <v>14873</v>
      </c>
      <c r="D1706" s="61" t="s">
        <v>18804</v>
      </c>
      <c r="E1706" s="61" t="s">
        <v>18805</v>
      </c>
      <c r="F1706" s="61" t="s">
        <v>37</v>
      </c>
      <c r="G1706" s="62">
        <v>3800000</v>
      </c>
      <c r="H1706" s="61">
        <v>6.8</v>
      </c>
      <c r="I1706" s="62">
        <f>Table1[[#This Row],[gross]]-Table1[[#This Row],[budget]]</f>
        <v>-3785127</v>
      </c>
      <c r="J1706" s="61">
        <f>Table1[[#This Row],[gross]]/1000000</f>
        <v>1.4873000000000001E-2</v>
      </c>
      <c r="K1706" s="61">
        <f>Table1[[#This Row],[budget]]/1000000</f>
        <v>3.8</v>
      </c>
      <c r="L1706" s="71">
        <f>Table1[[#This Row],[Profit_Margin]]/1000000</f>
        <v>-3.7851270000000001</v>
      </c>
    </row>
    <row r="1707" spans="1:12">
      <c r="A1707" s="68" t="s">
        <v>14527</v>
      </c>
      <c r="B1707" s="61">
        <v>107</v>
      </c>
      <c r="C1707" s="62">
        <v>49797148</v>
      </c>
      <c r="D1707" s="61" t="s">
        <v>3913</v>
      </c>
      <c r="E1707" s="61" t="s">
        <v>14528</v>
      </c>
      <c r="F1707" s="61" t="s">
        <v>37</v>
      </c>
      <c r="G1707" s="62">
        <v>11000000</v>
      </c>
      <c r="H1707" s="61">
        <v>7.2</v>
      </c>
      <c r="I1707" s="62">
        <f>Table1[[#This Row],[gross]]-Table1[[#This Row],[budget]]</f>
        <v>38797148</v>
      </c>
      <c r="J1707" s="61">
        <f>Table1[[#This Row],[gross]]/1000000</f>
        <v>49.797148</v>
      </c>
      <c r="K1707" s="61">
        <f>Table1[[#This Row],[budget]]/1000000</f>
        <v>11</v>
      </c>
      <c r="L1707" s="71">
        <f>Table1[[#This Row],[Profit_Margin]]/1000000</f>
        <v>38.797148</v>
      </c>
    </row>
    <row r="1708" spans="1:12">
      <c r="A1708" s="68" t="s">
        <v>5076</v>
      </c>
      <c r="B1708" s="61">
        <v>202</v>
      </c>
      <c r="C1708" s="62">
        <v>48169908</v>
      </c>
      <c r="D1708" s="61" t="s">
        <v>6113</v>
      </c>
      <c r="E1708" s="61" t="s">
        <v>7367</v>
      </c>
      <c r="F1708" s="61" t="s">
        <v>37</v>
      </c>
      <c r="G1708" s="62">
        <v>33000000</v>
      </c>
      <c r="H1708" s="61">
        <v>7.7</v>
      </c>
      <c r="I1708" s="62">
        <f>Table1[[#This Row],[gross]]-Table1[[#This Row],[budget]]</f>
        <v>15169908</v>
      </c>
      <c r="J1708" s="61">
        <f>Table1[[#This Row],[gross]]/1000000</f>
        <v>48.169908</v>
      </c>
      <c r="K1708" s="61">
        <f>Table1[[#This Row],[budget]]/1000000</f>
        <v>33</v>
      </c>
      <c r="L1708" s="71">
        <f>Table1[[#This Row],[Profit_Margin]]/1000000</f>
        <v>15.169908</v>
      </c>
    </row>
    <row r="1709" spans="1:12">
      <c r="A1709" s="68" t="s">
        <v>562</v>
      </c>
      <c r="B1709" s="61">
        <v>97</v>
      </c>
      <c r="C1709" s="62">
        <v>241407328</v>
      </c>
      <c r="D1709" s="61" t="s">
        <v>564</v>
      </c>
      <c r="E1709" s="61" t="s">
        <v>566</v>
      </c>
      <c r="F1709" s="61" t="s">
        <v>37</v>
      </c>
      <c r="G1709" s="62">
        <v>180000000</v>
      </c>
      <c r="H1709" s="61">
        <v>7</v>
      </c>
      <c r="I1709" s="62">
        <f>Table1[[#This Row],[gross]]-Table1[[#This Row],[budget]]</f>
        <v>61407328</v>
      </c>
      <c r="J1709" s="61">
        <f>Table1[[#This Row],[gross]]/1000000</f>
        <v>241.40732800000001</v>
      </c>
      <c r="K1709" s="61">
        <f>Table1[[#This Row],[budget]]/1000000</f>
        <v>180</v>
      </c>
      <c r="L1709" s="71">
        <f>Table1[[#This Row],[Profit_Margin]]/1000000</f>
        <v>61.407328</v>
      </c>
    </row>
    <row r="1710" spans="1:12">
      <c r="A1710" s="68" t="s">
        <v>4987</v>
      </c>
      <c r="B1710" s="61">
        <v>86</v>
      </c>
      <c r="C1710" s="62">
        <v>34308901</v>
      </c>
      <c r="D1710" s="61" t="s">
        <v>1009</v>
      </c>
      <c r="E1710" s="61" t="s">
        <v>12811</v>
      </c>
      <c r="F1710" s="61" t="s">
        <v>37</v>
      </c>
      <c r="G1710" s="62">
        <v>16000000</v>
      </c>
      <c r="H1710" s="61">
        <v>5.0999999999999996</v>
      </c>
      <c r="I1710" s="62">
        <f>Table1[[#This Row],[gross]]-Table1[[#This Row],[budget]]</f>
        <v>18308901</v>
      </c>
      <c r="J1710" s="61">
        <f>Table1[[#This Row],[gross]]/1000000</f>
        <v>34.308900999999999</v>
      </c>
      <c r="K1710" s="61">
        <f>Table1[[#This Row],[budget]]/1000000</f>
        <v>16</v>
      </c>
      <c r="L1710" s="71">
        <f>Table1[[#This Row],[Profit_Margin]]/1000000</f>
        <v>18.308900999999999</v>
      </c>
    </row>
    <row r="1711" spans="1:12">
      <c r="A1711" s="68" t="s">
        <v>7134</v>
      </c>
      <c r="B1711" s="61">
        <v>123</v>
      </c>
      <c r="C1711" s="62">
        <v>2122561</v>
      </c>
      <c r="D1711" s="61" t="s">
        <v>1681</v>
      </c>
      <c r="E1711" s="61" t="s">
        <v>16968</v>
      </c>
      <c r="F1711" s="61" t="s">
        <v>37</v>
      </c>
      <c r="G1711" s="62">
        <v>6000000</v>
      </c>
      <c r="H1711" s="61">
        <v>7.2</v>
      </c>
      <c r="I1711" s="62">
        <f>Table1[[#This Row],[gross]]-Table1[[#This Row],[budget]]</f>
        <v>-3877439</v>
      </c>
      <c r="J1711" s="61">
        <f>Table1[[#This Row],[gross]]/1000000</f>
        <v>2.1225610000000001</v>
      </c>
      <c r="K1711" s="61">
        <f>Table1[[#This Row],[budget]]/1000000</f>
        <v>6</v>
      </c>
      <c r="L1711" s="71">
        <f>Table1[[#This Row],[Profit_Margin]]/1000000</f>
        <v>-3.8774389999999999</v>
      </c>
    </row>
    <row r="1712" spans="1:12">
      <c r="A1712" s="68" t="s">
        <v>15207</v>
      </c>
      <c r="B1712" s="61">
        <v>92</v>
      </c>
      <c r="C1712" s="62">
        <v>3060858</v>
      </c>
      <c r="D1712" s="61" t="s">
        <v>923</v>
      </c>
      <c r="E1712" s="61" t="s">
        <v>15208</v>
      </c>
      <c r="F1712" s="61" t="s">
        <v>37</v>
      </c>
      <c r="G1712" s="62">
        <v>10000000</v>
      </c>
      <c r="H1712" s="61">
        <v>5.6</v>
      </c>
      <c r="I1712" s="62">
        <f>Table1[[#This Row],[gross]]-Table1[[#This Row],[budget]]</f>
        <v>-6939142</v>
      </c>
      <c r="J1712" s="61">
        <f>Table1[[#This Row],[gross]]/1000000</f>
        <v>3.0608580000000001</v>
      </c>
      <c r="K1712" s="61">
        <f>Table1[[#This Row],[budget]]/1000000</f>
        <v>10</v>
      </c>
      <c r="L1712" s="71">
        <f>Table1[[#This Row],[Profit_Margin]]/1000000</f>
        <v>-6.9391420000000004</v>
      </c>
    </row>
    <row r="1713" spans="1:12">
      <c r="A1713" s="68" t="s">
        <v>12717</v>
      </c>
      <c r="B1713" s="61">
        <v>100</v>
      </c>
      <c r="C1713" s="62">
        <v>71588220</v>
      </c>
      <c r="D1713" s="61" t="s">
        <v>7406</v>
      </c>
      <c r="E1713" s="61" t="s">
        <v>12719</v>
      </c>
      <c r="F1713" s="61" t="s">
        <v>37</v>
      </c>
      <c r="G1713" s="62">
        <v>20000000</v>
      </c>
      <c r="H1713" s="61">
        <v>6.2</v>
      </c>
      <c r="I1713" s="62">
        <f>Table1[[#This Row],[gross]]-Table1[[#This Row],[budget]]</f>
        <v>51588220</v>
      </c>
      <c r="J1713" s="61">
        <f>Table1[[#This Row],[gross]]/1000000</f>
        <v>71.588220000000007</v>
      </c>
      <c r="K1713" s="61">
        <f>Table1[[#This Row],[budget]]/1000000</f>
        <v>20</v>
      </c>
      <c r="L1713" s="71">
        <f>Table1[[#This Row],[Profit_Margin]]/1000000</f>
        <v>51.58822</v>
      </c>
    </row>
    <row r="1714" spans="1:12">
      <c r="A1714" s="68" t="s">
        <v>17426</v>
      </c>
      <c r="B1714" s="61">
        <v>92</v>
      </c>
      <c r="C1714" s="62">
        <v>6239558</v>
      </c>
      <c r="D1714" s="61" t="s">
        <v>2527</v>
      </c>
      <c r="E1714" s="61" t="s">
        <v>17428</v>
      </c>
      <c r="F1714" s="61" t="s">
        <v>37</v>
      </c>
      <c r="G1714" s="62">
        <v>5000000</v>
      </c>
      <c r="H1714" s="61">
        <v>6.7</v>
      </c>
      <c r="I1714" s="62">
        <f>Table1[[#This Row],[gross]]-Table1[[#This Row],[budget]]</f>
        <v>1239558</v>
      </c>
      <c r="J1714" s="61">
        <f>Table1[[#This Row],[gross]]/1000000</f>
        <v>6.2395579999999997</v>
      </c>
      <c r="K1714" s="61">
        <f>Table1[[#This Row],[budget]]/1000000</f>
        <v>5</v>
      </c>
      <c r="L1714" s="71">
        <f>Table1[[#This Row],[Profit_Margin]]/1000000</f>
        <v>1.2395579999999999</v>
      </c>
    </row>
    <row r="1715" spans="1:12">
      <c r="A1715" s="68" t="s">
        <v>4931</v>
      </c>
      <c r="B1715" s="61">
        <v>108</v>
      </c>
      <c r="C1715" s="62">
        <v>143704210</v>
      </c>
      <c r="D1715" s="61" t="s">
        <v>4932</v>
      </c>
      <c r="E1715" s="61" t="s">
        <v>4933</v>
      </c>
      <c r="F1715" s="61" t="s">
        <v>37</v>
      </c>
      <c r="G1715" s="62">
        <v>52000000</v>
      </c>
      <c r="H1715" s="61">
        <v>6.3</v>
      </c>
      <c r="I1715" s="62">
        <f>Table1[[#This Row],[gross]]-Table1[[#This Row],[budget]]</f>
        <v>91704210</v>
      </c>
      <c r="J1715" s="61">
        <f>Table1[[#This Row],[gross]]/1000000</f>
        <v>143.70420999999999</v>
      </c>
      <c r="K1715" s="61">
        <f>Table1[[#This Row],[budget]]/1000000</f>
        <v>52</v>
      </c>
      <c r="L1715" s="71">
        <f>Table1[[#This Row],[Profit_Margin]]/1000000</f>
        <v>91.704210000000003</v>
      </c>
    </row>
    <row r="1716" spans="1:12">
      <c r="A1716" s="68" t="s">
        <v>111</v>
      </c>
      <c r="B1716" s="61">
        <v>143</v>
      </c>
      <c r="C1716" s="62">
        <v>291021565</v>
      </c>
      <c r="D1716" s="61" t="s">
        <v>31</v>
      </c>
      <c r="E1716" s="61" t="s">
        <v>142</v>
      </c>
      <c r="F1716" s="61" t="s">
        <v>37</v>
      </c>
      <c r="G1716" s="62">
        <v>225000000</v>
      </c>
      <c r="H1716" s="61">
        <v>7.2</v>
      </c>
      <c r="I1716" s="62">
        <f>Table1[[#This Row],[gross]]-Table1[[#This Row],[budget]]</f>
        <v>66021565</v>
      </c>
      <c r="J1716" s="61">
        <f>Table1[[#This Row],[gross]]/1000000</f>
        <v>291.02156500000001</v>
      </c>
      <c r="K1716" s="61">
        <f>Table1[[#This Row],[budget]]/1000000</f>
        <v>225</v>
      </c>
      <c r="L1716" s="71">
        <f>Table1[[#This Row],[Profit_Margin]]/1000000</f>
        <v>66.021564999999995</v>
      </c>
    </row>
    <row r="1717" spans="1:12">
      <c r="A1717" s="68" t="s">
        <v>4437</v>
      </c>
      <c r="B1717" s="61">
        <v>100</v>
      </c>
      <c r="C1717" s="62">
        <v>19118247</v>
      </c>
      <c r="D1717" s="61" t="s">
        <v>2136</v>
      </c>
      <c r="E1717" s="61" t="s">
        <v>5397</v>
      </c>
      <c r="F1717" s="61" t="s">
        <v>37</v>
      </c>
      <c r="G1717" s="62">
        <v>40000000</v>
      </c>
      <c r="H1717" s="61">
        <v>5.4</v>
      </c>
      <c r="I1717" s="62">
        <f>Table1[[#This Row],[gross]]-Table1[[#This Row],[budget]]</f>
        <v>-20881753</v>
      </c>
      <c r="J1717" s="61">
        <f>Table1[[#This Row],[gross]]/1000000</f>
        <v>19.118247</v>
      </c>
      <c r="K1717" s="61">
        <f>Table1[[#This Row],[budget]]/1000000</f>
        <v>40</v>
      </c>
      <c r="L1717" s="71">
        <f>Table1[[#This Row],[Profit_Margin]]/1000000</f>
        <v>-20.881753</v>
      </c>
    </row>
    <row r="1718" spans="1:12">
      <c r="A1718" s="68" t="s">
        <v>3122</v>
      </c>
      <c r="B1718" s="61">
        <v>115</v>
      </c>
      <c r="C1718" s="62">
        <v>37442180</v>
      </c>
      <c r="D1718" s="61" t="s">
        <v>9762</v>
      </c>
      <c r="E1718" s="61" t="s">
        <v>10832</v>
      </c>
      <c r="F1718" s="61" t="s">
        <v>37</v>
      </c>
      <c r="G1718" s="62">
        <v>20000000</v>
      </c>
      <c r="H1718" s="61">
        <v>6.2</v>
      </c>
      <c r="I1718" s="62">
        <f>Table1[[#This Row],[gross]]-Table1[[#This Row],[budget]]</f>
        <v>17442180</v>
      </c>
      <c r="J1718" s="61">
        <f>Table1[[#This Row],[gross]]/1000000</f>
        <v>37.44218</v>
      </c>
      <c r="K1718" s="61">
        <f>Table1[[#This Row],[budget]]/1000000</f>
        <v>20</v>
      </c>
      <c r="L1718" s="71">
        <f>Table1[[#This Row],[Profit_Margin]]/1000000</f>
        <v>17.44218</v>
      </c>
    </row>
    <row r="1719" spans="1:12">
      <c r="A1719" s="68" t="s">
        <v>6224</v>
      </c>
      <c r="B1719" s="61">
        <v>102</v>
      </c>
      <c r="C1719" s="62">
        <v>18600911</v>
      </c>
      <c r="D1719" s="61" t="s">
        <v>334</v>
      </c>
      <c r="E1719" s="61" t="s">
        <v>6226</v>
      </c>
      <c r="F1719" s="61" t="s">
        <v>37</v>
      </c>
      <c r="G1719" s="62">
        <v>42000000</v>
      </c>
      <c r="H1719" s="61">
        <v>6.6</v>
      </c>
      <c r="I1719" s="62">
        <f>Table1[[#This Row],[gross]]-Table1[[#This Row],[budget]]</f>
        <v>-23399089</v>
      </c>
      <c r="J1719" s="61">
        <f>Table1[[#This Row],[gross]]/1000000</f>
        <v>18.600911</v>
      </c>
      <c r="K1719" s="61">
        <f>Table1[[#This Row],[budget]]/1000000</f>
        <v>42</v>
      </c>
      <c r="L1719" s="71">
        <f>Table1[[#This Row],[Profit_Margin]]/1000000</f>
        <v>-23.399089</v>
      </c>
    </row>
    <row r="1720" spans="1:12">
      <c r="A1720" s="68" t="s">
        <v>1739</v>
      </c>
      <c r="B1720" s="61">
        <v>146</v>
      </c>
      <c r="C1720" s="62">
        <v>77862546</v>
      </c>
      <c r="D1720" s="61" t="s">
        <v>464</v>
      </c>
      <c r="E1720" s="61" t="s">
        <v>4096</v>
      </c>
      <c r="F1720" s="61" t="s">
        <v>37</v>
      </c>
      <c r="G1720" s="62">
        <v>70000000</v>
      </c>
      <c r="H1720" s="61">
        <v>7.7</v>
      </c>
      <c r="I1720" s="62">
        <f>Table1[[#This Row],[gross]]-Table1[[#This Row],[budget]]</f>
        <v>7862546</v>
      </c>
      <c r="J1720" s="61">
        <f>Table1[[#This Row],[gross]]/1000000</f>
        <v>77.862545999999995</v>
      </c>
      <c r="K1720" s="61">
        <f>Table1[[#This Row],[budget]]/1000000</f>
        <v>70</v>
      </c>
      <c r="L1720" s="71">
        <f>Table1[[#This Row],[Profit_Margin]]/1000000</f>
        <v>7.862546</v>
      </c>
    </row>
    <row r="1721" spans="1:12">
      <c r="A1721" s="68" t="s">
        <v>4955</v>
      </c>
      <c r="B1721" s="61">
        <v>118</v>
      </c>
      <c r="C1721" s="62">
        <v>34580635</v>
      </c>
      <c r="D1721" s="61" t="s">
        <v>4167</v>
      </c>
      <c r="E1721" s="61" t="s">
        <v>4958</v>
      </c>
      <c r="F1721" s="61" t="s">
        <v>37</v>
      </c>
      <c r="G1721" s="62">
        <v>52000000</v>
      </c>
      <c r="H1721" s="61">
        <v>7.4</v>
      </c>
      <c r="I1721" s="62">
        <f>Table1[[#This Row],[gross]]-Table1[[#This Row],[budget]]</f>
        <v>-17419365</v>
      </c>
      <c r="J1721" s="61">
        <f>Table1[[#This Row],[gross]]/1000000</f>
        <v>34.580635000000001</v>
      </c>
      <c r="K1721" s="61">
        <f>Table1[[#This Row],[budget]]/1000000</f>
        <v>52</v>
      </c>
      <c r="L1721" s="71">
        <f>Table1[[#This Row],[Profit_Margin]]/1000000</f>
        <v>-17.419364999999999</v>
      </c>
    </row>
    <row r="1722" spans="1:12">
      <c r="A1722" s="68" t="s">
        <v>12807</v>
      </c>
      <c r="B1722" s="61">
        <v>90</v>
      </c>
      <c r="C1722" s="62">
        <v>2957978</v>
      </c>
      <c r="D1722" s="61" t="s">
        <v>20639</v>
      </c>
      <c r="E1722" s="61" t="s">
        <v>20641</v>
      </c>
      <c r="F1722" s="61" t="s">
        <v>37</v>
      </c>
      <c r="G1722" s="62">
        <v>1000000</v>
      </c>
      <c r="H1722" s="61">
        <v>7.8</v>
      </c>
      <c r="I1722" s="62">
        <f>Table1[[#This Row],[gross]]-Table1[[#This Row],[budget]]</f>
        <v>1957978</v>
      </c>
      <c r="J1722" s="61">
        <f>Table1[[#This Row],[gross]]/1000000</f>
        <v>2.9579780000000002</v>
      </c>
      <c r="K1722" s="61">
        <f>Table1[[#This Row],[budget]]/1000000</f>
        <v>1</v>
      </c>
      <c r="L1722" s="71">
        <f>Table1[[#This Row],[Profit_Margin]]/1000000</f>
        <v>1.957978</v>
      </c>
    </row>
    <row r="1723" spans="1:12">
      <c r="A1723" s="68" t="s">
        <v>6667</v>
      </c>
      <c r="B1723" s="61">
        <v>141</v>
      </c>
      <c r="C1723" s="62">
        <v>8324748</v>
      </c>
      <c r="D1723" s="61" t="s">
        <v>5940</v>
      </c>
      <c r="E1723" s="61" t="s">
        <v>7807</v>
      </c>
      <c r="F1723" s="61" t="s">
        <v>37</v>
      </c>
      <c r="G1723" s="62">
        <v>35000000</v>
      </c>
      <c r="H1723" s="61">
        <v>7.1</v>
      </c>
      <c r="I1723" s="62">
        <f>Table1[[#This Row],[gross]]-Table1[[#This Row],[budget]]</f>
        <v>-26675252</v>
      </c>
      <c r="J1723" s="61">
        <f>Table1[[#This Row],[gross]]/1000000</f>
        <v>8.3247479999999996</v>
      </c>
      <c r="K1723" s="61">
        <f>Table1[[#This Row],[budget]]/1000000</f>
        <v>35</v>
      </c>
      <c r="L1723" s="71">
        <f>Table1[[#This Row],[Profit_Margin]]/1000000</f>
        <v>-26.675252</v>
      </c>
    </row>
    <row r="1724" spans="1:12">
      <c r="A1724" s="68" t="s">
        <v>13347</v>
      </c>
      <c r="B1724" s="61">
        <v>139</v>
      </c>
      <c r="C1724" s="62">
        <v>74205</v>
      </c>
      <c r="D1724" s="61" t="s">
        <v>3409</v>
      </c>
      <c r="E1724" s="61" t="s">
        <v>13349</v>
      </c>
      <c r="F1724" s="61" t="s">
        <v>37</v>
      </c>
      <c r="G1724" s="62">
        <v>14200000</v>
      </c>
      <c r="H1724" s="61">
        <v>7.4</v>
      </c>
      <c r="I1724" s="62">
        <f>Table1[[#This Row],[gross]]-Table1[[#This Row],[budget]]</f>
        <v>-14125795</v>
      </c>
      <c r="J1724" s="61">
        <f>Table1[[#This Row],[gross]]/1000000</f>
        <v>7.4204999999999993E-2</v>
      </c>
      <c r="K1724" s="61">
        <f>Table1[[#This Row],[budget]]/1000000</f>
        <v>14.2</v>
      </c>
      <c r="L1724" s="71">
        <f>Table1[[#This Row],[Profit_Margin]]/1000000</f>
        <v>-14.125795</v>
      </c>
    </row>
    <row r="1725" spans="1:12">
      <c r="A1725" s="68" t="s">
        <v>22955</v>
      </c>
      <c r="B1725" s="61">
        <v>89</v>
      </c>
      <c r="C1725" s="62">
        <v>12843</v>
      </c>
      <c r="D1725" s="61" t="s">
        <v>5544</v>
      </c>
      <c r="E1725" s="61" t="s">
        <v>22958</v>
      </c>
      <c r="F1725" s="61" t="s">
        <v>37</v>
      </c>
      <c r="G1725" s="62">
        <v>6000000</v>
      </c>
      <c r="H1725" s="61">
        <v>6.1</v>
      </c>
      <c r="I1725" s="62">
        <f>Table1[[#This Row],[gross]]-Table1[[#This Row],[budget]]</f>
        <v>-5987157</v>
      </c>
      <c r="J1725" s="61">
        <f>Table1[[#This Row],[gross]]/1000000</f>
        <v>1.2843E-2</v>
      </c>
      <c r="K1725" s="61">
        <f>Table1[[#This Row],[budget]]/1000000</f>
        <v>6</v>
      </c>
      <c r="L1725" s="71">
        <f>Table1[[#This Row],[Profit_Margin]]/1000000</f>
        <v>-5.9871569999999998</v>
      </c>
    </row>
    <row r="1726" spans="1:12">
      <c r="A1726" s="68" t="s">
        <v>19050</v>
      </c>
      <c r="B1726" s="61">
        <v>80</v>
      </c>
      <c r="C1726" s="62">
        <v>77413017</v>
      </c>
      <c r="D1726" s="61" t="s">
        <v>67</v>
      </c>
      <c r="E1726" s="61" t="s">
        <v>19052</v>
      </c>
      <c r="F1726" s="61" t="s">
        <v>1464</v>
      </c>
      <c r="G1726" s="62">
        <v>8000000</v>
      </c>
      <c r="H1726" s="61">
        <v>7.6</v>
      </c>
      <c r="I1726" s="62">
        <f>Table1[[#This Row],[gross]]-Table1[[#This Row],[budget]]</f>
        <v>69413017</v>
      </c>
      <c r="J1726" s="61">
        <f>Table1[[#This Row],[gross]]/1000000</f>
        <v>77.413016999999996</v>
      </c>
      <c r="K1726" s="61">
        <f>Table1[[#This Row],[budget]]/1000000</f>
        <v>8</v>
      </c>
      <c r="L1726" s="71">
        <f>Table1[[#This Row],[Profit_Margin]]/1000000</f>
        <v>69.413016999999996</v>
      </c>
    </row>
    <row r="1727" spans="1:12">
      <c r="A1727" s="68" t="s">
        <v>16677</v>
      </c>
      <c r="B1727" s="61">
        <v>107</v>
      </c>
      <c r="C1727" s="62">
        <v>1000000</v>
      </c>
      <c r="D1727" s="61" t="s">
        <v>1221</v>
      </c>
      <c r="E1727" s="61" t="s">
        <v>16679</v>
      </c>
      <c r="F1727" s="61" t="s">
        <v>37</v>
      </c>
      <c r="G1727" s="62">
        <v>9000000</v>
      </c>
      <c r="H1727" s="61">
        <v>6.3</v>
      </c>
      <c r="I1727" s="62">
        <f>Table1[[#This Row],[gross]]-Table1[[#This Row],[budget]]</f>
        <v>-8000000</v>
      </c>
      <c r="J1727" s="61">
        <f>Table1[[#This Row],[gross]]/1000000</f>
        <v>1</v>
      </c>
      <c r="K1727" s="61">
        <f>Table1[[#This Row],[budget]]/1000000</f>
        <v>9</v>
      </c>
      <c r="L1727" s="71">
        <f>Table1[[#This Row],[Profit_Margin]]/1000000</f>
        <v>-8</v>
      </c>
    </row>
    <row r="1728" spans="1:12">
      <c r="A1728" s="68" t="s">
        <v>9927</v>
      </c>
      <c r="B1728" s="61">
        <v>80</v>
      </c>
      <c r="C1728" s="62">
        <v>1646664</v>
      </c>
      <c r="D1728" s="61" t="s">
        <v>6419</v>
      </c>
      <c r="E1728" s="61" t="s">
        <v>11417</v>
      </c>
      <c r="F1728" s="61" t="s">
        <v>37</v>
      </c>
      <c r="G1728" s="62">
        <v>20000000</v>
      </c>
      <c r="H1728" s="61">
        <v>2.8</v>
      </c>
      <c r="I1728" s="62">
        <f>Table1[[#This Row],[gross]]-Table1[[#This Row],[budget]]</f>
        <v>-18353336</v>
      </c>
      <c r="J1728" s="61">
        <f>Table1[[#This Row],[gross]]/1000000</f>
        <v>1.6466639999999999</v>
      </c>
      <c r="K1728" s="61">
        <f>Table1[[#This Row],[budget]]/1000000</f>
        <v>20</v>
      </c>
      <c r="L1728" s="71">
        <f>Table1[[#This Row],[Profit_Margin]]/1000000</f>
        <v>-18.353335999999999</v>
      </c>
    </row>
    <row r="1729" spans="1:12">
      <c r="A1729" s="68" t="s">
        <v>13573</v>
      </c>
      <c r="B1729" s="61">
        <v>186</v>
      </c>
      <c r="C1729" s="62">
        <v>46495</v>
      </c>
      <c r="D1729" s="61" t="s">
        <v>3409</v>
      </c>
      <c r="E1729" s="61" t="s">
        <v>13574</v>
      </c>
      <c r="F1729" s="61" t="s">
        <v>37</v>
      </c>
      <c r="G1729" s="62">
        <v>14000000</v>
      </c>
      <c r="H1729" s="61">
        <v>6.5</v>
      </c>
      <c r="I1729" s="62">
        <f>Table1[[#This Row],[gross]]-Table1[[#This Row],[budget]]</f>
        <v>-13953505</v>
      </c>
      <c r="J1729" s="61">
        <f>Table1[[#This Row],[gross]]/1000000</f>
        <v>4.6495000000000002E-2</v>
      </c>
      <c r="K1729" s="61">
        <f>Table1[[#This Row],[budget]]/1000000</f>
        <v>14</v>
      </c>
      <c r="L1729" s="71">
        <f>Table1[[#This Row],[Profit_Margin]]/1000000</f>
        <v>-13.953505</v>
      </c>
    </row>
    <row r="1730" spans="1:12">
      <c r="A1730" s="68" t="s">
        <v>11361</v>
      </c>
      <c r="B1730" s="61">
        <v>107</v>
      </c>
      <c r="C1730" s="62">
        <v>5354039</v>
      </c>
      <c r="D1730" s="61" t="s">
        <v>3581</v>
      </c>
      <c r="E1730" s="61" t="s">
        <v>19055</v>
      </c>
      <c r="F1730" s="61" t="s">
        <v>37</v>
      </c>
      <c r="G1730" s="62">
        <v>3500000</v>
      </c>
      <c r="H1730" s="61">
        <v>7.1</v>
      </c>
      <c r="I1730" s="62">
        <f>Table1[[#This Row],[gross]]-Table1[[#This Row],[budget]]</f>
        <v>1854039</v>
      </c>
      <c r="J1730" s="61">
        <f>Table1[[#This Row],[gross]]/1000000</f>
        <v>5.3540390000000002</v>
      </c>
      <c r="K1730" s="61">
        <f>Table1[[#This Row],[budget]]/1000000</f>
        <v>3.5</v>
      </c>
      <c r="L1730" s="71">
        <f>Table1[[#This Row],[Profit_Margin]]/1000000</f>
        <v>1.854039</v>
      </c>
    </row>
    <row r="1731" spans="1:12">
      <c r="A1731" s="68" t="s">
        <v>19139</v>
      </c>
      <c r="B1731" s="61">
        <v>101</v>
      </c>
      <c r="C1731" s="62">
        <v>6517198</v>
      </c>
      <c r="D1731" s="61" t="s">
        <v>1935</v>
      </c>
      <c r="E1731" s="61" t="s">
        <v>19141</v>
      </c>
      <c r="F1731" s="61" t="s">
        <v>2778</v>
      </c>
      <c r="G1731" s="62">
        <v>3000000</v>
      </c>
      <c r="H1731" s="61">
        <v>7.5</v>
      </c>
      <c r="I1731" s="62">
        <f>Table1[[#This Row],[gross]]-Table1[[#This Row],[budget]]</f>
        <v>3517198</v>
      </c>
      <c r="J1731" s="61">
        <f>Table1[[#This Row],[gross]]/1000000</f>
        <v>6.5171979999999996</v>
      </c>
      <c r="K1731" s="61">
        <f>Table1[[#This Row],[budget]]/1000000</f>
        <v>3</v>
      </c>
      <c r="L1731" s="71">
        <f>Table1[[#This Row],[Profit_Margin]]/1000000</f>
        <v>3.517198</v>
      </c>
    </row>
    <row r="1732" spans="1:12">
      <c r="A1732" s="68" t="s">
        <v>6724</v>
      </c>
      <c r="B1732" s="61">
        <v>123</v>
      </c>
      <c r="C1732" s="62">
        <v>15962471</v>
      </c>
      <c r="D1732" s="61" t="s">
        <v>6113</v>
      </c>
      <c r="E1732" s="61" t="s">
        <v>6725</v>
      </c>
      <c r="F1732" s="61" t="s">
        <v>37</v>
      </c>
      <c r="G1732" s="62">
        <v>40000000</v>
      </c>
      <c r="H1732" s="61">
        <v>6.4</v>
      </c>
      <c r="I1732" s="62">
        <f>Table1[[#This Row],[gross]]-Table1[[#This Row],[budget]]</f>
        <v>-24037529</v>
      </c>
      <c r="J1732" s="61">
        <f>Table1[[#This Row],[gross]]/1000000</f>
        <v>15.962471000000001</v>
      </c>
      <c r="K1732" s="61">
        <f>Table1[[#This Row],[budget]]/1000000</f>
        <v>40</v>
      </c>
      <c r="L1732" s="71">
        <f>Table1[[#This Row],[Profit_Margin]]/1000000</f>
        <v>-24.037528999999999</v>
      </c>
    </row>
    <row r="1733" spans="1:12">
      <c r="A1733" s="68" t="s">
        <v>17874</v>
      </c>
      <c r="B1733" s="61">
        <v>34</v>
      </c>
      <c r="C1733" s="62">
        <v>333658</v>
      </c>
      <c r="D1733" s="61" t="s">
        <v>19886</v>
      </c>
      <c r="E1733" s="61" t="s">
        <v>19887</v>
      </c>
      <c r="F1733" s="61" t="s">
        <v>37</v>
      </c>
      <c r="G1733" s="62">
        <v>34000</v>
      </c>
      <c r="H1733" s="61">
        <v>7.1</v>
      </c>
      <c r="I1733" s="62">
        <f>Table1[[#This Row],[gross]]-Table1[[#This Row],[budget]]</f>
        <v>299658</v>
      </c>
      <c r="J1733" s="61">
        <f>Table1[[#This Row],[gross]]/1000000</f>
        <v>0.33365800000000001</v>
      </c>
      <c r="K1733" s="61">
        <f>Table1[[#This Row],[budget]]/1000000</f>
        <v>3.4000000000000002E-2</v>
      </c>
      <c r="L1733" s="71">
        <f>Table1[[#This Row],[Profit_Margin]]/1000000</f>
        <v>0.29965799999999998</v>
      </c>
    </row>
    <row r="1734" spans="1:12">
      <c r="A1734" s="68" t="s">
        <v>3930</v>
      </c>
      <c r="B1734" s="61">
        <v>115</v>
      </c>
      <c r="C1734" s="62">
        <v>143151473</v>
      </c>
      <c r="D1734" s="61" t="s">
        <v>3932</v>
      </c>
      <c r="E1734" s="61" t="s">
        <v>3934</v>
      </c>
      <c r="F1734" s="61" t="s">
        <v>37</v>
      </c>
      <c r="G1734" s="62">
        <v>60000000</v>
      </c>
      <c r="H1734" s="61">
        <v>7.1</v>
      </c>
      <c r="I1734" s="62">
        <f>Table1[[#This Row],[gross]]-Table1[[#This Row],[budget]]</f>
        <v>83151473</v>
      </c>
      <c r="J1734" s="61">
        <f>Table1[[#This Row],[gross]]/1000000</f>
        <v>143.15147300000001</v>
      </c>
      <c r="K1734" s="61">
        <f>Table1[[#This Row],[budget]]/1000000</f>
        <v>60</v>
      </c>
      <c r="L1734" s="71">
        <f>Table1[[#This Row],[Profit_Margin]]/1000000</f>
        <v>83.151472999999996</v>
      </c>
    </row>
    <row r="1735" spans="1:12">
      <c r="A1735" s="68" t="s">
        <v>4673</v>
      </c>
      <c r="B1735" s="61">
        <v>87</v>
      </c>
      <c r="C1735" s="62">
        <v>33643461</v>
      </c>
      <c r="D1735" s="61" t="s">
        <v>3057</v>
      </c>
      <c r="E1735" s="61" t="s">
        <v>5320</v>
      </c>
      <c r="F1735" s="61" t="s">
        <v>37</v>
      </c>
      <c r="G1735" s="62">
        <v>50000000</v>
      </c>
      <c r="H1735" s="61">
        <v>4.2</v>
      </c>
      <c r="I1735" s="62">
        <f>Table1[[#This Row],[gross]]-Table1[[#This Row],[budget]]</f>
        <v>-16356539</v>
      </c>
      <c r="J1735" s="61">
        <f>Table1[[#This Row],[gross]]/1000000</f>
        <v>33.643461000000002</v>
      </c>
      <c r="K1735" s="61">
        <f>Table1[[#This Row],[budget]]/1000000</f>
        <v>50</v>
      </c>
      <c r="L1735" s="71">
        <f>Table1[[#This Row],[Profit_Margin]]/1000000</f>
        <v>-16.356539000000001</v>
      </c>
    </row>
    <row r="1736" spans="1:12">
      <c r="A1736" s="68" t="s">
        <v>14349</v>
      </c>
      <c r="B1736" s="61">
        <v>91</v>
      </c>
      <c r="C1736" s="62">
        <v>1506998</v>
      </c>
      <c r="D1736" s="61" t="s">
        <v>4824</v>
      </c>
      <c r="E1736" s="61" t="s">
        <v>14352</v>
      </c>
      <c r="F1736" s="61" t="s">
        <v>37</v>
      </c>
      <c r="G1736" s="62">
        <v>12000000</v>
      </c>
      <c r="H1736" s="61">
        <v>6.3</v>
      </c>
      <c r="I1736" s="62">
        <f>Table1[[#This Row],[gross]]-Table1[[#This Row],[budget]]</f>
        <v>-10493002</v>
      </c>
      <c r="J1736" s="61">
        <f>Table1[[#This Row],[gross]]/1000000</f>
        <v>1.5069980000000001</v>
      </c>
      <c r="K1736" s="61">
        <f>Table1[[#This Row],[budget]]/1000000</f>
        <v>12</v>
      </c>
      <c r="L1736" s="71">
        <f>Table1[[#This Row],[Profit_Margin]]/1000000</f>
        <v>-10.493002000000001</v>
      </c>
    </row>
    <row r="1737" spans="1:12">
      <c r="A1737" s="68" t="s">
        <v>255</v>
      </c>
      <c r="B1737" s="61">
        <v>106</v>
      </c>
      <c r="C1737" s="62">
        <v>37754208</v>
      </c>
      <c r="D1737" s="61" t="s">
        <v>1904</v>
      </c>
      <c r="E1737" s="61" t="s">
        <v>2796</v>
      </c>
      <c r="F1737" s="61" t="s">
        <v>37</v>
      </c>
      <c r="G1737" s="62">
        <v>70000000</v>
      </c>
      <c r="H1737" s="61">
        <v>6.3</v>
      </c>
      <c r="I1737" s="62">
        <f>Table1[[#This Row],[gross]]-Table1[[#This Row],[budget]]</f>
        <v>-32245792</v>
      </c>
      <c r="J1737" s="61">
        <f>Table1[[#This Row],[gross]]/1000000</f>
        <v>37.754207999999998</v>
      </c>
      <c r="K1737" s="61">
        <f>Table1[[#This Row],[budget]]/1000000</f>
        <v>70</v>
      </c>
      <c r="L1737" s="71">
        <f>Table1[[#This Row],[Profit_Margin]]/1000000</f>
        <v>-32.245792000000002</v>
      </c>
    </row>
    <row r="1738" spans="1:12">
      <c r="A1738" s="68" t="s">
        <v>928</v>
      </c>
      <c r="B1738" s="61">
        <v>88</v>
      </c>
      <c r="C1738" s="62">
        <v>21379315</v>
      </c>
      <c r="D1738" s="61" t="s">
        <v>478</v>
      </c>
      <c r="E1738" s="61" t="s">
        <v>931</v>
      </c>
      <c r="F1738" s="61" t="s">
        <v>37</v>
      </c>
      <c r="G1738" s="62">
        <v>150000000</v>
      </c>
      <c r="H1738" s="61">
        <v>5.4</v>
      </c>
      <c r="I1738" s="62">
        <f>Table1[[#This Row],[gross]]-Table1[[#This Row],[budget]]</f>
        <v>-128620685</v>
      </c>
      <c r="J1738" s="61">
        <f>Table1[[#This Row],[gross]]/1000000</f>
        <v>21.379314999999998</v>
      </c>
      <c r="K1738" s="61">
        <f>Table1[[#This Row],[budget]]/1000000</f>
        <v>150</v>
      </c>
      <c r="L1738" s="71">
        <f>Table1[[#This Row],[Profit_Margin]]/1000000</f>
        <v>-128.62068500000001</v>
      </c>
    </row>
    <row r="1739" spans="1:12">
      <c r="A1739" s="68" t="s">
        <v>9177</v>
      </c>
      <c r="B1739" s="61">
        <v>106</v>
      </c>
      <c r="C1739" s="62">
        <v>7486906</v>
      </c>
      <c r="D1739" s="61" t="s">
        <v>3932</v>
      </c>
      <c r="E1739" s="61" t="s">
        <v>9178</v>
      </c>
      <c r="F1739" s="61" t="s">
        <v>37</v>
      </c>
      <c r="G1739" s="62">
        <v>27000000</v>
      </c>
      <c r="H1739" s="61">
        <v>6.8</v>
      </c>
      <c r="I1739" s="62">
        <f>Table1[[#This Row],[gross]]-Table1[[#This Row],[budget]]</f>
        <v>-19513094</v>
      </c>
      <c r="J1739" s="61">
        <f>Table1[[#This Row],[gross]]/1000000</f>
        <v>7.4869060000000003</v>
      </c>
      <c r="K1739" s="61">
        <f>Table1[[#This Row],[budget]]/1000000</f>
        <v>27</v>
      </c>
      <c r="L1739" s="71">
        <f>Table1[[#This Row],[Profit_Margin]]/1000000</f>
        <v>-19.513093999999999</v>
      </c>
    </row>
    <row r="1740" spans="1:12">
      <c r="A1740" s="68" t="s">
        <v>13092</v>
      </c>
      <c r="B1740" s="61">
        <v>113</v>
      </c>
      <c r="C1740" s="62">
        <v>19184015</v>
      </c>
      <c r="D1740" s="61" t="s">
        <v>19214</v>
      </c>
      <c r="E1740" s="61" t="s">
        <v>19215</v>
      </c>
      <c r="F1740" s="61" t="s">
        <v>37</v>
      </c>
      <c r="G1740" s="62">
        <v>3000000</v>
      </c>
      <c r="H1740" s="61">
        <v>5.4</v>
      </c>
      <c r="I1740" s="62">
        <f>Table1[[#This Row],[gross]]-Table1[[#This Row],[budget]]</f>
        <v>16184015</v>
      </c>
      <c r="J1740" s="61">
        <f>Table1[[#This Row],[gross]]/1000000</f>
        <v>19.184014999999999</v>
      </c>
      <c r="K1740" s="61">
        <f>Table1[[#This Row],[budget]]/1000000</f>
        <v>3</v>
      </c>
      <c r="L1740" s="71">
        <f>Table1[[#This Row],[Profit_Margin]]/1000000</f>
        <v>16.184014999999999</v>
      </c>
    </row>
    <row r="1741" spans="1:12">
      <c r="A1741" s="68" t="s">
        <v>10265</v>
      </c>
      <c r="B1741" s="61">
        <v>98</v>
      </c>
      <c r="C1741" s="62">
        <v>12782508</v>
      </c>
      <c r="D1741" s="61" t="s">
        <v>3409</v>
      </c>
      <c r="E1741" s="61" t="s">
        <v>10266</v>
      </c>
      <c r="F1741" s="61" t="s">
        <v>37</v>
      </c>
      <c r="G1741" s="62">
        <v>23000000</v>
      </c>
      <c r="H1741" s="61">
        <v>6.7</v>
      </c>
      <c r="I1741" s="62">
        <f>Table1[[#This Row],[gross]]-Table1[[#This Row],[budget]]</f>
        <v>-10217492</v>
      </c>
      <c r="J1741" s="61">
        <f>Table1[[#This Row],[gross]]/1000000</f>
        <v>12.782508</v>
      </c>
      <c r="K1741" s="61">
        <f>Table1[[#This Row],[budget]]/1000000</f>
        <v>23</v>
      </c>
      <c r="L1741" s="71">
        <f>Table1[[#This Row],[Profit_Margin]]/1000000</f>
        <v>-10.217492</v>
      </c>
    </row>
    <row r="1742" spans="1:12">
      <c r="A1742" s="68" t="s">
        <v>16994</v>
      </c>
      <c r="B1742" s="61">
        <v>139</v>
      </c>
      <c r="C1742" s="62">
        <v>102300000</v>
      </c>
      <c r="D1742" s="61" t="s">
        <v>16996</v>
      </c>
      <c r="E1742" s="61" t="s">
        <v>16998</v>
      </c>
      <c r="F1742" s="61" t="s">
        <v>37</v>
      </c>
      <c r="G1742" s="62">
        <v>6000000</v>
      </c>
      <c r="H1742" s="61">
        <v>7.8</v>
      </c>
      <c r="I1742" s="62">
        <f>Table1[[#This Row],[gross]]-Table1[[#This Row],[budget]]</f>
        <v>96300000</v>
      </c>
      <c r="J1742" s="61">
        <f>Table1[[#This Row],[gross]]/1000000</f>
        <v>102.3</v>
      </c>
      <c r="K1742" s="61">
        <f>Table1[[#This Row],[budget]]/1000000</f>
        <v>6</v>
      </c>
      <c r="L1742" s="71">
        <f>Table1[[#This Row],[Profit_Margin]]/1000000</f>
        <v>96.3</v>
      </c>
    </row>
    <row r="1743" spans="1:12">
      <c r="A1743" s="68" t="s">
        <v>5647</v>
      </c>
      <c r="B1743" s="61">
        <v>108</v>
      </c>
      <c r="C1743" s="62">
        <v>5600000</v>
      </c>
      <c r="D1743" s="61" t="s">
        <v>3390</v>
      </c>
      <c r="E1743" s="61" t="s">
        <v>5649</v>
      </c>
      <c r="F1743" s="61" t="s">
        <v>37</v>
      </c>
      <c r="G1743" s="62">
        <v>47000000</v>
      </c>
      <c r="H1743" s="61">
        <v>5.8</v>
      </c>
      <c r="I1743" s="62">
        <f>Table1[[#This Row],[gross]]-Table1[[#This Row],[budget]]</f>
        <v>-41400000</v>
      </c>
      <c r="J1743" s="61">
        <f>Table1[[#This Row],[gross]]/1000000</f>
        <v>5.6</v>
      </c>
      <c r="K1743" s="61">
        <f>Table1[[#This Row],[budget]]/1000000</f>
        <v>47</v>
      </c>
      <c r="L1743" s="71">
        <f>Table1[[#This Row],[Profit_Margin]]/1000000</f>
        <v>-41.4</v>
      </c>
    </row>
    <row r="1744" spans="1:12">
      <c r="A1744" s="68" t="s">
        <v>1096</v>
      </c>
      <c r="B1744" s="61">
        <v>138</v>
      </c>
      <c r="C1744" s="62">
        <v>93926386</v>
      </c>
      <c r="D1744" s="61" t="s">
        <v>1098</v>
      </c>
      <c r="E1744" s="61" t="s">
        <v>1100</v>
      </c>
      <c r="F1744" s="61" t="s">
        <v>37</v>
      </c>
      <c r="G1744" s="62">
        <v>150000000</v>
      </c>
      <c r="H1744" s="61">
        <v>7.4</v>
      </c>
      <c r="I1744" s="62">
        <f>Table1[[#This Row],[gross]]-Table1[[#This Row],[budget]]</f>
        <v>-56073614</v>
      </c>
      <c r="J1744" s="61">
        <f>Table1[[#This Row],[gross]]/1000000</f>
        <v>93.926385999999994</v>
      </c>
      <c r="K1744" s="61">
        <f>Table1[[#This Row],[budget]]/1000000</f>
        <v>150</v>
      </c>
      <c r="L1744" s="71">
        <f>Table1[[#This Row],[Profit_Margin]]/1000000</f>
        <v>-56.073613999999999</v>
      </c>
    </row>
    <row r="1745" spans="1:12">
      <c r="A1745" s="68" t="s">
        <v>4003</v>
      </c>
      <c r="B1745" s="61">
        <v>119</v>
      </c>
      <c r="C1745" s="62">
        <v>23089926</v>
      </c>
      <c r="D1745" s="61" t="s">
        <v>8921</v>
      </c>
      <c r="E1745" s="61" t="s">
        <v>12901</v>
      </c>
      <c r="F1745" s="61" t="s">
        <v>37</v>
      </c>
      <c r="G1745" s="62">
        <v>15000000</v>
      </c>
      <c r="H1745" s="61">
        <v>7.7</v>
      </c>
      <c r="I1745" s="62">
        <f>Table1[[#This Row],[gross]]-Table1[[#This Row],[budget]]</f>
        <v>8089926</v>
      </c>
      <c r="J1745" s="61">
        <f>Table1[[#This Row],[gross]]/1000000</f>
        <v>23.089925999999998</v>
      </c>
      <c r="K1745" s="61">
        <f>Table1[[#This Row],[budget]]/1000000</f>
        <v>15</v>
      </c>
      <c r="L1745" s="71">
        <f>Table1[[#This Row],[Profit_Margin]]/1000000</f>
        <v>8.0899260000000002</v>
      </c>
    </row>
    <row r="1746" spans="1:12">
      <c r="A1746" s="68" t="s">
        <v>12560</v>
      </c>
      <c r="B1746" s="61">
        <v>140</v>
      </c>
      <c r="C1746" s="62">
        <v>3130592</v>
      </c>
      <c r="D1746" s="61" t="s">
        <v>214</v>
      </c>
      <c r="E1746" s="61" t="s">
        <v>19757</v>
      </c>
      <c r="F1746" s="61" t="s">
        <v>37</v>
      </c>
      <c r="G1746" s="62">
        <v>2600000</v>
      </c>
      <c r="H1746" s="61">
        <v>7.8</v>
      </c>
      <c r="I1746" s="62">
        <f>Table1[[#This Row],[gross]]-Table1[[#This Row],[budget]]</f>
        <v>530592</v>
      </c>
      <c r="J1746" s="61">
        <f>Table1[[#This Row],[gross]]/1000000</f>
        <v>3.130592</v>
      </c>
      <c r="K1746" s="61">
        <f>Table1[[#This Row],[budget]]/1000000</f>
        <v>2.6</v>
      </c>
      <c r="L1746" s="71">
        <f>Table1[[#This Row],[Profit_Margin]]/1000000</f>
        <v>0.53059199999999995</v>
      </c>
    </row>
    <row r="1747" spans="1:12">
      <c r="A1747" s="68" t="s">
        <v>3917</v>
      </c>
      <c r="B1747" s="61">
        <v>91</v>
      </c>
      <c r="C1747" s="62">
        <v>17292381</v>
      </c>
      <c r="D1747" s="61" t="s">
        <v>14200</v>
      </c>
      <c r="E1747" s="61" t="s">
        <v>14201</v>
      </c>
      <c r="F1747" s="61" t="s">
        <v>37</v>
      </c>
      <c r="G1747" s="62">
        <v>12000000</v>
      </c>
      <c r="H1747" s="61">
        <v>5.3</v>
      </c>
      <c r="I1747" s="62">
        <f>Table1[[#This Row],[gross]]-Table1[[#This Row],[budget]]</f>
        <v>5292381</v>
      </c>
      <c r="J1747" s="61">
        <f>Table1[[#This Row],[gross]]/1000000</f>
        <v>17.292380999999999</v>
      </c>
      <c r="K1747" s="61">
        <f>Table1[[#This Row],[budget]]/1000000</f>
        <v>12</v>
      </c>
      <c r="L1747" s="71">
        <f>Table1[[#This Row],[Profit_Margin]]/1000000</f>
        <v>5.2923809999999998</v>
      </c>
    </row>
    <row r="1748" spans="1:12">
      <c r="A1748" s="68" t="s">
        <v>2048</v>
      </c>
      <c r="B1748" s="61">
        <v>103</v>
      </c>
      <c r="C1748" s="62">
        <v>40687294</v>
      </c>
      <c r="D1748" s="61" t="s">
        <v>1120</v>
      </c>
      <c r="E1748" s="61" t="s">
        <v>7415</v>
      </c>
      <c r="F1748" s="61" t="s">
        <v>37</v>
      </c>
      <c r="G1748" s="62">
        <v>35000000</v>
      </c>
      <c r="H1748" s="61">
        <v>5.4</v>
      </c>
      <c r="I1748" s="62">
        <f>Table1[[#This Row],[gross]]-Table1[[#This Row],[budget]]</f>
        <v>5687294</v>
      </c>
      <c r="J1748" s="61">
        <f>Table1[[#This Row],[gross]]/1000000</f>
        <v>40.687294000000001</v>
      </c>
      <c r="K1748" s="61">
        <f>Table1[[#This Row],[budget]]/1000000</f>
        <v>35</v>
      </c>
      <c r="L1748" s="71">
        <f>Table1[[#This Row],[Profit_Margin]]/1000000</f>
        <v>5.6872939999999996</v>
      </c>
    </row>
    <row r="1749" spans="1:12">
      <c r="A1749" s="68" t="s">
        <v>7862</v>
      </c>
      <c r="B1749" s="61">
        <v>111</v>
      </c>
      <c r="C1749" s="62">
        <v>42652003</v>
      </c>
      <c r="D1749" s="61" t="s">
        <v>9353</v>
      </c>
      <c r="E1749" s="61" t="s">
        <v>10798</v>
      </c>
      <c r="F1749" s="61" t="s">
        <v>37</v>
      </c>
      <c r="G1749" s="62">
        <v>20000000</v>
      </c>
      <c r="H1749" s="61">
        <v>6.8</v>
      </c>
      <c r="I1749" s="62">
        <f>Table1[[#This Row],[gross]]-Table1[[#This Row],[budget]]</f>
        <v>22652003</v>
      </c>
      <c r="J1749" s="61">
        <f>Table1[[#This Row],[gross]]/1000000</f>
        <v>42.652003000000001</v>
      </c>
      <c r="K1749" s="61">
        <f>Table1[[#This Row],[budget]]/1000000</f>
        <v>20</v>
      </c>
      <c r="L1749" s="71">
        <f>Table1[[#This Row],[Profit_Margin]]/1000000</f>
        <v>22.652003000000001</v>
      </c>
    </row>
    <row r="1750" spans="1:12">
      <c r="A1750" s="68" t="s">
        <v>9828</v>
      </c>
      <c r="B1750" s="61">
        <v>101</v>
      </c>
      <c r="C1750" s="62">
        <v>14095303</v>
      </c>
      <c r="D1750" s="61" t="s">
        <v>2689</v>
      </c>
      <c r="E1750" s="61" t="s">
        <v>9830</v>
      </c>
      <c r="F1750" s="61" t="s">
        <v>37</v>
      </c>
      <c r="G1750" s="62">
        <v>25000000</v>
      </c>
      <c r="H1750" s="61">
        <v>5.4</v>
      </c>
      <c r="I1750" s="62">
        <f>Table1[[#This Row],[gross]]-Table1[[#This Row],[budget]]</f>
        <v>-10904697</v>
      </c>
      <c r="J1750" s="61">
        <f>Table1[[#This Row],[gross]]/1000000</f>
        <v>14.095302999999999</v>
      </c>
      <c r="K1750" s="61">
        <f>Table1[[#This Row],[budget]]/1000000</f>
        <v>25</v>
      </c>
      <c r="L1750" s="71">
        <f>Table1[[#This Row],[Profit_Margin]]/1000000</f>
        <v>-10.904697000000001</v>
      </c>
    </row>
    <row r="1751" spans="1:12">
      <c r="A1751" s="68" t="s">
        <v>20755</v>
      </c>
      <c r="B1751" s="61">
        <v>93</v>
      </c>
      <c r="C1751" s="62">
        <v>145540</v>
      </c>
      <c r="D1751" s="61" t="s">
        <v>11575</v>
      </c>
      <c r="E1751" s="61" t="s">
        <v>20757</v>
      </c>
      <c r="F1751" s="61" t="s">
        <v>37</v>
      </c>
      <c r="G1751" s="62">
        <v>500000</v>
      </c>
      <c r="H1751" s="61">
        <v>6.7</v>
      </c>
      <c r="I1751" s="62">
        <f>Table1[[#This Row],[gross]]-Table1[[#This Row],[budget]]</f>
        <v>-354460</v>
      </c>
      <c r="J1751" s="61">
        <f>Table1[[#This Row],[gross]]/1000000</f>
        <v>0.14554</v>
      </c>
      <c r="K1751" s="61">
        <f>Table1[[#This Row],[budget]]/1000000</f>
        <v>0.5</v>
      </c>
      <c r="L1751" s="71">
        <f>Table1[[#This Row],[Profit_Margin]]/1000000</f>
        <v>-0.35446</v>
      </c>
    </row>
    <row r="1752" spans="1:12">
      <c r="A1752" s="68" t="s">
        <v>8546</v>
      </c>
      <c r="B1752" s="61">
        <v>129</v>
      </c>
      <c r="C1752" s="62">
        <v>44469602</v>
      </c>
      <c r="D1752" s="61" t="s">
        <v>1634</v>
      </c>
      <c r="E1752" s="61" t="s">
        <v>12209</v>
      </c>
      <c r="F1752" s="61" t="s">
        <v>37</v>
      </c>
      <c r="G1752" s="62">
        <v>17000000</v>
      </c>
      <c r="H1752" s="61">
        <v>7.4</v>
      </c>
      <c r="I1752" s="62">
        <f>Table1[[#This Row],[gross]]-Table1[[#This Row],[budget]]</f>
        <v>27469602</v>
      </c>
      <c r="J1752" s="61">
        <f>Table1[[#This Row],[gross]]/1000000</f>
        <v>44.469602000000002</v>
      </c>
      <c r="K1752" s="61">
        <f>Table1[[#This Row],[budget]]/1000000</f>
        <v>17</v>
      </c>
      <c r="L1752" s="71">
        <f>Table1[[#This Row],[Profit_Margin]]/1000000</f>
        <v>27.469601999999998</v>
      </c>
    </row>
    <row r="1753" spans="1:12">
      <c r="A1753" s="68" t="s">
        <v>9162</v>
      </c>
      <c r="B1753" s="61">
        <v>107</v>
      </c>
      <c r="C1753" s="62">
        <v>1186957</v>
      </c>
      <c r="D1753" s="61" t="s">
        <v>3409</v>
      </c>
      <c r="E1753" s="61" t="s">
        <v>10007</v>
      </c>
      <c r="F1753" s="61" t="s">
        <v>37</v>
      </c>
      <c r="G1753" s="62">
        <v>25000000</v>
      </c>
      <c r="H1753" s="61">
        <v>6.8</v>
      </c>
      <c r="I1753" s="62">
        <f>Table1[[#This Row],[gross]]-Table1[[#This Row],[budget]]</f>
        <v>-23813043</v>
      </c>
      <c r="J1753" s="61">
        <f>Table1[[#This Row],[gross]]/1000000</f>
        <v>1.186957</v>
      </c>
      <c r="K1753" s="61">
        <f>Table1[[#This Row],[budget]]/1000000</f>
        <v>25</v>
      </c>
      <c r="L1753" s="71">
        <f>Table1[[#This Row],[Profit_Margin]]/1000000</f>
        <v>-23.813043</v>
      </c>
    </row>
    <row r="1754" spans="1:12">
      <c r="A1754" s="68" t="s">
        <v>20250</v>
      </c>
      <c r="B1754" s="61">
        <v>91</v>
      </c>
      <c r="C1754" s="62">
        <v>3885134</v>
      </c>
      <c r="D1754" s="61" t="s">
        <v>2527</v>
      </c>
      <c r="E1754" s="61" t="s">
        <v>20252</v>
      </c>
      <c r="F1754" s="61" t="s">
        <v>37</v>
      </c>
      <c r="G1754" s="62">
        <v>2000000</v>
      </c>
      <c r="H1754" s="61">
        <v>7.4</v>
      </c>
      <c r="I1754" s="62">
        <f>Table1[[#This Row],[gross]]-Table1[[#This Row],[budget]]</f>
        <v>1885134</v>
      </c>
      <c r="J1754" s="61">
        <f>Table1[[#This Row],[gross]]/1000000</f>
        <v>3.8851339999999999</v>
      </c>
      <c r="K1754" s="61">
        <f>Table1[[#This Row],[budget]]/1000000</f>
        <v>2</v>
      </c>
      <c r="L1754" s="71">
        <f>Table1[[#This Row],[Profit_Margin]]/1000000</f>
        <v>1.8851340000000001</v>
      </c>
    </row>
    <row r="1755" spans="1:12">
      <c r="A1755" s="68" t="s">
        <v>10738</v>
      </c>
      <c r="B1755" s="61">
        <v>110</v>
      </c>
      <c r="C1755" s="62">
        <v>56154094</v>
      </c>
      <c r="D1755" s="61" t="s">
        <v>214</v>
      </c>
      <c r="E1755" s="61" t="s">
        <v>10739</v>
      </c>
      <c r="F1755" s="61" t="s">
        <v>37</v>
      </c>
      <c r="G1755" s="62">
        <v>20000000</v>
      </c>
      <c r="H1755" s="61">
        <v>7.6</v>
      </c>
      <c r="I1755" s="62">
        <f>Table1[[#This Row],[gross]]-Table1[[#This Row],[budget]]</f>
        <v>36154094</v>
      </c>
      <c r="J1755" s="61">
        <f>Table1[[#This Row],[gross]]/1000000</f>
        <v>56.154094000000001</v>
      </c>
      <c r="K1755" s="61">
        <f>Table1[[#This Row],[budget]]/1000000</f>
        <v>20</v>
      </c>
      <c r="L1755" s="71">
        <f>Table1[[#This Row],[Profit_Margin]]/1000000</f>
        <v>36.154094000000001</v>
      </c>
    </row>
    <row r="1756" spans="1:12">
      <c r="A1756" s="68" t="s">
        <v>3494</v>
      </c>
      <c r="B1756" s="61">
        <v>116</v>
      </c>
      <c r="C1756" s="62">
        <v>90567722</v>
      </c>
      <c r="D1756" s="61" t="s">
        <v>1671</v>
      </c>
      <c r="E1756" s="61" t="s">
        <v>4978</v>
      </c>
      <c r="F1756" s="61" t="s">
        <v>37</v>
      </c>
      <c r="G1756" s="62">
        <v>51000000</v>
      </c>
      <c r="H1756" s="61">
        <v>6.5</v>
      </c>
      <c r="I1756" s="62">
        <f>Table1[[#This Row],[gross]]-Table1[[#This Row],[budget]]</f>
        <v>39567722</v>
      </c>
      <c r="J1756" s="61">
        <f>Table1[[#This Row],[gross]]/1000000</f>
        <v>90.567722000000003</v>
      </c>
      <c r="K1756" s="61">
        <f>Table1[[#This Row],[budget]]/1000000</f>
        <v>51</v>
      </c>
      <c r="L1756" s="71">
        <f>Table1[[#This Row],[Profit_Margin]]/1000000</f>
        <v>39.567722000000003</v>
      </c>
    </row>
    <row r="1757" spans="1:12">
      <c r="A1757" s="68" t="s">
        <v>22578</v>
      </c>
      <c r="B1757" s="61">
        <v>90</v>
      </c>
      <c r="C1757" s="62">
        <v>603943</v>
      </c>
      <c r="D1757" s="61" t="s">
        <v>1935</v>
      </c>
      <c r="E1757" s="61" t="s">
        <v>22579</v>
      </c>
      <c r="F1757" s="61" t="s">
        <v>37</v>
      </c>
      <c r="G1757" s="62">
        <v>500000</v>
      </c>
      <c r="H1757" s="61">
        <v>7.3</v>
      </c>
      <c r="I1757" s="62">
        <f>Table1[[#This Row],[gross]]-Table1[[#This Row],[budget]]</f>
        <v>103943</v>
      </c>
      <c r="J1757" s="61">
        <f>Table1[[#This Row],[gross]]/1000000</f>
        <v>0.60394300000000001</v>
      </c>
      <c r="K1757" s="61">
        <f>Table1[[#This Row],[budget]]/1000000</f>
        <v>0.5</v>
      </c>
      <c r="L1757" s="71">
        <f>Table1[[#This Row],[Profit_Margin]]/1000000</f>
        <v>0.10394299999999999</v>
      </c>
    </row>
    <row r="1758" spans="1:12">
      <c r="A1758" s="68" t="s">
        <v>2042</v>
      </c>
      <c r="B1758" s="61">
        <v>97</v>
      </c>
      <c r="C1758" s="62">
        <v>86049418</v>
      </c>
      <c r="D1758" s="61" t="s">
        <v>1671</v>
      </c>
      <c r="E1758" s="61" t="s">
        <v>11789</v>
      </c>
      <c r="F1758" s="61" t="s">
        <v>37</v>
      </c>
      <c r="G1758" s="62">
        <v>17000000</v>
      </c>
      <c r="H1758" s="61">
        <v>7</v>
      </c>
      <c r="I1758" s="62">
        <f>Table1[[#This Row],[gross]]-Table1[[#This Row],[budget]]</f>
        <v>69049418</v>
      </c>
      <c r="J1758" s="61">
        <f>Table1[[#This Row],[gross]]/1000000</f>
        <v>86.049418000000003</v>
      </c>
      <c r="K1758" s="61">
        <f>Table1[[#This Row],[budget]]/1000000</f>
        <v>17</v>
      </c>
      <c r="L1758" s="71">
        <f>Table1[[#This Row],[Profit_Margin]]/1000000</f>
        <v>69.049418000000003</v>
      </c>
    </row>
    <row r="1759" spans="1:12">
      <c r="A1759" s="68" t="s">
        <v>18313</v>
      </c>
      <c r="B1759" s="61">
        <v>99</v>
      </c>
      <c r="C1759" s="62">
        <v>92191</v>
      </c>
      <c r="D1759" s="61" t="s">
        <v>6283</v>
      </c>
      <c r="E1759" s="61" t="s">
        <v>18314</v>
      </c>
      <c r="F1759" s="61" t="s">
        <v>37</v>
      </c>
      <c r="G1759" s="62">
        <v>2500000</v>
      </c>
      <c r="H1759" s="61">
        <v>6.5</v>
      </c>
      <c r="I1759" s="62">
        <f>Table1[[#This Row],[gross]]-Table1[[#This Row],[budget]]</f>
        <v>-2407809</v>
      </c>
      <c r="J1759" s="61">
        <f>Table1[[#This Row],[gross]]/1000000</f>
        <v>9.2190999999999995E-2</v>
      </c>
      <c r="K1759" s="61">
        <f>Table1[[#This Row],[budget]]/1000000</f>
        <v>2.5</v>
      </c>
      <c r="L1759" s="71">
        <f>Table1[[#This Row],[Profit_Margin]]/1000000</f>
        <v>-2.4078089999999999</v>
      </c>
    </row>
    <row r="1760" spans="1:12">
      <c r="A1760" s="68" t="s">
        <v>487</v>
      </c>
      <c r="B1760" s="61">
        <v>112</v>
      </c>
      <c r="C1760" s="62">
        <v>32645</v>
      </c>
      <c r="D1760" s="61" t="s">
        <v>5274</v>
      </c>
      <c r="E1760" s="61" t="s">
        <v>6680</v>
      </c>
      <c r="F1760" s="61" t="s">
        <v>37</v>
      </c>
      <c r="G1760" s="62">
        <v>500000</v>
      </c>
      <c r="H1760" s="61">
        <v>7.4</v>
      </c>
      <c r="I1760" s="62">
        <f>Table1[[#This Row],[gross]]-Table1[[#This Row],[budget]]</f>
        <v>-467355</v>
      </c>
      <c r="J1760" s="61">
        <f>Table1[[#This Row],[gross]]/1000000</f>
        <v>3.2645E-2</v>
      </c>
      <c r="K1760" s="61">
        <f>Table1[[#This Row],[budget]]/1000000</f>
        <v>0.5</v>
      </c>
      <c r="L1760" s="71">
        <f>Table1[[#This Row],[Profit_Margin]]/1000000</f>
        <v>-0.46735500000000002</v>
      </c>
    </row>
    <row r="1761" spans="1:12">
      <c r="A1761" s="68" t="s">
        <v>1311</v>
      </c>
      <c r="B1761" s="61">
        <v>106</v>
      </c>
      <c r="C1761" s="62">
        <v>45500797</v>
      </c>
      <c r="D1761" s="61" t="s">
        <v>2308</v>
      </c>
      <c r="E1761" s="61" t="s">
        <v>6525</v>
      </c>
      <c r="F1761" s="61" t="s">
        <v>37</v>
      </c>
      <c r="G1761" s="62">
        <v>40000000</v>
      </c>
      <c r="H1761" s="61">
        <v>6</v>
      </c>
      <c r="I1761" s="62">
        <f>Table1[[#This Row],[gross]]-Table1[[#This Row],[budget]]</f>
        <v>5500797</v>
      </c>
      <c r="J1761" s="61">
        <f>Table1[[#This Row],[gross]]/1000000</f>
        <v>45.500796999999999</v>
      </c>
      <c r="K1761" s="61">
        <f>Table1[[#This Row],[budget]]/1000000</f>
        <v>40</v>
      </c>
      <c r="L1761" s="71">
        <f>Table1[[#This Row],[Profit_Margin]]/1000000</f>
        <v>5.5007970000000004</v>
      </c>
    </row>
    <row r="1762" spans="1:12">
      <c r="A1762" s="68" t="s">
        <v>4099</v>
      </c>
      <c r="B1762" s="61">
        <v>90</v>
      </c>
      <c r="C1762" s="62">
        <v>11802056</v>
      </c>
      <c r="D1762" s="61" t="s">
        <v>4377</v>
      </c>
      <c r="E1762" s="61" t="s">
        <v>4378</v>
      </c>
      <c r="F1762" s="61" t="s">
        <v>37</v>
      </c>
      <c r="G1762" s="62">
        <v>60000000</v>
      </c>
      <c r="H1762" s="61">
        <v>4.9000000000000004</v>
      </c>
      <c r="I1762" s="62">
        <f>Table1[[#This Row],[gross]]-Table1[[#This Row],[budget]]</f>
        <v>-48197944</v>
      </c>
      <c r="J1762" s="61">
        <f>Table1[[#This Row],[gross]]/1000000</f>
        <v>11.802056</v>
      </c>
      <c r="K1762" s="61">
        <f>Table1[[#This Row],[budget]]/1000000</f>
        <v>60</v>
      </c>
      <c r="L1762" s="71">
        <f>Table1[[#This Row],[Profit_Margin]]/1000000</f>
        <v>-48.197944</v>
      </c>
    </row>
    <row r="1763" spans="1:12">
      <c r="A1763" s="68" t="s">
        <v>2429</v>
      </c>
      <c r="B1763" s="61">
        <v>178</v>
      </c>
      <c r="C1763" s="62">
        <v>44606335</v>
      </c>
      <c r="D1763" s="61" t="s">
        <v>687</v>
      </c>
      <c r="E1763" s="61" t="s">
        <v>2430</v>
      </c>
      <c r="F1763" s="61" t="s">
        <v>37</v>
      </c>
      <c r="G1763" s="62">
        <v>90000000</v>
      </c>
      <c r="H1763" s="61">
        <v>7.1</v>
      </c>
      <c r="I1763" s="62">
        <f>Table1[[#This Row],[gross]]-Table1[[#This Row],[budget]]</f>
        <v>-45393665</v>
      </c>
      <c r="J1763" s="61">
        <f>Table1[[#This Row],[gross]]/1000000</f>
        <v>44.606335000000001</v>
      </c>
      <c r="K1763" s="61">
        <f>Table1[[#This Row],[budget]]/1000000</f>
        <v>90</v>
      </c>
      <c r="L1763" s="71">
        <f>Table1[[#This Row],[Profit_Margin]]/1000000</f>
        <v>-45.393664999999999</v>
      </c>
    </row>
    <row r="1764" spans="1:12">
      <c r="A1764" s="68" t="s">
        <v>8680</v>
      </c>
      <c r="B1764" s="61">
        <v>93</v>
      </c>
      <c r="C1764" s="62">
        <v>4308981</v>
      </c>
      <c r="D1764" s="61" t="s">
        <v>3057</v>
      </c>
      <c r="E1764" s="61" t="s">
        <v>10172</v>
      </c>
      <c r="F1764" s="61" t="s">
        <v>37</v>
      </c>
      <c r="G1764" s="62">
        <v>24000000</v>
      </c>
      <c r="H1764" s="61">
        <v>3.9</v>
      </c>
      <c r="I1764" s="62">
        <f>Table1[[#This Row],[gross]]-Table1[[#This Row],[budget]]</f>
        <v>-19691019</v>
      </c>
      <c r="J1764" s="61">
        <f>Table1[[#This Row],[gross]]/1000000</f>
        <v>4.3089810000000002</v>
      </c>
      <c r="K1764" s="61">
        <f>Table1[[#This Row],[budget]]/1000000</f>
        <v>24</v>
      </c>
      <c r="L1764" s="71">
        <f>Table1[[#This Row],[Profit_Margin]]/1000000</f>
        <v>-19.691019000000001</v>
      </c>
    </row>
    <row r="1765" spans="1:12">
      <c r="A1765" s="68" t="s">
        <v>1965</v>
      </c>
      <c r="B1765" s="61">
        <v>106</v>
      </c>
      <c r="C1765" s="62">
        <v>279167575</v>
      </c>
      <c r="D1765" s="61" t="s">
        <v>1681</v>
      </c>
      <c r="E1765" s="61" t="s">
        <v>3927</v>
      </c>
      <c r="F1765" s="61" t="s">
        <v>37</v>
      </c>
      <c r="G1765" s="62">
        <v>80000000</v>
      </c>
      <c r="H1765" s="61">
        <v>6.3</v>
      </c>
      <c r="I1765" s="62">
        <f>Table1[[#This Row],[gross]]-Table1[[#This Row],[budget]]</f>
        <v>199167575</v>
      </c>
      <c r="J1765" s="61">
        <f>Table1[[#This Row],[gross]]/1000000</f>
        <v>279.167575</v>
      </c>
      <c r="K1765" s="61">
        <f>Table1[[#This Row],[budget]]/1000000</f>
        <v>80</v>
      </c>
      <c r="L1765" s="71">
        <f>Table1[[#This Row],[Profit_Margin]]/1000000</f>
        <v>199.167575</v>
      </c>
    </row>
    <row r="1766" spans="1:12">
      <c r="A1766" s="68" t="s">
        <v>1965</v>
      </c>
      <c r="B1766" s="61">
        <v>108</v>
      </c>
      <c r="C1766" s="62">
        <v>166225040</v>
      </c>
      <c r="D1766" s="61" t="s">
        <v>1671</v>
      </c>
      <c r="E1766" s="61" t="s">
        <v>4571</v>
      </c>
      <c r="F1766" s="61" t="s">
        <v>37</v>
      </c>
      <c r="G1766" s="62">
        <v>55000000</v>
      </c>
      <c r="H1766" s="61">
        <v>7</v>
      </c>
      <c r="I1766" s="62">
        <f>Table1[[#This Row],[gross]]-Table1[[#This Row],[budget]]</f>
        <v>111225040</v>
      </c>
      <c r="J1766" s="61">
        <f>Table1[[#This Row],[gross]]/1000000</f>
        <v>166.22504000000001</v>
      </c>
      <c r="K1766" s="61">
        <f>Table1[[#This Row],[budget]]/1000000</f>
        <v>55</v>
      </c>
      <c r="L1766" s="71">
        <f>Table1[[#This Row],[Profit_Margin]]/1000000</f>
        <v>111.22504000000001</v>
      </c>
    </row>
    <row r="1767" spans="1:12">
      <c r="A1767" s="68" t="s">
        <v>8382</v>
      </c>
      <c r="B1767" s="61">
        <v>86</v>
      </c>
      <c r="C1767" s="62">
        <v>38232624</v>
      </c>
      <c r="D1767" s="61" t="s">
        <v>1671</v>
      </c>
      <c r="E1767" s="61" t="s">
        <v>8383</v>
      </c>
      <c r="F1767" s="61" t="s">
        <v>37</v>
      </c>
      <c r="G1767" s="62">
        <v>30000000</v>
      </c>
      <c r="H1767" s="61">
        <v>2.7</v>
      </c>
      <c r="I1767" s="62">
        <f>Table1[[#This Row],[gross]]-Table1[[#This Row],[budget]]</f>
        <v>8232624</v>
      </c>
      <c r="J1767" s="61">
        <f>Table1[[#This Row],[gross]]/1000000</f>
        <v>38.232624000000001</v>
      </c>
      <c r="K1767" s="61">
        <f>Table1[[#This Row],[budget]]/1000000</f>
        <v>30</v>
      </c>
      <c r="L1767" s="71">
        <f>Table1[[#This Row],[Profit_Margin]]/1000000</f>
        <v>8.2326239999999995</v>
      </c>
    </row>
    <row r="1768" spans="1:12">
      <c r="A1768" s="68" t="s">
        <v>11984</v>
      </c>
      <c r="B1768" s="61">
        <v>99</v>
      </c>
      <c r="C1768" s="62">
        <v>5333658</v>
      </c>
      <c r="D1768" s="61" t="s">
        <v>647</v>
      </c>
      <c r="E1768" s="61" t="s">
        <v>11986</v>
      </c>
      <c r="F1768" s="61" t="s">
        <v>37</v>
      </c>
      <c r="G1768" s="62">
        <v>20000000</v>
      </c>
      <c r="H1768" s="61">
        <v>3.5</v>
      </c>
      <c r="I1768" s="62">
        <f>Table1[[#This Row],[gross]]-Table1[[#This Row],[budget]]</f>
        <v>-14666342</v>
      </c>
      <c r="J1768" s="61">
        <f>Table1[[#This Row],[gross]]/1000000</f>
        <v>5.3336579999999998</v>
      </c>
      <c r="K1768" s="61">
        <f>Table1[[#This Row],[budget]]/1000000</f>
        <v>20</v>
      </c>
      <c r="L1768" s="71">
        <f>Table1[[#This Row],[Profit_Margin]]/1000000</f>
        <v>-14.666342</v>
      </c>
    </row>
    <row r="1769" spans="1:12">
      <c r="A1769" s="68" t="s">
        <v>1246</v>
      </c>
      <c r="B1769" s="61">
        <v>95</v>
      </c>
      <c r="C1769" s="62">
        <v>148337537</v>
      </c>
      <c r="D1769" s="61" t="s">
        <v>1247</v>
      </c>
      <c r="E1769" s="61" t="s">
        <v>1248</v>
      </c>
      <c r="F1769" s="61" t="s">
        <v>37</v>
      </c>
      <c r="G1769" s="62">
        <v>130000000</v>
      </c>
      <c r="H1769" s="61">
        <v>7.3</v>
      </c>
      <c r="I1769" s="62">
        <f>Table1[[#This Row],[gross]]-Table1[[#This Row],[budget]]</f>
        <v>18337537</v>
      </c>
      <c r="J1769" s="61">
        <f>Table1[[#This Row],[gross]]/1000000</f>
        <v>148.337537</v>
      </c>
      <c r="K1769" s="61">
        <f>Table1[[#This Row],[budget]]/1000000</f>
        <v>130</v>
      </c>
      <c r="L1769" s="71">
        <f>Table1[[#This Row],[Profit_Margin]]/1000000</f>
        <v>18.337537000000001</v>
      </c>
    </row>
    <row r="1770" spans="1:12">
      <c r="A1770" s="68" t="s">
        <v>10464</v>
      </c>
      <c r="B1770" s="61">
        <v>104</v>
      </c>
      <c r="C1770" s="62">
        <v>5974653</v>
      </c>
      <c r="D1770" s="61" t="s">
        <v>262</v>
      </c>
      <c r="E1770" s="61" t="s">
        <v>10465</v>
      </c>
      <c r="F1770" s="61" t="s">
        <v>37</v>
      </c>
      <c r="G1770" s="62">
        <v>22000000</v>
      </c>
      <c r="H1770" s="61">
        <v>4.0999999999999996</v>
      </c>
      <c r="I1770" s="62">
        <f>Table1[[#This Row],[gross]]-Table1[[#This Row],[budget]]</f>
        <v>-16025347</v>
      </c>
      <c r="J1770" s="61">
        <f>Table1[[#This Row],[gross]]/1000000</f>
        <v>5.974653</v>
      </c>
      <c r="K1770" s="61">
        <f>Table1[[#This Row],[budget]]/1000000</f>
        <v>22</v>
      </c>
      <c r="L1770" s="71">
        <f>Table1[[#This Row],[Profit_Margin]]/1000000</f>
        <v>-16.025347</v>
      </c>
    </row>
    <row r="1771" spans="1:12">
      <c r="A1771" s="68" t="s">
        <v>13347</v>
      </c>
      <c r="B1771" s="61">
        <v>130</v>
      </c>
      <c r="C1771" s="62">
        <v>3029870</v>
      </c>
      <c r="D1771" s="61" t="s">
        <v>1849</v>
      </c>
      <c r="E1771" s="61" t="s">
        <v>15576</v>
      </c>
      <c r="F1771" s="61" t="s">
        <v>37</v>
      </c>
      <c r="G1771" s="62">
        <v>7400000</v>
      </c>
      <c r="H1771" s="61">
        <v>7.1</v>
      </c>
      <c r="I1771" s="62">
        <f>Table1[[#This Row],[gross]]-Table1[[#This Row],[budget]]</f>
        <v>-4370130</v>
      </c>
      <c r="J1771" s="61">
        <f>Table1[[#This Row],[gross]]/1000000</f>
        <v>3.0298699999999998</v>
      </c>
      <c r="K1771" s="61">
        <f>Table1[[#This Row],[budget]]/1000000</f>
        <v>7.4</v>
      </c>
      <c r="L1771" s="71">
        <f>Table1[[#This Row],[Profit_Margin]]/1000000</f>
        <v>-4.3701299999999996</v>
      </c>
    </row>
    <row r="1772" spans="1:12">
      <c r="A1772" s="68" t="s">
        <v>57</v>
      </c>
      <c r="B1772" s="61">
        <v>113</v>
      </c>
      <c r="C1772" s="62">
        <v>25530884</v>
      </c>
      <c r="D1772" s="61" t="s">
        <v>852</v>
      </c>
      <c r="E1772" s="61" t="s">
        <v>17609</v>
      </c>
      <c r="F1772" s="61" t="s">
        <v>37</v>
      </c>
      <c r="G1772" s="62">
        <v>9000000</v>
      </c>
      <c r="H1772" s="61">
        <v>8.5</v>
      </c>
      <c r="I1772" s="62">
        <f>Table1[[#This Row],[gross]]-Table1[[#This Row],[budget]]</f>
        <v>16530884</v>
      </c>
      <c r="J1772" s="61">
        <f>Table1[[#This Row],[gross]]/1000000</f>
        <v>25.530884</v>
      </c>
      <c r="K1772" s="61">
        <f>Table1[[#This Row],[budget]]/1000000</f>
        <v>9</v>
      </c>
      <c r="L1772" s="71">
        <f>Table1[[#This Row],[Profit_Margin]]/1000000</f>
        <v>16.530884</v>
      </c>
    </row>
    <row r="1773" spans="1:12">
      <c r="A1773" s="68" t="s">
        <v>157</v>
      </c>
      <c r="B1773" s="61">
        <v>145</v>
      </c>
      <c r="C1773" s="62">
        <v>57010853</v>
      </c>
      <c r="D1773" s="61" t="s">
        <v>214</v>
      </c>
      <c r="E1773" s="61" t="s">
        <v>2413</v>
      </c>
      <c r="F1773" s="61" t="s">
        <v>37</v>
      </c>
      <c r="G1773" s="62">
        <v>85000000</v>
      </c>
      <c r="H1773" s="61">
        <v>7.3</v>
      </c>
      <c r="I1773" s="62">
        <f>Table1[[#This Row],[gross]]-Table1[[#This Row],[budget]]</f>
        <v>-27989147</v>
      </c>
      <c r="J1773" s="61">
        <f>Table1[[#This Row],[gross]]/1000000</f>
        <v>57.010852999999997</v>
      </c>
      <c r="K1773" s="61">
        <f>Table1[[#This Row],[budget]]/1000000</f>
        <v>85</v>
      </c>
      <c r="L1773" s="71">
        <f>Table1[[#This Row],[Profit_Margin]]/1000000</f>
        <v>-27.989146999999999</v>
      </c>
    </row>
    <row r="1774" spans="1:12">
      <c r="A1774" s="68" t="s">
        <v>5367</v>
      </c>
      <c r="B1774" s="61">
        <v>99</v>
      </c>
      <c r="C1774" s="62">
        <v>14358033</v>
      </c>
      <c r="D1774" s="61" t="s">
        <v>6757</v>
      </c>
      <c r="E1774" s="61" t="s">
        <v>6759</v>
      </c>
      <c r="F1774" s="61" t="s">
        <v>37</v>
      </c>
      <c r="G1774" s="62">
        <v>40000000</v>
      </c>
      <c r="H1774" s="61">
        <v>5.9</v>
      </c>
      <c r="I1774" s="62">
        <f>Table1[[#This Row],[gross]]-Table1[[#This Row],[budget]]</f>
        <v>-25641967</v>
      </c>
      <c r="J1774" s="61">
        <f>Table1[[#This Row],[gross]]/1000000</f>
        <v>14.358033000000001</v>
      </c>
      <c r="K1774" s="61">
        <f>Table1[[#This Row],[budget]]/1000000</f>
        <v>40</v>
      </c>
      <c r="L1774" s="71">
        <f>Table1[[#This Row],[Profit_Margin]]/1000000</f>
        <v>-25.641967000000001</v>
      </c>
    </row>
    <row r="1775" spans="1:12">
      <c r="A1775" s="68" t="s">
        <v>163</v>
      </c>
      <c r="B1775" s="61">
        <v>106</v>
      </c>
      <c r="C1775" s="62">
        <v>179020854</v>
      </c>
      <c r="D1775" s="61" t="s">
        <v>165</v>
      </c>
      <c r="E1775" s="61" t="s">
        <v>167</v>
      </c>
      <c r="F1775" s="61" t="s">
        <v>37</v>
      </c>
      <c r="G1775" s="62">
        <v>225000000</v>
      </c>
      <c r="H1775" s="61">
        <v>6.8</v>
      </c>
      <c r="I1775" s="62">
        <f>Table1[[#This Row],[gross]]-Table1[[#This Row],[budget]]</f>
        <v>-45979146</v>
      </c>
      <c r="J1775" s="61">
        <f>Table1[[#This Row],[gross]]/1000000</f>
        <v>179.02085400000001</v>
      </c>
      <c r="K1775" s="61">
        <f>Table1[[#This Row],[budget]]/1000000</f>
        <v>225</v>
      </c>
      <c r="L1775" s="71">
        <f>Table1[[#This Row],[Profit_Margin]]/1000000</f>
        <v>-45.979146</v>
      </c>
    </row>
    <row r="1776" spans="1:12">
      <c r="A1776" s="68" t="s">
        <v>163</v>
      </c>
      <c r="B1776" s="61">
        <v>88</v>
      </c>
      <c r="C1776" s="62">
        <v>190418803</v>
      </c>
      <c r="D1776" s="61" t="s">
        <v>983</v>
      </c>
      <c r="E1776" s="61" t="s">
        <v>984</v>
      </c>
      <c r="F1776" s="61" t="s">
        <v>37</v>
      </c>
      <c r="G1776" s="62">
        <v>140000000</v>
      </c>
      <c r="H1776" s="61">
        <v>6.1</v>
      </c>
      <c r="I1776" s="62">
        <f>Table1[[#This Row],[gross]]-Table1[[#This Row],[budget]]</f>
        <v>50418803</v>
      </c>
      <c r="J1776" s="61">
        <f>Table1[[#This Row],[gross]]/1000000</f>
        <v>190.418803</v>
      </c>
      <c r="K1776" s="61">
        <f>Table1[[#This Row],[budget]]/1000000</f>
        <v>140</v>
      </c>
      <c r="L1776" s="71">
        <f>Table1[[#This Row],[Profit_Margin]]/1000000</f>
        <v>50.418802999999997</v>
      </c>
    </row>
    <row r="1777" spans="1:12">
      <c r="A1777" s="68" t="s">
        <v>163</v>
      </c>
      <c r="B1777" s="61">
        <v>98</v>
      </c>
      <c r="C1777" s="62">
        <v>250147615</v>
      </c>
      <c r="D1777" s="61" t="s">
        <v>2075</v>
      </c>
      <c r="E1777" s="61" t="s">
        <v>2076</v>
      </c>
      <c r="F1777" s="61" t="s">
        <v>37</v>
      </c>
      <c r="G1777" s="62">
        <v>90000000</v>
      </c>
      <c r="H1777" s="61">
        <v>7.3</v>
      </c>
      <c r="I1777" s="62">
        <f>Table1[[#This Row],[gross]]-Table1[[#This Row],[budget]]</f>
        <v>160147615</v>
      </c>
      <c r="J1777" s="61">
        <f>Table1[[#This Row],[gross]]/1000000</f>
        <v>250.147615</v>
      </c>
      <c r="K1777" s="61">
        <f>Table1[[#This Row],[budget]]/1000000</f>
        <v>90</v>
      </c>
      <c r="L1777" s="71">
        <f>Table1[[#This Row],[Profit_Margin]]/1000000</f>
        <v>160.147615</v>
      </c>
    </row>
    <row r="1778" spans="1:12">
      <c r="A1778" s="68" t="s">
        <v>7785</v>
      </c>
      <c r="B1778" s="61">
        <v>129</v>
      </c>
      <c r="C1778" s="62">
        <v>48814909</v>
      </c>
      <c r="D1778" s="61" t="s">
        <v>1544</v>
      </c>
      <c r="E1778" s="61" t="s">
        <v>7923</v>
      </c>
      <c r="F1778" s="61" t="s">
        <v>37</v>
      </c>
      <c r="G1778" s="62">
        <v>32000000</v>
      </c>
      <c r="H1778" s="61">
        <v>7.2</v>
      </c>
      <c r="I1778" s="62">
        <f>Table1[[#This Row],[gross]]-Table1[[#This Row],[budget]]</f>
        <v>16814909</v>
      </c>
      <c r="J1778" s="61">
        <f>Table1[[#This Row],[gross]]/1000000</f>
        <v>48.814909</v>
      </c>
      <c r="K1778" s="61">
        <f>Table1[[#This Row],[budget]]/1000000</f>
        <v>32</v>
      </c>
      <c r="L1778" s="71">
        <f>Table1[[#This Row],[Profit_Margin]]/1000000</f>
        <v>16.814909</v>
      </c>
    </row>
    <row r="1779" spans="1:12">
      <c r="A1779" s="68" t="s">
        <v>8640</v>
      </c>
      <c r="B1779" s="61">
        <v>102</v>
      </c>
      <c r="C1779" s="62">
        <v>4239767</v>
      </c>
      <c r="D1779" s="61" t="s">
        <v>4479</v>
      </c>
      <c r="E1779" s="61" t="s">
        <v>16360</v>
      </c>
      <c r="F1779" s="61" t="s">
        <v>37</v>
      </c>
      <c r="G1779" s="62">
        <v>7500000</v>
      </c>
      <c r="H1779" s="61">
        <v>6</v>
      </c>
      <c r="I1779" s="62">
        <f>Table1[[#This Row],[gross]]-Table1[[#This Row],[budget]]</f>
        <v>-3260233</v>
      </c>
      <c r="J1779" s="61">
        <f>Table1[[#This Row],[gross]]/1000000</f>
        <v>4.2397669999999996</v>
      </c>
      <c r="K1779" s="61">
        <f>Table1[[#This Row],[budget]]/1000000</f>
        <v>7.5</v>
      </c>
      <c r="L1779" s="71">
        <f>Table1[[#This Row],[Profit_Margin]]/1000000</f>
        <v>-3.2602329999999999</v>
      </c>
    </row>
    <row r="1780" spans="1:12">
      <c r="A1780" s="68" t="s">
        <v>2652</v>
      </c>
      <c r="B1780" s="61">
        <v>97</v>
      </c>
      <c r="C1780" s="62">
        <v>27900000</v>
      </c>
      <c r="D1780" s="61" t="s">
        <v>2125</v>
      </c>
      <c r="E1780" s="61" t="s">
        <v>18882</v>
      </c>
      <c r="F1780" s="61" t="s">
        <v>37</v>
      </c>
      <c r="G1780" s="62">
        <v>3500000</v>
      </c>
      <c r="H1780" s="61">
        <v>7.5</v>
      </c>
      <c r="I1780" s="62">
        <f>Table1[[#This Row],[gross]]-Table1[[#This Row],[budget]]</f>
        <v>24400000</v>
      </c>
      <c r="J1780" s="61">
        <f>Table1[[#This Row],[gross]]/1000000</f>
        <v>27.9</v>
      </c>
      <c r="K1780" s="61">
        <f>Table1[[#This Row],[budget]]/1000000</f>
        <v>3.5</v>
      </c>
      <c r="L1780" s="71">
        <f>Table1[[#This Row],[Profit_Margin]]/1000000</f>
        <v>24.4</v>
      </c>
    </row>
    <row r="1781" spans="1:12">
      <c r="A1781" s="68" t="s">
        <v>4291</v>
      </c>
      <c r="B1781" s="61">
        <v>111</v>
      </c>
      <c r="C1781" s="62">
        <v>32940507</v>
      </c>
      <c r="D1781" s="61" t="s">
        <v>464</v>
      </c>
      <c r="E1781" s="61" t="s">
        <v>4292</v>
      </c>
      <c r="F1781" s="61" t="s">
        <v>37</v>
      </c>
      <c r="G1781" s="62">
        <v>60000000</v>
      </c>
      <c r="H1781" s="61">
        <v>6.1</v>
      </c>
      <c r="I1781" s="62">
        <f>Table1[[#This Row],[gross]]-Table1[[#This Row],[budget]]</f>
        <v>-27059493</v>
      </c>
      <c r="J1781" s="61">
        <f>Table1[[#This Row],[gross]]/1000000</f>
        <v>32.940506999999997</v>
      </c>
      <c r="K1781" s="61">
        <f>Table1[[#This Row],[budget]]/1000000</f>
        <v>60</v>
      </c>
      <c r="L1781" s="71">
        <f>Table1[[#This Row],[Profit_Margin]]/1000000</f>
        <v>-27.059493</v>
      </c>
    </row>
    <row r="1782" spans="1:12">
      <c r="A1782" s="68" t="s">
        <v>20031</v>
      </c>
      <c r="B1782" s="61">
        <v>106</v>
      </c>
      <c r="C1782" s="62">
        <v>171988</v>
      </c>
      <c r="D1782" s="61" t="s">
        <v>15140</v>
      </c>
      <c r="E1782" s="61" t="s">
        <v>22406</v>
      </c>
      <c r="F1782" s="61" t="s">
        <v>37</v>
      </c>
      <c r="G1782" s="62">
        <v>600000</v>
      </c>
      <c r="H1782" s="61">
        <v>5.6</v>
      </c>
      <c r="I1782" s="62">
        <f>Table1[[#This Row],[gross]]-Table1[[#This Row],[budget]]</f>
        <v>-428012</v>
      </c>
      <c r="J1782" s="61">
        <f>Table1[[#This Row],[gross]]/1000000</f>
        <v>0.171988</v>
      </c>
      <c r="K1782" s="61">
        <f>Table1[[#This Row],[budget]]/1000000</f>
        <v>0.6</v>
      </c>
      <c r="L1782" s="71">
        <f>Table1[[#This Row],[Profit_Margin]]/1000000</f>
        <v>-0.428012</v>
      </c>
    </row>
    <row r="1783" spans="1:12">
      <c r="A1783" s="68" t="s">
        <v>7015</v>
      </c>
      <c r="B1783" s="61">
        <v>131</v>
      </c>
      <c r="C1783" s="62">
        <v>52799004</v>
      </c>
      <c r="D1783" s="61" t="s">
        <v>214</v>
      </c>
      <c r="E1783" s="61" t="s">
        <v>8270</v>
      </c>
      <c r="F1783" s="61" t="s">
        <v>37</v>
      </c>
      <c r="G1783" s="62">
        <v>55000000</v>
      </c>
      <c r="H1783" s="61">
        <v>6.1</v>
      </c>
      <c r="I1783" s="62">
        <f>Table1[[#This Row],[gross]]-Table1[[#This Row],[budget]]</f>
        <v>-2200996</v>
      </c>
      <c r="J1783" s="61">
        <f>Table1[[#This Row],[gross]]/1000000</f>
        <v>52.799003999999996</v>
      </c>
      <c r="K1783" s="61">
        <f>Table1[[#This Row],[budget]]/1000000</f>
        <v>55</v>
      </c>
      <c r="L1783" s="71">
        <f>Table1[[#This Row],[Profit_Margin]]/1000000</f>
        <v>-2.200996</v>
      </c>
    </row>
    <row r="1784" spans="1:12">
      <c r="A1784" s="68" t="s">
        <v>13209</v>
      </c>
      <c r="B1784" s="61">
        <v>145</v>
      </c>
      <c r="C1784" s="62">
        <v>26435</v>
      </c>
      <c r="D1784" s="61" t="s">
        <v>1849</v>
      </c>
      <c r="E1784" s="61" t="s">
        <v>13212</v>
      </c>
      <c r="F1784" s="61" t="s">
        <v>8731</v>
      </c>
      <c r="G1784" s="62">
        <v>6000000</v>
      </c>
      <c r="H1784" s="61">
        <v>8.3000000000000007</v>
      </c>
      <c r="I1784" s="62">
        <f>Table1[[#This Row],[gross]]-Table1[[#This Row],[budget]]</f>
        <v>-5973565</v>
      </c>
      <c r="J1784" s="61">
        <f>Table1[[#This Row],[gross]]/1000000</f>
        <v>2.6435E-2</v>
      </c>
      <c r="K1784" s="61">
        <f>Table1[[#This Row],[budget]]/1000000</f>
        <v>6</v>
      </c>
      <c r="L1784" s="71">
        <f>Table1[[#This Row],[Profit_Margin]]/1000000</f>
        <v>-5.9735649999999998</v>
      </c>
    </row>
    <row r="1785" spans="1:12">
      <c r="A1785" s="68" t="s">
        <v>19470</v>
      </c>
      <c r="B1785" s="61">
        <v>98</v>
      </c>
      <c r="C1785" s="62">
        <v>2938208</v>
      </c>
      <c r="D1785" s="61" t="s">
        <v>1415</v>
      </c>
      <c r="E1785" s="61" t="s">
        <v>22813</v>
      </c>
      <c r="F1785" s="61" t="s">
        <v>37</v>
      </c>
      <c r="G1785" s="62">
        <v>225000</v>
      </c>
      <c r="H1785" s="61">
        <v>7.5</v>
      </c>
      <c r="I1785" s="62">
        <f>Table1[[#This Row],[gross]]-Table1[[#This Row],[budget]]</f>
        <v>2713208</v>
      </c>
      <c r="J1785" s="61">
        <f>Table1[[#This Row],[gross]]/1000000</f>
        <v>2.9382079999999999</v>
      </c>
      <c r="K1785" s="61">
        <f>Table1[[#This Row],[budget]]/1000000</f>
        <v>0.22500000000000001</v>
      </c>
      <c r="L1785" s="71">
        <f>Table1[[#This Row],[Profit_Margin]]/1000000</f>
        <v>2.7132079999999998</v>
      </c>
    </row>
    <row r="1786" spans="1:12">
      <c r="A1786" s="68" t="s">
        <v>20085</v>
      </c>
      <c r="B1786" s="61">
        <v>125</v>
      </c>
      <c r="C1786" s="62">
        <v>3330</v>
      </c>
      <c r="D1786" s="61" t="s">
        <v>1935</v>
      </c>
      <c r="E1786" s="61" t="s">
        <v>20088</v>
      </c>
      <c r="F1786" s="61" t="s">
        <v>37</v>
      </c>
      <c r="G1786" s="62">
        <v>2100000</v>
      </c>
      <c r="H1786" s="61">
        <v>7.2</v>
      </c>
      <c r="I1786" s="62">
        <f>Table1[[#This Row],[gross]]-Table1[[#This Row],[budget]]</f>
        <v>-2096670</v>
      </c>
      <c r="J1786" s="61">
        <f>Table1[[#This Row],[gross]]/1000000</f>
        <v>3.3300000000000001E-3</v>
      </c>
      <c r="K1786" s="61">
        <f>Table1[[#This Row],[budget]]/1000000</f>
        <v>2.1</v>
      </c>
      <c r="L1786" s="71">
        <f>Table1[[#This Row],[Profit_Margin]]/1000000</f>
        <v>-2.09667</v>
      </c>
    </row>
    <row r="1787" spans="1:12">
      <c r="A1787" s="68" t="s">
        <v>1318</v>
      </c>
      <c r="B1787" s="61">
        <v>119</v>
      </c>
      <c r="C1787" s="62">
        <v>49024969</v>
      </c>
      <c r="D1787" s="61" t="s">
        <v>2142</v>
      </c>
      <c r="E1787" s="61" t="s">
        <v>10531</v>
      </c>
      <c r="F1787" s="61" t="s">
        <v>37</v>
      </c>
      <c r="G1787" s="62">
        <v>25000000</v>
      </c>
      <c r="H1787" s="61">
        <v>7.3</v>
      </c>
      <c r="I1787" s="62">
        <f>Table1[[#This Row],[gross]]-Table1[[#This Row],[budget]]</f>
        <v>24024969</v>
      </c>
      <c r="J1787" s="61">
        <f>Table1[[#This Row],[gross]]/1000000</f>
        <v>49.024968999999999</v>
      </c>
      <c r="K1787" s="61">
        <f>Table1[[#This Row],[budget]]/1000000</f>
        <v>25</v>
      </c>
      <c r="L1787" s="71">
        <f>Table1[[#This Row],[Profit_Margin]]/1000000</f>
        <v>24.024968999999999</v>
      </c>
    </row>
    <row r="1788" spans="1:12">
      <c r="A1788" s="68" t="s">
        <v>5050</v>
      </c>
      <c r="B1788" s="61">
        <v>133</v>
      </c>
      <c r="C1788" s="62">
        <v>11030963</v>
      </c>
      <c r="D1788" s="61" t="s">
        <v>9898</v>
      </c>
      <c r="E1788" s="61" t="s">
        <v>9899</v>
      </c>
      <c r="F1788" s="61" t="s">
        <v>37</v>
      </c>
      <c r="G1788" s="62">
        <v>28000000</v>
      </c>
      <c r="H1788" s="61">
        <v>7.1</v>
      </c>
      <c r="I1788" s="62">
        <f>Table1[[#This Row],[gross]]-Table1[[#This Row],[budget]]</f>
        <v>-16969037</v>
      </c>
      <c r="J1788" s="61">
        <f>Table1[[#This Row],[gross]]/1000000</f>
        <v>11.030963</v>
      </c>
      <c r="K1788" s="61">
        <f>Table1[[#This Row],[budget]]/1000000</f>
        <v>28</v>
      </c>
      <c r="L1788" s="71">
        <f>Table1[[#This Row],[Profit_Margin]]/1000000</f>
        <v>-16.969037</v>
      </c>
    </row>
    <row r="1789" spans="1:12">
      <c r="A1789" s="68" t="s">
        <v>6588</v>
      </c>
      <c r="B1789" s="61">
        <v>102</v>
      </c>
      <c r="C1789" s="62">
        <v>33864342</v>
      </c>
      <c r="D1789" s="61" t="s">
        <v>4262</v>
      </c>
      <c r="E1789" s="61" t="s">
        <v>6589</v>
      </c>
      <c r="F1789" s="61" t="s">
        <v>37</v>
      </c>
      <c r="G1789" s="62">
        <v>40000000</v>
      </c>
      <c r="H1789" s="61">
        <v>5.8</v>
      </c>
      <c r="I1789" s="62">
        <f>Table1[[#This Row],[gross]]-Table1[[#This Row],[budget]]</f>
        <v>-6135658</v>
      </c>
      <c r="J1789" s="61">
        <f>Table1[[#This Row],[gross]]/1000000</f>
        <v>33.864342000000001</v>
      </c>
      <c r="K1789" s="61">
        <f>Table1[[#This Row],[budget]]/1000000</f>
        <v>40</v>
      </c>
      <c r="L1789" s="71">
        <f>Table1[[#This Row],[Profit_Margin]]/1000000</f>
        <v>-6.1356580000000003</v>
      </c>
    </row>
    <row r="1790" spans="1:12">
      <c r="A1790" s="68" t="s">
        <v>4176</v>
      </c>
      <c r="B1790" s="61">
        <v>105</v>
      </c>
      <c r="C1790" s="62">
        <v>1260917</v>
      </c>
      <c r="D1790" s="61" t="s">
        <v>1752</v>
      </c>
      <c r="E1790" s="61" t="s">
        <v>6196</v>
      </c>
      <c r="F1790" s="61" t="s">
        <v>1464</v>
      </c>
      <c r="G1790" s="62">
        <v>27000000</v>
      </c>
      <c r="H1790" s="61">
        <v>7.2</v>
      </c>
      <c r="I1790" s="62">
        <f>Table1[[#This Row],[gross]]-Table1[[#This Row],[budget]]</f>
        <v>-25739083</v>
      </c>
      <c r="J1790" s="61">
        <f>Table1[[#This Row],[gross]]/1000000</f>
        <v>1.2609170000000001</v>
      </c>
      <c r="K1790" s="61">
        <f>Table1[[#This Row],[budget]]/1000000</f>
        <v>27</v>
      </c>
      <c r="L1790" s="71">
        <f>Table1[[#This Row],[Profit_Margin]]/1000000</f>
        <v>-25.739083000000001</v>
      </c>
    </row>
    <row r="1791" spans="1:12">
      <c r="A1791" s="68" t="s">
        <v>10764</v>
      </c>
      <c r="B1791" s="61">
        <v>97</v>
      </c>
      <c r="C1791" s="62">
        <v>78030</v>
      </c>
      <c r="D1791" s="61" t="s">
        <v>3409</v>
      </c>
      <c r="E1791" s="61" t="s">
        <v>23413</v>
      </c>
      <c r="F1791" s="61" t="s">
        <v>37</v>
      </c>
      <c r="G1791" s="62">
        <v>200000</v>
      </c>
      <c r="H1791" s="61">
        <v>6.5</v>
      </c>
      <c r="I1791" s="62">
        <f>Table1[[#This Row],[gross]]-Table1[[#This Row],[budget]]</f>
        <v>-121970</v>
      </c>
      <c r="J1791" s="61">
        <f>Table1[[#This Row],[gross]]/1000000</f>
        <v>7.8030000000000002E-2</v>
      </c>
      <c r="K1791" s="61">
        <f>Table1[[#This Row],[budget]]/1000000</f>
        <v>0.2</v>
      </c>
      <c r="L1791" s="71">
        <f>Table1[[#This Row],[Profit_Margin]]/1000000</f>
        <v>-0.12197</v>
      </c>
    </row>
    <row r="1792" spans="1:12">
      <c r="A1792" s="68" t="s">
        <v>4003</v>
      </c>
      <c r="B1792" s="61">
        <v>94</v>
      </c>
      <c r="C1792" s="62">
        <v>56816662</v>
      </c>
      <c r="D1792" s="61" t="s">
        <v>3632</v>
      </c>
      <c r="E1792" s="61" t="s">
        <v>8257</v>
      </c>
      <c r="F1792" s="61" t="s">
        <v>37</v>
      </c>
      <c r="G1792" s="62">
        <v>17000000</v>
      </c>
      <c r="H1792" s="61">
        <v>7.7</v>
      </c>
      <c r="I1792" s="62">
        <f>Table1[[#This Row],[gross]]-Table1[[#This Row],[budget]]</f>
        <v>39816662</v>
      </c>
      <c r="J1792" s="61">
        <f>Table1[[#This Row],[gross]]/1000000</f>
        <v>56.816662000000001</v>
      </c>
      <c r="K1792" s="61">
        <f>Table1[[#This Row],[budget]]/1000000</f>
        <v>17</v>
      </c>
      <c r="L1792" s="71">
        <f>Table1[[#This Row],[Profit_Margin]]/1000000</f>
        <v>39.816662000000001</v>
      </c>
    </row>
    <row r="1793" spans="1:12">
      <c r="A1793" s="68" t="s">
        <v>3694</v>
      </c>
      <c r="B1793" s="61">
        <v>155</v>
      </c>
      <c r="C1793" s="62">
        <v>25078937</v>
      </c>
      <c r="D1793" s="61" t="s">
        <v>2142</v>
      </c>
      <c r="E1793" s="61" t="s">
        <v>7517</v>
      </c>
      <c r="F1793" s="61" t="s">
        <v>37</v>
      </c>
      <c r="G1793" s="62">
        <v>30000000</v>
      </c>
      <c r="H1793" s="61">
        <v>6.6</v>
      </c>
      <c r="I1793" s="62">
        <f>Table1[[#This Row],[gross]]-Table1[[#This Row],[budget]]</f>
        <v>-4921063</v>
      </c>
      <c r="J1793" s="61">
        <f>Table1[[#This Row],[gross]]/1000000</f>
        <v>25.078937</v>
      </c>
      <c r="K1793" s="61">
        <f>Table1[[#This Row],[budget]]/1000000</f>
        <v>30</v>
      </c>
      <c r="L1793" s="71">
        <f>Table1[[#This Row],[Profit_Margin]]/1000000</f>
        <v>-4.9210630000000002</v>
      </c>
    </row>
    <row r="1794" spans="1:12">
      <c r="A1794" s="68" t="s">
        <v>2429</v>
      </c>
      <c r="B1794" s="61">
        <v>126</v>
      </c>
      <c r="C1794" s="62">
        <v>38413606</v>
      </c>
      <c r="D1794" s="61" t="s">
        <v>422</v>
      </c>
      <c r="E1794" s="61" t="s">
        <v>8388</v>
      </c>
      <c r="F1794" s="61" t="s">
        <v>37</v>
      </c>
      <c r="G1794" s="62">
        <v>30000000</v>
      </c>
      <c r="H1794" s="61">
        <v>7.6</v>
      </c>
      <c r="I1794" s="62">
        <f>Table1[[#This Row],[gross]]-Table1[[#This Row],[budget]]</f>
        <v>8413606</v>
      </c>
      <c r="J1794" s="61">
        <f>Table1[[#This Row],[gross]]/1000000</f>
        <v>38.413606000000001</v>
      </c>
      <c r="K1794" s="61">
        <f>Table1[[#This Row],[budget]]/1000000</f>
        <v>30</v>
      </c>
      <c r="L1794" s="71">
        <f>Table1[[#This Row],[Profit_Margin]]/1000000</f>
        <v>8.4136059999999997</v>
      </c>
    </row>
    <row r="1795" spans="1:12">
      <c r="A1795" s="68" t="s">
        <v>11999</v>
      </c>
      <c r="B1795" s="61">
        <v>112</v>
      </c>
      <c r="C1795" s="62">
        <v>3707794</v>
      </c>
      <c r="D1795" s="61" t="s">
        <v>1483</v>
      </c>
      <c r="E1795" s="61" t="s">
        <v>12000</v>
      </c>
      <c r="F1795" s="61" t="s">
        <v>37</v>
      </c>
      <c r="G1795" s="62">
        <v>18000000</v>
      </c>
      <c r="H1795" s="61">
        <v>6.7</v>
      </c>
      <c r="I1795" s="62">
        <f>Table1[[#This Row],[gross]]-Table1[[#This Row],[budget]]</f>
        <v>-14292206</v>
      </c>
      <c r="J1795" s="61">
        <f>Table1[[#This Row],[gross]]/1000000</f>
        <v>3.7077939999999998</v>
      </c>
      <c r="K1795" s="61">
        <f>Table1[[#This Row],[budget]]/1000000</f>
        <v>18</v>
      </c>
      <c r="L1795" s="71">
        <f>Table1[[#This Row],[Profit_Margin]]/1000000</f>
        <v>-14.292206</v>
      </c>
    </row>
    <row r="1796" spans="1:12">
      <c r="A1796" s="68" t="s">
        <v>1902</v>
      </c>
      <c r="B1796" s="61">
        <v>114</v>
      </c>
      <c r="C1796" s="62">
        <v>50628009</v>
      </c>
      <c r="D1796" s="61" t="s">
        <v>2764</v>
      </c>
      <c r="E1796" s="61" t="s">
        <v>2765</v>
      </c>
      <c r="F1796" s="61" t="s">
        <v>37</v>
      </c>
      <c r="G1796" s="62">
        <v>90000000</v>
      </c>
      <c r="H1796" s="61">
        <v>5.6</v>
      </c>
      <c r="I1796" s="62">
        <f>Table1[[#This Row],[gross]]-Table1[[#This Row],[budget]]</f>
        <v>-39371991</v>
      </c>
      <c r="J1796" s="61">
        <f>Table1[[#This Row],[gross]]/1000000</f>
        <v>50.628008999999999</v>
      </c>
      <c r="K1796" s="61">
        <f>Table1[[#This Row],[budget]]/1000000</f>
        <v>90</v>
      </c>
      <c r="L1796" s="71">
        <f>Table1[[#This Row],[Profit_Margin]]/1000000</f>
        <v>-39.371991000000001</v>
      </c>
    </row>
    <row r="1797" spans="1:12">
      <c r="A1797" s="68" t="s">
        <v>6051</v>
      </c>
      <c r="B1797" s="61">
        <v>128</v>
      </c>
      <c r="C1797" s="62">
        <v>31838002</v>
      </c>
      <c r="D1797" s="61" t="s">
        <v>5940</v>
      </c>
      <c r="E1797" s="61" t="s">
        <v>10893</v>
      </c>
      <c r="F1797" s="61" t="s">
        <v>37</v>
      </c>
      <c r="G1797" s="62">
        <v>20000000</v>
      </c>
      <c r="H1797" s="61">
        <v>7.6</v>
      </c>
      <c r="I1797" s="62">
        <f>Table1[[#This Row],[gross]]-Table1[[#This Row],[budget]]</f>
        <v>11838002</v>
      </c>
      <c r="J1797" s="61">
        <f>Table1[[#This Row],[gross]]/1000000</f>
        <v>31.838001999999999</v>
      </c>
      <c r="K1797" s="61">
        <f>Table1[[#This Row],[budget]]/1000000</f>
        <v>20</v>
      </c>
      <c r="L1797" s="71">
        <f>Table1[[#This Row],[Profit_Margin]]/1000000</f>
        <v>11.838001999999999</v>
      </c>
    </row>
    <row r="1798" spans="1:12">
      <c r="A1798" s="68" t="s">
        <v>3585</v>
      </c>
      <c r="B1798" s="61">
        <v>124</v>
      </c>
      <c r="C1798" s="62">
        <v>36447959</v>
      </c>
      <c r="D1798" s="61" t="s">
        <v>1634</v>
      </c>
      <c r="E1798" s="61" t="s">
        <v>9599</v>
      </c>
      <c r="F1798" s="61" t="s">
        <v>37</v>
      </c>
      <c r="G1798" s="62">
        <v>25000000</v>
      </c>
      <c r="H1798" s="61">
        <v>7</v>
      </c>
      <c r="I1798" s="62">
        <f>Table1[[#This Row],[gross]]-Table1[[#This Row],[budget]]</f>
        <v>11447959</v>
      </c>
      <c r="J1798" s="61">
        <f>Table1[[#This Row],[gross]]/1000000</f>
        <v>36.447958999999997</v>
      </c>
      <c r="K1798" s="61">
        <f>Table1[[#This Row],[budget]]/1000000</f>
        <v>25</v>
      </c>
      <c r="L1798" s="71">
        <f>Table1[[#This Row],[Profit_Margin]]/1000000</f>
        <v>11.447959000000001</v>
      </c>
    </row>
    <row r="1799" spans="1:12">
      <c r="A1799" s="68" t="s">
        <v>3694</v>
      </c>
      <c r="B1799" s="61">
        <v>132</v>
      </c>
      <c r="C1799" s="62">
        <v>100422786</v>
      </c>
      <c r="D1799" s="61" t="s">
        <v>3794</v>
      </c>
      <c r="E1799" s="61" t="s">
        <v>8155</v>
      </c>
      <c r="F1799" s="61" t="s">
        <v>37</v>
      </c>
      <c r="G1799" s="62">
        <v>30000000</v>
      </c>
      <c r="H1799" s="61">
        <v>8.1</v>
      </c>
      <c r="I1799" s="62">
        <f>Table1[[#This Row],[gross]]-Table1[[#This Row],[budget]]</f>
        <v>70422786</v>
      </c>
      <c r="J1799" s="61">
        <f>Table1[[#This Row],[gross]]/1000000</f>
        <v>100.422786</v>
      </c>
      <c r="K1799" s="61">
        <f>Table1[[#This Row],[budget]]/1000000</f>
        <v>30</v>
      </c>
      <c r="L1799" s="71">
        <f>Table1[[#This Row],[Profit_Margin]]/1000000</f>
        <v>70.422786000000002</v>
      </c>
    </row>
    <row r="1800" spans="1:12">
      <c r="A1800" s="68" t="s">
        <v>2066</v>
      </c>
      <c r="B1800" s="61">
        <v>101</v>
      </c>
      <c r="C1800" s="62">
        <v>4476235</v>
      </c>
      <c r="D1800" s="61" t="s">
        <v>4833</v>
      </c>
      <c r="E1800" s="61" t="s">
        <v>9197</v>
      </c>
      <c r="F1800" s="61" t="s">
        <v>37</v>
      </c>
      <c r="G1800" s="62">
        <v>27000000</v>
      </c>
      <c r="H1800" s="61">
        <v>6.4</v>
      </c>
      <c r="I1800" s="62">
        <f>Table1[[#This Row],[gross]]-Table1[[#This Row],[budget]]</f>
        <v>-22523765</v>
      </c>
      <c r="J1800" s="61">
        <f>Table1[[#This Row],[gross]]/1000000</f>
        <v>4.476235</v>
      </c>
      <c r="K1800" s="61">
        <f>Table1[[#This Row],[budget]]/1000000</f>
        <v>27</v>
      </c>
      <c r="L1800" s="71">
        <f>Table1[[#This Row],[Profit_Margin]]/1000000</f>
        <v>-22.523765000000001</v>
      </c>
    </row>
    <row r="1801" spans="1:12">
      <c r="A1801" s="68" t="s">
        <v>3189</v>
      </c>
      <c r="B1801" s="61">
        <v>91</v>
      </c>
      <c r="C1801" s="62">
        <v>336029560</v>
      </c>
      <c r="D1801" s="61" t="s">
        <v>1247</v>
      </c>
      <c r="E1801" s="61" t="s">
        <v>3190</v>
      </c>
      <c r="F1801" s="61" t="s">
        <v>37</v>
      </c>
      <c r="G1801" s="62">
        <v>74000000</v>
      </c>
      <c r="H1801" s="61">
        <v>6.4</v>
      </c>
      <c r="I1801" s="62">
        <f>Table1[[#This Row],[gross]]-Table1[[#This Row],[budget]]</f>
        <v>262029560</v>
      </c>
      <c r="J1801" s="61">
        <f>Table1[[#This Row],[gross]]/1000000</f>
        <v>336.02956</v>
      </c>
      <c r="K1801" s="61">
        <f>Table1[[#This Row],[budget]]/1000000</f>
        <v>74</v>
      </c>
      <c r="L1801" s="71">
        <f>Table1[[#This Row],[Profit_Margin]]/1000000</f>
        <v>262.02956</v>
      </c>
    </row>
    <row r="1802" spans="1:12">
      <c r="A1802" s="68" t="s">
        <v>389</v>
      </c>
      <c r="B1802" s="61">
        <v>145</v>
      </c>
      <c r="C1802" s="62">
        <v>132014112</v>
      </c>
      <c r="D1802" s="61" t="s">
        <v>1644</v>
      </c>
      <c r="E1802" s="61" t="s">
        <v>1699</v>
      </c>
      <c r="F1802" s="61" t="s">
        <v>37</v>
      </c>
      <c r="G1802" s="62">
        <v>102000000</v>
      </c>
      <c r="H1802" s="61">
        <v>7.7</v>
      </c>
      <c r="I1802" s="62">
        <f>Table1[[#This Row],[gross]]-Table1[[#This Row],[budget]]</f>
        <v>30014112</v>
      </c>
      <c r="J1802" s="61">
        <f>Table1[[#This Row],[gross]]/1000000</f>
        <v>132.01411200000001</v>
      </c>
      <c r="K1802" s="61">
        <f>Table1[[#This Row],[budget]]/1000000</f>
        <v>102</v>
      </c>
      <c r="L1802" s="71">
        <f>Table1[[#This Row],[Profit_Margin]]/1000000</f>
        <v>30.014112000000001</v>
      </c>
    </row>
    <row r="1803" spans="1:12">
      <c r="A1803" s="68" t="s">
        <v>5076</v>
      </c>
      <c r="B1803" s="61">
        <v>160</v>
      </c>
      <c r="C1803" s="62">
        <v>7916887</v>
      </c>
      <c r="D1803" s="61" t="s">
        <v>5951</v>
      </c>
      <c r="E1803" s="61" t="s">
        <v>5952</v>
      </c>
      <c r="F1803" s="61" t="s">
        <v>37</v>
      </c>
      <c r="G1803" s="62">
        <v>45000000</v>
      </c>
      <c r="H1803" s="61">
        <v>6</v>
      </c>
      <c r="I1803" s="62">
        <f>Table1[[#This Row],[gross]]-Table1[[#This Row],[budget]]</f>
        <v>-37083113</v>
      </c>
      <c r="J1803" s="61">
        <f>Table1[[#This Row],[gross]]/1000000</f>
        <v>7.916887</v>
      </c>
      <c r="K1803" s="61">
        <f>Table1[[#This Row],[budget]]/1000000</f>
        <v>45</v>
      </c>
      <c r="L1803" s="71">
        <f>Table1[[#This Row],[Profit_Margin]]/1000000</f>
        <v>-37.083112999999997</v>
      </c>
    </row>
    <row r="1804" spans="1:12">
      <c r="A1804" s="68" t="s">
        <v>8565</v>
      </c>
      <c r="B1804" s="61">
        <v>135</v>
      </c>
      <c r="C1804" s="62">
        <v>64371181</v>
      </c>
      <c r="D1804" s="61" t="s">
        <v>4224</v>
      </c>
      <c r="E1804" s="61" t="s">
        <v>8873</v>
      </c>
      <c r="F1804" s="61" t="s">
        <v>37</v>
      </c>
      <c r="G1804" s="62">
        <v>28000000</v>
      </c>
      <c r="H1804" s="61">
        <v>7.5</v>
      </c>
      <c r="I1804" s="62">
        <f>Table1[[#This Row],[gross]]-Table1[[#This Row],[budget]]</f>
        <v>36371181</v>
      </c>
      <c r="J1804" s="61">
        <f>Table1[[#This Row],[gross]]/1000000</f>
        <v>64.371181000000007</v>
      </c>
      <c r="K1804" s="61">
        <f>Table1[[#This Row],[budget]]/1000000</f>
        <v>28</v>
      </c>
      <c r="L1804" s="71">
        <f>Table1[[#This Row],[Profit_Margin]]/1000000</f>
        <v>36.371181</v>
      </c>
    </row>
    <row r="1805" spans="1:12">
      <c r="A1805" s="68" t="s">
        <v>9878</v>
      </c>
      <c r="B1805" s="61">
        <v>109</v>
      </c>
      <c r="C1805" s="62">
        <v>61693523</v>
      </c>
      <c r="D1805" s="61" t="s">
        <v>3409</v>
      </c>
      <c r="E1805" s="61" t="s">
        <v>13669</v>
      </c>
      <c r="F1805" s="61" t="s">
        <v>37</v>
      </c>
      <c r="G1805" s="62">
        <v>13000000</v>
      </c>
      <c r="H1805" s="61">
        <v>6.8</v>
      </c>
      <c r="I1805" s="62">
        <f>Table1[[#This Row],[gross]]-Table1[[#This Row],[budget]]</f>
        <v>48693523</v>
      </c>
      <c r="J1805" s="61">
        <f>Table1[[#This Row],[gross]]/1000000</f>
        <v>61.693522999999999</v>
      </c>
      <c r="K1805" s="61">
        <f>Table1[[#This Row],[budget]]/1000000</f>
        <v>13</v>
      </c>
      <c r="L1805" s="71">
        <f>Table1[[#This Row],[Profit_Margin]]/1000000</f>
        <v>48.693522999999999</v>
      </c>
    </row>
    <row r="1806" spans="1:12">
      <c r="A1806" s="68" t="s">
        <v>2448</v>
      </c>
      <c r="B1806" s="61">
        <v>106</v>
      </c>
      <c r="C1806" s="62">
        <v>64933670</v>
      </c>
      <c r="D1806" s="61" t="s">
        <v>2449</v>
      </c>
      <c r="E1806" s="61" t="s">
        <v>2450</v>
      </c>
      <c r="F1806" s="61" t="s">
        <v>37</v>
      </c>
      <c r="G1806" s="62">
        <v>85000000</v>
      </c>
      <c r="H1806" s="61">
        <v>5.6</v>
      </c>
      <c r="I1806" s="62">
        <f>Table1[[#This Row],[gross]]-Table1[[#This Row],[budget]]</f>
        <v>-20066330</v>
      </c>
      <c r="J1806" s="61">
        <f>Table1[[#This Row],[gross]]/1000000</f>
        <v>64.933670000000006</v>
      </c>
      <c r="K1806" s="61">
        <f>Table1[[#This Row],[budget]]/1000000</f>
        <v>85</v>
      </c>
      <c r="L1806" s="71">
        <f>Table1[[#This Row],[Profit_Margin]]/1000000</f>
        <v>-20.066330000000001</v>
      </c>
    </row>
    <row r="1807" spans="1:12">
      <c r="A1807" s="68" t="s">
        <v>18600</v>
      </c>
      <c r="B1807" s="61">
        <v>101</v>
      </c>
      <c r="C1807" s="62">
        <v>864959</v>
      </c>
      <c r="D1807" s="61" t="s">
        <v>173</v>
      </c>
      <c r="E1807" s="61" t="s">
        <v>18602</v>
      </c>
      <c r="F1807" s="61" t="s">
        <v>37</v>
      </c>
      <c r="G1807" s="62">
        <v>4000000</v>
      </c>
      <c r="H1807" s="61">
        <v>6.9</v>
      </c>
      <c r="I1807" s="62">
        <f>Table1[[#This Row],[gross]]-Table1[[#This Row],[budget]]</f>
        <v>-3135041</v>
      </c>
      <c r="J1807" s="61">
        <f>Table1[[#This Row],[gross]]/1000000</f>
        <v>0.86495900000000003</v>
      </c>
      <c r="K1807" s="61">
        <f>Table1[[#This Row],[budget]]/1000000</f>
        <v>4</v>
      </c>
      <c r="L1807" s="71">
        <f>Table1[[#This Row],[Profit_Margin]]/1000000</f>
        <v>-3.1350410000000002</v>
      </c>
    </row>
    <row r="1808" spans="1:12">
      <c r="A1808" s="68" t="s">
        <v>7480</v>
      </c>
      <c r="B1808" s="61">
        <v>112</v>
      </c>
      <c r="C1808" s="62">
        <v>30691439</v>
      </c>
      <c r="D1808" s="61" t="s">
        <v>5103</v>
      </c>
      <c r="E1808" s="61" t="s">
        <v>7481</v>
      </c>
      <c r="F1808" s="61" t="s">
        <v>37</v>
      </c>
      <c r="G1808" s="62">
        <v>35000000</v>
      </c>
      <c r="H1808" s="61">
        <v>6.2</v>
      </c>
      <c r="I1808" s="62">
        <f>Table1[[#This Row],[gross]]-Table1[[#This Row],[budget]]</f>
        <v>-4308561</v>
      </c>
      <c r="J1808" s="61">
        <f>Table1[[#This Row],[gross]]/1000000</f>
        <v>30.691438999999999</v>
      </c>
      <c r="K1808" s="61">
        <f>Table1[[#This Row],[budget]]/1000000</f>
        <v>35</v>
      </c>
      <c r="L1808" s="71">
        <f>Table1[[#This Row],[Profit_Margin]]/1000000</f>
        <v>-4.3085610000000001</v>
      </c>
    </row>
    <row r="1809" spans="1:12">
      <c r="A1809" s="68" t="s">
        <v>4203</v>
      </c>
      <c r="B1809" s="61">
        <v>115</v>
      </c>
      <c r="C1809" s="62">
        <v>48472213</v>
      </c>
      <c r="D1809" s="61" t="s">
        <v>1752</v>
      </c>
      <c r="E1809" s="61" t="s">
        <v>4205</v>
      </c>
      <c r="F1809" s="61" t="s">
        <v>37</v>
      </c>
      <c r="G1809" s="62">
        <v>45000000</v>
      </c>
      <c r="H1809" s="61">
        <v>5</v>
      </c>
      <c r="I1809" s="62">
        <f>Table1[[#This Row],[gross]]-Table1[[#This Row],[budget]]</f>
        <v>3472213</v>
      </c>
      <c r="J1809" s="61">
        <f>Table1[[#This Row],[gross]]/1000000</f>
        <v>48.472213000000004</v>
      </c>
      <c r="K1809" s="61">
        <f>Table1[[#This Row],[budget]]/1000000</f>
        <v>45</v>
      </c>
      <c r="L1809" s="71">
        <f>Table1[[#This Row],[Profit_Margin]]/1000000</f>
        <v>3.472213</v>
      </c>
    </row>
    <row r="1810" spans="1:12">
      <c r="A1810" s="68" t="s">
        <v>4239</v>
      </c>
      <c r="B1810" s="61">
        <v>109</v>
      </c>
      <c r="C1810" s="62">
        <v>106807667</v>
      </c>
      <c r="D1810" s="61" t="s">
        <v>5710</v>
      </c>
      <c r="E1810" s="61" t="s">
        <v>5712</v>
      </c>
      <c r="F1810" s="61" t="s">
        <v>37</v>
      </c>
      <c r="G1810" s="62">
        <v>45000000</v>
      </c>
      <c r="H1810" s="61">
        <v>6.2</v>
      </c>
      <c r="I1810" s="62">
        <f>Table1[[#This Row],[gross]]-Table1[[#This Row],[budget]]</f>
        <v>61807667</v>
      </c>
      <c r="J1810" s="61">
        <f>Table1[[#This Row],[gross]]/1000000</f>
        <v>106.807667</v>
      </c>
      <c r="K1810" s="61">
        <f>Table1[[#This Row],[budget]]/1000000</f>
        <v>45</v>
      </c>
      <c r="L1810" s="71">
        <f>Table1[[#This Row],[Profit_Margin]]/1000000</f>
        <v>61.807667000000002</v>
      </c>
    </row>
    <row r="1811" spans="1:12">
      <c r="A1811" s="68" t="s">
        <v>17143</v>
      </c>
      <c r="B1811" s="61">
        <v>90</v>
      </c>
      <c r="C1811" s="62">
        <v>4542775</v>
      </c>
      <c r="D1811" s="61" t="s">
        <v>1681</v>
      </c>
      <c r="E1811" s="61" t="s">
        <v>17146</v>
      </c>
      <c r="F1811" s="61" t="s">
        <v>37</v>
      </c>
      <c r="G1811" s="62">
        <v>6000000</v>
      </c>
      <c r="H1811" s="61">
        <v>5.0999999999999996</v>
      </c>
      <c r="I1811" s="62">
        <f>Table1[[#This Row],[gross]]-Table1[[#This Row],[budget]]</f>
        <v>-1457225</v>
      </c>
      <c r="J1811" s="61">
        <f>Table1[[#This Row],[gross]]/1000000</f>
        <v>4.5427749999999998</v>
      </c>
      <c r="K1811" s="61">
        <f>Table1[[#This Row],[budget]]/1000000</f>
        <v>6</v>
      </c>
      <c r="L1811" s="71">
        <f>Table1[[#This Row],[Profit_Margin]]/1000000</f>
        <v>-1.457225</v>
      </c>
    </row>
    <row r="1812" spans="1:12">
      <c r="A1812" s="68" t="s">
        <v>8213</v>
      </c>
      <c r="B1812" s="61">
        <v>88</v>
      </c>
      <c r="C1812" s="62">
        <v>2975649</v>
      </c>
      <c r="D1812" s="61" t="s">
        <v>6326</v>
      </c>
      <c r="E1812" s="61" t="s">
        <v>8686</v>
      </c>
      <c r="F1812" s="61" t="s">
        <v>37</v>
      </c>
      <c r="G1812" s="62">
        <v>30000000</v>
      </c>
      <c r="H1812" s="61">
        <v>7</v>
      </c>
      <c r="I1812" s="62">
        <f>Table1[[#This Row],[gross]]-Table1[[#This Row],[budget]]</f>
        <v>-27024351</v>
      </c>
      <c r="J1812" s="61">
        <f>Table1[[#This Row],[gross]]/1000000</f>
        <v>2.9756490000000002</v>
      </c>
      <c r="K1812" s="61">
        <f>Table1[[#This Row],[budget]]/1000000</f>
        <v>30</v>
      </c>
      <c r="L1812" s="71">
        <f>Table1[[#This Row],[Profit_Margin]]/1000000</f>
        <v>-27.024350999999999</v>
      </c>
    </row>
    <row r="1813" spans="1:12">
      <c r="A1813" s="68" t="s">
        <v>2246</v>
      </c>
      <c r="B1813" s="61">
        <v>114</v>
      </c>
      <c r="C1813" s="62">
        <v>60874615</v>
      </c>
      <c r="D1813" s="61" t="s">
        <v>1170</v>
      </c>
      <c r="E1813" s="61" t="s">
        <v>2247</v>
      </c>
      <c r="F1813" s="61" t="s">
        <v>37</v>
      </c>
      <c r="G1813" s="62">
        <v>90000000</v>
      </c>
      <c r="H1813" s="61">
        <v>5.6</v>
      </c>
      <c r="I1813" s="62">
        <f>Table1[[#This Row],[gross]]-Table1[[#This Row],[budget]]</f>
        <v>-29125385</v>
      </c>
      <c r="J1813" s="61">
        <f>Table1[[#This Row],[gross]]/1000000</f>
        <v>60.874614999999999</v>
      </c>
      <c r="K1813" s="61">
        <f>Table1[[#This Row],[budget]]/1000000</f>
        <v>90</v>
      </c>
      <c r="L1813" s="71">
        <f>Table1[[#This Row],[Profit_Margin]]/1000000</f>
        <v>-29.125385000000001</v>
      </c>
    </row>
    <row r="1814" spans="1:12">
      <c r="A1814" s="68" t="s">
        <v>604</v>
      </c>
      <c r="B1814" s="61">
        <v>133</v>
      </c>
      <c r="C1814" s="62">
        <v>209364921</v>
      </c>
      <c r="D1814" s="61" t="s">
        <v>50</v>
      </c>
      <c r="E1814" s="61" t="s">
        <v>997</v>
      </c>
      <c r="F1814" s="61" t="s">
        <v>37</v>
      </c>
      <c r="G1814" s="62">
        <v>145000000</v>
      </c>
      <c r="H1814" s="61">
        <v>7.4</v>
      </c>
      <c r="I1814" s="62">
        <f>Table1[[#This Row],[gross]]-Table1[[#This Row],[budget]]</f>
        <v>64364921</v>
      </c>
      <c r="J1814" s="61">
        <f>Table1[[#This Row],[gross]]/1000000</f>
        <v>209.36492100000001</v>
      </c>
      <c r="K1814" s="61">
        <f>Table1[[#This Row],[budget]]/1000000</f>
        <v>145</v>
      </c>
      <c r="L1814" s="71">
        <f>Table1[[#This Row],[Profit_Margin]]/1000000</f>
        <v>64.364920999999995</v>
      </c>
    </row>
    <row r="1815" spans="1:12">
      <c r="A1815" s="68" t="s">
        <v>886</v>
      </c>
      <c r="B1815" s="61">
        <v>131</v>
      </c>
      <c r="C1815" s="62">
        <v>195000874</v>
      </c>
      <c r="D1815" s="61" t="s">
        <v>50</v>
      </c>
      <c r="E1815" s="61" t="s">
        <v>888</v>
      </c>
      <c r="F1815" s="61" t="s">
        <v>37</v>
      </c>
      <c r="G1815" s="62">
        <v>150000000</v>
      </c>
      <c r="H1815" s="61">
        <v>7.4</v>
      </c>
      <c r="I1815" s="62">
        <f>Table1[[#This Row],[gross]]-Table1[[#This Row],[budget]]</f>
        <v>45000874</v>
      </c>
      <c r="J1815" s="61">
        <f>Table1[[#This Row],[gross]]/1000000</f>
        <v>195.00087400000001</v>
      </c>
      <c r="K1815" s="61">
        <f>Table1[[#This Row],[budget]]/1000000</f>
        <v>150</v>
      </c>
      <c r="L1815" s="71">
        <f>Table1[[#This Row],[Profit_Margin]]/1000000</f>
        <v>45.000874000000003</v>
      </c>
    </row>
    <row r="1816" spans="1:12">
      <c r="A1816" s="68" t="s">
        <v>1340</v>
      </c>
      <c r="B1816" s="61">
        <v>123</v>
      </c>
      <c r="C1816" s="62">
        <v>215397307</v>
      </c>
      <c r="D1816" s="61" t="s">
        <v>50</v>
      </c>
      <c r="E1816" s="61" t="s">
        <v>1342</v>
      </c>
      <c r="F1816" s="61" t="s">
        <v>37</v>
      </c>
      <c r="G1816" s="62">
        <v>125000000</v>
      </c>
      <c r="H1816" s="61">
        <v>6.1</v>
      </c>
      <c r="I1816" s="62">
        <f>Table1[[#This Row],[gross]]-Table1[[#This Row],[budget]]</f>
        <v>90397307</v>
      </c>
      <c r="J1816" s="61">
        <f>Table1[[#This Row],[gross]]/1000000</f>
        <v>215.39730700000001</v>
      </c>
      <c r="K1816" s="61">
        <f>Table1[[#This Row],[budget]]/1000000</f>
        <v>125</v>
      </c>
      <c r="L1816" s="71">
        <f>Table1[[#This Row],[Profit_Margin]]/1000000</f>
        <v>90.397306999999998</v>
      </c>
    </row>
    <row r="1817" spans="1:12">
      <c r="A1817" s="68" t="s">
        <v>351</v>
      </c>
      <c r="B1817" s="61">
        <v>124</v>
      </c>
      <c r="C1817" s="62">
        <v>133382309</v>
      </c>
      <c r="D1817" s="61" t="s">
        <v>50</v>
      </c>
      <c r="E1817" s="61" t="s">
        <v>919</v>
      </c>
      <c r="F1817" s="61" t="s">
        <v>37</v>
      </c>
      <c r="G1817" s="62">
        <v>150000000</v>
      </c>
      <c r="H1817" s="61">
        <v>6.9</v>
      </c>
      <c r="I1817" s="62">
        <f>Table1[[#This Row],[gross]]-Table1[[#This Row],[budget]]</f>
        <v>-16617691</v>
      </c>
      <c r="J1817" s="61">
        <f>Table1[[#This Row],[gross]]/1000000</f>
        <v>133.38230899999999</v>
      </c>
      <c r="K1817" s="61">
        <f>Table1[[#This Row],[budget]]/1000000</f>
        <v>150</v>
      </c>
      <c r="L1817" s="71">
        <f>Table1[[#This Row],[Profit_Margin]]/1000000</f>
        <v>-16.617691000000001</v>
      </c>
    </row>
    <row r="1818" spans="1:12">
      <c r="A1818" s="68" t="s">
        <v>2246</v>
      </c>
      <c r="B1818" s="61">
        <v>110</v>
      </c>
      <c r="C1818" s="62">
        <v>180965237</v>
      </c>
      <c r="D1818" s="61" t="s">
        <v>50</v>
      </c>
      <c r="E1818" s="61" t="s">
        <v>2534</v>
      </c>
      <c r="F1818" s="61" t="s">
        <v>37</v>
      </c>
      <c r="G1818" s="62">
        <v>80000000</v>
      </c>
      <c r="H1818" s="61">
        <v>7.1</v>
      </c>
      <c r="I1818" s="62">
        <f>Table1[[#This Row],[gross]]-Table1[[#This Row],[budget]]</f>
        <v>100965237</v>
      </c>
      <c r="J1818" s="61">
        <f>Table1[[#This Row],[gross]]/1000000</f>
        <v>180.965237</v>
      </c>
      <c r="K1818" s="61">
        <f>Table1[[#This Row],[budget]]/1000000</f>
        <v>80</v>
      </c>
      <c r="L1818" s="71">
        <f>Table1[[#This Row],[Profit_Margin]]/1000000</f>
        <v>100.965237</v>
      </c>
    </row>
    <row r="1819" spans="1:12">
      <c r="A1819" s="68" t="s">
        <v>20863</v>
      </c>
      <c r="B1819" s="61">
        <v>123</v>
      </c>
      <c r="C1819" s="62">
        <v>26893</v>
      </c>
      <c r="D1819" s="61" t="s">
        <v>4824</v>
      </c>
      <c r="E1819" s="61" t="s">
        <v>20865</v>
      </c>
      <c r="F1819" s="61" t="s">
        <v>1464</v>
      </c>
      <c r="G1819" s="62">
        <v>1600000</v>
      </c>
      <c r="H1819" s="61">
        <v>7.2</v>
      </c>
      <c r="I1819" s="62">
        <f>Table1[[#This Row],[gross]]-Table1[[#This Row],[budget]]</f>
        <v>-1573107</v>
      </c>
      <c r="J1819" s="61">
        <f>Table1[[#This Row],[gross]]/1000000</f>
        <v>2.6893E-2</v>
      </c>
      <c r="K1819" s="61">
        <f>Table1[[#This Row],[budget]]/1000000</f>
        <v>1.6</v>
      </c>
      <c r="L1819" s="71">
        <f>Table1[[#This Row],[Profit_Margin]]/1000000</f>
        <v>-1.573107</v>
      </c>
    </row>
    <row r="1820" spans="1:12">
      <c r="A1820" s="68" t="s">
        <v>5076</v>
      </c>
      <c r="B1820" s="61">
        <v>129</v>
      </c>
      <c r="C1820" s="62">
        <v>16153600</v>
      </c>
      <c r="D1820" s="61" t="s">
        <v>7837</v>
      </c>
      <c r="E1820" s="61" t="s">
        <v>14992</v>
      </c>
      <c r="F1820" s="61" t="s">
        <v>37</v>
      </c>
      <c r="G1820" s="62">
        <v>10000000</v>
      </c>
      <c r="H1820" s="61">
        <v>6.5</v>
      </c>
      <c r="I1820" s="62">
        <f>Table1[[#This Row],[gross]]-Table1[[#This Row],[budget]]</f>
        <v>6153600</v>
      </c>
      <c r="J1820" s="61">
        <f>Table1[[#This Row],[gross]]/1000000</f>
        <v>16.153600000000001</v>
      </c>
      <c r="K1820" s="61">
        <f>Table1[[#This Row],[budget]]/1000000</f>
        <v>10</v>
      </c>
      <c r="L1820" s="71">
        <f>Table1[[#This Row],[Profit_Margin]]/1000000</f>
        <v>6.1536</v>
      </c>
    </row>
    <row r="1821" spans="1:12">
      <c r="A1821" s="68" t="s">
        <v>20994</v>
      </c>
      <c r="B1821" s="61">
        <v>87</v>
      </c>
      <c r="C1821" s="62">
        <v>163245</v>
      </c>
      <c r="D1821" s="61" t="s">
        <v>3932</v>
      </c>
      <c r="E1821" s="61" t="s">
        <v>20997</v>
      </c>
      <c r="F1821" s="61" t="s">
        <v>37</v>
      </c>
      <c r="G1821" s="62">
        <v>1500000</v>
      </c>
      <c r="H1821" s="61">
        <v>8.6</v>
      </c>
      <c r="I1821" s="62">
        <f>Table1[[#This Row],[gross]]-Table1[[#This Row],[budget]]</f>
        <v>-1336755</v>
      </c>
      <c r="J1821" s="61">
        <f>Table1[[#This Row],[gross]]/1000000</f>
        <v>0.163245</v>
      </c>
      <c r="K1821" s="61">
        <f>Table1[[#This Row],[budget]]/1000000</f>
        <v>1.5</v>
      </c>
      <c r="L1821" s="71">
        <f>Table1[[#This Row],[Profit_Margin]]/1000000</f>
        <v>-1.3367549999999999</v>
      </c>
    </row>
    <row r="1822" spans="1:12">
      <c r="A1822" s="68" t="s">
        <v>8712</v>
      </c>
      <c r="B1822" s="61">
        <v>120</v>
      </c>
      <c r="C1822" s="62">
        <v>634277</v>
      </c>
      <c r="D1822" s="61" t="s">
        <v>10521</v>
      </c>
      <c r="E1822" s="61" t="s">
        <v>10523</v>
      </c>
      <c r="F1822" s="61" t="s">
        <v>1464</v>
      </c>
      <c r="G1822" s="62">
        <v>16000000</v>
      </c>
      <c r="H1822" s="61">
        <v>7.3</v>
      </c>
      <c r="I1822" s="62">
        <f>Table1[[#This Row],[gross]]-Table1[[#This Row],[budget]]</f>
        <v>-15365723</v>
      </c>
      <c r="J1822" s="61">
        <f>Table1[[#This Row],[gross]]/1000000</f>
        <v>0.63427699999999998</v>
      </c>
      <c r="K1822" s="61">
        <f>Table1[[#This Row],[budget]]/1000000</f>
        <v>16</v>
      </c>
      <c r="L1822" s="71">
        <f>Table1[[#This Row],[Profit_Margin]]/1000000</f>
        <v>-15.365722999999999</v>
      </c>
    </row>
    <row r="1823" spans="1:12">
      <c r="A1823" s="68" t="s">
        <v>10618</v>
      </c>
      <c r="B1823" s="61">
        <v>102</v>
      </c>
      <c r="C1823" s="62">
        <v>15593</v>
      </c>
      <c r="D1823" s="61" t="s">
        <v>1415</v>
      </c>
      <c r="E1823" s="61" t="s">
        <v>10620</v>
      </c>
      <c r="F1823" s="61" t="s">
        <v>37</v>
      </c>
      <c r="G1823" s="62">
        <v>21000000</v>
      </c>
      <c r="H1823" s="61">
        <v>5.8</v>
      </c>
      <c r="I1823" s="62">
        <f>Table1[[#This Row],[gross]]-Table1[[#This Row],[budget]]</f>
        <v>-20984407</v>
      </c>
      <c r="J1823" s="61">
        <f>Table1[[#This Row],[gross]]/1000000</f>
        <v>1.5592999999999999E-2</v>
      </c>
      <c r="K1823" s="61">
        <f>Table1[[#This Row],[budget]]/1000000</f>
        <v>21</v>
      </c>
      <c r="L1823" s="71">
        <f>Table1[[#This Row],[Profit_Margin]]/1000000</f>
        <v>-20.984407000000001</v>
      </c>
    </row>
    <row r="1824" spans="1:12">
      <c r="A1824" s="68" t="s">
        <v>18267</v>
      </c>
      <c r="B1824" s="61">
        <v>98</v>
      </c>
      <c r="C1824" s="62">
        <v>10429707</v>
      </c>
      <c r="D1824" s="61" t="s">
        <v>1671</v>
      </c>
      <c r="E1824" s="61" t="s">
        <v>18270</v>
      </c>
      <c r="F1824" s="61" t="s">
        <v>37</v>
      </c>
      <c r="G1824" s="62">
        <v>5000000</v>
      </c>
      <c r="H1824" s="61">
        <v>5.4</v>
      </c>
      <c r="I1824" s="62">
        <f>Table1[[#This Row],[gross]]-Table1[[#This Row],[budget]]</f>
        <v>5429707</v>
      </c>
      <c r="J1824" s="61">
        <f>Table1[[#This Row],[gross]]/1000000</f>
        <v>10.429707000000001</v>
      </c>
      <c r="K1824" s="61">
        <f>Table1[[#This Row],[budget]]/1000000</f>
        <v>5</v>
      </c>
      <c r="L1824" s="71">
        <f>Table1[[#This Row],[Profit_Margin]]/1000000</f>
        <v>5.4297069999999996</v>
      </c>
    </row>
    <row r="1825" spans="1:12">
      <c r="A1825" s="68" t="s">
        <v>371</v>
      </c>
      <c r="B1825" s="61">
        <v>117</v>
      </c>
      <c r="C1825" s="62">
        <v>63695760</v>
      </c>
      <c r="D1825" s="61" t="s">
        <v>3409</v>
      </c>
      <c r="E1825" s="61" t="s">
        <v>3718</v>
      </c>
      <c r="F1825" s="61" t="s">
        <v>37</v>
      </c>
      <c r="G1825" s="62">
        <v>65000000</v>
      </c>
      <c r="H1825" s="61">
        <v>6.4</v>
      </c>
      <c r="I1825" s="62">
        <f>Table1[[#This Row],[gross]]-Table1[[#This Row],[budget]]</f>
        <v>-1304240</v>
      </c>
      <c r="J1825" s="61">
        <f>Table1[[#This Row],[gross]]/1000000</f>
        <v>63.69576</v>
      </c>
      <c r="K1825" s="61">
        <f>Table1[[#This Row],[budget]]/1000000</f>
        <v>65</v>
      </c>
      <c r="L1825" s="71">
        <f>Table1[[#This Row],[Profit_Margin]]/1000000</f>
        <v>-1.3042400000000001</v>
      </c>
    </row>
    <row r="1826" spans="1:12">
      <c r="A1826" s="68" t="s">
        <v>18688</v>
      </c>
      <c r="B1826" s="61">
        <v>113</v>
      </c>
      <c r="C1826" s="62">
        <v>146402</v>
      </c>
      <c r="D1826" s="61" t="s">
        <v>2527</v>
      </c>
      <c r="E1826" s="61" t="s">
        <v>18690</v>
      </c>
      <c r="F1826" s="61" t="s">
        <v>2778</v>
      </c>
      <c r="G1826" s="62">
        <v>4000000</v>
      </c>
      <c r="H1826" s="61">
        <v>7.7</v>
      </c>
      <c r="I1826" s="62">
        <f>Table1[[#This Row],[gross]]-Table1[[#This Row],[budget]]</f>
        <v>-3853598</v>
      </c>
      <c r="J1826" s="61">
        <f>Table1[[#This Row],[gross]]/1000000</f>
        <v>0.146402</v>
      </c>
      <c r="K1826" s="61">
        <f>Table1[[#This Row],[budget]]/1000000</f>
        <v>4</v>
      </c>
      <c r="L1826" s="71">
        <f>Table1[[#This Row],[Profit_Margin]]/1000000</f>
        <v>-3.8535979999999999</v>
      </c>
    </row>
    <row r="1827" spans="1:12">
      <c r="A1827" s="68" t="s">
        <v>9184</v>
      </c>
      <c r="B1827" s="61">
        <v>98</v>
      </c>
      <c r="C1827" s="62">
        <v>41008532</v>
      </c>
      <c r="D1827" s="61" t="s">
        <v>2125</v>
      </c>
      <c r="E1827" s="61" t="s">
        <v>9185</v>
      </c>
      <c r="F1827" s="61" t="s">
        <v>37</v>
      </c>
      <c r="G1827" s="62">
        <v>27000000</v>
      </c>
      <c r="H1827" s="61">
        <v>6.7</v>
      </c>
      <c r="I1827" s="62">
        <f>Table1[[#This Row],[gross]]-Table1[[#This Row],[budget]]</f>
        <v>14008532</v>
      </c>
      <c r="J1827" s="61">
        <f>Table1[[#This Row],[gross]]/1000000</f>
        <v>41.008532000000002</v>
      </c>
      <c r="K1827" s="61">
        <f>Table1[[#This Row],[budget]]/1000000</f>
        <v>27</v>
      </c>
      <c r="L1827" s="71">
        <f>Table1[[#This Row],[Profit_Margin]]/1000000</f>
        <v>14.008532000000001</v>
      </c>
    </row>
    <row r="1828" spans="1:12">
      <c r="A1828" s="68" t="s">
        <v>260</v>
      </c>
      <c r="B1828" s="61">
        <v>97</v>
      </c>
      <c r="C1828" s="62">
        <v>41067398</v>
      </c>
      <c r="D1828" s="61" t="s">
        <v>422</v>
      </c>
      <c r="E1828" s="61" t="s">
        <v>9559</v>
      </c>
      <c r="F1828" s="61" t="s">
        <v>37</v>
      </c>
      <c r="G1828" s="62">
        <v>25000000</v>
      </c>
      <c r="H1828" s="61">
        <v>6.1</v>
      </c>
      <c r="I1828" s="62">
        <f>Table1[[#This Row],[gross]]-Table1[[#This Row],[budget]]</f>
        <v>16067398</v>
      </c>
      <c r="J1828" s="61">
        <f>Table1[[#This Row],[gross]]/1000000</f>
        <v>41.067397999999997</v>
      </c>
      <c r="K1828" s="61">
        <f>Table1[[#This Row],[budget]]/1000000</f>
        <v>25</v>
      </c>
      <c r="L1828" s="71">
        <f>Table1[[#This Row],[Profit_Margin]]/1000000</f>
        <v>16.067398000000001</v>
      </c>
    </row>
    <row r="1829" spans="1:12">
      <c r="A1829" s="68" t="s">
        <v>3552</v>
      </c>
      <c r="B1829" s="61">
        <v>105</v>
      </c>
      <c r="C1829" s="62">
        <v>35324232</v>
      </c>
      <c r="D1829" s="61" t="s">
        <v>3554</v>
      </c>
      <c r="E1829" s="61" t="s">
        <v>3556</v>
      </c>
      <c r="F1829" s="61" t="s">
        <v>37</v>
      </c>
      <c r="G1829" s="62">
        <v>68000000</v>
      </c>
      <c r="H1829" s="61">
        <v>5.6</v>
      </c>
      <c r="I1829" s="62">
        <f>Table1[[#This Row],[gross]]-Table1[[#This Row],[budget]]</f>
        <v>-32675768</v>
      </c>
      <c r="J1829" s="61">
        <f>Table1[[#This Row],[gross]]/1000000</f>
        <v>35.324232000000002</v>
      </c>
      <c r="K1829" s="61">
        <f>Table1[[#This Row],[budget]]/1000000</f>
        <v>68</v>
      </c>
      <c r="L1829" s="71">
        <f>Table1[[#This Row],[Profit_Margin]]/1000000</f>
        <v>-32.675767999999998</v>
      </c>
    </row>
    <row r="1830" spans="1:12">
      <c r="A1830" s="68" t="s">
        <v>5121</v>
      </c>
      <c r="B1830" s="61">
        <v>133</v>
      </c>
      <c r="C1830" s="62">
        <v>75605492</v>
      </c>
      <c r="D1830" s="61" t="s">
        <v>1634</v>
      </c>
      <c r="E1830" s="61" t="s">
        <v>5122</v>
      </c>
      <c r="F1830" s="61" t="s">
        <v>37</v>
      </c>
      <c r="G1830" s="62">
        <v>50000000</v>
      </c>
      <c r="H1830" s="61">
        <v>7.6</v>
      </c>
      <c r="I1830" s="62">
        <f>Table1[[#This Row],[gross]]-Table1[[#This Row],[budget]]</f>
        <v>25605492</v>
      </c>
      <c r="J1830" s="61">
        <f>Table1[[#This Row],[gross]]/1000000</f>
        <v>75.605491999999998</v>
      </c>
      <c r="K1830" s="61">
        <f>Table1[[#This Row],[budget]]/1000000</f>
        <v>50</v>
      </c>
      <c r="L1830" s="71">
        <f>Table1[[#This Row],[Profit_Margin]]/1000000</f>
        <v>25.605492000000002</v>
      </c>
    </row>
    <row r="1831" spans="1:12">
      <c r="A1831" s="68" t="s">
        <v>2017</v>
      </c>
      <c r="B1831" s="61">
        <v>126</v>
      </c>
      <c r="C1831" s="62">
        <v>5701643</v>
      </c>
      <c r="D1831" s="61" t="s">
        <v>3430</v>
      </c>
      <c r="E1831" s="61" t="s">
        <v>11976</v>
      </c>
      <c r="F1831" s="61" t="s">
        <v>11980</v>
      </c>
      <c r="G1831" s="62">
        <v>20000000</v>
      </c>
      <c r="H1831" s="61">
        <v>7.3</v>
      </c>
      <c r="I1831" s="62">
        <f>Table1[[#This Row],[gross]]-Table1[[#This Row],[budget]]</f>
        <v>-14298357</v>
      </c>
      <c r="J1831" s="61">
        <f>Table1[[#This Row],[gross]]/1000000</f>
        <v>5.7016429999999998</v>
      </c>
      <c r="K1831" s="61">
        <f>Table1[[#This Row],[budget]]/1000000</f>
        <v>20</v>
      </c>
      <c r="L1831" s="71">
        <f>Table1[[#This Row],[Profit_Margin]]/1000000</f>
        <v>-14.298356999999999</v>
      </c>
    </row>
    <row r="1832" spans="1:12">
      <c r="A1832" s="68" t="s">
        <v>3176</v>
      </c>
      <c r="B1832" s="61">
        <v>93</v>
      </c>
      <c r="C1832" s="62">
        <v>5409517</v>
      </c>
      <c r="D1832" s="61" t="s">
        <v>3178</v>
      </c>
      <c r="E1832" s="61" t="s">
        <v>3179</v>
      </c>
      <c r="F1832" s="61" t="s">
        <v>37</v>
      </c>
      <c r="G1832" s="62">
        <v>75000000</v>
      </c>
      <c r="H1832" s="61">
        <v>4.7</v>
      </c>
      <c r="I1832" s="62">
        <f>Table1[[#This Row],[gross]]-Table1[[#This Row],[budget]]</f>
        <v>-69590483</v>
      </c>
      <c r="J1832" s="61">
        <f>Table1[[#This Row],[gross]]/1000000</f>
        <v>5.4095170000000001</v>
      </c>
      <c r="K1832" s="61">
        <f>Table1[[#This Row],[budget]]/1000000</f>
        <v>75</v>
      </c>
      <c r="L1832" s="71">
        <f>Table1[[#This Row],[Profit_Margin]]/1000000</f>
        <v>-69.590483000000006</v>
      </c>
    </row>
    <row r="1833" spans="1:12">
      <c r="A1833" s="68" t="s">
        <v>10306</v>
      </c>
      <c r="B1833" s="61">
        <v>114</v>
      </c>
      <c r="C1833" s="62">
        <v>13876974</v>
      </c>
      <c r="D1833" s="61" t="s">
        <v>1415</v>
      </c>
      <c r="E1833" s="61" t="s">
        <v>21301</v>
      </c>
      <c r="F1833" s="61" t="s">
        <v>5611</v>
      </c>
      <c r="G1833" s="62">
        <v>7000000</v>
      </c>
      <c r="H1833" s="61">
        <v>7.4</v>
      </c>
      <c r="I1833" s="62">
        <f>Table1[[#This Row],[gross]]-Table1[[#This Row],[budget]]</f>
        <v>6876974</v>
      </c>
      <c r="J1833" s="61">
        <f>Table1[[#This Row],[gross]]/1000000</f>
        <v>13.876974000000001</v>
      </c>
      <c r="K1833" s="61">
        <f>Table1[[#This Row],[budget]]/1000000</f>
        <v>7</v>
      </c>
      <c r="L1833" s="71">
        <f>Table1[[#This Row],[Profit_Margin]]/1000000</f>
        <v>6.8769739999999997</v>
      </c>
    </row>
    <row r="1834" spans="1:12">
      <c r="A1834" s="68" t="s">
        <v>3117</v>
      </c>
      <c r="B1834" s="61">
        <v>91</v>
      </c>
      <c r="C1834" s="62">
        <v>73661010</v>
      </c>
      <c r="D1834" s="61" t="s">
        <v>3118</v>
      </c>
      <c r="E1834" s="61" t="s">
        <v>3119</v>
      </c>
      <c r="F1834" s="61" t="s">
        <v>37</v>
      </c>
      <c r="G1834" s="62">
        <v>75000000</v>
      </c>
      <c r="H1834" s="61">
        <v>6.6</v>
      </c>
      <c r="I1834" s="62">
        <f>Table1[[#This Row],[gross]]-Table1[[#This Row],[budget]]</f>
        <v>-1338990</v>
      </c>
      <c r="J1834" s="61">
        <f>Table1[[#This Row],[gross]]/1000000</f>
        <v>73.661010000000005</v>
      </c>
      <c r="K1834" s="61">
        <f>Table1[[#This Row],[budget]]/1000000</f>
        <v>75</v>
      </c>
      <c r="L1834" s="71">
        <f>Table1[[#This Row],[Profit_Margin]]/1000000</f>
        <v>-1.3389899999999999</v>
      </c>
    </row>
    <row r="1835" spans="1:12">
      <c r="A1835" s="68" t="s">
        <v>17582</v>
      </c>
      <c r="B1835" s="61">
        <v>109</v>
      </c>
      <c r="C1835" s="62">
        <v>34468224</v>
      </c>
      <c r="D1835" s="61" t="s">
        <v>5685</v>
      </c>
      <c r="E1835" s="61" t="s">
        <v>17583</v>
      </c>
      <c r="F1835" s="61" t="s">
        <v>37</v>
      </c>
      <c r="G1835" s="62">
        <v>4500000</v>
      </c>
      <c r="H1835" s="61">
        <v>7.3</v>
      </c>
      <c r="I1835" s="62">
        <f>Table1[[#This Row],[gross]]-Table1[[#This Row],[budget]]</f>
        <v>29968224</v>
      </c>
      <c r="J1835" s="61">
        <f>Table1[[#This Row],[gross]]/1000000</f>
        <v>34.468223999999999</v>
      </c>
      <c r="K1835" s="61">
        <f>Table1[[#This Row],[budget]]/1000000</f>
        <v>4.5</v>
      </c>
      <c r="L1835" s="71">
        <f>Table1[[#This Row],[Profit_Margin]]/1000000</f>
        <v>29.968223999999999</v>
      </c>
    </row>
    <row r="1836" spans="1:12">
      <c r="A1836" s="68" t="s">
        <v>3102</v>
      </c>
      <c r="B1836" s="61">
        <v>101</v>
      </c>
      <c r="C1836" s="62">
        <v>82931301</v>
      </c>
      <c r="D1836" s="61" t="s">
        <v>1681</v>
      </c>
      <c r="E1836" s="61" t="s">
        <v>5740</v>
      </c>
      <c r="F1836" s="61" t="s">
        <v>37</v>
      </c>
      <c r="G1836" s="62">
        <v>60000000</v>
      </c>
      <c r="H1836" s="61">
        <v>5.5</v>
      </c>
      <c r="I1836" s="62">
        <f>Table1[[#This Row],[gross]]-Table1[[#This Row],[budget]]</f>
        <v>22931301</v>
      </c>
      <c r="J1836" s="61">
        <f>Table1[[#This Row],[gross]]/1000000</f>
        <v>82.931301000000005</v>
      </c>
      <c r="K1836" s="61">
        <f>Table1[[#This Row],[budget]]/1000000</f>
        <v>60</v>
      </c>
      <c r="L1836" s="71">
        <f>Table1[[#This Row],[Profit_Margin]]/1000000</f>
        <v>22.931301000000001</v>
      </c>
    </row>
    <row r="1837" spans="1:12">
      <c r="A1837" s="68" t="s">
        <v>125</v>
      </c>
      <c r="B1837" s="61">
        <v>112</v>
      </c>
      <c r="C1837" s="62">
        <v>31252964</v>
      </c>
      <c r="D1837" s="61" t="s">
        <v>214</v>
      </c>
      <c r="E1837" s="61" t="s">
        <v>18450</v>
      </c>
      <c r="F1837" s="61" t="s">
        <v>37</v>
      </c>
      <c r="G1837" s="62">
        <v>4000000</v>
      </c>
      <c r="H1837" s="61">
        <v>7.1</v>
      </c>
      <c r="I1837" s="62">
        <f>Table1[[#This Row],[gross]]-Table1[[#This Row],[budget]]</f>
        <v>27252964</v>
      </c>
      <c r="J1837" s="61">
        <f>Table1[[#This Row],[gross]]/1000000</f>
        <v>31.252963999999999</v>
      </c>
      <c r="K1837" s="61">
        <f>Table1[[#This Row],[budget]]/1000000</f>
        <v>4</v>
      </c>
      <c r="L1837" s="71">
        <f>Table1[[#This Row],[Profit_Margin]]/1000000</f>
        <v>27.252963999999999</v>
      </c>
    </row>
    <row r="1838" spans="1:12">
      <c r="A1838" s="68" t="s">
        <v>269</v>
      </c>
      <c r="B1838" s="61">
        <v>104</v>
      </c>
      <c r="C1838" s="62">
        <v>268488329</v>
      </c>
      <c r="D1838" s="61" t="s">
        <v>271</v>
      </c>
      <c r="E1838" s="61" t="s">
        <v>273</v>
      </c>
      <c r="F1838" s="61" t="s">
        <v>37</v>
      </c>
      <c r="G1838" s="62">
        <v>200000000</v>
      </c>
      <c r="H1838" s="61">
        <v>7.3</v>
      </c>
      <c r="I1838" s="62">
        <f>Table1[[#This Row],[gross]]-Table1[[#This Row],[budget]]</f>
        <v>68488329</v>
      </c>
      <c r="J1838" s="61">
        <f>Table1[[#This Row],[gross]]/1000000</f>
        <v>268.48832900000002</v>
      </c>
      <c r="K1838" s="61">
        <f>Table1[[#This Row],[budget]]/1000000</f>
        <v>200</v>
      </c>
      <c r="L1838" s="71">
        <f>Table1[[#This Row],[Profit_Margin]]/1000000</f>
        <v>68.488328999999993</v>
      </c>
    </row>
    <row r="1839" spans="1:12">
      <c r="A1839" s="68" t="s">
        <v>476</v>
      </c>
      <c r="B1839" s="61">
        <v>94</v>
      </c>
      <c r="C1839" s="62">
        <v>198332128</v>
      </c>
      <c r="D1839" s="61" t="s">
        <v>478</v>
      </c>
      <c r="E1839" s="61" t="s">
        <v>480</v>
      </c>
      <c r="F1839" s="61" t="s">
        <v>37</v>
      </c>
      <c r="G1839" s="62">
        <v>175000000</v>
      </c>
      <c r="H1839" s="61">
        <v>6.5</v>
      </c>
      <c r="I1839" s="62">
        <f>Table1[[#This Row],[gross]]-Table1[[#This Row],[budget]]</f>
        <v>23332128</v>
      </c>
      <c r="J1839" s="61">
        <f>Table1[[#This Row],[gross]]/1000000</f>
        <v>198.33212800000001</v>
      </c>
      <c r="K1839" s="61">
        <f>Table1[[#This Row],[budget]]/1000000</f>
        <v>175</v>
      </c>
      <c r="L1839" s="71">
        <f>Table1[[#This Row],[Profit_Margin]]/1000000</f>
        <v>23.332128000000001</v>
      </c>
    </row>
    <row r="1840" spans="1:12">
      <c r="A1840" s="68" t="s">
        <v>22646</v>
      </c>
      <c r="B1840" s="61">
        <v>94</v>
      </c>
      <c r="C1840" s="62">
        <v>237301</v>
      </c>
      <c r="D1840" s="61" t="s">
        <v>2683</v>
      </c>
      <c r="E1840" s="61" t="s">
        <v>22647</v>
      </c>
      <c r="F1840" s="61" t="s">
        <v>37</v>
      </c>
      <c r="G1840" s="62">
        <v>500000</v>
      </c>
      <c r="H1840" s="61">
        <v>6.4</v>
      </c>
      <c r="I1840" s="62">
        <f>Table1[[#This Row],[gross]]-Table1[[#This Row],[budget]]</f>
        <v>-262699</v>
      </c>
      <c r="J1840" s="61">
        <f>Table1[[#This Row],[gross]]/1000000</f>
        <v>0.23730100000000001</v>
      </c>
      <c r="K1840" s="61">
        <f>Table1[[#This Row],[budget]]/1000000</f>
        <v>0.5</v>
      </c>
      <c r="L1840" s="71">
        <f>Table1[[#This Row],[Profit_Margin]]/1000000</f>
        <v>-0.26269900000000002</v>
      </c>
    </row>
    <row r="1841" spans="1:12">
      <c r="A1841" s="68" t="s">
        <v>469</v>
      </c>
      <c r="B1841" s="61">
        <v>92</v>
      </c>
      <c r="C1841" s="62">
        <v>289907418</v>
      </c>
      <c r="D1841" s="61" t="s">
        <v>271</v>
      </c>
      <c r="E1841" s="61" t="s">
        <v>1440</v>
      </c>
      <c r="F1841" s="61" t="s">
        <v>37</v>
      </c>
      <c r="G1841" s="62">
        <v>115000000</v>
      </c>
      <c r="H1841" s="61">
        <v>8.1</v>
      </c>
      <c r="I1841" s="62">
        <f>Table1[[#This Row],[gross]]-Table1[[#This Row],[budget]]</f>
        <v>174907418</v>
      </c>
      <c r="J1841" s="61">
        <f>Table1[[#This Row],[gross]]/1000000</f>
        <v>289.90741800000001</v>
      </c>
      <c r="K1841" s="61">
        <f>Table1[[#This Row],[budget]]/1000000</f>
        <v>115</v>
      </c>
      <c r="L1841" s="71">
        <f>Table1[[#This Row],[Profit_Margin]]/1000000</f>
        <v>174.90741800000001</v>
      </c>
    </row>
    <row r="1842" spans="1:12">
      <c r="A1842" s="68" t="s">
        <v>10977</v>
      </c>
      <c r="B1842" s="61">
        <v>109</v>
      </c>
      <c r="C1842" s="62">
        <v>23179303</v>
      </c>
      <c r="D1842" s="61" t="s">
        <v>9780</v>
      </c>
      <c r="E1842" s="61" t="s">
        <v>10978</v>
      </c>
      <c r="F1842" s="61" t="s">
        <v>37</v>
      </c>
      <c r="G1842" s="62">
        <v>20000000</v>
      </c>
      <c r="H1842" s="61">
        <v>5.8</v>
      </c>
      <c r="I1842" s="62">
        <f>Table1[[#This Row],[gross]]-Table1[[#This Row],[budget]]</f>
        <v>3179303</v>
      </c>
      <c r="J1842" s="61">
        <f>Table1[[#This Row],[gross]]/1000000</f>
        <v>23.179303000000001</v>
      </c>
      <c r="K1842" s="61">
        <f>Table1[[#This Row],[budget]]/1000000</f>
        <v>20</v>
      </c>
      <c r="L1842" s="71">
        <f>Table1[[#This Row],[Profit_Margin]]/1000000</f>
        <v>3.179303</v>
      </c>
    </row>
    <row r="1843" spans="1:12">
      <c r="A1843" s="68" t="s">
        <v>2791</v>
      </c>
      <c r="B1843" s="61">
        <v>91</v>
      </c>
      <c r="C1843" s="62">
        <v>1229197</v>
      </c>
      <c r="D1843" s="61" t="s">
        <v>5419</v>
      </c>
      <c r="E1843" s="61" t="s">
        <v>22848</v>
      </c>
      <c r="F1843" s="61" t="s">
        <v>37</v>
      </c>
      <c r="G1843" s="62">
        <v>229575</v>
      </c>
      <c r="H1843" s="61">
        <v>8.3000000000000007</v>
      </c>
      <c r="I1843" s="62">
        <f>Table1[[#This Row],[gross]]-Table1[[#This Row],[budget]]</f>
        <v>999622</v>
      </c>
      <c r="J1843" s="61">
        <f>Table1[[#This Row],[gross]]/1000000</f>
        <v>1.2291970000000001</v>
      </c>
      <c r="K1843" s="61">
        <f>Table1[[#This Row],[budget]]/1000000</f>
        <v>0.229575</v>
      </c>
      <c r="L1843" s="71">
        <f>Table1[[#This Row],[Profit_Margin]]/1000000</f>
        <v>0.99962200000000001</v>
      </c>
    </row>
    <row r="1844" spans="1:12">
      <c r="A1844" s="68" t="s">
        <v>728</v>
      </c>
      <c r="B1844" s="61">
        <v>97</v>
      </c>
      <c r="C1844" s="62">
        <v>5009677</v>
      </c>
      <c r="D1844" s="61" t="s">
        <v>5567</v>
      </c>
      <c r="E1844" s="61" t="s">
        <v>17852</v>
      </c>
      <c r="F1844" s="61" t="s">
        <v>37</v>
      </c>
      <c r="G1844" s="62">
        <v>5000000</v>
      </c>
      <c r="H1844" s="61">
        <v>7.9</v>
      </c>
      <c r="I1844" s="62">
        <f>Table1[[#This Row],[gross]]-Table1[[#This Row],[budget]]</f>
        <v>9677</v>
      </c>
      <c r="J1844" s="61">
        <f>Table1[[#This Row],[gross]]/1000000</f>
        <v>5.0096769999999999</v>
      </c>
      <c r="K1844" s="61">
        <f>Table1[[#This Row],[budget]]/1000000</f>
        <v>5</v>
      </c>
      <c r="L1844" s="71">
        <f>Table1[[#This Row],[Profit_Margin]]/1000000</f>
        <v>9.6769999999999998E-3</v>
      </c>
    </row>
    <row r="1845" spans="1:12">
      <c r="A1845" s="68" t="s">
        <v>1873</v>
      </c>
      <c r="B1845" s="61">
        <v>112</v>
      </c>
      <c r="C1845" s="62">
        <v>6830957</v>
      </c>
      <c r="D1845" s="61" t="s">
        <v>214</v>
      </c>
      <c r="E1845" s="61" t="s">
        <v>10611</v>
      </c>
      <c r="F1845" s="61" t="s">
        <v>37</v>
      </c>
      <c r="G1845" s="62">
        <v>21000000</v>
      </c>
      <c r="H1845" s="61">
        <v>6.7</v>
      </c>
      <c r="I1845" s="62">
        <f>Table1[[#This Row],[gross]]-Table1[[#This Row],[budget]]</f>
        <v>-14169043</v>
      </c>
      <c r="J1845" s="61">
        <f>Table1[[#This Row],[gross]]/1000000</f>
        <v>6.8309569999999997</v>
      </c>
      <c r="K1845" s="61">
        <f>Table1[[#This Row],[budget]]/1000000</f>
        <v>21</v>
      </c>
      <c r="L1845" s="71">
        <f>Table1[[#This Row],[Profit_Margin]]/1000000</f>
        <v>-14.169043</v>
      </c>
    </row>
    <row r="1846" spans="1:12">
      <c r="A1846" s="68" t="s">
        <v>8052</v>
      </c>
      <c r="B1846" s="61">
        <v>126</v>
      </c>
      <c r="C1846" s="62">
        <v>62700000</v>
      </c>
      <c r="D1846" s="61" t="s">
        <v>227</v>
      </c>
      <c r="E1846" s="61" t="s">
        <v>8053</v>
      </c>
      <c r="F1846" s="61" t="s">
        <v>37</v>
      </c>
      <c r="G1846" s="62">
        <v>34000000</v>
      </c>
      <c r="H1846" s="61">
        <v>6.3</v>
      </c>
      <c r="I1846" s="62">
        <f>Table1[[#This Row],[gross]]-Table1[[#This Row],[budget]]</f>
        <v>28700000</v>
      </c>
      <c r="J1846" s="61">
        <f>Table1[[#This Row],[gross]]/1000000</f>
        <v>62.7</v>
      </c>
      <c r="K1846" s="61">
        <f>Table1[[#This Row],[budget]]/1000000</f>
        <v>34</v>
      </c>
      <c r="L1846" s="71">
        <f>Table1[[#This Row],[Profit_Margin]]/1000000</f>
        <v>28.7</v>
      </c>
    </row>
    <row r="1847" spans="1:12">
      <c r="A1847" s="68" t="s">
        <v>5382</v>
      </c>
      <c r="B1847" s="61">
        <v>94</v>
      </c>
      <c r="C1847" s="62">
        <v>45507053</v>
      </c>
      <c r="D1847" s="61" t="s">
        <v>11384</v>
      </c>
      <c r="E1847" s="61" t="s">
        <v>12408</v>
      </c>
      <c r="F1847" s="61" t="s">
        <v>37</v>
      </c>
      <c r="G1847" s="62">
        <v>16000000</v>
      </c>
      <c r="H1847" s="61">
        <v>7.8</v>
      </c>
      <c r="I1847" s="62">
        <f>Table1[[#This Row],[gross]]-Table1[[#This Row],[budget]]</f>
        <v>29507053</v>
      </c>
      <c r="J1847" s="61">
        <f>Table1[[#This Row],[gross]]/1000000</f>
        <v>45.507052999999999</v>
      </c>
      <c r="K1847" s="61">
        <f>Table1[[#This Row],[budget]]/1000000</f>
        <v>16</v>
      </c>
      <c r="L1847" s="71">
        <f>Table1[[#This Row],[Profit_Margin]]/1000000</f>
        <v>29.507052999999999</v>
      </c>
    </row>
    <row r="1848" spans="1:12">
      <c r="A1848" s="68" t="s">
        <v>5774</v>
      </c>
      <c r="B1848" s="61">
        <v>107</v>
      </c>
      <c r="C1848" s="62">
        <v>30993544</v>
      </c>
      <c r="D1848" s="61" t="s">
        <v>1415</v>
      </c>
      <c r="E1848" s="61" t="s">
        <v>6629</v>
      </c>
      <c r="F1848" s="61" t="s">
        <v>37</v>
      </c>
      <c r="G1848" s="62">
        <v>40000000</v>
      </c>
      <c r="H1848" s="61">
        <v>6.5</v>
      </c>
      <c r="I1848" s="62">
        <f>Table1[[#This Row],[gross]]-Table1[[#This Row],[budget]]</f>
        <v>-9006456</v>
      </c>
      <c r="J1848" s="61">
        <f>Table1[[#This Row],[gross]]/1000000</f>
        <v>30.993544</v>
      </c>
      <c r="K1848" s="61">
        <f>Table1[[#This Row],[budget]]/1000000</f>
        <v>40</v>
      </c>
      <c r="L1848" s="71">
        <f>Table1[[#This Row],[Profit_Margin]]/1000000</f>
        <v>-9.006456</v>
      </c>
    </row>
    <row r="1849" spans="1:12">
      <c r="A1849" s="68" t="s">
        <v>2331</v>
      </c>
      <c r="B1849" s="61">
        <v>101</v>
      </c>
      <c r="C1849" s="62">
        <v>70360285</v>
      </c>
      <c r="D1849" s="61" t="s">
        <v>262</v>
      </c>
      <c r="E1849" s="61" t="s">
        <v>10699</v>
      </c>
      <c r="F1849" s="61" t="s">
        <v>37</v>
      </c>
      <c r="G1849" s="62">
        <v>18000000</v>
      </c>
      <c r="H1849" s="61">
        <v>5.8</v>
      </c>
      <c r="I1849" s="62">
        <f>Table1[[#This Row],[gross]]-Table1[[#This Row],[budget]]</f>
        <v>52360285</v>
      </c>
      <c r="J1849" s="61">
        <f>Table1[[#This Row],[gross]]/1000000</f>
        <v>70.360285000000005</v>
      </c>
      <c r="K1849" s="61">
        <f>Table1[[#This Row],[budget]]/1000000</f>
        <v>18</v>
      </c>
      <c r="L1849" s="71">
        <f>Table1[[#This Row],[Profit_Margin]]/1000000</f>
        <v>52.360284999999998</v>
      </c>
    </row>
    <row r="1850" spans="1:12">
      <c r="A1850" s="68" t="s">
        <v>8410</v>
      </c>
      <c r="B1850" s="61">
        <v>95</v>
      </c>
      <c r="C1850" s="62">
        <v>35927406</v>
      </c>
      <c r="D1850" s="61" t="s">
        <v>262</v>
      </c>
      <c r="E1850" s="61" t="s">
        <v>8411</v>
      </c>
      <c r="F1850" s="61" t="s">
        <v>37</v>
      </c>
      <c r="G1850" s="62">
        <v>30000000</v>
      </c>
      <c r="H1850" s="61">
        <v>3.7</v>
      </c>
      <c r="I1850" s="62">
        <f>Table1[[#This Row],[gross]]-Table1[[#This Row],[budget]]</f>
        <v>5927406</v>
      </c>
      <c r="J1850" s="61">
        <f>Table1[[#This Row],[gross]]/1000000</f>
        <v>35.927405999999998</v>
      </c>
      <c r="K1850" s="61">
        <f>Table1[[#This Row],[budget]]/1000000</f>
        <v>30</v>
      </c>
      <c r="L1850" s="71">
        <f>Table1[[#This Row],[Profit_Margin]]/1000000</f>
        <v>5.9274060000000004</v>
      </c>
    </row>
    <row r="1851" spans="1:12">
      <c r="A1851" s="68" t="s">
        <v>4401</v>
      </c>
      <c r="B1851" s="61">
        <v>107</v>
      </c>
      <c r="C1851" s="62">
        <v>7605668</v>
      </c>
      <c r="D1851" s="61" t="s">
        <v>4403</v>
      </c>
      <c r="E1851" s="61" t="s">
        <v>4404</v>
      </c>
      <c r="F1851" s="61" t="s">
        <v>37</v>
      </c>
      <c r="G1851" s="62">
        <v>60000000</v>
      </c>
      <c r="H1851" s="61">
        <v>5.5</v>
      </c>
      <c r="I1851" s="62">
        <f>Table1[[#This Row],[gross]]-Table1[[#This Row],[budget]]</f>
        <v>-52394332</v>
      </c>
      <c r="J1851" s="61">
        <f>Table1[[#This Row],[gross]]/1000000</f>
        <v>7.6056679999999997</v>
      </c>
      <c r="K1851" s="61">
        <f>Table1[[#This Row],[budget]]/1000000</f>
        <v>60</v>
      </c>
      <c r="L1851" s="71">
        <f>Table1[[#This Row],[Profit_Margin]]/1000000</f>
        <v>-52.394331999999999</v>
      </c>
    </row>
    <row r="1852" spans="1:12">
      <c r="A1852" s="68" t="s">
        <v>16392</v>
      </c>
      <c r="B1852" s="61">
        <v>125</v>
      </c>
      <c r="C1852" s="62">
        <v>1110286</v>
      </c>
      <c r="D1852" s="61" t="s">
        <v>214</v>
      </c>
      <c r="E1852" s="61" t="s">
        <v>16674</v>
      </c>
      <c r="F1852" s="61" t="s">
        <v>37</v>
      </c>
      <c r="G1852" s="62">
        <v>4825000</v>
      </c>
      <c r="H1852" s="61">
        <v>7.2</v>
      </c>
      <c r="I1852" s="62">
        <f>Table1[[#This Row],[gross]]-Table1[[#This Row],[budget]]</f>
        <v>-3714714</v>
      </c>
      <c r="J1852" s="61">
        <f>Table1[[#This Row],[gross]]/1000000</f>
        <v>1.1102860000000001</v>
      </c>
      <c r="K1852" s="61">
        <f>Table1[[#This Row],[budget]]/1000000</f>
        <v>4.8250000000000002</v>
      </c>
      <c r="L1852" s="71">
        <f>Table1[[#This Row],[Profit_Margin]]/1000000</f>
        <v>-3.7147139999999998</v>
      </c>
    </row>
    <row r="1853" spans="1:12">
      <c r="A1853" s="68" t="s">
        <v>15394</v>
      </c>
      <c r="B1853" s="61">
        <v>90</v>
      </c>
      <c r="C1853" s="62">
        <v>92900</v>
      </c>
      <c r="D1853" s="61" t="s">
        <v>2527</v>
      </c>
      <c r="E1853" s="61" t="s">
        <v>15395</v>
      </c>
      <c r="F1853" s="61" t="s">
        <v>37</v>
      </c>
      <c r="G1853" s="62">
        <v>5000000</v>
      </c>
      <c r="H1853" s="61">
        <v>4.7</v>
      </c>
      <c r="I1853" s="62">
        <f>Table1[[#This Row],[gross]]-Table1[[#This Row],[budget]]</f>
        <v>-4907100</v>
      </c>
      <c r="J1853" s="61">
        <f>Table1[[#This Row],[gross]]/1000000</f>
        <v>9.2899999999999996E-2</v>
      </c>
      <c r="K1853" s="61">
        <f>Table1[[#This Row],[budget]]/1000000</f>
        <v>5</v>
      </c>
      <c r="L1853" s="71">
        <f>Table1[[#This Row],[Profit_Margin]]/1000000</f>
        <v>-4.9070999999999998</v>
      </c>
    </row>
    <row r="1854" spans="1:12">
      <c r="A1854" s="68" t="s">
        <v>364</v>
      </c>
      <c r="B1854" s="61">
        <v>127</v>
      </c>
      <c r="C1854" s="62">
        <v>57386369</v>
      </c>
      <c r="D1854" s="61" t="s">
        <v>2850</v>
      </c>
      <c r="E1854" s="61" t="s">
        <v>4886</v>
      </c>
      <c r="F1854" s="61" t="s">
        <v>37</v>
      </c>
      <c r="G1854" s="62">
        <v>52500000</v>
      </c>
      <c r="H1854" s="61">
        <v>7.6</v>
      </c>
      <c r="I1854" s="62">
        <f>Table1[[#This Row],[gross]]-Table1[[#This Row],[budget]]</f>
        <v>4886369</v>
      </c>
      <c r="J1854" s="61">
        <f>Table1[[#This Row],[gross]]/1000000</f>
        <v>57.386369000000002</v>
      </c>
      <c r="K1854" s="61">
        <f>Table1[[#This Row],[budget]]/1000000</f>
        <v>52.5</v>
      </c>
      <c r="L1854" s="71">
        <f>Table1[[#This Row],[Profit_Margin]]/1000000</f>
        <v>4.8863690000000002</v>
      </c>
    </row>
    <row r="1855" spans="1:12">
      <c r="A1855" s="68" t="s">
        <v>8764</v>
      </c>
      <c r="B1855" s="61">
        <v>94</v>
      </c>
      <c r="C1855" s="62">
        <v>8828771</v>
      </c>
      <c r="D1855" s="61" t="s">
        <v>1671</v>
      </c>
      <c r="E1855" s="61" t="s">
        <v>15094</v>
      </c>
      <c r="F1855" s="61" t="s">
        <v>37</v>
      </c>
      <c r="G1855" s="62">
        <v>6000000</v>
      </c>
      <c r="H1855" s="61">
        <v>4.3</v>
      </c>
      <c r="I1855" s="62">
        <f>Table1[[#This Row],[gross]]-Table1[[#This Row],[budget]]</f>
        <v>2828771</v>
      </c>
      <c r="J1855" s="61">
        <f>Table1[[#This Row],[gross]]/1000000</f>
        <v>8.8287709999999997</v>
      </c>
      <c r="K1855" s="61">
        <f>Table1[[#This Row],[budget]]/1000000</f>
        <v>6</v>
      </c>
      <c r="L1855" s="71">
        <f>Table1[[#This Row],[Profit_Margin]]/1000000</f>
        <v>2.8287710000000001</v>
      </c>
    </row>
    <row r="1856" spans="1:12">
      <c r="A1856" s="68" t="s">
        <v>8504</v>
      </c>
      <c r="B1856" s="61">
        <v>104</v>
      </c>
      <c r="C1856" s="62">
        <v>21800302</v>
      </c>
      <c r="D1856" s="61" t="s">
        <v>4479</v>
      </c>
      <c r="E1856" s="61" t="s">
        <v>8505</v>
      </c>
      <c r="F1856" s="61" t="s">
        <v>37</v>
      </c>
      <c r="G1856" s="62">
        <v>30000000</v>
      </c>
      <c r="H1856" s="61">
        <v>5.5</v>
      </c>
      <c r="I1856" s="62">
        <f>Table1[[#This Row],[gross]]-Table1[[#This Row],[budget]]</f>
        <v>-8199698</v>
      </c>
      <c r="J1856" s="61">
        <f>Table1[[#This Row],[gross]]/1000000</f>
        <v>21.800301999999999</v>
      </c>
      <c r="K1856" s="61">
        <f>Table1[[#This Row],[budget]]/1000000</f>
        <v>30</v>
      </c>
      <c r="L1856" s="71">
        <f>Table1[[#This Row],[Profit_Margin]]/1000000</f>
        <v>-8.1996979999999997</v>
      </c>
    </row>
    <row r="1857" spans="1:12">
      <c r="A1857" s="68" t="s">
        <v>521</v>
      </c>
      <c r="B1857" s="61">
        <v>126</v>
      </c>
      <c r="C1857" s="62">
        <v>186336103</v>
      </c>
      <c r="D1857" s="61" t="s">
        <v>1533</v>
      </c>
      <c r="E1857" s="61" t="s">
        <v>1534</v>
      </c>
      <c r="F1857" s="61" t="s">
        <v>37</v>
      </c>
      <c r="G1857" s="62">
        <v>120000000</v>
      </c>
      <c r="H1857" s="61">
        <v>6.5</v>
      </c>
      <c r="I1857" s="62">
        <f>Table1[[#This Row],[gross]]-Table1[[#This Row],[budget]]</f>
        <v>66336103</v>
      </c>
      <c r="J1857" s="61">
        <f>Table1[[#This Row],[gross]]/1000000</f>
        <v>186.33610300000001</v>
      </c>
      <c r="K1857" s="61">
        <f>Table1[[#This Row],[budget]]/1000000</f>
        <v>120</v>
      </c>
      <c r="L1857" s="71">
        <f>Table1[[#This Row],[Profit_Margin]]/1000000</f>
        <v>66.336102999999994</v>
      </c>
    </row>
    <row r="1858" spans="1:12">
      <c r="A1858" s="68" t="s">
        <v>9632</v>
      </c>
      <c r="B1858" s="61">
        <v>90</v>
      </c>
      <c r="C1858" s="62">
        <v>32553210</v>
      </c>
      <c r="D1858" s="61" t="s">
        <v>3057</v>
      </c>
      <c r="E1858" s="61" t="s">
        <v>9635</v>
      </c>
      <c r="F1858" s="61" t="s">
        <v>37</v>
      </c>
      <c r="G1858" s="62">
        <v>25000000</v>
      </c>
      <c r="H1858" s="61">
        <v>6.3</v>
      </c>
      <c r="I1858" s="62">
        <f>Table1[[#This Row],[gross]]-Table1[[#This Row],[budget]]</f>
        <v>7553210</v>
      </c>
      <c r="J1858" s="61">
        <f>Table1[[#This Row],[gross]]/1000000</f>
        <v>32.55321</v>
      </c>
      <c r="K1858" s="61">
        <f>Table1[[#This Row],[budget]]/1000000</f>
        <v>25</v>
      </c>
      <c r="L1858" s="71">
        <f>Table1[[#This Row],[Profit_Margin]]/1000000</f>
        <v>7.55321</v>
      </c>
    </row>
    <row r="1859" spans="1:12">
      <c r="A1859" s="68" t="s">
        <v>2785</v>
      </c>
      <c r="B1859" s="61">
        <v>96</v>
      </c>
      <c r="C1859" s="62">
        <v>126203320</v>
      </c>
      <c r="D1859" s="61" t="s">
        <v>1681</v>
      </c>
      <c r="E1859" s="61" t="s">
        <v>5029</v>
      </c>
      <c r="F1859" s="61" t="s">
        <v>37</v>
      </c>
      <c r="G1859" s="62">
        <v>50000000</v>
      </c>
      <c r="H1859" s="61">
        <v>5.8</v>
      </c>
      <c r="I1859" s="62">
        <f>Table1[[#This Row],[gross]]-Table1[[#This Row],[budget]]</f>
        <v>76203320</v>
      </c>
      <c r="J1859" s="61">
        <f>Table1[[#This Row],[gross]]/1000000</f>
        <v>126.20332000000001</v>
      </c>
      <c r="K1859" s="61">
        <f>Table1[[#This Row],[budget]]/1000000</f>
        <v>50</v>
      </c>
      <c r="L1859" s="71">
        <f>Table1[[#This Row],[Profit_Margin]]/1000000</f>
        <v>76.203320000000005</v>
      </c>
    </row>
    <row r="1860" spans="1:12">
      <c r="A1860" s="68" t="s">
        <v>4437</v>
      </c>
      <c r="B1860" s="61">
        <v>143</v>
      </c>
      <c r="C1860" s="62">
        <v>82528097</v>
      </c>
      <c r="D1860" s="61" t="s">
        <v>6199</v>
      </c>
      <c r="E1860" s="61" t="s">
        <v>8036</v>
      </c>
      <c r="F1860" s="61" t="s">
        <v>37</v>
      </c>
      <c r="G1860" s="62">
        <v>6500000</v>
      </c>
      <c r="H1860" s="61">
        <v>7.3</v>
      </c>
      <c r="I1860" s="62">
        <f>Table1[[#This Row],[gross]]-Table1[[#This Row],[budget]]</f>
        <v>76028097</v>
      </c>
      <c r="J1860" s="61">
        <f>Table1[[#This Row],[gross]]/1000000</f>
        <v>82.528097000000002</v>
      </c>
      <c r="K1860" s="61">
        <f>Table1[[#This Row],[budget]]/1000000</f>
        <v>6.5</v>
      </c>
      <c r="L1860" s="71">
        <f>Table1[[#This Row],[Profit_Margin]]/1000000</f>
        <v>76.028097000000002</v>
      </c>
    </row>
    <row r="1861" spans="1:12">
      <c r="A1861" s="68" t="s">
        <v>946</v>
      </c>
      <c r="B1861" s="61">
        <v>92</v>
      </c>
      <c r="C1861" s="62">
        <v>111505642</v>
      </c>
      <c r="D1861" s="61" t="s">
        <v>621</v>
      </c>
      <c r="E1861" s="61" t="s">
        <v>949</v>
      </c>
      <c r="F1861" s="61" t="s">
        <v>37</v>
      </c>
      <c r="G1861" s="62">
        <v>145000000</v>
      </c>
      <c r="H1861" s="61">
        <v>6.9</v>
      </c>
      <c r="I1861" s="62">
        <f>Table1[[#This Row],[gross]]-Table1[[#This Row],[budget]]</f>
        <v>-33494358</v>
      </c>
      <c r="J1861" s="61">
        <f>Table1[[#This Row],[gross]]/1000000</f>
        <v>111.50564199999999</v>
      </c>
      <c r="K1861" s="61">
        <f>Table1[[#This Row],[budget]]/1000000</f>
        <v>145</v>
      </c>
      <c r="L1861" s="71">
        <f>Table1[[#This Row],[Profit_Margin]]/1000000</f>
        <v>-33.494357999999998</v>
      </c>
    </row>
    <row r="1862" spans="1:12">
      <c r="A1862" s="68" t="s">
        <v>2042</v>
      </c>
      <c r="B1862" s="61">
        <v>94</v>
      </c>
      <c r="C1862" s="62">
        <v>68218041</v>
      </c>
      <c r="D1862" s="61" t="s">
        <v>515</v>
      </c>
      <c r="E1862" s="61" t="s">
        <v>4686</v>
      </c>
      <c r="F1862" s="61" t="s">
        <v>37</v>
      </c>
      <c r="G1862" s="62">
        <v>55000000</v>
      </c>
      <c r="H1862" s="61">
        <v>6</v>
      </c>
      <c r="I1862" s="62">
        <f>Table1[[#This Row],[gross]]-Table1[[#This Row],[budget]]</f>
        <v>13218041</v>
      </c>
      <c r="J1862" s="61">
        <f>Table1[[#This Row],[gross]]/1000000</f>
        <v>68.218040999999999</v>
      </c>
      <c r="K1862" s="61">
        <f>Table1[[#This Row],[budget]]/1000000</f>
        <v>55</v>
      </c>
      <c r="L1862" s="71">
        <f>Table1[[#This Row],[Profit_Margin]]/1000000</f>
        <v>13.218040999999999</v>
      </c>
    </row>
    <row r="1863" spans="1:12">
      <c r="A1863" s="68" t="s">
        <v>11327</v>
      </c>
      <c r="B1863" s="61">
        <v>150</v>
      </c>
      <c r="C1863" s="62">
        <v>3958500</v>
      </c>
      <c r="D1863" s="61" t="s">
        <v>5940</v>
      </c>
      <c r="E1863" s="61" t="s">
        <v>13549</v>
      </c>
      <c r="F1863" s="61" t="s">
        <v>37</v>
      </c>
      <c r="G1863" s="62">
        <v>8200000</v>
      </c>
      <c r="H1863" s="61">
        <v>6.8</v>
      </c>
      <c r="I1863" s="62">
        <f>Table1[[#This Row],[gross]]-Table1[[#This Row],[budget]]</f>
        <v>-4241500</v>
      </c>
      <c r="J1863" s="61">
        <f>Table1[[#This Row],[gross]]/1000000</f>
        <v>3.9584999999999999</v>
      </c>
      <c r="K1863" s="61">
        <f>Table1[[#This Row],[budget]]/1000000</f>
        <v>8.1999999999999993</v>
      </c>
      <c r="L1863" s="71">
        <f>Table1[[#This Row],[Profit_Margin]]/1000000</f>
        <v>-4.2415000000000003</v>
      </c>
    </row>
    <row r="1864" spans="1:12">
      <c r="A1864" s="68" t="s">
        <v>5647</v>
      </c>
      <c r="B1864" s="61">
        <v>103</v>
      </c>
      <c r="C1864" s="62">
        <v>11034436</v>
      </c>
      <c r="D1864" s="61" t="s">
        <v>11225</v>
      </c>
      <c r="E1864" s="61" t="s">
        <v>11226</v>
      </c>
      <c r="F1864" s="61" t="s">
        <v>37</v>
      </c>
      <c r="G1864" s="62">
        <v>20000000</v>
      </c>
      <c r="H1864" s="61">
        <v>7.1</v>
      </c>
      <c r="I1864" s="62">
        <f>Table1[[#This Row],[gross]]-Table1[[#This Row],[budget]]</f>
        <v>-8965564</v>
      </c>
      <c r="J1864" s="61">
        <f>Table1[[#This Row],[gross]]/1000000</f>
        <v>11.034435999999999</v>
      </c>
      <c r="K1864" s="61">
        <f>Table1[[#This Row],[budget]]/1000000</f>
        <v>20</v>
      </c>
      <c r="L1864" s="71">
        <f>Table1[[#This Row],[Profit_Margin]]/1000000</f>
        <v>-8.9655640000000005</v>
      </c>
    </row>
    <row r="1865" spans="1:12">
      <c r="A1865" s="68" t="s">
        <v>1252</v>
      </c>
      <c r="B1865" s="61">
        <v>125</v>
      </c>
      <c r="C1865" s="62">
        <v>219200000</v>
      </c>
      <c r="D1865" s="61" t="s">
        <v>9105</v>
      </c>
      <c r="E1865" s="61" t="s">
        <v>9374</v>
      </c>
      <c r="F1865" s="61" t="s">
        <v>37</v>
      </c>
      <c r="G1865" s="62">
        <v>25000000</v>
      </c>
      <c r="H1865" s="61">
        <v>6.9</v>
      </c>
      <c r="I1865" s="62">
        <f>Table1[[#This Row],[gross]]-Table1[[#This Row],[budget]]</f>
        <v>194200000</v>
      </c>
      <c r="J1865" s="61">
        <f>Table1[[#This Row],[gross]]/1000000</f>
        <v>219.2</v>
      </c>
      <c r="K1865" s="61">
        <f>Table1[[#This Row],[budget]]/1000000</f>
        <v>25</v>
      </c>
      <c r="L1865" s="71">
        <f>Table1[[#This Row],[Profit_Margin]]/1000000</f>
        <v>194.2</v>
      </c>
    </row>
    <row r="1866" spans="1:12">
      <c r="A1866" s="68" t="s">
        <v>9927</v>
      </c>
      <c r="B1866" s="61">
        <v>105</v>
      </c>
      <c r="C1866" s="62">
        <v>10070000</v>
      </c>
      <c r="D1866" s="61" t="s">
        <v>1415</v>
      </c>
      <c r="E1866" s="61" t="s">
        <v>9928</v>
      </c>
      <c r="F1866" s="61" t="s">
        <v>37</v>
      </c>
      <c r="G1866" s="62">
        <v>25000000</v>
      </c>
      <c r="H1866" s="61">
        <v>6.2</v>
      </c>
      <c r="I1866" s="62">
        <f>Table1[[#This Row],[gross]]-Table1[[#This Row],[budget]]</f>
        <v>-14930000</v>
      </c>
      <c r="J1866" s="61">
        <f>Table1[[#This Row],[gross]]/1000000</f>
        <v>10.07</v>
      </c>
      <c r="K1866" s="61">
        <f>Table1[[#This Row],[budget]]/1000000</f>
        <v>25</v>
      </c>
      <c r="L1866" s="71">
        <f>Table1[[#This Row],[Profit_Margin]]/1000000</f>
        <v>-14.93</v>
      </c>
    </row>
    <row r="1867" spans="1:12">
      <c r="A1867" s="68" t="s">
        <v>857</v>
      </c>
      <c r="B1867" s="61">
        <v>111</v>
      </c>
      <c r="C1867" s="62">
        <v>22551000</v>
      </c>
      <c r="D1867" s="61" t="s">
        <v>1415</v>
      </c>
      <c r="E1867" s="61" t="s">
        <v>16043</v>
      </c>
      <c r="F1867" s="61" t="s">
        <v>37</v>
      </c>
      <c r="G1867" s="62">
        <v>8000000</v>
      </c>
      <c r="H1867" s="61">
        <v>7.4</v>
      </c>
      <c r="I1867" s="62">
        <f>Table1[[#This Row],[gross]]-Table1[[#This Row],[budget]]</f>
        <v>14551000</v>
      </c>
      <c r="J1867" s="61">
        <f>Table1[[#This Row],[gross]]/1000000</f>
        <v>22.550999999999998</v>
      </c>
      <c r="K1867" s="61">
        <f>Table1[[#This Row],[budget]]/1000000</f>
        <v>8</v>
      </c>
      <c r="L1867" s="71">
        <f>Table1[[#This Row],[Profit_Margin]]/1000000</f>
        <v>14.551</v>
      </c>
    </row>
    <row r="1868" spans="1:12">
      <c r="A1868" s="68" t="s">
        <v>11999</v>
      </c>
      <c r="B1868" s="61">
        <v>130</v>
      </c>
      <c r="C1868" s="62">
        <v>21589307</v>
      </c>
      <c r="D1868" s="61" t="s">
        <v>3409</v>
      </c>
      <c r="E1868" s="61" t="s">
        <v>15019</v>
      </c>
      <c r="F1868" s="61" t="s">
        <v>37</v>
      </c>
      <c r="G1868" s="62">
        <v>10000000</v>
      </c>
      <c r="H1868" s="61">
        <v>7.4</v>
      </c>
      <c r="I1868" s="62">
        <f>Table1[[#This Row],[gross]]-Table1[[#This Row],[budget]]</f>
        <v>11589307</v>
      </c>
      <c r="J1868" s="61">
        <f>Table1[[#This Row],[gross]]/1000000</f>
        <v>21.589307000000002</v>
      </c>
      <c r="K1868" s="61">
        <f>Table1[[#This Row],[budget]]/1000000</f>
        <v>10</v>
      </c>
      <c r="L1868" s="71">
        <f>Table1[[#This Row],[Profit_Margin]]/1000000</f>
        <v>11.589307</v>
      </c>
    </row>
    <row r="1869" spans="1:12">
      <c r="A1869" s="68" t="s">
        <v>2129</v>
      </c>
      <c r="B1869" s="61">
        <v>88</v>
      </c>
      <c r="C1869" s="62">
        <v>120618403</v>
      </c>
      <c r="D1869" s="61" t="s">
        <v>2131</v>
      </c>
      <c r="E1869" s="61" t="s">
        <v>2132</v>
      </c>
      <c r="F1869" s="61" t="s">
        <v>37</v>
      </c>
      <c r="G1869" s="62">
        <v>90000000</v>
      </c>
      <c r="H1869" s="61">
        <v>7.5</v>
      </c>
      <c r="I1869" s="62">
        <f>Table1[[#This Row],[gross]]-Table1[[#This Row],[budget]]</f>
        <v>30618403</v>
      </c>
      <c r="J1869" s="61">
        <f>Table1[[#This Row],[gross]]/1000000</f>
        <v>120.618403</v>
      </c>
      <c r="K1869" s="61">
        <f>Table1[[#This Row],[budget]]/1000000</f>
        <v>90</v>
      </c>
      <c r="L1869" s="71">
        <f>Table1[[#This Row],[Profit_Margin]]/1000000</f>
        <v>30.618403000000001</v>
      </c>
    </row>
    <row r="1870" spans="1:12">
      <c r="A1870" s="68" t="s">
        <v>5877</v>
      </c>
      <c r="B1870" s="61">
        <v>147</v>
      </c>
      <c r="C1870" s="62">
        <v>7219578</v>
      </c>
      <c r="D1870" s="61" t="s">
        <v>1924</v>
      </c>
      <c r="E1870" s="61" t="s">
        <v>13161</v>
      </c>
      <c r="F1870" s="61" t="s">
        <v>37</v>
      </c>
      <c r="G1870" s="62">
        <v>15000000</v>
      </c>
      <c r="H1870" s="61">
        <v>8</v>
      </c>
      <c r="I1870" s="62">
        <f>Table1[[#This Row],[gross]]-Table1[[#This Row],[budget]]</f>
        <v>-7780422</v>
      </c>
      <c r="J1870" s="61">
        <f>Table1[[#This Row],[gross]]/1000000</f>
        <v>7.2195780000000003</v>
      </c>
      <c r="K1870" s="61">
        <f>Table1[[#This Row],[budget]]/1000000</f>
        <v>15</v>
      </c>
      <c r="L1870" s="71">
        <f>Table1[[#This Row],[Profit_Margin]]/1000000</f>
        <v>-7.7804219999999997</v>
      </c>
    </row>
    <row r="1871" spans="1:12">
      <c r="A1871" s="68" t="s">
        <v>4218</v>
      </c>
      <c r="B1871" s="61">
        <v>117</v>
      </c>
      <c r="C1871" s="62">
        <v>20101861</v>
      </c>
      <c r="D1871" s="61" t="s">
        <v>2469</v>
      </c>
      <c r="E1871" s="61" t="s">
        <v>5907</v>
      </c>
      <c r="F1871" s="61" t="s">
        <v>37</v>
      </c>
      <c r="G1871" s="62">
        <v>45000000</v>
      </c>
      <c r="H1871" s="61">
        <v>6</v>
      </c>
      <c r="I1871" s="62">
        <f>Table1[[#This Row],[gross]]-Table1[[#This Row],[budget]]</f>
        <v>-24898139</v>
      </c>
      <c r="J1871" s="61">
        <f>Table1[[#This Row],[gross]]/1000000</f>
        <v>20.101861</v>
      </c>
      <c r="K1871" s="61">
        <f>Table1[[#This Row],[budget]]/1000000</f>
        <v>45</v>
      </c>
      <c r="L1871" s="71">
        <f>Table1[[#This Row],[Profit_Margin]]/1000000</f>
        <v>-24.898139</v>
      </c>
    </row>
    <row r="1872" spans="1:12">
      <c r="A1872" s="68" t="s">
        <v>3639</v>
      </c>
      <c r="B1872" s="61">
        <v>112</v>
      </c>
      <c r="C1872" s="62">
        <v>4554569</v>
      </c>
      <c r="D1872" s="61" t="s">
        <v>2527</v>
      </c>
      <c r="E1872" s="61" t="s">
        <v>8811</v>
      </c>
      <c r="F1872" s="61" t="s">
        <v>37</v>
      </c>
      <c r="G1872" s="62">
        <v>28000000</v>
      </c>
      <c r="H1872" s="61">
        <v>6.9</v>
      </c>
      <c r="I1872" s="62">
        <f>Table1[[#This Row],[gross]]-Table1[[#This Row],[budget]]</f>
        <v>-23445431</v>
      </c>
      <c r="J1872" s="61">
        <f>Table1[[#This Row],[gross]]/1000000</f>
        <v>4.5545689999999999</v>
      </c>
      <c r="K1872" s="61">
        <f>Table1[[#This Row],[budget]]/1000000</f>
        <v>28</v>
      </c>
      <c r="L1872" s="71">
        <f>Table1[[#This Row],[Profit_Margin]]/1000000</f>
        <v>-23.445430999999999</v>
      </c>
    </row>
    <row r="1873" spans="1:12">
      <c r="A1873" s="68" t="s">
        <v>389</v>
      </c>
      <c r="B1873" s="61">
        <v>163</v>
      </c>
      <c r="C1873" s="62">
        <v>47379090</v>
      </c>
      <c r="D1873" s="61" t="s">
        <v>2819</v>
      </c>
      <c r="E1873" s="61" t="s">
        <v>3095</v>
      </c>
      <c r="F1873" s="61" t="s">
        <v>37</v>
      </c>
      <c r="G1873" s="62">
        <v>70000000</v>
      </c>
      <c r="H1873" s="61">
        <v>7.6</v>
      </c>
      <c r="I1873" s="62">
        <f>Table1[[#This Row],[gross]]-Table1[[#This Row],[budget]]</f>
        <v>-22620910</v>
      </c>
      <c r="J1873" s="61">
        <f>Table1[[#This Row],[gross]]/1000000</f>
        <v>47.379089999999998</v>
      </c>
      <c r="K1873" s="61">
        <f>Table1[[#This Row],[budget]]/1000000</f>
        <v>70</v>
      </c>
      <c r="L1873" s="71">
        <f>Table1[[#This Row],[Profit_Margin]]/1000000</f>
        <v>-22.620909999999999</v>
      </c>
    </row>
    <row r="1874" spans="1:12">
      <c r="A1874" s="68" t="s">
        <v>3917</v>
      </c>
      <c r="B1874" s="61">
        <v>87</v>
      </c>
      <c r="C1874" s="62">
        <v>16290976</v>
      </c>
      <c r="D1874" s="61" t="s">
        <v>10140</v>
      </c>
      <c r="E1874" s="61" t="s">
        <v>10141</v>
      </c>
      <c r="F1874" s="61" t="s">
        <v>37</v>
      </c>
      <c r="G1874" s="62">
        <v>24000000</v>
      </c>
      <c r="H1874" s="61">
        <v>6.2</v>
      </c>
      <c r="I1874" s="62">
        <f>Table1[[#This Row],[gross]]-Table1[[#This Row],[budget]]</f>
        <v>-7709024</v>
      </c>
      <c r="J1874" s="61">
        <f>Table1[[#This Row],[gross]]/1000000</f>
        <v>16.290976000000001</v>
      </c>
      <c r="K1874" s="61">
        <f>Table1[[#This Row],[budget]]/1000000</f>
        <v>24</v>
      </c>
      <c r="L1874" s="71">
        <f>Table1[[#This Row],[Profit_Margin]]/1000000</f>
        <v>-7.7090240000000003</v>
      </c>
    </row>
    <row r="1875" spans="1:12">
      <c r="A1875" s="68" t="s">
        <v>717</v>
      </c>
      <c r="B1875" s="61">
        <v>119</v>
      </c>
      <c r="C1875" s="62">
        <v>51178893</v>
      </c>
      <c r="D1875" s="61" t="s">
        <v>4800</v>
      </c>
      <c r="E1875" s="61" t="s">
        <v>4801</v>
      </c>
      <c r="F1875" s="61" t="s">
        <v>37</v>
      </c>
      <c r="G1875" s="62">
        <v>50000000</v>
      </c>
      <c r="H1875" s="61">
        <v>6.4</v>
      </c>
      <c r="I1875" s="62">
        <f>Table1[[#This Row],[gross]]-Table1[[#This Row],[budget]]</f>
        <v>1178893</v>
      </c>
      <c r="J1875" s="61">
        <f>Table1[[#This Row],[gross]]/1000000</f>
        <v>51.178893000000002</v>
      </c>
      <c r="K1875" s="61">
        <f>Table1[[#This Row],[budget]]/1000000</f>
        <v>50</v>
      </c>
      <c r="L1875" s="71">
        <f>Table1[[#This Row],[Profit_Margin]]/1000000</f>
        <v>1.178893</v>
      </c>
    </row>
    <row r="1876" spans="1:12">
      <c r="A1876" s="68" t="s">
        <v>5328</v>
      </c>
      <c r="B1876" s="61">
        <v>115</v>
      </c>
      <c r="C1876" s="62">
        <v>31874869</v>
      </c>
      <c r="D1876" s="61" t="s">
        <v>2215</v>
      </c>
      <c r="E1876" s="61" t="s">
        <v>5329</v>
      </c>
      <c r="F1876" s="61" t="s">
        <v>37</v>
      </c>
      <c r="G1876" s="62">
        <v>50000000</v>
      </c>
      <c r="H1876" s="61">
        <v>6.1</v>
      </c>
      <c r="I1876" s="62">
        <f>Table1[[#This Row],[gross]]-Table1[[#This Row],[budget]]</f>
        <v>-18125131</v>
      </c>
      <c r="J1876" s="61">
        <f>Table1[[#This Row],[gross]]/1000000</f>
        <v>31.874869</v>
      </c>
      <c r="K1876" s="61">
        <f>Table1[[#This Row],[budget]]/1000000</f>
        <v>50</v>
      </c>
      <c r="L1876" s="71">
        <f>Table1[[#This Row],[Profit_Margin]]/1000000</f>
        <v>-18.125131</v>
      </c>
    </row>
    <row r="1877" spans="1:12">
      <c r="A1877" s="68" t="s">
        <v>22966</v>
      </c>
      <c r="B1877" s="61">
        <v>88</v>
      </c>
      <c r="C1877" s="62">
        <v>1523883</v>
      </c>
      <c r="D1877" s="61" t="s">
        <v>16528</v>
      </c>
      <c r="E1877" s="61" t="s">
        <v>22969</v>
      </c>
      <c r="F1877" s="61" t="s">
        <v>37</v>
      </c>
      <c r="G1877" s="62">
        <v>1750211</v>
      </c>
      <c r="H1877" s="61">
        <v>7.8</v>
      </c>
      <c r="I1877" s="62">
        <f>Table1[[#This Row],[gross]]-Table1[[#This Row],[budget]]</f>
        <v>-226328</v>
      </c>
      <c r="J1877" s="61">
        <f>Table1[[#This Row],[gross]]/1000000</f>
        <v>1.5238830000000001</v>
      </c>
      <c r="K1877" s="61">
        <f>Table1[[#This Row],[budget]]/1000000</f>
        <v>1.750211</v>
      </c>
      <c r="L1877" s="71">
        <f>Table1[[#This Row],[Profit_Margin]]/1000000</f>
        <v>-0.226328</v>
      </c>
    </row>
    <row r="1878" spans="1:12">
      <c r="A1878" s="68" t="s">
        <v>7392</v>
      </c>
      <c r="B1878" s="61">
        <v>98</v>
      </c>
      <c r="C1878" s="62">
        <v>43894863</v>
      </c>
      <c r="D1878" s="61" t="s">
        <v>1681</v>
      </c>
      <c r="E1878" s="61" t="s">
        <v>7394</v>
      </c>
      <c r="F1878" s="61" t="s">
        <v>37</v>
      </c>
      <c r="G1878" s="62">
        <v>30000000</v>
      </c>
      <c r="H1878" s="61">
        <v>5.9</v>
      </c>
      <c r="I1878" s="62">
        <f>Table1[[#This Row],[gross]]-Table1[[#This Row],[budget]]</f>
        <v>13894863</v>
      </c>
      <c r="J1878" s="61">
        <f>Table1[[#This Row],[gross]]/1000000</f>
        <v>43.894863000000001</v>
      </c>
      <c r="K1878" s="61">
        <f>Table1[[#This Row],[budget]]/1000000</f>
        <v>30</v>
      </c>
      <c r="L1878" s="71">
        <f>Table1[[#This Row],[Profit_Margin]]/1000000</f>
        <v>13.894863000000001</v>
      </c>
    </row>
    <row r="1879" spans="1:12">
      <c r="A1879" s="68" t="s">
        <v>5225</v>
      </c>
      <c r="B1879" s="61">
        <v>112</v>
      </c>
      <c r="C1879" s="62">
        <v>19151864</v>
      </c>
      <c r="D1879" s="61" t="s">
        <v>1681</v>
      </c>
      <c r="E1879" s="61" t="s">
        <v>11039</v>
      </c>
      <c r="F1879" s="61" t="s">
        <v>37</v>
      </c>
      <c r="G1879" s="62">
        <v>40000000</v>
      </c>
      <c r="H1879" s="61">
        <v>5.9</v>
      </c>
      <c r="I1879" s="62">
        <f>Table1[[#This Row],[gross]]-Table1[[#This Row],[budget]]</f>
        <v>-20848136</v>
      </c>
      <c r="J1879" s="61">
        <f>Table1[[#This Row],[gross]]/1000000</f>
        <v>19.151864</v>
      </c>
      <c r="K1879" s="61">
        <f>Table1[[#This Row],[budget]]/1000000</f>
        <v>40</v>
      </c>
      <c r="L1879" s="71">
        <f>Table1[[#This Row],[Profit_Margin]]/1000000</f>
        <v>-20.848136</v>
      </c>
    </row>
    <row r="1880" spans="1:12">
      <c r="A1880" s="68" t="s">
        <v>5653</v>
      </c>
      <c r="B1880" s="61">
        <v>105</v>
      </c>
      <c r="C1880" s="62">
        <v>126805112</v>
      </c>
      <c r="D1880" s="61" t="s">
        <v>1681</v>
      </c>
      <c r="E1880" s="61" t="s">
        <v>5654</v>
      </c>
      <c r="F1880" s="61" t="s">
        <v>37</v>
      </c>
      <c r="G1880" s="62">
        <v>46000000</v>
      </c>
      <c r="H1880" s="61">
        <v>6.3</v>
      </c>
      <c r="I1880" s="62">
        <f>Table1[[#This Row],[gross]]-Table1[[#This Row],[budget]]</f>
        <v>80805112</v>
      </c>
      <c r="J1880" s="61">
        <f>Table1[[#This Row],[gross]]/1000000</f>
        <v>126.80511199999999</v>
      </c>
      <c r="K1880" s="61">
        <f>Table1[[#This Row],[budget]]/1000000</f>
        <v>46</v>
      </c>
      <c r="L1880" s="71">
        <f>Table1[[#This Row],[Profit_Margin]]/1000000</f>
        <v>80.805111999999994</v>
      </c>
    </row>
    <row r="1881" spans="1:12">
      <c r="A1881" s="68" t="s">
        <v>7109</v>
      </c>
      <c r="B1881" s="61">
        <v>94</v>
      </c>
      <c r="C1881" s="62">
        <v>59573085</v>
      </c>
      <c r="D1881" s="61" t="s">
        <v>2717</v>
      </c>
      <c r="E1881" s="61" t="s">
        <v>11769</v>
      </c>
      <c r="F1881" s="61" t="s">
        <v>37</v>
      </c>
      <c r="G1881" s="62">
        <v>18000000</v>
      </c>
      <c r="H1881" s="61">
        <v>6.1</v>
      </c>
      <c r="I1881" s="62">
        <f>Table1[[#This Row],[gross]]-Table1[[#This Row],[budget]]</f>
        <v>41573085</v>
      </c>
      <c r="J1881" s="61">
        <f>Table1[[#This Row],[gross]]/1000000</f>
        <v>59.573084999999999</v>
      </c>
      <c r="K1881" s="61">
        <f>Table1[[#This Row],[budget]]/1000000</f>
        <v>18</v>
      </c>
      <c r="L1881" s="71">
        <f>Table1[[#This Row],[Profit_Margin]]/1000000</f>
        <v>41.573084999999999</v>
      </c>
    </row>
    <row r="1882" spans="1:12">
      <c r="A1882" s="68" t="s">
        <v>5829</v>
      </c>
      <c r="B1882" s="61">
        <v>95</v>
      </c>
      <c r="C1882" s="62">
        <v>241437427</v>
      </c>
      <c r="D1882" s="61" t="s">
        <v>2717</v>
      </c>
      <c r="E1882" s="61" t="s">
        <v>17705</v>
      </c>
      <c r="F1882" s="61" t="s">
        <v>37</v>
      </c>
      <c r="G1882" s="62">
        <v>5000000</v>
      </c>
      <c r="H1882" s="61">
        <v>6.6</v>
      </c>
      <c r="I1882" s="62">
        <f>Table1[[#This Row],[gross]]-Table1[[#This Row],[budget]]</f>
        <v>236437427</v>
      </c>
      <c r="J1882" s="61">
        <f>Table1[[#This Row],[gross]]/1000000</f>
        <v>241.43742700000001</v>
      </c>
      <c r="K1882" s="61">
        <f>Table1[[#This Row],[budget]]/1000000</f>
        <v>5</v>
      </c>
      <c r="L1882" s="71">
        <f>Table1[[#This Row],[Profit_Margin]]/1000000</f>
        <v>236.43742700000001</v>
      </c>
    </row>
    <row r="1883" spans="1:12">
      <c r="A1883" s="68" t="s">
        <v>5486</v>
      </c>
      <c r="B1883" s="61">
        <v>101</v>
      </c>
      <c r="C1883" s="62">
        <v>51527787</v>
      </c>
      <c r="D1883" s="61" t="s">
        <v>5544</v>
      </c>
      <c r="E1883" s="61" t="s">
        <v>13387</v>
      </c>
      <c r="F1883" s="61" t="s">
        <v>37</v>
      </c>
      <c r="G1883" s="62">
        <v>15000000</v>
      </c>
      <c r="H1883" s="61">
        <v>5.5</v>
      </c>
      <c r="I1883" s="62">
        <f>Table1[[#This Row],[gross]]-Table1[[#This Row],[budget]]</f>
        <v>36527787</v>
      </c>
      <c r="J1883" s="61">
        <f>Table1[[#This Row],[gross]]/1000000</f>
        <v>51.527786999999996</v>
      </c>
      <c r="K1883" s="61">
        <f>Table1[[#This Row],[budget]]/1000000</f>
        <v>15</v>
      </c>
      <c r="L1883" s="71">
        <f>Table1[[#This Row],[Profit_Margin]]/1000000</f>
        <v>36.527786999999996</v>
      </c>
    </row>
    <row r="1884" spans="1:12">
      <c r="A1884" s="68" t="s">
        <v>6977</v>
      </c>
      <c r="B1884" s="61">
        <v>95</v>
      </c>
      <c r="C1884" s="62">
        <v>866778</v>
      </c>
      <c r="D1884" s="61" t="s">
        <v>214</v>
      </c>
      <c r="E1884" s="61" t="s">
        <v>15287</v>
      </c>
      <c r="F1884" s="61" t="s">
        <v>37</v>
      </c>
      <c r="G1884" s="62">
        <v>10000000</v>
      </c>
      <c r="H1884" s="61">
        <v>6.7</v>
      </c>
      <c r="I1884" s="62">
        <f>Table1[[#This Row],[gross]]-Table1[[#This Row],[budget]]</f>
        <v>-9133222</v>
      </c>
      <c r="J1884" s="61">
        <f>Table1[[#This Row],[gross]]/1000000</f>
        <v>0.86677800000000005</v>
      </c>
      <c r="K1884" s="61">
        <f>Table1[[#This Row],[budget]]/1000000</f>
        <v>10</v>
      </c>
      <c r="L1884" s="71">
        <f>Table1[[#This Row],[Profit_Margin]]/1000000</f>
        <v>-9.133222</v>
      </c>
    </row>
    <row r="1885" spans="1:12">
      <c r="A1885" s="68" t="s">
        <v>5702</v>
      </c>
      <c r="B1885" s="61">
        <v>90</v>
      </c>
      <c r="C1885" s="62">
        <v>15549702</v>
      </c>
      <c r="D1885" s="61" t="s">
        <v>1681</v>
      </c>
      <c r="E1885" s="61" t="s">
        <v>13447</v>
      </c>
      <c r="F1885" s="61" t="s">
        <v>37</v>
      </c>
      <c r="G1885" s="62">
        <v>14000000</v>
      </c>
      <c r="H1885" s="61">
        <v>4.5999999999999996</v>
      </c>
      <c r="I1885" s="62">
        <f>Table1[[#This Row],[gross]]-Table1[[#This Row],[budget]]</f>
        <v>1549702</v>
      </c>
      <c r="J1885" s="61">
        <f>Table1[[#This Row],[gross]]/1000000</f>
        <v>15.549702</v>
      </c>
      <c r="K1885" s="61">
        <f>Table1[[#This Row],[budget]]/1000000</f>
        <v>14</v>
      </c>
      <c r="L1885" s="71">
        <f>Table1[[#This Row],[Profit_Margin]]/1000000</f>
        <v>1.5497019999999999</v>
      </c>
    </row>
    <row r="1886" spans="1:12">
      <c r="A1886" s="68" t="s">
        <v>6963</v>
      </c>
      <c r="B1886" s="61">
        <v>120</v>
      </c>
      <c r="C1886" s="62">
        <v>52929168</v>
      </c>
      <c r="D1886" s="61" t="s">
        <v>1009</v>
      </c>
      <c r="E1886" s="61" t="s">
        <v>14514</v>
      </c>
      <c r="F1886" s="61" t="s">
        <v>37</v>
      </c>
      <c r="G1886" s="62">
        <v>11000000</v>
      </c>
      <c r="H1886" s="61">
        <v>7.5</v>
      </c>
      <c r="I1886" s="62">
        <f>Table1[[#This Row],[gross]]-Table1[[#This Row],[budget]]</f>
        <v>41929168</v>
      </c>
      <c r="J1886" s="61">
        <f>Table1[[#This Row],[gross]]/1000000</f>
        <v>52.929167999999997</v>
      </c>
      <c r="K1886" s="61">
        <f>Table1[[#This Row],[budget]]/1000000</f>
        <v>11</v>
      </c>
      <c r="L1886" s="71">
        <f>Table1[[#This Row],[Profit_Margin]]/1000000</f>
        <v>41.929167999999997</v>
      </c>
    </row>
    <row r="1887" spans="1:12">
      <c r="A1887" s="68" t="s">
        <v>20031</v>
      </c>
      <c r="B1887" s="61">
        <v>90</v>
      </c>
      <c r="C1887" s="62">
        <v>85222</v>
      </c>
      <c r="D1887" s="61" t="s">
        <v>67</v>
      </c>
      <c r="E1887" s="61" t="s">
        <v>24159</v>
      </c>
      <c r="F1887" s="61" t="s">
        <v>37</v>
      </c>
      <c r="G1887" s="62">
        <v>1100</v>
      </c>
      <c r="H1887" s="61">
        <v>6.6</v>
      </c>
      <c r="I1887" s="62">
        <f>Table1[[#This Row],[gross]]-Table1[[#This Row],[budget]]</f>
        <v>84122</v>
      </c>
      <c r="J1887" s="61">
        <f>Table1[[#This Row],[gross]]/1000000</f>
        <v>8.5222000000000006E-2</v>
      </c>
      <c r="K1887" s="61">
        <f>Table1[[#This Row],[budget]]/1000000</f>
        <v>1.1000000000000001E-3</v>
      </c>
      <c r="L1887" s="71">
        <f>Table1[[#This Row],[Profit_Margin]]/1000000</f>
        <v>8.4122000000000002E-2</v>
      </c>
    </row>
    <row r="1888" spans="1:12">
      <c r="A1888" s="68" t="s">
        <v>4053</v>
      </c>
      <c r="B1888" s="61">
        <v>95</v>
      </c>
      <c r="C1888" s="62">
        <v>34099640</v>
      </c>
      <c r="D1888" s="61" t="s">
        <v>7963</v>
      </c>
      <c r="E1888" s="61" t="s">
        <v>16483</v>
      </c>
      <c r="F1888" s="61" t="s">
        <v>37</v>
      </c>
      <c r="G1888" s="62">
        <v>5000000</v>
      </c>
      <c r="H1888" s="61">
        <v>7</v>
      </c>
      <c r="I1888" s="62">
        <f>Table1[[#This Row],[gross]]-Table1[[#This Row],[budget]]</f>
        <v>29099640</v>
      </c>
      <c r="J1888" s="61">
        <f>Table1[[#This Row],[gross]]/1000000</f>
        <v>34.099640000000001</v>
      </c>
      <c r="K1888" s="61">
        <f>Table1[[#This Row],[budget]]/1000000</f>
        <v>5</v>
      </c>
      <c r="L1888" s="71">
        <f>Table1[[#This Row],[Profit_Margin]]/1000000</f>
        <v>29.099640000000001</v>
      </c>
    </row>
    <row r="1889" spans="1:12">
      <c r="A1889" s="68" t="s">
        <v>12147</v>
      </c>
      <c r="B1889" s="61">
        <v>170</v>
      </c>
      <c r="C1889" s="62">
        <v>72000000</v>
      </c>
      <c r="D1889" s="61" t="s">
        <v>12149</v>
      </c>
      <c r="E1889" s="61" t="s">
        <v>12151</v>
      </c>
      <c r="F1889" s="61" t="s">
        <v>37</v>
      </c>
      <c r="G1889" s="62">
        <v>17000000</v>
      </c>
      <c r="H1889" s="61">
        <v>7.9</v>
      </c>
      <c r="I1889" s="62">
        <f>Table1[[#This Row],[gross]]-Table1[[#This Row],[budget]]</f>
        <v>55000000</v>
      </c>
      <c r="J1889" s="61">
        <f>Table1[[#This Row],[gross]]/1000000</f>
        <v>72</v>
      </c>
      <c r="K1889" s="61">
        <f>Table1[[#This Row],[budget]]/1000000</f>
        <v>17</v>
      </c>
      <c r="L1889" s="71">
        <f>Table1[[#This Row],[Profit_Margin]]/1000000</f>
        <v>55</v>
      </c>
    </row>
    <row r="1890" spans="1:12">
      <c r="A1890" s="68" t="s">
        <v>4239</v>
      </c>
      <c r="B1890" s="61">
        <v>94</v>
      </c>
      <c r="C1890" s="62">
        <v>36830057</v>
      </c>
      <c r="D1890" s="61" t="s">
        <v>2658</v>
      </c>
      <c r="E1890" s="61" t="s">
        <v>4242</v>
      </c>
      <c r="F1890" s="61" t="s">
        <v>37</v>
      </c>
      <c r="G1890" s="62">
        <v>65000000</v>
      </c>
      <c r="H1890" s="61">
        <v>4.9000000000000004</v>
      </c>
      <c r="I1890" s="62">
        <f>Table1[[#This Row],[gross]]-Table1[[#This Row],[budget]]</f>
        <v>-28169943</v>
      </c>
      <c r="J1890" s="61">
        <f>Table1[[#This Row],[gross]]/1000000</f>
        <v>36.830056999999996</v>
      </c>
      <c r="K1890" s="61">
        <f>Table1[[#This Row],[budget]]/1000000</f>
        <v>65</v>
      </c>
      <c r="L1890" s="71">
        <f>Table1[[#This Row],[Profit_Margin]]/1000000</f>
        <v>-28.169943</v>
      </c>
    </row>
    <row r="1891" spans="1:12">
      <c r="A1891" s="68" t="s">
        <v>2467</v>
      </c>
      <c r="B1891" s="61">
        <v>101</v>
      </c>
      <c r="C1891" s="62">
        <v>22294341</v>
      </c>
      <c r="D1891" s="61" t="s">
        <v>4219</v>
      </c>
      <c r="E1891" s="61" t="s">
        <v>10534</v>
      </c>
      <c r="F1891" s="61" t="s">
        <v>37</v>
      </c>
      <c r="G1891" s="62">
        <v>21500000</v>
      </c>
      <c r="H1891" s="61">
        <v>6.5</v>
      </c>
      <c r="I1891" s="62">
        <f>Table1[[#This Row],[gross]]-Table1[[#This Row],[budget]]</f>
        <v>794341</v>
      </c>
      <c r="J1891" s="61">
        <f>Table1[[#This Row],[gross]]/1000000</f>
        <v>22.294340999999999</v>
      </c>
      <c r="K1891" s="61">
        <f>Table1[[#This Row],[budget]]/1000000</f>
        <v>21.5</v>
      </c>
      <c r="L1891" s="71">
        <f>Table1[[#This Row],[Profit_Margin]]/1000000</f>
        <v>0.79434099999999996</v>
      </c>
    </row>
    <row r="1892" spans="1:12">
      <c r="A1892" s="68" t="s">
        <v>12344</v>
      </c>
      <c r="B1892" s="61">
        <v>102</v>
      </c>
      <c r="C1892" s="62">
        <v>59847242</v>
      </c>
      <c r="D1892" s="61" t="s">
        <v>9105</v>
      </c>
      <c r="E1892" s="61" t="s">
        <v>12345</v>
      </c>
      <c r="F1892" s="61" t="s">
        <v>37</v>
      </c>
      <c r="G1892" s="62">
        <v>16500000</v>
      </c>
      <c r="H1892" s="61">
        <v>6.8</v>
      </c>
      <c r="I1892" s="62">
        <f>Table1[[#This Row],[gross]]-Table1[[#This Row],[budget]]</f>
        <v>43347242</v>
      </c>
      <c r="J1892" s="61">
        <f>Table1[[#This Row],[gross]]/1000000</f>
        <v>59.847242000000001</v>
      </c>
      <c r="K1892" s="61">
        <f>Table1[[#This Row],[budget]]/1000000</f>
        <v>16.5</v>
      </c>
      <c r="L1892" s="71">
        <f>Table1[[#This Row],[Profit_Margin]]/1000000</f>
        <v>43.347242000000001</v>
      </c>
    </row>
    <row r="1893" spans="1:12">
      <c r="A1893" s="68" t="s">
        <v>4239</v>
      </c>
      <c r="B1893" s="61">
        <v>98</v>
      </c>
      <c r="C1893" s="62">
        <v>8662318</v>
      </c>
      <c r="D1893" s="61" t="s">
        <v>1681</v>
      </c>
      <c r="E1893" s="61" t="s">
        <v>12269</v>
      </c>
      <c r="F1893" s="61" t="s">
        <v>37</v>
      </c>
      <c r="G1893" s="62">
        <v>17000000</v>
      </c>
      <c r="H1893" s="61">
        <v>5.9</v>
      </c>
      <c r="I1893" s="62">
        <f>Table1[[#This Row],[gross]]-Table1[[#This Row],[budget]]</f>
        <v>-8337682</v>
      </c>
      <c r="J1893" s="61">
        <f>Table1[[#This Row],[gross]]/1000000</f>
        <v>8.6623180000000009</v>
      </c>
      <c r="K1893" s="61">
        <f>Table1[[#This Row],[budget]]/1000000</f>
        <v>17</v>
      </c>
      <c r="L1893" s="71">
        <f>Table1[[#This Row],[Profit_Margin]]/1000000</f>
        <v>-8.3376819999999991</v>
      </c>
    </row>
    <row r="1894" spans="1:12">
      <c r="A1894" s="68" t="s">
        <v>19876</v>
      </c>
      <c r="B1894" s="61">
        <v>106</v>
      </c>
      <c r="C1894" s="62">
        <v>395592</v>
      </c>
      <c r="D1894" s="61" t="s">
        <v>214</v>
      </c>
      <c r="E1894" s="61" t="s">
        <v>19877</v>
      </c>
      <c r="F1894" s="61" t="s">
        <v>37</v>
      </c>
      <c r="G1894" s="62">
        <v>2000000</v>
      </c>
      <c r="H1894" s="61">
        <v>7.6</v>
      </c>
      <c r="I1894" s="62">
        <f>Table1[[#This Row],[gross]]-Table1[[#This Row],[budget]]</f>
        <v>-1604408</v>
      </c>
      <c r="J1894" s="61">
        <f>Table1[[#This Row],[gross]]/1000000</f>
        <v>0.395592</v>
      </c>
      <c r="K1894" s="61">
        <f>Table1[[#This Row],[budget]]/1000000</f>
        <v>2</v>
      </c>
      <c r="L1894" s="71">
        <f>Table1[[#This Row],[Profit_Margin]]/1000000</f>
        <v>-1.6044080000000001</v>
      </c>
    </row>
    <row r="1895" spans="1:12">
      <c r="A1895" s="68" t="s">
        <v>6251</v>
      </c>
      <c r="B1895" s="61">
        <v>84</v>
      </c>
      <c r="C1895" s="62">
        <v>173066</v>
      </c>
      <c r="D1895" s="61" t="s">
        <v>2786</v>
      </c>
      <c r="E1895" s="61" t="s">
        <v>21005</v>
      </c>
      <c r="F1895" s="61" t="s">
        <v>37</v>
      </c>
      <c r="G1895" s="62">
        <v>1500000</v>
      </c>
      <c r="H1895" s="61">
        <v>6.3</v>
      </c>
      <c r="I1895" s="62">
        <f>Table1[[#This Row],[gross]]-Table1[[#This Row],[budget]]</f>
        <v>-1326934</v>
      </c>
      <c r="J1895" s="61">
        <f>Table1[[#This Row],[gross]]/1000000</f>
        <v>0.173066</v>
      </c>
      <c r="K1895" s="61">
        <f>Table1[[#This Row],[budget]]/1000000</f>
        <v>1.5</v>
      </c>
      <c r="L1895" s="71">
        <f>Table1[[#This Row],[Profit_Margin]]/1000000</f>
        <v>-1.3269340000000001</v>
      </c>
    </row>
    <row r="1896" spans="1:12">
      <c r="A1896" s="68" t="s">
        <v>14704</v>
      </c>
      <c r="B1896" s="61">
        <v>128</v>
      </c>
      <c r="C1896" s="62">
        <v>4018695</v>
      </c>
      <c r="D1896" s="61" t="s">
        <v>1826</v>
      </c>
      <c r="E1896" s="61" t="s">
        <v>15899</v>
      </c>
      <c r="F1896" s="61" t="s">
        <v>5611</v>
      </c>
      <c r="G1896" s="62">
        <v>12000000</v>
      </c>
      <c r="H1896" s="61">
        <v>8</v>
      </c>
      <c r="I1896" s="62">
        <f>Table1[[#This Row],[gross]]-Table1[[#This Row],[budget]]</f>
        <v>-7981305</v>
      </c>
      <c r="J1896" s="61">
        <f>Table1[[#This Row],[gross]]/1000000</f>
        <v>4.0186950000000001</v>
      </c>
      <c r="K1896" s="61">
        <f>Table1[[#This Row],[budget]]/1000000</f>
        <v>12</v>
      </c>
      <c r="L1896" s="71">
        <f>Table1[[#This Row],[Profit_Margin]]/1000000</f>
        <v>-7.9813049999999999</v>
      </c>
    </row>
    <row r="1897" spans="1:12">
      <c r="A1897" s="68" t="s">
        <v>6051</v>
      </c>
      <c r="B1897" s="61">
        <v>104</v>
      </c>
      <c r="C1897" s="62">
        <v>6401336</v>
      </c>
      <c r="D1897" s="61" t="s">
        <v>3409</v>
      </c>
      <c r="E1897" s="61" t="s">
        <v>19833</v>
      </c>
      <c r="F1897" s="61" t="s">
        <v>37</v>
      </c>
      <c r="G1897" s="62">
        <v>2500000</v>
      </c>
      <c r="H1897" s="61">
        <v>7.1</v>
      </c>
      <c r="I1897" s="62">
        <f>Table1[[#This Row],[gross]]-Table1[[#This Row],[budget]]</f>
        <v>3901336</v>
      </c>
      <c r="J1897" s="61">
        <f>Table1[[#This Row],[gross]]/1000000</f>
        <v>6.4013359999999997</v>
      </c>
      <c r="K1897" s="61">
        <f>Table1[[#This Row],[budget]]/1000000</f>
        <v>2.5</v>
      </c>
      <c r="L1897" s="71">
        <f>Table1[[#This Row],[Profit_Margin]]/1000000</f>
        <v>3.9013360000000001</v>
      </c>
    </row>
    <row r="1898" spans="1:12">
      <c r="A1898" s="68" t="s">
        <v>6396</v>
      </c>
      <c r="B1898" s="61">
        <v>109</v>
      </c>
      <c r="C1898" s="62">
        <v>49185998</v>
      </c>
      <c r="D1898" s="61" t="s">
        <v>3409</v>
      </c>
      <c r="E1898" s="61" t="s">
        <v>9058</v>
      </c>
      <c r="F1898" s="61" t="s">
        <v>37</v>
      </c>
      <c r="G1898" s="62">
        <v>30000000</v>
      </c>
      <c r="H1898" s="61">
        <v>7.4</v>
      </c>
      <c r="I1898" s="62">
        <f>Table1[[#This Row],[gross]]-Table1[[#This Row],[budget]]</f>
        <v>19185998</v>
      </c>
      <c r="J1898" s="61">
        <f>Table1[[#This Row],[gross]]/1000000</f>
        <v>49.185997999999998</v>
      </c>
      <c r="K1898" s="61">
        <f>Table1[[#This Row],[budget]]/1000000</f>
        <v>30</v>
      </c>
      <c r="L1898" s="71">
        <f>Table1[[#This Row],[Profit_Margin]]/1000000</f>
        <v>19.185998000000001</v>
      </c>
    </row>
    <row r="1899" spans="1:12">
      <c r="A1899" s="68" t="s">
        <v>6308</v>
      </c>
      <c r="B1899" s="61">
        <v>107</v>
      </c>
      <c r="C1899" s="62">
        <v>14637490</v>
      </c>
      <c r="D1899" s="61" t="s">
        <v>3030</v>
      </c>
      <c r="E1899" s="61" t="s">
        <v>9818</v>
      </c>
      <c r="F1899" s="61" t="s">
        <v>37</v>
      </c>
      <c r="G1899" s="62">
        <v>25000000</v>
      </c>
      <c r="H1899" s="61">
        <v>4.8</v>
      </c>
      <c r="I1899" s="62">
        <f>Table1[[#This Row],[gross]]-Table1[[#This Row],[budget]]</f>
        <v>-10362510</v>
      </c>
      <c r="J1899" s="61">
        <f>Table1[[#This Row],[gross]]/1000000</f>
        <v>14.63749</v>
      </c>
      <c r="K1899" s="61">
        <f>Table1[[#This Row],[budget]]/1000000</f>
        <v>25</v>
      </c>
      <c r="L1899" s="71">
        <f>Table1[[#This Row],[Profit_Margin]]/1000000</f>
        <v>-10.36251</v>
      </c>
    </row>
    <row r="1900" spans="1:12">
      <c r="A1900" s="68" t="s">
        <v>9927</v>
      </c>
      <c r="B1900" s="61">
        <v>105</v>
      </c>
      <c r="C1900" s="62">
        <v>13854000</v>
      </c>
      <c r="D1900" s="61" t="s">
        <v>2469</v>
      </c>
      <c r="E1900" s="61" t="s">
        <v>12508</v>
      </c>
      <c r="F1900" s="61" t="s">
        <v>37</v>
      </c>
      <c r="G1900" s="62">
        <v>20000000</v>
      </c>
      <c r="H1900" s="61">
        <v>5.2</v>
      </c>
      <c r="I1900" s="62">
        <f>Table1[[#This Row],[gross]]-Table1[[#This Row],[budget]]</f>
        <v>-6146000</v>
      </c>
      <c r="J1900" s="61">
        <f>Table1[[#This Row],[gross]]/1000000</f>
        <v>13.853999999999999</v>
      </c>
      <c r="K1900" s="61">
        <f>Table1[[#This Row],[budget]]/1000000</f>
        <v>20</v>
      </c>
      <c r="L1900" s="71">
        <f>Table1[[#This Row],[Profit_Margin]]/1000000</f>
        <v>-6.1459999999999999</v>
      </c>
    </row>
    <row r="1901" spans="1:12">
      <c r="A1901" s="68" t="s">
        <v>19750</v>
      </c>
      <c r="B1901" s="61">
        <v>86</v>
      </c>
      <c r="C1901" s="62">
        <v>992238</v>
      </c>
      <c r="D1901" s="61" t="s">
        <v>214</v>
      </c>
      <c r="E1901" s="61" t="s">
        <v>20796</v>
      </c>
      <c r="F1901" s="61" t="s">
        <v>37</v>
      </c>
      <c r="G1901" s="62">
        <v>1700000</v>
      </c>
      <c r="H1901" s="61">
        <v>6.8</v>
      </c>
      <c r="I1901" s="62">
        <f>Table1[[#This Row],[gross]]-Table1[[#This Row],[budget]]</f>
        <v>-707762</v>
      </c>
      <c r="J1901" s="61">
        <f>Table1[[#This Row],[gross]]/1000000</f>
        <v>0.99223799999999995</v>
      </c>
      <c r="K1901" s="61">
        <f>Table1[[#This Row],[budget]]/1000000</f>
        <v>1.7</v>
      </c>
      <c r="L1901" s="71">
        <f>Table1[[#This Row],[Profit_Margin]]/1000000</f>
        <v>-0.707762</v>
      </c>
    </row>
    <row r="1902" spans="1:12">
      <c r="A1902" s="68" t="s">
        <v>2698</v>
      </c>
      <c r="B1902" s="61">
        <v>95</v>
      </c>
      <c r="C1902" s="62">
        <v>22526144</v>
      </c>
      <c r="D1902" s="61" t="s">
        <v>2469</v>
      </c>
      <c r="E1902" s="61" t="s">
        <v>8484</v>
      </c>
      <c r="F1902" s="61" t="s">
        <v>37</v>
      </c>
      <c r="G1902" s="62">
        <v>30000000</v>
      </c>
      <c r="H1902" s="61">
        <v>5.0999999999999996</v>
      </c>
      <c r="I1902" s="62">
        <f>Table1[[#This Row],[gross]]-Table1[[#This Row],[budget]]</f>
        <v>-7473856</v>
      </c>
      <c r="J1902" s="61">
        <f>Table1[[#This Row],[gross]]/1000000</f>
        <v>22.526143999999999</v>
      </c>
      <c r="K1902" s="61">
        <f>Table1[[#This Row],[budget]]/1000000</f>
        <v>30</v>
      </c>
      <c r="L1902" s="71">
        <f>Table1[[#This Row],[Profit_Margin]]/1000000</f>
        <v>-7.4738559999999996</v>
      </c>
    </row>
    <row r="1903" spans="1:12">
      <c r="A1903" s="68" t="s">
        <v>14611</v>
      </c>
      <c r="B1903" s="61">
        <v>99</v>
      </c>
      <c r="C1903" s="62">
        <v>14597405</v>
      </c>
      <c r="D1903" s="61" t="s">
        <v>1544</v>
      </c>
      <c r="E1903" s="61" t="s">
        <v>15042</v>
      </c>
      <c r="F1903" s="61" t="s">
        <v>37</v>
      </c>
      <c r="G1903" s="62">
        <v>6400000</v>
      </c>
      <c r="H1903" s="61">
        <v>7</v>
      </c>
      <c r="I1903" s="62">
        <f>Table1[[#This Row],[gross]]-Table1[[#This Row],[budget]]</f>
        <v>8197405</v>
      </c>
      <c r="J1903" s="61">
        <f>Table1[[#This Row],[gross]]/1000000</f>
        <v>14.597405</v>
      </c>
      <c r="K1903" s="61">
        <f>Table1[[#This Row],[budget]]/1000000</f>
        <v>6.4</v>
      </c>
      <c r="L1903" s="71">
        <f>Table1[[#This Row],[Profit_Margin]]/1000000</f>
        <v>8.1974049999999998</v>
      </c>
    </row>
    <row r="1904" spans="1:12">
      <c r="A1904" s="68" t="s">
        <v>3572</v>
      </c>
      <c r="B1904" s="61">
        <v>121</v>
      </c>
      <c r="C1904" s="62">
        <v>29655590</v>
      </c>
      <c r="D1904" s="61" t="s">
        <v>971</v>
      </c>
      <c r="E1904" s="61" t="s">
        <v>3573</v>
      </c>
      <c r="F1904" s="61" t="s">
        <v>37</v>
      </c>
      <c r="G1904" s="62">
        <v>65000000</v>
      </c>
      <c r="H1904" s="61">
        <v>6</v>
      </c>
      <c r="I1904" s="62">
        <f>Table1[[#This Row],[gross]]-Table1[[#This Row],[budget]]</f>
        <v>-35344410</v>
      </c>
      <c r="J1904" s="61">
        <f>Table1[[#This Row],[gross]]/1000000</f>
        <v>29.65559</v>
      </c>
      <c r="K1904" s="61">
        <f>Table1[[#This Row],[budget]]/1000000</f>
        <v>65</v>
      </c>
      <c r="L1904" s="71">
        <f>Table1[[#This Row],[Profit_Margin]]/1000000</f>
        <v>-35.344410000000003</v>
      </c>
    </row>
    <row r="1905" spans="1:12">
      <c r="A1905" s="68" t="s">
        <v>1965</v>
      </c>
      <c r="B1905" s="61">
        <v>119</v>
      </c>
      <c r="C1905" s="62">
        <v>8888143</v>
      </c>
      <c r="D1905" s="61" t="s">
        <v>6283</v>
      </c>
      <c r="E1905" s="61" t="s">
        <v>8993</v>
      </c>
      <c r="F1905" s="61" t="s">
        <v>37</v>
      </c>
      <c r="G1905" s="62">
        <v>28000000</v>
      </c>
      <c r="H1905" s="61">
        <v>6.7</v>
      </c>
      <c r="I1905" s="62">
        <f>Table1[[#This Row],[gross]]-Table1[[#This Row],[budget]]</f>
        <v>-19111857</v>
      </c>
      <c r="J1905" s="61">
        <f>Table1[[#This Row],[gross]]/1000000</f>
        <v>8.8881429999999995</v>
      </c>
      <c r="K1905" s="61">
        <f>Table1[[#This Row],[budget]]/1000000</f>
        <v>28</v>
      </c>
      <c r="L1905" s="71">
        <f>Table1[[#This Row],[Profit_Margin]]/1000000</f>
        <v>-19.111857000000001</v>
      </c>
    </row>
    <row r="1906" spans="1:12">
      <c r="A1906" s="68" t="s">
        <v>4239</v>
      </c>
      <c r="B1906" s="61">
        <v>104</v>
      </c>
      <c r="C1906" s="62">
        <v>12793213</v>
      </c>
      <c r="D1906" s="61" t="s">
        <v>1415</v>
      </c>
      <c r="E1906" s="61" t="s">
        <v>17070</v>
      </c>
      <c r="F1906" s="61" t="s">
        <v>37</v>
      </c>
      <c r="G1906" s="62">
        <v>6000000</v>
      </c>
      <c r="H1906" s="61">
        <v>6.2</v>
      </c>
      <c r="I1906" s="62">
        <f>Table1[[#This Row],[gross]]-Table1[[#This Row],[budget]]</f>
        <v>6793213</v>
      </c>
      <c r="J1906" s="61">
        <f>Table1[[#This Row],[gross]]/1000000</f>
        <v>12.793213</v>
      </c>
      <c r="K1906" s="61">
        <f>Table1[[#This Row],[budget]]/1000000</f>
        <v>6</v>
      </c>
      <c r="L1906" s="71">
        <f>Table1[[#This Row],[Profit_Margin]]/1000000</f>
        <v>6.7932129999999997</v>
      </c>
    </row>
    <row r="1907" spans="1:12">
      <c r="A1907" s="68" t="s">
        <v>3694</v>
      </c>
      <c r="B1907" s="61">
        <v>138</v>
      </c>
      <c r="C1907" s="62">
        <v>90135191</v>
      </c>
      <c r="D1907" s="61" t="s">
        <v>2142</v>
      </c>
      <c r="E1907" s="61" t="s">
        <v>8151</v>
      </c>
      <c r="F1907" s="61" t="s">
        <v>37</v>
      </c>
      <c r="G1907" s="62">
        <v>25000000</v>
      </c>
      <c r="H1907" s="61">
        <v>8</v>
      </c>
      <c r="I1907" s="62">
        <f>Table1[[#This Row],[gross]]-Table1[[#This Row],[budget]]</f>
        <v>65135191</v>
      </c>
      <c r="J1907" s="61">
        <f>Table1[[#This Row],[gross]]/1000000</f>
        <v>90.135191000000006</v>
      </c>
      <c r="K1907" s="61">
        <f>Table1[[#This Row],[budget]]/1000000</f>
        <v>25</v>
      </c>
      <c r="L1907" s="71">
        <f>Table1[[#This Row],[Profit_Margin]]/1000000</f>
        <v>65.135191000000006</v>
      </c>
    </row>
    <row r="1908" spans="1:12">
      <c r="A1908" s="68" t="s">
        <v>7905</v>
      </c>
      <c r="B1908" s="61">
        <v>92</v>
      </c>
      <c r="C1908" s="62">
        <v>80197993</v>
      </c>
      <c r="D1908" s="61" t="s">
        <v>7906</v>
      </c>
      <c r="E1908" s="61" t="s">
        <v>7907</v>
      </c>
      <c r="F1908" s="61" t="s">
        <v>37</v>
      </c>
      <c r="G1908" s="62">
        <v>32000000</v>
      </c>
      <c r="H1908" s="61">
        <v>5.7</v>
      </c>
      <c r="I1908" s="62">
        <f>Table1[[#This Row],[gross]]-Table1[[#This Row],[budget]]</f>
        <v>48197993</v>
      </c>
      <c r="J1908" s="61">
        <f>Table1[[#This Row],[gross]]/1000000</f>
        <v>80.197992999999997</v>
      </c>
      <c r="K1908" s="61">
        <f>Table1[[#This Row],[budget]]/1000000</f>
        <v>32</v>
      </c>
      <c r="L1908" s="71">
        <f>Table1[[#This Row],[Profit_Margin]]/1000000</f>
        <v>48.197992999999997</v>
      </c>
    </row>
    <row r="1909" spans="1:12">
      <c r="A1909" s="68" t="s">
        <v>2467</v>
      </c>
      <c r="B1909" s="61">
        <v>83</v>
      </c>
      <c r="C1909" s="62">
        <v>51109400</v>
      </c>
      <c r="D1909" s="61" t="s">
        <v>1009</v>
      </c>
      <c r="E1909" s="61" t="s">
        <v>8284</v>
      </c>
      <c r="F1909" s="61" t="s">
        <v>37</v>
      </c>
      <c r="G1909" s="62">
        <v>30000000</v>
      </c>
      <c r="H1909" s="61">
        <v>6.4</v>
      </c>
      <c r="I1909" s="62">
        <f>Table1[[#This Row],[gross]]-Table1[[#This Row],[budget]]</f>
        <v>21109400</v>
      </c>
      <c r="J1909" s="61">
        <f>Table1[[#This Row],[gross]]/1000000</f>
        <v>51.109400000000001</v>
      </c>
      <c r="K1909" s="61">
        <f>Table1[[#This Row],[budget]]/1000000</f>
        <v>30</v>
      </c>
      <c r="L1909" s="71">
        <f>Table1[[#This Row],[Profit_Margin]]/1000000</f>
        <v>21.109400000000001</v>
      </c>
    </row>
    <row r="1910" spans="1:12">
      <c r="A1910" s="68" t="s">
        <v>10959</v>
      </c>
      <c r="B1910" s="61">
        <v>99</v>
      </c>
      <c r="C1910" s="62">
        <v>25584685</v>
      </c>
      <c r="D1910" s="61" t="s">
        <v>10960</v>
      </c>
      <c r="E1910" s="61" t="s">
        <v>10962</v>
      </c>
      <c r="F1910" s="61" t="s">
        <v>37</v>
      </c>
      <c r="G1910" s="62">
        <v>20000000</v>
      </c>
      <c r="H1910" s="61">
        <v>5.9</v>
      </c>
      <c r="I1910" s="62">
        <f>Table1[[#This Row],[gross]]-Table1[[#This Row],[budget]]</f>
        <v>5584685</v>
      </c>
      <c r="J1910" s="61">
        <f>Table1[[#This Row],[gross]]/1000000</f>
        <v>25.584685</v>
      </c>
      <c r="K1910" s="61">
        <f>Table1[[#This Row],[budget]]/1000000</f>
        <v>20</v>
      </c>
      <c r="L1910" s="71">
        <f>Table1[[#This Row],[Profit_Margin]]/1000000</f>
        <v>5.5846850000000003</v>
      </c>
    </row>
    <row r="1911" spans="1:12">
      <c r="A1911" s="68" t="s">
        <v>7525</v>
      </c>
      <c r="B1911" s="61">
        <v>109</v>
      </c>
      <c r="C1911" s="62">
        <v>28995450</v>
      </c>
      <c r="D1911" s="61" t="s">
        <v>515</v>
      </c>
      <c r="E1911" s="61" t="s">
        <v>7527</v>
      </c>
      <c r="F1911" s="61" t="s">
        <v>37</v>
      </c>
      <c r="G1911" s="62">
        <v>35000000</v>
      </c>
      <c r="H1911" s="61">
        <v>6.1</v>
      </c>
      <c r="I1911" s="62">
        <f>Table1[[#This Row],[gross]]-Table1[[#This Row],[budget]]</f>
        <v>-6004550</v>
      </c>
      <c r="J1911" s="61">
        <f>Table1[[#This Row],[gross]]/1000000</f>
        <v>28.995450000000002</v>
      </c>
      <c r="K1911" s="61">
        <f>Table1[[#This Row],[budget]]/1000000</f>
        <v>35</v>
      </c>
      <c r="L1911" s="71">
        <f>Table1[[#This Row],[Profit_Margin]]/1000000</f>
        <v>-6.0045500000000001</v>
      </c>
    </row>
    <row r="1912" spans="1:12">
      <c r="A1912" s="68" t="s">
        <v>7109</v>
      </c>
      <c r="B1912" s="61">
        <v>97</v>
      </c>
      <c r="C1912" s="62">
        <v>47124400</v>
      </c>
      <c r="D1912" s="61" t="s">
        <v>515</v>
      </c>
      <c r="E1912" s="61" t="s">
        <v>9541</v>
      </c>
      <c r="F1912" s="61" t="s">
        <v>37</v>
      </c>
      <c r="G1912" s="62">
        <v>25000000</v>
      </c>
      <c r="H1912" s="61">
        <v>6.6</v>
      </c>
      <c r="I1912" s="62">
        <f>Table1[[#This Row],[gross]]-Table1[[#This Row],[budget]]</f>
        <v>22124400</v>
      </c>
      <c r="J1912" s="61">
        <f>Table1[[#This Row],[gross]]/1000000</f>
        <v>47.124400000000001</v>
      </c>
      <c r="K1912" s="61">
        <f>Table1[[#This Row],[budget]]/1000000</f>
        <v>25</v>
      </c>
      <c r="L1912" s="71">
        <f>Table1[[#This Row],[Profit_Margin]]/1000000</f>
        <v>22.124400000000001</v>
      </c>
    </row>
    <row r="1913" spans="1:12">
      <c r="A1913" s="68" t="s">
        <v>7905</v>
      </c>
      <c r="B1913" s="61">
        <v>92</v>
      </c>
      <c r="C1913" s="62">
        <v>44540956</v>
      </c>
      <c r="D1913" s="61" t="s">
        <v>1671</v>
      </c>
      <c r="E1913" s="61" t="s">
        <v>22829</v>
      </c>
      <c r="F1913" s="61" t="s">
        <v>37</v>
      </c>
      <c r="G1913" s="62">
        <v>400000</v>
      </c>
      <c r="H1913" s="61">
        <v>6.9</v>
      </c>
      <c r="I1913" s="62">
        <f>Table1[[#This Row],[gross]]-Table1[[#This Row],[budget]]</f>
        <v>44140956</v>
      </c>
      <c r="J1913" s="61">
        <f>Table1[[#This Row],[gross]]/1000000</f>
        <v>44.540956000000001</v>
      </c>
      <c r="K1913" s="61">
        <f>Table1[[#This Row],[budget]]/1000000</f>
        <v>0.4</v>
      </c>
      <c r="L1913" s="71">
        <f>Table1[[#This Row],[Profit_Margin]]/1000000</f>
        <v>44.140956000000003</v>
      </c>
    </row>
    <row r="1914" spans="1:12">
      <c r="A1914" s="68" t="s">
        <v>9521</v>
      </c>
      <c r="B1914" s="61">
        <v>105</v>
      </c>
      <c r="C1914" s="62">
        <v>10460089</v>
      </c>
      <c r="D1914" s="61" t="s">
        <v>2142</v>
      </c>
      <c r="E1914" s="61" t="s">
        <v>16356</v>
      </c>
      <c r="F1914" s="61" t="s">
        <v>37</v>
      </c>
      <c r="G1914" s="62">
        <v>7500000</v>
      </c>
      <c r="H1914" s="61">
        <v>7.2</v>
      </c>
      <c r="I1914" s="62">
        <f>Table1[[#This Row],[gross]]-Table1[[#This Row],[budget]]</f>
        <v>2960089</v>
      </c>
      <c r="J1914" s="61">
        <f>Table1[[#This Row],[gross]]/1000000</f>
        <v>10.460089</v>
      </c>
      <c r="K1914" s="61">
        <f>Table1[[#This Row],[budget]]/1000000</f>
        <v>7.5</v>
      </c>
      <c r="L1914" s="71">
        <f>Table1[[#This Row],[Profit_Margin]]/1000000</f>
        <v>2.960089</v>
      </c>
    </row>
    <row r="1915" spans="1:12">
      <c r="A1915" s="68" t="s">
        <v>4218</v>
      </c>
      <c r="B1915" s="61">
        <v>98</v>
      </c>
      <c r="C1915" s="62">
        <v>61400000</v>
      </c>
      <c r="D1915" s="61" t="s">
        <v>4219</v>
      </c>
      <c r="E1915" s="61" t="s">
        <v>12723</v>
      </c>
      <c r="F1915" s="61" t="s">
        <v>37</v>
      </c>
      <c r="G1915" s="62">
        <v>15000000</v>
      </c>
      <c r="H1915" s="61">
        <v>7.4</v>
      </c>
      <c r="I1915" s="62">
        <f>Table1[[#This Row],[gross]]-Table1[[#This Row],[budget]]</f>
        <v>46400000</v>
      </c>
      <c r="J1915" s="61">
        <f>Table1[[#This Row],[gross]]/1000000</f>
        <v>61.4</v>
      </c>
      <c r="K1915" s="61">
        <f>Table1[[#This Row],[budget]]/1000000</f>
        <v>15</v>
      </c>
      <c r="L1915" s="71">
        <f>Table1[[#This Row],[Profit_Margin]]/1000000</f>
        <v>46.4</v>
      </c>
    </row>
    <row r="1916" spans="1:12">
      <c r="A1916" s="68" t="s">
        <v>703</v>
      </c>
      <c r="B1916" s="61">
        <v>131</v>
      </c>
      <c r="C1916" s="62">
        <v>173005002</v>
      </c>
      <c r="D1916" s="61" t="s">
        <v>1789</v>
      </c>
      <c r="E1916" s="61" t="s">
        <v>1790</v>
      </c>
      <c r="F1916" s="61" t="s">
        <v>37</v>
      </c>
      <c r="G1916" s="62">
        <v>100000000</v>
      </c>
      <c r="H1916" s="61">
        <v>6.9</v>
      </c>
      <c r="I1916" s="62">
        <f>Table1[[#This Row],[gross]]-Table1[[#This Row],[budget]]</f>
        <v>73005002</v>
      </c>
      <c r="J1916" s="61">
        <f>Table1[[#This Row],[gross]]/1000000</f>
        <v>173.00500199999999</v>
      </c>
      <c r="K1916" s="61">
        <f>Table1[[#This Row],[budget]]/1000000</f>
        <v>100</v>
      </c>
      <c r="L1916" s="71">
        <f>Table1[[#This Row],[Profit_Margin]]/1000000</f>
        <v>73.005002000000005</v>
      </c>
    </row>
    <row r="1917" spans="1:12">
      <c r="A1917" s="68" t="s">
        <v>22329</v>
      </c>
      <c r="B1917" s="61">
        <v>107</v>
      </c>
      <c r="C1917" s="62">
        <v>10508</v>
      </c>
      <c r="D1917" s="61" t="s">
        <v>3409</v>
      </c>
      <c r="E1917" s="61" t="s">
        <v>22331</v>
      </c>
      <c r="F1917" s="61" t="s">
        <v>37</v>
      </c>
      <c r="G1917" s="62">
        <v>700000</v>
      </c>
      <c r="H1917" s="61">
        <v>6.5</v>
      </c>
      <c r="I1917" s="62">
        <f>Table1[[#This Row],[gross]]-Table1[[#This Row],[budget]]</f>
        <v>-689492</v>
      </c>
      <c r="J1917" s="61">
        <f>Table1[[#This Row],[gross]]/1000000</f>
        <v>1.0508E-2</v>
      </c>
      <c r="K1917" s="61">
        <f>Table1[[#This Row],[budget]]/1000000</f>
        <v>0.7</v>
      </c>
      <c r="L1917" s="71">
        <f>Table1[[#This Row],[Profit_Margin]]/1000000</f>
        <v>-0.68949199999999999</v>
      </c>
    </row>
    <row r="1918" spans="1:12">
      <c r="A1918" s="68" t="s">
        <v>21210</v>
      </c>
      <c r="B1918" s="61">
        <v>97</v>
      </c>
      <c r="C1918" s="62">
        <v>100358</v>
      </c>
      <c r="D1918" s="61" t="s">
        <v>11250</v>
      </c>
      <c r="E1918" s="61" t="s">
        <v>21212</v>
      </c>
      <c r="F1918" s="61" t="s">
        <v>37</v>
      </c>
      <c r="G1918" s="62">
        <v>1500000</v>
      </c>
      <c r="H1918" s="61">
        <v>3.3</v>
      </c>
      <c r="I1918" s="62">
        <f>Table1[[#This Row],[gross]]-Table1[[#This Row],[budget]]</f>
        <v>-1399642</v>
      </c>
      <c r="J1918" s="61">
        <f>Table1[[#This Row],[gross]]/1000000</f>
        <v>0.100358</v>
      </c>
      <c r="K1918" s="61">
        <f>Table1[[#This Row],[budget]]/1000000</f>
        <v>1.5</v>
      </c>
      <c r="L1918" s="71">
        <f>Table1[[#This Row],[Profit_Margin]]/1000000</f>
        <v>-1.3996420000000001</v>
      </c>
    </row>
    <row r="1919" spans="1:12">
      <c r="A1919" s="68" t="s">
        <v>8191</v>
      </c>
      <c r="B1919" s="61">
        <v>115</v>
      </c>
      <c r="C1919" s="62">
        <v>17613460</v>
      </c>
      <c r="D1919" s="61" t="s">
        <v>5383</v>
      </c>
      <c r="E1919" s="61" t="s">
        <v>14193</v>
      </c>
      <c r="F1919" s="61" t="s">
        <v>37</v>
      </c>
      <c r="G1919" s="62">
        <v>12000000</v>
      </c>
      <c r="H1919" s="61">
        <v>7.8</v>
      </c>
      <c r="I1919" s="62">
        <f>Table1[[#This Row],[gross]]-Table1[[#This Row],[budget]]</f>
        <v>5613460</v>
      </c>
      <c r="J1919" s="61">
        <f>Table1[[#This Row],[gross]]/1000000</f>
        <v>17.61346</v>
      </c>
      <c r="K1919" s="61">
        <f>Table1[[#This Row],[budget]]/1000000</f>
        <v>12</v>
      </c>
      <c r="L1919" s="71">
        <f>Table1[[#This Row],[Profit_Margin]]/1000000</f>
        <v>5.6134599999999999</v>
      </c>
    </row>
    <row r="1920" spans="1:12">
      <c r="A1920" s="68" t="s">
        <v>3627</v>
      </c>
      <c r="B1920" s="61">
        <v>132</v>
      </c>
      <c r="C1920" s="62">
        <v>43568507</v>
      </c>
      <c r="D1920" s="61" t="s">
        <v>464</v>
      </c>
      <c r="E1920" s="61" t="s">
        <v>3628</v>
      </c>
      <c r="F1920" s="61" t="s">
        <v>37</v>
      </c>
      <c r="G1920" s="62">
        <v>66000000</v>
      </c>
      <c r="H1920" s="61">
        <v>6.5</v>
      </c>
      <c r="I1920" s="62">
        <f>Table1[[#This Row],[gross]]-Table1[[#This Row],[budget]]</f>
        <v>-22431493</v>
      </c>
      <c r="J1920" s="61">
        <f>Table1[[#This Row],[gross]]/1000000</f>
        <v>43.568506999999997</v>
      </c>
      <c r="K1920" s="61">
        <f>Table1[[#This Row],[budget]]/1000000</f>
        <v>66</v>
      </c>
      <c r="L1920" s="71">
        <f>Table1[[#This Row],[Profit_Margin]]/1000000</f>
        <v>-22.431493</v>
      </c>
    </row>
    <row r="1921" spans="1:12">
      <c r="A1921" s="68" t="s">
        <v>6417</v>
      </c>
      <c r="B1921" s="61">
        <v>92</v>
      </c>
      <c r="C1921" s="62">
        <v>55291815</v>
      </c>
      <c r="D1921" s="61" t="s">
        <v>1671</v>
      </c>
      <c r="E1921" s="61" t="s">
        <v>7359</v>
      </c>
      <c r="F1921" s="61" t="s">
        <v>37</v>
      </c>
      <c r="G1921" s="62">
        <v>35000000</v>
      </c>
      <c r="H1921" s="61">
        <v>6</v>
      </c>
      <c r="I1921" s="62">
        <f>Table1[[#This Row],[gross]]-Table1[[#This Row],[budget]]</f>
        <v>20291815</v>
      </c>
      <c r="J1921" s="61">
        <f>Table1[[#This Row],[gross]]/1000000</f>
        <v>55.291815</v>
      </c>
      <c r="K1921" s="61">
        <f>Table1[[#This Row],[budget]]/1000000</f>
        <v>35</v>
      </c>
      <c r="L1921" s="71">
        <f>Table1[[#This Row],[Profit_Margin]]/1000000</f>
        <v>20.291815</v>
      </c>
    </row>
    <row r="1922" spans="1:12">
      <c r="A1922" s="68" t="s">
        <v>6417</v>
      </c>
      <c r="B1922" s="61">
        <v>97</v>
      </c>
      <c r="C1922" s="62">
        <v>150056505</v>
      </c>
      <c r="D1922" s="61" t="s">
        <v>1671</v>
      </c>
      <c r="E1922" s="61" t="s">
        <v>11716</v>
      </c>
      <c r="F1922" s="61" t="s">
        <v>37</v>
      </c>
      <c r="G1922" s="62">
        <v>18000000</v>
      </c>
      <c r="H1922" s="61">
        <v>6.4</v>
      </c>
      <c r="I1922" s="62">
        <f>Table1[[#This Row],[gross]]-Table1[[#This Row],[budget]]</f>
        <v>132056505</v>
      </c>
      <c r="J1922" s="61">
        <f>Table1[[#This Row],[gross]]/1000000</f>
        <v>150.05650499999999</v>
      </c>
      <c r="K1922" s="61">
        <f>Table1[[#This Row],[budget]]/1000000</f>
        <v>18</v>
      </c>
      <c r="L1922" s="71">
        <f>Table1[[#This Row],[Profit_Margin]]/1000000</f>
        <v>132.05650499999999</v>
      </c>
    </row>
    <row r="1923" spans="1:12">
      <c r="A1923" s="68" t="s">
        <v>11012</v>
      </c>
      <c r="B1923" s="61">
        <v>96</v>
      </c>
      <c r="C1923" s="62">
        <v>28876924</v>
      </c>
      <c r="D1923" s="61" t="s">
        <v>11013</v>
      </c>
      <c r="E1923" s="61" t="s">
        <v>11015</v>
      </c>
      <c r="F1923" s="61" t="s">
        <v>37</v>
      </c>
      <c r="G1923" s="62">
        <v>20000000</v>
      </c>
      <c r="H1923" s="61">
        <v>7.1</v>
      </c>
      <c r="I1923" s="62">
        <f>Table1[[#This Row],[gross]]-Table1[[#This Row],[budget]]</f>
        <v>8876924</v>
      </c>
      <c r="J1923" s="61">
        <f>Table1[[#This Row],[gross]]/1000000</f>
        <v>28.876923999999999</v>
      </c>
      <c r="K1923" s="61">
        <f>Table1[[#This Row],[budget]]/1000000</f>
        <v>20</v>
      </c>
      <c r="L1923" s="71">
        <f>Table1[[#This Row],[Profit_Margin]]/1000000</f>
        <v>8.8769240000000007</v>
      </c>
    </row>
    <row r="1924" spans="1:12">
      <c r="A1924" s="68" t="s">
        <v>22585</v>
      </c>
      <c r="B1924" s="61">
        <v>98</v>
      </c>
      <c r="C1924" s="62">
        <v>295468</v>
      </c>
      <c r="D1924" s="61" t="s">
        <v>1681</v>
      </c>
      <c r="E1924" s="61" t="s">
        <v>22586</v>
      </c>
      <c r="F1924" s="61" t="s">
        <v>37</v>
      </c>
      <c r="G1924" s="62">
        <v>500000</v>
      </c>
      <c r="H1924" s="61">
        <v>6</v>
      </c>
      <c r="I1924" s="62">
        <f>Table1[[#This Row],[gross]]-Table1[[#This Row],[budget]]</f>
        <v>-204532</v>
      </c>
      <c r="J1924" s="61">
        <f>Table1[[#This Row],[gross]]/1000000</f>
        <v>0.29546800000000001</v>
      </c>
      <c r="K1924" s="61">
        <f>Table1[[#This Row],[budget]]/1000000</f>
        <v>0.5</v>
      </c>
      <c r="L1924" s="71">
        <f>Table1[[#This Row],[Profit_Margin]]/1000000</f>
        <v>-0.20453199999999999</v>
      </c>
    </row>
    <row r="1925" spans="1:12">
      <c r="A1925" s="68" t="s">
        <v>9031</v>
      </c>
      <c r="B1925" s="61">
        <v>110</v>
      </c>
      <c r="C1925" s="62">
        <v>24848292</v>
      </c>
      <c r="D1925" s="61" t="s">
        <v>3265</v>
      </c>
      <c r="E1925" s="61" t="s">
        <v>10589</v>
      </c>
      <c r="F1925" s="61" t="s">
        <v>37</v>
      </c>
      <c r="G1925" s="62">
        <v>20000000</v>
      </c>
      <c r="H1925" s="61">
        <v>6.6</v>
      </c>
      <c r="I1925" s="62">
        <f>Table1[[#This Row],[gross]]-Table1[[#This Row],[budget]]</f>
        <v>4848292</v>
      </c>
      <c r="J1925" s="61">
        <f>Table1[[#This Row],[gross]]/1000000</f>
        <v>24.848292000000001</v>
      </c>
      <c r="K1925" s="61">
        <f>Table1[[#This Row],[budget]]/1000000</f>
        <v>20</v>
      </c>
      <c r="L1925" s="71">
        <f>Table1[[#This Row],[Profit_Margin]]/1000000</f>
        <v>4.8482919999999998</v>
      </c>
    </row>
    <row r="1926" spans="1:12">
      <c r="A1926" s="68" t="s">
        <v>13173</v>
      </c>
      <c r="B1926" s="61">
        <v>103</v>
      </c>
      <c r="C1926" s="62">
        <v>2412045</v>
      </c>
      <c r="D1926" s="61" t="s">
        <v>5499</v>
      </c>
      <c r="E1926" s="61" t="s">
        <v>13174</v>
      </c>
      <c r="F1926" s="61" t="s">
        <v>37</v>
      </c>
      <c r="G1926" s="62">
        <v>15000000</v>
      </c>
      <c r="H1926" s="61">
        <v>7.2</v>
      </c>
      <c r="I1926" s="62">
        <f>Table1[[#This Row],[gross]]-Table1[[#This Row],[budget]]</f>
        <v>-12587955</v>
      </c>
      <c r="J1926" s="61">
        <f>Table1[[#This Row],[gross]]/1000000</f>
        <v>2.412045</v>
      </c>
      <c r="K1926" s="61">
        <f>Table1[[#This Row],[budget]]/1000000</f>
        <v>15</v>
      </c>
      <c r="L1926" s="71">
        <f>Table1[[#This Row],[Profit_Margin]]/1000000</f>
        <v>-12.587954999999999</v>
      </c>
    </row>
    <row r="1927" spans="1:12">
      <c r="A1927" s="68" t="s">
        <v>7174</v>
      </c>
      <c r="B1927" s="61">
        <v>121</v>
      </c>
      <c r="C1927" s="62">
        <v>55500000</v>
      </c>
      <c r="D1927" s="61" t="s">
        <v>50</v>
      </c>
      <c r="E1927" s="61" t="s">
        <v>7177</v>
      </c>
      <c r="F1927" s="61" t="s">
        <v>37</v>
      </c>
      <c r="G1927" s="62">
        <v>36000000</v>
      </c>
      <c r="H1927" s="61">
        <v>6.2</v>
      </c>
      <c r="I1927" s="62">
        <f>Table1[[#This Row],[gross]]-Table1[[#This Row],[budget]]</f>
        <v>19500000</v>
      </c>
      <c r="J1927" s="61">
        <f>Table1[[#This Row],[gross]]/1000000</f>
        <v>55.5</v>
      </c>
      <c r="K1927" s="61">
        <f>Table1[[#This Row],[budget]]/1000000</f>
        <v>36</v>
      </c>
      <c r="L1927" s="71">
        <f>Table1[[#This Row],[Profit_Margin]]/1000000</f>
        <v>19.5</v>
      </c>
    </row>
    <row r="1928" spans="1:12">
      <c r="A1928" s="68" t="s">
        <v>16075</v>
      </c>
      <c r="B1928" s="61">
        <v>97</v>
      </c>
      <c r="C1928" s="62">
        <v>16699684</v>
      </c>
      <c r="D1928" s="61" t="s">
        <v>1681</v>
      </c>
      <c r="E1928" s="61" t="s">
        <v>16076</v>
      </c>
      <c r="F1928" s="61" t="s">
        <v>37</v>
      </c>
      <c r="G1928" s="62">
        <v>8000000</v>
      </c>
      <c r="H1928" s="61">
        <v>5.6</v>
      </c>
      <c r="I1928" s="62">
        <f>Table1[[#This Row],[gross]]-Table1[[#This Row],[budget]]</f>
        <v>8699684</v>
      </c>
      <c r="J1928" s="61">
        <f>Table1[[#This Row],[gross]]/1000000</f>
        <v>16.699684000000001</v>
      </c>
      <c r="K1928" s="61">
        <f>Table1[[#This Row],[budget]]/1000000</f>
        <v>8</v>
      </c>
      <c r="L1928" s="71">
        <f>Table1[[#This Row],[Profit_Margin]]/1000000</f>
        <v>8.6996839999999995</v>
      </c>
    </row>
    <row r="1929" spans="1:12">
      <c r="A1929" s="68" t="s">
        <v>6308</v>
      </c>
      <c r="B1929" s="61">
        <v>107</v>
      </c>
      <c r="C1929" s="62">
        <v>18090181</v>
      </c>
      <c r="D1929" s="61" t="s">
        <v>2664</v>
      </c>
      <c r="E1929" s="61" t="s">
        <v>16059</v>
      </c>
      <c r="F1929" s="61" t="s">
        <v>37</v>
      </c>
      <c r="G1929" s="62">
        <v>8000000</v>
      </c>
      <c r="H1929" s="61">
        <v>6.4</v>
      </c>
      <c r="I1929" s="62">
        <f>Table1[[#This Row],[gross]]-Table1[[#This Row],[budget]]</f>
        <v>10090181</v>
      </c>
      <c r="J1929" s="61">
        <f>Table1[[#This Row],[gross]]/1000000</f>
        <v>18.090181000000001</v>
      </c>
      <c r="K1929" s="61">
        <f>Table1[[#This Row],[budget]]/1000000</f>
        <v>8</v>
      </c>
      <c r="L1929" s="71">
        <f>Table1[[#This Row],[Profit_Margin]]/1000000</f>
        <v>10.090180999999999</v>
      </c>
    </row>
    <row r="1930" spans="1:12">
      <c r="A1930" s="68" t="s">
        <v>3303</v>
      </c>
      <c r="B1930" s="61">
        <v>113</v>
      </c>
      <c r="C1930" s="62">
        <v>54540525</v>
      </c>
      <c r="D1930" s="61" t="s">
        <v>1681</v>
      </c>
      <c r="E1930" s="61" t="s">
        <v>9310</v>
      </c>
      <c r="F1930" s="61" t="s">
        <v>37</v>
      </c>
      <c r="G1930" s="62">
        <v>56000000</v>
      </c>
      <c r="H1930" s="61">
        <v>5.7</v>
      </c>
      <c r="I1930" s="62">
        <f>Table1[[#This Row],[gross]]-Table1[[#This Row],[budget]]</f>
        <v>-1459475</v>
      </c>
      <c r="J1930" s="61">
        <f>Table1[[#This Row],[gross]]/1000000</f>
        <v>54.540525000000002</v>
      </c>
      <c r="K1930" s="61">
        <f>Table1[[#This Row],[budget]]/1000000</f>
        <v>56</v>
      </c>
      <c r="L1930" s="71">
        <f>Table1[[#This Row],[Profit_Margin]]/1000000</f>
        <v>-1.4594750000000001</v>
      </c>
    </row>
    <row r="1931" spans="1:12">
      <c r="A1931" s="68" t="s">
        <v>6767</v>
      </c>
      <c r="B1931" s="61">
        <v>91</v>
      </c>
      <c r="C1931" s="62">
        <v>14018364</v>
      </c>
      <c r="D1931" s="61" t="s">
        <v>6769</v>
      </c>
      <c r="E1931" s="61" t="s">
        <v>6771</v>
      </c>
      <c r="F1931" s="61" t="s">
        <v>37</v>
      </c>
      <c r="G1931" s="62">
        <v>30000000</v>
      </c>
      <c r="H1931" s="61">
        <v>4.8</v>
      </c>
      <c r="I1931" s="62">
        <f>Table1[[#This Row],[gross]]-Table1[[#This Row],[budget]]</f>
        <v>-15981636</v>
      </c>
      <c r="J1931" s="61">
        <f>Table1[[#This Row],[gross]]/1000000</f>
        <v>14.018364</v>
      </c>
      <c r="K1931" s="61">
        <f>Table1[[#This Row],[budget]]/1000000</f>
        <v>30</v>
      </c>
      <c r="L1931" s="71">
        <f>Table1[[#This Row],[Profit_Margin]]/1000000</f>
        <v>-15.981636</v>
      </c>
    </row>
    <row r="1932" spans="1:12">
      <c r="A1932" s="68" t="s">
        <v>4003</v>
      </c>
      <c r="B1932" s="61">
        <v>124</v>
      </c>
      <c r="C1932" s="62">
        <v>10763469</v>
      </c>
      <c r="D1932" s="61" t="s">
        <v>1415</v>
      </c>
      <c r="E1932" s="61" t="s">
        <v>13042</v>
      </c>
      <c r="F1932" s="61" t="s">
        <v>37</v>
      </c>
      <c r="G1932" s="62">
        <v>15000000</v>
      </c>
      <c r="H1932" s="61">
        <v>6.4</v>
      </c>
      <c r="I1932" s="62">
        <f>Table1[[#This Row],[gross]]-Table1[[#This Row],[budget]]</f>
        <v>-4236531</v>
      </c>
      <c r="J1932" s="61">
        <f>Table1[[#This Row],[gross]]/1000000</f>
        <v>10.763469000000001</v>
      </c>
      <c r="K1932" s="61">
        <f>Table1[[#This Row],[budget]]/1000000</f>
        <v>15</v>
      </c>
      <c r="L1932" s="71">
        <f>Table1[[#This Row],[Profit_Margin]]/1000000</f>
        <v>-4.2365310000000003</v>
      </c>
    </row>
    <row r="1933" spans="1:12">
      <c r="A1933" s="68" t="s">
        <v>18750</v>
      </c>
      <c r="B1933" s="61">
        <v>95</v>
      </c>
      <c r="C1933" s="62">
        <v>4584</v>
      </c>
      <c r="D1933" s="61" t="s">
        <v>2527</v>
      </c>
      <c r="E1933" s="61" t="s">
        <v>24133</v>
      </c>
      <c r="F1933" s="61" t="s">
        <v>37</v>
      </c>
      <c r="G1933" s="62">
        <v>9000</v>
      </c>
      <c r="H1933" s="61">
        <v>6.4</v>
      </c>
      <c r="I1933" s="62">
        <f>Table1[[#This Row],[gross]]-Table1[[#This Row],[budget]]</f>
        <v>-4416</v>
      </c>
      <c r="J1933" s="61">
        <f>Table1[[#This Row],[gross]]/1000000</f>
        <v>4.5840000000000004E-3</v>
      </c>
      <c r="K1933" s="61">
        <f>Table1[[#This Row],[budget]]/1000000</f>
        <v>8.9999999999999993E-3</v>
      </c>
      <c r="L1933" s="71">
        <f>Table1[[#This Row],[Profit_Margin]]/1000000</f>
        <v>-4.4159999999999998E-3</v>
      </c>
    </row>
    <row r="1934" spans="1:12">
      <c r="A1934" s="68" t="s">
        <v>19290</v>
      </c>
      <c r="B1934" s="61">
        <v>84</v>
      </c>
      <c r="C1934" s="62">
        <v>10017041</v>
      </c>
      <c r="D1934" s="61" t="s">
        <v>1752</v>
      </c>
      <c r="E1934" s="61" t="s">
        <v>19291</v>
      </c>
      <c r="F1934" s="61" t="s">
        <v>37</v>
      </c>
      <c r="G1934" s="62">
        <v>3000000</v>
      </c>
      <c r="H1934" s="61">
        <v>5.9</v>
      </c>
      <c r="I1934" s="62">
        <f>Table1[[#This Row],[gross]]-Table1[[#This Row],[budget]]</f>
        <v>7017041</v>
      </c>
      <c r="J1934" s="61">
        <f>Table1[[#This Row],[gross]]/1000000</f>
        <v>10.017041000000001</v>
      </c>
      <c r="K1934" s="61">
        <f>Table1[[#This Row],[budget]]/1000000</f>
        <v>3</v>
      </c>
      <c r="L1934" s="71">
        <f>Table1[[#This Row],[Profit_Margin]]/1000000</f>
        <v>7.0170409999999999</v>
      </c>
    </row>
    <row r="1935" spans="1:12">
      <c r="A1935" s="68" t="s">
        <v>3233</v>
      </c>
      <c r="B1935" s="61">
        <v>98</v>
      </c>
      <c r="C1935" s="62">
        <v>57176582</v>
      </c>
      <c r="D1935" s="61" t="s">
        <v>1671</v>
      </c>
      <c r="E1935" s="61" t="s">
        <v>15508</v>
      </c>
      <c r="F1935" s="61" t="s">
        <v>37</v>
      </c>
      <c r="G1935" s="62">
        <v>9500000</v>
      </c>
      <c r="H1935" s="61">
        <v>6.1</v>
      </c>
      <c r="I1935" s="62">
        <f>Table1[[#This Row],[gross]]-Table1[[#This Row],[budget]]</f>
        <v>47676582</v>
      </c>
      <c r="J1935" s="61">
        <f>Table1[[#This Row],[gross]]/1000000</f>
        <v>57.176582000000003</v>
      </c>
      <c r="K1935" s="61">
        <f>Table1[[#This Row],[budget]]/1000000</f>
        <v>9.5</v>
      </c>
      <c r="L1935" s="71">
        <f>Table1[[#This Row],[Profit_Margin]]/1000000</f>
        <v>47.676582000000003</v>
      </c>
    </row>
    <row r="1936" spans="1:12">
      <c r="A1936" s="68" t="s">
        <v>13181</v>
      </c>
      <c r="B1936" s="61">
        <v>104</v>
      </c>
      <c r="C1936" s="62">
        <v>3386698</v>
      </c>
      <c r="D1936" s="61" t="s">
        <v>1415</v>
      </c>
      <c r="E1936" s="61" t="s">
        <v>21637</v>
      </c>
      <c r="F1936" s="61" t="s">
        <v>37</v>
      </c>
      <c r="G1936" s="62">
        <v>1000000</v>
      </c>
      <c r="H1936" s="61">
        <v>6.7</v>
      </c>
      <c r="I1936" s="62">
        <f>Table1[[#This Row],[gross]]-Table1[[#This Row],[budget]]</f>
        <v>2386698</v>
      </c>
      <c r="J1936" s="61">
        <f>Table1[[#This Row],[gross]]/1000000</f>
        <v>3.386698</v>
      </c>
      <c r="K1936" s="61">
        <f>Table1[[#This Row],[budget]]/1000000</f>
        <v>1</v>
      </c>
      <c r="L1936" s="71">
        <f>Table1[[#This Row],[Profit_Margin]]/1000000</f>
        <v>2.386698</v>
      </c>
    </row>
    <row r="1937" spans="1:12">
      <c r="A1937" s="68" t="s">
        <v>10161</v>
      </c>
      <c r="B1937" s="61">
        <v>132</v>
      </c>
      <c r="C1937" s="62">
        <v>1309849</v>
      </c>
      <c r="D1937" s="61" t="s">
        <v>214</v>
      </c>
      <c r="E1937" s="61" t="s">
        <v>15252</v>
      </c>
      <c r="F1937" s="61" t="s">
        <v>37</v>
      </c>
      <c r="G1937" s="62">
        <v>10000000</v>
      </c>
      <c r="H1937" s="61">
        <v>7.2</v>
      </c>
      <c r="I1937" s="62">
        <f>Table1[[#This Row],[gross]]-Table1[[#This Row],[budget]]</f>
        <v>-8690151</v>
      </c>
      <c r="J1937" s="61">
        <f>Table1[[#This Row],[gross]]/1000000</f>
        <v>1.309849</v>
      </c>
      <c r="K1937" s="61">
        <f>Table1[[#This Row],[budget]]/1000000</f>
        <v>10</v>
      </c>
      <c r="L1937" s="71">
        <f>Table1[[#This Row],[Profit_Margin]]/1000000</f>
        <v>-8.6901510000000002</v>
      </c>
    </row>
    <row r="1938" spans="1:12">
      <c r="A1938" s="68" t="s">
        <v>14895</v>
      </c>
      <c r="B1938" s="61">
        <v>90</v>
      </c>
      <c r="C1938" s="62">
        <v>31487293</v>
      </c>
      <c r="D1938" s="61" t="s">
        <v>5788</v>
      </c>
      <c r="E1938" s="61" t="s">
        <v>14896</v>
      </c>
      <c r="F1938" s="61" t="s">
        <v>37</v>
      </c>
      <c r="G1938" s="62">
        <v>9000000</v>
      </c>
      <c r="H1938" s="61">
        <v>6.7</v>
      </c>
      <c r="I1938" s="62">
        <f>Table1[[#This Row],[gross]]-Table1[[#This Row],[budget]]</f>
        <v>22487293</v>
      </c>
      <c r="J1938" s="61">
        <f>Table1[[#This Row],[gross]]/1000000</f>
        <v>31.487293000000001</v>
      </c>
      <c r="K1938" s="61">
        <f>Table1[[#This Row],[budget]]/1000000</f>
        <v>9</v>
      </c>
      <c r="L1938" s="71">
        <f>Table1[[#This Row],[Profit_Margin]]/1000000</f>
        <v>22.487293000000001</v>
      </c>
    </row>
    <row r="1939" spans="1:12">
      <c r="A1939" s="68" t="s">
        <v>809</v>
      </c>
      <c r="B1939" s="61">
        <v>108</v>
      </c>
      <c r="C1939" s="62">
        <v>250863268</v>
      </c>
      <c r="D1939" s="61" t="s">
        <v>1507</v>
      </c>
      <c r="E1939" s="61" t="s">
        <v>1508</v>
      </c>
      <c r="F1939" s="61" t="s">
        <v>37</v>
      </c>
      <c r="G1939" s="62">
        <v>110000000</v>
      </c>
      <c r="H1939" s="61">
        <v>6.4</v>
      </c>
      <c r="I1939" s="62">
        <f>Table1[[#This Row],[gross]]-Table1[[#This Row],[budget]]</f>
        <v>140863268</v>
      </c>
      <c r="J1939" s="61">
        <f>Table1[[#This Row],[gross]]/1000000</f>
        <v>250.86326800000001</v>
      </c>
      <c r="K1939" s="61">
        <f>Table1[[#This Row],[budget]]/1000000</f>
        <v>110</v>
      </c>
      <c r="L1939" s="71">
        <f>Table1[[#This Row],[Profit_Margin]]/1000000</f>
        <v>140.86326800000001</v>
      </c>
    </row>
    <row r="1940" spans="1:12">
      <c r="A1940" s="68" t="s">
        <v>809</v>
      </c>
      <c r="B1940" s="61">
        <v>105</v>
      </c>
      <c r="C1940" s="62">
        <v>177243721</v>
      </c>
      <c r="D1940" s="61" t="s">
        <v>787</v>
      </c>
      <c r="E1940" s="61" t="s">
        <v>812</v>
      </c>
      <c r="F1940" s="61" t="s">
        <v>37</v>
      </c>
      <c r="G1940" s="62">
        <v>150000000</v>
      </c>
      <c r="H1940" s="61">
        <v>5.9</v>
      </c>
      <c r="I1940" s="62">
        <f>Table1[[#This Row],[gross]]-Table1[[#This Row],[budget]]</f>
        <v>27243721</v>
      </c>
      <c r="J1940" s="61">
        <f>Table1[[#This Row],[gross]]/1000000</f>
        <v>177.24372099999999</v>
      </c>
      <c r="K1940" s="61">
        <f>Table1[[#This Row],[budget]]/1000000</f>
        <v>150</v>
      </c>
      <c r="L1940" s="71">
        <f>Table1[[#This Row],[Profit_Margin]]/1000000</f>
        <v>27.243721000000001</v>
      </c>
    </row>
    <row r="1941" spans="1:12">
      <c r="A1941" s="68" t="s">
        <v>809</v>
      </c>
      <c r="B1941" s="61">
        <v>98</v>
      </c>
      <c r="C1941" s="62">
        <v>113733726</v>
      </c>
      <c r="D1941" s="61" t="s">
        <v>787</v>
      </c>
      <c r="E1941" s="61" t="s">
        <v>1243</v>
      </c>
      <c r="F1941" s="61" t="s">
        <v>37</v>
      </c>
      <c r="G1941" s="62">
        <v>127000000</v>
      </c>
      <c r="H1941" s="61">
        <v>6.2</v>
      </c>
      <c r="I1941" s="62">
        <f>Table1[[#This Row],[gross]]-Table1[[#This Row],[budget]]</f>
        <v>-13266274</v>
      </c>
      <c r="J1941" s="61">
        <f>Table1[[#This Row],[gross]]/1000000</f>
        <v>113.733726</v>
      </c>
      <c r="K1941" s="61">
        <f>Table1[[#This Row],[budget]]/1000000</f>
        <v>127</v>
      </c>
      <c r="L1941" s="71">
        <f>Table1[[#This Row],[Profit_Margin]]/1000000</f>
        <v>-13.266273999999999</v>
      </c>
    </row>
    <row r="1942" spans="1:12">
      <c r="A1942" s="68" t="s">
        <v>2156</v>
      </c>
      <c r="B1942" s="61">
        <v>104</v>
      </c>
      <c r="C1942" s="62">
        <v>1487477</v>
      </c>
      <c r="D1942" s="61" t="s">
        <v>18411</v>
      </c>
      <c r="E1942" s="61" t="s">
        <v>18412</v>
      </c>
      <c r="F1942" s="61" t="s">
        <v>5641</v>
      </c>
      <c r="G1942" s="62">
        <v>4200000</v>
      </c>
      <c r="H1942" s="61">
        <v>6.5</v>
      </c>
      <c r="I1942" s="62">
        <f>Table1[[#This Row],[gross]]-Table1[[#This Row],[budget]]</f>
        <v>-2712523</v>
      </c>
      <c r="J1942" s="61">
        <f>Table1[[#This Row],[gross]]/1000000</f>
        <v>1.4874769999999999</v>
      </c>
      <c r="K1942" s="61">
        <f>Table1[[#This Row],[budget]]/1000000</f>
        <v>4.2</v>
      </c>
      <c r="L1942" s="71">
        <f>Table1[[#This Row],[Profit_Margin]]/1000000</f>
        <v>-2.712523</v>
      </c>
    </row>
    <row r="1943" spans="1:12">
      <c r="A1943" s="68" t="s">
        <v>15960</v>
      </c>
      <c r="B1943" s="61">
        <v>117</v>
      </c>
      <c r="C1943" s="62">
        <v>32279955</v>
      </c>
      <c r="D1943" s="61" t="s">
        <v>2125</v>
      </c>
      <c r="E1943" s="61" t="s">
        <v>15961</v>
      </c>
      <c r="F1943" s="61" t="s">
        <v>37</v>
      </c>
      <c r="G1943" s="62">
        <v>8500000</v>
      </c>
      <c r="H1943" s="61">
        <v>7.9</v>
      </c>
      <c r="I1943" s="62">
        <f>Table1[[#This Row],[gross]]-Table1[[#This Row],[budget]]</f>
        <v>23779955</v>
      </c>
      <c r="J1943" s="61">
        <f>Table1[[#This Row],[gross]]/1000000</f>
        <v>32.279955000000001</v>
      </c>
      <c r="K1943" s="61">
        <f>Table1[[#This Row],[budget]]/1000000</f>
        <v>8.5</v>
      </c>
      <c r="L1943" s="71">
        <f>Table1[[#This Row],[Profit_Margin]]/1000000</f>
        <v>23.779955000000001</v>
      </c>
    </row>
    <row r="1944" spans="1:12">
      <c r="A1944" s="68" t="s">
        <v>7117</v>
      </c>
      <c r="B1944" s="61">
        <v>96</v>
      </c>
      <c r="C1944" s="62">
        <v>48006503</v>
      </c>
      <c r="D1944" s="61" t="s">
        <v>787</v>
      </c>
      <c r="E1944" s="61" t="s">
        <v>7119</v>
      </c>
      <c r="F1944" s="61" t="s">
        <v>37</v>
      </c>
      <c r="G1944" s="62">
        <v>37000000</v>
      </c>
      <c r="H1944" s="61">
        <v>6</v>
      </c>
      <c r="I1944" s="62">
        <f>Table1[[#This Row],[gross]]-Table1[[#This Row],[budget]]</f>
        <v>11006503</v>
      </c>
      <c r="J1944" s="61">
        <f>Table1[[#This Row],[gross]]/1000000</f>
        <v>48.006503000000002</v>
      </c>
      <c r="K1944" s="61">
        <f>Table1[[#This Row],[budget]]/1000000</f>
        <v>37</v>
      </c>
      <c r="L1944" s="71">
        <f>Table1[[#This Row],[Profit_Margin]]/1000000</f>
        <v>11.006503</v>
      </c>
    </row>
    <row r="1945" spans="1:12">
      <c r="A1945" s="68" t="s">
        <v>20938</v>
      </c>
      <c r="B1945" s="61">
        <v>114</v>
      </c>
      <c r="C1945" s="62">
        <v>1221261</v>
      </c>
      <c r="D1945" s="61" t="s">
        <v>2125</v>
      </c>
      <c r="E1945" s="61" t="s">
        <v>20940</v>
      </c>
      <c r="F1945" s="61" t="s">
        <v>2778</v>
      </c>
      <c r="G1945" s="62">
        <v>1500000</v>
      </c>
      <c r="H1945" s="61">
        <v>7.9</v>
      </c>
      <c r="I1945" s="62">
        <f>Table1[[#This Row],[gross]]-Table1[[#This Row],[budget]]</f>
        <v>-278739</v>
      </c>
      <c r="J1945" s="61">
        <f>Table1[[#This Row],[gross]]/1000000</f>
        <v>1.2212609999999999</v>
      </c>
      <c r="K1945" s="61">
        <f>Table1[[#This Row],[budget]]/1000000</f>
        <v>1.5</v>
      </c>
      <c r="L1945" s="71">
        <f>Table1[[#This Row],[Profit_Margin]]/1000000</f>
        <v>-0.27873900000000001</v>
      </c>
    </row>
    <row r="1946" spans="1:12">
      <c r="A1946" s="68" t="s">
        <v>157</v>
      </c>
      <c r="B1946" s="61">
        <v>118</v>
      </c>
      <c r="C1946" s="62">
        <v>19673424</v>
      </c>
      <c r="D1946" s="61" t="s">
        <v>2850</v>
      </c>
      <c r="E1946" s="61" t="s">
        <v>2852</v>
      </c>
      <c r="F1946" s="61" t="s">
        <v>37</v>
      </c>
      <c r="G1946" s="62">
        <v>80000000</v>
      </c>
      <c r="H1946" s="61">
        <v>5.8</v>
      </c>
      <c r="I1946" s="62">
        <f>Table1[[#This Row],[gross]]-Table1[[#This Row],[budget]]</f>
        <v>-60326576</v>
      </c>
      <c r="J1946" s="61">
        <f>Table1[[#This Row],[gross]]/1000000</f>
        <v>19.673424000000001</v>
      </c>
      <c r="K1946" s="61">
        <f>Table1[[#This Row],[budget]]/1000000</f>
        <v>80</v>
      </c>
      <c r="L1946" s="71">
        <f>Table1[[#This Row],[Profit_Margin]]/1000000</f>
        <v>-60.326576000000003</v>
      </c>
    </row>
    <row r="1947" spans="1:12">
      <c r="A1947" s="68" t="s">
        <v>5139</v>
      </c>
      <c r="B1947" s="61">
        <v>99</v>
      </c>
      <c r="C1947" s="62">
        <v>38105077</v>
      </c>
      <c r="D1947" s="61" t="s">
        <v>334</v>
      </c>
      <c r="E1947" s="61" t="s">
        <v>5300</v>
      </c>
      <c r="F1947" s="61" t="s">
        <v>37</v>
      </c>
      <c r="G1947" s="62">
        <v>40000000</v>
      </c>
      <c r="H1947" s="61">
        <v>6.4</v>
      </c>
      <c r="I1947" s="62">
        <f>Table1[[#This Row],[gross]]-Table1[[#This Row],[budget]]</f>
        <v>-1894923</v>
      </c>
      <c r="J1947" s="61">
        <f>Table1[[#This Row],[gross]]/1000000</f>
        <v>38.105077000000001</v>
      </c>
      <c r="K1947" s="61">
        <f>Table1[[#This Row],[budget]]/1000000</f>
        <v>40</v>
      </c>
      <c r="L1947" s="71">
        <f>Table1[[#This Row],[Profit_Margin]]/1000000</f>
        <v>-1.8949229999999999</v>
      </c>
    </row>
    <row r="1948" spans="1:12">
      <c r="A1948" s="68" t="s">
        <v>760</v>
      </c>
      <c r="B1948" s="61">
        <v>212</v>
      </c>
      <c r="C1948" s="62">
        <v>13560960</v>
      </c>
      <c r="D1948" s="61" t="s">
        <v>5940</v>
      </c>
      <c r="E1948" s="61" t="s">
        <v>5941</v>
      </c>
      <c r="F1948" s="61" t="s">
        <v>37</v>
      </c>
      <c r="G1948" s="62">
        <v>50000000</v>
      </c>
      <c r="H1948" s="61">
        <v>7.1</v>
      </c>
      <c r="I1948" s="62">
        <f>Table1[[#This Row],[gross]]-Table1[[#This Row],[budget]]</f>
        <v>-36439040</v>
      </c>
      <c r="J1948" s="61">
        <f>Table1[[#This Row],[gross]]/1000000</f>
        <v>13.56096</v>
      </c>
      <c r="K1948" s="61">
        <f>Table1[[#This Row],[budget]]/1000000</f>
        <v>50</v>
      </c>
      <c r="L1948" s="71">
        <f>Table1[[#This Row],[Profit_Margin]]/1000000</f>
        <v>-36.439039999999999</v>
      </c>
    </row>
    <row r="1949" spans="1:12">
      <c r="A1949" s="68" t="s">
        <v>7113</v>
      </c>
      <c r="B1949" s="61">
        <v>122</v>
      </c>
      <c r="C1949" s="62">
        <v>74273505</v>
      </c>
      <c r="D1949" s="61" t="s">
        <v>2125</v>
      </c>
      <c r="E1949" s="61" t="s">
        <v>9454</v>
      </c>
      <c r="F1949" s="61" t="s">
        <v>37</v>
      </c>
      <c r="G1949" s="62">
        <v>25000000</v>
      </c>
      <c r="H1949" s="61">
        <v>8.1</v>
      </c>
      <c r="I1949" s="62">
        <f>Table1[[#This Row],[gross]]-Table1[[#This Row],[budget]]</f>
        <v>49273505</v>
      </c>
      <c r="J1949" s="61">
        <f>Table1[[#This Row],[gross]]/1000000</f>
        <v>74.273505</v>
      </c>
      <c r="K1949" s="61">
        <f>Table1[[#This Row],[budget]]/1000000</f>
        <v>25</v>
      </c>
      <c r="L1949" s="71">
        <f>Table1[[#This Row],[Profit_Margin]]/1000000</f>
        <v>49.273505</v>
      </c>
    </row>
    <row r="1950" spans="1:12">
      <c r="A1950" s="68" t="s">
        <v>19022</v>
      </c>
      <c r="B1950" s="61">
        <v>102</v>
      </c>
      <c r="C1950" s="62">
        <v>1430185</v>
      </c>
      <c r="D1950" s="61" t="s">
        <v>20311</v>
      </c>
      <c r="E1950" s="61" t="s">
        <v>20312</v>
      </c>
      <c r="F1950" s="61" t="s">
        <v>37</v>
      </c>
      <c r="G1950" s="62">
        <v>2000000</v>
      </c>
      <c r="H1950" s="61">
        <v>8.3000000000000007</v>
      </c>
      <c r="I1950" s="62">
        <f>Table1[[#This Row],[gross]]-Table1[[#This Row],[budget]]</f>
        <v>-569815</v>
      </c>
      <c r="J1950" s="61">
        <f>Table1[[#This Row],[gross]]/1000000</f>
        <v>1.430185</v>
      </c>
      <c r="K1950" s="61">
        <f>Table1[[#This Row],[budget]]/1000000</f>
        <v>2</v>
      </c>
      <c r="L1950" s="71">
        <f>Table1[[#This Row],[Profit_Margin]]/1000000</f>
        <v>-0.56981499999999996</v>
      </c>
    </row>
    <row r="1951" spans="1:12">
      <c r="A1951" s="68" t="s">
        <v>14108</v>
      </c>
      <c r="B1951" s="61">
        <v>103</v>
      </c>
      <c r="C1951" s="62">
        <v>27285953</v>
      </c>
      <c r="D1951" s="61" t="s">
        <v>59</v>
      </c>
      <c r="E1951" s="61" t="s">
        <v>17767</v>
      </c>
      <c r="F1951" s="61" t="s">
        <v>37</v>
      </c>
      <c r="G1951" s="62">
        <v>5000000</v>
      </c>
      <c r="H1951" s="61">
        <v>6.8</v>
      </c>
      <c r="I1951" s="62">
        <f>Table1[[#This Row],[gross]]-Table1[[#This Row],[budget]]</f>
        <v>22285953</v>
      </c>
      <c r="J1951" s="61">
        <f>Table1[[#This Row],[gross]]/1000000</f>
        <v>27.285952999999999</v>
      </c>
      <c r="K1951" s="61">
        <f>Table1[[#This Row],[budget]]/1000000</f>
        <v>5</v>
      </c>
      <c r="L1951" s="71">
        <f>Table1[[#This Row],[Profit_Margin]]/1000000</f>
        <v>22.285952999999999</v>
      </c>
    </row>
    <row r="1952" spans="1:12">
      <c r="A1952" s="68" t="s">
        <v>13736</v>
      </c>
      <c r="B1952" s="61">
        <v>84</v>
      </c>
      <c r="C1952" s="62">
        <v>52543632</v>
      </c>
      <c r="D1952" s="61" t="s">
        <v>1528</v>
      </c>
      <c r="E1952" s="61" t="s">
        <v>13738</v>
      </c>
      <c r="F1952" s="61" t="s">
        <v>37</v>
      </c>
      <c r="G1952" s="62">
        <v>13200000</v>
      </c>
      <c r="H1952" s="61">
        <v>5.6</v>
      </c>
      <c r="I1952" s="62">
        <f>Table1[[#This Row],[gross]]-Table1[[#This Row],[budget]]</f>
        <v>39343632</v>
      </c>
      <c r="J1952" s="61">
        <f>Table1[[#This Row],[gross]]/1000000</f>
        <v>52.543632000000002</v>
      </c>
      <c r="K1952" s="61">
        <f>Table1[[#This Row],[budget]]/1000000</f>
        <v>13.2</v>
      </c>
      <c r="L1952" s="71">
        <f>Table1[[#This Row],[Profit_Margin]]/1000000</f>
        <v>39.343631999999999</v>
      </c>
    </row>
    <row r="1953" spans="1:12">
      <c r="A1953" s="68" t="s">
        <v>7204</v>
      </c>
      <c r="B1953" s="61">
        <v>104</v>
      </c>
      <c r="C1953" s="62">
        <v>43097652</v>
      </c>
      <c r="D1953" s="61" t="s">
        <v>1415</v>
      </c>
      <c r="E1953" s="61" t="s">
        <v>8933</v>
      </c>
      <c r="F1953" s="61" t="s">
        <v>37</v>
      </c>
      <c r="G1953" s="62">
        <v>28000000</v>
      </c>
      <c r="H1953" s="61">
        <v>6.3</v>
      </c>
      <c r="I1953" s="62">
        <f>Table1[[#This Row],[gross]]-Table1[[#This Row],[budget]]</f>
        <v>15097652</v>
      </c>
      <c r="J1953" s="61">
        <f>Table1[[#This Row],[gross]]/1000000</f>
        <v>43.097651999999997</v>
      </c>
      <c r="K1953" s="61">
        <f>Table1[[#This Row],[budget]]/1000000</f>
        <v>28</v>
      </c>
      <c r="L1953" s="71">
        <f>Table1[[#This Row],[Profit_Margin]]/1000000</f>
        <v>15.097652</v>
      </c>
    </row>
    <row r="1954" spans="1:12">
      <c r="A1954" s="68" t="s">
        <v>2698</v>
      </c>
      <c r="B1954" s="61">
        <v>108</v>
      </c>
      <c r="C1954" s="62">
        <v>70625986</v>
      </c>
      <c r="D1954" s="61" t="s">
        <v>1681</v>
      </c>
      <c r="E1954" s="61" t="s">
        <v>9480</v>
      </c>
      <c r="F1954" s="61" t="s">
        <v>37</v>
      </c>
      <c r="G1954" s="62">
        <v>25000000</v>
      </c>
      <c r="H1954" s="61">
        <v>6.2</v>
      </c>
      <c r="I1954" s="62">
        <f>Table1[[#This Row],[gross]]-Table1[[#This Row],[budget]]</f>
        <v>45625986</v>
      </c>
      <c r="J1954" s="61">
        <f>Table1[[#This Row],[gross]]/1000000</f>
        <v>70.625985999999997</v>
      </c>
      <c r="K1954" s="61">
        <f>Table1[[#This Row],[budget]]/1000000</f>
        <v>25</v>
      </c>
      <c r="L1954" s="71">
        <f>Table1[[#This Row],[Profit_Margin]]/1000000</f>
        <v>45.625985999999997</v>
      </c>
    </row>
    <row r="1955" spans="1:12">
      <c r="A1955" s="68" t="s">
        <v>1204</v>
      </c>
      <c r="B1955" s="61">
        <v>138</v>
      </c>
      <c r="C1955" s="62">
        <v>101160529</v>
      </c>
      <c r="D1955" s="61" t="s">
        <v>1023</v>
      </c>
      <c r="E1955" s="61" t="s">
        <v>1206</v>
      </c>
      <c r="F1955" s="61" t="s">
        <v>37</v>
      </c>
      <c r="G1955" s="62">
        <v>125000000</v>
      </c>
      <c r="H1955" s="61">
        <v>5.8</v>
      </c>
      <c r="I1955" s="62">
        <f>Table1[[#This Row],[gross]]-Table1[[#This Row],[budget]]</f>
        <v>-23839471</v>
      </c>
      <c r="J1955" s="61">
        <f>Table1[[#This Row],[gross]]/1000000</f>
        <v>101.160529</v>
      </c>
      <c r="K1955" s="61">
        <f>Table1[[#This Row],[budget]]/1000000</f>
        <v>125</v>
      </c>
      <c r="L1955" s="71">
        <f>Table1[[#This Row],[Profit_Margin]]/1000000</f>
        <v>-23.839471</v>
      </c>
    </row>
    <row r="1956" spans="1:12">
      <c r="A1956" s="68" t="s">
        <v>2017</v>
      </c>
      <c r="B1956" s="61">
        <v>112</v>
      </c>
      <c r="C1956" s="62">
        <v>77231</v>
      </c>
      <c r="D1956" s="61" t="s">
        <v>1961</v>
      </c>
      <c r="E1956" s="61" t="s">
        <v>6887</v>
      </c>
      <c r="F1956" s="61" t="s">
        <v>6890</v>
      </c>
      <c r="G1956" s="62">
        <v>25000000</v>
      </c>
      <c r="H1956" s="61">
        <v>6</v>
      </c>
      <c r="I1956" s="62">
        <f>Table1[[#This Row],[gross]]-Table1[[#This Row],[budget]]</f>
        <v>-24922769</v>
      </c>
      <c r="J1956" s="61">
        <f>Table1[[#This Row],[gross]]/1000000</f>
        <v>7.7230999999999994E-2</v>
      </c>
      <c r="K1956" s="61">
        <f>Table1[[#This Row],[budget]]/1000000</f>
        <v>25</v>
      </c>
      <c r="L1956" s="71">
        <f>Table1[[#This Row],[Profit_Margin]]/1000000</f>
        <v>-24.922768999999999</v>
      </c>
    </row>
    <row r="1957" spans="1:12">
      <c r="A1957" s="68" t="s">
        <v>5128</v>
      </c>
      <c r="B1957" s="61">
        <v>106</v>
      </c>
      <c r="C1957" s="62">
        <v>91439400</v>
      </c>
      <c r="D1957" s="61" t="s">
        <v>1156</v>
      </c>
      <c r="E1957" s="61" t="s">
        <v>5129</v>
      </c>
      <c r="F1957" s="61" t="s">
        <v>37</v>
      </c>
      <c r="G1957" s="62">
        <v>50000000</v>
      </c>
      <c r="H1957" s="61">
        <v>7</v>
      </c>
      <c r="I1957" s="62">
        <f>Table1[[#This Row],[gross]]-Table1[[#This Row],[budget]]</f>
        <v>41439400</v>
      </c>
      <c r="J1957" s="61">
        <f>Table1[[#This Row],[gross]]/1000000</f>
        <v>91.439400000000006</v>
      </c>
      <c r="K1957" s="61">
        <f>Table1[[#This Row],[budget]]/1000000</f>
        <v>50</v>
      </c>
      <c r="L1957" s="71">
        <f>Table1[[#This Row],[Profit_Margin]]/1000000</f>
        <v>41.439399999999999</v>
      </c>
    </row>
    <row r="1958" spans="1:12">
      <c r="A1958" s="68" t="s">
        <v>8546</v>
      </c>
      <c r="B1958" s="61">
        <v>126</v>
      </c>
      <c r="C1958" s="62">
        <v>18324242</v>
      </c>
      <c r="D1958" s="61" t="s">
        <v>3409</v>
      </c>
      <c r="E1958" s="61" t="s">
        <v>8547</v>
      </c>
      <c r="F1958" s="61" t="s">
        <v>37</v>
      </c>
      <c r="G1958" s="62">
        <v>35000000</v>
      </c>
      <c r="H1958" s="61">
        <v>7.3</v>
      </c>
      <c r="I1958" s="62">
        <f>Table1[[#This Row],[gross]]-Table1[[#This Row],[budget]]</f>
        <v>-16675758</v>
      </c>
      <c r="J1958" s="61">
        <f>Table1[[#This Row],[gross]]/1000000</f>
        <v>18.324242000000002</v>
      </c>
      <c r="K1958" s="61">
        <f>Table1[[#This Row],[budget]]/1000000</f>
        <v>35</v>
      </c>
      <c r="L1958" s="71">
        <f>Table1[[#This Row],[Profit_Margin]]/1000000</f>
        <v>-16.675757999999998</v>
      </c>
    </row>
    <row r="1959" spans="1:12">
      <c r="A1959" s="68" t="s">
        <v>13777</v>
      </c>
      <c r="B1959" s="61">
        <v>103</v>
      </c>
      <c r="C1959" s="62">
        <v>1420578</v>
      </c>
      <c r="D1959" s="61" t="s">
        <v>5324</v>
      </c>
      <c r="E1959" s="61" t="s">
        <v>20604</v>
      </c>
      <c r="F1959" s="61" t="s">
        <v>37</v>
      </c>
      <c r="G1959" s="62">
        <v>1900000</v>
      </c>
      <c r="H1959" s="61">
        <v>6.4</v>
      </c>
      <c r="I1959" s="62">
        <f>Table1[[#This Row],[gross]]-Table1[[#This Row],[budget]]</f>
        <v>-479422</v>
      </c>
      <c r="J1959" s="61">
        <f>Table1[[#This Row],[gross]]/1000000</f>
        <v>1.4205779999999999</v>
      </c>
      <c r="K1959" s="61">
        <f>Table1[[#This Row],[budget]]/1000000</f>
        <v>1.9</v>
      </c>
      <c r="L1959" s="71">
        <f>Table1[[#This Row],[Profit_Margin]]/1000000</f>
        <v>-0.47942200000000001</v>
      </c>
    </row>
    <row r="1960" spans="1:12">
      <c r="A1960" s="68" t="s">
        <v>12795</v>
      </c>
      <c r="B1960" s="61">
        <v>99</v>
      </c>
      <c r="C1960" s="62">
        <v>37882551</v>
      </c>
      <c r="D1960" s="61" t="s">
        <v>1671</v>
      </c>
      <c r="E1960" s="61" t="s">
        <v>12797</v>
      </c>
      <c r="F1960" s="61" t="s">
        <v>37</v>
      </c>
      <c r="G1960" s="62">
        <v>16000000</v>
      </c>
      <c r="H1960" s="61">
        <v>5.7</v>
      </c>
      <c r="I1960" s="62">
        <f>Table1[[#This Row],[gross]]-Table1[[#This Row],[budget]]</f>
        <v>21882551</v>
      </c>
      <c r="J1960" s="61">
        <f>Table1[[#This Row],[gross]]/1000000</f>
        <v>37.882550999999999</v>
      </c>
      <c r="K1960" s="61">
        <f>Table1[[#This Row],[budget]]/1000000</f>
        <v>16</v>
      </c>
      <c r="L1960" s="71">
        <f>Table1[[#This Row],[Profit_Margin]]/1000000</f>
        <v>21.882550999999999</v>
      </c>
    </row>
    <row r="1961" spans="1:12">
      <c r="A1961" s="68" t="s">
        <v>22205</v>
      </c>
      <c r="B1961" s="61">
        <v>93</v>
      </c>
      <c r="C1961" s="62">
        <v>35688</v>
      </c>
      <c r="D1961" s="61" t="s">
        <v>1671</v>
      </c>
      <c r="E1961" s="61" t="s">
        <v>22207</v>
      </c>
      <c r="F1961" s="61" t="s">
        <v>37</v>
      </c>
      <c r="G1961" s="62">
        <v>600000</v>
      </c>
      <c r="H1961" s="61">
        <v>5.0999999999999996</v>
      </c>
      <c r="I1961" s="62">
        <f>Table1[[#This Row],[gross]]-Table1[[#This Row],[budget]]</f>
        <v>-564312</v>
      </c>
      <c r="J1961" s="61">
        <f>Table1[[#This Row],[gross]]/1000000</f>
        <v>3.5687999999999998E-2</v>
      </c>
      <c r="K1961" s="61">
        <f>Table1[[#This Row],[budget]]/1000000</f>
        <v>0.6</v>
      </c>
      <c r="L1961" s="71">
        <f>Table1[[#This Row],[Profit_Margin]]/1000000</f>
        <v>-0.56431200000000004</v>
      </c>
    </row>
    <row r="1962" spans="1:12">
      <c r="A1962" s="68" t="s">
        <v>5083</v>
      </c>
      <c r="B1962" s="61">
        <v>99</v>
      </c>
      <c r="C1962" s="62">
        <v>10572742</v>
      </c>
      <c r="D1962" s="61" t="s">
        <v>214</v>
      </c>
      <c r="E1962" s="61" t="s">
        <v>17786</v>
      </c>
      <c r="F1962" s="61" t="s">
        <v>37</v>
      </c>
      <c r="G1962" s="62">
        <v>8000000</v>
      </c>
      <c r="H1962" s="61">
        <v>6.1</v>
      </c>
      <c r="I1962" s="62">
        <f>Table1[[#This Row],[gross]]-Table1[[#This Row],[budget]]</f>
        <v>2572742</v>
      </c>
      <c r="J1962" s="61">
        <f>Table1[[#This Row],[gross]]/1000000</f>
        <v>10.572742</v>
      </c>
      <c r="K1962" s="61">
        <f>Table1[[#This Row],[budget]]/1000000</f>
        <v>8</v>
      </c>
      <c r="L1962" s="71">
        <f>Table1[[#This Row],[Profit_Margin]]/1000000</f>
        <v>2.5727419999999999</v>
      </c>
    </row>
    <row r="1963" spans="1:12">
      <c r="A1963" s="68" t="s">
        <v>9070</v>
      </c>
      <c r="B1963" s="61">
        <v>92</v>
      </c>
      <c r="C1963" s="62">
        <v>17508670</v>
      </c>
      <c r="D1963" s="61" t="s">
        <v>5274</v>
      </c>
      <c r="E1963" s="61" t="s">
        <v>9073</v>
      </c>
      <c r="F1963" s="61" t="s">
        <v>37</v>
      </c>
      <c r="G1963" s="62">
        <v>15000000</v>
      </c>
      <c r="H1963" s="61">
        <v>7.4</v>
      </c>
      <c r="I1963" s="62">
        <f>Table1[[#This Row],[gross]]-Table1[[#This Row],[budget]]</f>
        <v>2508670</v>
      </c>
      <c r="J1963" s="61">
        <f>Table1[[#This Row],[gross]]/1000000</f>
        <v>17.508669999999999</v>
      </c>
      <c r="K1963" s="61">
        <f>Table1[[#This Row],[budget]]/1000000</f>
        <v>15</v>
      </c>
      <c r="L1963" s="71">
        <f>Table1[[#This Row],[Profit_Margin]]/1000000</f>
        <v>2.50867</v>
      </c>
    </row>
    <row r="1964" spans="1:12">
      <c r="A1964" s="68" t="s">
        <v>23074</v>
      </c>
      <c r="B1964" s="61">
        <v>95</v>
      </c>
      <c r="C1964" s="62">
        <v>12438</v>
      </c>
      <c r="D1964" s="61" t="s">
        <v>214</v>
      </c>
      <c r="E1964" s="61" t="s">
        <v>23075</v>
      </c>
      <c r="F1964" s="61" t="s">
        <v>37</v>
      </c>
      <c r="G1964" s="62">
        <v>160000</v>
      </c>
      <c r="H1964" s="61">
        <v>8.1</v>
      </c>
      <c r="I1964" s="62">
        <f>Table1[[#This Row],[gross]]-Table1[[#This Row],[budget]]</f>
        <v>-147562</v>
      </c>
      <c r="J1964" s="61">
        <f>Table1[[#This Row],[gross]]/1000000</f>
        <v>1.2437999999999999E-2</v>
      </c>
      <c r="K1964" s="61">
        <f>Table1[[#This Row],[budget]]/1000000</f>
        <v>0.16</v>
      </c>
      <c r="L1964" s="71">
        <f>Table1[[#This Row],[Profit_Margin]]/1000000</f>
        <v>-0.147562</v>
      </c>
    </row>
    <row r="1965" spans="1:12">
      <c r="A1965" s="68" t="s">
        <v>4982</v>
      </c>
      <c r="B1965" s="61">
        <v>98</v>
      </c>
      <c r="C1965" s="62">
        <v>44455658</v>
      </c>
      <c r="D1965" s="61" t="s">
        <v>1374</v>
      </c>
      <c r="E1965" s="61" t="s">
        <v>9547</v>
      </c>
      <c r="F1965" s="61" t="s">
        <v>37</v>
      </c>
      <c r="G1965" s="62">
        <v>25000000</v>
      </c>
      <c r="H1965" s="61">
        <v>6.7</v>
      </c>
      <c r="I1965" s="62">
        <f>Table1[[#This Row],[gross]]-Table1[[#This Row],[budget]]</f>
        <v>19455658</v>
      </c>
      <c r="J1965" s="61">
        <f>Table1[[#This Row],[gross]]/1000000</f>
        <v>44.455658</v>
      </c>
      <c r="K1965" s="61">
        <f>Table1[[#This Row],[budget]]/1000000</f>
        <v>25</v>
      </c>
      <c r="L1965" s="71">
        <f>Table1[[#This Row],[Profit_Margin]]/1000000</f>
        <v>19.455658</v>
      </c>
    </row>
    <row r="1966" spans="1:12">
      <c r="A1966" s="68" t="s">
        <v>5774</v>
      </c>
      <c r="B1966" s="61">
        <v>124</v>
      </c>
      <c r="C1966" s="62">
        <v>116006080</v>
      </c>
      <c r="D1966" s="61" t="s">
        <v>1415</v>
      </c>
      <c r="E1966" s="61" t="s">
        <v>6089</v>
      </c>
      <c r="F1966" s="61" t="s">
        <v>37</v>
      </c>
      <c r="G1966" s="62">
        <v>42000000</v>
      </c>
      <c r="H1966" s="61">
        <v>7</v>
      </c>
      <c r="I1966" s="62">
        <f>Table1[[#This Row],[gross]]-Table1[[#This Row],[budget]]</f>
        <v>74006080</v>
      </c>
      <c r="J1966" s="61">
        <f>Table1[[#This Row],[gross]]/1000000</f>
        <v>116.00608</v>
      </c>
      <c r="K1966" s="61">
        <f>Table1[[#This Row],[budget]]/1000000</f>
        <v>42</v>
      </c>
      <c r="L1966" s="71">
        <f>Table1[[#This Row],[Profit_Margin]]/1000000</f>
        <v>74.006079999999997</v>
      </c>
    </row>
    <row r="1967" spans="1:12">
      <c r="A1967" s="68" t="s">
        <v>22563</v>
      </c>
      <c r="B1967" s="61">
        <v>78</v>
      </c>
      <c r="C1967" s="62">
        <v>191309</v>
      </c>
      <c r="D1967" s="61" t="s">
        <v>1924</v>
      </c>
      <c r="E1967" s="61" t="s">
        <v>23204</v>
      </c>
      <c r="F1967" s="61" t="s">
        <v>37</v>
      </c>
      <c r="G1967" s="62">
        <v>150000</v>
      </c>
      <c r="H1967" s="61">
        <v>5.5</v>
      </c>
      <c r="I1967" s="62">
        <f>Table1[[#This Row],[gross]]-Table1[[#This Row],[budget]]</f>
        <v>41309</v>
      </c>
      <c r="J1967" s="61">
        <f>Table1[[#This Row],[gross]]/1000000</f>
        <v>0.19130900000000001</v>
      </c>
      <c r="K1967" s="61">
        <f>Table1[[#This Row],[budget]]/1000000</f>
        <v>0.15</v>
      </c>
      <c r="L1967" s="71">
        <f>Table1[[#This Row],[Profit_Margin]]/1000000</f>
        <v>4.1308999999999998E-2</v>
      </c>
    </row>
    <row r="1968" spans="1:12">
      <c r="A1968" s="68" t="s">
        <v>17183</v>
      </c>
      <c r="B1968" s="61">
        <v>95</v>
      </c>
      <c r="C1968" s="62">
        <v>2025238</v>
      </c>
      <c r="D1968" s="61" t="s">
        <v>5316</v>
      </c>
      <c r="E1968" s="61" t="s">
        <v>17185</v>
      </c>
      <c r="F1968" s="61" t="s">
        <v>37</v>
      </c>
      <c r="G1968" s="62">
        <v>6000000</v>
      </c>
      <c r="H1968" s="61">
        <v>5.8</v>
      </c>
      <c r="I1968" s="62">
        <f>Table1[[#This Row],[gross]]-Table1[[#This Row],[budget]]</f>
        <v>-3974762</v>
      </c>
      <c r="J1968" s="61">
        <f>Table1[[#This Row],[gross]]/1000000</f>
        <v>2.0252379999999999</v>
      </c>
      <c r="K1968" s="61">
        <f>Table1[[#This Row],[budget]]/1000000</f>
        <v>6</v>
      </c>
      <c r="L1968" s="71">
        <f>Table1[[#This Row],[Profit_Margin]]/1000000</f>
        <v>-3.9747620000000001</v>
      </c>
    </row>
    <row r="1969" spans="1:12">
      <c r="A1969" s="68" t="s">
        <v>1071</v>
      </c>
      <c r="B1969" s="61">
        <v>129</v>
      </c>
      <c r="C1969" s="62">
        <v>64685359</v>
      </c>
      <c r="D1969" s="61" t="s">
        <v>2230</v>
      </c>
      <c r="E1969" s="61" t="s">
        <v>2231</v>
      </c>
      <c r="F1969" s="61" t="s">
        <v>37</v>
      </c>
      <c r="G1969" s="62">
        <v>90000000</v>
      </c>
      <c r="H1969" s="61">
        <v>6.9</v>
      </c>
      <c r="I1969" s="62">
        <f>Table1[[#This Row],[gross]]-Table1[[#This Row],[budget]]</f>
        <v>-25314641</v>
      </c>
      <c r="J1969" s="61">
        <f>Table1[[#This Row],[gross]]/1000000</f>
        <v>64.685359000000005</v>
      </c>
      <c r="K1969" s="61">
        <f>Table1[[#This Row],[budget]]/1000000</f>
        <v>90</v>
      </c>
      <c r="L1969" s="71">
        <f>Table1[[#This Row],[Profit_Margin]]/1000000</f>
        <v>-25.314641000000002</v>
      </c>
    </row>
    <row r="1970" spans="1:12">
      <c r="A1970" s="68" t="s">
        <v>1114</v>
      </c>
      <c r="B1970" s="61">
        <v>125</v>
      </c>
      <c r="C1970" s="62">
        <v>117698894</v>
      </c>
      <c r="D1970" s="61" t="s">
        <v>2215</v>
      </c>
      <c r="E1970" s="61" t="s">
        <v>3040</v>
      </c>
      <c r="F1970" s="61" t="s">
        <v>37</v>
      </c>
      <c r="G1970" s="62">
        <v>75000000</v>
      </c>
      <c r="H1970" s="61">
        <v>7.3</v>
      </c>
      <c r="I1970" s="62">
        <f>Table1[[#This Row],[gross]]-Table1[[#This Row],[budget]]</f>
        <v>42698894</v>
      </c>
      <c r="J1970" s="61">
        <f>Table1[[#This Row],[gross]]/1000000</f>
        <v>117.698894</v>
      </c>
      <c r="K1970" s="61">
        <f>Table1[[#This Row],[budget]]/1000000</f>
        <v>75</v>
      </c>
      <c r="L1970" s="71">
        <f>Table1[[#This Row],[Profit_Margin]]/1000000</f>
        <v>42.698894000000003</v>
      </c>
    </row>
    <row r="1971" spans="1:12">
      <c r="A1971" s="68" t="s">
        <v>16899</v>
      </c>
      <c r="B1971" s="61">
        <v>141</v>
      </c>
      <c r="C1971" s="62">
        <v>6173485</v>
      </c>
      <c r="D1971" s="61" t="s">
        <v>1544</v>
      </c>
      <c r="E1971" s="61" t="s">
        <v>16902</v>
      </c>
      <c r="F1971" s="61" t="s">
        <v>37</v>
      </c>
      <c r="G1971" s="62">
        <v>7000000</v>
      </c>
      <c r="H1971" s="61">
        <v>7.7</v>
      </c>
      <c r="I1971" s="62">
        <f>Table1[[#This Row],[gross]]-Table1[[#This Row],[budget]]</f>
        <v>-826515</v>
      </c>
      <c r="J1971" s="61">
        <f>Table1[[#This Row],[gross]]/1000000</f>
        <v>6.1734850000000003</v>
      </c>
      <c r="K1971" s="61">
        <f>Table1[[#This Row],[budget]]/1000000</f>
        <v>7</v>
      </c>
      <c r="L1971" s="71">
        <f>Table1[[#This Row],[Profit_Margin]]/1000000</f>
        <v>-0.826515</v>
      </c>
    </row>
    <row r="1972" spans="1:12">
      <c r="A1972" s="68" t="s">
        <v>12236</v>
      </c>
      <c r="B1972" s="61">
        <v>94</v>
      </c>
      <c r="C1972" s="62">
        <v>22189039</v>
      </c>
      <c r="D1972" s="61" t="s">
        <v>5806</v>
      </c>
      <c r="E1972" s="61" t="s">
        <v>12919</v>
      </c>
      <c r="F1972" s="61" t="s">
        <v>37</v>
      </c>
      <c r="G1972" s="62">
        <v>15000000</v>
      </c>
      <c r="H1972" s="61">
        <v>5.5</v>
      </c>
      <c r="I1972" s="62">
        <f>Table1[[#This Row],[gross]]-Table1[[#This Row],[budget]]</f>
        <v>7189039</v>
      </c>
      <c r="J1972" s="61">
        <f>Table1[[#This Row],[gross]]/1000000</f>
        <v>22.189039000000001</v>
      </c>
      <c r="K1972" s="61">
        <f>Table1[[#This Row],[budget]]/1000000</f>
        <v>15</v>
      </c>
      <c r="L1972" s="71">
        <f>Table1[[#This Row],[Profit_Margin]]/1000000</f>
        <v>7.1890390000000002</v>
      </c>
    </row>
    <row r="1973" spans="1:12">
      <c r="A1973" s="68" t="s">
        <v>10122</v>
      </c>
      <c r="B1973" s="61">
        <v>110</v>
      </c>
      <c r="C1973" s="62">
        <v>25167270</v>
      </c>
      <c r="D1973" s="61" t="s">
        <v>9193</v>
      </c>
      <c r="E1973" s="61" t="s">
        <v>10123</v>
      </c>
      <c r="F1973" s="61" t="s">
        <v>37</v>
      </c>
      <c r="G1973" s="62">
        <v>24000000</v>
      </c>
      <c r="H1973" s="61">
        <v>6.3</v>
      </c>
      <c r="I1973" s="62">
        <f>Table1[[#This Row],[gross]]-Table1[[#This Row],[budget]]</f>
        <v>1167270</v>
      </c>
      <c r="J1973" s="61">
        <f>Table1[[#This Row],[gross]]/1000000</f>
        <v>25.167269999999998</v>
      </c>
      <c r="K1973" s="61">
        <f>Table1[[#This Row],[budget]]/1000000</f>
        <v>24</v>
      </c>
      <c r="L1973" s="71">
        <f>Table1[[#This Row],[Profit_Margin]]/1000000</f>
        <v>1.16727</v>
      </c>
    </row>
    <row r="1974" spans="1:12">
      <c r="A1974" s="68" t="s">
        <v>2467</v>
      </c>
      <c r="B1974" s="61">
        <v>109</v>
      </c>
      <c r="C1974" s="62">
        <v>123307945</v>
      </c>
      <c r="D1974" s="61" t="s">
        <v>2469</v>
      </c>
      <c r="E1974" s="61" t="s">
        <v>2471</v>
      </c>
      <c r="F1974" s="61" t="s">
        <v>37</v>
      </c>
      <c r="G1974" s="62">
        <v>65000000</v>
      </c>
      <c r="H1974" s="61">
        <v>4.3</v>
      </c>
      <c r="I1974" s="62">
        <f>Table1[[#This Row],[gross]]-Table1[[#This Row],[budget]]</f>
        <v>58307945</v>
      </c>
      <c r="J1974" s="61">
        <f>Table1[[#This Row],[gross]]/1000000</f>
        <v>123.307945</v>
      </c>
      <c r="K1974" s="61">
        <f>Table1[[#This Row],[budget]]/1000000</f>
        <v>65</v>
      </c>
      <c r="L1974" s="71">
        <f>Table1[[#This Row],[Profit_Margin]]/1000000</f>
        <v>58.307944999999997</v>
      </c>
    </row>
    <row r="1975" spans="1:12">
      <c r="A1975" s="68" t="s">
        <v>4260</v>
      </c>
      <c r="B1975" s="61">
        <v>107</v>
      </c>
      <c r="C1975" s="62">
        <v>45506619</v>
      </c>
      <c r="D1975" s="61" t="s">
        <v>9275</v>
      </c>
      <c r="E1975" s="61" t="s">
        <v>9276</v>
      </c>
      <c r="F1975" s="61" t="s">
        <v>37</v>
      </c>
      <c r="G1975" s="62">
        <v>26000000</v>
      </c>
      <c r="H1975" s="61">
        <v>7.8</v>
      </c>
      <c r="I1975" s="62">
        <f>Table1[[#This Row],[gross]]-Table1[[#This Row],[budget]]</f>
        <v>19506619</v>
      </c>
      <c r="J1975" s="61">
        <f>Table1[[#This Row],[gross]]/1000000</f>
        <v>45.506619000000001</v>
      </c>
      <c r="K1975" s="61">
        <f>Table1[[#This Row],[budget]]/1000000</f>
        <v>26</v>
      </c>
      <c r="L1975" s="71">
        <f>Table1[[#This Row],[Profit_Margin]]/1000000</f>
        <v>19.506619000000001</v>
      </c>
    </row>
    <row r="1976" spans="1:12">
      <c r="A1976" s="68" t="s">
        <v>1502</v>
      </c>
      <c r="B1976" s="61">
        <v>95</v>
      </c>
      <c r="C1976" s="62">
        <v>16017403</v>
      </c>
      <c r="D1976" s="61" t="s">
        <v>8921</v>
      </c>
      <c r="E1976" s="61" t="s">
        <v>14651</v>
      </c>
      <c r="F1976" s="61" t="s">
        <v>37</v>
      </c>
      <c r="G1976" s="62">
        <v>5000000</v>
      </c>
      <c r="H1976" s="61">
        <v>6.2</v>
      </c>
      <c r="I1976" s="62">
        <f>Table1[[#This Row],[gross]]-Table1[[#This Row],[budget]]</f>
        <v>11017403</v>
      </c>
      <c r="J1976" s="61">
        <f>Table1[[#This Row],[gross]]/1000000</f>
        <v>16.017403000000002</v>
      </c>
      <c r="K1976" s="61">
        <f>Table1[[#This Row],[budget]]/1000000</f>
        <v>5</v>
      </c>
      <c r="L1976" s="71">
        <f>Table1[[#This Row],[Profit_Margin]]/1000000</f>
        <v>11.017403</v>
      </c>
    </row>
    <row r="1977" spans="1:12">
      <c r="A1977" s="68" t="s">
        <v>299</v>
      </c>
      <c r="B1977" s="61">
        <v>124</v>
      </c>
      <c r="C1977" s="62">
        <v>89021735</v>
      </c>
      <c r="D1977" s="61" t="s">
        <v>1427</v>
      </c>
      <c r="E1977" s="61" t="s">
        <v>1428</v>
      </c>
      <c r="F1977" s="61" t="s">
        <v>37</v>
      </c>
      <c r="G1977" s="62">
        <v>120000000</v>
      </c>
      <c r="H1977" s="61">
        <v>7</v>
      </c>
      <c r="I1977" s="62">
        <f>Table1[[#This Row],[gross]]-Table1[[#This Row],[budget]]</f>
        <v>-30978265</v>
      </c>
      <c r="J1977" s="61">
        <f>Table1[[#This Row],[gross]]/1000000</f>
        <v>89.021735000000007</v>
      </c>
      <c r="K1977" s="61">
        <f>Table1[[#This Row],[budget]]/1000000</f>
        <v>120</v>
      </c>
      <c r="L1977" s="71">
        <f>Table1[[#This Row],[Profit_Margin]]/1000000</f>
        <v>-30.978265</v>
      </c>
    </row>
    <row r="1978" spans="1:12">
      <c r="A1978" s="68" t="s">
        <v>11846</v>
      </c>
      <c r="B1978" s="61">
        <v>86</v>
      </c>
      <c r="C1978" s="62">
        <v>23993605</v>
      </c>
      <c r="D1978" s="61" t="s">
        <v>9193</v>
      </c>
      <c r="E1978" s="61" t="s">
        <v>11847</v>
      </c>
      <c r="F1978" s="61" t="s">
        <v>37</v>
      </c>
      <c r="G1978" s="62">
        <v>18000000</v>
      </c>
      <c r="H1978" s="61">
        <v>5.8</v>
      </c>
      <c r="I1978" s="62">
        <f>Table1[[#This Row],[gross]]-Table1[[#This Row],[budget]]</f>
        <v>5993605</v>
      </c>
      <c r="J1978" s="61">
        <f>Table1[[#This Row],[gross]]/1000000</f>
        <v>23.993604999999999</v>
      </c>
      <c r="K1978" s="61">
        <f>Table1[[#This Row],[budget]]/1000000</f>
        <v>18</v>
      </c>
      <c r="L1978" s="71">
        <f>Table1[[#This Row],[Profit_Margin]]/1000000</f>
        <v>5.9936049999999996</v>
      </c>
    </row>
    <row r="1979" spans="1:12">
      <c r="A1979" s="68" t="s">
        <v>1526</v>
      </c>
      <c r="B1979" s="61">
        <v>116</v>
      </c>
      <c r="C1979" s="62">
        <v>183405771</v>
      </c>
      <c r="D1979" s="61" t="s">
        <v>1528</v>
      </c>
      <c r="E1979" s="61" t="s">
        <v>2327</v>
      </c>
      <c r="F1979" s="61" t="s">
        <v>37</v>
      </c>
      <c r="G1979" s="62">
        <v>85000000</v>
      </c>
      <c r="H1979" s="61">
        <v>7.8</v>
      </c>
      <c r="I1979" s="62">
        <f>Table1[[#This Row],[gross]]-Table1[[#This Row],[budget]]</f>
        <v>98405771</v>
      </c>
      <c r="J1979" s="61">
        <f>Table1[[#This Row],[gross]]/1000000</f>
        <v>183.40577099999999</v>
      </c>
      <c r="K1979" s="61">
        <f>Table1[[#This Row],[budget]]/1000000</f>
        <v>85</v>
      </c>
      <c r="L1979" s="71">
        <f>Table1[[#This Row],[Profit_Margin]]/1000000</f>
        <v>98.405771000000001</v>
      </c>
    </row>
    <row r="1980" spans="1:12">
      <c r="A1980" s="68" t="s">
        <v>1526</v>
      </c>
      <c r="B1980" s="61">
        <v>122</v>
      </c>
      <c r="C1980" s="62">
        <v>117144465</v>
      </c>
      <c r="D1980" s="61" t="s">
        <v>1528</v>
      </c>
      <c r="E1980" s="61" t="s">
        <v>2383</v>
      </c>
      <c r="F1980" s="61" t="s">
        <v>37</v>
      </c>
      <c r="G1980" s="62">
        <v>85000000</v>
      </c>
      <c r="H1980" s="61">
        <v>6.9</v>
      </c>
      <c r="I1980" s="62">
        <f>Table1[[#This Row],[gross]]-Table1[[#This Row],[budget]]</f>
        <v>32144465</v>
      </c>
      <c r="J1980" s="61">
        <f>Table1[[#This Row],[gross]]/1000000</f>
        <v>117.144465</v>
      </c>
      <c r="K1980" s="61">
        <f>Table1[[#This Row],[budget]]/1000000</f>
        <v>85</v>
      </c>
      <c r="L1980" s="71">
        <f>Table1[[#This Row],[Profit_Margin]]/1000000</f>
        <v>32.144464999999997</v>
      </c>
    </row>
    <row r="1981" spans="1:12">
      <c r="A1981" s="68" t="s">
        <v>1526</v>
      </c>
      <c r="B1981" s="61">
        <v>125</v>
      </c>
      <c r="C1981" s="62">
        <v>125531634</v>
      </c>
      <c r="D1981" s="61" t="s">
        <v>1528</v>
      </c>
      <c r="E1981" s="61" t="s">
        <v>1529</v>
      </c>
      <c r="F1981" s="61" t="s">
        <v>37</v>
      </c>
      <c r="G1981" s="62">
        <v>110000000</v>
      </c>
      <c r="H1981" s="61">
        <v>6.4</v>
      </c>
      <c r="I1981" s="62">
        <f>Table1[[#This Row],[gross]]-Table1[[#This Row],[budget]]</f>
        <v>15531634</v>
      </c>
      <c r="J1981" s="61">
        <f>Table1[[#This Row],[gross]]/1000000</f>
        <v>125.531634</v>
      </c>
      <c r="K1981" s="61">
        <f>Table1[[#This Row],[budget]]/1000000</f>
        <v>110</v>
      </c>
      <c r="L1981" s="71">
        <f>Table1[[#This Row],[Profit_Margin]]/1000000</f>
        <v>15.531634</v>
      </c>
    </row>
    <row r="1982" spans="1:12">
      <c r="A1982" s="68" t="s">
        <v>2888</v>
      </c>
      <c r="B1982" s="61">
        <v>104</v>
      </c>
      <c r="C1982" s="62">
        <v>19406406</v>
      </c>
      <c r="D1982" s="61" t="s">
        <v>2889</v>
      </c>
      <c r="E1982" s="61" t="s">
        <v>2891</v>
      </c>
      <c r="F1982" s="61" t="s">
        <v>1464</v>
      </c>
      <c r="G1982" s="62">
        <v>40000000</v>
      </c>
      <c r="H1982" s="61">
        <v>7.8</v>
      </c>
      <c r="I1982" s="62">
        <f>Table1[[#This Row],[gross]]-Table1[[#This Row],[budget]]</f>
        <v>-20593594</v>
      </c>
      <c r="J1982" s="61">
        <f>Table1[[#This Row],[gross]]/1000000</f>
        <v>19.406406</v>
      </c>
      <c r="K1982" s="61">
        <f>Table1[[#This Row],[budget]]/1000000</f>
        <v>40</v>
      </c>
      <c r="L1982" s="71">
        <f>Table1[[#This Row],[Profit_Margin]]/1000000</f>
        <v>-20.593594</v>
      </c>
    </row>
    <row r="1983" spans="1:12">
      <c r="A1983" s="68" t="s">
        <v>6142</v>
      </c>
      <c r="B1983" s="61">
        <v>131</v>
      </c>
      <c r="C1983" s="62">
        <v>67900000</v>
      </c>
      <c r="D1983" s="61" t="s">
        <v>50</v>
      </c>
      <c r="E1983" s="61" t="s">
        <v>9049</v>
      </c>
      <c r="F1983" s="61" t="s">
        <v>37</v>
      </c>
      <c r="G1983" s="62">
        <v>27500000</v>
      </c>
      <c r="H1983" s="61">
        <v>6.6</v>
      </c>
      <c r="I1983" s="62">
        <f>Table1[[#This Row],[gross]]-Table1[[#This Row],[budget]]</f>
        <v>40400000</v>
      </c>
      <c r="J1983" s="61">
        <f>Table1[[#This Row],[gross]]/1000000</f>
        <v>67.900000000000006</v>
      </c>
      <c r="K1983" s="61">
        <f>Table1[[#This Row],[budget]]/1000000</f>
        <v>27.5</v>
      </c>
      <c r="L1983" s="71">
        <f>Table1[[#This Row],[Profit_Margin]]/1000000</f>
        <v>40.4</v>
      </c>
    </row>
    <row r="1984" spans="1:12">
      <c r="A1984" s="68" t="s">
        <v>17613</v>
      </c>
      <c r="B1984" s="61">
        <v>104</v>
      </c>
      <c r="C1984" s="62">
        <v>27689474</v>
      </c>
      <c r="D1984" s="61" t="s">
        <v>5103</v>
      </c>
      <c r="E1984" s="61" t="s">
        <v>17615</v>
      </c>
      <c r="F1984" s="61" t="s">
        <v>37</v>
      </c>
      <c r="G1984" s="62">
        <v>5000000</v>
      </c>
      <c r="H1984" s="61">
        <v>6.5</v>
      </c>
      <c r="I1984" s="62">
        <f>Table1[[#This Row],[gross]]-Table1[[#This Row],[budget]]</f>
        <v>22689474</v>
      </c>
      <c r="J1984" s="61">
        <f>Table1[[#This Row],[gross]]/1000000</f>
        <v>27.689474000000001</v>
      </c>
      <c r="K1984" s="61">
        <f>Table1[[#This Row],[budget]]/1000000</f>
        <v>5</v>
      </c>
      <c r="L1984" s="71">
        <f>Table1[[#This Row],[Profit_Margin]]/1000000</f>
        <v>22.689474000000001</v>
      </c>
    </row>
    <row r="1985" spans="1:12">
      <c r="A1985" s="68" t="s">
        <v>17869</v>
      </c>
      <c r="B1985" s="61">
        <v>122</v>
      </c>
      <c r="C1985" s="62">
        <v>3950029</v>
      </c>
      <c r="D1985" s="61" t="s">
        <v>3409</v>
      </c>
      <c r="E1985" s="61" t="s">
        <v>17870</v>
      </c>
      <c r="F1985" s="61" t="s">
        <v>1464</v>
      </c>
      <c r="G1985" s="62">
        <v>4000000</v>
      </c>
      <c r="H1985" s="61">
        <v>7.2</v>
      </c>
      <c r="I1985" s="62">
        <f>Table1[[#This Row],[gross]]-Table1[[#This Row],[budget]]</f>
        <v>-49971</v>
      </c>
      <c r="J1985" s="61">
        <f>Table1[[#This Row],[gross]]/1000000</f>
        <v>3.9500289999999998</v>
      </c>
      <c r="K1985" s="61">
        <f>Table1[[#This Row],[budget]]/1000000</f>
        <v>4</v>
      </c>
      <c r="L1985" s="71">
        <f>Table1[[#This Row],[Profit_Margin]]/1000000</f>
        <v>-4.9971000000000002E-2</v>
      </c>
    </row>
    <row r="1986" spans="1:12">
      <c r="A1986" s="68" t="s">
        <v>15461</v>
      </c>
      <c r="B1986" s="61">
        <v>81</v>
      </c>
      <c r="C1986" s="62">
        <v>11835</v>
      </c>
      <c r="D1986" s="61" t="s">
        <v>1415</v>
      </c>
      <c r="E1986" s="61" t="s">
        <v>15463</v>
      </c>
      <c r="F1986" s="61" t="s">
        <v>8649</v>
      </c>
      <c r="G1986" s="62">
        <v>10000000</v>
      </c>
      <c r="H1986" s="61">
        <v>6.9</v>
      </c>
      <c r="I1986" s="62">
        <f>Table1[[#This Row],[gross]]-Table1[[#This Row],[budget]]</f>
        <v>-9988165</v>
      </c>
      <c r="J1986" s="61">
        <f>Table1[[#This Row],[gross]]/1000000</f>
        <v>1.1835E-2</v>
      </c>
      <c r="K1986" s="61">
        <f>Table1[[#This Row],[budget]]/1000000</f>
        <v>10</v>
      </c>
      <c r="L1986" s="71">
        <f>Table1[[#This Row],[Profit_Margin]]/1000000</f>
        <v>-9.9881650000000004</v>
      </c>
    </row>
    <row r="1987" spans="1:12">
      <c r="A1987" s="68" t="s">
        <v>14061</v>
      </c>
      <c r="B1987" s="61">
        <v>89</v>
      </c>
      <c r="C1987" s="62">
        <v>10824921</v>
      </c>
      <c r="D1987" s="61" t="s">
        <v>1671</v>
      </c>
      <c r="E1987" s="61" t="s">
        <v>15066</v>
      </c>
      <c r="F1987" s="61" t="s">
        <v>37</v>
      </c>
      <c r="G1987" s="62">
        <v>10000000</v>
      </c>
      <c r="H1987" s="61">
        <v>7.8</v>
      </c>
      <c r="I1987" s="62">
        <f>Table1[[#This Row],[gross]]-Table1[[#This Row],[budget]]</f>
        <v>824921</v>
      </c>
      <c r="J1987" s="61">
        <f>Table1[[#This Row],[gross]]/1000000</f>
        <v>10.824921</v>
      </c>
      <c r="K1987" s="61">
        <f>Table1[[#This Row],[budget]]/1000000</f>
        <v>10</v>
      </c>
      <c r="L1987" s="71">
        <f>Table1[[#This Row],[Profit_Margin]]/1000000</f>
        <v>0.82492100000000002</v>
      </c>
    </row>
    <row r="1988" spans="1:12">
      <c r="A1988" s="68" t="s">
        <v>2166</v>
      </c>
      <c r="B1988" s="61">
        <v>88</v>
      </c>
      <c r="C1988" s="62">
        <v>49474048</v>
      </c>
      <c r="D1988" s="61" t="s">
        <v>3057</v>
      </c>
      <c r="E1988" s="61" t="s">
        <v>7376</v>
      </c>
      <c r="F1988" s="61" t="s">
        <v>37</v>
      </c>
      <c r="G1988" s="62">
        <v>35000000</v>
      </c>
      <c r="H1988" s="61">
        <v>5.4</v>
      </c>
      <c r="I1988" s="62">
        <f>Table1[[#This Row],[gross]]-Table1[[#This Row],[budget]]</f>
        <v>14474048</v>
      </c>
      <c r="J1988" s="61">
        <f>Table1[[#This Row],[gross]]/1000000</f>
        <v>49.474048000000003</v>
      </c>
      <c r="K1988" s="61">
        <f>Table1[[#This Row],[budget]]/1000000</f>
        <v>35</v>
      </c>
      <c r="L1988" s="71">
        <f>Table1[[#This Row],[Profit_Margin]]/1000000</f>
        <v>14.474048</v>
      </c>
    </row>
    <row r="1989" spans="1:12">
      <c r="A1989" s="68" t="s">
        <v>20333</v>
      </c>
      <c r="B1989" s="61">
        <v>76</v>
      </c>
      <c r="C1989" s="62">
        <v>255352</v>
      </c>
      <c r="D1989" s="61" t="s">
        <v>3409</v>
      </c>
      <c r="E1989" s="61" t="s">
        <v>23048</v>
      </c>
      <c r="F1989" s="61" t="s">
        <v>37</v>
      </c>
      <c r="G1989" s="62">
        <v>300000</v>
      </c>
      <c r="H1989" s="61">
        <v>6.7</v>
      </c>
      <c r="I1989" s="62">
        <f>Table1[[#This Row],[gross]]-Table1[[#This Row],[budget]]</f>
        <v>-44648</v>
      </c>
      <c r="J1989" s="61">
        <f>Table1[[#This Row],[gross]]/1000000</f>
        <v>0.25535200000000002</v>
      </c>
      <c r="K1989" s="61">
        <f>Table1[[#This Row],[budget]]/1000000</f>
        <v>0.3</v>
      </c>
      <c r="L1989" s="71">
        <f>Table1[[#This Row],[Profit_Margin]]/1000000</f>
        <v>-4.4648E-2</v>
      </c>
    </row>
    <row r="1990" spans="1:12">
      <c r="A1990" s="68" t="s">
        <v>2542</v>
      </c>
      <c r="B1990" s="61">
        <v>88</v>
      </c>
      <c r="C1990" s="62">
        <v>74608545</v>
      </c>
      <c r="D1990" s="61" t="s">
        <v>1671</v>
      </c>
      <c r="E1990" s="61" t="s">
        <v>10104</v>
      </c>
      <c r="F1990" s="61" t="s">
        <v>37</v>
      </c>
      <c r="G1990" s="62">
        <v>24000000</v>
      </c>
      <c r="H1990" s="61">
        <v>7.2</v>
      </c>
      <c r="I1990" s="62">
        <f>Table1[[#This Row],[gross]]-Table1[[#This Row],[budget]]</f>
        <v>50608545</v>
      </c>
      <c r="J1990" s="61">
        <f>Table1[[#This Row],[gross]]/1000000</f>
        <v>74.608545000000007</v>
      </c>
      <c r="K1990" s="61">
        <f>Table1[[#This Row],[budget]]/1000000</f>
        <v>24</v>
      </c>
      <c r="L1990" s="71">
        <f>Table1[[#This Row],[Profit_Margin]]/1000000</f>
        <v>50.608544999999999</v>
      </c>
    </row>
    <row r="1991" spans="1:12">
      <c r="A1991" s="68" t="s">
        <v>14340</v>
      </c>
      <c r="B1991" s="61">
        <v>120</v>
      </c>
      <c r="C1991" s="62">
        <v>2181290</v>
      </c>
      <c r="D1991" s="61" t="s">
        <v>1924</v>
      </c>
      <c r="E1991" s="61" t="s">
        <v>19435</v>
      </c>
      <c r="F1991" s="61" t="s">
        <v>12700</v>
      </c>
      <c r="G1991" s="62">
        <v>3000000</v>
      </c>
      <c r="H1991" s="61">
        <v>8.4</v>
      </c>
      <c r="I1991" s="62">
        <f>Table1[[#This Row],[gross]]-Table1[[#This Row],[budget]]</f>
        <v>-818710</v>
      </c>
      <c r="J1991" s="61">
        <f>Table1[[#This Row],[gross]]/1000000</f>
        <v>2.1812900000000002</v>
      </c>
      <c r="K1991" s="61">
        <f>Table1[[#This Row],[budget]]/1000000</f>
        <v>3</v>
      </c>
      <c r="L1991" s="71">
        <f>Table1[[#This Row],[Profit_Margin]]/1000000</f>
        <v>-0.81871000000000005</v>
      </c>
    </row>
    <row r="1992" spans="1:12">
      <c r="A1992" s="68" t="s">
        <v>3817</v>
      </c>
      <c r="B1992" s="61">
        <v>130</v>
      </c>
      <c r="C1992" s="62">
        <v>1987287</v>
      </c>
      <c r="D1992" s="61" t="s">
        <v>1935</v>
      </c>
      <c r="E1992" s="61" t="s">
        <v>3820</v>
      </c>
      <c r="F1992" s="61" t="s">
        <v>37</v>
      </c>
      <c r="G1992" s="62">
        <v>50000000</v>
      </c>
      <c r="H1992" s="61">
        <v>6.9</v>
      </c>
      <c r="I1992" s="62">
        <f>Table1[[#This Row],[gross]]-Table1[[#This Row],[budget]]</f>
        <v>-48012713</v>
      </c>
      <c r="J1992" s="61">
        <f>Table1[[#This Row],[gross]]/1000000</f>
        <v>1.987287</v>
      </c>
      <c r="K1992" s="61">
        <f>Table1[[#This Row],[budget]]/1000000</f>
        <v>50</v>
      </c>
      <c r="L1992" s="71">
        <f>Table1[[#This Row],[Profit_Margin]]/1000000</f>
        <v>-48.012712999999998</v>
      </c>
    </row>
    <row r="1993" spans="1:12">
      <c r="A1993" s="68" t="s">
        <v>14844</v>
      </c>
      <c r="B1993" s="61">
        <v>153</v>
      </c>
      <c r="C1993" s="62">
        <v>16800000</v>
      </c>
      <c r="D1993" s="61" t="s">
        <v>14846</v>
      </c>
      <c r="E1993" s="61" t="s">
        <v>14847</v>
      </c>
      <c r="F1993" s="61" t="s">
        <v>37</v>
      </c>
      <c r="G1993" s="62">
        <v>10000000</v>
      </c>
      <c r="H1993" s="61">
        <v>7.5</v>
      </c>
      <c r="I1993" s="62">
        <f>Table1[[#This Row],[gross]]-Table1[[#This Row],[budget]]</f>
        <v>6800000</v>
      </c>
      <c r="J1993" s="61">
        <f>Table1[[#This Row],[gross]]/1000000</f>
        <v>16.8</v>
      </c>
      <c r="K1993" s="61">
        <f>Table1[[#This Row],[budget]]/1000000</f>
        <v>10</v>
      </c>
      <c r="L1993" s="71">
        <f>Table1[[#This Row],[Profit_Margin]]/1000000</f>
        <v>6.8</v>
      </c>
    </row>
    <row r="1994" spans="1:12">
      <c r="A1994" s="68" t="s">
        <v>3098</v>
      </c>
      <c r="B1994" s="61">
        <v>119</v>
      </c>
      <c r="C1994" s="62">
        <v>98895417</v>
      </c>
      <c r="D1994" s="61" t="s">
        <v>59</v>
      </c>
      <c r="E1994" s="61" t="s">
        <v>3372</v>
      </c>
      <c r="F1994" s="61" t="s">
        <v>37</v>
      </c>
      <c r="G1994" s="62">
        <v>70000000</v>
      </c>
      <c r="H1994" s="61">
        <v>6.5</v>
      </c>
      <c r="I1994" s="62">
        <f>Table1[[#This Row],[gross]]-Table1[[#This Row],[budget]]</f>
        <v>28895417</v>
      </c>
      <c r="J1994" s="61">
        <f>Table1[[#This Row],[gross]]/1000000</f>
        <v>98.895416999999995</v>
      </c>
      <c r="K1994" s="61">
        <f>Table1[[#This Row],[budget]]/1000000</f>
        <v>70</v>
      </c>
      <c r="L1994" s="71">
        <f>Table1[[#This Row],[Profit_Margin]]/1000000</f>
        <v>28.895416999999998</v>
      </c>
    </row>
    <row r="1995" spans="1:12">
      <c r="A1995" s="68" t="s">
        <v>5279</v>
      </c>
      <c r="B1995" s="61">
        <v>101</v>
      </c>
      <c r="C1995" s="62">
        <v>38590500</v>
      </c>
      <c r="D1995" s="61" t="s">
        <v>50</v>
      </c>
      <c r="E1995" s="61" t="s">
        <v>5281</v>
      </c>
      <c r="F1995" s="61" t="s">
        <v>37</v>
      </c>
      <c r="G1995" s="62">
        <v>50000000</v>
      </c>
      <c r="H1995" s="61">
        <v>4.4000000000000004</v>
      </c>
      <c r="I1995" s="62">
        <f>Table1[[#This Row],[gross]]-Table1[[#This Row],[budget]]</f>
        <v>-11409500</v>
      </c>
      <c r="J1995" s="61">
        <f>Table1[[#This Row],[gross]]/1000000</f>
        <v>38.590499999999999</v>
      </c>
      <c r="K1995" s="61">
        <f>Table1[[#This Row],[budget]]/1000000</f>
        <v>50</v>
      </c>
      <c r="L1995" s="71">
        <f>Table1[[#This Row],[Profit_Margin]]/1000000</f>
        <v>-11.4095</v>
      </c>
    </row>
    <row r="1996" spans="1:12">
      <c r="A1996" s="68" t="s">
        <v>16046</v>
      </c>
      <c r="B1996" s="61">
        <v>142</v>
      </c>
      <c r="C1996" s="62">
        <v>22800000</v>
      </c>
      <c r="D1996" s="61" t="s">
        <v>50</v>
      </c>
      <c r="E1996" s="61" t="s">
        <v>16049</v>
      </c>
      <c r="F1996" s="61" t="s">
        <v>37</v>
      </c>
      <c r="G1996" s="62">
        <v>7000000</v>
      </c>
      <c r="H1996" s="61">
        <v>6.8</v>
      </c>
      <c r="I1996" s="62">
        <f>Table1[[#This Row],[gross]]-Table1[[#This Row],[budget]]</f>
        <v>15800000</v>
      </c>
      <c r="J1996" s="61">
        <f>Table1[[#This Row],[gross]]/1000000</f>
        <v>22.8</v>
      </c>
      <c r="K1996" s="61">
        <f>Table1[[#This Row],[budget]]/1000000</f>
        <v>7</v>
      </c>
      <c r="L1996" s="71">
        <f>Table1[[#This Row],[Profit_Margin]]/1000000</f>
        <v>15.8</v>
      </c>
    </row>
    <row r="1997" spans="1:12">
      <c r="A1997" s="68" t="s">
        <v>15162</v>
      </c>
      <c r="B1997" s="61">
        <v>85</v>
      </c>
      <c r="C1997" s="62">
        <v>4356743</v>
      </c>
      <c r="D1997" s="61" t="s">
        <v>2717</v>
      </c>
      <c r="E1997" s="61" t="s">
        <v>15163</v>
      </c>
      <c r="F1997" s="61" t="s">
        <v>37</v>
      </c>
      <c r="G1997" s="62">
        <v>16000000</v>
      </c>
      <c r="H1997" s="61">
        <v>4.0999999999999996</v>
      </c>
      <c r="I1997" s="62">
        <f>Table1[[#This Row],[gross]]-Table1[[#This Row],[budget]]</f>
        <v>-11643257</v>
      </c>
      <c r="J1997" s="61">
        <f>Table1[[#This Row],[gross]]/1000000</f>
        <v>4.3567429999999998</v>
      </c>
      <c r="K1997" s="61">
        <f>Table1[[#This Row],[budget]]/1000000</f>
        <v>16</v>
      </c>
      <c r="L1997" s="71">
        <f>Table1[[#This Row],[Profit_Margin]]/1000000</f>
        <v>-11.643257</v>
      </c>
    </row>
    <row r="1998" spans="1:12">
      <c r="A1998" s="68" t="s">
        <v>4382</v>
      </c>
      <c r="B1998" s="61">
        <v>137</v>
      </c>
      <c r="C1998" s="62">
        <v>717753</v>
      </c>
      <c r="D1998" s="61" t="s">
        <v>7043</v>
      </c>
      <c r="E1998" s="61" t="s">
        <v>10075</v>
      </c>
      <c r="F1998" s="61" t="s">
        <v>37</v>
      </c>
      <c r="G1998" s="62">
        <v>25000000</v>
      </c>
      <c r="H1998" s="61">
        <v>6.1</v>
      </c>
      <c r="I1998" s="62">
        <f>Table1[[#This Row],[gross]]-Table1[[#This Row],[budget]]</f>
        <v>-24282247</v>
      </c>
      <c r="J1998" s="61">
        <f>Table1[[#This Row],[gross]]/1000000</f>
        <v>0.71775299999999997</v>
      </c>
      <c r="K1998" s="61">
        <f>Table1[[#This Row],[budget]]/1000000</f>
        <v>25</v>
      </c>
      <c r="L1998" s="71">
        <f>Table1[[#This Row],[Profit_Margin]]/1000000</f>
        <v>-24.282247000000002</v>
      </c>
    </row>
    <row r="1999" spans="1:12">
      <c r="A1999" s="68" t="s">
        <v>20226</v>
      </c>
      <c r="B1999" s="61">
        <v>108</v>
      </c>
      <c r="C1999" s="62">
        <v>9600000</v>
      </c>
      <c r="D1999" s="61" t="s">
        <v>4824</v>
      </c>
      <c r="E1999" s="61" t="s">
        <v>22042</v>
      </c>
      <c r="F1999" s="61" t="s">
        <v>37</v>
      </c>
      <c r="G1999" s="62">
        <v>910000</v>
      </c>
      <c r="H1999" s="61">
        <v>8.1999999999999993</v>
      </c>
      <c r="I1999" s="62">
        <f>Table1[[#This Row],[gross]]-Table1[[#This Row],[budget]]</f>
        <v>8690000</v>
      </c>
      <c r="J1999" s="61">
        <f>Table1[[#This Row],[gross]]/1000000</f>
        <v>9.6</v>
      </c>
      <c r="K1999" s="61">
        <f>Table1[[#This Row],[budget]]/1000000</f>
        <v>0.91</v>
      </c>
      <c r="L1999" s="71">
        <f>Table1[[#This Row],[Profit_Margin]]/1000000</f>
        <v>8.69</v>
      </c>
    </row>
    <row r="2000" spans="1:12">
      <c r="A2000" s="68" t="s">
        <v>21766</v>
      </c>
      <c r="B2000" s="61">
        <v>97</v>
      </c>
      <c r="C2000" s="62">
        <v>144431</v>
      </c>
      <c r="D2000" s="61" t="s">
        <v>16528</v>
      </c>
      <c r="E2000" s="61" t="s">
        <v>21769</v>
      </c>
      <c r="F2000" s="61" t="s">
        <v>37</v>
      </c>
      <c r="G2000" s="62">
        <v>1000000</v>
      </c>
      <c r="H2000" s="61">
        <v>7.3</v>
      </c>
      <c r="I2000" s="62">
        <f>Table1[[#This Row],[gross]]-Table1[[#This Row],[budget]]</f>
        <v>-855569</v>
      </c>
      <c r="J2000" s="61">
        <f>Table1[[#This Row],[gross]]/1000000</f>
        <v>0.144431</v>
      </c>
      <c r="K2000" s="61">
        <f>Table1[[#This Row],[budget]]/1000000</f>
        <v>1</v>
      </c>
      <c r="L2000" s="71">
        <f>Table1[[#This Row],[Profit_Margin]]/1000000</f>
        <v>-0.85556900000000002</v>
      </c>
    </row>
    <row r="2001" spans="1:12">
      <c r="A2001" s="68" t="s">
        <v>8662</v>
      </c>
      <c r="B2001" s="61">
        <v>251</v>
      </c>
      <c r="C2001" s="62">
        <v>5300000</v>
      </c>
      <c r="D2001" s="61" t="s">
        <v>1935</v>
      </c>
      <c r="E2001" s="61" t="s">
        <v>8663</v>
      </c>
      <c r="F2001" s="61" t="s">
        <v>37</v>
      </c>
      <c r="G2001" s="62">
        <v>30000000</v>
      </c>
      <c r="H2001" s="61">
        <v>8.4</v>
      </c>
      <c r="I2001" s="62">
        <f>Table1[[#This Row],[gross]]-Table1[[#This Row],[budget]]</f>
        <v>-24700000</v>
      </c>
      <c r="J2001" s="61">
        <f>Table1[[#This Row],[gross]]/1000000</f>
        <v>5.3</v>
      </c>
      <c r="K2001" s="61">
        <f>Table1[[#This Row],[budget]]/1000000</f>
        <v>30</v>
      </c>
      <c r="L2001" s="71">
        <f>Table1[[#This Row],[Profit_Margin]]/1000000</f>
        <v>-24.7</v>
      </c>
    </row>
    <row r="2002" spans="1:12">
      <c r="A2002" s="68" t="s">
        <v>4903</v>
      </c>
      <c r="B2002" s="61">
        <v>102</v>
      </c>
      <c r="C2002" s="62">
        <v>55845943</v>
      </c>
      <c r="D2002" s="61" t="s">
        <v>334</v>
      </c>
      <c r="E2002" s="61" t="s">
        <v>8853</v>
      </c>
      <c r="F2002" s="61" t="s">
        <v>37</v>
      </c>
      <c r="G2002" s="62">
        <v>29000000</v>
      </c>
      <c r="H2002" s="61">
        <v>6.4</v>
      </c>
      <c r="I2002" s="62">
        <f>Table1[[#This Row],[gross]]-Table1[[#This Row],[budget]]</f>
        <v>26845943</v>
      </c>
      <c r="J2002" s="61">
        <f>Table1[[#This Row],[gross]]/1000000</f>
        <v>55.845942999999998</v>
      </c>
      <c r="K2002" s="61">
        <f>Table1[[#This Row],[budget]]/1000000</f>
        <v>29</v>
      </c>
      <c r="L2002" s="71">
        <f>Table1[[#This Row],[Profit_Margin]]/1000000</f>
        <v>26.845942999999998</v>
      </c>
    </row>
    <row r="2003" spans="1:12">
      <c r="A2003" s="68" t="s">
        <v>16192</v>
      </c>
      <c r="B2003" s="61">
        <v>85</v>
      </c>
      <c r="C2003" s="62">
        <v>9437933</v>
      </c>
      <c r="D2003" s="61" t="s">
        <v>7837</v>
      </c>
      <c r="E2003" s="61" t="s">
        <v>23571</v>
      </c>
      <c r="F2003" s="61" t="s">
        <v>37</v>
      </c>
      <c r="G2003" s="62">
        <v>180000</v>
      </c>
      <c r="H2003" s="61">
        <v>7.9</v>
      </c>
      <c r="I2003" s="62">
        <f>Table1[[#This Row],[gross]]-Table1[[#This Row],[budget]]</f>
        <v>9257933</v>
      </c>
      <c r="J2003" s="61">
        <f>Table1[[#This Row],[gross]]/1000000</f>
        <v>9.4379329999999992</v>
      </c>
      <c r="K2003" s="61">
        <f>Table1[[#This Row],[budget]]/1000000</f>
        <v>0.18</v>
      </c>
      <c r="L2003" s="71">
        <f>Table1[[#This Row],[Profit_Margin]]/1000000</f>
        <v>9.2579329999999995</v>
      </c>
    </row>
    <row r="2004" spans="1:12">
      <c r="A2004" s="68" t="s">
        <v>5050</v>
      </c>
      <c r="B2004" s="61">
        <v>111</v>
      </c>
      <c r="C2004" s="62">
        <v>548934</v>
      </c>
      <c r="D2004" s="61" t="s">
        <v>3831</v>
      </c>
      <c r="E2004" s="61" t="s">
        <v>14361</v>
      </c>
      <c r="F2004" s="61" t="s">
        <v>37</v>
      </c>
      <c r="G2004" s="62">
        <v>12000000</v>
      </c>
      <c r="H2004" s="61">
        <v>6.8</v>
      </c>
      <c r="I2004" s="62">
        <f>Table1[[#This Row],[gross]]-Table1[[#This Row],[budget]]</f>
        <v>-11451066</v>
      </c>
      <c r="J2004" s="61">
        <f>Table1[[#This Row],[gross]]/1000000</f>
        <v>0.54893400000000003</v>
      </c>
      <c r="K2004" s="61">
        <f>Table1[[#This Row],[budget]]/1000000</f>
        <v>12</v>
      </c>
      <c r="L2004" s="71">
        <f>Table1[[#This Row],[Profit_Margin]]/1000000</f>
        <v>-11.451066000000001</v>
      </c>
    </row>
    <row r="2005" spans="1:12">
      <c r="A2005" s="68" t="s">
        <v>13017</v>
      </c>
      <c r="B2005" s="61">
        <v>107</v>
      </c>
      <c r="C2005" s="62">
        <v>13766014</v>
      </c>
      <c r="D2005" s="61" t="s">
        <v>214</v>
      </c>
      <c r="E2005" s="61" t="s">
        <v>13018</v>
      </c>
      <c r="F2005" s="61" t="s">
        <v>37</v>
      </c>
      <c r="G2005" s="62">
        <v>15000000</v>
      </c>
      <c r="H2005" s="61">
        <v>7</v>
      </c>
      <c r="I2005" s="62">
        <f>Table1[[#This Row],[gross]]-Table1[[#This Row],[budget]]</f>
        <v>-1233986</v>
      </c>
      <c r="J2005" s="61">
        <f>Table1[[#This Row],[gross]]/1000000</f>
        <v>13.766014</v>
      </c>
      <c r="K2005" s="61">
        <f>Table1[[#This Row],[budget]]/1000000</f>
        <v>15</v>
      </c>
      <c r="L2005" s="71">
        <f>Table1[[#This Row],[Profit_Margin]]/1000000</f>
        <v>-1.233986</v>
      </c>
    </row>
    <row r="2006" spans="1:12">
      <c r="A2006" s="68" t="s">
        <v>15027</v>
      </c>
      <c r="B2006" s="61">
        <v>106</v>
      </c>
      <c r="C2006" s="62">
        <v>28873374</v>
      </c>
      <c r="D2006" s="61" t="s">
        <v>4068</v>
      </c>
      <c r="E2006" s="61" t="s">
        <v>15030</v>
      </c>
      <c r="F2006" s="61" t="s">
        <v>37</v>
      </c>
      <c r="G2006" s="62">
        <v>10000000</v>
      </c>
      <c r="H2006" s="61">
        <v>4.0999999999999996</v>
      </c>
      <c r="I2006" s="62">
        <f>Table1[[#This Row],[gross]]-Table1[[#This Row],[budget]]</f>
        <v>18873374</v>
      </c>
      <c r="J2006" s="61">
        <f>Table1[[#This Row],[gross]]/1000000</f>
        <v>28.873373999999998</v>
      </c>
      <c r="K2006" s="61">
        <f>Table1[[#This Row],[budget]]/1000000</f>
        <v>10</v>
      </c>
      <c r="L2006" s="71">
        <f>Table1[[#This Row],[Profit_Margin]]/1000000</f>
        <v>18.873373999999998</v>
      </c>
    </row>
    <row r="2007" spans="1:12">
      <c r="A2007" s="68" t="s">
        <v>4955</v>
      </c>
      <c r="B2007" s="61">
        <v>133</v>
      </c>
      <c r="C2007" s="62">
        <v>112000000</v>
      </c>
      <c r="D2007" s="61" t="s">
        <v>3409</v>
      </c>
      <c r="E2007" s="61" t="s">
        <v>18340</v>
      </c>
      <c r="F2007" s="61" t="s">
        <v>37</v>
      </c>
      <c r="G2007" s="62">
        <v>4400000</v>
      </c>
      <c r="H2007" s="61">
        <v>8.6999999999999993</v>
      </c>
      <c r="I2007" s="62">
        <f>Table1[[#This Row],[gross]]-Table1[[#This Row],[budget]]</f>
        <v>107600000</v>
      </c>
      <c r="J2007" s="61">
        <f>Table1[[#This Row],[gross]]/1000000</f>
        <v>112</v>
      </c>
      <c r="K2007" s="61">
        <f>Table1[[#This Row],[budget]]/1000000</f>
        <v>4.4000000000000004</v>
      </c>
      <c r="L2007" s="71">
        <f>Table1[[#This Row],[Profit_Margin]]/1000000</f>
        <v>107.6</v>
      </c>
    </row>
    <row r="2008" spans="1:12">
      <c r="A2008" s="68" t="s">
        <v>6171</v>
      </c>
      <c r="B2008" s="61">
        <v>91</v>
      </c>
      <c r="C2008" s="62">
        <v>26404753</v>
      </c>
      <c r="D2008" s="61" t="s">
        <v>1533</v>
      </c>
      <c r="E2008" s="61" t="s">
        <v>6173</v>
      </c>
      <c r="F2008" s="61" t="s">
        <v>37</v>
      </c>
      <c r="G2008" s="62">
        <v>40000000</v>
      </c>
      <c r="H2008" s="61">
        <v>5.3</v>
      </c>
      <c r="I2008" s="62">
        <f>Table1[[#This Row],[gross]]-Table1[[#This Row],[budget]]</f>
        <v>-13595247</v>
      </c>
      <c r="J2008" s="61">
        <f>Table1[[#This Row],[gross]]/1000000</f>
        <v>26.404752999999999</v>
      </c>
      <c r="K2008" s="61">
        <f>Table1[[#This Row],[budget]]/1000000</f>
        <v>40</v>
      </c>
      <c r="L2008" s="71">
        <f>Table1[[#This Row],[Profit_Margin]]/1000000</f>
        <v>-13.595247000000001</v>
      </c>
    </row>
    <row r="2009" spans="1:12">
      <c r="A2009" s="68" t="s">
        <v>13173</v>
      </c>
      <c r="B2009" s="61">
        <v>96</v>
      </c>
      <c r="C2009" s="62">
        <v>31597131</v>
      </c>
      <c r="D2009" s="61" t="s">
        <v>4075</v>
      </c>
      <c r="E2009" s="61" t="s">
        <v>14105</v>
      </c>
      <c r="F2009" s="61" t="s">
        <v>37</v>
      </c>
      <c r="G2009" s="62">
        <v>12000000</v>
      </c>
      <c r="H2009" s="61">
        <v>6.8</v>
      </c>
      <c r="I2009" s="62">
        <f>Table1[[#This Row],[gross]]-Table1[[#This Row],[budget]]</f>
        <v>19597131</v>
      </c>
      <c r="J2009" s="61">
        <f>Table1[[#This Row],[gross]]/1000000</f>
        <v>31.597131000000001</v>
      </c>
      <c r="K2009" s="61">
        <f>Table1[[#This Row],[budget]]/1000000</f>
        <v>12</v>
      </c>
      <c r="L2009" s="71">
        <f>Table1[[#This Row],[Profit_Margin]]/1000000</f>
        <v>19.597131000000001</v>
      </c>
    </row>
    <row r="2010" spans="1:12">
      <c r="A2010" s="68" t="s">
        <v>12060</v>
      </c>
      <c r="B2010" s="61">
        <v>121</v>
      </c>
      <c r="C2010" s="62">
        <v>229311</v>
      </c>
      <c r="D2010" s="61" t="s">
        <v>12061</v>
      </c>
      <c r="E2010" s="61" t="s">
        <v>12062</v>
      </c>
      <c r="F2010" s="61" t="s">
        <v>37</v>
      </c>
      <c r="G2010" s="62">
        <v>11350000</v>
      </c>
      <c r="H2010" s="61">
        <v>6.2</v>
      </c>
      <c r="I2010" s="62">
        <f>Table1[[#This Row],[gross]]-Table1[[#This Row],[budget]]</f>
        <v>-11120689</v>
      </c>
      <c r="J2010" s="61">
        <f>Table1[[#This Row],[gross]]/1000000</f>
        <v>0.22931099999999999</v>
      </c>
      <c r="K2010" s="61">
        <f>Table1[[#This Row],[budget]]/1000000</f>
        <v>11.35</v>
      </c>
      <c r="L2010" s="71">
        <f>Table1[[#This Row],[Profit_Margin]]/1000000</f>
        <v>-11.120689</v>
      </c>
    </row>
    <row r="2011" spans="1:12">
      <c r="A2011" s="68" t="s">
        <v>10931</v>
      </c>
      <c r="B2011" s="61">
        <v>87</v>
      </c>
      <c r="C2011" s="62">
        <v>26876529</v>
      </c>
      <c r="D2011" s="61" t="s">
        <v>5103</v>
      </c>
      <c r="E2011" s="61" t="s">
        <v>10933</v>
      </c>
      <c r="F2011" s="61" t="s">
        <v>37</v>
      </c>
      <c r="G2011" s="62">
        <v>27000000</v>
      </c>
      <c r="H2011" s="61">
        <v>3.9</v>
      </c>
      <c r="I2011" s="62">
        <f>Table1[[#This Row],[gross]]-Table1[[#This Row],[budget]]</f>
        <v>-123471</v>
      </c>
      <c r="J2011" s="61">
        <f>Table1[[#This Row],[gross]]/1000000</f>
        <v>26.876529000000001</v>
      </c>
      <c r="K2011" s="61">
        <f>Table1[[#This Row],[budget]]/1000000</f>
        <v>27</v>
      </c>
      <c r="L2011" s="71">
        <f>Table1[[#This Row],[Profit_Margin]]/1000000</f>
        <v>-0.123471</v>
      </c>
    </row>
    <row r="2012" spans="1:12">
      <c r="A2012" s="68" t="s">
        <v>11183</v>
      </c>
      <c r="B2012" s="61">
        <v>123</v>
      </c>
      <c r="C2012" s="62">
        <v>13391174</v>
      </c>
      <c r="D2012" s="61" t="s">
        <v>5940</v>
      </c>
      <c r="E2012" s="61" t="s">
        <v>11186</v>
      </c>
      <c r="F2012" s="61" t="s">
        <v>37</v>
      </c>
      <c r="G2012" s="62">
        <v>20000000</v>
      </c>
      <c r="H2012" s="61">
        <v>6.3</v>
      </c>
      <c r="I2012" s="62">
        <f>Table1[[#This Row],[gross]]-Table1[[#This Row],[budget]]</f>
        <v>-6608826</v>
      </c>
      <c r="J2012" s="61">
        <f>Table1[[#This Row],[gross]]/1000000</f>
        <v>13.391173999999999</v>
      </c>
      <c r="K2012" s="61">
        <f>Table1[[#This Row],[budget]]/1000000</f>
        <v>20</v>
      </c>
      <c r="L2012" s="71">
        <f>Table1[[#This Row],[Profit_Margin]]/1000000</f>
        <v>-6.6088259999999996</v>
      </c>
    </row>
    <row r="2013" spans="1:12">
      <c r="A2013" s="68" t="s">
        <v>20628</v>
      </c>
      <c r="B2013" s="61">
        <v>95</v>
      </c>
      <c r="C2013" s="62">
        <v>18435</v>
      </c>
      <c r="D2013" s="61" t="s">
        <v>3409</v>
      </c>
      <c r="E2013" s="61" t="s">
        <v>20631</v>
      </c>
      <c r="F2013" s="61" t="s">
        <v>1464</v>
      </c>
      <c r="G2013" s="62">
        <v>1400000</v>
      </c>
      <c r="H2013" s="61">
        <v>5.8</v>
      </c>
      <c r="I2013" s="62">
        <f>Table1[[#This Row],[gross]]-Table1[[#This Row],[budget]]</f>
        <v>-1381565</v>
      </c>
      <c r="J2013" s="61">
        <f>Table1[[#This Row],[gross]]/1000000</f>
        <v>1.8435E-2</v>
      </c>
      <c r="K2013" s="61">
        <f>Table1[[#This Row],[budget]]/1000000</f>
        <v>1.4</v>
      </c>
      <c r="L2013" s="71">
        <f>Table1[[#This Row],[Profit_Margin]]/1000000</f>
        <v>-1.3815649999999999</v>
      </c>
    </row>
    <row r="2014" spans="1:12">
      <c r="A2014" s="68" t="s">
        <v>5273</v>
      </c>
      <c r="B2014" s="61">
        <v>127</v>
      </c>
      <c r="C2014" s="62">
        <v>23209440</v>
      </c>
      <c r="D2014" s="61" t="s">
        <v>3409</v>
      </c>
      <c r="E2014" s="61" t="s">
        <v>8477</v>
      </c>
      <c r="F2014" s="61" t="s">
        <v>37</v>
      </c>
      <c r="G2014" s="62">
        <v>30000000</v>
      </c>
      <c r="H2014" s="61">
        <v>7</v>
      </c>
      <c r="I2014" s="62">
        <f>Table1[[#This Row],[gross]]-Table1[[#This Row],[budget]]</f>
        <v>-6790560</v>
      </c>
      <c r="J2014" s="61">
        <f>Table1[[#This Row],[gross]]/1000000</f>
        <v>23.209440000000001</v>
      </c>
      <c r="K2014" s="61">
        <f>Table1[[#This Row],[budget]]/1000000</f>
        <v>30</v>
      </c>
      <c r="L2014" s="71">
        <f>Table1[[#This Row],[Profit_Margin]]/1000000</f>
        <v>-6.7905600000000002</v>
      </c>
    </row>
    <row r="2015" spans="1:12">
      <c r="A2015" s="68" t="s">
        <v>13239</v>
      </c>
      <c r="B2015" s="61">
        <v>110</v>
      </c>
      <c r="C2015" s="62">
        <v>102055</v>
      </c>
      <c r="D2015" s="61" t="s">
        <v>1325</v>
      </c>
      <c r="E2015" s="61" t="s">
        <v>13242</v>
      </c>
      <c r="F2015" s="61" t="s">
        <v>13246</v>
      </c>
      <c r="G2015" s="62">
        <v>300000000</v>
      </c>
      <c r="H2015" s="61">
        <v>6.2</v>
      </c>
      <c r="I2015" s="62">
        <f>Table1[[#This Row],[gross]]-Table1[[#This Row],[budget]]</f>
        <v>-299897945</v>
      </c>
      <c r="J2015" s="61">
        <f>Table1[[#This Row],[gross]]/1000000</f>
        <v>0.10205500000000001</v>
      </c>
      <c r="K2015" s="61">
        <f>Table1[[#This Row],[budget]]/1000000</f>
        <v>300</v>
      </c>
      <c r="L2015" s="71">
        <f>Table1[[#This Row],[Profit_Margin]]/1000000</f>
        <v>-299.89794499999999</v>
      </c>
    </row>
    <row r="2016" spans="1:12">
      <c r="A2016" s="68" t="s">
        <v>12849</v>
      </c>
      <c r="B2016" s="61">
        <v>90</v>
      </c>
      <c r="C2016" s="62">
        <v>778565</v>
      </c>
      <c r="D2016" s="61" t="s">
        <v>1935</v>
      </c>
      <c r="E2016" s="61" t="s">
        <v>18160</v>
      </c>
      <c r="F2016" s="61" t="s">
        <v>37</v>
      </c>
      <c r="G2016" s="62">
        <v>4800000</v>
      </c>
      <c r="H2016" s="61">
        <v>5.7</v>
      </c>
      <c r="I2016" s="62">
        <f>Table1[[#This Row],[gross]]-Table1[[#This Row],[budget]]</f>
        <v>-4021435</v>
      </c>
      <c r="J2016" s="61">
        <f>Table1[[#This Row],[gross]]/1000000</f>
        <v>0.77856499999999995</v>
      </c>
      <c r="K2016" s="61">
        <f>Table1[[#This Row],[budget]]/1000000</f>
        <v>4.8</v>
      </c>
      <c r="L2016" s="71">
        <f>Table1[[#This Row],[Profit_Margin]]/1000000</f>
        <v>-4.0214350000000003</v>
      </c>
    </row>
    <row r="2017" spans="1:12">
      <c r="A2017" s="68" t="s">
        <v>12448</v>
      </c>
      <c r="B2017" s="61">
        <v>99</v>
      </c>
      <c r="C2017" s="62">
        <v>3273588</v>
      </c>
      <c r="D2017" s="61" t="s">
        <v>777</v>
      </c>
      <c r="E2017" s="61" t="s">
        <v>17169</v>
      </c>
      <c r="F2017" s="61" t="s">
        <v>37</v>
      </c>
      <c r="G2017" s="62">
        <v>6000000</v>
      </c>
      <c r="H2017" s="61">
        <v>6.7</v>
      </c>
      <c r="I2017" s="62">
        <f>Table1[[#This Row],[gross]]-Table1[[#This Row],[budget]]</f>
        <v>-2726412</v>
      </c>
      <c r="J2017" s="61">
        <f>Table1[[#This Row],[gross]]/1000000</f>
        <v>3.2735880000000002</v>
      </c>
      <c r="K2017" s="61">
        <f>Table1[[#This Row],[budget]]/1000000</f>
        <v>6</v>
      </c>
      <c r="L2017" s="71">
        <f>Table1[[#This Row],[Profit_Margin]]/1000000</f>
        <v>-2.7264119999999998</v>
      </c>
    </row>
    <row r="2018" spans="1:12">
      <c r="A2018" s="68" t="s">
        <v>13125</v>
      </c>
      <c r="B2018" s="61">
        <v>86</v>
      </c>
      <c r="C2018" s="62">
        <v>13751</v>
      </c>
      <c r="D2018" s="61" t="s">
        <v>7144</v>
      </c>
      <c r="E2018" s="61" t="s">
        <v>15768</v>
      </c>
      <c r="F2018" s="61" t="s">
        <v>37</v>
      </c>
      <c r="G2018" s="62">
        <v>11400000</v>
      </c>
      <c r="H2018" s="61">
        <v>6.6</v>
      </c>
      <c r="I2018" s="62">
        <f>Table1[[#This Row],[gross]]-Table1[[#This Row],[budget]]</f>
        <v>-11386249</v>
      </c>
      <c r="J2018" s="61">
        <f>Table1[[#This Row],[gross]]/1000000</f>
        <v>1.3750999999999999E-2</v>
      </c>
      <c r="K2018" s="61">
        <f>Table1[[#This Row],[budget]]/1000000</f>
        <v>11.4</v>
      </c>
      <c r="L2018" s="71">
        <f>Table1[[#This Row],[Profit_Margin]]/1000000</f>
        <v>-11.386248999999999</v>
      </c>
    </row>
    <row r="2019" spans="1:12">
      <c r="A2019" s="68" t="s">
        <v>2859</v>
      </c>
      <c r="B2019" s="61">
        <v>139</v>
      </c>
      <c r="C2019" s="62">
        <v>58328680</v>
      </c>
      <c r="D2019" s="61" t="s">
        <v>4042</v>
      </c>
      <c r="E2019" s="61" t="s">
        <v>9246</v>
      </c>
      <c r="F2019" s="61" t="s">
        <v>37</v>
      </c>
      <c r="G2019" s="62">
        <v>22000000</v>
      </c>
      <c r="H2019" s="61">
        <v>7.5</v>
      </c>
      <c r="I2019" s="62">
        <f>Table1[[#This Row],[gross]]-Table1[[#This Row],[budget]]</f>
        <v>36328680</v>
      </c>
      <c r="J2019" s="61">
        <f>Table1[[#This Row],[gross]]/1000000</f>
        <v>58.328679999999999</v>
      </c>
      <c r="K2019" s="61">
        <f>Table1[[#This Row],[budget]]/1000000</f>
        <v>22</v>
      </c>
      <c r="L2019" s="71">
        <f>Table1[[#This Row],[Profit_Margin]]/1000000</f>
        <v>36.328679999999999</v>
      </c>
    </row>
    <row r="2020" spans="1:12">
      <c r="A2020" s="68" t="s">
        <v>2386</v>
      </c>
      <c r="B2020" s="61">
        <v>83</v>
      </c>
      <c r="C2020" s="62">
        <v>84303558</v>
      </c>
      <c r="D2020" s="61" t="s">
        <v>471</v>
      </c>
      <c r="E2020" s="61" t="s">
        <v>2388</v>
      </c>
      <c r="F2020" s="61" t="s">
        <v>37</v>
      </c>
      <c r="G2020" s="62">
        <v>85000000</v>
      </c>
      <c r="H2020" s="61">
        <v>6.2</v>
      </c>
      <c r="I2020" s="62">
        <f>Table1[[#This Row],[gross]]-Table1[[#This Row],[budget]]</f>
        <v>-696442</v>
      </c>
      <c r="J2020" s="61">
        <f>Table1[[#This Row],[gross]]/1000000</f>
        <v>84.303557999999995</v>
      </c>
      <c r="K2020" s="61">
        <f>Table1[[#This Row],[budget]]/1000000</f>
        <v>85</v>
      </c>
      <c r="L2020" s="71">
        <f>Table1[[#This Row],[Profit_Margin]]/1000000</f>
        <v>-0.69644200000000001</v>
      </c>
    </row>
    <row r="2021" spans="1:12">
      <c r="A2021" s="68" t="s">
        <v>20169</v>
      </c>
      <c r="B2021" s="61">
        <v>79</v>
      </c>
      <c r="C2021" s="62">
        <v>30500882</v>
      </c>
      <c r="D2021" s="61" t="s">
        <v>22499</v>
      </c>
      <c r="E2021" s="61" t="s">
        <v>22501</v>
      </c>
      <c r="F2021" s="61" t="s">
        <v>37</v>
      </c>
      <c r="G2021" s="62">
        <v>500000</v>
      </c>
      <c r="H2021" s="61">
        <v>5.7</v>
      </c>
      <c r="I2021" s="62">
        <f>Table1[[#This Row],[gross]]-Table1[[#This Row],[budget]]</f>
        <v>30000882</v>
      </c>
      <c r="J2021" s="61">
        <f>Table1[[#This Row],[gross]]/1000000</f>
        <v>30.500882000000001</v>
      </c>
      <c r="K2021" s="61">
        <f>Table1[[#This Row],[budget]]/1000000</f>
        <v>0.5</v>
      </c>
      <c r="L2021" s="71">
        <f>Table1[[#This Row],[Profit_Margin]]/1000000</f>
        <v>30.000882000000001</v>
      </c>
    </row>
    <row r="2022" spans="1:12">
      <c r="A2022" s="68" t="s">
        <v>13893</v>
      </c>
      <c r="B2022" s="61">
        <v>115</v>
      </c>
      <c r="C2022" s="62">
        <v>31662</v>
      </c>
      <c r="D2022" s="61" t="s">
        <v>1017</v>
      </c>
      <c r="E2022" s="61" t="s">
        <v>13895</v>
      </c>
      <c r="F2022" s="61" t="s">
        <v>37</v>
      </c>
      <c r="G2022" s="62">
        <v>12620000</v>
      </c>
      <c r="H2022" s="61">
        <v>6.8</v>
      </c>
      <c r="I2022" s="62">
        <f>Table1[[#This Row],[gross]]-Table1[[#This Row],[budget]]</f>
        <v>-12588338</v>
      </c>
      <c r="J2022" s="61">
        <f>Table1[[#This Row],[gross]]/1000000</f>
        <v>3.1662000000000003E-2</v>
      </c>
      <c r="K2022" s="61">
        <f>Table1[[#This Row],[budget]]/1000000</f>
        <v>12.62</v>
      </c>
      <c r="L2022" s="71">
        <f>Table1[[#This Row],[Profit_Margin]]/1000000</f>
        <v>-12.588338</v>
      </c>
    </row>
    <row r="2023" spans="1:12">
      <c r="A2023" s="68" t="s">
        <v>4041</v>
      </c>
      <c r="B2023" s="61">
        <v>124</v>
      </c>
      <c r="C2023" s="62">
        <v>54800000</v>
      </c>
      <c r="D2023" s="61" t="s">
        <v>3409</v>
      </c>
      <c r="E2023" s="61" t="s">
        <v>17002</v>
      </c>
      <c r="F2023" s="61" t="s">
        <v>37</v>
      </c>
      <c r="G2023" s="62">
        <v>6000000</v>
      </c>
      <c r="H2023" s="61">
        <v>7.8</v>
      </c>
      <c r="I2023" s="62">
        <f>Table1[[#This Row],[gross]]-Table1[[#This Row],[budget]]</f>
        <v>48800000</v>
      </c>
      <c r="J2023" s="61">
        <f>Table1[[#This Row],[gross]]/1000000</f>
        <v>54.8</v>
      </c>
      <c r="K2023" s="61">
        <f>Table1[[#This Row],[budget]]/1000000</f>
        <v>6</v>
      </c>
      <c r="L2023" s="71">
        <f>Table1[[#This Row],[Profit_Margin]]/1000000</f>
        <v>48.8</v>
      </c>
    </row>
    <row r="2024" spans="1:12">
      <c r="A2024" s="68" t="s">
        <v>10558</v>
      </c>
      <c r="B2024" s="61">
        <v>92</v>
      </c>
      <c r="C2024" s="62">
        <v>582024</v>
      </c>
      <c r="D2024" s="61" t="s">
        <v>5482</v>
      </c>
      <c r="E2024" s="61" t="s">
        <v>21710</v>
      </c>
      <c r="F2024" s="61" t="s">
        <v>37</v>
      </c>
      <c r="G2024" s="62">
        <v>1000000</v>
      </c>
      <c r="H2024" s="61">
        <v>6.2</v>
      </c>
      <c r="I2024" s="62">
        <f>Table1[[#This Row],[gross]]-Table1[[#This Row],[budget]]</f>
        <v>-417976</v>
      </c>
      <c r="J2024" s="61">
        <f>Table1[[#This Row],[gross]]/1000000</f>
        <v>0.58202399999999999</v>
      </c>
      <c r="K2024" s="61">
        <f>Table1[[#This Row],[budget]]/1000000</f>
        <v>1</v>
      </c>
      <c r="L2024" s="71">
        <f>Table1[[#This Row],[Profit_Margin]]/1000000</f>
        <v>-0.41797600000000001</v>
      </c>
    </row>
    <row r="2025" spans="1:12">
      <c r="A2025" s="68" t="s">
        <v>9314</v>
      </c>
      <c r="B2025" s="61">
        <v>118</v>
      </c>
      <c r="C2025" s="62">
        <v>16252765</v>
      </c>
      <c r="D2025" s="61" t="s">
        <v>3277</v>
      </c>
      <c r="E2025" s="61" t="s">
        <v>9316</v>
      </c>
      <c r="F2025" s="61" t="s">
        <v>37</v>
      </c>
      <c r="G2025" s="62">
        <v>42000000</v>
      </c>
      <c r="H2025" s="61">
        <v>6</v>
      </c>
      <c r="I2025" s="62">
        <f>Table1[[#This Row],[gross]]-Table1[[#This Row],[budget]]</f>
        <v>-25747235</v>
      </c>
      <c r="J2025" s="61">
        <f>Table1[[#This Row],[gross]]/1000000</f>
        <v>16.252765</v>
      </c>
      <c r="K2025" s="61">
        <f>Table1[[#This Row],[budget]]/1000000</f>
        <v>42</v>
      </c>
      <c r="L2025" s="71">
        <f>Table1[[#This Row],[Profit_Margin]]/1000000</f>
        <v>-25.747235</v>
      </c>
    </row>
    <row r="2026" spans="1:12">
      <c r="A2026" s="68" t="s">
        <v>22549</v>
      </c>
      <c r="B2026" s="61">
        <v>83</v>
      </c>
      <c r="C2026" s="62">
        <v>1127331</v>
      </c>
      <c r="D2026" s="61" t="s">
        <v>3409</v>
      </c>
      <c r="E2026" s="61" t="s">
        <v>22552</v>
      </c>
      <c r="F2026" s="61" t="s">
        <v>11117</v>
      </c>
      <c r="G2026" s="62">
        <v>46000</v>
      </c>
      <c r="H2026" s="61">
        <v>7.4</v>
      </c>
      <c r="I2026" s="62">
        <f>Table1[[#This Row],[gross]]-Table1[[#This Row],[budget]]</f>
        <v>1081331</v>
      </c>
      <c r="J2026" s="61">
        <f>Table1[[#This Row],[gross]]/1000000</f>
        <v>1.1273310000000001</v>
      </c>
      <c r="K2026" s="61">
        <f>Table1[[#This Row],[budget]]/1000000</f>
        <v>4.5999999999999999E-2</v>
      </c>
      <c r="L2026" s="71">
        <f>Table1[[#This Row],[Profit_Margin]]/1000000</f>
        <v>1.081331</v>
      </c>
    </row>
    <row r="2027" spans="1:12">
      <c r="A2027" s="68" t="s">
        <v>12743</v>
      </c>
      <c r="B2027" s="61">
        <v>132</v>
      </c>
      <c r="C2027" s="62">
        <v>1508689</v>
      </c>
      <c r="D2027" s="61" t="s">
        <v>214</v>
      </c>
      <c r="E2027" s="61" t="s">
        <v>13971</v>
      </c>
      <c r="F2027" s="61" t="s">
        <v>37</v>
      </c>
      <c r="G2027" s="62">
        <v>16000000</v>
      </c>
      <c r="H2027" s="61">
        <v>6.7</v>
      </c>
      <c r="I2027" s="62">
        <f>Table1[[#This Row],[gross]]-Table1[[#This Row],[budget]]</f>
        <v>-14491311</v>
      </c>
      <c r="J2027" s="61">
        <f>Table1[[#This Row],[gross]]/1000000</f>
        <v>1.5086889999999999</v>
      </c>
      <c r="K2027" s="61">
        <f>Table1[[#This Row],[budget]]/1000000</f>
        <v>16</v>
      </c>
      <c r="L2027" s="71">
        <f>Table1[[#This Row],[Profit_Margin]]/1000000</f>
        <v>-14.491311</v>
      </c>
    </row>
    <row r="2028" spans="1:12">
      <c r="A2028" s="68" t="s">
        <v>3494</v>
      </c>
      <c r="B2028" s="61">
        <v>95</v>
      </c>
      <c r="C2028" s="62">
        <v>13596911</v>
      </c>
      <c r="D2028" s="61" t="s">
        <v>3496</v>
      </c>
      <c r="E2028" s="61" t="s">
        <v>3497</v>
      </c>
      <c r="F2028" s="61" t="s">
        <v>37</v>
      </c>
      <c r="G2028" s="62">
        <v>70000000</v>
      </c>
      <c r="H2028" s="61">
        <v>6.2</v>
      </c>
      <c r="I2028" s="62">
        <f>Table1[[#This Row],[gross]]-Table1[[#This Row],[budget]]</f>
        <v>-56403089</v>
      </c>
      <c r="J2028" s="61">
        <f>Table1[[#This Row],[gross]]/1000000</f>
        <v>13.596911</v>
      </c>
      <c r="K2028" s="61">
        <f>Table1[[#This Row],[budget]]/1000000</f>
        <v>70</v>
      </c>
      <c r="L2028" s="71">
        <f>Table1[[#This Row],[Profit_Margin]]/1000000</f>
        <v>-56.403089000000001</v>
      </c>
    </row>
    <row r="2029" spans="1:12">
      <c r="A2029" s="68" t="s">
        <v>17547</v>
      </c>
      <c r="B2029" s="61">
        <v>89</v>
      </c>
      <c r="C2029" s="62">
        <v>50820940</v>
      </c>
      <c r="D2029" s="61" t="s">
        <v>7406</v>
      </c>
      <c r="E2029" s="61" t="s">
        <v>17549</v>
      </c>
      <c r="F2029" s="61" t="s">
        <v>37</v>
      </c>
      <c r="G2029" s="62">
        <v>5000000</v>
      </c>
      <c r="H2029" s="61">
        <v>4.4000000000000004</v>
      </c>
      <c r="I2029" s="62">
        <f>Table1[[#This Row],[gross]]-Table1[[#This Row],[budget]]</f>
        <v>45820940</v>
      </c>
      <c r="J2029" s="61">
        <f>Table1[[#This Row],[gross]]/1000000</f>
        <v>50.82094</v>
      </c>
      <c r="K2029" s="61">
        <f>Table1[[#This Row],[budget]]/1000000</f>
        <v>5</v>
      </c>
      <c r="L2029" s="71">
        <f>Table1[[#This Row],[Profit_Margin]]/1000000</f>
        <v>45.82094</v>
      </c>
    </row>
    <row r="2030" spans="1:12">
      <c r="A2030" s="68" t="s">
        <v>5418</v>
      </c>
      <c r="B2030" s="61">
        <v>107</v>
      </c>
      <c r="C2030" s="62">
        <v>6998324</v>
      </c>
      <c r="D2030" s="61" t="s">
        <v>2527</v>
      </c>
      <c r="E2030" s="61" t="s">
        <v>9011</v>
      </c>
      <c r="F2030" s="61" t="s">
        <v>37</v>
      </c>
      <c r="G2030" s="62">
        <v>28000000</v>
      </c>
      <c r="H2030" s="61">
        <v>6.1</v>
      </c>
      <c r="I2030" s="62">
        <f>Table1[[#This Row],[gross]]-Table1[[#This Row],[budget]]</f>
        <v>-21001676</v>
      </c>
      <c r="J2030" s="61">
        <f>Table1[[#This Row],[gross]]/1000000</f>
        <v>6.9983240000000002</v>
      </c>
      <c r="K2030" s="61">
        <f>Table1[[#This Row],[budget]]/1000000</f>
        <v>28</v>
      </c>
      <c r="L2030" s="71">
        <f>Table1[[#This Row],[Profit_Margin]]/1000000</f>
        <v>-21.001676</v>
      </c>
    </row>
    <row r="2031" spans="1:12">
      <c r="A2031" s="68" t="s">
        <v>13454</v>
      </c>
      <c r="B2031" s="61">
        <v>103</v>
      </c>
      <c r="C2031" s="62">
        <v>20246959</v>
      </c>
      <c r="D2031" s="61" t="s">
        <v>1681</v>
      </c>
      <c r="E2031" s="61" t="s">
        <v>13456</v>
      </c>
      <c r="F2031" s="61" t="s">
        <v>37</v>
      </c>
      <c r="G2031" s="62">
        <v>14000000</v>
      </c>
      <c r="H2031" s="61">
        <v>4.9000000000000004</v>
      </c>
      <c r="I2031" s="62">
        <f>Table1[[#This Row],[gross]]-Table1[[#This Row],[budget]]</f>
        <v>6246959</v>
      </c>
      <c r="J2031" s="61">
        <f>Table1[[#This Row],[gross]]/1000000</f>
        <v>20.246959</v>
      </c>
      <c r="K2031" s="61">
        <f>Table1[[#This Row],[budget]]/1000000</f>
        <v>14</v>
      </c>
      <c r="L2031" s="71">
        <f>Table1[[#This Row],[Profit_Margin]]/1000000</f>
        <v>6.2469590000000004</v>
      </c>
    </row>
    <row r="2032" spans="1:12">
      <c r="A2032" s="68" t="s">
        <v>17658</v>
      </c>
      <c r="B2032" s="61">
        <v>90</v>
      </c>
      <c r="C2032" s="62">
        <v>24809547</v>
      </c>
      <c r="D2032" s="61" t="s">
        <v>2527</v>
      </c>
      <c r="E2032" s="61" t="s">
        <v>17659</v>
      </c>
      <c r="F2032" s="61" t="s">
        <v>37</v>
      </c>
      <c r="G2032" s="62">
        <v>5000000</v>
      </c>
      <c r="H2032" s="61">
        <v>6.4</v>
      </c>
      <c r="I2032" s="62">
        <f>Table1[[#This Row],[gross]]-Table1[[#This Row],[budget]]</f>
        <v>19809547</v>
      </c>
      <c r="J2032" s="61">
        <f>Table1[[#This Row],[gross]]/1000000</f>
        <v>24.809546999999998</v>
      </c>
      <c r="K2032" s="61">
        <f>Table1[[#This Row],[budget]]/1000000</f>
        <v>5</v>
      </c>
      <c r="L2032" s="71">
        <f>Table1[[#This Row],[Profit_Margin]]/1000000</f>
        <v>19.809546999999998</v>
      </c>
    </row>
    <row r="2033" spans="1:12">
      <c r="A2033" s="68" t="s">
        <v>14591</v>
      </c>
      <c r="B2033" s="61">
        <v>89</v>
      </c>
      <c r="C2033" s="62">
        <v>13903262</v>
      </c>
      <c r="D2033" s="61" t="s">
        <v>3913</v>
      </c>
      <c r="E2033" s="61" t="s">
        <v>14592</v>
      </c>
      <c r="F2033" s="61" t="s">
        <v>37</v>
      </c>
      <c r="G2033" s="62">
        <v>11000000</v>
      </c>
      <c r="H2033" s="61">
        <v>6.3</v>
      </c>
      <c r="I2033" s="62">
        <f>Table1[[#This Row],[gross]]-Table1[[#This Row],[budget]]</f>
        <v>2903262</v>
      </c>
      <c r="J2033" s="61">
        <f>Table1[[#This Row],[gross]]/1000000</f>
        <v>13.903262</v>
      </c>
      <c r="K2033" s="61">
        <f>Table1[[#This Row],[budget]]/1000000</f>
        <v>11</v>
      </c>
      <c r="L2033" s="71">
        <f>Table1[[#This Row],[Profit_Margin]]/1000000</f>
        <v>2.9032619999999998</v>
      </c>
    </row>
    <row r="2034" spans="1:12">
      <c r="A2034" s="68" t="s">
        <v>2213</v>
      </c>
      <c r="B2034" s="61">
        <v>161</v>
      </c>
      <c r="C2034" s="62">
        <v>87100000</v>
      </c>
      <c r="D2034" s="61" t="s">
        <v>6326</v>
      </c>
      <c r="E2034" s="61" t="s">
        <v>8046</v>
      </c>
      <c r="F2034" s="61" t="s">
        <v>37</v>
      </c>
      <c r="G2034" s="62">
        <v>31000000</v>
      </c>
      <c r="H2034" s="61">
        <v>7.2</v>
      </c>
      <c r="I2034" s="62">
        <f>Table1[[#This Row],[gross]]-Table1[[#This Row],[budget]]</f>
        <v>56100000</v>
      </c>
      <c r="J2034" s="61">
        <f>Table1[[#This Row],[gross]]/1000000</f>
        <v>87.1</v>
      </c>
      <c r="K2034" s="61">
        <f>Table1[[#This Row],[budget]]/1000000</f>
        <v>31</v>
      </c>
      <c r="L2034" s="71">
        <f>Table1[[#This Row],[Profit_Margin]]/1000000</f>
        <v>56.1</v>
      </c>
    </row>
    <row r="2035" spans="1:12">
      <c r="A2035" s="68" t="s">
        <v>1526</v>
      </c>
      <c r="B2035" s="61">
        <v>123</v>
      </c>
      <c r="C2035" s="62">
        <v>37339525</v>
      </c>
      <c r="D2035" s="61" t="s">
        <v>5274</v>
      </c>
      <c r="E2035" s="61" t="s">
        <v>5594</v>
      </c>
      <c r="F2035" s="61" t="s">
        <v>37</v>
      </c>
      <c r="G2035" s="62">
        <v>48000000</v>
      </c>
      <c r="H2035" s="61">
        <v>7</v>
      </c>
      <c r="I2035" s="62">
        <f>Table1[[#This Row],[gross]]-Table1[[#This Row],[budget]]</f>
        <v>-10660475</v>
      </c>
      <c r="J2035" s="61">
        <f>Table1[[#This Row],[gross]]/1000000</f>
        <v>37.339525000000002</v>
      </c>
      <c r="K2035" s="61">
        <f>Table1[[#This Row],[budget]]/1000000</f>
        <v>48</v>
      </c>
      <c r="L2035" s="71">
        <f>Table1[[#This Row],[Profit_Margin]]/1000000</f>
        <v>-10.660475</v>
      </c>
    </row>
    <row r="2036" spans="1:12">
      <c r="A2036" s="68" t="s">
        <v>4893</v>
      </c>
      <c r="B2036" s="61">
        <v>116</v>
      </c>
      <c r="C2036" s="62">
        <v>11326836</v>
      </c>
      <c r="D2036" s="61" t="s">
        <v>2125</v>
      </c>
      <c r="E2036" s="61" t="s">
        <v>10527</v>
      </c>
      <c r="F2036" s="61" t="s">
        <v>37</v>
      </c>
      <c r="G2036" s="62">
        <v>22000000</v>
      </c>
      <c r="H2036" s="61">
        <v>6.8</v>
      </c>
      <c r="I2036" s="62">
        <f>Table1[[#This Row],[gross]]-Table1[[#This Row],[budget]]</f>
        <v>-10673164</v>
      </c>
      <c r="J2036" s="61">
        <f>Table1[[#This Row],[gross]]/1000000</f>
        <v>11.326836</v>
      </c>
      <c r="K2036" s="61">
        <f>Table1[[#This Row],[budget]]/1000000</f>
        <v>22</v>
      </c>
      <c r="L2036" s="71">
        <f>Table1[[#This Row],[Profit_Margin]]/1000000</f>
        <v>-10.673164</v>
      </c>
    </row>
    <row r="2037" spans="1:12">
      <c r="A2037" s="68" t="s">
        <v>5273</v>
      </c>
      <c r="B2037" s="61">
        <v>114</v>
      </c>
      <c r="C2037" s="62">
        <v>40905277</v>
      </c>
      <c r="D2037" s="61" t="s">
        <v>5274</v>
      </c>
      <c r="E2037" s="61" t="s">
        <v>5275</v>
      </c>
      <c r="F2037" s="61" t="s">
        <v>37</v>
      </c>
      <c r="G2037" s="62">
        <v>50000000</v>
      </c>
      <c r="H2037" s="61">
        <v>6.5</v>
      </c>
      <c r="I2037" s="62">
        <f>Table1[[#This Row],[gross]]-Table1[[#This Row],[budget]]</f>
        <v>-9094723</v>
      </c>
      <c r="J2037" s="61">
        <f>Table1[[#This Row],[gross]]/1000000</f>
        <v>40.905276999999998</v>
      </c>
      <c r="K2037" s="61">
        <f>Table1[[#This Row],[budget]]/1000000</f>
        <v>50</v>
      </c>
      <c r="L2037" s="71">
        <f>Table1[[#This Row],[Profit_Margin]]/1000000</f>
        <v>-9.0947230000000001</v>
      </c>
    </row>
    <row r="2038" spans="1:12">
      <c r="A2038" s="68" t="s">
        <v>710</v>
      </c>
      <c r="B2038" s="61">
        <v>127</v>
      </c>
      <c r="C2038" s="62">
        <v>67823573</v>
      </c>
      <c r="D2038" s="61" t="s">
        <v>923</v>
      </c>
      <c r="E2038" s="61" t="s">
        <v>5125</v>
      </c>
      <c r="F2038" s="61" t="s">
        <v>37</v>
      </c>
      <c r="G2038" s="62">
        <v>50000000</v>
      </c>
      <c r="H2038" s="61">
        <v>6.6</v>
      </c>
      <c r="I2038" s="62">
        <f>Table1[[#This Row],[gross]]-Table1[[#This Row],[budget]]</f>
        <v>17823573</v>
      </c>
      <c r="J2038" s="61">
        <f>Table1[[#This Row],[gross]]/1000000</f>
        <v>67.823572999999996</v>
      </c>
      <c r="K2038" s="61">
        <f>Table1[[#This Row],[budget]]/1000000</f>
        <v>50</v>
      </c>
      <c r="L2038" s="71">
        <f>Table1[[#This Row],[Profit_Margin]]/1000000</f>
        <v>17.823573</v>
      </c>
    </row>
    <row r="2039" spans="1:12">
      <c r="A2039" s="68" t="s">
        <v>16202</v>
      </c>
      <c r="B2039" s="61">
        <v>96</v>
      </c>
      <c r="C2039" s="62">
        <v>7292175</v>
      </c>
      <c r="D2039" s="61" t="s">
        <v>1415</v>
      </c>
      <c r="E2039" s="61" t="s">
        <v>16597</v>
      </c>
      <c r="F2039" s="61" t="s">
        <v>37</v>
      </c>
      <c r="G2039" s="62">
        <v>7000000</v>
      </c>
      <c r="H2039" s="61">
        <v>6.4</v>
      </c>
      <c r="I2039" s="62">
        <f>Table1[[#This Row],[gross]]-Table1[[#This Row],[budget]]</f>
        <v>292175</v>
      </c>
      <c r="J2039" s="61">
        <f>Table1[[#This Row],[gross]]/1000000</f>
        <v>7.2921750000000003</v>
      </c>
      <c r="K2039" s="61">
        <f>Table1[[#This Row],[budget]]/1000000</f>
        <v>7</v>
      </c>
      <c r="L2039" s="71">
        <f>Table1[[#This Row],[Profit_Margin]]/1000000</f>
        <v>0.29217500000000002</v>
      </c>
    </row>
    <row r="2040" spans="1:12">
      <c r="A2040" s="68" t="s">
        <v>15097</v>
      </c>
      <c r="B2040" s="61">
        <v>95</v>
      </c>
      <c r="C2040" s="62">
        <v>7563670</v>
      </c>
      <c r="D2040" s="61" t="s">
        <v>3632</v>
      </c>
      <c r="E2040" s="61" t="s">
        <v>15098</v>
      </c>
      <c r="F2040" s="61" t="s">
        <v>37</v>
      </c>
      <c r="G2040" s="62">
        <v>10000000</v>
      </c>
      <c r="H2040" s="61">
        <v>5.2</v>
      </c>
      <c r="I2040" s="62">
        <f>Table1[[#This Row],[gross]]-Table1[[#This Row],[budget]]</f>
        <v>-2436330</v>
      </c>
      <c r="J2040" s="61">
        <f>Table1[[#This Row],[gross]]/1000000</f>
        <v>7.5636700000000001</v>
      </c>
      <c r="K2040" s="61">
        <f>Table1[[#This Row],[budget]]/1000000</f>
        <v>10</v>
      </c>
      <c r="L2040" s="71">
        <f>Table1[[#This Row],[Profit_Margin]]/1000000</f>
        <v>-2.4363299999999999</v>
      </c>
    </row>
    <row r="2041" spans="1:12">
      <c r="A2041" s="68" t="s">
        <v>1175</v>
      </c>
      <c r="B2041" s="61">
        <v>83</v>
      </c>
      <c r="C2041" s="62">
        <v>155019340</v>
      </c>
      <c r="D2041" s="61" t="s">
        <v>471</v>
      </c>
      <c r="E2041" s="61" t="s">
        <v>2552</v>
      </c>
      <c r="F2041" s="61" t="s">
        <v>37</v>
      </c>
      <c r="G2041" s="62">
        <v>80000000</v>
      </c>
      <c r="H2041" s="61">
        <v>6.8</v>
      </c>
      <c r="I2041" s="62">
        <f>Table1[[#This Row],[gross]]-Table1[[#This Row],[budget]]</f>
        <v>75019340</v>
      </c>
      <c r="J2041" s="61">
        <f>Table1[[#This Row],[gross]]/1000000</f>
        <v>155.01934</v>
      </c>
      <c r="K2041" s="61">
        <f>Table1[[#This Row],[budget]]/1000000</f>
        <v>80</v>
      </c>
      <c r="L2041" s="71">
        <f>Table1[[#This Row],[Profit_Margin]]/1000000</f>
        <v>75.01934</v>
      </c>
    </row>
    <row r="2042" spans="1:12">
      <c r="A2042" s="68" t="s">
        <v>15278</v>
      </c>
      <c r="B2042" s="61">
        <v>104</v>
      </c>
      <c r="C2042" s="62">
        <v>1011054</v>
      </c>
      <c r="D2042" s="61" t="s">
        <v>2125</v>
      </c>
      <c r="E2042" s="61" t="s">
        <v>15279</v>
      </c>
      <c r="F2042" s="61" t="s">
        <v>37</v>
      </c>
      <c r="G2042" s="62">
        <v>10000000</v>
      </c>
      <c r="H2042" s="61">
        <v>7.2</v>
      </c>
      <c r="I2042" s="62">
        <f>Table1[[#This Row],[gross]]-Table1[[#This Row],[budget]]</f>
        <v>-8988946</v>
      </c>
      <c r="J2042" s="61">
        <f>Table1[[#This Row],[gross]]/1000000</f>
        <v>1.0110539999999999</v>
      </c>
      <c r="K2042" s="61">
        <f>Table1[[#This Row],[budget]]/1000000</f>
        <v>10</v>
      </c>
      <c r="L2042" s="71">
        <f>Table1[[#This Row],[Profit_Margin]]/1000000</f>
        <v>-8.9889460000000003</v>
      </c>
    </row>
    <row r="2043" spans="1:12">
      <c r="A2043" s="68" t="s">
        <v>79</v>
      </c>
      <c r="B2043" s="61">
        <v>130</v>
      </c>
      <c r="C2043" s="62">
        <v>234903076</v>
      </c>
      <c r="D2043" s="61" t="s">
        <v>200</v>
      </c>
      <c r="E2043" s="61" t="s">
        <v>292</v>
      </c>
      <c r="F2043" s="61" t="s">
        <v>37</v>
      </c>
      <c r="G2043" s="62">
        <v>215000000</v>
      </c>
      <c r="H2043" s="61">
        <v>6.4</v>
      </c>
      <c r="I2043" s="62">
        <f>Table1[[#This Row],[gross]]-Table1[[#This Row],[budget]]</f>
        <v>19903076</v>
      </c>
      <c r="J2043" s="61">
        <f>Table1[[#This Row],[gross]]/1000000</f>
        <v>234.903076</v>
      </c>
      <c r="K2043" s="61">
        <f>Table1[[#This Row],[budget]]/1000000</f>
        <v>215</v>
      </c>
      <c r="L2043" s="71">
        <f>Table1[[#This Row],[Profit_Margin]]/1000000</f>
        <v>19.903075999999999</v>
      </c>
    </row>
    <row r="2044" spans="1:12">
      <c r="A2044" s="68" t="s">
        <v>5462</v>
      </c>
      <c r="B2044" s="61">
        <v>126</v>
      </c>
      <c r="C2044" s="62">
        <v>53680848</v>
      </c>
      <c r="D2044" s="61" t="s">
        <v>214</v>
      </c>
      <c r="E2044" s="61" t="s">
        <v>8301</v>
      </c>
      <c r="F2044" s="61" t="s">
        <v>37</v>
      </c>
      <c r="G2044" s="62">
        <v>30000000</v>
      </c>
      <c r="H2044" s="61">
        <v>7.1</v>
      </c>
      <c r="I2044" s="62">
        <f>Table1[[#This Row],[gross]]-Table1[[#This Row],[budget]]</f>
        <v>23680848</v>
      </c>
      <c r="J2044" s="61">
        <f>Table1[[#This Row],[gross]]/1000000</f>
        <v>53.680847999999997</v>
      </c>
      <c r="K2044" s="61">
        <f>Table1[[#This Row],[budget]]/1000000</f>
        <v>30</v>
      </c>
      <c r="L2044" s="71">
        <f>Table1[[#This Row],[Profit_Margin]]/1000000</f>
        <v>23.680848000000001</v>
      </c>
    </row>
    <row r="2045" spans="1:12">
      <c r="A2045" s="68" t="s">
        <v>18388</v>
      </c>
      <c r="B2045" s="61">
        <v>133</v>
      </c>
      <c r="C2045" s="62">
        <v>199228</v>
      </c>
      <c r="D2045" s="61" t="s">
        <v>2527</v>
      </c>
      <c r="E2045" s="61" t="s">
        <v>18390</v>
      </c>
      <c r="F2045" s="61" t="s">
        <v>5611</v>
      </c>
      <c r="G2045" s="62">
        <v>150000000</v>
      </c>
      <c r="H2045" s="61">
        <v>7.2</v>
      </c>
      <c r="I2045" s="62">
        <f>Table1[[#This Row],[gross]]-Table1[[#This Row],[budget]]</f>
        <v>-149800772</v>
      </c>
      <c r="J2045" s="61">
        <f>Table1[[#This Row],[gross]]/1000000</f>
        <v>0.19922799999999999</v>
      </c>
      <c r="K2045" s="61">
        <f>Table1[[#This Row],[budget]]/1000000</f>
        <v>150</v>
      </c>
      <c r="L2045" s="71">
        <f>Table1[[#This Row],[Profit_Margin]]/1000000</f>
        <v>-149.80077199999999</v>
      </c>
    </row>
    <row r="2046" spans="1:12">
      <c r="A2046" s="68" t="s">
        <v>378</v>
      </c>
      <c r="B2046" s="61">
        <v>131</v>
      </c>
      <c r="C2046" s="62">
        <v>101785482</v>
      </c>
      <c r="D2046" s="61" t="s">
        <v>73</v>
      </c>
      <c r="E2046" s="61" t="s">
        <v>381</v>
      </c>
      <c r="F2046" s="61" t="s">
        <v>37</v>
      </c>
      <c r="G2046" s="62">
        <v>190000000</v>
      </c>
      <c r="H2046" s="61">
        <v>7</v>
      </c>
      <c r="I2046" s="62">
        <f>Table1[[#This Row],[gross]]-Table1[[#This Row],[budget]]</f>
        <v>-88214518</v>
      </c>
      <c r="J2046" s="61">
        <f>Table1[[#This Row],[gross]]/1000000</f>
        <v>101.785482</v>
      </c>
      <c r="K2046" s="61">
        <f>Table1[[#This Row],[budget]]/1000000</f>
        <v>190</v>
      </c>
      <c r="L2046" s="71">
        <f>Table1[[#This Row],[Profit_Margin]]/1000000</f>
        <v>-88.214517999999998</v>
      </c>
    </row>
    <row r="2047" spans="1:12">
      <c r="A2047" s="68" t="s">
        <v>4722</v>
      </c>
      <c r="B2047" s="61">
        <v>95</v>
      </c>
      <c r="C2047" s="62">
        <v>76137505</v>
      </c>
      <c r="D2047" s="61" t="s">
        <v>792</v>
      </c>
      <c r="E2047" s="61" t="s">
        <v>4724</v>
      </c>
      <c r="F2047" s="61" t="s">
        <v>37</v>
      </c>
      <c r="G2047" s="62">
        <v>55000000</v>
      </c>
      <c r="H2047" s="61">
        <v>7.2</v>
      </c>
      <c r="I2047" s="62">
        <f>Table1[[#This Row],[gross]]-Table1[[#This Row],[budget]]</f>
        <v>21137505</v>
      </c>
      <c r="J2047" s="61">
        <f>Table1[[#This Row],[gross]]/1000000</f>
        <v>76.137505000000004</v>
      </c>
      <c r="K2047" s="61">
        <f>Table1[[#This Row],[budget]]/1000000</f>
        <v>55</v>
      </c>
      <c r="L2047" s="71">
        <f>Table1[[#This Row],[Profit_Margin]]/1000000</f>
        <v>21.137505000000001</v>
      </c>
    </row>
    <row r="2048" spans="1:12">
      <c r="A2048" s="68" t="s">
        <v>278</v>
      </c>
      <c r="B2048" s="61">
        <v>129</v>
      </c>
      <c r="C2048" s="62">
        <v>49874933</v>
      </c>
      <c r="D2048" s="61" t="s">
        <v>9193</v>
      </c>
      <c r="E2048" s="61" t="s">
        <v>9284</v>
      </c>
      <c r="F2048" s="61" t="s">
        <v>37</v>
      </c>
      <c r="G2048" s="62">
        <v>26000000</v>
      </c>
      <c r="H2048" s="61">
        <v>6.5</v>
      </c>
      <c r="I2048" s="62">
        <f>Table1[[#This Row],[gross]]-Table1[[#This Row],[budget]]</f>
        <v>23874933</v>
      </c>
      <c r="J2048" s="61">
        <f>Table1[[#This Row],[gross]]/1000000</f>
        <v>49.874932999999999</v>
      </c>
      <c r="K2048" s="61">
        <f>Table1[[#This Row],[budget]]/1000000</f>
        <v>26</v>
      </c>
      <c r="L2048" s="71">
        <f>Table1[[#This Row],[Profit_Margin]]/1000000</f>
        <v>23.874932999999999</v>
      </c>
    </row>
    <row r="2049" spans="1:12">
      <c r="A2049" s="68" t="s">
        <v>3694</v>
      </c>
      <c r="B2049" s="61">
        <v>115</v>
      </c>
      <c r="C2049" s="62">
        <v>41400000</v>
      </c>
      <c r="D2049" s="61" t="s">
        <v>15011</v>
      </c>
      <c r="E2049" s="61" t="s">
        <v>16768</v>
      </c>
      <c r="F2049" s="61" t="s">
        <v>37</v>
      </c>
      <c r="G2049" s="62">
        <v>6900000</v>
      </c>
      <c r="H2049" s="61">
        <v>7.3</v>
      </c>
      <c r="I2049" s="62">
        <f>Table1[[#This Row],[gross]]-Table1[[#This Row],[budget]]</f>
        <v>34500000</v>
      </c>
      <c r="J2049" s="61">
        <f>Table1[[#This Row],[gross]]/1000000</f>
        <v>41.4</v>
      </c>
      <c r="K2049" s="61">
        <f>Table1[[#This Row],[budget]]/1000000</f>
        <v>6.9</v>
      </c>
      <c r="L2049" s="71">
        <f>Table1[[#This Row],[Profit_Margin]]/1000000</f>
        <v>34.5</v>
      </c>
    </row>
    <row r="2050" spans="1:12">
      <c r="A2050" s="68" t="s">
        <v>940</v>
      </c>
      <c r="B2050" s="61">
        <v>111</v>
      </c>
      <c r="C2050" s="62">
        <v>34964818</v>
      </c>
      <c r="D2050" s="61" t="s">
        <v>200</v>
      </c>
      <c r="E2050" s="61" t="s">
        <v>942</v>
      </c>
      <c r="F2050" s="61" t="s">
        <v>37</v>
      </c>
      <c r="G2050" s="62">
        <v>150000000</v>
      </c>
      <c r="H2050" s="61">
        <v>5.8</v>
      </c>
      <c r="I2050" s="62">
        <f>Table1[[#This Row],[gross]]-Table1[[#This Row],[budget]]</f>
        <v>-115035182</v>
      </c>
      <c r="J2050" s="61">
        <f>Table1[[#This Row],[gross]]/1000000</f>
        <v>34.964818000000001</v>
      </c>
      <c r="K2050" s="61">
        <f>Table1[[#This Row],[budget]]/1000000</f>
        <v>150</v>
      </c>
      <c r="L2050" s="71">
        <f>Table1[[#This Row],[Profit_Margin]]/1000000</f>
        <v>-115.03518200000001</v>
      </c>
    </row>
    <row r="2051" spans="1:12">
      <c r="A2051" s="68" t="s">
        <v>6813</v>
      </c>
      <c r="B2051" s="61">
        <v>108</v>
      </c>
      <c r="C2051" s="62">
        <v>10326062</v>
      </c>
      <c r="D2051" s="61" t="s">
        <v>6814</v>
      </c>
      <c r="E2051" s="61" t="s">
        <v>6815</v>
      </c>
      <c r="F2051" s="61" t="s">
        <v>37</v>
      </c>
      <c r="G2051" s="62">
        <v>33000000</v>
      </c>
      <c r="H2051" s="61">
        <v>6.8</v>
      </c>
      <c r="I2051" s="62">
        <f>Table1[[#This Row],[gross]]-Table1[[#This Row],[budget]]</f>
        <v>-22673938</v>
      </c>
      <c r="J2051" s="61">
        <f>Table1[[#This Row],[gross]]/1000000</f>
        <v>10.326062</v>
      </c>
      <c r="K2051" s="61">
        <f>Table1[[#This Row],[budget]]/1000000</f>
        <v>33</v>
      </c>
      <c r="L2051" s="71">
        <f>Table1[[#This Row],[Profit_Margin]]/1000000</f>
        <v>-22.673938</v>
      </c>
    </row>
    <row r="2052" spans="1:12">
      <c r="A2052" s="68" t="s">
        <v>685</v>
      </c>
      <c r="B2052" s="61">
        <v>112</v>
      </c>
      <c r="C2052" s="62">
        <v>95308367</v>
      </c>
      <c r="D2052" s="61" t="s">
        <v>2125</v>
      </c>
      <c r="E2052" s="61" t="s">
        <v>5538</v>
      </c>
      <c r="F2052" s="61" t="s">
        <v>37</v>
      </c>
      <c r="G2052" s="62">
        <v>48000000</v>
      </c>
      <c r="H2052" s="61">
        <v>6.8</v>
      </c>
      <c r="I2052" s="62">
        <f>Table1[[#This Row],[gross]]-Table1[[#This Row],[budget]]</f>
        <v>47308367</v>
      </c>
      <c r="J2052" s="61">
        <f>Table1[[#This Row],[gross]]/1000000</f>
        <v>95.308367000000004</v>
      </c>
      <c r="K2052" s="61">
        <f>Table1[[#This Row],[budget]]/1000000</f>
        <v>48</v>
      </c>
      <c r="L2052" s="71">
        <f>Table1[[#This Row],[Profit_Margin]]/1000000</f>
        <v>47.308366999999997</v>
      </c>
    </row>
    <row r="2053" spans="1:12">
      <c r="A2053" s="68" t="s">
        <v>378</v>
      </c>
      <c r="B2053" s="61">
        <v>112</v>
      </c>
      <c r="C2053" s="62">
        <v>37623143</v>
      </c>
      <c r="D2053" s="61" t="s">
        <v>12424</v>
      </c>
      <c r="E2053" s="61" t="s">
        <v>12426</v>
      </c>
      <c r="F2053" s="61" t="s">
        <v>2778</v>
      </c>
      <c r="G2053" s="62">
        <v>13500000</v>
      </c>
      <c r="H2053" s="61">
        <v>8.1999999999999993</v>
      </c>
      <c r="I2053" s="62">
        <f>Table1[[#This Row],[gross]]-Table1[[#This Row],[budget]]</f>
        <v>24123143</v>
      </c>
      <c r="J2053" s="61">
        <f>Table1[[#This Row],[gross]]/1000000</f>
        <v>37.623142999999999</v>
      </c>
      <c r="K2053" s="61">
        <f>Table1[[#This Row],[budget]]/1000000</f>
        <v>13.5</v>
      </c>
      <c r="L2053" s="71">
        <f>Table1[[#This Row],[Profit_Margin]]/1000000</f>
        <v>24.123142999999999</v>
      </c>
    </row>
    <row r="2054" spans="1:12">
      <c r="A2054" s="68" t="s">
        <v>11121</v>
      </c>
      <c r="B2054" s="61">
        <v>84</v>
      </c>
      <c r="C2054" s="62">
        <v>15712072</v>
      </c>
      <c r="D2054" s="61" t="s">
        <v>464</v>
      </c>
      <c r="E2054" s="61" t="s">
        <v>11123</v>
      </c>
      <c r="F2054" s="61" t="s">
        <v>37</v>
      </c>
      <c r="G2054" s="62">
        <v>20000000</v>
      </c>
      <c r="H2054" s="61">
        <v>5.8</v>
      </c>
      <c r="I2054" s="62">
        <f>Table1[[#This Row],[gross]]-Table1[[#This Row],[budget]]</f>
        <v>-4287928</v>
      </c>
      <c r="J2054" s="61">
        <f>Table1[[#This Row],[gross]]/1000000</f>
        <v>15.712071999999999</v>
      </c>
      <c r="K2054" s="61">
        <f>Table1[[#This Row],[budget]]/1000000</f>
        <v>20</v>
      </c>
      <c r="L2054" s="71">
        <f>Table1[[#This Row],[Profit_Margin]]/1000000</f>
        <v>-4.287928</v>
      </c>
    </row>
    <row r="2055" spans="1:12">
      <c r="A2055" s="68" t="s">
        <v>14184</v>
      </c>
      <c r="B2055" s="61">
        <v>109</v>
      </c>
      <c r="C2055" s="62">
        <v>31990064</v>
      </c>
      <c r="D2055" s="61" t="s">
        <v>3831</v>
      </c>
      <c r="E2055" s="61" t="s">
        <v>14185</v>
      </c>
      <c r="F2055" s="61" t="s">
        <v>37</v>
      </c>
      <c r="G2055" s="62">
        <v>12000000</v>
      </c>
      <c r="H2055" s="61">
        <v>6.4</v>
      </c>
      <c r="I2055" s="62">
        <f>Table1[[#This Row],[gross]]-Table1[[#This Row],[budget]]</f>
        <v>19990064</v>
      </c>
      <c r="J2055" s="61">
        <f>Table1[[#This Row],[gross]]/1000000</f>
        <v>31.990064</v>
      </c>
      <c r="K2055" s="61">
        <f>Table1[[#This Row],[budget]]/1000000</f>
        <v>12</v>
      </c>
      <c r="L2055" s="71">
        <f>Table1[[#This Row],[Profit_Margin]]/1000000</f>
        <v>19.990064</v>
      </c>
    </row>
    <row r="2056" spans="1:12">
      <c r="A2056" s="68" t="s">
        <v>19180</v>
      </c>
      <c r="B2056" s="61">
        <v>98</v>
      </c>
      <c r="C2056" s="62">
        <v>84749884</v>
      </c>
      <c r="D2056" s="61" t="s">
        <v>6403</v>
      </c>
      <c r="E2056" s="61" t="s">
        <v>19181</v>
      </c>
      <c r="F2056" s="61" t="s">
        <v>37</v>
      </c>
      <c r="G2056" s="62">
        <v>3000000</v>
      </c>
      <c r="H2056" s="61">
        <v>5.7</v>
      </c>
      <c r="I2056" s="62">
        <f>Table1[[#This Row],[gross]]-Table1[[#This Row],[budget]]</f>
        <v>81749884</v>
      </c>
      <c r="J2056" s="61">
        <f>Table1[[#This Row],[gross]]/1000000</f>
        <v>84.749883999999994</v>
      </c>
      <c r="K2056" s="61">
        <f>Table1[[#This Row],[budget]]/1000000</f>
        <v>3</v>
      </c>
      <c r="L2056" s="71">
        <f>Table1[[#This Row],[Profit_Margin]]/1000000</f>
        <v>81.749883999999994</v>
      </c>
    </row>
    <row r="2057" spans="1:12">
      <c r="A2057" s="68" t="s">
        <v>11012</v>
      </c>
      <c r="B2057" s="61">
        <v>94</v>
      </c>
      <c r="C2057" s="62">
        <v>104007828</v>
      </c>
      <c r="D2057" s="61" t="s">
        <v>6403</v>
      </c>
      <c r="E2057" s="61" t="s">
        <v>17544</v>
      </c>
      <c r="F2057" s="61" t="s">
        <v>37</v>
      </c>
      <c r="G2057" s="62">
        <v>5000000</v>
      </c>
      <c r="H2057" s="61">
        <v>5.8</v>
      </c>
      <c r="I2057" s="62">
        <f>Table1[[#This Row],[gross]]-Table1[[#This Row],[budget]]</f>
        <v>99007828</v>
      </c>
      <c r="J2057" s="61">
        <f>Table1[[#This Row],[gross]]/1000000</f>
        <v>104.007828</v>
      </c>
      <c r="K2057" s="61">
        <f>Table1[[#This Row],[budget]]/1000000</f>
        <v>5</v>
      </c>
      <c r="L2057" s="71">
        <f>Table1[[#This Row],[Profit_Margin]]/1000000</f>
        <v>99.007828000000003</v>
      </c>
    </row>
    <row r="2058" spans="1:12">
      <c r="A2058" s="68" t="s">
        <v>11012</v>
      </c>
      <c r="B2058" s="61">
        <v>96</v>
      </c>
      <c r="C2058" s="62">
        <v>53884821</v>
      </c>
      <c r="D2058" s="61" t="s">
        <v>6403</v>
      </c>
      <c r="E2058" s="61" t="s">
        <v>17566</v>
      </c>
      <c r="F2058" s="61" t="s">
        <v>37</v>
      </c>
      <c r="G2058" s="62">
        <v>5000000</v>
      </c>
      <c r="H2058" s="61">
        <v>4.5999999999999996</v>
      </c>
      <c r="I2058" s="62">
        <f>Table1[[#This Row],[gross]]-Table1[[#This Row],[budget]]</f>
        <v>48884821</v>
      </c>
      <c r="J2058" s="61">
        <f>Table1[[#This Row],[gross]]/1000000</f>
        <v>53.884821000000002</v>
      </c>
      <c r="K2058" s="61">
        <f>Table1[[#This Row],[budget]]/1000000</f>
        <v>5</v>
      </c>
      <c r="L2058" s="71">
        <f>Table1[[#This Row],[Profit_Margin]]/1000000</f>
        <v>48.884821000000002</v>
      </c>
    </row>
    <row r="2059" spans="1:12">
      <c r="A2059" s="68" t="s">
        <v>18017</v>
      </c>
      <c r="B2059" s="61">
        <v>84</v>
      </c>
      <c r="C2059" s="62">
        <v>107917283</v>
      </c>
      <c r="D2059" s="61" t="s">
        <v>6403</v>
      </c>
      <c r="E2059" s="61" t="s">
        <v>22838</v>
      </c>
      <c r="F2059" s="61" t="s">
        <v>37</v>
      </c>
      <c r="G2059" s="62">
        <v>15000</v>
      </c>
      <c r="H2059" s="61">
        <v>6.3</v>
      </c>
      <c r="I2059" s="62">
        <f>Table1[[#This Row],[gross]]-Table1[[#This Row],[budget]]</f>
        <v>107902283</v>
      </c>
      <c r="J2059" s="61">
        <f>Table1[[#This Row],[gross]]/1000000</f>
        <v>107.917283</v>
      </c>
      <c r="K2059" s="61">
        <f>Table1[[#This Row],[budget]]/1000000</f>
        <v>1.4999999999999999E-2</v>
      </c>
      <c r="L2059" s="71">
        <f>Table1[[#This Row],[Profit_Margin]]/1000000</f>
        <v>107.902283</v>
      </c>
    </row>
    <row r="2060" spans="1:12">
      <c r="A2060" s="68" t="s">
        <v>17592</v>
      </c>
      <c r="B2060" s="61">
        <v>101</v>
      </c>
      <c r="C2060" s="62">
        <v>32453345</v>
      </c>
      <c r="D2060" s="61" t="s">
        <v>9754</v>
      </c>
      <c r="E2060" s="61" t="s">
        <v>17595</v>
      </c>
      <c r="F2060" s="61" t="s">
        <v>37</v>
      </c>
      <c r="G2060" s="62">
        <v>5000000</v>
      </c>
      <c r="H2060" s="61">
        <v>5</v>
      </c>
      <c r="I2060" s="62">
        <f>Table1[[#This Row],[gross]]-Table1[[#This Row],[budget]]</f>
        <v>27453345</v>
      </c>
      <c r="J2060" s="61">
        <f>Table1[[#This Row],[gross]]/1000000</f>
        <v>32.453344999999999</v>
      </c>
      <c r="K2060" s="61">
        <f>Table1[[#This Row],[budget]]/1000000</f>
        <v>5</v>
      </c>
      <c r="L2060" s="71">
        <f>Table1[[#This Row],[Profit_Margin]]/1000000</f>
        <v>27.453344999999999</v>
      </c>
    </row>
    <row r="2061" spans="1:12">
      <c r="A2061" s="68" t="s">
        <v>4122</v>
      </c>
      <c r="B2061" s="61">
        <v>92</v>
      </c>
      <c r="C2061" s="62">
        <v>55994557</v>
      </c>
      <c r="D2061" s="61" t="s">
        <v>271</v>
      </c>
      <c r="E2061" s="61" t="s">
        <v>4123</v>
      </c>
      <c r="F2061" s="61" t="s">
        <v>37</v>
      </c>
      <c r="G2061" s="62">
        <v>60000000</v>
      </c>
      <c r="H2061" s="61">
        <v>7</v>
      </c>
      <c r="I2061" s="62">
        <f>Table1[[#This Row],[gross]]-Table1[[#This Row],[budget]]</f>
        <v>-4005443</v>
      </c>
      <c r="J2061" s="61">
        <f>Table1[[#This Row],[gross]]/1000000</f>
        <v>55.994557</v>
      </c>
      <c r="K2061" s="61">
        <f>Table1[[#This Row],[budget]]/1000000</f>
        <v>60</v>
      </c>
      <c r="L2061" s="71">
        <f>Table1[[#This Row],[Profit_Margin]]/1000000</f>
        <v>-4.0054429999999996</v>
      </c>
    </row>
    <row r="2062" spans="1:12">
      <c r="A2062" s="68" t="s">
        <v>5133</v>
      </c>
      <c r="B2062" s="61">
        <v>105</v>
      </c>
      <c r="C2062" s="62">
        <v>77264926</v>
      </c>
      <c r="D2062" s="61" t="s">
        <v>3057</v>
      </c>
      <c r="E2062" s="61" t="s">
        <v>9476</v>
      </c>
      <c r="F2062" s="61" t="s">
        <v>37</v>
      </c>
      <c r="G2062" s="62">
        <v>25000000</v>
      </c>
      <c r="H2062" s="61">
        <v>6.1</v>
      </c>
      <c r="I2062" s="62">
        <f>Table1[[#This Row],[gross]]-Table1[[#This Row],[budget]]</f>
        <v>52264926</v>
      </c>
      <c r="J2062" s="61">
        <f>Table1[[#This Row],[gross]]/1000000</f>
        <v>77.264926000000003</v>
      </c>
      <c r="K2062" s="61">
        <f>Table1[[#This Row],[budget]]/1000000</f>
        <v>25</v>
      </c>
      <c r="L2062" s="71">
        <f>Table1[[#This Row],[Profit_Margin]]/1000000</f>
        <v>52.264926000000003</v>
      </c>
    </row>
    <row r="2063" spans="1:12">
      <c r="A2063" s="68" t="s">
        <v>13826</v>
      </c>
      <c r="B2063" s="61">
        <v>120</v>
      </c>
      <c r="C2063" s="62">
        <v>4857376</v>
      </c>
      <c r="D2063" s="61" t="s">
        <v>1415</v>
      </c>
      <c r="E2063" s="61" t="s">
        <v>13827</v>
      </c>
      <c r="F2063" s="61" t="s">
        <v>1464</v>
      </c>
      <c r="G2063" s="62">
        <v>13000000</v>
      </c>
      <c r="H2063" s="61">
        <v>7.3</v>
      </c>
      <c r="I2063" s="62">
        <f>Table1[[#This Row],[gross]]-Table1[[#This Row],[budget]]</f>
        <v>-8142624</v>
      </c>
      <c r="J2063" s="61">
        <f>Table1[[#This Row],[gross]]/1000000</f>
        <v>4.8573760000000004</v>
      </c>
      <c r="K2063" s="61">
        <f>Table1[[#This Row],[budget]]/1000000</f>
        <v>13</v>
      </c>
      <c r="L2063" s="71">
        <f>Table1[[#This Row],[Profit_Margin]]/1000000</f>
        <v>-8.1426239999999996</v>
      </c>
    </row>
    <row r="2064" spans="1:12">
      <c r="A2064" s="68" t="s">
        <v>3778</v>
      </c>
      <c r="B2064" s="61">
        <v>118</v>
      </c>
      <c r="C2064" s="62">
        <v>17609982</v>
      </c>
      <c r="D2064" s="61" t="s">
        <v>1606</v>
      </c>
      <c r="E2064" s="61" t="s">
        <v>7598</v>
      </c>
      <c r="F2064" s="61" t="s">
        <v>37</v>
      </c>
      <c r="G2064" s="62">
        <v>35000000</v>
      </c>
      <c r="H2064" s="61">
        <v>6.2</v>
      </c>
      <c r="I2064" s="62">
        <f>Table1[[#This Row],[gross]]-Table1[[#This Row],[budget]]</f>
        <v>-17390018</v>
      </c>
      <c r="J2064" s="61">
        <f>Table1[[#This Row],[gross]]/1000000</f>
        <v>17.609981999999999</v>
      </c>
      <c r="K2064" s="61">
        <f>Table1[[#This Row],[budget]]/1000000</f>
        <v>35</v>
      </c>
      <c r="L2064" s="71">
        <f>Table1[[#This Row],[Profit_Margin]]/1000000</f>
        <v>-17.390018000000001</v>
      </c>
    </row>
    <row r="2065" spans="1:12">
      <c r="A2065" s="68" t="s">
        <v>17918</v>
      </c>
      <c r="B2065" s="61">
        <v>98</v>
      </c>
      <c r="C2065" s="62">
        <v>296665</v>
      </c>
      <c r="D2065" s="61" t="s">
        <v>5685</v>
      </c>
      <c r="E2065" s="61" t="s">
        <v>17919</v>
      </c>
      <c r="F2065" s="61" t="s">
        <v>37</v>
      </c>
      <c r="G2065" s="62">
        <v>5000000</v>
      </c>
      <c r="H2065" s="61">
        <v>6.3</v>
      </c>
      <c r="I2065" s="62">
        <f>Table1[[#This Row],[gross]]-Table1[[#This Row],[budget]]</f>
        <v>-4703335</v>
      </c>
      <c r="J2065" s="61">
        <f>Table1[[#This Row],[gross]]/1000000</f>
        <v>0.29666500000000001</v>
      </c>
      <c r="K2065" s="61">
        <f>Table1[[#This Row],[budget]]/1000000</f>
        <v>5</v>
      </c>
      <c r="L2065" s="71">
        <f>Table1[[#This Row],[Profit_Margin]]/1000000</f>
        <v>-4.703335</v>
      </c>
    </row>
    <row r="2066" spans="1:12">
      <c r="A2066" s="68" t="s">
        <v>514</v>
      </c>
      <c r="B2066" s="61">
        <v>115</v>
      </c>
      <c r="C2066" s="62">
        <v>135014968</v>
      </c>
      <c r="D2066" s="61" t="s">
        <v>5022</v>
      </c>
      <c r="E2066" s="61" t="s">
        <v>5023</v>
      </c>
      <c r="F2066" s="61" t="s">
        <v>37</v>
      </c>
      <c r="G2066" s="62">
        <v>50000000</v>
      </c>
      <c r="H2066" s="61">
        <v>6.7</v>
      </c>
      <c r="I2066" s="62">
        <f>Table1[[#This Row],[gross]]-Table1[[#This Row],[budget]]</f>
        <v>85014968</v>
      </c>
      <c r="J2066" s="61">
        <f>Table1[[#This Row],[gross]]/1000000</f>
        <v>135.01496800000001</v>
      </c>
      <c r="K2066" s="61">
        <f>Table1[[#This Row],[budget]]/1000000</f>
        <v>50</v>
      </c>
      <c r="L2066" s="71">
        <f>Table1[[#This Row],[Profit_Margin]]/1000000</f>
        <v>85.014967999999996</v>
      </c>
    </row>
    <row r="2067" spans="1:12">
      <c r="A2067" s="68" t="s">
        <v>16232</v>
      </c>
      <c r="B2067" s="61">
        <v>95</v>
      </c>
      <c r="C2067" s="62">
        <v>108662</v>
      </c>
      <c r="D2067" s="61" t="s">
        <v>6790</v>
      </c>
      <c r="E2067" s="61" t="s">
        <v>16234</v>
      </c>
      <c r="F2067" s="61" t="s">
        <v>37</v>
      </c>
      <c r="G2067" s="62">
        <v>8000000</v>
      </c>
      <c r="H2067" s="61">
        <v>6</v>
      </c>
      <c r="I2067" s="62">
        <f>Table1[[#This Row],[gross]]-Table1[[#This Row],[budget]]</f>
        <v>-7891338</v>
      </c>
      <c r="J2067" s="61">
        <f>Table1[[#This Row],[gross]]/1000000</f>
        <v>0.10866199999999999</v>
      </c>
      <c r="K2067" s="61">
        <f>Table1[[#This Row],[budget]]/1000000</f>
        <v>8</v>
      </c>
      <c r="L2067" s="71">
        <f>Table1[[#This Row],[Profit_Margin]]/1000000</f>
        <v>-7.8913380000000002</v>
      </c>
    </row>
    <row r="2068" spans="1:12">
      <c r="A2068" s="68" t="s">
        <v>1198</v>
      </c>
      <c r="B2068" s="61">
        <v>117</v>
      </c>
      <c r="C2068" s="62">
        <v>83287363</v>
      </c>
      <c r="D2068" s="61" t="s">
        <v>59</v>
      </c>
      <c r="E2068" s="61" t="s">
        <v>5735</v>
      </c>
      <c r="F2068" s="61" t="s">
        <v>37</v>
      </c>
      <c r="G2068" s="62">
        <v>45000000</v>
      </c>
      <c r="H2068" s="61">
        <v>6.9</v>
      </c>
      <c r="I2068" s="62">
        <f>Table1[[#This Row],[gross]]-Table1[[#This Row],[budget]]</f>
        <v>38287363</v>
      </c>
      <c r="J2068" s="61">
        <f>Table1[[#This Row],[gross]]/1000000</f>
        <v>83.287362999999999</v>
      </c>
      <c r="K2068" s="61">
        <f>Table1[[#This Row],[budget]]/1000000</f>
        <v>45</v>
      </c>
      <c r="L2068" s="71">
        <f>Table1[[#This Row],[Profit_Margin]]/1000000</f>
        <v>38.287362999999999</v>
      </c>
    </row>
    <row r="2069" spans="1:12">
      <c r="A2069" s="68" t="s">
        <v>5133</v>
      </c>
      <c r="B2069" s="61">
        <v>94</v>
      </c>
      <c r="C2069" s="62">
        <v>71038190</v>
      </c>
      <c r="D2069" s="61" t="s">
        <v>1752</v>
      </c>
      <c r="E2069" s="61" t="s">
        <v>7011</v>
      </c>
      <c r="F2069" s="61" t="s">
        <v>37</v>
      </c>
      <c r="G2069" s="62">
        <v>30000000</v>
      </c>
      <c r="H2069" s="61">
        <v>4.4000000000000004</v>
      </c>
      <c r="I2069" s="62">
        <f>Table1[[#This Row],[gross]]-Table1[[#This Row],[budget]]</f>
        <v>41038190</v>
      </c>
      <c r="J2069" s="61">
        <f>Table1[[#This Row],[gross]]/1000000</f>
        <v>71.03819</v>
      </c>
      <c r="K2069" s="61">
        <f>Table1[[#This Row],[budget]]/1000000</f>
        <v>30</v>
      </c>
      <c r="L2069" s="71">
        <f>Table1[[#This Row],[Profit_Margin]]/1000000</f>
        <v>41.03819</v>
      </c>
    </row>
    <row r="2070" spans="1:12">
      <c r="A2070" s="68" t="s">
        <v>3233</v>
      </c>
      <c r="B2070" s="61">
        <v>91</v>
      </c>
      <c r="C2070" s="62">
        <v>20819129</v>
      </c>
      <c r="D2070" s="61" t="s">
        <v>1752</v>
      </c>
      <c r="E2070" s="61" t="s">
        <v>9214</v>
      </c>
      <c r="F2070" s="61" t="s">
        <v>37</v>
      </c>
      <c r="G2070" s="62">
        <v>26000000</v>
      </c>
      <c r="H2070" s="61">
        <v>5.2</v>
      </c>
      <c r="I2070" s="62">
        <f>Table1[[#This Row],[gross]]-Table1[[#This Row],[budget]]</f>
        <v>-5180871</v>
      </c>
      <c r="J2070" s="61">
        <f>Table1[[#This Row],[gross]]/1000000</f>
        <v>20.819129</v>
      </c>
      <c r="K2070" s="61">
        <f>Table1[[#This Row],[budget]]/1000000</f>
        <v>26</v>
      </c>
      <c r="L2070" s="71">
        <f>Table1[[#This Row],[Profit_Margin]]/1000000</f>
        <v>-5.1808709999999998</v>
      </c>
    </row>
    <row r="2071" spans="1:12">
      <c r="A2071" s="68" t="s">
        <v>6549</v>
      </c>
      <c r="B2071" s="61">
        <v>109</v>
      </c>
      <c r="C2071" s="62">
        <v>37371385</v>
      </c>
      <c r="D2071" s="61" t="s">
        <v>1875</v>
      </c>
      <c r="E2071" s="61" t="s">
        <v>6552</v>
      </c>
      <c r="F2071" s="61" t="s">
        <v>37</v>
      </c>
      <c r="G2071" s="62">
        <v>40000000</v>
      </c>
      <c r="H2071" s="61">
        <v>7</v>
      </c>
      <c r="I2071" s="62">
        <f>Table1[[#This Row],[gross]]-Table1[[#This Row],[budget]]</f>
        <v>-2628615</v>
      </c>
      <c r="J2071" s="61">
        <f>Table1[[#This Row],[gross]]/1000000</f>
        <v>37.371384999999997</v>
      </c>
      <c r="K2071" s="61">
        <f>Table1[[#This Row],[budget]]/1000000</f>
        <v>40</v>
      </c>
      <c r="L2071" s="71">
        <f>Table1[[#This Row],[Profit_Margin]]/1000000</f>
        <v>-2.6286149999999999</v>
      </c>
    </row>
    <row r="2072" spans="1:12">
      <c r="A2072" s="68" t="s">
        <v>2565</v>
      </c>
      <c r="B2072" s="61">
        <v>123</v>
      </c>
      <c r="C2072" s="62">
        <v>33508922</v>
      </c>
      <c r="D2072" s="61" t="s">
        <v>3409</v>
      </c>
      <c r="E2072" s="61" t="s">
        <v>6592</v>
      </c>
      <c r="F2072" s="61" t="s">
        <v>37</v>
      </c>
      <c r="G2072" s="62">
        <v>40000000</v>
      </c>
      <c r="H2072" s="61">
        <v>7.2</v>
      </c>
      <c r="I2072" s="62">
        <f>Table1[[#This Row],[gross]]-Table1[[#This Row],[budget]]</f>
        <v>-6491078</v>
      </c>
      <c r="J2072" s="61">
        <f>Table1[[#This Row],[gross]]/1000000</f>
        <v>33.508921999999998</v>
      </c>
      <c r="K2072" s="61">
        <f>Table1[[#This Row],[budget]]/1000000</f>
        <v>40</v>
      </c>
      <c r="L2072" s="71">
        <f>Table1[[#This Row],[Profit_Margin]]/1000000</f>
        <v>-6.4910779999999999</v>
      </c>
    </row>
    <row r="2073" spans="1:12">
      <c r="A2073" s="68" t="s">
        <v>5081</v>
      </c>
      <c r="B2073" s="61">
        <v>90</v>
      </c>
      <c r="C2073" s="62">
        <v>81517441</v>
      </c>
      <c r="D2073" s="61" t="s">
        <v>464</v>
      </c>
      <c r="E2073" s="61" t="s">
        <v>5084</v>
      </c>
      <c r="F2073" s="61" t="s">
        <v>37</v>
      </c>
      <c r="G2073" s="62">
        <v>50000000</v>
      </c>
      <c r="H2073" s="61">
        <v>7.1</v>
      </c>
      <c r="I2073" s="62">
        <f>Table1[[#This Row],[gross]]-Table1[[#This Row],[budget]]</f>
        <v>31517441</v>
      </c>
      <c r="J2073" s="61">
        <f>Table1[[#This Row],[gross]]/1000000</f>
        <v>81.517441000000005</v>
      </c>
      <c r="K2073" s="61">
        <f>Table1[[#This Row],[budget]]/1000000</f>
        <v>50</v>
      </c>
      <c r="L2073" s="71">
        <f>Table1[[#This Row],[Profit_Margin]]/1000000</f>
        <v>31.517441000000002</v>
      </c>
    </row>
    <row r="2074" spans="1:12">
      <c r="A2074" s="68" t="s">
        <v>1340</v>
      </c>
      <c r="B2074" s="61">
        <v>119</v>
      </c>
      <c r="C2074" s="62">
        <v>53789313</v>
      </c>
      <c r="D2074" s="61" t="s">
        <v>1644</v>
      </c>
      <c r="E2074" s="61" t="s">
        <v>4131</v>
      </c>
      <c r="F2074" s="61" t="s">
        <v>37</v>
      </c>
      <c r="G2074" s="62">
        <v>60000000</v>
      </c>
      <c r="H2074" s="61">
        <v>6.3</v>
      </c>
      <c r="I2074" s="62">
        <f>Table1[[#This Row],[gross]]-Table1[[#This Row],[budget]]</f>
        <v>-6210687</v>
      </c>
      <c r="J2074" s="61">
        <f>Table1[[#This Row],[gross]]/1000000</f>
        <v>53.789313</v>
      </c>
      <c r="K2074" s="61">
        <f>Table1[[#This Row],[budget]]/1000000</f>
        <v>60</v>
      </c>
      <c r="L2074" s="71">
        <f>Table1[[#This Row],[Profit_Margin]]/1000000</f>
        <v>-6.2106870000000001</v>
      </c>
    </row>
    <row r="2075" spans="1:12">
      <c r="A2075" s="68" t="s">
        <v>15696</v>
      </c>
      <c r="B2075" s="61">
        <v>79</v>
      </c>
      <c r="C2075" s="62">
        <v>4350774</v>
      </c>
      <c r="D2075" s="61" t="s">
        <v>1671</v>
      </c>
      <c r="E2075" s="61" t="s">
        <v>15697</v>
      </c>
      <c r="F2075" s="61" t="s">
        <v>37</v>
      </c>
      <c r="G2075" s="62">
        <v>8000000</v>
      </c>
      <c r="H2075" s="61">
        <v>6.5</v>
      </c>
      <c r="I2075" s="62">
        <f>Table1[[#This Row],[gross]]-Table1[[#This Row],[budget]]</f>
        <v>-3649226</v>
      </c>
      <c r="J2075" s="61">
        <f>Table1[[#This Row],[gross]]/1000000</f>
        <v>4.3507740000000004</v>
      </c>
      <c r="K2075" s="61">
        <f>Table1[[#This Row],[budget]]/1000000</f>
        <v>8</v>
      </c>
      <c r="L2075" s="71">
        <f>Table1[[#This Row],[Profit_Margin]]/1000000</f>
        <v>-3.6492260000000001</v>
      </c>
    </row>
    <row r="2076" spans="1:12">
      <c r="A2076" s="68" t="s">
        <v>9610</v>
      </c>
      <c r="B2076" s="61">
        <v>120</v>
      </c>
      <c r="C2076" s="62">
        <v>1055654</v>
      </c>
      <c r="D2076" s="61" t="s">
        <v>4915</v>
      </c>
      <c r="E2076" s="61" t="s">
        <v>15213</v>
      </c>
      <c r="F2076" s="61" t="s">
        <v>37</v>
      </c>
      <c r="G2076" s="62">
        <v>10000000</v>
      </c>
      <c r="H2076" s="61">
        <v>7.3</v>
      </c>
      <c r="I2076" s="62">
        <f>Table1[[#This Row],[gross]]-Table1[[#This Row],[budget]]</f>
        <v>-8944346</v>
      </c>
      <c r="J2076" s="61">
        <f>Table1[[#This Row],[gross]]/1000000</f>
        <v>1.0556540000000001</v>
      </c>
      <c r="K2076" s="61">
        <f>Table1[[#This Row],[budget]]/1000000</f>
        <v>10</v>
      </c>
      <c r="L2076" s="71">
        <f>Table1[[#This Row],[Profit_Margin]]/1000000</f>
        <v>-8.9443459999999995</v>
      </c>
    </row>
    <row r="2077" spans="1:12">
      <c r="A2077" s="68" t="s">
        <v>278</v>
      </c>
      <c r="B2077" s="61">
        <v>184</v>
      </c>
      <c r="C2077" s="62">
        <v>198539855</v>
      </c>
      <c r="D2077" s="61" t="s">
        <v>749</v>
      </c>
      <c r="E2077" s="61" t="s">
        <v>751</v>
      </c>
      <c r="F2077" s="61" t="s">
        <v>37</v>
      </c>
      <c r="G2077" s="62">
        <v>140000000</v>
      </c>
      <c r="H2077" s="61">
        <v>6.1</v>
      </c>
      <c r="I2077" s="62">
        <f>Table1[[#This Row],[gross]]-Table1[[#This Row],[budget]]</f>
        <v>58539855</v>
      </c>
      <c r="J2077" s="61">
        <f>Table1[[#This Row],[gross]]/1000000</f>
        <v>198.53985499999999</v>
      </c>
      <c r="K2077" s="61">
        <f>Table1[[#This Row],[budget]]/1000000</f>
        <v>140</v>
      </c>
      <c r="L2077" s="71">
        <f>Table1[[#This Row],[Profit_Margin]]/1000000</f>
        <v>58.539855000000003</v>
      </c>
    </row>
    <row r="2078" spans="1:12">
      <c r="A2078" s="68" t="s">
        <v>13120</v>
      </c>
      <c r="B2078" s="61">
        <v>95</v>
      </c>
      <c r="C2078" s="62">
        <v>9123834</v>
      </c>
      <c r="D2078" s="61" t="s">
        <v>1681</v>
      </c>
      <c r="E2078" s="61" t="s">
        <v>13121</v>
      </c>
      <c r="F2078" s="61" t="s">
        <v>37</v>
      </c>
      <c r="G2078" s="62">
        <v>15000000</v>
      </c>
      <c r="H2078" s="61">
        <v>5.3</v>
      </c>
      <c r="I2078" s="62">
        <f>Table1[[#This Row],[gross]]-Table1[[#This Row],[budget]]</f>
        <v>-5876166</v>
      </c>
      <c r="J2078" s="61">
        <f>Table1[[#This Row],[gross]]/1000000</f>
        <v>9.1238340000000004</v>
      </c>
      <c r="K2078" s="61">
        <f>Table1[[#This Row],[budget]]/1000000</f>
        <v>15</v>
      </c>
      <c r="L2078" s="71">
        <f>Table1[[#This Row],[Profit_Margin]]/1000000</f>
        <v>-5.8761659999999996</v>
      </c>
    </row>
    <row r="2079" spans="1:12">
      <c r="A2079" s="68" t="s">
        <v>4850</v>
      </c>
      <c r="B2079" s="61">
        <v>103</v>
      </c>
      <c r="C2079" s="62">
        <v>41382841</v>
      </c>
      <c r="D2079" s="61" t="s">
        <v>2490</v>
      </c>
      <c r="E2079" s="61" t="s">
        <v>11805</v>
      </c>
      <c r="F2079" s="61" t="s">
        <v>37</v>
      </c>
      <c r="G2079" s="62">
        <v>18000000</v>
      </c>
      <c r="H2079" s="61">
        <v>6.3</v>
      </c>
      <c r="I2079" s="62">
        <f>Table1[[#This Row],[gross]]-Table1[[#This Row],[budget]]</f>
        <v>23382841</v>
      </c>
      <c r="J2079" s="61">
        <f>Table1[[#This Row],[gross]]/1000000</f>
        <v>41.382840999999999</v>
      </c>
      <c r="K2079" s="61">
        <f>Table1[[#This Row],[budget]]/1000000</f>
        <v>18</v>
      </c>
      <c r="L2079" s="71">
        <f>Table1[[#This Row],[Profit_Margin]]/1000000</f>
        <v>23.382840999999999</v>
      </c>
    </row>
    <row r="2080" spans="1:12">
      <c r="A2080" s="68" t="s">
        <v>801</v>
      </c>
      <c r="B2080" s="61">
        <v>92</v>
      </c>
      <c r="C2080" s="62">
        <v>83348920</v>
      </c>
      <c r="D2080" s="61" t="s">
        <v>471</v>
      </c>
      <c r="E2080" s="61" t="s">
        <v>1151</v>
      </c>
      <c r="F2080" s="61" t="s">
        <v>37</v>
      </c>
      <c r="G2080" s="62">
        <v>132000000</v>
      </c>
      <c r="H2080" s="61">
        <v>6.7</v>
      </c>
      <c r="I2080" s="62">
        <f>Table1[[#This Row],[gross]]-Table1[[#This Row],[budget]]</f>
        <v>-48651080</v>
      </c>
      <c r="J2080" s="61">
        <f>Table1[[#This Row],[gross]]/1000000</f>
        <v>83.348920000000007</v>
      </c>
      <c r="K2080" s="61">
        <f>Table1[[#This Row],[budget]]/1000000</f>
        <v>132</v>
      </c>
      <c r="L2080" s="71">
        <f>Table1[[#This Row],[Profit_Margin]]/1000000</f>
        <v>-48.65108</v>
      </c>
    </row>
    <row r="2081" spans="1:12">
      <c r="A2081" s="68" t="s">
        <v>11478</v>
      </c>
      <c r="B2081" s="61">
        <v>100</v>
      </c>
      <c r="C2081" s="62">
        <v>121972</v>
      </c>
      <c r="D2081" s="61" t="s">
        <v>3082</v>
      </c>
      <c r="E2081" s="61" t="s">
        <v>11479</v>
      </c>
      <c r="F2081" s="61" t="s">
        <v>37</v>
      </c>
      <c r="G2081" s="62">
        <v>22000000</v>
      </c>
      <c r="H2081" s="61">
        <v>5.5</v>
      </c>
      <c r="I2081" s="62">
        <f>Table1[[#This Row],[gross]]-Table1[[#This Row],[budget]]</f>
        <v>-21878028</v>
      </c>
      <c r="J2081" s="61">
        <f>Table1[[#This Row],[gross]]/1000000</f>
        <v>0.121972</v>
      </c>
      <c r="K2081" s="61">
        <f>Table1[[#This Row],[budget]]/1000000</f>
        <v>22</v>
      </c>
      <c r="L2081" s="71">
        <f>Table1[[#This Row],[Profit_Margin]]/1000000</f>
        <v>-21.878028</v>
      </c>
    </row>
    <row r="2082" spans="1:12">
      <c r="A2082" s="68" t="s">
        <v>1252</v>
      </c>
      <c r="B2082" s="61">
        <v>118</v>
      </c>
      <c r="C2082" s="62">
        <v>88761720</v>
      </c>
      <c r="D2082" s="61" t="s">
        <v>200</v>
      </c>
      <c r="E2082" s="61" t="s">
        <v>2072</v>
      </c>
      <c r="F2082" s="61" t="s">
        <v>37</v>
      </c>
      <c r="G2082" s="62">
        <v>95000000</v>
      </c>
      <c r="H2082" s="61">
        <v>5.9</v>
      </c>
      <c r="I2082" s="62">
        <f>Table1[[#This Row],[gross]]-Table1[[#This Row],[budget]]</f>
        <v>-6238280</v>
      </c>
      <c r="J2082" s="61">
        <f>Table1[[#This Row],[gross]]/1000000</f>
        <v>88.761719999999997</v>
      </c>
      <c r="K2082" s="61">
        <f>Table1[[#This Row],[budget]]/1000000</f>
        <v>95</v>
      </c>
      <c r="L2082" s="71">
        <f>Table1[[#This Row],[Profit_Margin]]/1000000</f>
        <v>-6.2382799999999996</v>
      </c>
    </row>
    <row r="2083" spans="1:12">
      <c r="A2083" s="68" t="s">
        <v>2222</v>
      </c>
      <c r="B2083" s="61">
        <v>106</v>
      </c>
      <c r="C2083" s="62">
        <v>68558662</v>
      </c>
      <c r="D2083" s="61" t="s">
        <v>200</v>
      </c>
      <c r="E2083" s="61" t="s">
        <v>2224</v>
      </c>
      <c r="F2083" s="61" t="s">
        <v>37</v>
      </c>
      <c r="G2083" s="62">
        <v>90000000</v>
      </c>
      <c r="H2083" s="61">
        <v>5.9</v>
      </c>
      <c r="I2083" s="62">
        <f>Table1[[#This Row],[gross]]-Table1[[#This Row],[budget]]</f>
        <v>-21441338</v>
      </c>
      <c r="J2083" s="61">
        <f>Table1[[#This Row],[gross]]/1000000</f>
        <v>68.558661999999998</v>
      </c>
      <c r="K2083" s="61">
        <f>Table1[[#This Row],[budget]]/1000000</f>
        <v>90</v>
      </c>
      <c r="L2083" s="71">
        <f>Table1[[#This Row],[Profit_Margin]]/1000000</f>
        <v>-21.441337999999998</v>
      </c>
    </row>
    <row r="2084" spans="1:12">
      <c r="A2084" s="68" t="s">
        <v>1847</v>
      </c>
      <c r="B2084" s="61">
        <v>147</v>
      </c>
      <c r="C2084" s="62">
        <v>2208939</v>
      </c>
      <c r="D2084" s="61" t="s">
        <v>3844</v>
      </c>
      <c r="E2084" s="61" t="s">
        <v>3846</v>
      </c>
      <c r="F2084" s="61" t="s">
        <v>37</v>
      </c>
      <c r="G2084" s="62">
        <v>50000000</v>
      </c>
      <c r="H2084" s="61">
        <v>7.5</v>
      </c>
      <c r="I2084" s="62">
        <f>Table1[[#This Row],[gross]]-Table1[[#This Row],[budget]]</f>
        <v>-47791061</v>
      </c>
      <c r="J2084" s="61">
        <f>Table1[[#This Row],[gross]]/1000000</f>
        <v>2.208939</v>
      </c>
      <c r="K2084" s="61">
        <f>Table1[[#This Row],[budget]]/1000000</f>
        <v>50</v>
      </c>
      <c r="L2084" s="71">
        <f>Table1[[#This Row],[Profit_Margin]]/1000000</f>
        <v>-47.791060999999999</v>
      </c>
    </row>
    <row r="2085" spans="1:12">
      <c r="A2085" s="68" t="s">
        <v>16410</v>
      </c>
      <c r="B2085" s="61">
        <v>89</v>
      </c>
      <c r="C2085" s="62">
        <v>4443403</v>
      </c>
      <c r="D2085" s="61" t="s">
        <v>16411</v>
      </c>
      <c r="E2085" s="61" t="s">
        <v>16412</v>
      </c>
      <c r="F2085" s="61" t="s">
        <v>1464</v>
      </c>
      <c r="G2085" s="62">
        <v>7300000</v>
      </c>
      <c r="H2085" s="61">
        <v>8</v>
      </c>
      <c r="I2085" s="62">
        <f>Table1[[#This Row],[gross]]-Table1[[#This Row],[budget]]</f>
        <v>-2856597</v>
      </c>
      <c r="J2085" s="61">
        <f>Table1[[#This Row],[gross]]/1000000</f>
        <v>4.443403</v>
      </c>
      <c r="K2085" s="61">
        <f>Table1[[#This Row],[budget]]/1000000</f>
        <v>7.3</v>
      </c>
      <c r="L2085" s="71">
        <f>Table1[[#This Row],[Profit_Margin]]/1000000</f>
        <v>-2.8565969999999998</v>
      </c>
    </row>
    <row r="2086" spans="1:12">
      <c r="A2086" s="68" t="s">
        <v>13140</v>
      </c>
      <c r="B2086" s="61">
        <v>103</v>
      </c>
      <c r="C2086" s="62">
        <v>57469179</v>
      </c>
      <c r="D2086" s="61" t="s">
        <v>7406</v>
      </c>
      <c r="E2086" s="61" t="s">
        <v>14458</v>
      </c>
      <c r="F2086" s="61" t="s">
        <v>37</v>
      </c>
      <c r="G2086" s="62">
        <v>11500000</v>
      </c>
      <c r="H2086" s="61">
        <v>6.6</v>
      </c>
      <c r="I2086" s="62">
        <f>Table1[[#This Row],[gross]]-Table1[[#This Row],[budget]]</f>
        <v>45969179</v>
      </c>
      <c r="J2086" s="61">
        <f>Table1[[#This Row],[gross]]/1000000</f>
        <v>57.469178999999997</v>
      </c>
      <c r="K2086" s="61">
        <f>Table1[[#This Row],[budget]]/1000000</f>
        <v>11.5</v>
      </c>
      <c r="L2086" s="71">
        <f>Table1[[#This Row],[Profit_Margin]]/1000000</f>
        <v>45.969178999999997</v>
      </c>
    </row>
    <row r="2087" spans="1:12">
      <c r="A2087" s="68" t="s">
        <v>17771</v>
      </c>
      <c r="B2087" s="61">
        <v>97</v>
      </c>
      <c r="C2087" s="62">
        <v>7282851</v>
      </c>
      <c r="D2087" s="61" t="s">
        <v>4319</v>
      </c>
      <c r="E2087" s="61" t="s">
        <v>19337</v>
      </c>
      <c r="F2087" s="61" t="s">
        <v>37</v>
      </c>
      <c r="G2087" s="62">
        <v>3000000</v>
      </c>
      <c r="H2087" s="61">
        <v>6.5</v>
      </c>
      <c r="I2087" s="62">
        <f>Table1[[#This Row],[gross]]-Table1[[#This Row],[budget]]</f>
        <v>4282851</v>
      </c>
      <c r="J2087" s="61">
        <f>Table1[[#This Row],[gross]]/1000000</f>
        <v>7.282851</v>
      </c>
      <c r="K2087" s="61">
        <f>Table1[[#This Row],[budget]]/1000000</f>
        <v>3</v>
      </c>
      <c r="L2087" s="71">
        <f>Table1[[#This Row],[Profit_Margin]]/1000000</f>
        <v>4.282851</v>
      </c>
    </row>
    <row r="2088" spans="1:12">
      <c r="A2088" s="68" t="s">
        <v>19318</v>
      </c>
      <c r="B2088" s="61">
        <v>99</v>
      </c>
      <c r="C2088" s="62">
        <v>7059537</v>
      </c>
      <c r="D2088" s="61" t="s">
        <v>1671</v>
      </c>
      <c r="E2088" s="61" t="s">
        <v>19319</v>
      </c>
      <c r="F2088" s="61" t="s">
        <v>37</v>
      </c>
      <c r="G2088" s="62">
        <v>3000000</v>
      </c>
      <c r="H2088" s="61">
        <v>3</v>
      </c>
      <c r="I2088" s="62">
        <f>Table1[[#This Row],[gross]]-Table1[[#This Row],[budget]]</f>
        <v>4059537</v>
      </c>
      <c r="J2088" s="61">
        <f>Table1[[#This Row],[gross]]/1000000</f>
        <v>7.0595369999999997</v>
      </c>
      <c r="K2088" s="61">
        <f>Table1[[#This Row],[budget]]/1000000</f>
        <v>3</v>
      </c>
      <c r="L2088" s="71">
        <f>Table1[[#This Row],[Profit_Margin]]/1000000</f>
        <v>4.0595369999999997</v>
      </c>
    </row>
    <row r="2089" spans="1:12">
      <c r="A2089" s="68" t="s">
        <v>703</v>
      </c>
      <c r="B2089" s="61">
        <v>123</v>
      </c>
      <c r="C2089" s="62">
        <v>104632573</v>
      </c>
      <c r="D2089" s="61" t="s">
        <v>6919</v>
      </c>
      <c r="E2089" s="61" t="s">
        <v>7893</v>
      </c>
      <c r="F2089" s="61" t="s">
        <v>37</v>
      </c>
      <c r="G2089" s="62">
        <v>32000000</v>
      </c>
      <c r="H2089" s="61">
        <v>6.4</v>
      </c>
      <c r="I2089" s="62">
        <f>Table1[[#This Row],[gross]]-Table1[[#This Row],[budget]]</f>
        <v>72632573</v>
      </c>
      <c r="J2089" s="61">
        <f>Table1[[#This Row],[gross]]/1000000</f>
        <v>104.63257299999999</v>
      </c>
      <c r="K2089" s="61">
        <f>Table1[[#This Row],[budget]]/1000000</f>
        <v>32</v>
      </c>
      <c r="L2089" s="71">
        <f>Table1[[#This Row],[Profit_Margin]]/1000000</f>
        <v>72.632572999999994</v>
      </c>
    </row>
    <row r="2090" spans="1:12">
      <c r="A2090" s="68" t="s">
        <v>2728</v>
      </c>
      <c r="B2090" s="61">
        <v>125</v>
      </c>
      <c r="C2090" s="62">
        <v>77324422</v>
      </c>
      <c r="D2090" s="61" t="s">
        <v>3409</v>
      </c>
      <c r="E2090" s="61" t="s">
        <v>12511</v>
      </c>
      <c r="F2090" s="61" t="s">
        <v>37</v>
      </c>
      <c r="G2090" s="62">
        <v>26000000</v>
      </c>
      <c r="H2090" s="61">
        <v>7.7</v>
      </c>
      <c r="I2090" s="62">
        <f>Table1[[#This Row],[gross]]-Table1[[#This Row],[budget]]</f>
        <v>51324422</v>
      </c>
      <c r="J2090" s="61">
        <f>Table1[[#This Row],[gross]]/1000000</f>
        <v>77.324421999999998</v>
      </c>
      <c r="K2090" s="61">
        <f>Table1[[#This Row],[budget]]/1000000</f>
        <v>26</v>
      </c>
      <c r="L2090" s="71">
        <f>Table1[[#This Row],[Profit_Margin]]/1000000</f>
        <v>51.324421999999998</v>
      </c>
    </row>
    <row r="2091" spans="1:12">
      <c r="A2091" s="68" t="s">
        <v>5647</v>
      </c>
      <c r="B2091" s="61">
        <v>98</v>
      </c>
      <c r="C2091" s="62">
        <v>37707719</v>
      </c>
      <c r="D2091" s="61" t="s">
        <v>1544</v>
      </c>
      <c r="E2091" s="61" t="s">
        <v>14168</v>
      </c>
      <c r="F2091" s="61" t="s">
        <v>37</v>
      </c>
      <c r="G2091" s="62">
        <v>12000000</v>
      </c>
      <c r="H2091" s="61">
        <v>7.6</v>
      </c>
      <c r="I2091" s="62">
        <f>Table1[[#This Row],[gross]]-Table1[[#This Row],[budget]]</f>
        <v>25707719</v>
      </c>
      <c r="J2091" s="61">
        <f>Table1[[#This Row],[gross]]/1000000</f>
        <v>37.707718999999997</v>
      </c>
      <c r="K2091" s="61">
        <f>Table1[[#This Row],[budget]]/1000000</f>
        <v>12</v>
      </c>
      <c r="L2091" s="71">
        <f>Table1[[#This Row],[Profit_Margin]]/1000000</f>
        <v>25.707719000000001</v>
      </c>
    </row>
    <row r="2092" spans="1:12">
      <c r="A2092" s="68" t="s">
        <v>1324</v>
      </c>
      <c r="B2092" s="61">
        <v>81</v>
      </c>
      <c r="C2092" s="62">
        <v>46563158</v>
      </c>
      <c r="D2092" s="61" t="s">
        <v>1528</v>
      </c>
      <c r="E2092" s="61" t="s">
        <v>14535</v>
      </c>
      <c r="F2092" s="61" t="s">
        <v>37</v>
      </c>
      <c r="G2092" s="62">
        <v>13000000</v>
      </c>
      <c r="H2092" s="61">
        <v>7.1</v>
      </c>
      <c r="I2092" s="62">
        <f>Table1[[#This Row],[gross]]-Table1[[#This Row],[budget]]</f>
        <v>33563158</v>
      </c>
      <c r="J2092" s="61">
        <f>Table1[[#This Row],[gross]]/1000000</f>
        <v>46.563158000000001</v>
      </c>
      <c r="K2092" s="61">
        <f>Table1[[#This Row],[budget]]/1000000</f>
        <v>13</v>
      </c>
      <c r="L2092" s="71">
        <f>Table1[[#This Row],[Profit_Margin]]/1000000</f>
        <v>33.563158000000001</v>
      </c>
    </row>
    <row r="2093" spans="1:12">
      <c r="A2093" s="68" t="s">
        <v>1204</v>
      </c>
      <c r="B2093" s="61">
        <v>84</v>
      </c>
      <c r="C2093" s="62">
        <v>3216970</v>
      </c>
      <c r="D2093" s="61" t="s">
        <v>1924</v>
      </c>
      <c r="E2093" s="61" t="s">
        <v>23781</v>
      </c>
      <c r="F2093" s="61" t="s">
        <v>37</v>
      </c>
      <c r="G2093" s="62">
        <v>60000</v>
      </c>
      <c r="H2093" s="61">
        <v>7.5</v>
      </c>
      <c r="I2093" s="62">
        <f>Table1[[#This Row],[gross]]-Table1[[#This Row],[budget]]</f>
        <v>3156970</v>
      </c>
      <c r="J2093" s="61">
        <f>Table1[[#This Row],[gross]]/1000000</f>
        <v>3.2169699999999999</v>
      </c>
      <c r="K2093" s="61">
        <f>Table1[[#This Row],[budget]]/1000000</f>
        <v>0.06</v>
      </c>
      <c r="L2093" s="71">
        <f>Table1[[#This Row],[Profit_Margin]]/1000000</f>
        <v>3.1569699999999998</v>
      </c>
    </row>
    <row r="2094" spans="1:12">
      <c r="A2094" s="68" t="s">
        <v>6496</v>
      </c>
      <c r="B2094" s="61">
        <v>80</v>
      </c>
      <c r="C2094" s="62">
        <v>2360184</v>
      </c>
      <c r="D2094" s="61" t="s">
        <v>2527</v>
      </c>
      <c r="E2094" s="61" t="s">
        <v>23036</v>
      </c>
      <c r="F2094" s="61" t="s">
        <v>37</v>
      </c>
      <c r="G2094" s="62">
        <v>300000</v>
      </c>
      <c r="H2094" s="61">
        <v>7.1</v>
      </c>
      <c r="I2094" s="62">
        <f>Table1[[#This Row],[gross]]-Table1[[#This Row],[budget]]</f>
        <v>2060184</v>
      </c>
      <c r="J2094" s="61">
        <f>Table1[[#This Row],[gross]]/1000000</f>
        <v>2.3601839999999998</v>
      </c>
      <c r="K2094" s="61">
        <f>Table1[[#This Row],[budget]]/1000000</f>
        <v>0.3</v>
      </c>
      <c r="L2094" s="71">
        <f>Table1[[#This Row],[Profit_Margin]]/1000000</f>
        <v>2.060184</v>
      </c>
    </row>
    <row r="2095" spans="1:12">
      <c r="A2095" s="68" t="s">
        <v>5418</v>
      </c>
      <c r="B2095" s="61">
        <v>117</v>
      </c>
      <c r="C2095" s="62">
        <v>87341380</v>
      </c>
      <c r="D2095" s="61" t="s">
        <v>1752</v>
      </c>
      <c r="E2095" s="61" t="s">
        <v>9239</v>
      </c>
      <c r="F2095" s="61" t="s">
        <v>37</v>
      </c>
      <c r="G2095" s="62">
        <v>27000000</v>
      </c>
      <c r="H2095" s="61">
        <v>7</v>
      </c>
      <c r="I2095" s="62">
        <f>Table1[[#This Row],[gross]]-Table1[[#This Row],[budget]]</f>
        <v>60341380</v>
      </c>
      <c r="J2095" s="61">
        <f>Table1[[#This Row],[gross]]/1000000</f>
        <v>87.341380000000001</v>
      </c>
      <c r="K2095" s="61">
        <f>Table1[[#This Row],[budget]]/1000000</f>
        <v>27</v>
      </c>
      <c r="L2095" s="71">
        <f>Table1[[#This Row],[Profit_Margin]]/1000000</f>
        <v>60.341380000000001</v>
      </c>
    </row>
    <row r="2096" spans="1:12">
      <c r="A2096" s="68" t="s">
        <v>13792</v>
      </c>
      <c r="B2096" s="61">
        <v>108</v>
      </c>
      <c r="C2096" s="62">
        <v>180483</v>
      </c>
      <c r="D2096" s="61" t="s">
        <v>24055</v>
      </c>
      <c r="E2096" s="61" t="s">
        <v>24057</v>
      </c>
      <c r="F2096" s="61" t="s">
        <v>37</v>
      </c>
      <c r="G2096" s="62">
        <v>10000</v>
      </c>
      <c r="H2096" s="61">
        <v>6.1</v>
      </c>
      <c r="I2096" s="62">
        <f>Table1[[#This Row],[gross]]-Table1[[#This Row],[budget]]</f>
        <v>170483</v>
      </c>
      <c r="J2096" s="61">
        <f>Table1[[#This Row],[gross]]/1000000</f>
        <v>0.180483</v>
      </c>
      <c r="K2096" s="61">
        <f>Table1[[#This Row],[budget]]/1000000</f>
        <v>0.01</v>
      </c>
      <c r="L2096" s="71">
        <f>Table1[[#This Row],[Profit_Margin]]/1000000</f>
        <v>0.170483</v>
      </c>
    </row>
    <row r="2097" spans="1:12">
      <c r="A2097" s="68" t="s">
        <v>23977</v>
      </c>
      <c r="B2097" s="61">
        <v>65</v>
      </c>
      <c r="C2097" s="62">
        <v>8231</v>
      </c>
      <c r="D2097" s="61" t="s">
        <v>5324</v>
      </c>
      <c r="E2097" s="61" t="s">
        <v>23980</v>
      </c>
      <c r="F2097" s="61" t="s">
        <v>37</v>
      </c>
      <c r="G2097" s="62">
        <v>27000</v>
      </c>
      <c r="H2097" s="61">
        <v>6.7</v>
      </c>
      <c r="I2097" s="62">
        <f>Table1[[#This Row],[gross]]-Table1[[#This Row],[budget]]</f>
        <v>-18769</v>
      </c>
      <c r="J2097" s="61">
        <f>Table1[[#This Row],[gross]]/1000000</f>
        <v>8.2310000000000005E-3</v>
      </c>
      <c r="K2097" s="61">
        <f>Table1[[#This Row],[budget]]/1000000</f>
        <v>2.7E-2</v>
      </c>
      <c r="L2097" s="71">
        <f>Table1[[#This Row],[Profit_Margin]]/1000000</f>
        <v>-1.8769000000000001E-2</v>
      </c>
    </row>
    <row r="2098" spans="1:12">
      <c r="A2098" s="68" t="s">
        <v>14739</v>
      </c>
      <c r="B2098" s="61">
        <v>97</v>
      </c>
      <c r="C2098" s="62">
        <v>24784</v>
      </c>
      <c r="D2098" s="61" t="s">
        <v>67</v>
      </c>
      <c r="E2098" s="61" t="s">
        <v>21353</v>
      </c>
      <c r="F2098" s="61" t="s">
        <v>37</v>
      </c>
      <c r="G2098" s="62">
        <v>1200000</v>
      </c>
      <c r="H2098" s="61">
        <v>7.4</v>
      </c>
      <c r="I2098" s="62">
        <f>Table1[[#This Row],[gross]]-Table1[[#This Row],[budget]]</f>
        <v>-1175216</v>
      </c>
      <c r="J2098" s="61">
        <f>Table1[[#This Row],[gross]]/1000000</f>
        <v>2.4784E-2</v>
      </c>
      <c r="K2098" s="61">
        <f>Table1[[#This Row],[budget]]/1000000</f>
        <v>1.2</v>
      </c>
      <c r="L2098" s="71">
        <f>Table1[[#This Row],[Profit_Margin]]/1000000</f>
        <v>-1.175216</v>
      </c>
    </row>
    <row r="2099" spans="1:12">
      <c r="A2099" s="68" t="s">
        <v>6028</v>
      </c>
      <c r="B2099" s="61">
        <v>88</v>
      </c>
      <c r="C2099" s="62">
        <v>84300000</v>
      </c>
      <c r="D2099" s="61" t="s">
        <v>6030</v>
      </c>
      <c r="E2099" s="61" t="s">
        <v>6032</v>
      </c>
      <c r="F2099" s="61" t="s">
        <v>37</v>
      </c>
      <c r="G2099" s="62">
        <v>2600000</v>
      </c>
      <c r="H2099" s="61">
        <v>7.5</v>
      </c>
      <c r="I2099" s="62">
        <f>Table1[[#This Row],[gross]]-Table1[[#This Row],[budget]]</f>
        <v>81700000</v>
      </c>
      <c r="J2099" s="61">
        <f>Table1[[#This Row],[gross]]/1000000</f>
        <v>84.3</v>
      </c>
      <c r="K2099" s="61">
        <f>Table1[[#This Row],[budget]]/1000000</f>
        <v>2.6</v>
      </c>
      <c r="L2099" s="71">
        <f>Table1[[#This Row],[Profit_Margin]]/1000000</f>
        <v>81.7</v>
      </c>
    </row>
    <row r="2100" spans="1:12">
      <c r="A2100" s="68" t="s">
        <v>7480</v>
      </c>
      <c r="B2100" s="61">
        <v>88</v>
      </c>
      <c r="C2100" s="62">
        <v>25003072</v>
      </c>
      <c r="D2100" s="61" t="s">
        <v>7579</v>
      </c>
      <c r="E2100" s="61" t="s">
        <v>10166</v>
      </c>
      <c r="F2100" s="61" t="s">
        <v>37</v>
      </c>
      <c r="G2100" s="62">
        <v>24000000</v>
      </c>
      <c r="H2100" s="61">
        <v>5.5</v>
      </c>
      <c r="I2100" s="62">
        <f>Table1[[#This Row],[gross]]-Table1[[#This Row],[budget]]</f>
        <v>1003072</v>
      </c>
      <c r="J2100" s="61">
        <f>Table1[[#This Row],[gross]]/1000000</f>
        <v>25.003072</v>
      </c>
      <c r="K2100" s="61">
        <f>Table1[[#This Row],[budget]]/1000000</f>
        <v>24</v>
      </c>
      <c r="L2100" s="71">
        <f>Table1[[#This Row],[Profit_Margin]]/1000000</f>
        <v>1.003072</v>
      </c>
    </row>
    <row r="2101" spans="1:12">
      <c r="A2101" s="68" t="s">
        <v>40</v>
      </c>
      <c r="B2101" s="61">
        <v>169</v>
      </c>
      <c r="C2101" s="62">
        <v>309404152</v>
      </c>
      <c r="D2101" s="61" t="s">
        <v>42</v>
      </c>
      <c r="E2101" s="61" t="s">
        <v>44</v>
      </c>
      <c r="F2101" s="61" t="s">
        <v>37</v>
      </c>
      <c r="G2101" s="62">
        <v>300000000</v>
      </c>
      <c r="H2101" s="61">
        <v>7.1</v>
      </c>
      <c r="I2101" s="62">
        <f>Table1[[#This Row],[gross]]-Table1[[#This Row],[budget]]</f>
        <v>9404152</v>
      </c>
      <c r="J2101" s="61">
        <f>Table1[[#This Row],[gross]]/1000000</f>
        <v>309.40415200000001</v>
      </c>
      <c r="K2101" s="61">
        <f>Table1[[#This Row],[budget]]/1000000</f>
        <v>300</v>
      </c>
      <c r="L2101" s="71">
        <f>Table1[[#This Row],[Profit_Margin]]/1000000</f>
        <v>9.4041519999999998</v>
      </c>
    </row>
    <row r="2102" spans="1:12">
      <c r="A2102" s="68" t="s">
        <v>40</v>
      </c>
      <c r="B2102" s="61">
        <v>151</v>
      </c>
      <c r="C2102" s="62">
        <v>423032628</v>
      </c>
      <c r="D2102" s="61" t="s">
        <v>42</v>
      </c>
      <c r="E2102" s="61" t="s">
        <v>132</v>
      </c>
      <c r="F2102" s="61" t="s">
        <v>37</v>
      </c>
      <c r="G2102" s="62">
        <v>225000000</v>
      </c>
      <c r="H2102" s="61">
        <v>7.3</v>
      </c>
      <c r="I2102" s="62">
        <f>Table1[[#This Row],[gross]]-Table1[[#This Row],[budget]]</f>
        <v>198032628</v>
      </c>
      <c r="J2102" s="61">
        <f>Table1[[#This Row],[gross]]/1000000</f>
        <v>423.03262799999999</v>
      </c>
      <c r="K2102" s="61">
        <f>Table1[[#This Row],[budget]]/1000000</f>
        <v>225</v>
      </c>
      <c r="L2102" s="71">
        <f>Table1[[#This Row],[Profit_Margin]]/1000000</f>
        <v>198.03262799999999</v>
      </c>
    </row>
    <row r="2103" spans="1:12">
      <c r="A2103" s="68" t="s">
        <v>157</v>
      </c>
      <c r="B2103" s="61">
        <v>136</v>
      </c>
      <c r="C2103" s="62">
        <v>241063875</v>
      </c>
      <c r="D2103" s="61" t="s">
        <v>42</v>
      </c>
      <c r="E2103" s="61" t="s">
        <v>159</v>
      </c>
      <c r="F2103" s="61" t="s">
        <v>37</v>
      </c>
      <c r="G2103" s="62">
        <v>250000000</v>
      </c>
      <c r="H2103" s="61">
        <v>6.7</v>
      </c>
      <c r="I2103" s="62">
        <f>Table1[[#This Row],[gross]]-Table1[[#This Row],[budget]]</f>
        <v>-8936125</v>
      </c>
      <c r="J2103" s="61">
        <f>Table1[[#This Row],[gross]]/1000000</f>
        <v>241.063875</v>
      </c>
      <c r="K2103" s="61">
        <f>Table1[[#This Row],[budget]]/1000000</f>
        <v>250</v>
      </c>
      <c r="L2103" s="71">
        <f>Table1[[#This Row],[Profit_Margin]]/1000000</f>
        <v>-8.9361250000000005</v>
      </c>
    </row>
    <row r="2104" spans="1:12">
      <c r="A2104" s="68" t="s">
        <v>40</v>
      </c>
      <c r="B2104" s="61">
        <v>143</v>
      </c>
      <c r="C2104" s="62">
        <v>305388685</v>
      </c>
      <c r="D2104" s="61" t="s">
        <v>42</v>
      </c>
      <c r="E2104" s="61" t="s">
        <v>1263</v>
      </c>
      <c r="F2104" s="61" t="s">
        <v>37</v>
      </c>
      <c r="G2104" s="62">
        <v>140000000</v>
      </c>
      <c r="H2104" s="61">
        <v>8.1</v>
      </c>
      <c r="I2104" s="62">
        <f>Table1[[#This Row],[gross]]-Table1[[#This Row],[budget]]</f>
        <v>165388685</v>
      </c>
      <c r="J2104" s="61">
        <f>Table1[[#This Row],[gross]]/1000000</f>
        <v>305.38868500000001</v>
      </c>
      <c r="K2104" s="61">
        <f>Table1[[#This Row],[budget]]/1000000</f>
        <v>140</v>
      </c>
      <c r="L2104" s="71">
        <f>Table1[[#This Row],[Profit_Margin]]/1000000</f>
        <v>165.38868500000001</v>
      </c>
    </row>
    <row r="2105" spans="1:12">
      <c r="A2105" s="68" t="s">
        <v>1394</v>
      </c>
      <c r="B2105" s="61">
        <v>112</v>
      </c>
      <c r="C2105" s="62">
        <v>39235088</v>
      </c>
      <c r="D2105" s="61" t="s">
        <v>10222</v>
      </c>
      <c r="E2105" s="61" t="s">
        <v>10223</v>
      </c>
      <c r="F2105" s="61" t="s">
        <v>37</v>
      </c>
      <c r="G2105" s="62">
        <v>23000000</v>
      </c>
      <c r="H2105" s="61">
        <v>7.1</v>
      </c>
      <c r="I2105" s="62">
        <f>Table1[[#This Row],[gross]]-Table1[[#This Row],[budget]]</f>
        <v>16235088</v>
      </c>
      <c r="J2105" s="61">
        <f>Table1[[#This Row],[gross]]/1000000</f>
        <v>39.235087999999998</v>
      </c>
      <c r="K2105" s="61">
        <f>Table1[[#This Row],[budget]]/1000000</f>
        <v>23</v>
      </c>
      <c r="L2105" s="71">
        <f>Table1[[#This Row],[Profit_Margin]]/1000000</f>
        <v>16.235088000000001</v>
      </c>
    </row>
    <row r="2106" spans="1:12">
      <c r="A2106" s="68" t="s">
        <v>8764</v>
      </c>
      <c r="B2106" s="61">
        <v>115</v>
      </c>
      <c r="C2106" s="62">
        <v>183436380</v>
      </c>
      <c r="D2106" s="61" t="s">
        <v>6419</v>
      </c>
      <c r="E2106" s="61" t="s">
        <v>8766</v>
      </c>
      <c r="F2106" s="61" t="s">
        <v>37</v>
      </c>
      <c r="G2106" s="62">
        <v>29000000</v>
      </c>
      <c r="H2106" s="61">
        <v>6.5</v>
      </c>
      <c r="I2106" s="62">
        <f>Table1[[#This Row],[gross]]-Table1[[#This Row],[budget]]</f>
        <v>154436380</v>
      </c>
      <c r="J2106" s="61">
        <f>Table1[[#This Row],[gross]]/1000000</f>
        <v>183.43638000000001</v>
      </c>
      <c r="K2106" s="61">
        <f>Table1[[#This Row],[budget]]/1000000</f>
        <v>29</v>
      </c>
      <c r="L2106" s="71">
        <f>Table1[[#This Row],[Profit_Margin]]/1000000</f>
        <v>154.43638000000001</v>
      </c>
    </row>
    <row r="2107" spans="1:12">
      <c r="A2107" s="68" t="s">
        <v>12225</v>
      </c>
      <c r="B2107" s="61">
        <v>112</v>
      </c>
      <c r="C2107" s="62">
        <v>64998368</v>
      </c>
      <c r="D2107" s="61" t="s">
        <v>6545</v>
      </c>
      <c r="E2107" s="61" t="s">
        <v>12226</v>
      </c>
      <c r="F2107" s="61" t="s">
        <v>37</v>
      </c>
      <c r="G2107" s="62">
        <v>17000000</v>
      </c>
      <c r="H2107" s="61">
        <v>7.2</v>
      </c>
      <c r="I2107" s="62">
        <f>Table1[[#This Row],[gross]]-Table1[[#This Row],[budget]]</f>
        <v>47998368</v>
      </c>
      <c r="J2107" s="61">
        <f>Table1[[#This Row],[gross]]/1000000</f>
        <v>64.998367999999999</v>
      </c>
      <c r="K2107" s="61">
        <f>Table1[[#This Row],[budget]]/1000000</f>
        <v>17</v>
      </c>
      <c r="L2107" s="71">
        <f>Table1[[#This Row],[Profit_Margin]]/1000000</f>
        <v>47.998367999999999</v>
      </c>
    </row>
    <row r="2108" spans="1:12">
      <c r="A2108" s="68" t="s">
        <v>1252</v>
      </c>
      <c r="B2108" s="61">
        <v>106</v>
      </c>
      <c r="C2108" s="62">
        <v>78747585</v>
      </c>
      <c r="D2108" s="61" t="s">
        <v>2185</v>
      </c>
      <c r="E2108" s="61" t="s">
        <v>2186</v>
      </c>
      <c r="F2108" s="61" t="s">
        <v>37</v>
      </c>
      <c r="G2108" s="62">
        <v>88000000</v>
      </c>
      <c r="H2108" s="61">
        <v>5.6</v>
      </c>
      <c r="I2108" s="62">
        <f>Table1[[#This Row],[gross]]-Table1[[#This Row],[budget]]</f>
        <v>-9252415</v>
      </c>
      <c r="J2108" s="61">
        <f>Table1[[#This Row],[gross]]/1000000</f>
        <v>78.747585000000001</v>
      </c>
      <c r="K2108" s="61">
        <f>Table1[[#This Row],[budget]]/1000000</f>
        <v>88</v>
      </c>
      <c r="L2108" s="71">
        <f>Table1[[#This Row],[Profit_Margin]]/1000000</f>
        <v>-9.2524149999999992</v>
      </c>
    </row>
    <row r="2109" spans="1:12">
      <c r="A2109" s="68" t="s">
        <v>4252</v>
      </c>
      <c r="B2109" s="61">
        <v>91</v>
      </c>
      <c r="C2109" s="62">
        <v>42194060</v>
      </c>
      <c r="D2109" s="61" t="s">
        <v>621</v>
      </c>
      <c r="E2109" s="61" t="s">
        <v>4253</v>
      </c>
      <c r="F2109" s="61" t="s">
        <v>37</v>
      </c>
      <c r="G2109" s="62">
        <v>70000000</v>
      </c>
      <c r="H2109" s="61">
        <v>6.1</v>
      </c>
      <c r="I2109" s="62">
        <f>Table1[[#This Row],[gross]]-Table1[[#This Row],[budget]]</f>
        <v>-27805940</v>
      </c>
      <c r="J2109" s="61">
        <f>Table1[[#This Row],[gross]]/1000000</f>
        <v>42.19406</v>
      </c>
      <c r="K2109" s="61">
        <f>Table1[[#This Row],[budget]]/1000000</f>
        <v>70</v>
      </c>
      <c r="L2109" s="71">
        <f>Table1[[#This Row],[Profit_Margin]]/1000000</f>
        <v>-27.80594</v>
      </c>
    </row>
    <row r="2110" spans="1:12">
      <c r="A2110" s="68" t="s">
        <v>255</v>
      </c>
      <c r="B2110" s="61">
        <v>119</v>
      </c>
      <c r="C2110" s="62">
        <v>180011740</v>
      </c>
      <c r="D2110" s="61" t="s">
        <v>227</v>
      </c>
      <c r="E2110" s="61" t="s">
        <v>1712</v>
      </c>
      <c r="F2110" s="61" t="s">
        <v>37</v>
      </c>
      <c r="G2110" s="62">
        <v>100000000</v>
      </c>
      <c r="H2110" s="61">
        <v>5.7</v>
      </c>
      <c r="I2110" s="62">
        <f>Table1[[#This Row],[gross]]-Table1[[#This Row],[budget]]</f>
        <v>80011740</v>
      </c>
      <c r="J2110" s="61">
        <f>Table1[[#This Row],[gross]]/1000000</f>
        <v>180.01174</v>
      </c>
      <c r="K2110" s="61">
        <f>Table1[[#This Row],[budget]]/1000000</f>
        <v>100</v>
      </c>
      <c r="L2110" s="71">
        <f>Table1[[#This Row],[Profit_Margin]]/1000000</f>
        <v>80.011740000000003</v>
      </c>
    </row>
    <row r="2111" spans="1:12">
      <c r="A2111" s="68" t="s">
        <v>760</v>
      </c>
      <c r="B2111" s="61">
        <v>120</v>
      </c>
      <c r="C2111" s="62">
        <v>137963328</v>
      </c>
      <c r="D2111" s="61" t="s">
        <v>3396</v>
      </c>
      <c r="E2111" s="61" t="s">
        <v>16976</v>
      </c>
      <c r="F2111" s="61" t="s">
        <v>37</v>
      </c>
      <c r="G2111" s="62">
        <v>6000000</v>
      </c>
      <c r="H2111" s="61">
        <v>8.1</v>
      </c>
      <c r="I2111" s="62">
        <f>Table1[[#This Row],[gross]]-Table1[[#This Row],[budget]]</f>
        <v>131963328</v>
      </c>
      <c r="J2111" s="61">
        <f>Table1[[#This Row],[gross]]/1000000</f>
        <v>137.96332799999999</v>
      </c>
      <c r="K2111" s="61">
        <f>Table1[[#This Row],[budget]]/1000000</f>
        <v>6</v>
      </c>
      <c r="L2111" s="71">
        <f>Table1[[#This Row],[Profit_Margin]]/1000000</f>
        <v>131.96332799999999</v>
      </c>
    </row>
    <row r="2112" spans="1:12">
      <c r="A2112" s="68" t="s">
        <v>3159</v>
      </c>
      <c r="B2112" s="61">
        <v>124</v>
      </c>
      <c r="C2112" s="62">
        <v>8427204</v>
      </c>
      <c r="D2112" s="61" t="s">
        <v>6283</v>
      </c>
      <c r="E2112" s="61" t="s">
        <v>10157</v>
      </c>
      <c r="F2112" s="61" t="s">
        <v>37</v>
      </c>
      <c r="G2112" s="62">
        <v>24000000</v>
      </c>
      <c r="H2112" s="61">
        <v>5.4</v>
      </c>
      <c r="I2112" s="62">
        <f>Table1[[#This Row],[gross]]-Table1[[#This Row],[budget]]</f>
        <v>-15572796</v>
      </c>
      <c r="J2112" s="61">
        <f>Table1[[#This Row],[gross]]/1000000</f>
        <v>8.4272039999999997</v>
      </c>
      <c r="K2112" s="61">
        <f>Table1[[#This Row],[budget]]/1000000</f>
        <v>24</v>
      </c>
      <c r="L2112" s="71">
        <f>Table1[[#This Row],[Profit_Margin]]/1000000</f>
        <v>-15.572796</v>
      </c>
    </row>
    <row r="2113" spans="1:12">
      <c r="A2113" s="68" t="s">
        <v>4628</v>
      </c>
      <c r="B2113" s="61">
        <v>105</v>
      </c>
      <c r="C2113" s="62">
        <v>13101142</v>
      </c>
      <c r="D2113" s="61" t="s">
        <v>3898</v>
      </c>
      <c r="E2113" s="61" t="s">
        <v>7802</v>
      </c>
      <c r="F2113" s="61" t="s">
        <v>37</v>
      </c>
      <c r="G2113" s="62">
        <v>35000000</v>
      </c>
      <c r="H2113" s="61">
        <v>5.7</v>
      </c>
      <c r="I2113" s="62">
        <f>Table1[[#This Row],[gross]]-Table1[[#This Row],[budget]]</f>
        <v>-21898858</v>
      </c>
      <c r="J2113" s="61">
        <f>Table1[[#This Row],[gross]]/1000000</f>
        <v>13.101141999999999</v>
      </c>
      <c r="K2113" s="61">
        <f>Table1[[#This Row],[budget]]/1000000</f>
        <v>35</v>
      </c>
      <c r="L2113" s="71">
        <f>Table1[[#This Row],[Profit_Margin]]/1000000</f>
        <v>-21.898858000000001</v>
      </c>
    </row>
    <row r="2114" spans="1:12">
      <c r="A2114" s="68" t="s">
        <v>4574</v>
      </c>
      <c r="B2114" s="61">
        <v>84</v>
      </c>
      <c r="C2114" s="62">
        <v>141600000</v>
      </c>
      <c r="D2114" s="61" t="s">
        <v>4575</v>
      </c>
      <c r="E2114" s="61" t="s">
        <v>4576</v>
      </c>
      <c r="F2114" s="61" t="s">
        <v>37</v>
      </c>
      <c r="G2114" s="62">
        <v>55000000</v>
      </c>
      <c r="H2114" s="61">
        <v>6.6</v>
      </c>
      <c r="I2114" s="62">
        <f>Table1[[#This Row],[gross]]-Table1[[#This Row],[budget]]</f>
        <v>86600000</v>
      </c>
      <c r="J2114" s="61">
        <f>Table1[[#This Row],[gross]]/1000000</f>
        <v>141.6</v>
      </c>
      <c r="K2114" s="61">
        <f>Table1[[#This Row],[budget]]/1000000</f>
        <v>55</v>
      </c>
      <c r="L2114" s="71">
        <f>Table1[[#This Row],[Profit_Margin]]/1000000</f>
        <v>86.6</v>
      </c>
    </row>
    <row r="2115" spans="1:12">
      <c r="A2115" s="68" t="s">
        <v>2943</v>
      </c>
      <c r="B2115" s="61">
        <v>109</v>
      </c>
      <c r="C2115" s="62">
        <v>27515786</v>
      </c>
      <c r="D2115" s="61" t="s">
        <v>214</v>
      </c>
      <c r="E2115" s="61" t="s">
        <v>13427</v>
      </c>
      <c r="F2115" s="61" t="s">
        <v>37</v>
      </c>
      <c r="G2115" s="62">
        <v>14000000</v>
      </c>
      <c r="H2115" s="61">
        <v>5.9</v>
      </c>
      <c r="I2115" s="62">
        <f>Table1[[#This Row],[gross]]-Table1[[#This Row],[budget]]</f>
        <v>13515786</v>
      </c>
      <c r="J2115" s="61">
        <f>Table1[[#This Row],[gross]]/1000000</f>
        <v>27.515785999999999</v>
      </c>
      <c r="K2115" s="61">
        <f>Table1[[#This Row],[budget]]/1000000</f>
        <v>14</v>
      </c>
      <c r="L2115" s="71">
        <f>Table1[[#This Row],[Profit_Margin]]/1000000</f>
        <v>13.515786</v>
      </c>
    </row>
    <row r="2116" spans="1:12">
      <c r="A2116" s="68" t="s">
        <v>1884</v>
      </c>
      <c r="B2116" s="61">
        <v>114</v>
      </c>
      <c r="C2116" s="62">
        <v>28772222</v>
      </c>
      <c r="D2116" s="61" t="s">
        <v>1885</v>
      </c>
      <c r="E2116" s="61" t="s">
        <v>1886</v>
      </c>
      <c r="F2116" s="61" t="s">
        <v>37</v>
      </c>
      <c r="G2116" s="62">
        <v>105000000</v>
      </c>
      <c r="H2116" s="61">
        <v>5.3</v>
      </c>
      <c r="I2116" s="62">
        <f>Table1[[#This Row],[gross]]-Table1[[#This Row],[budget]]</f>
        <v>-76227778</v>
      </c>
      <c r="J2116" s="61">
        <f>Table1[[#This Row],[gross]]/1000000</f>
        <v>28.772221999999999</v>
      </c>
      <c r="K2116" s="61">
        <f>Table1[[#This Row],[budget]]/1000000</f>
        <v>105</v>
      </c>
      <c r="L2116" s="71">
        <f>Table1[[#This Row],[Profit_Margin]]/1000000</f>
        <v>-76.227778000000001</v>
      </c>
    </row>
    <row r="2117" spans="1:12">
      <c r="A2117" s="68" t="s">
        <v>7498</v>
      </c>
      <c r="B2117" s="61">
        <v>96</v>
      </c>
      <c r="C2117" s="62">
        <v>81200000</v>
      </c>
      <c r="D2117" s="61" t="s">
        <v>1671</v>
      </c>
      <c r="E2117" s="61" t="s">
        <v>18212</v>
      </c>
      <c r="F2117" s="61" t="s">
        <v>37</v>
      </c>
      <c r="G2117" s="62">
        <v>4500000</v>
      </c>
      <c r="H2117" s="61">
        <v>6.7</v>
      </c>
      <c r="I2117" s="62">
        <f>Table1[[#This Row],[gross]]-Table1[[#This Row],[budget]]</f>
        <v>76700000</v>
      </c>
      <c r="J2117" s="61">
        <f>Table1[[#This Row],[gross]]/1000000</f>
        <v>81.2</v>
      </c>
      <c r="K2117" s="61">
        <f>Table1[[#This Row],[budget]]/1000000</f>
        <v>4.5</v>
      </c>
      <c r="L2117" s="71">
        <f>Table1[[#This Row],[Profit_Margin]]/1000000</f>
        <v>76.7</v>
      </c>
    </row>
    <row r="2118" spans="1:12">
      <c r="A2118" s="68" t="s">
        <v>15363</v>
      </c>
      <c r="B2118" s="61">
        <v>83</v>
      </c>
      <c r="C2118" s="62">
        <v>126247</v>
      </c>
      <c r="D2118" s="61" t="s">
        <v>1009</v>
      </c>
      <c r="E2118" s="61" t="s">
        <v>15364</v>
      </c>
      <c r="F2118" s="61" t="s">
        <v>37</v>
      </c>
      <c r="G2118" s="62">
        <v>6200000</v>
      </c>
      <c r="H2118" s="61">
        <v>3.3</v>
      </c>
      <c r="I2118" s="62">
        <f>Table1[[#This Row],[gross]]-Table1[[#This Row],[budget]]</f>
        <v>-6073753</v>
      </c>
      <c r="J2118" s="61">
        <f>Table1[[#This Row],[gross]]/1000000</f>
        <v>0.126247</v>
      </c>
      <c r="K2118" s="61">
        <f>Table1[[#This Row],[budget]]/1000000</f>
        <v>6.2</v>
      </c>
      <c r="L2118" s="71">
        <f>Table1[[#This Row],[Profit_Margin]]/1000000</f>
        <v>-6.073753</v>
      </c>
    </row>
    <row r="2119" spans="1:12">
      <c r="A2119" s="68" t="s">
        <v>11018</v>
      </c>
      <c r="B2119" s="61">
        <v>122</v>
      </c>
      <c r="C2119" s="62">
        <v>8596914</v>
      </c>
      <c r="D2119" s="61" t="s">
        <v>1544</v>
      </c>
      <c r="E2119" s="61" t="s">
        <v>17105</v>
      </c>
      <c r="F2119" s="61" t="s">
        <v>37</v>
      </c>
      <c r="G2119" s="62">
        <v>6000000</v>
      </c>
      <c r="H2119" s="61">
        <v>7</v>
      </c>
      <c r="I2119" s="62">
        <f>Table1[[#This Row],[gross]]-Table1[[#This Row],[budget]]</f>
        <v>2596914</v>
      </c>
      <c r="J2119" s="61">
        <f>Table1[[#This Row],[gross]]/1000000</f>
        <v>8.5969139999999999</v>
      </c>
      <c r="K2119" s="61">
        <f>Table1[[#This Row],[budget]]/1000000</f>
        <v>6</v>
      </c>
      <c r="L2119" s="71">
        <f>Table1[[#This Row],[Profit_Margin]]/1000000</f>
        <v>2.5969139999999999</v>
      </c>
    </row>
    <row r="2120" spans="1:12">
      <c r="A2120" s="68" t="s">
        <v>15529</v>
      </c>
      <c r="B2120" s="61">
        <v>98</v>
      </c>
      <c r="C2120" s="62">
        <v>14114488</v>
      </c>
      <c r="D2120" s="61" t="s">
        <v>5544</v>
      </c>
      <c r="E2120" s="61" t="s">
        <v>15530</v>
      </c>
      <c r="F2120" s="61" t="s">
        <v>37</v>
      </c>
      <c r="G2120" s="62">
        <v>10500000</v>
      </c>
      <c r="H2120" s="61">
        <v>4.5</v>
      </c>
      <c r="I2120" s="62">
        <f>Table1[[#This Row],[gross]]-Table1[[#This Row],[budget]]</f>
        <v>3614488</v>
      </c>
      <c r="J2120" s="61">
        <f>Table1[[#This Row],[gross]]/1000000</f>
        <v>14.114488</v>
      </c>
      <c r="K2120" s="61">
        <f>Table1[[#This Row],[budget]]/1000000</f>
        <v>10.5</v>
      </c>
      <c r="L2120" s="71">
        <f>Table1[[#This Row],[Profit_Margin]]/1000000</f>
        <v>3.6144880000000001</v>
      </c>
    </row>
    <row r="2121" spans="1:12">
      <c r="A2121" s="68" t="s">
        <v>7404</v>
      </c>
      <c r="B2121" s="61">
        <v>120</v>
      </c>
      <c r="C2121" s="62">
        <v>76600000</v>
      </c>
      <c r="D2121" s="61" t="s">
        <v>7406</v>
      </c>
      <c r="E2121" s="61" t="s">
        <v>7408</v>
      </c>
      <c r="F2121" s="61" t="s">
        <v>37</v>
      </c>
      <c r="G2121" s="62">
        <v>10700000</v>
      </c>
      <c r="H2121" s="61">
        <v>7.4</v>
      </c>
      <c r="I2121" s="62">
        <f>Table1[[#This Row],[gross]]-Table1[[#This Row],[budget]]</f>
        <v>65900000</v>
      </c>
      <c r="J2121" s="61">
        <f>Table1[[#This Row],[gross]]/1000000</f>
        <v>76.599999999999994</v>
      </c>
      <c r="K2121" s="61">
        <f>Table1[[#This Row],[budget]]/1000000</f>
        <v>10.7</v>
      </c>
      <c r="L2121" s="71">
        <f>Table1[[#This Row],[Profit_Margin]]/1000000</f>
        <v>65.900000000000006</v>
      </c>
    </row>
    <row r="2122" spans="1:12">
      <c r="A2122" s="68" t="s">
        <v>2331</v>
      </c>
      <c r="B2122" s="61">
        <v>105</v>
      </c>
      <c r="C2122" s="62">
        <v>23219748</v>
      </c>
      <c r="D2122" s="61" t="s">
        <v>2900</v>
      </c>
      <c r="E2122" s="61" t="s">
        <v>2902</v>
      </c>
      <c r="F2122" s="61" t="s">
        <v>37</v>
      </c>
      <c r="G2122" s="62">
        <v>80000000</v>
      </c>
      <c r="H2122" s="61">
        <v>5.6</v>
      </c>
      <c r="I2122" s="62">
        <f>Table1[[#This Row],[gross]]-Table1[[#This Row],[budget]]</f>
        <v>-56780252</v>
      </c>
      <c r="J2122" s="61">
        <f>Table1[[#This Row],[gross]]/1000000</f>
        <v>23.219747999999999</v>
      </c>
      <c r="K2122" s="61">
        <f>Table1[[#This Row],[budget]]/1000000</f>
        <v>80</v>
      </c>
      <c r="L2122" s="71">
        <f>Table1[[#This Row],[Profit_Margin]]/1000000</f>
        <v>-56.780251999999997</v>
      </c>
    </row>
    <row r="2123" spans="1:12">
      <c r="A2123" s="68" t="s">
        <v>21027</v>
      </c>
      <c r="B2123" s="61">
        <v>95</v>
      </c>
      <c r="C2123" s="62">
        <v>3478</v>
      </c>
      <c r="D2123" s="61" t="s">
        <v>7406</v>
      </c>
      <c r="E2123" s="61" t="s">
        <v>21029</v>
      </c>
      <c r="F2123" s="61" t="s">
        <v>37</v>
      </c>
      <c r="G2123" s="62">
        <v>1500000</v>
      </c>
      <c r="H2123" s="61">
        <v>6.7</v>
      </c>
      <c r="I2123" s="62">
        <f>Table1[[#This Row],[gross]]-Table1[[#This Row],[budget]]</f>
        <v>-1496522</v>
      </c>
      <c r="J2123" s="61">
        <f>Table1[[#This Row],[gross]]/1000000</f>
        <v>3.4780000000000002E-3</v>
      </c>
      <c r="K2123" s="61">
        <f>Table1[[#This Row],[budget]]/1000000</f>
        <v>1.5</v>
      </c>
      <c r="L2123" s="71">
        <f>Table1[[#This Row],[Profit_Margin]]/1000000</f>
        <v>-1.4965219999999999</v>
      </c>
    </row>
    <row r="2124" spans="1:12">
      <c r="A2124" s="68" t="s">
        <v>7778</v>
      </c>
      <c r="B2124" s="61">
        <v>101</v>
      </c>
      <c r="C2124" s="62">
        <v>15081783</v>
      </c>
      <c r="D2124" s="61" t="s">
        <v>628</v>
      </c>
      <c r="E2124" s="61" t="s">
        <v>7781</v>
      </c>
      <c r="F2124" s="61" t="s">
        <v>676</v>
      </c>
      <c r="G2124" s="62">
        <v>34000000</v>
      </c>
      <c r="H2124" s="61">
        <v>7.7</v>
      </c>
      <c r="I2124" s="62">
        <f>Table1[[#This Row],[gross]]-Table1[[#This Row],[budget]]</f>
        <v>-18918217</v>
      </c>
      <c r="J2124" s="61">
        <f>Table1[[#This Row],[gross]]/1000000</f>
        <v>15.081783</v>
      </c>
      <c r="K2124" s="61">
        <f>Table1[[#This Row],[budget]]/1000000</f>
        <v>34</v>
      </c>
      <c r="L2124" s="71">
        <f>Table1[[#This Row],[Profit_Margin]]/1000000</f>
        <v>-18.918216999999999</v>
      </c>
    </row>
    <row r="2125" spans="1:12">
      <c r="A2125" s="68" t="s">
        <v>11085</v>
      </c>
      <c r="B2125" s="61">
        <v>68</v>
      </c>
      <c r="C2125" s="62">
        <v>18081626</v>
      </c>
      <c r="D2125" s="61" t="s">
        <v>11086</v>
      </c>
      <c r="E2125" s="61" t="s">
        <v>11087</v>
      </c>
      <c r="F2125" s="61" t="s">
        <v>37</v>
      </c>
      <c r="G2125" s="62">
        <v>20000000</v>
      </c>
      <c r="H2125" s="61">
        <v>6.4</v>
      </c>
      <c r="I2125" s="62">
        <f>Table1[[#This Row],[gross]]-Table1[[#This Row],[budget]]</f>
        <v>-1918374</v>
      </c>
      <c r="J2125" s="61">
        <f>Table1[[#This Row],[gross]]/1000000</f>
        <v>18.081626</v>
      </c>
      <c r="K2125" s="61">
        <f>Table1[[#This Row],[budget]]/1000000</f>
        <v>20</v>
      </c>
      <c r="L2125" s="71">
        <f>Table1[[#This Row],[Profit_Margin]]/1000000</f>
        <v>-1.918374</v>
      </c>
    </row>
    <row r="2126" spans="1:12">
      <c r="A2126" s="68" t="s">
        <v>18627</v>
      </c>
      <c r="B2126" s="61">
        <v>99</v>
      </c>
      <c r="C2126" s="62">
        <v>562059</v>
      </c>
      <c r="D2126" s="61" t="s">
        <v>4075</v>
      </c>
      <c r="E2126" s="61" t="s">
        <v>18628</v>
      </c>
      <c r="F2126" s="61" t="s">
        <v>37</v>
      </c>
      <c r="G2126" s="62">
        <v>4000000</v>
      </c>
      <c r="H2126" s="61">
        <v>7</v>
      </c>
      <c r="I2126" s="62">
        <f>Table1[[#This Row],[gross]]-Table1[[#This Row],[budget]]</f>
        <v>-3437941</v>
      </c>
      <c r="J2126" s="61">
        <f>Table1[[#This Row],[gross]]/1000000</f>
        <v>0.56205899999999998</v>
      </c>
      <c r="K2126" s="61">
        <f>Table1[[#This Row],[budget]]/1000000</f>
        <v>4</v>
      </c>
      <c r="L2126" s="71">
        <f>Table1[[#This Row],[Profit_Margin]]/1000000</f>
        <v>-3.4379409999999999</v>
      </c>
    </row>
    <row r="2127" spans="1:12">
      <c r="A2127" s="68" t="s">
        <v>18955</v>
      </c>
      <c r="B2127" s="61">
        <v>81</v>
      </c>
      <c r="C2127" s="62">
        <v>3293258</v>
      </c>
      <c r="D2127" s="61" t="s">
        <v>18956</v>
      </c>
      <c r="E2127" s="61" t="s">
        <v>18957</v>
      </c>
      <c r="F2127" s="61" t="s">
        <v>37</v>
      </c>
      <c r="G2127" s="62">
        <v>3000000</v>
      </c>
      <c r="H2127" s="61">
        <v>5.2</v>
      </c>
      <c r="I2127" s="62">
        <f>Table1[[#This Row],[gross]]-Table1[[#This Row],[budget]]</f>
        <v>293258</v>
      </c>
      <c r="J2127" s="61">
        <f>Table1[[#This Row],[gross]]/1000000</f>
        <v>3.2932579999999998</v>
      </c>
      <c r="K2127" s="61">
        <f>Table1[[#This Row],[budget]]/1000000</f>
        <v>3</v>
      </c>
      <c r="L2127" s="71">
        <f>Table1[[#This Row],[Profit_Margin]]/1000000</f>
        <v>0.29325800000000002</v>
      </c>
    </row>
    <row r="2128" spans="1:12">
      <c r="A2128" s="68" t="s">
        <v>11263</v>
      </c>
      <c r="B2128" s="61">
        <v>94</v>
      </c>
      <c r="C2128" s="62">
        <v>105500000</v>
      </c>
      <c r="D2128" s="61" t="s">
        <v>1671</v>
      </c>
      <c r="E2128" s="61" t="s">
        <v>18421</v>
      </c>
      <c r="F2128" s="61" t="s">
        <v>37</v>
      </c>
      <c r="G2128" s="62">
        <v>4000000</v>
      </c>
      <c r="H2128" s="61">
        <v>6.2</v>
      </c>
      <c r="I2128" s="62">
        <f>Table1[[#This Row],[gross]]-Table1[[#This Row],[budget]]</f>
        <v>101500000</v>
      </c>
      <c r="J2128" s="61">
        <f>Table1[[#This Row],[gross]]/1000000</f>
        <v>105.5</v>
      </c>
      <c r="K2128" s="61">
        <f>Table1[[#This Row],[budget]]/1000000</f>
        <v>4</v>
      </c>
      <c r="L2128" s="71">
        <f>Table1[[#This Row],[Profit_Margin]]/1000000</f>
        <v>101.5</v>
      </c>
    </row>
    <row r="2129" spans="1:12">
      <c r="A2129" s="68" t="s">
        <v>710</v>
      </c>
      <c r="B2129" s="61">
        <v>98</v>
      </c>
      <c r="C2129" s="62">
        <v>60655503</v>
      </c>
      <c r="D2129" s="61" t="s">
        <v>712</v>
      </c>
      <c r="E2129" s="61" t="s">
        <v>713</v>
      </c>
      <c r="F2129" s="61" t="s">
        <v>37</v>
      </c>
      <c r="G2129" s="62">
        <v>160000000</v>
      </c>
      <c r="H2129" s="61">
        <v>5.6</v>
      </c>
      <c r="I2129" s="62">
        <f>Table1[[#This Row],[gross]]-Table1[[#This Row],[budget]]</f>
        <v>-99344497</v>
      </c>
      <c r="J2129" s="61">
        <f>Table1[[#This Row],[gross]]/1000000</f>
        <v>60.655503000000003</v>
      </c>
      <c r="K2129" s="61">
        <f>Table1[[#This Row],[budget]]/1000000</f>
        <v>160</v>
      </c>
      <c r="L2129" s="71">
        <f>Table1[[#This Row],[Profit_Margin]]/1000000</f>
        <v>-99.344497000000004</v>
      </c>
    </row>
    <row r="2130" spans="1:12">
      <c r="A2130" s="68" t="s">
        <v>13129</v>
      </c>
      <c r="B2130" s="61">
        <v>88</v>
      </c>
      <c r="C2130" s="62">
        <v>6373693</v>
      </c>
      <c r="D2130" s="61" t="s">
        <v>1681</v>
      </c>
      <c r="E2130" s="61" t="s">
        <v>13130</v>
      </c>
      <c r="F2130" s="61" t="s">
        <v>37</v>
      </c>
      <c r="G2130" s="62">
        <v>15000000</v>
      </c>
      <c r="H2130" s="61">
        <v>5.3</v>
      </c>
      <c r="I2130" s="62">
        <f>Table1[[#This Row],[gross]]-Table1[[#This Row],[budget]]</f>
        <v>-8626307</v>
      </c>
      <c r="J2130" s="61">
        <f>Table1[[#This Row],[gross]]/1000000</f>
        <v>6.3736930000000003</v>
      </c>
      <c r="K2130" s="61">
        <f>Table1[[#This Row],[budget]]/1000000</f>
        <v>15</v>
      </c>
      <c r="L2130" s="71">
        <f>Table1[[#This Row],[Profit_Margin]]/1000000</f>
        <v>-8.6263070000000006</v>
      </c>
    </row>
    <row r="2131" spans="1:12">
      <c r="A2131" s="68" t="s">
        <v>22785</v>
      </c>
      <c r="B2131" s="61">
        <v>103</v>
      </c>
      <c r="C2131" s="62">
        <v>23000</v>
      </c>
      <c r="D2131" s="61" t="s">
        <v>21447</v>
      </c>
      <c r="E2131" s="61" t="s">
        <v>22787</v>
      </c>
      <c r="F2131" s="61" t="s">
        <v>37</v>
      </c>
      <c r="G2131" s="62">
        <v>500000</v>
      </c>
      <c r="H2131" s="61">
        <v>6.2</v>
      </c>
      <c r="I2131" s="62">
        <f>Table1[[#This Row],[gross]]-Table1[[#This Row],[budget]]</f>
        <v>-477000</v>
      </c>
      <c r="J2131" s="61">
        <f>Table1[[#This Row],[gross]]/1000000</f>
        <v>2.3E-2</v>
      </c>
      <c r="K2131" s="61">
        <f>Table1[[#This Row],[budget]]/1000000</f>
        <v>0.5</v>
      </c>
      <c r="L2131" s="71">
        <f>Table1[[#This Row],[Profit_Margin]]/1000000</f>
        <v>-0.47699999999999998</v>
      </c>
    </row>
    <row r="2132" spans="1:12">
      <c r="A2132" s="68" t="s">
        <v>4194</v>
      </c>
      <c r="B2132" s="61">
        <v>104</v>
      </c>
      <c r="C2132" s="62">
        <v>46611204</v>
      </c>
      <c r="D2132" s="61" t="s">
        <v>2490</v>
      </c>
      <c r="E2132" s="61" t="s">
        <v>4196</v>
      </c>
      <c r="F2132" s="61" t="s">
        <v>37</v>
      </c>
      <c r="G2132" s="62">
        <v>48000000</v>
      </c>
      <c r="H2132" s="61">
        <v>6.1</v>
      </c>
      <c r="I2132" s="62">
        <f>Table1[[#This Row],[gross]]-Table1[[#This Row],[budget]]</f>
        <v>-1388796</v>
      </c>
      <c r="J2132" s="61">
        <f>Table1[[#This Row],[gross]]/1000000</f>
        <v>46.611204000000001</v>
      </c>
      <c r="K2132" s="61">
        <f>Table1[[#This Row],[budget]]/1000000</f>
        <v>48</v>
      </c>
      <c r="L2132" s="71">
        <f>Table1[[#This Row],[Profit_Margin]]/1000000</f>
        <v>-1.3887959999999999</v>
      </c>
    </row>
    <row r="2133" spans="1:12">
      <c r="A2133" s="68" t="s">
        <v>7037</v>
      </c>
      <c r="B2133" s="61">
        <v>109</v>
      </c>
      <c r="C2133" s="62">
        <v>47536959</v>
      </c>
      <c r="D2133" s="61" t="s">
        <v>3409</v>
      </c>
      <c r="E2133" s="61" t="s">
        <v>7038</v>
      </c>
      <c r="F2133" s="61" t="s">
        <v>37</v>
      </c>
      <c r="G2133" s="62">
        <v>10000000</v>
      </c>
      <c r="H2133" s="61">
        <v>7.3</v>
      </c>
      <c r="I2133" s="62">
        <f>Table1[[#This Row],[gross]]-Table1[[#This Row],[budget]]</f>
        <v>37536959</v>
      </c>
      <c r="J2133" s="61">
        <f>Table1[[#This Row],[gross]]/1000000</f>
        <v>47.536959000000003</v>
      </c>
      <c r="K2133" s="61">
        <f>Table1[[#This Row],[budget]]/1000000</f>
        <v>10</v>
      </c>
      <c r="L2133" s="71">
        <f>Table1[[#This Row],[Profit_Margin]]/1000000</f>
        <v>37.536959000000003</v>
      </c>
    </row>
    <row r="2134" spans="1:12">
      <c r="A2134" s="68" t="s">
        <v>2722</v>
      </c>
      <c r="B2134" s="61">
        <v>103</v>
      </c>
      <c r="C2134" s="62">
        <v>30669413</v>
      </c>
      <c r="D2134" s="61" t="s">
        <v>4177</v>
      </c>
      <c r="E2134" s="61" t="s">
        <v>7489</v>
      </c>
      <c r="F2134" s="61" t="s">
        <v>37</v>
      </c>
      <c r="G2134" s="62">
        <v>35000000</v>
      </c>
      <c r="H2134" s="61">
        <v>6.2</v>
      </c>
      <c r="I2134" s="62">
        <f>Table1[[#This Row],[gross]]-Table1[[#This Row],[budget]]</f>
        <v>-4330587</v>
      </c>
      <c r="J2134" s="61">
        <f>Table1[[#This Row],[gross]]/1000000</f>
        <v>30.669412999999999</v>
      </c>
      <c r="K2134" s="61">
        <f>Table1[[#This Row],[budget]]/1000000</f>
        <v>35</v>
      </c>
      <c r="L2134" s="71">
        <f>Table1[[#This Row],[Profit_Margin]]/1000000</f>
        <v>-4.3305870000000004</v>
      </c>
    </row>
    <row r="2135" spans="1:12">
      <c r="A2135" s="68" t="s">
        <v>1311</v>
      </c>
      <c r="B2135" s="61">
        <v>107</v>
      </c>
      <c r="C2135" s="62">
        <v>59735548</v>
      </c>
      <c r="D2135" s="61" t="s">
        <v>4177</v>
      </c>
      <c r="E2135" s="61" t="s">
        <v>11777</v>
      </c>
      <c r="F2135" s="61" t="s">
        <v>37</v>
      </c>
      <c r="G2135" s="62">
        <v>15000000</v>
      </c>
      <c r="H2135" s="61">
        <v>7.8</v>
      </c>
      <c r="I2135" s="62">
        <f>Table1[[#This Row],[gross]]-Table1[[#This Row],[budget]]</f>
        <v>44735548</v>
      </c>
      <c r="J2135" s="61">
        <f>Table1[[#This Row],[gross]]/1000000</f>
        <v>59.735548000000001</v>
      </c>
      <c r="K2135" s="61">
        <f>Table1[[#This Row],[budget]]/1000000</f>
        <v>15</v>
      </c>
      <c r="L2135" s="71">
        <f>Table1[[#This Row],[Profit_Margin]]/1000000</f>
        <v>44.735548000000001</v>
      </c>
    </row>
    <row r="2136" spans="1:12">
      <c r="A2136" s="68" t="s">
        <v>6472</v>
      </c>
      <c r="B2136" s="61">
        <v>107</v>
      </c>
      <c r="C2136" s="62">
        <v>52000688</v>
      </c>
      <c r="D2136" s="61" t="s">
        <v>227</v>
      </c>
      <c r="E2136" s="61" t="s">
        <v>6474</v>
      </c>
      <c r="F2136" s="61" t="s">
        <v>37</v>
      </c>
      <c r="G2136" s="62">
        <v>40000000</v>
      </c>
      <c r="H2136" s="61">
        <v>6.4</v>
      </c>
      <c r="I2136" s="62">
        <f>Table1[[#This Row],[gross]]-Table1[[#This Row],[budget]]</f>
        <v>12000688</v>
      </c>
      <c r="J2136" s="61">
        <f>Table1[[#This Row],[gross]]/1000000</f>
        <v>52.000687999999997</v>
      </c>
      <c r="K2136" s="61">
        <f>Table1[[#This Row],[budget]]/1000000</f>
        <v>40</v>
      </c>
      <c r="L2136" s="71">
        <f>Table1[[#This Row],[Profit_Margin]]/1000000</f>
        <v>12.000688</v>
      </c>
    </row>
    <row r="2137" spans="1:12">
      <c r="A2137" s="68" t="s">
        <v>16174</v>
      </c>
      <c r="B2137" s="61">
        <v>106</v>
      </c>
      <c r="C2137" s="62">
        <v>532190</v>
      </c>
      <c r="D2137" s="61" t="s">
        <v>6939</v>
      </c>
      <c r="E2137" s="61" t="s">
        <v>16176</v>
      </c>
      <c r="F2137" s="61" t="s">
        <v>37</v>
      </c>
      <c r="G2137" s="62">
        <v>8000000</v>
      </c>
      <c r="H2137" s="61">
        <v>6.8</v>
      </c>
      <c r="I2137" s="62">
        <f>Table1[[#This Row],[gross]]-Table1[[#This Row],[budget]]</f>
        <v>-7467810</v>
      </c>
      <c r="J2137" s="61">
        <f>Table1[[#This Row],[gross]]/1000000</f>
        <v>0.53219000000000005</v>
      </c>
      <c r="K2137" s="61">
        <f>Table1[[#This Row],[budget]]/1000000</f>
        <v>8</v>
      </c>
      <c r="L2137" s="71">
        <f>Table1[[#This Row],[Profit_Margin]]/1000000</f>
        <v>-7.4678100000000001</v>
      </c>
    </row>
    <row r="2138" spans="1:12">
      <c r="A2138" s="68" t="s">
        <v>4401</v>
      </c>
      <c r="B2138" s="61">
        <v>91</v>
      </c>
      <c r="C2138" s="62">
        <v>20275446</v>
      </c>
      <c r="D2138" s="61" t="s">
        <v>334</v>
      </c>
      <c r="E2138" s="61" t="s">
        <v>7584</v>
      </c>
      <c r="F2138" s="61" t="s">
        <v>37</v>
      </c>
      <c r="G2138" s="62">
        <v>35000000</v>
      </c>
      <c r="H2138" s="61">
        <v>6.5</v>
      </c>
      <c r="I2138" s="62">
        <f>Table1[[#This Row],[gross]]-Table1[[#This Row],[budget]]</f>
        <v>-14724554</v>
      </c>
      <c r="J2138" s="61">
        <f>Table1[[#This Row],[gross]]/1000000</f>
        <v>20.275445999999999</v>
      </c>
      <c r="K2138" s="61">
        <f>Table1[[#This Row],[budget]]/1000000</f>
        <v>35</v>
      </c>
      <c r="L2138" s="71">
        <f>Table1[[#This Row],[Profit_Margin]]/1000000</f>
        <v>-14.724553999999999</v>
      </c>
    </row>
    <row r="2139" spans="1:12">
      <c r="A2139" s="68" t="s">
        <v>10781</v>
      </c>
      <c r="B2139" s="61">
        <v>96</v>
      </c>
      <c r="C2139" s="62">
        <v>47852604</v>
      </c>
      <c r="D2139" s="61" t="s">
        <v>1924</v>
      </c>
      <c r="E2139" s="61" t="s">
        <v>10782</v>
      </c>
      <c r="F2139" s="61" t="s">
        <v>37</v>
      </c>
      <c r="G2139" s="62">
        <v>20000000</v>
      </c>
      <c r="H2139" s="61">
        <v>5.9</v>
      </c>
      <c r="I2139" s="62">
        <f>Table1[[#This Row],[gross]]-Table1[[#This Row],[budget]]</f>
        <v>27852604</v>
      </c>
      <c r="J2139" s="61">
        <f>Table1[[#This Row],[gross]]/1000000</f>
        <v>47.852603999999999</v>
      </c>
      <c r="K2139" s="61">
        <f>Table1[[#This Row],[budget]]/1000000</f>
        <v>20</v>
      </c>
      <c r="L2139" s="71">
        <f>Table1[[#This Row],[Profit_Margin]]/1000000</f>
        <v>27.852603999999999</v>
      </c>
    </row>
    <row r="2140" spans="1:12">
      <c r="A2140" s="68" t="s">
        <v>3303</v>
      </c>
      <c r="B2140" s="61">
        <v>125</v>
      </c>
      <c r="C2140" s="62">
        <v>178406268</v>
      </c>
      <c r="D2140" s="61" t="s">
        <v>1681</v>
      </c>
      <c r="E2140" s="61" t="s">
        <v>13363</v>
      </c>
      <c r="F2140" s="61" t="s">
        <v>37</v>
      </c>
      <c r="G2140" s="62">
        <v>14000000</v>
      </c>
      <c r="H2140" s="61">
        <v>6.9</v>
      </c>
      <c r="I2140" s="62">
        <f>Table1[[#This Row],[gross]]-Table1[[#This Row],[budget]]</f>
        <v>164406268</v>
      </c>
      <c r="J2140" s="61">
        <f>Table1[[#This Row],[gross]]/1000000</f>
        <v>178.40626800000001</v>
      </c>
      <c r="K2140" s="61">
        <f>Table1[[#This Row],[budget]]/1000000</f>
        <v>14</v>
      </c>
      <c r="L2140" s="71">
        <f>Table1[[#This Row],[Profit_Margin]]/1000000</f>
        <v>164.40626800000001</v>
      </c>
    </row>
    <row r="2141" spans="1:12">
      <c r="A2141" s="68" t="s">
        <v>940</v>
      </c>
      <c r="B2141" s="61">
        <v>135</v>
      </c>
      <c r="C2141" s="62">
        <v>38372662</v>
      </c>
      <c r="D2141" s="61" t="s">
        <v>214</v>
      </c>
      <c r="E2141" s="61" t="s">
        <v>8955</v>
      </c>
      <c r="F2141" s="61" t="s">
        <v>37</v>
      </c>
      <c r="G2141" s="62">
        <v>28000000</v>
      </c>
      <c r="H2141" s="61">
        <v>7.8</v>
      </c>
      <c r="I2141" s="62">
        <f>Table1[[#This Row],[gross]]-Table1[[#This Row],[budget]]</f>
        <v>10372662</v>
      </c>
      <c r="J2141" s="61">
        <f>Table1[[#This Row],[gross]]/1000000</f>
        <v>38.372661999999998</v>
      </c>
      <c r="K2141" s="61">
        <f>Table1[[#This Row],[budget]]/1000000</f>
        <v>28</v>
      </c>
      <c r="L2141" s="71">
        <f>Table1[[#This Row],[Profit_Margin]]/1000000</f>
        <v>10.372662</v>
      </c>
    </row>
    <row r="2142" spans="1:12">
      <c r="A2142" s="68" t="s">
        <v>8565</v>
      </c>
      <c r="B2142" s="61">
        <v>130</v>
      </c>
      <c r="C2142" s="62">
        <v>15709385</v>
      </c>
      <c r="D2142" s="61" t="s">
        <v>2125</v>
      </c>
      <c r="E2142" s="61" t="s">
        <v>8566</v>
      </c>
      <c r="F2142" s="61" t="s">
        <v>37</v>
      </c>
      <c r="G2142" s="62">
        <v>30000000</v>
      </c>
      <c r="H2142" s="61">
        <v>6.7</v>
      </c>
      <c r="I2142" s="62">
        <f>Table1[[#This Row],[gross]]-Table1[[#This Row],[budget]]</f>
        <v>-14290615</v>
      </c>
      <c r="J2142" s="61">
        <f>Table1[[#This Row],[gross]]/1000000</f>
        <v>15.709384999999999</v>
      </c>
      <c r="K2142" s="61">
        <f>Table1[[#This Row],[budget]]/1000000</f>
        <v>30</v>
      </c>
      <c r="L2142" s="71">
        <f>Table1[[#This Row],[Profit_Margin]]/1000000</f>
        <v>-14.290615000000001</v>
      </c>
    </row>
    <row r="2143" spans="1:12">
      <c r="A2143" s="68" t="s">
        <v>6074</v>
      </c>
      <c r="B2143" s="61">
        <v>108</v>
      </c>
      <c r="C2143" s="62">
        <v>10907291</v>
      </c>
      <c r="D2143" s="61" t="s">
        <v>9015</v>
      </c>
      <c r="E2143" s="61" t="s">
        <v>9016</v>
      </c>
      <c r="F2143" s="61" t="s">
        <v>37</v>
      </c>
      <c r="G2143" s="62">
        <v>28000000</v>
      </c>
      <c r="H2143" s="61">
        <v>5.8</v>
      </c>
      <c r="I2143" s="62">
        <f>Table1[[#This Row],[gross]]-Table1[[#This Row],[budget]]</f>
        <v>-17092709</v>
      </c>
      <c r="J2143" s="61">
        <f>Table1[[#This Row],[gross]]/1000000</f>
        <v>10.907291000000001</v>
      </c>
      <c r="K2143" s="61">
        <f>Table1[[#This Row],[budget]]/1000000</f>
        <v>28</v>
      </c>
      <c r="L2143" s="71">
        <f>Table1[[#This Row],[Profit_Margin]]/1000000</f>
        <v>-17.092708999999999</v>
      </c>
    </row>
    <row r="2144" spans="1:12">
      <c r="A2144" s="68" t="s">
        <v>4317</v>
      </c>
      <c r="B2144" s="61">
        <v>87</v>
      </c>
      <c r="C2144" s="62">
        <v>29136626</v>
      </c>
      <c r="D2144" s="61" t="s">
        <v>4319</v>
      </c>
      <c r="E2144" s="61" t="s">
        <v>4321</v>
      </c>
      <c r="F2144" s="61" t="s">
        <v>37</v>
      </c>
      <c r="G2144" s="62">
        <v>60000000</v>
      </c>
      <c r="H2144" s="61">
        <v>5.7</v>
      </c>
      <c r="I2144" s="62">
        <f>Table1[[#This Row],[gross]]-Table1[[#This Row],[budget]]</f>
        <v>-30863374</v>
      </c>
      <c r="J2144" s="61">
        <f>Table1[[#This Row],[gross]]/1000000</f>
        <v>29.136626</v>
      </c>
      <c r="K2144" s="61">
        <f>Table1[[#This Row],[budget]]/1000000</f>
        <v>60</v>
      </c>
      <c r="L2144" s="71">
        <f>Table1[[#This Row],[Profit_Margin]]/1000000</f>
        <v>-30.863374</v>
      </c>
    </row>
    <row r="2145" spans="1:12">
      <c r="A2145" s="68" t="s">
        <v>3066</v>
      </c>
      <c r="B2145" s="61">
        <v>143</v>
      </c>
      <c r="C2145" s="62">
        <v>38966057</v>
      </c>
      <c r="D2145" s="61" t="s">
        <v>2527</v>
      </c>
      <c r="E2145" s="61" t="s">
        <v>3762</v>
      </c>
      <c r="F2145" s="61" t="s">
        <v>37</v>
      </c>
      <c r="G2145" s="62">
        <v>65000000</v>
      </c>
      <c r="H2145" s="61">
        <v>6.7</v>
      </c>
      <c r="I2145" s="62">
        <f>Table1[[#This Row],[gross]]-Table1[[#This Row],[budget]]</f>
        <v>-26033943</v>
      </c>
      <c r="J2145" s="61">
        <f>Table1[[#This Row],[gross]]/1000000</f>
        <v>38.966056999999999</v>
      </c>
      <c r="K2145" s="61">
        <f>Table1[[#This Row],[budget]]/1000000</f>
        <v>65</v>
      </c>
      <c r="L2145" s="71">
        <f>Table1[[#This Row],[Profit_Margin]]/1000000</f>
        <v>-26.033943000000001</v>
      </c>
    </row>
    <row r="2146" spans="1:12">
      <c r="A2146" s="68" t="s">
        <v>24104</v>
      </c>
      <c r="B2146" s="61">
        <v>77</v>
      </c>
      <c r="C2146" s="62">
        <v>424760</v>
      </c>
      <c r="D2146" s="61" t="s">
        <v>2683</v>
      </c>
      <c r="E2146" s="61" t="s">
        <v>24106</v>
      </c>
      <c r="F2146" s="61" t="s">
        <v>37</v>
      </c>
      <c r="G2146" s="62">
        <v>7000</v>
      </c>
      <c r="H2146" s="61">
        <v>7</v>
      </c>
      <c r="I2146" s="62">
        <f>Table1[[#This Row],[gross]]-Table1[[#This Row],[budget]]</f>
        <v>417760</v>
      </c>
      <c r="J2146" s="61">
        <f>Table1[[#This Row],[gross]]/1000000</f>
        <v>0.42476000000000003</v>
      </c>
      <c r="K2146" s="61">
        <f>Table1[[#This Row],[budget]]/1000000</f>
        <v>7.0000000000000001E-3</v>
      </c>
      <c r="L2146" s="71">
        <f>Table1[[#This Row],[Profit_Margin]]/1000000</f>
        <v>0.41776000000000002</v>
      </c>
    </row>
    <row r="2147" spans="1:12">
      <c r="A2147" s="68" t="s">
        <v>371</v>
      </c>
      <c r="B2147" s="61">
        <v>116</v>
      </c>
      <c r="C2147" s="62">
        <v>90755643</v>
      </c>
      <c r="D2147" s="61" t="s">
        <v>245</v>
      </c>
      <c r="E2147" s="61" t="s">
        <v>374</v>
      </c>
      <c r="F2147" s="61" t="s">
        <v>37</v>
      </c>
      <c r="G2147" s="62">
        <v>200000000</v>
      </c>
      <c r="H2147" s="61">
        <v>6.6</v>
      </c>
      <c r="I2147" s="62">
        <f>Table1[[#This Row],[gross]]-Table1[[#This Row],[budget]]</f>
        <v>-109244357</v>
      </c>
      <c r="J2147" s="61">
        <f>Table1[[#This Row],[gross]]/1000000</f>
        <v>90.755643000000006</v>
      </c>
      <c r="K2147" s="61">
        <f>Table1[[#This Row],[budget]]/1000000</f>
        <v>200</v>
      </c>
      <c r="L2147" s="71">
        <f>Table1[[#This Row],[Profit_Margin]]/1000000</f>
        <v>-109.24435699999999</v>
      </c>
    </row>
    <row r="2148" spans="1:12">
      <c r="A2148" s="68" t="s">
        <v>15761</v>
      </c>
      <c r="B2148" s="61">
        <v>97</v>
      </c>
      <c r="C2148" s="62">
        <v>883887</v>
      </c>
      <c r="D2148" s="61" t="s">
        <v>3409</v>
      </c>
      <c r="E2148" s="61" t="s">
        <v>15763</v>
      </c>
      <c r="F2148" s="61" t="s">
        <v>37</v>
      </c>
      <c r="G2148" s="62">
        <v>9000000</v>
      </c>
      <c r="H2148" s="61">
        <v>6.2</v>
      </c>
      <c r="I2148" s="62">
        <f>Table1[[#This Row],[gross]]-Table1[[#This Row],[budget]]</f>
        <v>-8116113</v>
      </c>
      <c r="J2148" s="61">
        <f>Table1[[#This Row],[gross]]/1000000</f>
        <v>0.88388699999999998</v>
      </c>
      <c r="K2148" s="61">
        <f>Table1[[#This Row],[budget]]/1000000</f>
        <v>9</v>
      </c>
      <c r="L2148" s="71">
        <f>Table1[[#This Row],[Profit_Margin]]/1000000</f>
        <v>-8.1161130000000004</v>
      </c>
    </row>
    <row r="2149" spans="1:12">
      <c r="A2149" s="68" t="s">
        <v>7778</v>
      </c>
      <c r="B2149" s="61">
        <v>134</v>
      </c>
      <c r="C2149" s="62">
        <v>2298191</v>
      </c>
      <c r="D2149" s="61" t="s">
        <v>8748</v>
      </c>
      <c r="E2149" s="61" t="s">
        <v>11393</v>
      </c>
      <c r="F2149" s="61" t="s">
        <v>676</v>
      </c>
      <c r="G2149" s="62">
        <v>2400000000</v>
      </c>
      <c r="H2149" s="61">
        <v>8.4</v>
      </c>
      <c r="I2149" s="62">
        <f>Table1[[#This Row],[gross]]-Table1[[#This Row],[budget]]</f>
        <v>-2397701809</v>
      </c>
      <c r="J2149" s="61">
        <f>Table1[[#This Row],[gross]]/1000000</f>
        <v>2.2981910000000001</v>
      </c>
      <c r="K2149" s="61">
        <f>Table1[[#This Row],[budget]]/1000000</f>
        <v>2400</v>
      </c>
      <c r="L2149" s="71">
        <f>Table1[[#This Row],[Profit_Margin]]/1000000</f>
        <v>-2397.7018090000001</v>
      </c>
    </row>
    <row r="2150" spans="1:12">
      <c r="A2150" s="68" t="s">
        <v>2066</v>
      </c>
      <c r="B2150" s="61">
        <v>102</v>
      </c>
      <c r="C2150" s="62">
        <v>354704</v>
      </c>
      <c r="D2150" s="61" t="s">
        <v>6648</v>
      </c>
      <c r="E2150" s="61" t="s">
        <v>18646</v>
      </c>
      <c r="F2150" s="61" t="s">
        <v>37</v>
      </c>
      <c r="G2150" s="62">
        <v>1300000</v>
      </c>
      <c r="H2150" s="61">
        <v>5.9</v>
      </c>
      <c r="I2150" s="62">
        <f>Table1[[#This Row],[gross]]-Table1[[#This Row],[budget]]</f>
        <v>-945296</v>
      </c>
      <c r="J2150" s="61">
        <f>Table1[[#This Row],[gross]]/1000000</f>
        <v>0.35470400000000002</v>
      </c>
      <c r="K2150" s="61">
        <f>Table1[[#This Row],[budget]]/1000000</f>
        <v>1.3</v>
      </c>
      <c r="L2150" s="71">
        <f>Table1[[#This Row],[Profit_Margin]]/1000000</f>
        <v>-0.94529600000000003</v>
      </c>
    </row>
    <row r="2151" spans="1:12">
      <c r="A2151" s="68" t="s">
        <v>5743</v>
      </c>
      <c r="B2151" s="61">
        <v>153</v>
      </c>
      <c r="C2151" s="62">
        <v>60962878</v>
      </c>
      <c r="D2151" s="61" t="s">
        <v>2142</v>
      </c>
      <c r="E2151" s="61" t="s">
        <v>5744</v>
      </c>
      <c r="F2151" s="61" t="s">
        <v>37</v>
      </c>
      <c r="G2151" s="62">
        <v>46000000</v>
      </c>
      <c r="H2151" s="61">
        <v>8.1</v>
      </c>
      <c r="I2151" s="62">
        <f>Table1[[#This Row],[gross]]-Table1[[#This Row],[budget]]</f>
        <v>14962878</v>
      </c>
      <c r="J2151" s="61">
        <f>Table1[[#This Row],[gross]]/1000000</f>
        <v>60.962878000000003</v>
      </c>
      <c r="K2151" s="61">
        <f>Table1[[#This Row],[budget]]/1000000</f>
        <v>46</v>
      </c>
      <c r="L2151" s="71">
        <f>Table1[[#This Row],[Profit_Margin]]/1000000</f>
        <v>14.962878</v>
      </c>
    </row>
    <row r="2152" spans="1:12">
      <c r="A2152" s="68" t="s">
        <v>12344</v>
      </c>
      <c r="B2152" s="61">
        <v>109</v>
      </c>
      <c r="C2152" s="62">
        <v>69800000</v>
      </c>
      <c r="D2152" s="61" t="s">
        <v>6190</v>
      </c>
      <c r="E2152" s="61" t="s">
        <v>12707</v>
      </c>
      <c r="F2152" s="61" t="s">
        <v>37</v>
      </c>
      <c r="G2152" s="62">
        <v>10000000</v>
      </c>
      <c r="H2152" s="61">
        <v>6.1</v>
      </c>
      <c r="I2152" s="62">
        <f>Table1[[#This Row],[gross]]-Table1[[#This Row],[budget]]</f>
        <v>59800000</v>
      </c>
      <c r="J2152" s="61">
        <f>Table1[[#This Row],[gross]]/1000000</f>
        <v>69.8</v>
      </c>
      <c r="K2152" s="61">
        <f>Table1[[#This Row],[budget]]/1000000</f>
        <v>10</v>
      </c>
      <c r="L2152" s="71">
        <f>Table1[[#This Row],[Profit_Margin]]/1000000</f>
        <v>59.8</v>
      </c>
    </row>
    <row r="2153" spans="1:12">
      <c r="A2153" s="68" t="s">
        <v>14254</v>
      </c>
      <c r="B2153" s="61">
        <v>106</v>
      </c>
      <c r="C2153" s="62">
        <v>22331028</v>
      </c>
      <c r="D2153" s="61" t="s">
        <v>2954</v>
      </c>
      <c r="E2153" s="61" t="s">
        <v>14257</v>
      </c>
      <c r="F2153" s="61" t="s">
        <v>37</v>
      </c>
      <c r="G2153" s="62">
        <v>12000000</v>
      </c>
      <c r="H2153" s="61">
        <v>6.4</v>
      </c>
      <c r="I2153" s="62">
        <f>Table1[[#This Row],[gross]]-Table1[[#This Row],[budget]]</f>
        <v>10331028</v>
      </c>
      <c r="J2153" s="61">
        <f>Table1[[#This Row],[gross]]/1000000</f>
        <v>22.331028</v>
      </c>
      <c r="K2153" s="61">
        <f>Table1[[#This Row],[budget]]/1000000</f>
        <v>12</v>
      </c>
      <c r="L2153" s="71">
        <f>Table1[[#This Row],[Profit_Margin]]/1000000</f>
        <v>10.331028</v>
      </c>
    </row>
    <row r="2154" spans="1:12">
      <c r="A2154" s="68" t="s">
        <v>14093</v>
      </c>
      <c r="B2154" s="61">
        <v>93</v>
      </c>
      <c r="C2154" s="62">
        <v>54724272</v>
      </c>
      <c r="D2154" s="61" t="s">
        <v>1009</v>
      </c>
      <c r="E2154" s="61" t="s">
        <v>14095</v>
      </c>
      <c r="F2154" s="61" t="s">
        <v>37</v>
      </c>
      <c r="G2154" s="62">
        <v>12000000</v>
      </c>
      <c r="H2154" s="61">
        <v>6.7</v>
      </c>
      <c r="I2154" s="62">
        <f>Table1[[#This Row],[gross]]-Table1[[#This Row],[budget]]</f>
        <v>42724272</v>
      </c>
      <c r="J2154" s="61">
        <f>Table1[[#This Row],[gross]]/1000000</f>
        <v>54.724271999999999</v>
      </c>
      <c r="K2154" s="61">
        <f>Table1[[#This Row],[budget]]/1000000</f>
        <v>12</v>
      </c>
      <c r="L2154" s="71">
        <f>Table1[[#This Row],[Profit_Margin]]/1000000</f>
        <v>42.724271999999999</v>
      </c>
    </row>
    <row r="2155" spans="1:12">
      <c r="A2155" s="68" t="s">
        <v>10918</v>
      </c>
      <c r="B2155" s="61">
        <v>89</v>
      </c>
      <c r="C2155" s="62">
        <v>43818159</v>
      </c>
      <c r="D2155" s="61" t="s">
        <v>5103</v>
      </c>
      <c r="E2155" s="61" t="s">
        <v>11785</v>
      </c>
      <c r="F2155" s="61" t="s">
        <v>37</v>
      </c>
      <c r="G2155" s="62">
        <v>20000000</v>
      </c>
      <c r="H2155" s="61">
        <v>3.9</v>
      </c>
      <c r="I2155" s="62">
        <f>Table1[[#This Row],[gross]]-Table1[[#This Row],[budget]]</f>
        <v>23818159</v>
      </c>
      <c r="J2155" s="61">
        <f>Table1[[#This Row],[gross]]/1000000</f>
        <v>43.818159000000001</v>
      </c>
      <c r="K2155" s="61">
        <f>Table1[[#This Row],[budget]]/1000000</f>
        <v>20</v>
      </c>
      <c r="L2155" s="71">
        <f>Table1[[#This Row],[Profit_Margin]]/1000000</f>
        <v>23.818159000000001</v>
      </c>
    </row>
    <row r="2156" spans="1:12">
      <c r="A2156" s="68" t="s">
        <v>12365</v>
      </c>
      <c r="B2156" s="61">
        <v>104</v>
      </c>
      <c r="C2156" s="62">
        <v>10106233</v>
      </c>
      <c r="D2156" s="61" t="s">
        <v>2527</v>
      </c>
      <c r="E2156" s="61" t="s">
        <v>16118</v>
      </c>
      <c r="F2156" s="61" t="s">
        <v>37</v>
      </c>
      <c r="G2156" s="62">
        <v>8000000</v>
      </c>
      <c r="H2156" s="61">
        <v>5.4</v>
      </c>
      <c r="I2156" s="62">
        <f>Table1[[#This Row],[gross]]-Table1[[#This Row],[budget]]</f>
        <v>2106233</v>
      </c>
      <c r="J2156" s="61">
        <f>Table1[[#This Row],[gross]]/1000000</f>
        <v>10.106233</v>
      </c>
      <c r="K2156" s="61">
        <f>Table1[[#This Row],[budget]]/1000000</f>
        <v>8</v>
      </c>
      <c r="L2156" s="71">
        <f>Table1[[#This Row],[Profit_Margin]]/1000000</f>
        <v>2.106233</v>
      </c>
    </row>
    <row r="2157" spans="1:12">
      <c r="A2157" s="68" t="s">
        <v>187</v>
      </c>
      <c r="B2157" s="61">
        <v>124</v>
      </c>
      <c r="C2157" s="62">
        <v>126464904</v>
      </c>
      <c r="D2157" s="61" t="s">
        <v>1380</v>
      </c>
      <c r="E2157" s="61" t="s">
        <v>1381</v>
      </c>
      <c r="F2157" s="61" t="s">
        <v>37</v>
      </c>
      <c r="G2157" s="62">
        <v>130000000</v>
      </c>
      <c r="H2157" s="61">
        <v>7</v>
      </c>
      <c r="I2157" s="62">
        <f>Table1[[#This Row],[gross]]-Table1[[#This Row],[budget]]</f>
        <v>-3535096</v>
      </c>
      <c r="J2157" s="61">
        <f>Table1[[#This Row],[gross]]/1000000</f>
        <v>126.464904</v>
      </c>
      <c r="K2157" s="61">
        <f>Table1[[#This Row],[budget]]/1000000</f>
        <v>130</v>
      </c>
      <c r="L2157" s="71">
        <f>Table1[[#This Row],[Profit_Margin]]/1000000</f>
        <v>-3.5350959999999998</v>
      </c>
    </row>
    <row r="2158" spans="1:12">
      <c r="A2158" s="68" t="s">
        <v>6051</v>
      </c>
      <c r="B2158" s="61">
        <v>106</v>
      </c>
      <c r="C2158" s="62">
        <v>7556708</v>
      </c>
      <c r="D2158" s="61" t="s">
        <v>3409</v>
      </c>
      <c r="E2158" s="61" t="s">
        <v>13133</v>
      </c>
      <c r="F2158" s="61" t="s">
        <v>37</v>
      </c>
      <c r="G2158" s="62">
        <v>15000000</v>
      </c>
      <c r="H2158" s="61">
        <v>6.6</v>
      </c>
      <c r="I2158" s="62">
        <f>Table1[[#This Row],[gross]]-Table1[[#This Row],[budget]]</f>
        <v>-7443292</v>
      </c>
      <c r="J2158" s="61">
        <f>Table1[[#This Row],[gross]]/1000000</f>
        <v>7.5567080000000004</v>
      </c>
      <c r="K2158" s="61">
        <f>Table1[[#This Row],[budget]]/1000000</f>
        <v>15</v>
      </c>
      <c r="L2158" s="71">
        <f>Table1[[#This Row],[Profit_Margin]]/1000000</f>
        <v>-7.4432919999999996</v>
      </c>
    </row>
    <row r="2159" spans="1:12">
      <c r="A2159" s="68" t="s">
        <v>3778</v>
      </c>
      <c r="B2159" s="61">
        <v>135</v>
      </c>
      <c r="C2159" s="62">
        <v>32598931</v>
      </c>
      <c r="D2159" s="61" t="s">
        <v>923</v>
      </c>
      <c r="E2159" s="61" t="s">
        <v>3780</v>
      </c>
      <c r="F2159" s="61" t="s">
        <v>37</v>
      </c>
      <c r="G2159" s="62">
        <v>65000000</v>
      </c>
      <c r="H2159" s="61">
        <v>6.2</v>
      </c>
      <c r="I2159" s="62">
        <f>Table1[[#This Row],[gross]]-Table1[[#This Row],[budget]]</f>
        <v>-32401069</v>
      </c>
      <c r="J2159" s="61">
        <f>Table1[[#This Row],[gross]]/1000000</f>
        <v>32.598931</v>
      </c>
      <c r="K2159" s="61">
        <f>Table1[[#This Row],[budget]]/1000000</f>
        <v>65</v>
      </c>
      <c r="L2159" s="71">
        <f>Table1[[#This Row],[Profit_Margin]]/1000000</f>
        <v>-32.401069</v>
      </c>
    </row>
    <row r="2160" spans="1:12">
      <c r="A2160" s="68" t="s">
        <v>18650</v>
      </c>
      <c r="B2160" s="61">
        <v>85</v>
      </c>
      <c r="C2160" s="62">
        <v>265107</v>
      </c>
      <c r="D2160" s="61" t="s">
        <v>18652</v>
      </c>
      <c r="E2160" s="61" t="s">
        <v>18653</v>
      </c>
      <c r="F2160" s="61" t="s">
        <v>37</v>
      </c>
      <c r="G2160" s="62">
        <v>1500000</v>
      </c>
      <c r="H2160" s="61">
        <v>6.3</v>
      </c>
      <c r="I2160" s="62">
        <f>Table1[[#This Row],[gross]]-Table1[[#This Row],[budget]]</f>
        <v>-1234893</v>
      </c>
      <c r="J2160" s="61">
        <f>Table1[[#This Row],[gross]]/1000000</f>
        <v>0.26510699999999998</v>
      </c>
      <c r="K2160" s="61">
        <f>Table1[[#This Row],[budget]]/1000000</f>
        <v>1.5</v>
      </c>
      <c r="L2160" s="71">
        <f>Table1[[#This Row],[Profit_Margin]]/1000000</f>
        <v>-1.234893</v>
      </c>
    </row>
    <row r="2161" spans="1:12">
      <c r="A2161" s="68" t="s">
        <v>11032</v>
      </c>
      <c r="B2161" s="61">
        <v>108</v>
      </c>
      <c r="C2161" s="62">
        <v>32000000</v>
      </c>
      <c r="D2161" s="61" t="s">
        <v>3030</v>
      </c>
      <c r="E2161" s="61" t="s">
        <v>11035</v>
      </c>
      <c r="F2161" s="61" t="s">
        <v>37</v>
      </c>
      <c r="G2161" s="62">
        <v>806947</v>
      </c>
      <c r="H2161" s="61">
        <v>8.5</v>
      </c>
      <c r="I2161" s="62">
        <f>Table1[[#This Row],[gross]]-Table1[[#This Row],[budget]]</f>
        <v>31193053</v>
      </c>
      <c r="J2161" s="61">
        <f>Table1[[#This Row],[gross]]/1000000</f>
        <v>32</v>
      </c>
      <c r="K2161" s="61">
        <f>Table1[[#This Row],[budget]]/1000000</f>
        <v>0.80694699999999997</v>
      </c>
      <c r="L2161" s="71">
        <f>Table1[[#This Row],[Profit_Margin]]/1000000</f>
        <v>31.193052999999999</v>
      </c>
    </row>
    <row r="2162" spans="1:12">
      <c r="A2162" s="68" t="s">
        <v>1633</v>
      </c>
      <c r="B2162" s="61">
        <v>140</v>
      </c>
      <c r="C2162" s="62">
        <v>97030725</v>
      </c>
      <c r="D2162" s="61" t="s">
        <v>1721</v>
      </c>
      <c r="E2162" s="61" t="s">
        <v>1722</v>
      </c>
      <c r="F2162" s="61" t="s">
        <v>37</v>
      </c>
      <c r="G2162" s="62">
        <v>100000000</v>
      </c>
      <c r="H2162" s="61">
        <v>7</v>
      </c>
      <c r="I2162" s="62">
        <f>Table1[[#This Row],[gross]]-Table1[[#This Row],[budget]]</f>
        <v>-2969275</v>
      </c>
      <c r="J2162" s="61">
        <f>Table1[[#This Row],[gross]]/1000000</f>
        <v>97.030725000000004</v>
      </c>
      <c r="K2162" s="61">
        <f>Table1[[#This Row],[budget]]/1000000</f>
        <v>100</v>
      </c>
      <c r="L2162" s="71">
        <f>Table1[[#This Row],[Profit_Margin]]/1000000</f>
        <v>-2.9692750000000001</v>
      </c>
    </row>
    <row r="2163" spans="1:12">
      <c r="A2163" s="68" t="s">
        <v>1764</v>
      </c>
      <c r="B2163" s="61">
        <v>178</v>
      </c>
      <c r="C2163" s="62">
        <v>107930000</v>
      </c>
      <c r="D2163" s="61" t="s">
        <v>1935</v>
      </c>
      <c r="E2163" s="61" t="s">
        <v>15952</v>
      </c>
      <c r="F2163" s="61" t="s">
        <v>37</v>
      </c>
      <c r="G2163" s="62">
        <v>8000000</v>
      </c>
      <c r="H2163" s="61">
        <v>8.9</v>
      </c>
      <c r="I2163" s="62">
        <f>Table1[[#This Row],[gross]]-Table1[[#This Row],[budget]]</f>
        <v>99930000</v>
      </c>
      <c r="J2163" s="61">
        <f>Table1[[#This Row],[gross]]/1000000</f>
        <v>107.93</v>
      </c>
      <c r="K2163" s="61">
        <f>Table1[[#This Row],[budget]]/1000000</f>
        <v>8</v>
      </c>
      <c r="L2163" s="71">
        <f>Table1[[#This Row],[Profit_Margin]]/1000000</f>
        <v>99.93</v>
      </c>
    </row>
    <row r="2164" spans="1:12">
      <c r="A2164" s="68" t="s">
        <v>10645</v>
      </c>
      <c r="B2164" s="61">
        <v>90</v>
      </c>
      <c r="C2164" s="62">
        <v>20259297</v>
      </c>
      <c r="D2164" s="61" t="s">
        <v>3171</v>
      </c>
      <c r="E2164" s="61" t="s">
        <v>10647</v>
      </c>
      <c r="F2164" s="61" t="s">
        <v>37</v>
      </c>
      <c r="G2164" s="62">
        <v>20000000</v>
      </c>
      <c r="H2164" s="61">
        <v>4.7</v>
      </c>
      <c r="I2164" s="62">
        <f>Table1[[#This Row],[gross]]-Table1[[#This Row],[budget]]</f>
        <v>259297</v>
      </c>
      <c r="J2164" s="61">
        <f>Table1[[#This Row],[gross]]/1000000</f>
        <v>20.259297</v>
      </c>
      <c r="K2164" s="61">
        <f>Table1[[#This Row],[budget]]/1000000</f>
        <v>20</v>
      </c>
      <c r="L2164" s="71">
        <f>Table1[[#This Row],[Profit_Margin]]/1000000</f>
        <v>0.259297</v>
      </c>
    </row>
    <row r="2165" spans="1:12">
      <c r="A2165" s="68" t="s">
        <v>7076</v>
      </c>
      <c r="B2165" s="61">
        <v>95</v>
      </c>
      <c r="C2165" s="62">
        <v>17791031</v>
      </c>
      <c r="D2165" s="61" t="s">
        <v>9762</v>
      </c>
      <c r="E2165" s="61" t="s">
        <v>9763</v>
      </c>
      <c r="F2165" s="61" t="s">
        <v>37</v>
      </c>
      <c r="G2165" s="62">
        <v>25000000</v>
      </c>
      <c r="H2165" s="61">
        <v>7.3</v>
      </c>
      <c r="I2165" s="62">
        <f>Table1[[#This Row],[gross]]-Table1[[#This Row],[budget]]</f>
        <v>-7208969</v>
      </c>
      <c r="J2165" s="61">
        <f>Table1[[#This Row],[gross]]/1000000</f>
        <v>17.791031</v>
      </c>
      <c r="K2165" s="61">
        <f>Table1[[#This Row],[budget]]/1000000</f>
        <v>25</v>
      </c>
      <c r="L2165" s="71">
        <f>Table1[[#This Row],[Profit_Margin]]/1000000</f>
        <v>-7.2089689999999997</v>
      </c>
    </row>
    <row r="2166" spans="1:12">
      <c r="A2166" s="68" t="s">
        <v>7673</v>
      </c>
      <c r="B2166" s="61">
        <v>103</v>
      </c>
      <c r="C2166" s="62">
        <v>7948159</v>
      </c>
      <c r="D2166" s="61" t="s">
        <v>464</v>
      </c>
      <c r="E2166" s="61" t="s">
        <v>7674</v>
      </c>
      <c r="F2166" s="61" t="s">
        <v>37</v>
      </c>
      <c r="G2166" s="62">
        <v>35000000</v>
      </c>
      <c r="H2166" s="61">
        <v>6</v>
      </c>
      <c r="I2166" s="62">
        <f>Table1[[#This Row],[gross]]-Table1[[#This Row],[budget]]</f>
        <v>-27051841</v>
      </c>
      <c r="J2166" s="61">
        <f>Table1[[#This Row],[gross]]/1000000</f>
        <v>7.9481590000000004</v>
      </c>
      <c r="K2166" s="61">
        <f>Table1[[#This Row],[budget]]/1000000</f>
        <v>35</v>
      </c>
      <c r="L2166" s="71">
        <f>Table1[[#This Row],[Profit_Margin]]/1000000</f>
        <v>-27.051841</v>
      </c>
    </row>
    <row r="2167" spans="1:12">
      <c r="A2167" s="68" t="s">
        <v>371</v>
      </c>
      <c r="B2167" s="61">
        <v>124</v>
      </c>
      <c r="C2167" s="62">
        <v>8406264</v>
      </c>
      <c r="D2167" s="61" t="s">
        <v>1415</v>
      </c>
      <c r="E2167" s="61" t="s">
        <v>7867</v>
      </c>
      <c r="F2167" s="61" t="s">
        <v>37</v>
      </c>
      <c r="G2167" s="62">
        <v>38000000</v>
      </c>
      <c r="H2167" s="61">
        <v>6</v>
      </c>
      <c r="I2167" s="62">
        <f>Table1[[#This Row],[gross]]-Table1[[#This Row],[budget]]</f>
        <v>-29593736</v>
      </c>
      <c r="J2167" s="61">
        <f>Table1[[#This Row],[gross]]/1000000</f>
        <v>8.4062640000000002</v>
      </c>
      <c r="K2167" s="61">
        <f>Table1[[#This Row],[budget]]/1000000</f>
        <v>38</v>
      </c>
      <c r="L2167" s="71">
        <f>Table1[[#This Row],[Profit_Margin]]/1000000</f>
        <v>-29.593736</v>
      </c>
    </row>
    <row r="2168" spans="1:12">
      <c r="A2168" s="68" t="s">
        <v>721</v>
      </c>
      <c r="B2168" s="61">
        <v>90</v>
      </c>
      <c r="C2168" s="62">
        <v>149234747</v>
      </c>
      <c r="D2168" s="61" t="s">
        <v>1035</v>
      </c>
      <c r="E2168" s="61" t="s">
        <v>1194</v>
      </c>
      <c r="F2168" s="61" t="s">
        <v>37</v>
      </c>
      <c r="G2168" s="62">
        <v>130000000</v>
      </c>
      <c r="H2168" s="61">
        <v>6.7</v>
      </c>
      <c r="I2168" s="62">
        <f>Table1[[#This Row],[gross]]-Table1[[#This Row],[budget]]</f>
        <v>19234747</v>
      </c>
      <c r="J2168" s="61">
        <f>Table1[[#This Row],[gross]]/1000000</f>
        <v>149.234747</v>
      </c>
      <c r="K2168" s="61">
        <f>Table1[[#This Row],[budget]]/1000000</f>
        <v>130</v>
      </c>
      <c r="L2168" s="71">
        <f>Table1[[#This Row],[Profit_Margin]]/1000000</f>
        <v>19.234746999999999</v>
      </c>
    </row>
    <row r="2169" spans="1:12">
      <c r="A2169" s="68" t="s">
        <v>125</v>
      </c>
      <c r="B2169" s="61">
        <v>106</v>
      </c>
      <c r="C2169" s="62">
        <v>168368427</v>
      </c>
      <c r="D2169" s="61" t="s">
        <v>127</v>
      </c>
      <c r="E2169" s="61" t="s">
        <v>129</v>
      </c>
      <c r="F2169" s="61" t="s">
        <v>37</v>
      </c>
      <c r="G2169" s="62">
        <v>200000000</v>
      </c>
      <c r="H2169" s="61">
        <v>6.7</v>
      </c>
      <c r="I2169" s="62">
        <f>Table1[[#This Row],[gross]]-Table1[[#This Row],[budget]]</f>
        <v>-31631573</v>
      </c>
      <c r="J2169" s="61">
        <f>Table1[[#This Row],[gross]]/1000000</f>
        <v>168.368427</v>
      </c>
      <c r="K2169" s="61">
        <f>Table1[[#This Row],[budget]]/1000000</f>
        <v>200</v>
      </c>
      <c r="L2169" s="71">
        <f>Table1[[#This Row],[Profit_Margin]]/1000000</f>
        <v>-31.631572999999999</v>
      </c>
    </row>
    <row r="2170" spans="1:12">
      <c r="A2170" s="68" t="s">
        <v>14108</v>
      </c>
      <c r="B2170" s="61">
        <v>89</v>
      </c>
      <c r="C2170" s="62">
        <v>31691811</v>
      </c>
      <c r="D2170" s="61" t="s">
        <v>4332</v>
      </c>
      <c r="E2170" s="61" t="s">
        <v>14109</v>
      </c>
      <c r="F2170" s="61" t="s">
        <v>37</v>
      </c>
      <c r="G2170" s="62">
        <v>12000000</v>
      </c>
      <c r="H2170" s="61">
        <v>6</v>
      </c>
      <c r="I2170" s="62">
        <f>Table1[[#This Row],[gross]]-Table1[[#This Row],[budget]]</f>
        <v>19691811</v>
      </c>
      <c r="J2170" s="61">
        <f>Table1[[#This Row],[gross]]/1000000</f>
        <v>31.691811000000001</v>
      </c>
      <c r="K2170" s="61">
        <f>Table1[[#This Row],[budget]]/1000000</f>
        <v>12</v>
      </c>
      <c r="L2170" s="71">
        <f>Table1[[#This Row],[Profit_Margin]]/1000000</f>
        <v>19.691811000000001</v>
      </c>
    </row>
    <row r="2171" spans="1:12">
      <c r="A2171" s="68" t="s">
        <v>14598</v>
      </c>
      <c r="B2171" s="61">
        <v>98</v>
      </c>
      <c r="C2171" s="62">
        <v>18381787</v>
      </c>
      <c r="D2171" s="61" t="s">
        <v>2527</v>
      </c>
      <c r="E2171" s="61" t="s">
        <v>14600</v>
      </c>
      <c r="F2171" s="61" t="s">
        <v>37</v>
      </c>
      <c r="G2171" s="62">
        <v>11000000</v>
      </c>
      <c r="H2171" s="61">
        <v>6.8</v>
      </c>
      <c r="I2171" s="62">
        <f>Table1[[#This Row],[gross]]-Table1[[#This Row],[budget]]</f>
        <v>7381787</v>
      </c>
      <c r="J2171" s="61">
        <f>Table1[[#This Row],[gross]]/1000000</f>
        <v>18.381786999999999</v>
      </c>
      <c r="K2171" s="61">
        <f>Table1[[#This Row],[budget]]/1000000</f>
        <v>11</v>
      </c>
      <c r="L2171" s="71">
        <f>Table1[[#This Row],[Profit_Margin]]/1000000</f>
        <v>7.3817870000000001</v>
      </c>
    </row>
    <row r="2172" spans="1:12">
      <c r="A2172" s="68" t="s">
        <v>7484</v>
      </c>
      <c r="B2172" s="61">
        <v>101</v>
      </c>
      <c r="C2172" s="62">
        <v>30307804</v>
      </c>
      <c r="D2172" s="61" t="s">
        <v>5051</v>
      </c>
      <c r="E2172" s="61" t="s">
        <v>7486</v>
      </c>
      <c r="F2172" s="61" t="s">
        <v>37</v>
      </c>
      <c r="G2172" s="62">
        <v>35000000</v>
      </c>
      <c r="H2172" s="61">
        <v>5.2</v>
      </c>
      <c r="I2172" s="62">
        <f>Table1[[#This Row],[gross]]-Table1[[#This Row],[budget]]</f>
        <v>-4692196</v>
      </c>
      <c r="J2172" s="61">
        <f>Table1[[#This Row],[gross]]/1000000</f>
        <v>30.307804000000001</v>
      </c>
      <c r="K2172" s="61">
        <f>Table1[[#This Row],[budget]]/1000000</f>
        <v>35</v>
      </c>
      <c r="L2172" s="71">
        <f>Table1[[#This Row],[Profit_Margin]]/1000000</f>
        <v>-4.692196</v>
      </c>
    </row>
    <row r="2173" spans="1:12">
      <c r="A2173" s="68" t="s">
        <v>5930</v>
      </c>
      <c r="B2173" s="61">
        <v>119</v>
      </c>
      <c r="C2173" s="62">
        <v>21413105</v>
      </c>
      <c r="D2173" s="61" t="s">
        <v>10987</v>
      </c>
      <c r="E2173" s="61" t="s">
        <v>10988</v>
      </c>
      <c r="F2173" s="61" t="s">
        <v>37</v>
      </c>
      <c r="G2173" s="62">
        <v>20000000</v>
      </c>
      <c r="H2173" s="61">
        <v>6.8</v>
      </c>
      <c r="I2173" s="62">
        <f>Table1[[#This Row],[gross]]-Table1[[#This Row],[budget]]</f>
        <v>1413105</v>
      </c>
      <c r="J2173" s="61">
        <f>Table1[[#This Row],[gross]]/1000000</f>
        <v>21.413105000000002</v>
      </c>
      <c r="K2173" s="61">
        <f>Table1[[#This Row],[budget]]/1000000</f>
        <v>20</v>
      </c>
      <c r="L2173" s="71">
        <f>Table1[[#This Row],[Profit_Margin]]/1000000</f>
        <v>1.4131050000000001</v>
      </c>
    </row>
    <row r="2174" spans="1:12">
      <c r="A2174" s="68" t="s">
        <v>9128</v>
      </c>
      <c r="B2174" s="61">
        <v>124</v>
      </c>
      <c r="C2174" s="62">
        <v>7060876</v>
      </c>
      <c r="D2174" s="61" t="s">
        <v>1544</v>
      </c>
      <c r="E2174" s="61" t="s">
        <v>13608</v>
      </c>
      <c r="F2174" s="61" t="s">
        <v>37</v>
      </c>
      <c r="G2174" s="62">
        <v>13500000</v>
      </c>
      <c r="H2174" s="61">
        <v>7.4</v>
      </c>
      <c r="I2174" s="62">
        <f>Table1[[#This Row],[gross]]-Table1[[#This Row],[budget]]</f>
        <v>-6439124</v>
      </c>
      <c r="J2174" s="61">
        <f>Table1[[#This Row],[gross]]/1000000</f>
        <v>7.0608760000000004</v>
      </c>
      <c r="K2174" s="61">
        <f>Table1[[#This Row],[budget]]/1000000</f>
        <v>13.5</v>
      </c>
      <c r="L2174" s="71">
        <f>Table1[[#This Row],[Profit_Margin]]/1000000</f>
        <v>-6.4391239999999996</v>
      </c>
    </row>
    <row r="2175" spans="1:12">
      <c r="A2175" s="68" t="s">
        <v>17683</v>
      </c>
      <c r="B2175" s="61">
        <v>90</v>
      </c>
      <c r="C2175" s="62">
        <v>1689999</v>
      </c>
      <c r="D2175" s="61" t="s">
        <v>3409</v>
      </c>
      <c r="E2175" s="61" t="s">
        <v>22853</v>
      </c>
      <c r="F2175" s="61" t="s">
        <v>2778</v>
      </c>
      <c r="G2175" s="62">
        <v>400000</v>
      </c>
      <c r="H2175" s="61">
        <v>7.1</v>
      </c>
      <c r="I2175" s="62">
        <f>Table1[[#This Row],[gross]]-Table1[[#This Row],[budget]]</f>
        <v>1289999</v>
      </c>
      <c r="J2175" s="61">
        <f>Table1[[#This Row],[gross]]/1000000</f>
        <v>1.689999</v>
      </c>
      <c r="K2175" s="61">
        <f>Table1[[#This Row],[budget]]/1000000</f>
        <v>0.4</v>
      </c>
      <c r="L2175" s="71">
        <f>Table1[[#This Row],[Profit_Margin]]/1000000</f>
        <v>1.2899989999999999</v>
      </c>
    </row>
    <row r="2176" spans="1:12">
      <c r="A2176" s="68" t="s">
        <v>1257</v>
      </c>
      <c r="B2176" s="61">
        <v>96</v>
      </c>
      <c r="C2176" s="62">
        <v>33592415</v>
      </c>
      <c r="D2176" s="61" t="s">
        <v>1258</v>
      </c>
      <c r="E2176" s="61" t="s">
        <v>1259</v>
      </c>
      <c r="F2176" s="61" t="s">
        <v>37</v>
      </c>
      <c r="G2176" s="62">
        <v>130000000</v>
      </c>
      <c r="H2176" s="61">
        <v>5.6</v>
      </c>
      <c r="I2176" s="62">
        <f>Table1[[#This Row],[gross]]-Table1[[#This Row],[budget]]</f>
        <v>-96407585</v>
      </c>
      <c r="J2176" s="61">
        <f>Table1[[#This Row],[gross]]/1000000</f>
        <v>33.592415000000003</v>
      </c>
      <c r="K2176" s="61">
        <f>Table1[[#This Row],[budget]]/1000000</f>
        <v>130</v>
      </c>
      <c r="L2176" s="71">
        <f>Table1[[#This Row],[Profit_Margin]]/1000000</f>
        <v>-96.407584999999997</v>
      </c>
    </row>
    <row r="2177" spans="1:12">
      <c r="A2177" s="68" t="s">
        <v>17457</v>
      </c>
      <c r="B2177" s="61">
        <v>99</v>
      </c>
      <c r="C2177" s="62">
        <v>22770</v>
      </c>
      <c r="D2177" s="61" t="s">
        <v>2527</v>
      </c>
      <c r="E2177" s="61" t="s">
        <v>17459</v>
      </c>
      <c r="F2177" s="61" t="s">
        <v>676</v>
      </c>
      <c r="G2177" s="62">
        <v>5500000</v>
      </c>
      <c r="H2177" s="61">
        <v>6.1</v>
      </c>
      <c r="I2177" s="62">
        <f>Table1[[#This Row],[gross]]-Table1[[#This Row],[budget]]</f>
        <v>-5477230</v>
      </c>
      <c r="J2177" s="61">
        <f>Table1[[#This Row],[gross]]/1000000</f>
        <v>2.2769999999999999E-2</v>
      </c>
      <c r="K2177" s="61">
        <f>Table1[[#This Row],[budget]]/1000000</f>
        <v>5.5</v>
      </c>
      <c r="L2177" s="71">
        <f>Table1[[#This Row],[Profit_Margin]]/1000000</f>
        <v>-5.4772299999999996</v>
      </c>
    </row>
    <row r="2178" spans="1:12">
      <c r="A2178" s="68" t="s">
        <v>17163</v>
      </c>
      <c r="B2178" s="61">
        <v>91</v>
      </c>
      <c r="C2178" s="62">
        <v>2221809</v>
      </c>
      <c r="D2178" s="61" t="s">
        <v>3409</v>
      </c>
      <c r="E2178" s="61" t="s">
        <v>17915</v>
      </c>
      <c r="F2178" s="61" t="s">
        <v>37</v>
      </c>
      <c r="G2178" s="62">
        <v>5000000</v>
      </c>
      <c r="H2178" s="61">
        <v>7</v>
      </c>
      <c r="I2178" s="62">
        <f>Table1[[#This Row],[gross]]-Table1[[#This Row],[budget]]</f>
        <v>-2778191</v>
      </c>
      <c r="J2178" s="61">
        <f>Table1[[#This Row],[gross]]/1000000</f>
        <v>2.2218089999999999</v>
      </c>
      <c r="K2178" s="61">
        <f>Table1[[#This Row],[budget]]/1000000</f>
        <v>5</v>
      </c>
      <c r="L2178" s="71">
        <f>Table1[[#This Row],[Profit_Margin]]/1000000</f>
        <v>-2.7781910000000001</v>
      </c>
    </row>
    <row r="2179" spans="1:12">
      <c r="A2179" s="68" t="s">
        <v>1198</v>
      </c>
      <c r="B2179" s="61">
        <v>94</v>
      </c>
      <c r="C2179" s="62">
        <v>6165429</v>
      </c>
      <c r="D2179" s="61" t="s">
        <v>16604</v>
      </c>
      <c r="E2179" s="61" t="s">
        <v>16606</v>
      </c>
      <c r="F2179" s="61" t="s">
        <v>2221</v>
      </c>
      <c r="G2179" s="62">
        <v>6000000</v>
      </c>
      <c r="H2179" s="61">
        <v>7.5</v>
      </c>
      <c r="I2179" s="62">
        <f>Table1[[#This Row],[gross]]-Table1[[#This Row],[budget]]</f>
        <v>165429</v>
      </c>
      <c r="J2179" s="61">
        <f>Table1[[#This Row],[gross]]/1000000</f>
        <v>6.1654289999999996</v>
      </c>
      <c r="K2179" s="61">
        <f>Table1[[#This Row],[budget]]/1000000</f>
        <v>6</v>
      </c>
      <c r="L2179" s="71">
        <f>Table1[[#This Row],[Profit_Margin]]/1000000</f>
        <v>0.16542899999999999</v>
      </c>
    </row>
    <row r="2180" spans="1:12">
      <c r="A2180" s="68" t="s">
        <v>5133</v>
      </c>
      <c r="B2180" s="61">
        <v>98</v>
      </c>
      <c r="C2180" s="62">
        <v>67128202</v>
      </c>
      <c r="D2180" s="61" t="s">
        <v>5135</v>
      </c>
      <c r="E2180" s="61" t="s">
        <v>5136</v>
      </c>
      <c r="F2180" s="61" t="s">
        <v>37</v>
      </c>
      <c r="G2180" s="62">
        <v>65000000</v>
      </c>
      <c r="H2180" s="61">
        <v>5.7</v>
      </c>
      <c r="I2180" s="62">
        <f>Table1[[#This Row],[gross]]-Table1[[#This Row],[budget]]</f>
        <v>2128202</v>
      </c>
      <c r="J2180" s="61">
        <f>Table1[[#This Row],[gross]]/1000000</f>
        <v>67.128202000000002</v>
      </c>
      <c r="K2180" s="61">
        <f>Table1[[#This Row],[budget]]/1000000</f>
        <v>65</v>
      </c>
      <c r="L2180" s="71">
        <f>Table1[[#This Row],[Profit_Margin]]/1000000</f>
        <v>2.1282019999999999</v>
      </c>
    </row>
    <row r="2181" spans="1:12">
      <c r="A2181" s="68" t="s">
        <v>4003</v>
      </c>
      <c r="B2181" s="61">
        <v>88</v>
      </c>
      <c r="C2181" s="62">
        <v>14792779</v>
      </c>
      <c r="D2181" s="61" t="s">
        <v>1671</v>
      </c>
      <c r="E2181" s="61" t="s">
        <v>12494</v>
      </c>
      <c r="F2181" s="61" t="s">
        <v>37</v>
      </c>
      <c r="G2181" s="62">
        <v>16000000</v>
      </c>
      <c r="H2181" s="61">
        <v>7.6</v>
      </c>
      <c r="I2181" s="62">
        <f>Table1[[#This Row],[gross]]-Table1[[#This Row],[budget]]</f>
        <v>-1207221</v>
      </c>
      <c r="J2181" s="61">
        <f>Table1[[#This Row],[gross]]/1000000</f>
        <v>14.792778999999999</v>
      </c>
      <c r="K2181" s="61">
        <f>Table1[[#This Row],[budget]]/1000000</f>
        <v>16</v>
      </c>
      <c r="L2181" s="71">
        <f>Table1[[#This Row],[Profit_Margin]]/1000000</f>
        <v>-1.2072210000000001</v>
      </c>
    </row>
    <row r="2182" spans="1:12">
      <c r="A2182" s="68" t="s">
        <v>1058</v>
      </c>
      <c r="B2182" s="61">
        <v>114</v>
      </c>
      <c r="C2182" s="62">
        <v>4651977</v>
      </c>
      <c r="D2182" s="61" t="s">
        <v>3409</v>
      </c>
      <c r="E2182" s="61" t="s">
        <v>7701</v>
      </c>
      <c r="F2182" s="61" t="s">
        <v>37</v>
      </c>
      <c r="G2182" s="62">
        <v>35000000</v>
      </c>
      <c r="H2182" s="61">
        <v>6.9</v>
      </c>
      <c r="I2182" s="62">
        <f>Table1[[#This Row],[gross]]-Table1[[#This Row],[budget]]</f>
        <v>-30348023</v>
      </c>
      <c r="J2182" s="61">
        <f>Table1[[#This Row],[gross]]/1000000</f>
        <v>4.6519769999999996</v>
      </c>
      <c r="K2182" s="61">
        <f>Table1[[#This Row],[budget]]/1000000</f>
        <v>35</v>
      </c>
      <c r="L2182" s="71">
        <f>Table1[[#This Row],[Profit_Margin]]/1000000</f>
        <v>-30.348023000000001</v>
      </c>
    </row>
    <row r="2183" spans="1:12">
      <c r="A2183" s="68" t="s">
        <v>7352</v>
      </c>
      <c r="B2183" s="61">
        <v>109</v>
      </c>
      <c r="C2183" s="62">
        <v>52277485</v>
      </c>
      <c r="D2183" s="61" t="s">
        <v>1634</v>
      </c>
      <c r="E2183" s="61" t="s">
        <v>7353</v>
      </c>
      <c r="F2183" s="61" t="s">
        <v>37</v>
      </c>
      <c r="G2183" s="62">
        <v>35000000</v>
      </c>
      <c r="H2183" s="61">
        <v>6.9</v>
      </c>
      <c r="I2183" s="62">
        <f>Table1[[#This Row],[gross]]-Table1[[#This Row],[budget]]</f>
        <v>17277485</v>
      </c>
      <c r="J2183" s="61">
        <f>Table1[[#This Row],[gross]]/1000000</f>
        <v>52.277484999999999</v>
      </c>
      <c r="K2183" s="61">
        <f>Table1[[#This Row],[budget]]/1000000</f>
        <v>35</v>
      </c>
      <c r="L2183" s="71">
        <f>Table1[[#This Row],[Profit_Margin]]/1000000</f>
        <v>17.277484999999999</v>
      </c>
    </row>
    <row r="2184" spans="1:12">
      <c r="A2184" s="68" t="s">
        <v>487</v>
      </c>
      <c r="B2184" s="61">
        <v>121</v>
      </c>
      <c r="C2184" s="62">
        <v>45250</v>
      </c>
      <c r="D2184" s="61" t="s">
        <v>1634</v>
      </c>
      <c r="E2184" s="61" t="s">
        <v>11856</v>
      </c>
      <c r="F2184" s="61" t="s">
        <v>37</v>
      </c>
      <c r="G2184" s="62">
        <v>18000000</v>
      </c>
      <c r="H2184" s="61">
        <v>8.3000000000000007</v>
      </c>
      <c r="I2184" s="62">
        <f>Table1[[#This Row],[gross]]-Table1[[#This Row],[budget]]</f>
        <v>-17954750</v>
      </c>
      <c r="J2184" s="61">
        <f>Table1[[#This Row],[gross]]/1000000</f>
        <v>4.5249999999999999E-2</v>
      </c>
      <c r="K2184" s="61">
        <f>Table1[[#This Row],[budget]]/1000000</f>
        <v>18</v>
      </c>
      <c r="L2184" s="71">
        <f>Table1[[#This Row],[Profit_Margin]]/1000000</f>
        <v>-17.954750000000001</v>
      </c>
    </row>
    <row r="2185" spans="1:12">
      <c r="A2185" s="68" t="s">
        <v>389</v>
      </c>
      <c r="B2185" s="61">
        <v>115</v>
      </c>
      <c r="C2185" s="62">
        <v>242374454</v>
      </c>
      <c r="D2185" s="61" t="s">
        <v>127</v>
      </c>
      <c r="E2185" s="61" t="s">
        <v>10635</v>
      </c>
      <c r="F2185" s="61" t="s">
        <v>37</v>
      </c>
      <c r="G2185" s="62">
        <v>18000000</v>
      </c>
      <c r="H2185" s="61">
        <v>8.5</v>
      </c>
      <c r="I2185" s="62">
        <f>Table1[[#This Row],[gross]]-Table1[[#This Row],[budget]]</f>
        <v>224374454</v>
      </c>
      <c r="J2185" s="61">
        <f>Table1[[#This Row],[gross]]/1000000</f>
        <v>242.37445399999999</v>
      </c>
      <c r="K2185" s="61">
        <f>Table1[[#This Row],[budget]]/1000000</f>
        <v>18</v>
      </c>
      <c r="L2185" s="71">
        <f>Table1[[#This Row],[Profit_Margin]]/1000000</f>
        <v>224.37445399999999</v>
      </c>
    </row>
    <row r="2186" spans="1:12">
      <c r="A2186" s="68" t="s">
        <v>3122</v>
      </c>
      <c r="B2186" s="61">
        <v>133</v>
      </c>
      <c r="C2186" s="62">
        <v>172825435</v>
      </c>
      <c r="D2186" s="61" t="s">
        <v>3409</v>
      </c>
      <c r="E2186" s="61" t="s">
        <v>9378</v>
      </c>
      <c r="F2186" s="61" t="s">
        <v>37</v>
      </c>
      <c r="G2186" s="62">
        <v>25000000</v>
      </c>
      <c r="H2186" s="61">
        <v>8</v>
      </c>
      <c r="I2186" s="62">
        <f>Table1[[#This Row],[gross]]-Table1[[#This Row],[budget]]</f>
        <v>147825435</v>
      </c>
      <c r="J2186" s="61">
        <f>Table1[[#This Row],[gross]]/1000000</f>
        <v>172.825435</v>
      </c>
      <c r="K2186" s="61">
        <f>Table1[[#This Row],[budget]]/1000000</f>
        <v>25</v>
      </c>
      <c r="L2186" s="71">
        <f>Table1[[#This Row],[Profit_Margin]]/1000000</f>
        <v>147.825435</v>
      </c>
    </row>
    <row r="2187" spans="1:12">
      <c r="A2187" s="68" t="s">
        <v>6804</v>
      </c>
      <c r="B2187" s="61">
        <v>119</v>
      </c>
      <c r="C2187" s="62">
        <v>7000000</v>
      </c>
      <c r="D2187" s="61" t="s">
        <v>712</v>
      </c>
      <c r="E2187" s="61" t="s">
        <v>6806</v>
      </c>
      <c r="F2187" s="61" t="s">
        <v>37</v>
      </c>
      <c r="G2187" s="62">
        <v>36000000</v>
      </c>
      <c r="H2187" s="61">
        <v>4.7</v>
      </c>
      <c r="I2187" s="62">
        <f>Table1[[#This Row],[gross]]-Table1[[#This Row],[budget]]</f>
        <v>-29000000</v>
      </c>
      <c r="J2187" s="61">
        <f>Table1[[#This Row],[gross]]/1000000</f>
        <v>7</v>
      </c>
      <c r="K2187" s="61">
        <f>Table1[[#This Row],[budget]]/1000000</f>
        <v>36</v>
      </c>
      <c r="L2187" s="71">
        <f>Table1[[#This Row],[Profit_Margin]]/1000000</f>
        <v>-29</v>
      </c>
    </row>
    <row r="2188" spans="1:12">
      <c r="A2188" s="68" t="s">
        <v>11835</v>
      </c>
      <c r="B2188" s="61">
        <v>103</v>
      </c>
      <c r="C2188" s="62">
        <v>10411980</v>
      </c>
      <c r="D2188" s="61" t="s">
        <v>13065</v>
      </c>
      <c r="E2188" s="61" t="s">
        <v>13066</v>
      </c>
      <c r="F2188" s="61" t="s">
        <v>37</v>
      </c>
      <c r="G2188" s="62">
        <v>15000000</v>
      </c>
      <c r="H2188" s="61">
        <v>5.9</v>
      </c>
      <c r="I2188" s="62">
        <f>Table1[[#This Row],[gross]]-Table1[[#This Row],[budget]]</f>
        <v>-4588020</v>
      </c>
      <c r="J2188" s="61">
        <f>Table1[[#This Row],[gross]]/1000000</f>
        <v>10.41198</v>
      </c>
      <c r="K2188" s="61">
        <f>Table1[[#This Row],[budget]]/1000000</f>
        <v>15</v>
      </c>
      <c r="L2188" s="71">
        <f>Table1[[#This Row],[Profit_Margin]]/1000000</f>
        <v>-4.5880200000000002</v>
      </c>
    </row>
    <row r="2189" spans="1:12">
      <c r="A2189" s="68" t="s">
        <v>2246</v>
      </c>
      <c r="B2189" s="61">
        <v>91</v>
      </c>
      <c r="C2189" s="62">
        <v>21370057</v>
      </c>
      <c r="D2189" s="61" t="s">
        <v>2125</v>
      </c>
      <c r="E2189" s="61" t="s">
        <v>14569</v>
      </c>
      <c r="F2189" s="61" t="s">
        <v>37</v>
      </c>
      <c r="G2189" s="62">
        <v>12000000</v>
      </c>
      <c r="H2189" s="61">
        <v>6</v>
      </c>
      <c r="I2189" s="62">
        <f>Table1[[#This Row],[gross]]-Table1[[#This Row],[budget]]</f>
        <v>9370057</v>
      </c>
      <c r="J2189" s="61">
        <f>Table1[[#This Row],[gross]]/1000000</f>
        <v>21.370056999999999</v>
      </c>
      <c r="K2189" s="61">
        <f>Table1[[#This Row],[budget]]/1000000</f>
        <v>12</v>
      </c>
      <c r="L2189" s="71">
        <f>Table1[[#This Row],[Profit_Margin]]/1000000</f>
        <v>9.3700569999999992</v>
      </c>
    </row>
    <row r="2190" spans="1:12">
      <c r="A2190" s="68" t="s">
        <v>3303</v>
      </c>
      <c r="B2190" s="61">
        <v>119</v>
      </c>
      <c r="C2190" s="62">
        <v>37486138</v>
      </c>
      <c r="D2190" s="61" t="s">
        <v>1415</v>
      </c>
      <c r="E2190" s="61" t="s">
        <v>5295</v>
      </c>
      <c r="F2190" s="61" t="s">
        <v>37</v>
      </c>
      <c r="G2190" s="62">
        <v>50000000</v>
      </c>
      <c r="H2190" s="61">
        <v>6</v>
      </c>
      <c r="I2190" s="62">
        <f>Table1[[#This Row],[gross]]-Table1[[#This Row],[budget]]</f>
        <v>-12513862</v>
      </c>
      <c r="J2190" s="61">
        <f>Table1[[#This Row],[gross]]/1000000</f>
        <v>37.486137999999997</v>
      </c>
      <c r="K2190" s="61">
        <f>Table1[[#This Row],[budget]]/1000000</f>
        <v>50</v>
      </c>
      <c r="L2190" s="71">
        <f>Table1[[#This Row],[Profit_Margin]]/1000000</f>
        <v>-12.513862</v>
      </c>
    </row>
    <row r="2191" spans="1:12">
      <c r="A2191" s="68" t="s">
        <v>14895</v>
      </c>
      <c r="B2191" s="61">
        <v>88</v>
      </c>
      <c r="C2191" s="62">
        <v>2073984</v>
      </c>
      <c r="D2191" s="61" t="s">
        <v>214</v>
      </c>
      <c r="E2191" s="61" t="s">
        <v>22168</v>
      </c>
      <c r="F2191" s="61" t="s">
        <v>37</v>
      </c>
      <c r="G2191" s="62">
        <v>800000</v>
      </c>
      <c r="H2191" s="61">
        <v>7.2</v>
      </c>
      <c r="I2191" s="62">
        <f>Table1[[#This Row],[gross]]-Table1[[#This Row],[budget]]</f>
        <v>1273984</v>
      </c>
      <c r="J2191" s="61">
        <f>Table1[[#This Row],[gross]]/1000000</f>
        <v>2.0739839999999998</v>
      </c>
      <c r="K2191" s="61">
        <f>Table1[[#This Row],[budget]]/1000000</f>
        <v>0.8</v>
      </c>
      <c r="L2191" s="71">
        <f>Table1[[#This Row],[Profit_Margin]]/1000000</f>
        <v>1.273984</v>
      </c>
    </row>
    <row r="2192" spans="1:12">
      <c r="A2192" s="68" t="s">
        <v>4471</v>
      </c>
      <c r="B2192" s="61">
        <v>87</v>
      </c>
      <c r="C2192" s="62">
        <v>53715611</v>
      </c>
      <c r="D2192" s="61" t="s">
        <v>4473</v>
      </c>
      <c r="E2192" s="61" t="s">
        <v>4474</v>
      </c>
      <c r="F2192" s="61" t="s">
        <v>37</v>
      </c>
      <c r="G2192" s="62">
        <v>63000000</v>
      </c>
      <c r="H2192" s="61">
        <v>5.7</v>
      </c>
      <c r="I2192" s="62">
        <f>Table1[[#This Row],[gross]]-Table1[[#This Row],[budget]]</f>
        <v>-9284389</v>
      </c>
      <c r="J2192" s="61">
        <f>Table1[[#This Row],[gross]]/1000000</f>
        <v>53.715611000000003</v>
      </c>
      <c r="K2192" s="61">
        <f>Table1[[#This Row],[budget]]/1000000</f>
        <v>63</v>
      </c>
      <c r="L2192" s="71">
        <f>Table1[[#This Row],[Profit_Margin]]/1000000</f>
        <v>-9.2843889999999991</v>
      </c>
    </row>
    <row r="2193" spans="1:12">
      <c r="A2193" s="68" t="s">
        <v>5985</v>
      </c>
      <c r="B2193" s="61">
        <v>96</v>
      </c>
      <c r="C2193" s="62">
        <v>150415432</v>
      </c>
      <c r="D2193" s="61" t="s">
        <v>4473</v>
      </c>
      <c r="E2193" s="61" t="s">
        <v>6020</v>
      </c>
      <c r="F2193" s="61" t="s">
        <v>37</v>
      </c>
      <c r="G2193" s="62">
        <v>44000000</v>
      </c>
      <c r="H2193" s="61">
        <v>6.4</v>
      </c>
      <c r="I2193" s="62">
        <f>Table1[[#This Row],[gross]]-Table1[[#This Row],[budget]]</f>
        <v>106415432</v>
      </c>
      <c r="J2193" s="61">
        <f>Table1[[#This Row],[gross]]/1000000</f>
        <v>150.41543200000001</v>
      </c>
      <c r="K2193" s="61">
        <f>Table1[[#This Row],[budget]]/1000000</f>
        <v>44</v>
      </c>
      <c r="L2193" s="71">
        <f>Table1[[#This Row],[Profit_Margin]]/1000000</f>
        <v>106.415432</v>
      </c>
    </row>
    <row r="2194" spans="1:12">
      <c r="A2194" s="68" t="s">
        <v>12904</v>
      </c>
      <c r="B2194" s="61">
        <v>103</v>
      </c>
      <c r="C2194" s="62">
        <v>26161406</v>
      </c>
      <c r="D2194" s="61" t="s">
        <v>787</v>
      </c>
      <c r="E2194" s="61" t="s">
        <v>12907</v>
      </c>
      <c r="F2194" s="61" t="s">
        <v>37</v>
      </c>
      <c r="G2194" s="62">
        <v>15000000</v>
      </c>
      <c r="H2194" s="61">
        <v>6.7</v>
      </c>
      <c r="I2194" s="62">
        <f>Table1[[#This Row],[gross]]-Table1[[#This Row],[budget]]</f>
        <v>11161406</v>
      </c>
      <c r="J2194" s="61">
        <f>Table1[[#This Row],[gross]]/1000000</f>
        <v>26.161405999999999</v>
      </c>
      <c r="K2194" s="61">
        <f>Table1[[#This Row],[budget]]/1000000</f>
        <v>15</v>
      </c>
      <c r="L2194" s="71">
        <f>Table1[[#This Row],[Profit_Margin]]/1000000</f>
        <v>11.161405999999999</v>
      </c>
    </row>
    <row r="2195" spans="1:12">
      <c r="A2195" s="68" t="s">
        <v>2213</v>
      </c>
      <c r="B2195" s="61">
        <v>133</v>
      </c>
      <c r="C2195" s="62">
        <v>31054924</v>
      </c>
      <c r="D2195" s="61" t="s">
        <v>3831</v>
      </c>
      <c r="E2195" s="61" t="s">
        <v>3832</v>
      </c>
      <c r="F2195" s="61" t="s">
        <v>37</v>
      </c>
      <c r="G2195" s="62">
        <v>64000000</v>
      </c>
      <c r="H2195" s="61">
        <v>5.0999999999999996</v>
      </c>
      <c r="I2195" s="62">
        <f>Table1[[#This Row],[gross]]-Table1[[#This Row],[budget]]</f>
        <v>-32945076</v>
      </c>
      <c r="J2195" s="61">
        <f>Table1[[#This Row],[gross]]/1000000</f>
        <v>31.054924</v>
      </c>
      <c r="K2195" s="61">
        <f>Table1[[#This Row],[budget]]/1000000</f>
        <v>64</v>
      </c>
      <c r="L2195" s="71">
        <f>Table1[[#This Row],[Profit_Margin]]/1000000</f>
        <v>-32.945076</v>
      </c>
    </row>
    <row r="2196" spans="1:12">
      <c r="A2196" s="68" t="s">
        <v>40</v>
      </c>
      <c r="B2196" s="61">
        <v>107</v>
      </c>
      <c r="C2196" s="62">
        <v>123207194</v>
      </c>
      <c r="D2196" s="61" t="s">
        <v>1145</v>
      </c>
      <c r="E2196" s="61" t="s">
        <v>1146</v>
      </c>
      <c r="F2196" s="61" t="s">
        <v>37</v>
      </c>
      <c r="G2196" s="62">
        <v>135000000</v>
      </c>
      <c r="H2196" s="61">
        <v>7.2</v>
      </c>
      <c r="I2196" s="62">
        <f>Table1[[#This Row],[gross]]-Table1[[#This Row],[budget]]</f>
        <v>-11792806</v>
      </c>
      <c r="J2196" s="61">
        <f>Table1[[#This Row],[gross]]/1000000</f>
        <v>123.207194</v>
      </c>
      <c r="K2196" s="61">
        <f>Table1[[#This Row],[budget]]/1000000</f>
        <v>135</v>
      </c>
      <c r="L2196" s="71">
        <f>Table1[[#This Row],[Profit_Margin]]/1000000</f>
        <v>-11.792806000000001</v>
      </c>
    </row>
    <row r="2197" spans="1:12">
      <c r="A2197" s="68" t="s">
        <v>850</v>
      </c>
      <c r="B2197" s="61">
        <v>139</v>
      </c>
      <c r="C2197" s="62">
        <v>136448821</v>
      </c>
      <c r="D2197" s="61" t="s">
        <v>1528</v>
      </c>
      <c r="E2197" s="61" t="s">
        <v>3319</v>
      </c>
      <c r="F2197" s="61" t="s">
        <v>37</v>
      </c>
      <c r="G2197" s="62">
        <v>80000000</v>
      </c>
      <c r="H2197" s="61">
        <v>6.6</v>
      </c>
      <c r="I2197" s="62">
        <f>Table1[[#This Row],[gross]]-Table1[[#This Row],[budget]]</f>
        <v>56448821</v>
      </c>
      <c r="J2197" s="61">
        <f>Table1[[#This Row],[gross]]/1000000</f>
        <v>136.44882100000001</v>
      </c>
      <c r="K2197" s="61">
        <f>Table1[[#This Row],[budget]]/1000000</f>
        <v>80</v>
      </c>
      <c r="L2197" s="71">
        <f>Table1[[#This Row],[Profit_Margin]]/1000000</f>
        <v>56.448821000000002</v>
      </c>
    </row>
    <row r="2198" spans="1:12">
      <c r="A2198" s="68" t="s">
        <v>528</v>
      </c>
      <c r="B2198" s="61">
        <v>107</v>
      </c>
      <c r="C2198" s="62">
        <v>305070</v>
      </c>
      <c r="D2198" s="61" t="s">
        <v>2900</v>
      </c>
      <c r="E2198" s="61" t="s">
        <v>11458</v>
      </c>
      <c r="F2198" s="61" t="s">
        <v>37</v>
      </c>
      <c r="G2198" s="62">
        <v>20000000</v>
      </c>
      <c r="H2198" s="61">
        <v>6.4</v>
      </c>
      <c r="I2198" s="62">
        <f>Table1[[#This Row],[gross]]-Table1[[#This Row],[budget]]</f>
        <v>-19694930</v>
      </c>
      <c r="J2198" s="61">
        <f>Table1[[#This Row],[gross]]/1000000</f>
        <v>0.30507000000000001</v>
      </c>
      <c r="K2198" s="61">
        <f>Table1[[#This Row],[budget]]/1000000</f>
        <v>20</v>
      </c>
      <c r="L2198" s="71">
        <f>Table1[[#This Row],[Profit_Margin]]/1000000</f>
        <v>-19.694929999999999</v>
      </c>
    </row>
    <row r="2199" spans="1:12">
      <c r="A2199" s="68" t="s">
        <v>3129</v>
      </c>
      <c r="B2199" s="61">
        <v>112</v>
      </c>
      <c r="C2199" s="62">
        <v>56607223</v>
      </c>
      <c r="D2199" s="61" t="s">
        <v>4219</v>
      </c>
      <c r="E2199" s="61" t="s">
        <v>5563</v>
      </c>
      <c r="F2199" s="61" t="s">
        <v>37</v>
      </c>
      <c r="G2199" s="62">
        <v>48000000</v>
      </c>
      <c r="H2199" s="61">
        <v>6.4</v>
      </c>
      <c r="I2199" s="62">
        <f>Table1[[#This Row],[gross]]-Table1[[#This Row],[budget]]</f>
        <v>8607223</v>
      </c>
      <c r="J2199" s="61">
        <f>Table1[[#This Row],[gross]]/1000000</f>
        <v>56.607222999999998</v>
      </c>
      <c r="K2199" s="61">
        <f>Table1[[#This Row],[budget]]/1000000</f>
        <v>48</v>
      </c>
      <c r="L2199" s="71">
        <f>Table1[[#This Row],[Profit_Margin]]/1000000</f>
        <v>8.6072229999999994</v>
      </c>
    </row>
    <row r="2200" spans="1:12">
      <c r="A2200" s="68" t="s">
        <v>604</v>
      </c>
      <c r="B2200" s="61">
        <v>111</v>
      </c>
      <c r="C2200" s="62">
        <v>206435493</v>
      </c>
      <c r="D2200" s="61" t="s">
        <v>792</v>
      </c>
      <c r="E2200" s="61" t="s">
        <v>794</v>
      </c>
      <c r="F2200" s="61" t="s">
        <v>37</v>
      </c>
      <c r="G2200" s="62">
        <v>150000000</v>
      </c>
      <c r="H2200" s="61">
        <v>8</v>
      </c>
      <c r="I2200" s="62">
        <f>Table1[[#This Row],[gross]]-Table1[[#This Row],[budget]]</f>
        <v>56435493</v>
      </c>
      <c r="J2200" s="61">
        <f>Table1[[#This Row],[gross]]/1000000</f>
        <v>206.43549300000001</v>
      </c>
      <c r="K2200" s="61">
        <f>Table1[[#This Row],[budget]]/1000000</f>
        <v>150</v>
      </c>
      <c r="L2200" s="71">
        <f>Table1[[#This Row],[Profit_Margin]]/1000000</f>
        <v>56.435493000000001</v>
      </c>
    </row>
    <row r="2201" spans="1:12">
      <c r="A2201" s="68" t="s">
        <v>14319</v>
      </c>
      <c r="B2201" s="61">
        <v>101</v>
      </c>
      <c r="C2201" s="62">
        <v>2060953</v>
      </c>
      <c r="D2201" s="61" t="s">
        <v>9754</v>
      </c>
      <c r="E2201" s="61" t="s">
        <v>14320</v>
      </c>
      <c r="F2201" s="61" t="s">
        <v>37</v>
      </c>
      <c r="G2201" s="62">
        <v>12000000</v>
      </c>
      <c r="H2201" s="61">
        <v>7.1</v>
      </c>
      <c r="I2201" s="62">
        <f>Table1[[#This Row],[gross]]-Table1[[#This Row],[budget]]</f>
        <v>-9939047</v>
      </c>
      <c r="J2201" s="61">
        <f>Table1[[#This Row],[gross]]/1000000</f>
        <v>2.060953</v>
      </c>
      <c r="K2201" s="61">
        <f>Table1[[#This Row],[budget]]/1000000</f>
        <v>12</v>
      </c>
      <c r="L2201" s="71">
        <f>Table1[[#This Row],[Profit_Margin]]/1000000</f>
        <v>-9.9390470000000004</v>
      </c>
    </row>
    <row r="2202" spans="1:12">
      <c r="A2202" s="68" t="s">
        <v>3778</v>
      </c>
      <c r="B2202" s="61">
        <v>178</v>
      </c>
      <c r="C2202" s="62">
        <v>75305995</v>
      </c>
      <c r="D2202" s="61" t="s">
        <v>4296</v>
      </c>
      <c r="E2202" s="61" t="s">
        <v>6357</v>
      </c>
      <c r="F2202" s="61" t="s">
        <v>37</v>
      </c>
      <c r="G2202" s="62">
        <v>40000000</v>
      </c>
      <c r="H2202" s="61">
        <v>7.7</v>
      </c>
      <c r="I2202" s="62">
        <f>Table1[[#This Row],[gross]]-Table1[[#This Row],[budget]]</f>
        <v>35305995</v>
      </c>
      <c r="J2202" s="61">
        <f>Table1[[#This Row],[gross]]/1000000</f>
        <v>75.305994999999996</v>
      </c>
      <c r="K2202" s="61">
        <f>Table1[[#This Row],[budget]]/1000000</f>
        <v>40</v>
      </c>
      <c r="L2202" s="71">
        <f>Table1[[#This Row],[Profit_Margin]]/1000000</f>
        <v>35.305995000000003</v>
      </c>
    </row>
    <row r="2203" spans="1:12">
      <c r="A2203" s="68" t="s">
        <v>4099</v>
      </c>
      <c r="B2203" s="61">
        <v>107</v>
      </c>
      <c r="C2203" s="62">
        <v>12372410</v>
      </c>
      <c r="D2203" s="61" t="s">
        <v>3913</v>
      </c>
      <c r="E2203" s="61" t="s">
        <v>10154</v>
      </c>
      <c r="F2203" s="61" t="s">
        <v>37</v>
      </c>
      <c r="G2203" s="62">
        <v>24000000</v>
      </c>
      <c r="H2203" s="61">
        <v>5.3</v>
      </c>
      <c r="I2203" s="62">
        <f>Table1[[#This Row],[gross]]-Table1[[#This Row],[budget]]</f>
        <v>-11627590</v>
      </c>
      <c r="J2203" s="61">
        <f>Table1[[#This Row],[gross]]/1000000</f>
        <v>12.37241</v>
      </c>
      <c r="K2203" s="61">
        <f>Table1[[#This Row],[budget]]/1000000</f>
        <v>24</v>
      </c>
      <c r="L2203" s="71">
        <f>Table1[[#This Row],[Profit_Margin]]/1000000</f>
        <v>-11.62759</v>
      </c>
    </row>
    <row r="2204" spans="1:12">
      <c r="A2204" s="68" t="s">
        <v>809</v>
      </c>
      <c r="B2204" s="61">
        <v>127</v>
      </c>
      <c r="C2204" s="62">
        <v>85463309</v>
      </c>
      <c r="D2204" s="61" t="s">
        <v>1594</v>
      </c>
      <c r="E2204" s="61" t="s">
        <v>1595</v>
      </c>
      <c r="F2204" s="61" t="s">
        <v>37</v>
      </c>
      <c r="G2204" s="62">
        <v>110000000</v>
      </c>
      <c r="H2204" s="61">
        <v>7.1</v>
      </c>
      <c r="I2204" s="62">
        <f>Table1[[#This Row],[gross]]-Table1[[#This Row],[budget]]</f>
        <v>-24536691</v>
      </c>
      <c r="J2204" s="61">
        <f>Table1[[#This Row],[gross]]/1000000</f>
        <v>85.463308999999995</v>
      </c>
      <c r="K2204" s="61">
        <f>Table1[[#This Row],[budget]]/1000000</f>
        <v>110</v>
      </c>
      <c r="L2204" s="71">
        <f>Table1[[#This Row],[Profit_Margin]]/1000000</f>
        <v>-24.536691000000001</v>
      </c>
    </row>
    <row r="2205" spans="1:12">
      <c r="A2205" s="68" t="s">
        <v>19345</v>
      </c>
      <c r="B2205" s="61">
        <v>90</v>
      </c>
      <c r="C2205" s="62">
        <v>5844929</v>
      </c>
      <c r="D2205" s="61" t="s">
        <v>2527</v>
      </c>
      <c r="E2205" s="61" t="s">
        <v>19346</v>
      </c>
      <c r="F2205" s="61" t="s">
        <v>37</v>
      </c>
      <c r="G2205" s="62">
        <v>3000000</v>
      </c>
      <c r="H2205" s="61">
        <v>7</v>
      </c>
      <c r="I2205" s="62">
        <f>Table1[[#This Row],[gross]]-Table1[[#This Row],[budget]]</f>
        <v>2844929</v>
      </c>
      <c r="J2205" s="61">
        <f>Table1[[#This Row],[gross]]/1000000</f>
        <v>5.8449289999999996</v>
      </c>
      <c r="K2205" s="61">
        <f>Table1[[#This Row],[budget]]/1000000</f>
        <v>3</v>
      </c>
      <c r="L2205" s="71">
        <f>Table1[[#This Row],[Profit_Margin]]/1000000</f>
        <v>2.844929</v>
      </c>
    </row>
    <row r="2206" spans="1:12">
      <c r="A2206" s="68" t="s">
        <v>14854</v>
      </c>
      <c r="B2206" s="61">
        <v>82</v>
      </c>
      <c r="C2206" s="62">
        <v>36696761</v>
      </c>
      <c r="D2206" s="61" t="s">
        <v>8295</v>
      </c>
      <c r="E2206" s="61" t="s">
        <v>14856</v>
      </c>
      <c r="F2206" s="61" t="s">
        <v>37</v>
      </c>
      <c r="G2206" s="62">
        <v>23000000</v>
      </c>
      <c r="H2206" s="61">
        <v>6.5</v>
      </c>
      <c r="I2206" s="62">
        <f>Table1[[#This Row],[gross]]-Table1[[#This Row],[budget]]</f>
        <v>13696761</v>
      </c>
      <c r="J2206" s="61">
        <f>Table1[[#This Row],[gross]]/1000000</f>
        <v>36.696761000000002</v>
      </c>
      <c r="K2206" s="61">
        <f>Table1[[#This Row],[budget]]/1000000</f>
        <v>23</v>
      </c>
      <c r="L2206" s="71">
        <f>Table1[[#This Row],[Profit_Margin]]/1000000</f>
        <v>13.696761</v>
      </c>
    </row>
    <row r="2207" spans="1:12">
      <c r="A2207" s="68" t="s">
        <v>1007</v>
      </c>
      <c r="B2207" s="61">
        <v>116</v>
      </c>
      <c r="C2207" s="62">
        <v>53215979</v>
      </c>
      <c r="D2207" s="61" t="s">
        <v>422</v>
      </c>
      <c r="E2207" s="61" t="s">
        <v>2570</v>
      </c>
      <c r="F2207" s="61" t="s">
        <v>37</v>
      </c>
      <c r="G2207" s="62">
        <v>84000000</v>
      </c>
      <c r="H2207" s="61">
        <v>6.7</v>
      </c>
      <c r="I2207" s="62">
        <f>Table1[[#This Row],[gross]]-Table1[[#This Row],[budget]]</f>
        <v>-30784021</v>
      </c>
      <c r="J2207" s="61">
        <f>Table1[[#This Row],[gross]]/1000000</f>
        <v>53.215978999999997</v>
      </c>
      <c r="K2207" s="61">
        <f>Table1[[#This Row],[budget]]/1000000</f>
        <v>84</v>
      </c>
      <c r="L2207" s="71">
        <f>Table1[[#This Row],[Profit_Margin]]/1000000</f>
        <v>-30.784020999999999</v>
      </c>
    </row>
    <row r="2208" spans="1:12">
      <c r="A2208" s="68" t="s">
        <v>1340</v>
      </c>
      <c r="B2208" s="61">
        <v>150</v>
      </c>
      <c r="C2208" s="62">
        <v>626809</v>
      </c>
      <c r="D2208" s="61" t="s">
        <v>1098</v>
      </c>
      <c r="E2208" s="61" t="s">
        <v>6951</v>
      </c>
      <c r="F2208" s="61" t="s">
        <v>1946</v>
      </c>
      <c r="G2208" s="62">
        <v>553632000</v>
      </c>
      <c r="H2208" s="61">
        <v>7.4</v>
      </c>
      <c r="I2208" s="62">
        <f>Table1[[#This Row],[gross]]-Table1[[#This Row],[budget]]</f>
        <v>-553005191</v>
      </c>
      <c r="J2208" s="61">
        <f>Table1[[#This Row],[gross]]/1000000</f>
        <v>0.62680899999999995</v>
      </c>
      <c r="K2208" s="61">
        <f>Table1[[#This Row],[budget]]/1000000</f>
        <v>553.63199999999995</v>
      </c>
      <c r="L2208" s="71">
        <f>Table1[[#This Row],[Profit_Margin]]/1000000</f>
        <v>-553.00519099999997</v>
      </c>
    </row>
    <row r="2209" spans="1:12">
      <c r="A2209" s="68" t="s">
        <v>260</v>
      </c>
      <c r="B2209" s="61">
        <v>124</v>
      </c>
      <c r="C2209" s="62">
        <v>92930005</v>
      </c>
      <c r="D2209" s="61" t="s">
        <v>2125</v>
      </c>
      <c r="E2209" s="61" t="s">
        <v>2932</v>
      </c>
      <c r="F2209" s="61" t="s">
        <v>37</v>
      </c>
      <c r="G2209" s="62">
        <v>78000000</v>
      </c>
      <c r="H2209" s="61">
        <v>7.2</v>
      </c>
      <c r="I2209" s="62">
        <f>Table1[[#This Row],[gross]]-Table1[[#This Row],[budget]]</f>
        <v>14930005</v>
      </c>
      <c r="J2209" s="61">
        <f>Table1[[#This Row],[gross]]/1000000</f>
        <v>92.930004999999994</v>
      </c>
      <c r="K2209" s="61">
        <f>Table1[[#This Row],[budget]]/1000000</f>
        <v>78</v>
      </c>
      <c r="L2209" s="71">
        <f>Table1[[#This Row],[Profit_Margin]]/1000000</f>
        <v>14.930005</v>
      </c>
    </row>
    <row r="2210" spans="1:12">
      <c r="A2210" s="68" t="s">
        <v>6308</v>
      </c>
      <c r="B2210" s="61">
        <v>85</v>
      </c>
      <c r="C2210" s="62">
        <v>57859105</v>
      </c>
      <c r="D2210" s="61" t="s">
        <v>852</v>
      </c>
      <c r="E2210" s="61" t="s">
        <v>9266</v>
      </c>
      <c r="F2210" s="61" t="s">
        <v>37</v>
      </c>
      <c r="G2210" s="62">
        <v>26000000</v>
      </c>
      <c r="H2210" s="61">
        <v>6.5</v>
      </c>
      <c r="I2210" s="62">
        <f>Table1[[#This Row],[gross]]-Table1[[#This Row],[budget]]</f>
        <v>31859105</v>
      </c>
      <c r="J2210" s="61">
        <f>Table1[[#This Row],[gross]]/1000000</f>
        <v>57.859105</v>
      </c>
      <c r="K2210" s="61">
        <f>Table1[[#This Row],[budget]]/1000000</f>
        <v>26</v>
      </c>
      <c r="L2210" s="71">
        <f>Table1[[#This Row],[Profit_Margin]]/1000000</f>
        <v>31.859105</v>
      </c>
    </row>
    <row r="2211" spans="1:12">
      <c r="A2211" s="68" t="s">
        <v>2875</v>
      </c>
      <c r="B2211" s="61">
        <v>106</v>
      </c>
      <c r="C2211" s="62">
        <v>17473245</v>
      </c>
      <c r="D2211" s="61" t="s">
        <v>2813</v>
      </c>
      <c r="E2211" s="61" t="s">
        <v>2878</v>
      </c>
      <c r="F2211" s="61" t="s">
        <v>37</v>
      </c>
      <c r="G2211" s="62">
        <v>70000000</v>
      </c>
      <c r="H2211" s="61">
        <v>5.7</v>
      </c>
      <c r="I2211" s="62">
        <f>Table1[[#This Row],[gross]]-Table1[[#This Row],[budget]]</f>
        <v>-52526755</v>
      </c>
      <c r="J2211" s="61">
        <f>Table1[[#This Row],[gross]]/1000000</f>
        <v>17.473244999999999</v>
      </c>
      <c r="K2211" s="61">
        <f>Table1[[#This Row],[budget]]/1000000</f>
        <v>70</v>
      </c>
      <c r="L2211" s="71">
        <f>Table1[[#This Row],[Profit_Margin]]/1000000</f>
        <v>-52.526755000000001</v>
      </c>
    </row>
    <row r="2212" spans="1:12">
      <c r="A2212" s="68" t="s">
        <v>6148</v>
      </c>
      <c r="B2212" s="61">
        <v>100</v>
      </c>
      <c r="C2212" s="62">
        <v>37652565</v>
      </c>
      <c r="D2212" s="61" t="s">
        <v>2664</v>
      </c>
      <c r="E2212" s="61" t="s">
        <v>6149</v>
      </c>
      <c r="F2212" s="61" t="s">
        <v>37</v>
      </c>
      <c r="G2212" s="62">
        <v>42000000</v>
      </c>
      <c r="H2212" s="61">
        <v>5.4</v>
      </c>
      <c r="I2212" s="62">
        <f>Table1[[#This Row],[gross]]-Table1[[#This Row],[budget]]</f>
        <v>-4347435</v>
      </c>
      <c r="J2212" s="61">
        <f>Table1[[#This Row],[gross]]/1000000</f>
        <v>37.652565000000003</v>
      </c>
      <c r="K2212" s="61">
        <f>Table1[[#This Row],[budget]]/1000000</f>
        <v>42</v>
      </c>
      <c r="L2212" s="71">
        <f>Table1[[#This Row],[Profit_Margin]]/1000000</f>
        <v>-4.3474349999999999</v>
      </c>
    </row>
    <row r="2213" spans="1:12">
      <c r="A2213" s="68" t="s">
        <v>4503</v>
      </c>
      <c r="B2213" s="61">
        <v>125</v>
      </c>
      <c r="C2213" s="62">
        <v>49875589</v>
      </c>
      <c r="D2213" s="61" t="s">
        <v>1098</v>
      </c>
      <c r="E2213" s="61" t="s">
        <v>4505</v>
      </c>
      <c r="F2213" s="61" t="s">
        <v>37</v>
      </c>
      <c r="G2213" s="62">
        <v>58000000</v>
      </c>
      <c r="H2213" s="61">
        <v>5.9</v>
      </c>
      <c r="I2213" s="62">
        <f>Table1[[#This Row],[gross]]-Table1[[#This Row],[budget]]</f>
        <v>-8124411</v>
      </c>
      <c r="J2213" s="61">
        <f>Table1[[#This Row],[gross]]/1000000</f>
        <v>49.875588999999998</v>
      </c>
      <c r="K2213" s="61">
        <f>Table1[[#This Row],[budget]]/1000000</f>
        <v>58</v>
      </c>
      <c r="L2213" s="71">
        <f>Table1[[#This Row],[Profit_Margin]]/1000000</f>
        <v>-8.1244110000000003</v>
      </c>
    </row>
    <row r="2214" spans="1:12">
      <c r="A2214" s="68" t="s">
        <v>1257</v>
      </c>
      <c r="B2214" s="61">
        <v>111</v>
      </c>
      <c r="C2214" s="62">
        <v>90356857</v>
      </c>
      <c r="D2214" s="61" t="s">
        <v>422</v>
      </c>
      <c r="E2214" s="61" t="s">
        <v>4034</v>
      </c>
      <c r="F2214" s="61" t="s">
        <v>37</v>
      </c>
      <c r="G2214" s="62">
        <v>58000000</v>
      </c>
      <c r="H2214" s="61">
        <v>7.1</v>
      </c>
      <c r="I2214" s="62">
        <f>Table1[[#This Row],[gross]]-Table1[[#This Row],[budget]]</f>
        <v>32356857</v>
      </c>
      <c r="J2214" s="61">
        <f>Table1[[#This Row],[gross]]/1000000</f>
        <v>90.356857000000005</v>
      </c>
      <c r="K2214" s="61">
        <f>Table1[[#This Row],[budget]]/1000000</f>
        <v>58</v>
      </c>
      <c r="L2214" s="71">
        <f>Table1[[#This Row],[Profit_Margin]]/1000000</f>
        <v>32.356856999999998</v>
      </c>
    </row>
    <row r="2215" spans="1:12">
      <c r="A2215" s="68" t="s">
        <v>2246</v>
      </c>
      <c r="B2215" s="61">
        <v>90</v>
      </c>
      <c r="C2215" s="62">
        <v>65087</v>
      </c>
      <c r="D2215" s="61" t="s">
        <v>18003</v>
      </c>
      <c r="E2215" s="61" t="s">
        <v>18005</v>
      </c>
      <c r="F2215" s="61" t="s">
        <v>37</v>
      </c>
      <c r="G2215" s="62">
        <v>5000000</v>
      </c>
      <c r="H2215" s="61">
        <v>6.2</v>
      </c>
      <c r="I2215" s="62">
        <f>Table1[[#This Row],[gross]]-Table1[[#This Row],[budget]]</f>
        <v>-4934913</v>
      </c>
      <c r="J2215" s="61">
        <f>Table1[[#This Row],[gross]]/1000000</f>
        <v>6.5087000000000006E-2</v>
      </c>
      <c r="K2215" s="61">
        <f>Table1[[#This Row],[budget]]/1000000</f>
        <v>5</v>
      </c>
      <c r="L2215" s="71">
        <f>Table1[[#This Row],[Profit_Margin]]/1000000</f>
        <v>-4.9349129999999999</v>
      </c>
    </row>
    <row r="2216" spans="1:12">
      <c r="A2216" s="68" t="s">
        <v>1922</v>
      </c>
      <c r="B2216" s="61">
        <v>99</v>
      </c>
      <c r="C2216" s="62">
        <v>2344847</v>
      </c>
      <c r="D2216" s="61" t="s">
        <v>3794</v>
      </c>
      <c r="E2216" s="61" t="s">
        <v>16637</v>
      </c>
      <c r="F2216" s="61" t="s">
        <v>37</v>
      </c>
      <c r="G2216" s="62">
        <v>7000000</v>
      </c>
      <c r="H2216" s="61">
        <v>6.8</v>
      </c>
      <c r="I2216" s="62">
        <f>Table1[[#This Row],[gross]]-Table1[[#This Row],[budget]]</f>
        <v>-4655153</v>
      </c>
      <c r="J2216" s="61">
        <f>Table1[[#This Row],[gross]]/1000000</f>
        <v>2.3448470000000001</v>
      </c>
      <c r="K2216" s="61">
        <f>Table1[[#This Row],[budget]]/1000000</f>
        <v>7</v>
      </c>
      <c r="L2216" s="71">
        <f>Table1[[#This Row],[Profit_Margin]]/1000000</f>
        <v>-4.6551530000000003</v>
      </c>
    </row>
    <row r="2217" spans="1:12">
      <c r="A2217" s="68" t="s">
        <v>3613</v>
      </c>
      <c r="B2217" s="61">
        <v>101</v>
      </c>
      <c r="C2217" s="62">
        <v>43060566</v>
      </c>
      <c r="D2217" s="61" t="s">
        <v>262</v>
      </c>
      <c r="E2217" s="61" t="s">
        <v>4209</v>
      </c>
      <c r="F2217" s="61" t="s">
        <v>37</v>
      </c>
      <c r="G2217" s="62">
        <v>60000000</v>
      </c>
      <c r="H2217" s="61">
        <v>6.2</v>
      </c>
      <c r="I2217" s="62">
        <f>Table1[[#This Row],[gross]]-Table1[[#This Row],[budget]]</f>
        <v>-16939434</v>
      </c>
      <c r="J2217" s="61">
        <f>Table1[[#This Row],[gross]]/1000000</f>
        <v>43.060566000000001</v>
      </c>
      <c r="K2217" s="61">
        <f>Table1[[#This Row],[budget]]/1000000</f>
        <v>60</v>
      </c>
      <c r="L2217" s="71">
        <f>Table1[[#This Row],[Profit_Margin]]/1000000</f>
        <v>-16.939433999999999</v>
      </c>
    </row>
    <row r="2218" spans="1:12">
      <c r="A2218" s="68" t="s">
        <v>11065</v>
      </c>
      <c r="B2218" s="61">
        <v>124</v>
      </c>
      <c r="C2218" s="62">
        <v>19661987</v>
      </c>
      <c r="D2218" s="61" t="s">
        <v>3409</v>
      </c>
      <c r="E2218" s="61" t="s">
        <v>11066</v>
      </c>
      <c r="F2218" s="61" t="s">
        <v>37</v>
      </c>
      <c r="G2218" s="62">
        <v>20000000</v>
      </c>
      <c r="H2218" s="61">
        <v>7.5</v>
      </c>
      <c r="I2218" s="62">
        <f>Table1[[#This Row],[gross]]-Table1[[#This Row],[budget]]</f>
        <v>-338013</v>
      </c>
      <c r="J2218" s="61">
        <f>Table1[[#This Row],[gross]]/1000000</f>
        <v>19.661987</v>
      </c>
      <c r="K2218" s="61">
        <f>Table1[[#This Row],[budget]]/1000000</f>
        <v>20</v>
      </c>
      <c r="L2218" s="71">
        <f>Table1[[#This Row],[Profit_Margin]]/1000000</f>
        <v>-0.33801300000000001</v>
      </c>
    </row>
    <row r="2219" spans="1:12">
      <c r="A2219" s="68" t="s">
        <v>4712</v>
      </c>
      <c r="B2219" s="61">
        <v>124</v>
      </c>
      <c r="C2219" s="62">
        <v>23360779</v>
      </c>
      <c r="D2219" s="61" t="s">
        <v>7191</v>
      </c>
      <c r="E2219" s="61" t="s">
        <v>7192</v>
      </c>
      <c r="F2219" s="61" t="s">
        <v>37</v>
      </c>
      <c r="G2219" s="62">
        <v>34000000</v>
      </c>
      <c r="H2219" s="61">
        <v>5.7</v>
      </c>
      <c r="I2219" s="62">
        <f>Table1[[#This Row],[gross]]-Table1[[#This Row],[budget]]</f>
        <v>-10639221</v>
      </c>
      <c r="J2219" s="61">
        <f>Table1[[#This Row],[gross]]/1000000</f>
        <v>23.360779000000001</v>
      </c>
      <c r="K2219" s="61">
        <f>Table1[[#This Row],[budget]]/1000000</f>
        <v>34</v>
      </c>
      <c r="L2219" s="71">
        <f>Table1[[#This Row],[Profit_Margin]]/1000000</f>
        <v>-10.639220999999999</v>
      </c>
    </row>
    <row r="2220" spans="1:12">
      <c r="A2220" s="68" t="s">
        <v>3722</v>
      </c>
      <c r="B2220" s="61">
        <v>101</v>
      </c>
      <c r="C2220" s="62">
        <v>12995673</v>
      </c>
      <c r="D2220" s="61" t="s">
        <v>19892</v>
      </c>
      <c r="E2220" s="61" t="s">
        <v>19894</v>
      </c>
      <c r="F2220" s="61" t="s">
        <v>37</v>
      </c>
      <c r="G2220" s="62">
        <v>2500000</v>
      </c>
      <c r="H2220" s="61">
        <v>7.7</v>
      </c>
      <c r="I2220" s="62">
        <f>Table1[[#This Row],[gross]]-Table1[[#This Row],[budget]]</f>
        <v>10495673</v>
      </c>
      <c r="J2220" s="61">
        <f>Table1[[#This Row],[gross]]/1000000</f>
        <v>12.995673</v>
      </c>
      <c r="K2220" s="61">
        <f>Table1[[#This Row],[budget]]/1000000</f>
        <v>2.5</v>
      </c>
      <c r="L2220" s="71">
        <f>Table1[[#This Row],[Profit_Margin]]/1000000</f>
        <v>10.495673</v>
      </c>
    </row>
    <row r="2221" spans="1:12">
      <c r="A2221" s="68" t="s">
        <v>12497</v>
      </c>
      <c r="B2221" s="61">
        <v>113</v>
      </c>
      <c r="C2221" s="62">
        <v>19057024</v>
      </c>
      <c r="D2221" s="61" t="s">
        <v>214</v>
      </c>
      <c r="E2221" s="61" t="s">
        <v>12498</v>
      </c>
      <c r="F2221" s="61" t="s">
        <v>37</v>
      </c>
      <c r="G2221" s="62">
        <v>16000000</v>
      </c>
      <c r="H2221" s="61">
        <v>7.2</v>
      </c>
      <c r="I2221" s="62">
        <f>Table1[[#This Row],[gross]]-Table1[[#This Row],[budget]]</f>
        <v>3057024</v>
      </c>
      <c r="J2221" s="61">
        <f>Table1[[#This Row],[gross]]/1000000</f>
        <v>19.057023999999998</v>
      </c>
      <c r="K2221" s="61">
        <f>Table1[[#This Row],[budget]]/1000000</f>
        <v>16</v>
      </c>
      <c r="L2221" s="71">
        <f>Table1[[#This Row],[Profit_Margin]]/1000000</f>
        <v>3.0570240000000002</v>
      </c>
    </row>
    <row r="2222" spans="1:12">
      <c r="A2222" s="68" t="s">
        <v>4628</v>
      </c>
      <c r="B2222" s="61">
        <v>125</v>
      </c>
      <c r="C2222" s="62">
        <v>223878</v>
      </c>
      <c r="D2222" s="61" t="s">
        <v>1415</v>
      </c>
      <c r="E2222" s="61" t="s">
        <v>16827</v>
      </c>
      <c r="F2222" s="61" t="s">
        <v>9795</v>
      </c>
      <c r="G2222" s="62">
        <v>5000000</v>
      </c>
      <c r="H2222" s="61">
        <v>6.5</v>
      </c>
      <c r="I2222" s="62">
        <f>Table1[[#This Row],[gross]]-Table1[[#This Row],[budget]]</f>
        <v>-4776122</v>
      </c>
      <c r="J2222" s="61">
        <f>Table1[[#This Row],[gross]]/1000000</f>
        <v>0.22387799999999999</v>
      </c>
      <c r="K2222" s="61">
        <f>Table1[[#This Row],[budget]]/1000000</f>
        <v>5</v>
      </c>
      <c r="L2222" s="71">
        <f>Table1[[#This Row],[Profit_Margin]]/1000000</f>
        <v>-4.776122</v>
      </c>
    </row>
    <row r="2223" spans="1:12">
      <c r="A2223" s="68" t="s">
        <v>7862</v>
      </c>
      <c r="B2223" s="61">
        <v>120</v>
      </c>
      <c r="C2223" s="62">
        <v>115648585</v>
      </c>
      <c r="D2223" s="61" t="s">
        <v>1634</v>
      </c>
      <c r="E2223" s="61" t="s">
        <v>8112</v>
      </c>
      <c r="F2223" s="61" t="s">
        <v>37</v>
      </c>
      <c r="G2223" s="62">
        <v>30000000</v>
      </c>
      <c r="H2223" s="61">
        <v>7.8</v>
      </c>
      <c r="I2223" s="62">
        <f>Table1[[#This Row],[gross]]-Table1[[#This Row],[budget]]</f>
        <v>85648585</v>
      </c>
      <c r="J2223" s="61">
        <f>Table1[[#This Row],[gross]]/1000000</f>
        <v>115.648585</v>
      </c>
      <c r="K2223" s="61">
        <f>Table1[[#This Row],[budget]]/1000000</f>
        <v>30</v>
      </c>
      <c r="L2223" s="71">
        <f>Table1[[#This Row],[Profit_Margin]]/1000000</f>
        <v>85.648584999999997</v>
      </c>
    </row>
    <row r="2224" spans="1:12">
      <c r="A2224" s="68" t="s">
        <v>5624</v>
      </c>
      <c r="B2224" s="61">
        <v>128</v>
      </c>
      <c r="C2224" s="62">
        <v>24332324</v>
      </c>
      <c r="D2224" s="61" t="s">
        <v>2527</v>
      </c>
      <c r="E2224" s="61" t="s">
        <v>6685</v>
      </c>
      <c r="F2224" s="61" t="s">
        <v>37</v>
      </c>
      <c r="G2224" s="62">
        <v>40000000</v>
      </c>
      <c r="H2224" s="61">
        <v>6.1</v>
      </c>
      <c r="I2224" s="62">
        <f>Table1[[#This Row],[gross]]-Table1[[#This Row],[budget]]</f>
        <v>-15667676</v>
      </c>
      <c r="J2224" s="61">
        <f>Table1[[#This Row],[gross]]/1000000</f>
        <v>24.332324</v>
      </c>
      <c r="K2224" s="61">
        <f>Table1[[#This Row],[budget]]/1000000</f>
        <v>40</v>
      </c>
      <c r="L2224" s="71">
        <f>Table1[[#This Row],[Profit_Margin]]/1000000</f>
        <v>-15.667676</v>
      </c>
    </row>
    <row r="2225" spans="1:12">
      <c r="A2225" s="68" t="s">
        <v>12075</v>
      </c>
      <c r="B2225" s="61">
        <v>105</v>
      </c>
      <c r="C2225" s="62">
        <v>63260</v>
      </c>
      <c r="D2225" s="61" t="s">
        <v>12076</v>
      </c>
      <c r="E2225" s="61" t="s">
        <v>12077</v>
      </c>
      <c r="F2225" s="61" t="s">
        <v>37</v>
      </c>
      <c r="G2225" s="62">
        <v>14000000</v>
      </c>
      <c r="H2225" s="61">
        <v>6.7</v>
      </c>
      <c r="I2225" s="62">
        <f>Table1[[#This Row],[gross]]-Table1[[#This Row],[budget]]</f>
        <v>-13936740</v>
      </c>
      <c r="J2225" s="61">
        <f>Table1[[#This Row],[gross]]/1000000</f>
        <v>6.3259999999999997E-2</v>
      </c>
      <c r="K2225" s="61">
        <f>Table1[[#This Row],[budget]]/1000000</f>
        <v>14</v>
      </c>
      <c r="L2225" s="71">
        <f>Table1[[#This Row],[Profit_Margin]]/1000000</f>
        <v>-13.93674</v>
      </c>
    </row>
    <row r="2226" spans="1:12">
      <c r="A2226" s="68" t="s">
        <v>816</v>
      </c>
      <c r="B2226" s="61">
        <v>122</v>
      </c>
      <c r="C2226" s="62">
        <v>9664316</v>
      </c>
      <c r="D2226" s="61" t="s">
        <v>4075</v>
      </c>
      <c r="E2226" s="61" t="s">
        <v>9077</v>
      </c>
      <c r="F2226" s="61" t="s">
        <v>37</v>
      </c>
      <c r="G2226" s="62">
        <v>27500000</v>
      </c>
      <c r="H2226" s="61">
        <v>6.8</v>
      </c>
      <c r="I2226" s="62">
        <f>Table1[[#This Row],[gross]]-Table1[[#This Row],[budget]]</f>
        <v>-17835684</v>
      </c>
      <c r="J2226" s="61">
        <f>Table1[[#This Row],[gross]]/1000000</f>
        <v>9.6643159999999995</v>
      </c>
      <c r="K2226" s="61">
        <f>Table1[[#This Row],[budget]]/1000000</f>
        <v>27.5</v>
      </c>
      <c r="L2226" s="71">
        <f>Table1[[#This Row],[Profit_Margin]]/1000000</f>
        <v>-17.835684000000001</v>
      </c>
    </row>
    <row r="2227" spans="1:12">
      <c r="A2227" s="68" t="s">
        <v>15022</v>
      </c>
      <c r="B2227" s="61">
        <v>84</v>
      </c>
      <c r="C2227" s="62">
        <v>20339754</v>
      </c>
      <c r="D2227" s="61" t="s">
        <v>1009</v>
      </c>
      <c r="E2227" s="61" t="s">
        <v>15023</v>
      </c>
      <c r="F2227" s="61" t="s">
        <v>37</v>
      </c>
      <c r="G2227" s="62">
        <v>10000000</v>
      </c>
      <c r="H2227" s="61">
        <v>5.9</v>
      </c>
      <c r="I2227" s="62">
        <f>Table1[[#This Row],[gross]]-Table1[[#This Row],[budget]]</f>
        <v>10339754</v>
      </c>
      <c r="J2227" s="61">
        <f>Table1[[#This Row],[gross]]/1000000</f>
        <v>20.339753999999999</v>
      </c>
      <c r="K2227" s="61">
        <f>Table1[[#This Row],[budget]]/1000000</f>
        <v>10</v>
      </c>
      <c r="L2227" s="71">
        <f>Table1[[#This Row],[Profit_Margin]]/1000000</f>
        <v>10.339753999999999</v>
      </c>
    </row>
    <row r="2228" spans="1:12">
      <c r="A2228" s="68" t="s">
        <v>1252</v>
      </c>
      <c r="B2228" s="61">
        <v>135</v>
      </c>
      <c r="C2228" s="62">
        <v>29077547</v>
      </c>
      <c r="D2228" s="61" t="s">
        <v>2850</v>
      </c>
      <c r="E2228" s="61" t="s">
        <v>6643</v>
      </c>
      <c r="F2228" s="61" t="s">
        <v>37</v>
      </c>
      <c r="G2228" s="62">
        <v>40000000</v>
      </c>
      <c r="H2228" s="61">
        <v>7</v>
      </c>
      <c r="I2228" s="62">
        <f>Table1[[#This Row],[gross]]-Table1[[#This Row],[budget]]</f>
        <v>-10922453</v>
      </c>
      <c r="J2228" s="61">
        <f>Table1[[#This Row],[gross]]/1000000</f>
        <v>29.077546999999999</v>
      </c>
      <c r="K2228" s="61">
        <f>Table1[[#This Row],[budget]]/1000000</f>
        <v>40</v>
      </c>
      <c r="L2228" s="71">
        <f>Table1[[#This Row],[Profit_Margin]]/1000000</f>
        <v>-10.922453000000001</v>
      </c>
    </row>
    <row r="2229" spans="1:12">
      <c r="A2229" s="68" t="s">
        <v>7993</v>
      </c>
      <c r="B2229" s="61">
        <v>119</v>
      </c>
      <c r="C2229" s="62">
        <v>13763130</v>
      </c>
      <c r="D2229" s="61" t="s">
        <v>1401</v>
      </c>
      <c r="E2229" s="61" t="s">
        <v>7994</v>
      </c>
      <c r="F2229" s="61" t="s">
        <v>37</v>
      </c>
      <c r="G2229" s="62">
        <v>32000000</v>
      </c>
      <c r="H2229" s="61">
        <v>6.3</v>
      </c>
      <c r="I2229" s="62">
        <f>Table1[[#This Row],[gross]]-Table1[[#This Row],[budget]]</f>
        <v>-18236870</v>
      </c>
      <c r="J2229" s="61">
        <f>Table1[[#This Row],[gross]]/1000000</f>
        <v>13.76313</v>
      </c>
      <c r="K2229" s="61">
        <f>Table1[[#This Row],[budget]]/1000000</f>
        <v>32</v>
      </c>
      <c r="L2229" s="71">
        <f>Table1[[#This Row],[Profit_Margin]]/1000000</f>
        <v>-18.23687</v>
      </c>
    </row>
    <row r="2230" spans="1:12">
      <c r="A2230" s="68" t="s">
        <v>14787</v>
      </c>
      <c r="B2230" s="61">
        <v>150</v>
      </c>
      <c r="C2230" s="62">
        <v>140244</v>
      </c>
      <c r="D2230" s="61" t="s">
        <v>15939</v>
      </c>
      <c r="E2230" s="61" t="s">
        <v>15940</v>
      </c>
      <c r="F2230" s="61" t="s">
        <v>37</v>
      </c>
      <c r="G2230" s="62">
        <v>8500000</v>
      </c>
      <c r="H2230" s="61">
        <v>6.7</v>
      </c>
      <c r="I2230" s="62">
        <f>Table1[[#This Row],[gross]]-Table1[[#This Row],[budget]]</f>
        <v>-8359756</v>
      </c>
      <c r="J2230" s="61">
        <f>Table1[[#This Row],[gross]]/1000000</f>
        <v>0.14024400000000001</v>
      </c>
      <c r="K2230" s="61">
        <f>Table1[[#This Row],[budget]]/1000000</f>
        <v>8.5</v>
      </c>
      <c r="L2230" s="71">
        <f>Table1[[#This Row],[Profit_Margin]]/1000000</f>
        <v>-8.3597560000000009</v>
      </c>
    </row>
    <row r="2231" spans="1:12">
      <c r="A2231" s="68" t="s">
        <v>1204</v>
      </c>
      <c r="B2231" s="61">
        <v>102</v>
      </c>
      <c r="C2231" s="62">
        <v>3609278</v>
      </c>
      <c r="D2231" s="61" t="s">
        <v>3409</v>
      </c>
      <c r="E2231" s="61" t="s">
        <v>18244</v>
      </c>
      <c r="F2231" s="61" t="s">
        <v>37</v>
      </c>
      <c r="G2231" s="62">
        <v>4500000</v>
      </c>
      <c r="H2231" s="61">
        <v>8.4</v>
      </c>
      <c r="I2231" s="62">
        <f>Table1[[#This Row],[gross]]-Table1[[#This Row],[budget]]</f>
        <v>-890722</v>
      </c>
      <c r="J2231" s="61">
        <f>Table1[[#This Row],[gross]]/1000000</f>
        <v>3.6092780000000002</v>
      </c>
      <c r="K2231" s="61">
        <f>Table1[[#This Row],[budget]]/1000000</f>
        <v>4.5</v>
      </c>
      <c r="L2231" s="71">
        <f>Table1[[#This Row],[Profit_Margin]]/1000000</f>
        <v>-0.89072200000000001</v>
      </c>
    </row>
    <row r="2232" spans="1:12">
      <c r="A2232" s="68" t="s">
        <v>10018</v>
      </c>
      <c r="B2232" s="61">
        <v>120</v>
      </c>
      <c r="C2232" s="62">
        <v>5484375</v>
      </c>
      <c r="D2232" s="61" t="s">
        <v>15167</v>
      </c>
      <c r="E2232" s="61" t="s">
        <v>15168</v>
      </c>
      <c r="F2232" s="61" t="s">
        <v>37</v>
      </c>
      <c r="G2232" s="62">
        <v>10000000</v>
      </c>
      <c r="H2232" s="61">
        <v>7.3</v>
      </c>
      <c r="I2232" s="62">
        <f>Table1[[#This Row],[gross]]-Table1[[#This Row],[budget]]</f>
        <v>-4515625</v>
      </c>
      <c r="J2232" s="61">
        <f>Table1[[#This Row],[gross]]/1000000</f>
        <v>5.484375</v>
      </c>
      <c r="K2232" s="61">
        <f>Table1[[#This Row],[budget]]/1000000</f>
        <v>10</v>
      </c>
      <c r="L2232" s="71">
        <f>Table1[[#This Row],[Profit_Margin]]/1000000</f>
        <v>-4.515625</v>
      </c>
    </row>
    <row r="2233" spans="1:12">
      <c r="A2233" s="68" t="s">
        <v>1764</v>
      </c>
      <c r="B2233" s="61">
        <v>99</v>
      </c>
      <c r="C2233" s="62">
        <v>2812029</v>
      </c>
      <c r="D2233" s="61" t="s">
        <v>2125</v>
      </c>
      <c r="E2233" s="61" t="s">
        <v>21319</v>
      </c>
      <c r="F2233" s="61" t="s">
        <v>37</v>
      </c>
      <c r="G2233" s="62">
        <v>1200000</v>
      </c>
      <c r="H2233" s="61">
        <v>8.4</v>
      </c>
      <c r="I2233" s="62">
        <f>Table1[[#This Row],[gross]]-Table1[[#This Row],[budget]]</f>
        <v>1612029</v>
      </c>
      <c r="J2233" s="61">
        <f>Table1[[#This Row],[gross]]/1000000</f>
        <v>2.8120289999999999</v>
      </c>
      <c r="K2233" s="61">
        <f>Table1[[#This Row],[budget]]/1000000</f>
        <v>1.2</v>
      </c>
      <c r="L2233" s="71">
        <f>Table1[[#This Row],[Profit_Margin]]/1000000</f>
        <v>1.6120289999999999</v>
      </c>
    </row>
    <row r="2234" spans="1:12">
      <c r="A2234" s="68" t="s">
        <v>2331</v>
      </c>
      <c r="B2234" s="61">
        <v>100</v>
      </c>
      <c r="C2234" s="62">
        <v>39532308</v>
      </c>
      <c r="D2234" s="61" t="s">
        <v>4177</v>
      </c>
      <c r="E2234" s="61" t="s">
        <v>7401</v>
      </c>
      <c r="F2234" s="61" t="s">
        <v>37</v>
      </c>
      <c r="G2234" s="62">
        <v>33000000</v>
      </c>
      <c r="H2234" s="61">
        <v>6.7</v>
      </c>
      <c r="I2234" s="62">
        <f>Table1[[#This Row],[gross]]-Table1[[#This Row],[budget]]</f>
        <v>6532308</v>
      </c>
      <c r="J2234" s="61">
        <f>Table1[[#This Row],[gross]]/1000000</f>
        <v>39.532308</v>
      </c>
      <c r="K2234" s="61">
        <f>Table1[[#This Row],[budget]]/1000000</f>
        <v>33</v>
      </c>
      <c r="L2234" s="71">
        <f>Table1[[#This Row],[Profit_Margin]]/1000000</f>
        <v>6.5323079999999996</v>
      </c>
    </row>
    <row r="2235" spans="1:12">
      <c r="A2235" s="68" t="s">
        <v>2331</v>
      </c>
      <c r="B2235" s="61">
        <v>97</v>
      </c>
      <c r="C2235" s="62">
        <v>60128566</v>
      </c>
      <c r="D2235" s="61" t="s">
        <v>3446</v>
      </c>
      <c r="E2235" s="61" t="s">
        <v>4499</v>
      </c>
      <c r="F2235" s="61" t="s">
        <v>37</v>
      </c>
      <c r="G2235" s="62">
        <v>60000000</v>
      </c>
      <c r="H2235" s="61">
        <v>5.9</v>
      </c>
      <c r="I2235" s="62">
        <f>Table1[[#This Row],[gross]]-Table1[[#This Row],[budget]]</f>
        <v>128566</v>
      </c>
      <c r="J2235" s="61">
        <f>Table1[[#This Row],[gross]]/1000000</f>
        <v>60.128565999999999</v>
      </c>
      <c r="K2235" s="61">
        <f>Table1[[#This Row],[budget]]/1000000</f>
        <v>60</v>
      </c>
      <c r="L2235" s="71">
        <f>Table1[[#This Row],[Profit_Margin]]/1000000</f>
        <v>0.12856600000000001</v>
      </c>
    </row>
    <row r="2236" spans="1:12">
      <c r="A2236" s="68" t="s">
        <v>5263</v>
      </c>
      <c r="B2236" s="61">
        <v>98</v>
      </c>
      <c r="C2236" s="62">
        <v>50740078</v>
      </c>
      <c r="D2236" s="61" t="s">
        <v>2208</v>
      </c>
      <c r="E2236" s="61" t="s">
        <v>5264</v>
      </c>
      <c r="F2236" s="61" t="s">
        <v>37</v>
      </c>
      <c r="G2236" s="62">
        <v>45000000</v>
      </c>
      <c r="H2236" s="61">
        <v>6.2</v>
      </c>
      <c r="I2236" s="62">
        <f>Table1[[#This Row],[gross]]-Table1[[#This Row],[budget]]</f>
        <v>5740078</v>
      </c>
      <c r="J2236" s="61">
        <f>Table1[[#This Row],[gross]]/1000000</f>
        <v>50.740077999999997</v>
      </c>
      <c r="K2236" s="61">
        <f>Table1[[#This Row],[budget]]/1000000</f>
        <v>45</v>
      </c>
      <c r="L2236" s="71">
        <f>Table1[[#This Row],[Profit_Margin]]/1000000</f>
        <v>5.7400779999999996</v>
      </c>
    </row>
    <row r="2237" spans="1:12">
      <c r="A2237" s="68" t="s">
        <v>5834</v>
      </c>
      <c r="B2237" s="61">
        <v>94</v>
      </c>
      <c r="C2237" s="62">
        <v>50648679</v>
      </c>
      <c r="D2237" s="61" t="s">
        <v>2208</v>
      </c>
      <c r="E2237" s="61" t="s">
        <v>5835</v>
      </c>
      <c r="F2237" s="61" t="s">
        <v>37</v>
      </c>
      <c r="G2237" s="62">
        <v>45000000</v>
      </c>
      <c r="H2237" s="61">
        <v>6.3</v>
      </c>
      <c r="I2237" s="62">
        <f>Table1[[#This Row],[gross]]-Table1[[#This Row],[budget]]</f>
        <v>5648679</v>
      </c>
      <c r="J2237" s="61">
        <f>Table1[[#This Row],[gross]]/1000000</f>
        <v>50.648679000000001</v>
      </c>
      <c r="K2237" s="61">
        <f>Table1[[#This Row],[budget]]/1000000</f>
        <v>45</v>
      </c>
      <c r="L2237" s="71">
        <f>Table1[[#This Row],[Profit_Margin]]/1000000</f>
        <v>5.6486789999999996</v>
      </c>
    </row>
    <row r="2238" spans="1:12">
      <c r="A2238" s="68" t="s">
        <v>2331</v>
      </c>
      <c r="B2238" s="61">
        <v>96</v>
      </c>
      <c r="C2238" s="62">
        <v>42345531</v>
      </c>
      <c r="D2238" s="61" t="s">
        <v>2208</v>
      </c>
      <c r="E2238" s="61" t="s">
        <v>3766</v>
      </c>
      <c r="F2238" s="61" t="s">
        <v>37</v>
      </c>
      <c r="G2238" s="62">
        <v>65000000</v>
      </c>
      <c r="H2238" s="61">
        <v>5.4</v>
      </c>
      <c r="I2238" s="62">
        <f>Table1[[#This Row],[gross]]-Table1[[#This Row],[budget]]</f>
        <v>-22654469</v>
      </c>
      <c r="J2238" s="61">
        <f>Table1[[#This Row],[gross]]/1000000</f>
        <v>42.345531000000001</v>
      </c>
      <c r="K2238" s="61">
        <f>Table1[[#This Row],[budget]]/1000000</f>
        <v>65</v>
      </c>
      <c r="L2238" s="71">
        <f>Table1[[#This Row],[Profit_Margin]]/1000000</f>
        <v>-22.654468999999999</v>
      </c>
    </row>
    <row r="2239" spans="1:12">
      <c r="A2239" s="68" t="s">
        <v>4351</v>
      </c>
      <c r="B2239" s="61">
        <v>112</v>
      </c>
      <c r="C2239" s="62">
        <v>3169424</v>
      </c>
      <c r="D2239" s="61" t="s">
        <v>3794</v>
      </c>
      <c r="E2239" s="61" t="s">
        <v>13832</v>
      </c>
      <c r="F2239" s="61" t="s">
        <v>37</v>
      </c>
      <c r="G2239" s="62">
        <v>13000000</v>
      </c>
      <c r="H2239" s="61">
        <v>6.8</v>
      </c>
      <c r="I2239" s="62">
        <f>Table1[[#This Row],[gross]]-Table1[[#This Row],[budget]]</f>
        <v>-9830576</v>
      </c>
      <c r="J2239" s="61">
        <f>Table1[[#This Row],[gross]]/1000000</f>
        <v>3.1694239999999998</v>
      </c>
      <c r="K2239" s="61">
        <f>Table1[[#This Row],[budget]]/1000000</f>
        <v>13</v>
      </c>
      <c r="L2239" s="71">
        <f>Table1[[#This Row],[Profit_Margin]]/1000000</f>
        <v>-9.8305760000000006</v>
      </c>
    </row>
    <row r="2240" spans="1:12">
      <c r="A2240" s="68" t="s">
        <v>5011</v>
      </c>
      <c r="B2240" s="61">
        <v>115</v>
      </c>
      <c r="C2240" s="62">
        <v>32662299</v>
      </c>
      <c r="D2240" s="61" t="s">
        <v>1415</v>
      </c>
      <c r="E2240" s="61" t="s">
        <v>10114</v>
      </c>
      <c r="F2240" s="61" t="s">
        <v>37</v>
      </c>
      <c r="G2240" s="62">
        <v>24000000</v>
      </c>
      <c r="H2240" s="61">
        <v>6.9</v>
      </c>
      <c r="I2240" s="62">
        <f>Table1[[#This Row],[gross]]-Table1[[#This Row],[budget]]</f>
        <v>8662299</v>
      </c>
      <c r="J2240" s="61">
        <f>Table1[[#This Row],[gross]]/1000000</f>
        <v>32.662298999999997</v>
      </c>
      <c r="K2240" s="61">
        <f>Table1[[#This Row],[budget]]/1000000</f>
        <v>24</v>
      </c>
      <c r="L2240" s="71">
        <f>Table1[[#This Row],[Profit_Margin]]/1000000</f>
        <v>8.6622990000000009</v>
      </c>
    </row>
    <row r="2241" spans="1:12">
      <c r="A2241" s="68" t="s">
        <v>10760</v>
      </c>
      <c r="B2241" s="61">
        <v>72</v>
      </c>
      <c r="C2241" s="62">
        <v>48423368</v>
      </c>
      <c r="D2241" s="61" t="s">
        <v>628</v>
      </c>
      <c r="E2241" s="61" t="s">
        <v>10761</v>
      </c>
      <c r="F2241" s="61" t="s">
        <v>37</v>
      </c>
      <c r="G2241" s="62">
        <v>20000000</v>
      </c>
      <c r="H2241" s="61">
        <v>5.8</v>
      </c>
      <c r="I2241" s="62">
        <f>Table1[[#This Row],[gross]]-Table1[[#This Row],[budget]]</f>
        <v>28423368</v>
      </c>
      <c r="J2241" s="61">
        <f>Table1[[#This Row],[gross]]/1000000</f>
        <v>48.423368000000004</v>
      </c>
      <c r="K2241" s="61">
        <f>Table1[[#This Row],[budget]]/1000000</f>
        <v>20</v>
      </c>
      <c r="L2241" s="71">
        <f>Table1[[#This Row],[Profit_Margin]]/1000000</f>
        <v>28.423368</v>
      </c>
    </row>
    <row r="2242" spans="1:12">
      <c r="A2242" s="68" t="s">
        <v>14654</v>
      </c>
      <c r="B2242" s="61">
        <v>102</v>
      </c>
      <c r="C2242" s="62">
        <v>2807854</v>
      </c>
      <c r="D2242" s="61" t="s">
        <v>2308</v>
      </c>
      <c r="E2242" s="61" t="s">
        <v>14656</v>
      </c>
      <c r="F2242" s="61" t="s">
        <v>37</v>
      </c>
      <c r="G2242" s="62">
        <v>11000000</v>
      </c>
      <c r="H2242" s="61">
        <v>5.0999999999999996</v>
      </c>
      <c r="I2242" s="62">
        <f>Table1[[#This Row],[gross]]-Table1[[#This Row],[budget]]</f>
        <v>-8192146</v>
      </c>
      <c r="J2242" s="61">
        <f>Table1[[#This Row],[gross]]/1000000</f>
        <v>2.8078539999999998</v>
      </c>
      <c r="K2242" s="61">
        <f>Table1[[#This Row],[budget]]/1000000</f>
        <v>11</v>
      </c>
      <c r="L2242" s="71">
        <f>Table1[[#This Row],[Profit_Margin]]/1000000</f>
        <v>-8.1921459999999993</v>
      </c>
    </row>
    <row r="2243" spans="1:12">
      <c r="A2243" s="68" t="s">
        <v>48</v>
      </c>
      <c r="B2243" s="61">
        <v>119</v>
      </c>
      <c r="C2243" s="62">
        <v>22877808</v>
      </c>
      <c r="D2243" s="61" t="s">
        <v>214</v>
      </c>
      <c r="E2243" s="61" t="s">
        <v>5889</v>
      </c>
      <c r="F2243" s="61" t="s">
        <v>37</v>
      </c>
      <c r="G2243" s="62">
        <v>35000000</v>
      </c>
      <c r="H2243" s="61">
        <v>7.3</v>
      </c>
      <c r="I2243" s="62">
        <f>Table1[[#This Row],[gross]]-Table1[[#This Row],[budget]]</f>
        <v>-12122192</v>
      </c>
      <c r="J2243" s="61">
        <f>Table1[[#This Row],[gross]]/1000000</f>
        <v>22.877808000000002</v>
      </c>
      <c r="K2243" s="61">
        <f>Table1[[#This Row],[budget]]/1000000</f>
        <v>35</v>
      </c>
      <c r="L2243" s="71">
        <f>Table1[[#This Row],[Profit_Margin]]/1000000</f>
        <v>-12.122192</v>
      </c>
    </row>
    <row r="2244" spans="1:12">
      <c r="A2244" s="68" t="s">
        <v>4239</v>
      </c>
      <c r="B2244" s="61">
        <v>95</v>
      </c>
      <c r="C2244" s="62">
        <v>38087756</v>
      </c>
      <c r="D2244" s="61" t="s">
        <v>3057</v>
      </c>
      <c r="E2244" s="61" t="s">
        <v>6538</v>
      </c>
      <c r="F2244" s="61" t="s">
        <v>37</v>
      </c>
      <c r="G2244" s="62">
        <v>40000000</v>
      </c>
      <c r="H2244" s="61">
        <v>5.2</v>
      </c>
      <c r="I2244" s="62">
        <f>Table1[[#This Row],[gross]]-Table1[[#This Row],[budget]]</f>
        <v>-1912244</v>
      </c>
      <c r="J2244" s="61">
        <f>Table1[[#This Row],[gross]]/1000000</f>
        <v>38.087755999999999</v>
      </c>
      <c r="K2244" s="61">
        <f>Table1[[#This Row],[budget]]/1000000</f>
        <v>40</v>
      </c>
      <c r="L2244" s="71">
        <f>Table1[[#This Row],[Profit_Margin]]/1000000</f>
        <v>-1.9122440000000001</v>
      </c>
    </row>
    <row r="2245" spans="1:12">
      <c r="A2245" s="68" t="s">
        <v>5204</v>
      </c>
      <c r="B2245" s="61">
        <v>104</v>
      </c>
      <c r="C2245" s="62">
        <v>2600000</v>
      </c>
      <c r="D2245" s="61" t="s">
        <v>3396</v>
      </c>
      <c r="E2245" s="61" t="s">
        <v>15561</v>
      </c>
      <c r="F2245" s="61" t="s">
        <v>37</v>
      </c>
      <c r="G2245" s="62">
        <v>6000000</v>
      </c>
      <c r="H2245" s="61">
        <v>7.5</v>
      </c>
      <c r="I2245" s="62">
        <f>Table1[[#This Row],[gross]]-Table1[[#This Row],[budget]]</f>
        <v>-3400000</v>
      </c>
      <c r="J2245" s="61">
        <f>Table1[[#This Row],[gross]]/1000000</f>
        <v>2.6</v>
      </c>
      <c r="K2245" s="61">
        <f>Table1[[#This Row],[budget]]/1000000</f>
        <v>6</v>
      </c>
      <c r="L2245" s="71">
        <f>Table1[[#This Row],[Profit_Margin]]/1000000</f>
        <v>-3.4</v>
      </c>
    </row>
    <row r="2246" spans="1:12">
      <c r="A2246" s="68" t="s">
        <v>1394</v>
      </c>
      <c r="B2246" s="61">
        <v>127</v>
      </c>
      <c r="C2246" s="62">
        <v>41997790</v>
      </c>
      <c r="D2246" s="61" t="s">
        <v>2813</v>
      </c>
      <c r="E2246" s="61" t="s">
        <v>7054</v>
      </c>
      <c r="F2246" s="61" t="s">
        <v>37</v>
      </c>
      <c r="G2246" s="62">
        <v>38000000</v>
      </c>
      <c r="H2246" s="61">
        <v>6.4</v>
      </c>
      <c r="I2246" s="62">
        <f>Table1[[#This Row],[gross]]-Table1[[#This Row],[budget]]</f>
        <v>3997790</v>
      </c>
      <c r="J2246" s="61">
        <f>Table1[[#This Row],[gross]]/1000000</f>
        <v>41.997790000000002</v>
      </c>
      <c r="K2246" s="61">
        <f>Table1[[#This Row],[budget]]/1000000</f>
        <v>38</v>
      </c>
      <c r="L2246" s="71">
        <f>Table1[[#This Row],[Profit_Margin]]/1000000</f>
        <v>3.9977900000000002</v>
      </c>
    </row>
    <row r="2247" spans="1:12">
      <c r="A2247" s="68" t="s">
        <v>1351</v>
      </c>
      <c r="B2247" s="61">
        <v>102</v>
      </c>
      <c r="C2247" s="62">
        <v>90835030</v>
      </c>
      <c r="D2247" s="61" t="s">
        <v>2136</v>
      </c>
      <c r="E2247" s="61" t="s">
        <v>6347</v>
      </c>
      <c r="F2247" s="61" t="s">
        <v>37</v>
      </c>
      <c r="G2247" s="62">
        <v>40000000</v>
      </c>
      <c r="H2247" s="61">
        <v>5.9</v>
      </c>
      <c r="I2247" s="62">
        <f>Table1[[#This Row],[gross]]-Table1[[#This Row],[budget]]</f>
        <v>50835030</v>
      </c>
      <c r="J2247" s="61">
        <f>Table1[[#This Row],[gross]]/1000000</f>
        <v>90.835030000000003</v>
      </c>
      <c r="K2247" s="61">
        <f>Table1[[#This Row],[budget]]/1000000</f>
        <v>40</v>
      </c>
      <c r="L2247" s="71">
        <f>Table1[[#This Row],[Profit_Margin]]/1000000</f>
        <v>50.835030000000003</v>
      </c>
    </row>
    <row r="2248" spans="1:12">
      <c r="A2248" s="68" t="s">
        <v>1351</v>
      </c>
      <c r="B2248" s="61">
        <v>99</v>
      </c>
      <c r="C2248" s="62">
        <v>134141530</v>
      </c>
      <c r="D2248" s="61" t="s">
        <v>5710</v>
      </c>
      <c r="E2248" s="61" t="s">
        <v>9457</v>
      </c>
      <c r="F2248" s="61" t="s">
        <v>37</v>
      </c>
      <c r="G2248" s="62">
        <v>25000000</v>
      </c>
      <c r="H2248" s="61">
        <v>6.2</v>
      </c>
      <c r="I2248" s="62">
        <f>Table1[[#This Row],[gross]]-Table1[[#This Row],[budget]]</f>
        <v>109141530</v>
      </c>
      <c r="J2248" s="61">
        <f>Table1[[#This Row],[gross]]/1000000</f>
        <v>134.14152999999999</v>
      </c>
      <c r="K2248" s="61">
        <f>Table1[[#This Row],[budget]]/1000000</f>
        <v>25</v>
      </c>
      <c r="L2248" s="71">
        <f>Table1[[#This Row],[Profit_Margin]]/1000000</f>
        <v>109.14153</v>
      </c>
    </row>
    <row r="2249" spans="1:12">
      <c r="A2249" s="68" t="s">
        <v>1064</v>
      </c>
      <c r="B2249" s="61">
        <v>148</v>
      </c>
      <c r="C2249" s="62">
        <v>630779</v>
      </c>
      <c r="D2249" s="61" t="s">
        <v>7727</v>
      </c>
      <c r="E2249" s="61" t="s">
        <v>7729</v>
      </c>
      <c r="F2249" s="61" t="s">
        <v>37</v>
      </c>
      <c r="G2249" s="62">
        <v>35000000</v>
      </c>
      <c r="H2249" s="61">
        <v>6.8</v>
      </c>
      <c r="I2249" s="62">
        <f>Table1[[#This Row],[gross]]-Table1[[#This Row],[budget]]</f>
        <v>-34369221</v>
      </c>
      <c r="J2249" s="61">
        <f>Table1[[#This Row],[gross]]/1000000</f>
        <v>0.63077899999999998</v>
      </c>
      <c r="K2249" s="61">
        <f>Table1[[#This Row],[budget]]/1000000</f>
        <v>35</v>
      </c>
      <c r="L2249" s="71">
        <f>Table1[[#This Row],[Profit_Margin]]/1000000</f>
        <v>-34.369221000000003</v>
      </c>
    </row>
    <row r="2250" spans="1:12">
      <c r="A2250" s="68" t="s">
        <v>5624</v>
      </c>
      <c r="B2250" s="61">
        <v>132</v>
      </c>
      <c r="C2250" s="62">
        <v>29781453</v>
      </c>
      <c r="D2250" s="61" t="s">
        <v>4167</v>
      </c>
      <c r="E2250" s="61" t="s">
        <v>5626</v>
      </c>
      <c r="F2250" s="61" t="s">
        <v>37</v>
      </c>
      <c r="G2250" s="62">
        <v>48000000</v>
      </c>
      <c r="H2250" s="61">
        <v>6.4</v>
      </c>
      <c r="I2250" s="62">
        <f>Table1[[#This Row],[gross]]-Table1[[#This Row],[budget]]</f>
        <v>-18218547</v>
      </c>
      <c r="J2250" s="61">
        <f>Table1[[#This Row],[gross]]/1000000</f>
        <v>29.781452999999999</v>
      </c>
      <c r="K2250" s="61">
        <f>Table1[[#This Row],[budget]]/1000000</f>
        <v>48</v>
      </c>
      <c r="L2250" s="71">
        <f>Table1[[#This Row],[Profit_Margin]]/1000000</f>
        <v>-18.218547000000001</v>
      </c>
    </row>
    <row r="2251" spans="1:12">
      <c r="A2251" s="68" t="s">
        <v>4134</v>
      </c>
      <c r="B2251" s="61">
        <v>101</v>
      </c>
      <c r="C2251" s="62">
        <v>40076438</v>
      </c>
      <c r="D2251" s="61" t="s">
        <v>1120</v>
      </c>
      <c r="E2251" s="61" t="s">
        <v>4288</v>
      </c>
      <c r="F2251" s="61" t="s">
        <v>37</v>
      </c>
      <c r="G2251" s="62">
        <v>60000000</v>
      </c>
      <c r="H2251" s="61">
        <v>6</v>
      </c>
      <c r="I2251" s="62">
        <f>Table1[[#This Row],[gross]]-Table1[[#This Row],[budget]]</f>
        <v>-19923562</v>
      </c>
      <c r="J2251" s="61">
        <f>Table1[[#This Row],[gross]]/1000000</f>
        <v>40.076438000000003</v>
      </c>
      <c r="K2251" s="61">
        <f>Table1[[#This Row],[budget]]/1000000</f>
        <v>60</v>
      </c>
      <c r="L2251" s="71">
        <f>Table1[[#This Row],[Profit_Margin]]/1000000</f>
        <v>-19.923562</v>
      </c>
    </row>
    <row r="2252" spans="1:12">
      <c r="A2252" s="68" t="s">
        <v>1278</v>
      </c>
      <c r="B2252" s="61">
        <v>101</v>
      </c>
      <c r="C2252" s="62">
        <v>131536019</v>
      </c>
      <c r="D2252" s="61" t="s">
        <v>1280</v>
      </c>
      <c r="E2252" s="61" t="s">
        <v>1282</v>
      </c>
      <c r="F2252" s="61" t="s">
        <v>37</v>
      </c>
      <c r="G2252" s="62">
        <v>103000000</v>
      </c>
      <c r="H2252" s="61">
        <v>6.4</v>
      </c>
      <c r="I2252" s="62">
        <f>Table1[[#This Row],[gross]]-Table1[[#This Row],[budget]]</f>
        <v>28536019</v>
      </c>
      <c r="J2252" s="61">
        <f>Table1[[#This Row],[gross]]/1000000</f>
        <v>131.53601900000001</v>
      </c>
      <c r="K2252" s="61">
        <f>Table1[[#This Row],[budget]]/1000000</f>
        <v>103</v>
      </c>
      <c r="L2252" s="71">
        <f>Table1[[#This Row],[Profit_Margin]]/1000000</f>
        <v>28.536019</v>
      </c>
    </row>
    <row r="2253" spans="1:12">
      <c r="A2253" s="68" t="s">
        <v>1278</v>
      </c>
      <c r="B2253" s="61">
        <v>96</v>
      </c>
      <c r="C2253" s="62">
        <v>143618384</v>
      </c>
      <c r="D2253" s="61" t="s">
        <v>1280</v>
      </c>
      <c r="E2253" s="61" t="s">
        <v>2252</v>
      </c>
      <c r="F2253" s="61" t="s">
        <v>37</v>
      </c>
      <c r="G2253" s="62">
        <v>90000000</v>
      </c>
      <c r="H2253" s="61">
        <v>7</v>
      </c>
      <c r="I2253" s="62">
        <f>Table1[[#This Row],[gross]]-Table1[[#This Row],[budget]]</f>
        <v>53618384</v>
      </c>
      <c r="J2253" s="61">
        <f>Table1[[#This Row],[gross]]/1000000</f>
        <v>143.61838399999999</v>
      </c>
      <c r="K2253" s="61">
        <f>Table1[[#This Row],[budget]]/1000000</f>
        <v>90</v>
      </c>
      <c r="L2253" s="71">
        <f>Table1[[#This Row],[Profit_Margin]]/1000000</f>
        <v>53.618383999999999</v>
      </c>
    </row>
    <row r="2254" spans="1:12">
      <c r="A2254" s="68" t="s">
        <v>1001</v>
      </c>
      <c r="B2254" s="61">
        <v>97</v>
      </c>
      <c r="C2254" s="62">
        <v>103400692</v>
      </c>
      <c r="D2254" s="61" t="s">
        <v>628</v>
      </c>
      <c r="E2254" s="61" t="s">
        <v>1003</v>
      </c>
      <c r="F2254" s="61" t="s">
        <v>37</v>
      </c>
      <c r="G2254" s="62">
        <v>145000000</v>
      </c>
      <c r="H2254" s="61">
        <v>7.3</v>
      </c>
      <c r="I2254" s="62">
        <f>Table1[[#This Row],[gross]]-Table1[[#This Row],[budget]]</f>
        <v>-41599308</v>
      </c>
      <c r="J2254" s="61">
        <f>Table1[[#This Row],[gross]]/1000000</f>
        <v>103.40069200000001</v>
      </c>
      <c r="K2254" s="61">
        <f>Table1[[#This Row],[budget]]/1000000</f>
        <v>145</v>
      </c>
      <c r="L2254" s="71">
        <f>Table1[[#This Row],[Profit_Margin]]/1000000</f>
        <v>-41.599308000000001</v>
      </c>
    </row>
    <row r="2255" spans="1:12">
      <c r="A2255" s="68" t="s">
        <v>2037</v>
      </c>
      <c r="B2255" s="61">
        <v>105</v>
      </c>
      <c r="C2255" s="62">
        <v>176740650</v>
      </c>
      <c r="D2255" s="61" t="s">
        <v>1390</v>
      </c>
      <c r="E2255" s="61" t="s">
        <v>2039</v>
      </c>
      <c r="F2255" s="61" t="s">
        <v>37</v>
      </c>
      <c r="G2255" s="62">
        <v>93000000</v>
      </c>
      <c r="H2255" s="61">
        <v>7.6</v>
      </c>
      <c r="I2255" s="62">
        <f>Table1[[#This Row],[gross]]-Table1[[#This Row],[budget]]</f>
        <v>83740650</v>
      </c>
      <c r="J2255" s="61">
        <f>Table1[[#This Row],[gross]]/1000000</f>
        <v>176.74064999999999</v>
      </c>
      <c r="K2255" s="61">
        <f>Table1[[#This Row],[budget]]/1000000</f>
        <v>93</v>
      </c>
      <c r="L2255" s="71">
        <f>Table1[[#This Row],[Profit_Margin]]/1000000</f>
        <v>83.740650000000002</v>
      </c>
    </row>
    <row r="2256" spans="1:12">
      <c r="A2256" s="68" t="s">
        <v>528</v>
      </c>
      <c r="B2256" s="61">
        <v>107</v>
      </c>
      <c r="C2256" s="62">
        <v>36874745</v>
      </c>
      <c r="D2256" s="61" t="s">
        <v>10898</v>
      </c>
      <c r="E2256" s="61" t="s">
        <v>10899</v>
      </c>
      <c r="F2256" s="61" t="s">
        <v>37</v>
      </c>
      <c r="G2256" s="62">
        <v>20000000</v>
      </c>
      <c r="H2256" s="61">
        <v>6.3</v>
      </c>
      <c r="I2256" s="62">
        <f>Table1[[#This Row],[gross]]-Table1[[#This Row],[budget]]</f>
        <v>16874745</v>
      </c>
      <c r="J2256" s="61">
        <f>Table1[[#This Row],[gross]]/1000000</f>
        <v>36.874744999999997</v>
      </c>
      <c r="K2256" s="61">
        <f>Table1[[#This Row],[budget]]/1000000</f>
        <v>20</v>
      </c>
      <c r="L2256" s="71">
        <f>Table1[[#This Row],[Profit_Margin]]/1000000</f>
        <v>16.874745000000001</v>
      </c>
    </row>
    <row r="2257" spans="1:12">
      <c r="A2257" s="68" t="s">
        <v>20600</v>
      </c>
      <c r="B2257" s="61">
        <v>99</v>
      </c>
      <c r="C2257" s="62">
        <v>4600000</v>
      </c>
      <c r="D2257" s="61" t="s">
        <v>1935</v>
      </c>
      <c r="E2257" s="61" t="s">
        <v>20601</v>
      </c>
      <c r="F2257" s="61" t="s">
        <v>37</v>
      </c>
      <c r="G2257" s="62">
        <v>1900000</v>
      </c>
      <c r="H2257" s="61">
        <v>7.1</v>
      </c>
      <c r="I2257" s="62">
        <f>Table1[[#This Row],[gross]]-Table1[[#This Row],[budget]]</f>
        <v>2700000</v>
      </c>
      <c r="J2257" s="61">
        <f>Table1[[#This Row],[gross]]/1000000</f>
        <v>4.5999999999999996</v>
      </c>
      <c r="K2257" s="61">
        <f>Table1[[#This Row],[budget]]/1000000</f>
        <v>1.9</v>
      </c>
      <c r="L2257" s="71">
        <f>Table1[[#This Row],[Profit_Margin]]/1000000</f>
        <v>2.7</v>
      </c>
    </row>
    <row r="2258" spans="1:12">
      <c r="A2258" s="68" t="s">
        <v>21011</v>
      </c>
      <c r="B2258" s="61">
        <v>98</v>
      </c>
      <c r="C2258" s="62">
        <v>105943</v>
      </c>
      <c r="D2258" s="61" t="s">
        <v>1671</v>
      </c>
      <c r="E2258" s="61" t="s">
        <v>21013</v>
      </c>
      <c r="F2258" s="61" t="s">
        <v>37</v>
      </c>
      <c r="G2258" s="62">
        <v>1500000</v>
      </c>
      <c r="H2258" s="61">
        <v>6.1</v>
      </c>
      <c r="I2258" s="62">
        <f>Table1[[#This Row],[gross]]-Table1[[#This Row],[budget]]</f>
        <v>-1394057</v>
      </c>
      <c r="J2258" s="61">
        <f>Table1[[#This Row],[gross]]/1000000</f>
        <v>0.105943</v>
      </c>
      <c r="K2258" s="61">
        <f>Table1[[#This Row],[budget]]/1000000</f>
        <v>1.5</v>
      </c>
      <c r="L2258" s="71">
        <f>Table1[[#This Row],[Profit_Margin]]/1000000</f>
        <v>-1.3940570000000001</v>
      </c>
    </row>
    <row r="2259" spans="1:12">
      <c r="A2259" s="68" t="s">
        <v>12291</v>
      </c>
      <c r="B2259" s="61">
        <v>114</v>
      </c>
      <c r="C2259" s="62">
        <v>30050028</v>
      </c>
      <c r="D2259" s="61" t="s">
        <v>59</v>
      </c>
      <c r="E2259" s="61" t="s">
        <v>14911</v>
      </c>
      <c r="F2259" s="61" t="s">
        <v>37</v>
      </c>
      <c r="G2259" s="62">
        <v>17000000</v>
      </c>
      <c r="H2259" s="61">
        <v>6.5</v>
      </c>
      <c r="I2259" s="62">
        <f>Table1[[#This Row],[gross]]-Table1[[#This Row],[budget]]</f>
        <v>13050028</v>
      </c>
      <c r="J2259" s="61">
        <f>Table1[[#This Row],[gross]]/1000000</f>
        <v>30.050028000000001</v>
      </c>
      <c r="K2259" s="61">
        <f>Table1[[#This Row],[budget]]/1000000</f>
        <v>17</v>
      </c>
      <c r="L2259" s="71">
        <f>Table1[[#This Row],[Profit_Margin]]/1000000</f>
        <v>13.050027999999999</v>
      </c>
    </row>
    <row r="2260" spans="1:12">
      <c r="A2260" s="68" t="s">
        <v>48</v>
      </c>
      <c r="B2260" s="61">
        <v>117</v>
      </c>
      <c r="C2260" s="62">
        <v>104054514</v>
      </c>
      <c r="D2260" s="61" t="s">
        <v>2125</v>
      </c>
      <c r="E2260" s="61" t="s">
        <v>2620</v>
      </c>
      <c r="F2260" s="61" t="s">
        <v>37</v>
      </c>
      <c r="G2260" s="62">
        <v>80000000</v>
      </c>
      <c r="H2260" s="61">
        <v>7.7</v>
      </c>
      <c r="I2260" s="62">
        <f>Table1[[#This Row],[gross]]-Table1[[#This Row],[budget]]</f>
        <v>24054514</v>
      </c>
      <c r="J2260" s="61">
        <f>Table1[[#This Row],[gross]]/1000000</f>
        <v>104.054514</v>
      </c>
      <c r="K2260" s="61">
        <f>Table1[[#This Row],[budget]]/1000000</f>
        <v>80</v>
      </c>
      <c r="L2260" s="71">
        <f>Table1[[#This Row],[Profit_Margin]]/1000000</f>
        <v>24.054514000000001</v>
      </c>
    </row>
    <row r="2261" spans="1:12">
      <c r="A2261" s="68" t="s">
        <v>2542</v>
      </c>
      <c r="B2261" s="61">
        <v>94</v>
      </c>
      <c r="C2261" s="62">
        <v>68525609</v>
      </c>
      <c r="D2261" s="61" t="s">
        <v>1671</v>
      </c>
      <c r="E2261" s="61" t="s">
        <v>12392</v>
      </c>
      <c r="F2261" s="61" t="s">
        <v>37</v>
      </c>
      <c r="G2261" s="62">
        <v>15600000</v>
      </c>
      <c r="H2261" s="61">
        <v>6.5</v>
      </c>
      <c r="I2261" s="62">
        <f>Table1[[#This Row],[gross]]-Table1[[#This Row],[budget]]</f>
        <v>52925609</v>
      </c>
      <c r="J2261" s="61">
        <f>Table1[[#This Row],[gross]]/1000000</f>
        <v>68.525609000000003</v>
      </c>
      <c r="K2261" s="61">
        <f>Table1[[#This Row],[budget]]/1000000</f>
        <v>15.6</v>
      </c>
      <c r="L2261" s="71">
        <f>Table1[[#This Row],[Profit_Margin]]/1000000</f>
        <v>52.925609000000001</v>
      </c>
    </row>
    <row r="2262" spans="1:12">
      <c r="A2262" s="68" t="s">
        <v>12305</v>
      </c>
      <c r="B2262" s="61">
        <v>102</v>
      </c>
      <c r="C2262" s="62">
        <v>2000000</v>
      </c>
      <c r="D2262" s="61" t="s">
        <v>8570</v>
      </c>
      <c r="E2262" s="61" t="s">
        <v>12307</v>
      </c>
      <c r="F2262" s="61" t="s">
        <v>37</v>
      </c>
      <c r="G2262" s="62">
        <v>17000000</v>
      </c>
      <c r="H2262" s="61">
        <v>6.4</v>
      </c>
      <c r="I2262" s="62">
        <f>Table1[[#This Row],[gross]]-Table1[[#This Row],[budget]]</f>
        <v>-15000000</v>
      </c>
      <c r="J2262" s="61">
        <f>Table1[[#This Row],[gross]]/1000000</f>
        <v>2</v>
      </c>
      <c r="K2262" s="61">
        <f>Table1[[#This Row],[budget]]/1000000</f>
        <v>17</v>
      </c>
      <c r="L2262" s="71">
        <f>Table1[[#This Row],[Profit_Margin]]/1000000</f>
        <v>-15</v>
      </c>
    </row>
    <row r="2263" spans="1:12">
      <c r="A2263" s="68" t="s">
        <v>3516</v>
      </c>
      <c r="B2263" s="61">
        <v>139</v>
      </c>
      <c r="C2263" s="62">
        <v>31600000</v>
      </c>
      <c r="D2263" s="61" t="s">
        <v>8963</v>
      </c>
      <c r="E2263" s="61" t="s">
        <v>8964</v>
      </c>
      <c r="F2263" s="61" t="s">
        <v>37</v>
      </c>
      <c r="G2263" s="62">
        <v>28000000</v>
      </c>
      <c r="H2263" s="61">
        <v>6.9</v>
      </c>
      <c r="I2263" s="62">
        <f>Table1[[#This Row],[gross]]-Table1[[#This Row],[budget]]</f>
        <v>3600000</v>
      </c>
      <c r="J2263" s="61">
        <f>Table1[[#This Row],[gross]]/1000000</f>
        <v>31.6</v>
      </c>
      <c r="K2263" s="61">
        <f>Table1[[#This Row],[budget]]/1000000</f>
        <v>28</v>
      </c>
      <c r="L2263" s="71">
        <f>Table1[[#This Row],[Profit_Margin]]/1000000</f>
        <v>3.6</v>
      </c>
    </row>
    <row r="2264" spans="1:12">
      <c r="A2264" s="68" t="s">
        <v>187</v>
      </c>
      <c r="B2264" s="61">
        <v>156</v>
      </c>
      <c r="C2264" s="62">
        <v>105219735</v>
      </c>
      <c r="D2264" s="61" t="s">
        <v>189</v>
      </c>
      <c r="E2264" s="61" t="s">
        <v>191</v>
      </c>
      <c r="F2264" s="61" t="s">
        <v>37</v>
      </c>
      <c r="G2264" s="62">
        <v>200000000</v>
      </c>
      <c r="H2264" s="61">
        <v>6.7</v>
      </c>
      <c r="I2264" s="62">
        <f>Table1[[#This Row],[gross]]-Table1[[#This Row],[budget]]</f>
        <v>-94780265</v>
      </c>
      <c r="J2264" s="61">
        <f>Table1[[#This Row],[gross]]/1000000</f>
        <v>105.219735</v>
      </c>
      <c r="K2264" s="61">
        <f>Table1[[#This Row],[budget]]/1000000</f>
        <v>200</v>
      </c>
      <c r="L2264" s="71">
        <f>Table1[[#This Row],[Profit_Margin]]/1000000</f>
        <v>-94.780265</v>
      </c>
    </row>
    <row r="2265" spans="1:12">
      <c r="A2265" s="68" t="s">
        <v>528</v>
      </c>
      <c r="B2265" s="61">
        <v>155</v>
      </c>
      <c r="C2265" s="62">
        <v>165500000</v>
      </c>
      <c r="D2265" s="61" t="s">
        <v>207</v>
      </c>
      <c r="E2265" s="61" t="s">
        <v>5007</v>
      </c>
      <c r="F2265" s="61" t="s">
        <v>37</v>
      </c>
      <c r="G2265" s="62">
        <v>48000000</v>
      </c>
      <c r="H2265" s="61">
        <v>6.9</v>
      </c>
      <c r="I2265" s="62">
        <f>Table1[[#This Row],[gross]]-Table1[[#This Row],[budget]]</f>
        <v>117500000</v>
      </c>
      <c r="J2265" s="61">
        <f>Table1[[#This Row],[gross]]/1000000</f>
        <v>165.5</v>
      </c>
      <c r="K2265" s="61">
        <f>Table1[[#This Row],[budget]]/1000000</f>
        <v>48</v>
      </c>
      <c r="L2265" s="71">
        <f>Table1[[#This Row],[Profit_Margin]]/1000000</f>
        <v>117.5</v>
      </c>
    </row>
    <row r="2266" spans="1:12">
      <c r="A2266" s="68" t="s">
        <v>10460</v>
      </c>
      <c r="B2266" s="61">
        <v>104</v>
      </c>
      <c r="C2266" s="62">
        <v>10696210</v>
      </c>
      <c r="D2266" s="61" t="s">
        <v>1401</v>
      </c>
      <c r="E2266" s="61" t="s">
        <v>10461</v>
      </c>
      <c r="F2266" s="61" t="s">
        <v>37</v>
      </c>
      <c r="G2266" s="62">
        <v>23500000</v>
      </c>
      <c r="H2266" s="61">
        <v>3.9</v>
      </c>
      <c r="I2266" s="62">
        <f>Table1[[#This Row],[gross]]-Table1[[#This Row],[budget]]</f>
        <v>-12803790</v>
      </c>
      <c r="J2266" s="61">
        <f>Table1[[#This Row],[gross]]/1000000</f>
        <v>10.696210000000001</v>
      </c>
      <c r="K2266" s="61">
        <f>Table1[[#This Row],[budget]]/1000000</f>
        <v>23.5</v>
      </c>
      <c r="L2266" s="71">
        <f>Table1[[#This Row],[Profit_Margin]]/1000000</f>
        <v>-12.803789999999999</v>
      </c>
    </row>
    <row r="2267" spans="1:12">
      <c r="A2267" s="68" t="s">
        <v>1399</v>
      </c>
      <c r="B2267" s="61">
        <v>117</v>
      </c>
      <c r="C2267" s="62">
        <v>58607007</v>
      </c>
      <c r="D2267" s="61" t="s">
        <v>1401</v>
      </c>
      <c r="E2267" s="61" t="s">
        <v>1402</v>
      </c>
      <c r="F2267" s="61" t="s">
        <v>37</v>
      </c>
      <c r="G2267" s="62">
        <v>100000000</v>
      </c>
      <c r="H2267" s="61">
        <v>6.2</v>
      </c>
      <c r="I2267" s="62">
        <f>Table1[[#This Row],[gross]]-Table1[[#This Row],[budget]]</f>
        <v>-41392993</v>
      </c>
      <c r="J2267" s="61">
        <f>Table1[[#This Row],[gross]]/1000000</f>
        <v>58.607007000000003</v>
      </c>
      <c r="K2267" s="61">
        <f>Table1[[#This Row],[budget]]/1000000</f>
        <v>100</v>
      </c>
      <c r="L2267" s="71">
        <f>Table1[[#This Row],[Profit_Margin]]/1000000</f>
        <v>-41.392992999999997</v>
      </c>
    </row>
    <row r="2268" spans="1:12">
      <c r="A2268" s="68" t="s">
        <v>14184</v>
      </c>
      <c r="B2268" s="61">
        <v>89</v>
      </c>
      <c r="C2268" s="62">
        <v>3325638</v>
      </c>
      <c r="D2268" s="61" t="s">
        <v>19871</v>
      </c>
      <c r="E2268" s="61" t="s">
        <v>19872</v>
      </c>
      <c r="F2268" s="61" t="s">
        <v>37</v>
      </c>
      <c r="G2268" s="62">
        <v>2500000</v>
      </c>
      <c r="H2268" s="61">
        <v>7.1</v>
      </c>
      <c r="I2268" s="62">
        <f>Table1[[#This Row],[gross]]-Table1[[#This Row],[budget]]</f>
        <v>825638</v>
      </c>
      <c r="J2268" s="61">
        <f>Table1[[#This Row],[gross]]/1000000</f>
        <v>3.3256380000000001</v>
      </c>
      <c r="K2268" s="61">
        <f>Table1[[#This Row],[budget]]/1000000</f>
        <v>2.5</v>
      </c>
      <c r="L2268" s="71">
        <f>Table1[[#This Row],[Profit_Margin]]/1000000</f>
        <v>0.82563799999999998</v>
      </c>
    </row>
    <row r="2269" spans="1:12">
      <c r="A2269" s="68" t="s">
        <v>1807</v>
      </c>
      <c r="B2269" s="61">
        <v>91</v>
      </c>
      <c r="C2269" s="62">
        <v>128200012</v>
      </c>
      <c r="D2269" s="61" t="s">
        <v>621</v>
      </c>
      <c r="E2269" s="61" t="s">
        <v>2605</v>
      </c>
      <c r="F2269" s="61" t="s">
        <v>37</v>
      </c>
      <c r="G2269" s="62">
        <v>75000000</v>
      </c>
      <c r="H2269" s="61">
        <v>6.3</v>
      </c>
      <c r="I2269" s="62">
        <f>Table1[[#This Row],[gross]]-Table1[[#This Row],[budget]]</f>
        <v>53200012</v>
      </c>
      <c r="J2269" s="61">
        <f>Table1[[#This Row],[gross]]/1000000</f>
        <v>128.20001199999999</v>
      </c>
      <c r="K2269" s="61">
        <f>Table1[[#This Row],[budget]]/1000000</f>
        <v>75</v>
      </c>
      <c r="L2269" s="71">
        <f>Table1[[#This Row],[Profit_Margin]]/1000000</f>
        <v>53.200012000000001</v>
      </c>
    </row>
    <row r="2270" spans="1:12">
      <c r="A2270" s="68" t="s">
        <v>2612</v>
      </c>
      <c r="B2270" s="61">
        <v>136</v>
      </c>
      <c r="C2270" s="62">
        <v>38509342</v>
      </c>
      <c r="D2270" s="61" t="s">
        <v>3464</v>
      </c>
      <c r="E2270" s="61" t="s">
        <v>3466</v>
      </c>
      <c r="F2270" s="61" t="s">
        <v>37</v>
      </c>
      <c r="G2270" s="62">
        <v>75000000</v>
      </c>
      <c r="H2270" s="61">
        <v>5.9</v>
      </c>
      <c r="I2270" s="62">
        <f>Table1[[#This Row],[gross]]-Table1[[#This Row],[budget]]</f>
        <v>-36490658</v>
      </c>
      <c r="J2270" s="61">
        <f>Table1[[#This Row],[gross]]/1000000</f>
        <v>38.509341999999997</v>
      </c>
      <c r="K2270" s="61">
        <f>Table1[[#This Row],[budget]]/1000000</f>
        <v>75</v>
      </c>
      <c r="L2270" s="71">
        <f>Table1[[#This Row],[Profit_Margin]]/1000000</f>
        <v>-36.490658000000003</v>
      </c>
    </row>
    <row r="2271" spans="1:12">
      <c r="A2271" s="68" t="s">
        <v>4437</v>
      </c>
      <c r="B2271" s="61">
        <v>105</v>
      </c>
      <c r="C2271" s="62">
        <v>16991902</v>
      </c>
      <c r="D2271" s="61" t="s">
        <v>6199</v>
      </c>
      <c r="E2271" s="61" t="s">
        <v>7033</v>
      </c>
      <c r="F2271" s="61" t="s">
        <v>37</v>
      </c>
      <c r="G2271" s="62">
        <v>57000000</v>
      </c>
      <c r="H2271" s="61">
        <v>6.2</v>
      </c>
      <c r="I2271" s="62">
        <f>Table1[[#This Row],[gross]]-Table1[[#This Row],[budget]]</f>
        <v>-40008098</v>
      </c>
      <c r="J2271" s="61">
        <f>Table1[[#This Row],[gross]]/1000000</f>
        <v>16.991902</v>
      </c>
      <c r="K2271" s="61">
        <f>Table1[[#This Row],[budget]]/1000000</f>
        <v>57</v>
      </c>
      <c r="L2271" s="71">
        <f>Table1[[#This Row],[Profit_Margin]]/1000000</f>
        <v>-40.008097999999997</v>
      </c>
    </row>
    <row r="2272" spans="1:12">
      <c r="A2272" s="68" t="s">
        <v>1294</v>
      </c>
      <c r="B2272" s="61">
        <v>114</v>
      </c>
      <c r="C2272" s="62">
        <v>5694401</v>
      </c>
      <c r="D2272" s="61" t="s">
        <v>334</v>
      </c>
      <c r="E2272" s="61" t="s">
        <v>11981</v>
      </c>
      <c r="F2272" s="61" t="s">
        <v>37</v>
      </c>
      <c r="G2272" s="62">
        <v>18000000</v>
      </c>
      <c r="H2272" s="61">
        <v>7.3</v>
      </c>
      <c r="I2272" s="62">
        <f>Table1[[#This Row],[gross]]-Table1[[#This Row],[budget]]</f>
        <v>-12305599</v>
      </c>
      <c r="J2272" s="61">
        <f>Table1[[#This Row],[gross]]/1000000</f>
        <v>5.694401</v>
      </c>
      <c r="K2272" s="61">
        <f>Table1[[#This Row],[budget]]/1000000</f>
        <v>18</v>
      </c>
      <c r="L2272" s="71">
        <f>Table1[[#This Row],[Profit_Margin]]/1000000</f>
        <v>-12.305599000000001</v>
      </c>
    </row>
    <row r="2273" spans="1:12">
      <c r="A2273" s="68" t="s">
        <v>1784</v>
      </c>
      <c r="B2273" s="61">
        <v>139</v>
      </c>
      <c r="C2273" s="62">
        <v>70269171</v>
      </c>
      <c r="D2273" s="61" t="s">
        <v>3794</v>
      </c>
      <c r="E2273" s="61" t="s">
        <v>10081</v>
      </c>
      <c r="F2273" s="61" t="s">
        <v>37</v>
      </c>
      <c r="G2273" s="62">
        <v>24000000</v>
      </c>
      <c r="H2273" s="61">
        <v>7.2</v>
      </c>
      <c r="I2273" s="62">
        <f>Table1[[#This Row],[gross]]-Table1[[#This Row],[budget]]</f>
        <v>46269171</v>
      </c>
      <c r="J2273" s="61">
        <f>Table1[[#This Row],[gross]]/1000000</f>
        <v>70.269171</v>
      </c>
      <c r="K2273" s="61">
        <f>Table1[[#This Row],[budget]]/1000000</f>
        <v>24</v>
      </c>
      <c r="L2273" s="71">
        <f>Table1[[#This Row],[Profit_Margin]]/1000000</f>
        <v>46.269171</v>
      </c>
    </row>
    <row r="2274" spans="1:12">
      <c r="A2274" s="68" t="s">
        <v>6234</v>
      </c>
      <c r="B2274" s="61">
        <v>145</v>
      </c>
      <c r="C2274" s="62">
        <v>117235247</v>
      </c>
      <c r="D2274" s="61" t="s">
        <v>3794</v>
      </c>
      <c r="E2274" s="61" t="s">
        <v>21506</v>
      </c>
      <c r="F2274" s="61" t="s">
        <v>37</v>
      </c>
      <c r="G2274" s="62">
        <v>960000</v>
      </c>
      <c r="H2274" s="61">
        <v>8.1</v>
      </c>
      <c r="I2274" s="62">
        <f>Table1[[#This Row],[gross]]-Table1[[#This Row],[budget]]</f>
        <v>116275247</v>
      </c>
      <c r="J2274" s="61">
        <f>Table1[[#This Row],[gross]]/1000000</f>
        <v>117.235247</v>
      </c>
      <c r="K2274" s="61">
        <f>Table1[[#This Row],[budget]]/1000000</f>
        <v>0.96</v>
      </c>
      <c r="L2274" s="71">
        <f>Table1[[#This Row],[Profit_Margin]]/1000000</f>
        <v>116.27524699999999</v>
      </c>
    </row>
    <row r="2275" spans="1:12">
      <c r="A2275" s="68" t="s">
        <v>3806</v>
      </c>
      <c r="B2275" s="61">
        <v>91</v>
      </c>
      <c r="C2275" s="62">
        <v>6706368</v>
      </c>
      <c r="D2275" s="61" t="s">
        <v>67</v>
      </c>
      <c r="E2275" s="61" t="s">
        <v>23629</v>
      </c>
      <c r="F2275" s="61" t="s">
        <v>37</v>
      </c>
      <c r="G2275" s="62">
        <v>160000</v>
      </c>
      <c r="H2275" s="61">
        <v>7.5</v>
      </c>
      <c r="I2275" s="62">
        <f>Table1[[#This Row],[gross]]-Table1[[#This Row],[budget]]</f>
        <v>6546368</v>
      </c>
      <c r="J2275" s="61">
        <f>Table1[[#This Row],[gross]]/1000000</f>
        <v>6.7063680000000003</v>
      </c>
      <c r="K2275" s="61">
        <f>Table1[[#This Row],[budget]]/1000000</f>
        <v>0.16</v>
      </c>
      <c r="L2275" s="71">
        <f>Table1[[#This Row],[Profit_Margin]]/1000000</f>
        <v>6.5463680000000002</v>
      </c>
    </row>
    <row r="2276" spans="1:12">
      <c r="A2276" s="68" t="s">
        <v>7885</v>
      </c>
      <c r="B2276" s="61">
        <v>101</v>
      </c>
      <c r="C2276" s="62">
        <v>67266300</v>
      </c>
      <c r="D2276" s="61" t="s">
        <v>1671</v>
      </c>
      <c r="E2276" s="61" t="s">
        <v>8861</v>
      </c>
      <c r="F2276" s="61" t="s">
        <v>37</v>
      </c>
      <c r="G2276" s="62">
        <v>28000000</v>
      </c>
      <c r="H2276" s="61">
        <v>6.9</v>
      </c>
      <c r="I2276" s="62">
        <f>Table1[[#This Row],[gross]]-Table1[[#This Row],[budget]]</f>
        <v>39266300</v>
      </c>
      <c r="J2276" s="61">
        <f>Table1[[#This Row],[gross]]/1000000</f>
        <v>67.266300000000001</v>
      </c>
      <c r="K2276" s="61">
        <f>Table1[[#This Row],[budget]]/1000000</f>
        <v>28</v>
      </c>
      <c r="L2276" s="71">
        <f>Table1[[#This Row],[Profit_Margin]]/1000000</f>
        <v>39.266300000000001</v>
      </c>
    </row>
    <row r="2277" spans="1:12">
      <c r="A2277" s="68" t="s">
        <v>1311</v>
      </c>
      <c r="B2277" s="61">
        <v>98</v>
      </c>
      <c r="C2277" s="62">
        <v>18990542</v>
      </c>
      <c r="D2277" s="61" t="s">
        <v>3479</v>
      </c>
      <c r="E2277" s="61" t="s">
        <v>3480</v>
      </c>
      <c r="F2277" s="61" t="s">
        <v>37</v>
      </c>
      <c r="G2277" s="62">
        <v>70000000</v>
      </c>
      <c r="H2277" s="61">
        <v>3</v>
      </c>
      <c r="I2277" s="62">
        <f>Table1[[#This Row],[gross]]-Table1[[#This Row],[budget]]</f>
        <v>-51009458</v>
      </c>
      <c r="J2277" s="61">
        <f>Table1[[#This Row],[gross]]/1000000</f>
        <v>18.990542000000001</v>
      </c>
      <c r="K2277" s="61">
        <f>Table1[[#This Row],[budget]]/1000000</f>
        <v>70</v>
      </c>
      <c r="L2277" s="71">
        <f>Table1[[#This Row],[Profit_Margin]]/1000000</f>
        <v>-51.009458000000002</v>
      </c>
    </row>
    <row r="2278" spans="1:12">
      <c r="A2278" s="68" t="s">
        <v>364</v>
      </c>
      <c r="B2278" s="61">
        <v>120</v>
      </c>
      <c r="C2278" s="62">
        <v>46338728</v>
      </c>
      <c r="D2278" s="61" t="s">
        <v>214</v>
      </c>
      <c r="E2278" s="61" t="s">
        <v>13329</v>
      </c>
      <c r="F2278" s="61" t="s">
        <v>37</v>
      </c>
      <c r="G2278" s="62">
        <v>14500000</v>
      </c>
      <c r="H2278" s="61">
        <v>6.8</v>
      </c>
      <c r="I2278" s="62">
        <f>Table1[[#This Row],[gross]]-Table1[[#This Row],[budget]]</f>
        <v>31838728</v>
      </c>
      <c r="J2278" s="61">
        <f>Table1[[#This Row],[gross]]/1000000</f>
        <v>46.338728000000003</v>
      </c>
      <c r="K2278" s="61">
        <f>Table1[[#This Row],[budget]]/1000000</f>
        <v>14.5</v>
      </c>
      <c r="L2278" s="71">
        <f>Table1[[#This Row],[Profit_Margin]]/1000000</f>
        <v>31.838728</v>
      </c>
    </row>
    <row r="2279" spans="1:12">
      <c r="A2279" s="68" t="s">
        <v>15192</v>
      </c>
      <c r="B2279" s="61">
        <v>100</v>
      </c>
      <c r="C2279" s="62">
        <v>3275585</v>
      </c>
      <c r="D2279" s="61" t="s">
        <v>464</v>
      </c>
      <c r="E2279" s="61" t="s">
        <v>15193</v>
      </c>
      <c r="F2279" s="61" t="s">
        <v>37</v>
      </c>
      <c r="G2279" s="62">
        <v>11500000</v>
      </c>
      <c r="H2279" s="61">
        <v>6.6</v>
      </c>
      <c r="I2279" s="62">
        <f>Table1[[#This Row],[gross]]-Table1[[#This Row],[budget]]</f>
        <v>-8224415</v>
      </c>
      <c r="J2279" s="61">
        <f>Table1[[#This Row],[gross]]/1000000</f>
        <v>3.275585</v>
      </c>
      <c r="K2279" s="61">
        <f>Table1[[#This Row],[budget]]/1000000</f>
        <v>11.5</v>
      </c>
      <c r="L2279" s="71">
        <f>Table1[[#This Row],[Profit_Margin]]/1000000</f>
        <v>-8.2244150000000005</v>
      </c>
    </row>
    <row r="2280" spans="1:12">
      <c r="A2280" s="68" t="s">
        <v>3444</v>
      </c>
      <c r="B2280" s="61">
        <v>115</v>
      </c>
      <c r="C2280" s="62">
        <v>55973336</v>
      </c>
      <c r="D2280" s="61" t="s">
        <v>334</v>
      </c>
      <c r="E2280" s="61" t="s">
        <v>9488</v>
      </c>
      <c r="F2280" s="61" t="s">
        <v>37</v>
      </c>
      <c r="G2280" s="62">
        <v>25000000</v>
      </c>
      <c r="H2280" s="61">
        <v>6.1</v>
      </c>
      <c r="I2280" s="62">
        <f>Table1[[#This Row],[gross]]-Table1[[#This Row],[budget]]</f>
        <v>30973336</v>
      </c>
      <c r="J2280" s="61">
        <f>Table1[[#This Row],[gross]]/1000000</f>
        <v>55.973336000000003</v>
      </c>
      <c r="K2280" s="61">
        <f>Table1[[#This Row],[budget]]/1000000</f>
        <v>25</v>
      </c>
      <c r="L2280" s="71">
        <f>Table1[[#This Row],[Profit_Margin]]/1000000</f>
        <v>30.973336</v>
      </c>
    </row>
    <row r="2281" spans="1:12">
      <c r="A2281" s="68" t="s">
        <v>4712</v>
      </c>
      <c r="B2281" s="61">
        <v>122</v>
      </c>
      <c r="C2281" s="62">
        <v>41609593</v>
      </c>
      <c r="D2281" s="61" t="s">
        <v>3336</v>
      </c>
      <c r="E2281" s="61" t="s">
        <v>4713</v>
      </c>
      <c r="F2281" s="61" t="s">
        <v>37</v>
      </c>
      <c r="G2281" s="62">
        <v>55000000</v>
      </c>
      <c r="H2281" s="61">
        <v>7.3</v>
      </c>
      <c r="I2281" s="62">
        <f>Table1[[#This Row],[gross]]-Table1[[#This Row],[budget]]</f>
        <v>-13390407</v>
      </c>
      <c r="J2281" s="61">
        <f>Table1[[#This Row],[gross]]/1000000</f>
        <v>41.609592999999997</v>
      </c>
      <c r="K2281" s="61">
        <f>Table1[[#This Row],[budget]]/1000000</f>
        <v>55</v>
      </c>
      <c r="L2281" s="71">
        <f>Table1[[#This Row],[Profit_Margin]]/1000000</f>
        <v>-13.390407</v>
      </c>
    </row>
    <row r="2282" spans="1:12">
      <c r="A2282" s="68" t="s">
        <v>13785</v>
      </c>
      <c r="B2282" s="61">
        <v>118</v>
      </c>
      <c r="C2282" s="62">
        <v>14677654</v>
      </c>
      <c r="D2282" s="61" t="s">
        <v>3409</v>
      </c>
      <c r="E2282" s="61" t="s">
        <v>13786</v>
      </c>
      <c r="F2282" s="61" t="s">
        <v>37</v>
      </c>
      <c r="G2282" s="62">
        <v>13000000</v>
      </c>
      <c r="H2282" s="61">
        <v>8.3000000000000007</v>
      </c>
      <c r="I2282" s="62">
        <f>Table1[[#This Row],[gross]]-Table1[[#This Row],[budget]]</f>
        <v>1677654</v>
      </c>
      <c r="J2282" s="61">
        <f>Table1[[#This Row],[gross]]/1000000</f>
        <v>14.677654</v>
      </c>
      <c r="K2282" s="61">
        <f>Table1[[#This Row],[budget]]/1000000</f>
        <v>13</v>
      </c>
      <c r="L2282" s="71">
        <f>Table1[[#This Row],[Profit_Margin]]/1000000</f>
        <v>1.677654</v>
      </c>
    </row>
    <row r="2283" spans="1:12">
      <c r="A2283" s="68" t="s">
        <v>5004</v>
      </c>
      <c r="B2283" s="61">
        <v>103</v>
      </c>
      <c r="C2283" s="62">
        <v>3093491</v>
      </c>
      <c r="D2283" s="61" t="s">
        <v>1544</v>
      </c>
      <c r="E2283" s="61" t="s">
        <v>15319</v>
      </c>
      <c r="F2283" s="61" t="s">
        <v>37</v>
      </c>
      <c r="G2283" s="62">
        <v>5000000</v>
      </c>
      <c r="H2283" s="61">
        <v>6.6</v>
      </c>
      <c r="I2283" s="62">
        <f>Table1[[#This Row],[gross]]-Table1[[#This Row],[budget]]</f>
        <v>-1906509</v>
      </c>
      <c r="J2283" s="61">
        <f>Table1[[#This Row],[gross]]/1000000</f>
        <v>3.0934910000000002</v>
      </c>
      <c r="K2283" s="61">
        <f>Table1[[#This Row],[budget]]/1000000</f>
        <v>5</v>
      </c>
      <c r="L2283" s="71">
        <f>Table1[[#This Row],[Profit_Margin]]/1000000</f>
        <v>-1.906509</v>
      </c>
    </row>
    <row r="2284" spans="1:12">
      <c r="A2284" s="68" t="s">
        <v>4423</v>
      </c>
      <c r="B2284" s="61">
        <v>121</v>
      </c>
      <c r="C2284" s="62">
        <v>22905674</v>
      </c>
      <c r="D2284" s="61" t="s">
        <v>1935</v>
      </c>
      <c r="E2284" s="61" t="s">
        <v>14144</v>
      </c>
      <c r="F2284" s="61" t="s">
        <v>37</v>
      </c>
      <c r="G2284" s="62">
        <v>12000000</v>
      </c>
      <c r="H2284" s="61">
        <v>7.4</v>
      </c>
      <c r="I2284" s="62">
        <f>Table1[[#This Row],[gross]]-Table1[[#This Row],[budget]]</f>
        <v>10905674</v>
      </c>
      <c r="J2284" s="61">
        <f>Table1[[#This Row],[gross]]/1000000</f>
        <v>22.905674000000001</v>
      </c>
      <c r="K2284" s="61">
        <f>Table1[[#This Row],[budget]]/1000000</f>
        <v>12</v>
      </c>
      <c r="L2284" s="71">
        <f>Table1[[#This Row],[Profit_Margin]]/1000000</f>
        <v>10.905673999999999</v>
      </c>
    </row>
    <row r="2285" spans="1:12">
      <c r="A2285" s="68" t="s">
        <v>22630</v>
      </c>
      <c r="B2285" s="61">
        <v>82</v>
      </c>
      <c r="C2285" s="62">
        <v>98017</v>
      </c>
      <c r="D2285" s="61" t="s">
        <v>882</v>
      </c>
      <c r="E2285" s="61" t="s">
        <v>22631</v>
      </c>
      <c r="F2285" s="61" t="s">
        <v>37</v>
      </c>
      <c r="G2285" s="62">
        <v>500000</v>
      </c>
      <c r="H2285" s="61">
        <v>5.8</v>
      </c>
      <c r="I2285" s="62">
        <f>Table1[[#This Row],[gross]]-Table1[[#This Row],[budget]]</f>
        <v>-401983</v>
      </c>
      <c r="J2285" s="61">
        <f>Table1[[#This Row],[gross]]/1000000</f>
        <v>9.8017000000000007E-2</v>
      </c>
      <c r="K2285" s="61">
        <f>Table1[[#This Row],[budget]]/1000000</f>
        <v>0.5</v>
      </c>
      <c r="L2285" s="71">
        <f>Table1[[#This Row],[Profit_Margin]]/1000000</f>
        <v>-0.40198299999999998</v>
      </c>
    </row>
    <row r="2286" spans="1:12">
      <c r="A2286" s="68" t="s">
        <v>19697</v>
      </c>
      <c r="B2286" s="61">
        <v>114</v>
      </c>
      <c r="C2286" s="62">
        <v>1001437</v>
      </c>
      <c r="D2286" s="61" t="s">
        <v>214</v>
      </c>
      <c r="E2286" s="61" t="s">
        <v>22163</v>
      </c>
      <c r="F2286" s="61" t="s">
        <v>37</v>
      </c>
      <c r="G2286" s="62">
        <v>800000</v>
      </c>
      <c r="H2286" s="61">
        <v>7.2</v>
      </c>
      <c r="I2286" s="62">
        <f>Table1[[#This Row],[gross]]-Table1[[#This Row],[budget]]</f>
        <v>201437</v>
      </c>
      <c r="J2286" s="61">
        <f>Table1[[#This Row],[gross]]/1000000</f>
        <v>1.0014369999999999</v>
      </c>
      <c r="K2286" s="61">
        <f>Table1[[#This Row],[budget]]/1000000</f>
        <v>0.8</v>
      </c>
      <c r="L2286" s="71">
        <f>Table1[[#This Row],[Profit_Margin]]/1000000</f>
        <v>0.201437</v>
      </c>
    </row>
    <row r="2287" spans="1:12">
      <c r="A2287" s="68" t="s">
        <v>18054</v>
      </c>
      <c r="B2287" s="61">
        <v>105</v>
      </c>
      <c r="C2287" s="62">
        <v>37440</v>
      </c>
      <c r="D2287" s="61" t="s">
        <v>5510</v>
      </c>
      <c r="E2287" s="61" t="s">
        <v>18055</v>
      </c>
      <c r="F2287" s="61" t="s">
        <v>37</v>
      </c>
      <c r="G2287" s="62">
        <v>5000000</v>
      </c>
      <c r="H2287" s="61">
        <v>7.5</v>
      </c>
      <c r="I2287" s="62">
        <f>Table1[[#This Row],[gross]]-Table1[[#This Row],[budget]]</f>
        <v>-4962560</v>
      </c>
      <c r="J2287" s="61">
        <f>Table1[[#This Row],[gross]]/1000000</f>
        <v>3.7440000000000001E-2</v>
      </c>
      <c r="K2287" s="61">
        <f>Table1[[#This Row],[budget]]/1000000</f>
        <v>5</v>
      </c>
      <c r="L2287" s="71">
        <f>Table1[[#This Row],[Profit_Margin]]/1000000</f>
        <v>-4.9625599999999999</v>
      </c>
    </row>
    <row r="2288" spans="1:12">
      <c r="A2288" s="68" t="s">
        <v>9572</v>
      </c>
      <c r="B2288" s="61">
        <v>80</v>
      </c>
      <c r="C2288" s="62">
        <v>39399750</v>
      </c>
      <c r="D2288" s="61" t="s">
        <v>829</v>
      </c>
      <c r="E2288" s="61" t="s">
        <v>9573</v>
      </c>
      <c r="F2288" s="61" t="s">
        <v>37</v>
      </c>
      <c r="G2288" s="62">
        <v>25000000</v>
      </c>
      <c r="H2288" s="61">
        <v>5.6</v>
      </c>
      <c r="I2288" s="62">
        <f>Table1[[#This Row],[gross]]-Table1[[#This Row],[budget]]</f>
        <v>14399750</v>
      </c>
      <c r="J2288" s="61">
        <f>Table1[[#This Row],[gross]]/1000000</f>
        <v>39.399749999999997</v>
      </c>
      <c r="K2288" s="61">
        <f>Table1[[#This Row],[budget]]/1000000</f>
        <v>25</v>
      </c>
      <c r="L2288" s="71">
        <f>Table1[[#This Row],[Profit_Margin]]/1000000</f>
        <v>14.399749999999999</v>
      </c>
    </row>
    <row r="2289" spans="1:12">
      <c r="A2289" s="68" t="s">
        <v>8174</v>
      </c>
      <c r="B2289" s="61">
        <v>78</v>
      </c>
      <c r="C2289" s="62">
        <v>76501438</v>
      </c>
      <c r="D2289" s="61" t="s">
        <v>1985</v>
      </c>
      <c r="E2289" s="61" t="s">
        <v>8176</v>
      </c>
      <c r="F2289" s="61" t="s">
        <v>37</v>
      </c>
      <c r="G2289" s="62">
        <v>30000000</v>
      </c>
      <c r="H2289" s="61">
        <v>6.1</v>
      </c>
      <c r="I2289" s="62">
        <f>Table1[[#This Row],[gross]]-Table1[[#This Row],[budget]]</f>
        <v>46501438</v>
      </c>
      <c r="J2289" s="61">
        <f>Table1[[#This Row],[gross]]/1000000</f>
        <v>76.501437999999993</v>
      </c>
      <c r="K2289" s="61">
        <f>Table1[[#This Row],[budget]]/1000000</f>
        <v>30</v>
      </c>
      <c r="L2289" s="71">
        <f>Table1[[#This Row],[Profit_Margin]]/1000000</f>
        <v>46.501438</v>
      </c>
    </row>
    <row r="2290" spans="1:12">
      <c r="A2290" s="68" t="s">
        <v>16321</v>
      </c>
      <c r="B2290" s="61">
        <v>89</v>
      </c>
      <c r="C2290" s="62">
        <v>32333860</v>
      </c>
      <c r="D2290" s="61" t="s">
        <v>2136</v>
      </c>
      <c r="E2290" s="61" t="s">
        <v>16324</v>
      </c>
      <c r="F2290" s="61" t="s">
        <v>7241</v>
      </c>
      <c r="G2290" s="62">
        <v>7500000</v>
      </c>
      <c r="H2290" s="61">
        <v>6.7</v>
      </c>
      <c r="I2290" s="62">
        <f>Table1[[#This Row],[gross]]-Table1[[#This Row],[budget]]</f>
        <v>24833860</v>
      </c>
      <c r="J2290" s="61">
        <f>Table1[[#This Row],[gross]]/1000000</f>
        <v>32.333860000000001</v>
      </c>
      <c r="K2290" s="61">
        <f>Table1[[#This Row],[budget]]/1000000</f>
        <v>7.5</v>
      </c>
      <c r="L2290" s="71">
        <f>Table1[[#This Row],[Profit_Margin]]/1000000</f>
        <v>24.833860000000001</v>
      </c>
    </row>
    <row r="2291" spans="1:12">
      <c r="A2291" s="68" t="s">
        <v>5128</v>
      </c>
      <c r="B2291" s="61">
        <v>114</v>
      </c>
      <c r="C2291" s="62">
        <v>26442251</v>
      </c>
      <c r="D2291" s="61" t="s">
        <v>464</v>
      </c>
      <c r="E2291" s="61" t="s">
        <v>5400</v>
      </c>
      <c r="F2291" s="61" t="s">
        <v>37</v>
      </c>
      <c r="G2291" s="62">
        <v>50000000</v>
      </c>
      <c r="H2291" s="61">
        <v>6.6</v>
      </c>
      <c r="I2291" s="62">
        <f>Table1[[#This Row],[gross]]-Table1[[#This Row],[budget]]</f>
        <v>-23557749</v>
      </c>
      <c r="J2291" s="61">
        <f>Table1[[#This Row],[gross]]/1000000</f>
        <v>26.442250999999999</v>
      </c>
      <c r="K2291" s="61">
        <f>Table1[[#This Row],[budget]]/1000000</f>
        <v>50</v>
      </c>
      <c r="L2291" s="71">
        <f>Table1[[#This Row],[Profit_Margin]]/1000000</f>
        <v>-23.557749000000001</v>
      </c>
    </row>
    <row r="2292" spans="1:12">
      <c r="A2292" s="68" t="s">
        <v>1847</v>
      </c>
      <c r="B2292" s="61">
        <v>81</v>
      </c>
      <c r="C2292" s="62">
        <v>7267324</v>
      </c>
      <c r="D2292" s="61" t="s">
        <v>1935</v>
      </c>
      <c r="E2292" s="61" t="s">
        <v>20751</v>
      </c>
      <c r="F2292" s="61" t="s">
        <v>8731</v>
      </c>
      <c r="G2292" s="62">
        <v>3500000</v>
      </c>
      <c r="H2292" s="61">
        <v>7.8</v>
      </c>
      <c r="I2292" s="62">
        <f>Table1[[#This Row],[gross]]-Table1[[#This Row],[budget]]</f>
        <v>3767324</v>
      </c>
      <c r="J2292" s="61">
        <f>Table1[[#This Row],[gross]]/1000000</f>
        <v>7.2673240000000003</v>
      </c>
      <c r="K2292" s="61">
        <f>Table1[[#This Row],[budget]]/1000000</f>
        <v>3.5</v>
      </c>
      <c r="L2292" s="71">
        <f>Table1[[#This Row],[Profit_Margin]]/1000000</f>
        <v>3.7673239999999999</v>
      </c>
    </row>
    <row r="2293" spans="1:12">
      <c r="A2293" s="68" t="s">
        <v>3303</v>
      </c>
      <c r="B2293" s="61">
        <v>116</v>
      </c>
      <c r="C2293" s="62">
        <v>152149590</v>
      </c>
      <c r="D2293" s="61" t="s">
        <v>1681</v>
      </c>
      <c r="E2293" s="61" t="s">
        <v>3304</v>
      </c>
      <c r="F2293" s="61" t="s">
        <v>37</v>
      </c>
      <c r="G2293" s="62">
        <v>70000000</v>
      </c>
      <c r="H2293" s="61">
        <v>5.5</v>
      </c>
      <c r="I2293" s="62">
        <f>Table1[[#This Row],[gross]]-Table1[[#This Row],[budget]]</f>
        <v>82149590</v>
      </c>
      <c r="J2293" s="61">
        <f>Table1[[#This Row],[gross]]/1000000</f>
        <v>152.14958999999999</v>
      </c>
      <c r="K2293" s="61">
        <f>Table1[[#This Row],[budget]]/1000000</f>
        <v>70</v>
      </c>
      <c r="L2293" s="71">
        <f>Table1[[#This Row],[Profit_Margin]]/1000000</f>
        <v>82.149590000000003</v>
      </c>
    </row>
    <row r="2294" spans="1:12">
      <c r="A2294" s="68" t="s">
        <v>5683</v>
      </c>
      <c r="B2294" s="61">
        <v>88</v>
      </c>
      <c r="C2294" s="62">
        <v>19316646</v>
      </c>
      <c r="D2294" s="61" t="s">
        <v>1528</v>
      </c>
      <c r="E2294" s="61" t="s">
        <v>8651</v>
      </c>
      <c r="F2294" s="61" t="s">
        <v>37</v>
      </c>
      <c r="G2294" s="62">
        <v>30000000</v>
      </c>
      <c r="H2294" s="61">
        <v>5.6</v>
      </c>
      <c r="I2294" s="62">
        <f>Table1[[#This Row],[gross]]-Table1[[#This Row],[budget]]</f>
        <v>-10683354</v>
      </c>
      <c r="J2294" s="61">
        <f>Table1[[#This Row],[gross]]/1000000</f>
        <v>19.316645999999999</v>
      </c>
      <c r="K2294" s="61">
        <f>Table1[[#This Row],[budget]]/1000000</f>
        <v>30</v>
      </c>
      <c r="L2294" s="71">
        <f>Table1[[#This Row],[Profit_Margin]]/1000000</f>
        <v>-10.683354</v>
      </c>
    </row>
    <row r="2295" spans="1:12">
      <c r="A2295" s="68" t="s">
        <v>12287</v>
      </c>
      <c r="B2295" s="61">
        <v>122</v>
      </c>
      <c r="C2295" s="62">
        <v>6855137</v>
      </c>
      <c r="D2295" s="61" t="s">
        <v>464</v>
      </c>
      <c r="E2295" s="61" t="s">
        <v>12288</v>
      </c>
      <c r="F2295" s="61" t="s">
        <v>37</v>
      </c>
      <c r="G2295" s="62">
        <v>17000000</v>
      </c>
      <c r="H2295" s="61">
        <v>7.4</v>
      </c>
      <c r="I2295" s="62">
        <f>Table1[[#This Row],[gross]]-Table1[[#This Row],[budget]]</f>
        <v>-10144863</v>
      </c>
      <c r="J2295" s="61">
        <f>Table1[[#This Row],[gross]]/1000000</f>
        <v>6.855137</v>
      </c>
      <c r="K2295" s="61">
        <f>Table1[[#This Row],[budget]]/1000000</f>
        <v>17</v>
      </c>
      <c r="L2295" s="71">
        <f>Table1[[#This Row],[Profit_Margin]]/1000000</f>
        <v>-10.144863000000001</v>
      </c>
    </row>
    <row r="2296" spans="1:12">
      <c r="A2296" s="68" t="s">
        <v>4027</v>
      </c>
      <c r="B2296" s="61">
        <v>122</v>
      </c>
      <c r="C2296" s="62">
        <v>6754898</v>
      </c>
      <c r="D2296" s="61" t="s">
        <v>2527</v>
      </c>
      <c r="E2296" s="61" t="s">
        <v>14284</v>
      </c>
      <c r="F2296" s="61" t="s">
        <v>37</v>
      </c>
      <c r="G2296" s="62">
        <v>12000000</v>
      </c>
      <c r="H2296" s="61">
        <v>6.2</v>
      </c>
      <c r="I2296" s="62">
        <f>Table1[[#This Row],[gross]]-Table1[[#This Row],[budget]]</f>
        <v>-5245102</v>
      </c>
      <c r="J2296" s="61">
        <f>Table1[[#This Row],[gross]]/1000000</f>
        <v>6.7548979999999998</v>
      </c>
      <c r="K2296" s="61">
        <f>Table1[[#This Row],[budget]]/1000000</f>
        <v>12</v>
      </c>
      <c r="L2296" s="71">
        <f>Table1[[#This Row],[Profit_Margin]]/1000000</f>
        <v>-5.2451020000000002</v>
      </c>
    </row>
    <row r="2297" spans="1:12">
      <c r="A2297" s="68" t="s">
        <v>260</v>
      </c>
      <c r="B2297" s="61">
        <v>90</v>
      </c>
      <c r="C2297" s="62">
        <v>226138454</v>
      </c>
      <c r="D2297" s="61" t="s">
        <v>422</v>
      </c>
      <c r="E2297" s="61" t="s">
        <v>2089</v>
      </c>
      <c r="F2297" s="61" t="s">
        <v>37</v>
      </c>
      <c r="G2297" s="62">
        <v>90000000</v>
      </c>
      <c r="H2297" s="61">
        <v>6.6</v>
      </c>
      <c r="I2297" s="62">
        <f>Table1[[#This Row],[gross]]-Table1[[#This Row],[budget]]</f>
        <v>136138454</v>
      </c>
      <c r="J2297" s="61">
        <f>Table1[[#This Row],[gross]]/1000000</f>
        <v>226.138454</v>
      </c>
      <c r="K2297" s="61">
        <f>Table1[[#This Row],[budget]]/1000000</f>
        <v>90</v>
      </c>
      <c r="L2297" s="71">
        <f>Table1[[#This Row],[Profit_Margin]]/1000000</f>
        <v>136.138454</v>
      </c>
    </row>
    <row r="2298" spans="1:12">
      <c r="A2298" s="68" t="s">
        <v>260</v>
      </c>
      <c r="B2298" s="61">
        <v>91</v>
      </c>
      <c r="C2298" s="62">
        <v>140080850</v>
      </c>
      <c r="D2298" s="61" t="s">
        <v>422</v>
      </c>
      <c r="E2298" s="61" t="s">
        <v>424</v>
      </c>
      <c r="F2298" s="61" t="s">
        <v>37</v>
      </c>
      <c r="G2298" s="62">
        <v>140000000</v>
      </c>
      <c r="H2298" s="61">
        <v>6.2</v>
      </c>
      <c r="I2298" s="62">
        <f>Table1[[#This Row],[gross]]-Table1[[#This Row],[budget]]</f>
        <v>80850</v>
      </c>
      <c r="J2298" s="61">
        <f>Table1[[#This Row],[gross]]/1000000</f>
        <v>140.08085</v>
      </c>
      <c r="K2298" s="61">
        <f>Table1[[#This Row],[budget]]/1000000</f>
        <v>140</v>
      </c>
      <c r="L2298" s="71">
        <f>Table1[[#This Row],[Profit_Margin]]/1000000</f>
        <v>8.0850000000000005E-2</v>
      </c>
    </row>
    <row r="2299" spans="1:12">
      <c r="A2299" s="68" t="s">
        <v>850</v>
      </c>
      <c r="B2299" s="61">
        <v>123</v>
      </c>
      <c r="C2299" s="62">
        <v>26903709</v>
      </c>
      <c r="D2299" s="61" t="s">
        <v>7123</v>
      </c>
      <c r="E2299" s="61" t="s">
        <v>7124</v>
      </c>
      <c r="F2299" s="61" t="s">
        <v>37</v>
      </c>
      <c r="G2299" s="62">
        <v>38000000</v>
      </c>
      <c r="H2299" s="61">
        <v>8.1</v>
      </c>
      <c r="I2299" s="62">
        <f>Table1[[#This Row],[gross]]-Table1[[#This Row],[budget]]</f>
        <v>-11096291</v>
      </c>
      <c r="J2299" s="61">
        <f>Table1[[#This Row],[gross]]/1000000</f>
        <v>26.903708999999999</v>
      </c>
      <c r="K2299" s="61">
        <f>Table1[[#This Row],[budget]]/1000000</f>
        <v>38</v>
      </c>
      <c r="L2299" s="71">
        <f>Table1[[#This Row],[Profit_Margin]]/1000000</f>
        <v>-11.096291000000001</v>
      </c>
    </row>
    <row r="2300" spans="1:12">
      <c r="A2300" s="68" t="s">
        <v>5382</v>
      </c>
      <c r="B2300" s="61">
        <v>93</v>
      </c>
      <c r="C2300" s="62">
        <v>17096053</v>
      </c>
      <c r="D2300" s="61" t="s">
        <v>2527</v>
      </c>
      <c r="E2300" s="61" t="s">
        <v>14974</v>
      </c>
      <c r="F2300" s="61" t="s">
        <v>37</v>
      </c>
      <c r="G2300" s="62">
        <v>9000000</v>
      </c>
      <c r="H2300" s="61">
        <v>7.7</v>
      </c>
      <c r="I2300" s="62">
        <f>Table1[[#This Row],[gross]]-Table1[[#This Row],[budget]]</f>
        <v>8096053</v>
      </c>
      <c r="J2300" s="61">
        <f>Table1[[#This Row],[gross]]/1000000</f>
        <v>17.096053000000001</v>
      </c>
      <c r="K2300" s="61">
        <f>Table1[[#This Row],[budget]]/1000000</f>
        <v>9</v>
      </c>
      <c r="L2300" s="71">
        <f>Table1[[#This Row],[Profit_Margin]]/1000000</f>
        <v>8.0960529999999995</v>
      </c>
    </row>
    <row r="2301" spans="1:12">
      <c r="A2301" s="68" t="s">
        <v>3334</v>
      </c>
      <c r="B2301" s="61">
        <v>117</v>
      </c>
      <c r="C2301" s="62">
        <v>116643346</v>
      </c>
      <c r="D2301" s="61" t="s">
        <v>3336</v>
      </c>
      <c r="E2301" s="61" t="s">
        <v>3337</v>
      </c>
      <c r="F2301" s="61" t="s">
        <v>37</v>
      </c>
      <c r="G2301" s="62">
        <v>80000000</v>
      </c>
      <c r="H2301" s="61">
        <v>6</v>
      </c>
      <c r="I2301" s="62">
        <f>Table1[[#This Row],[gross]]-Table1[[#This Row],[budget]]</f>
        <v>36643346</v>
      </c>
      <c r="J2301" s="61">
        <f>Table1[[#This Row],[gross]]/1000000</f>
        <v>116.64334599999999</v>
      </c>
      <c r="K2301" s="61">
        <f>Table1[[#This Row],[budget]]/1000000</f>
        <v>80</v>
      </c>
      <c r="L2301" s="71">
        <f>Table1[[#This Row],[Profit_Margin]]/1000000</f>
        <v>36.643346000000001</v>
      </c>
    </row>
    <row r="2302" spans="1:12">
      <c r="A2302" s="68" t="s">
        <v>507</v>
      </c>
      <c r="B2302" s="61">
        <v>109</v>
      </c>
      <c r="C2302" s="62">
        <v>10499968</v>
      </c>
      <c r="D2302" s="61" t="s">
        <v>464</v>
      </c>
      <c r="E2302" s="61" t="s">
        <v>7665</v>
      </c>
      <c r="F2302" s="61" t="s">
        <v>37</v>
      </c>
      <c r="G2302" s="62">
        <v>35000000</v>
      </c>
      <c r="H2302" s="61">
        <v>5.7</v>
      </c>
      <c r="I2302" s="62">
        <f>Table1[[#This Row],[gross]]-Table1[[#This Row],[budget]]</f>
        <v>-24500032</v>
      </c>
      <c r="J2302" s="61">
        <f>Table1[[#This Row],[gross]]/1000000</f>
        <v>10.499968000000001</v>
      </c>
      <c r="K2302" s="61">
        <f>Table1[[#This Row],[budget]]/1000000</f>
        <v>35</v>
      </c>
      <c r="L2302" s="71">
        <f>Table1[[#This Row],[Profit_Margin]]/1000000</f>
        <v>-24.500032000000001</v>
      </c>
    </row>
    <row r="2303" spans="1:12">
      <c r="A2303" s="68" t="s">
        <v>7635</v>
      </c>
      <c r="B2303" s="61">
        <v>115</v>
      </c>
      <c r="C2303" s="62">
        <v>71346930</v>
      </c>
      <c r="D2303" s="61" t="s">
        <v>8921</v>
      </c>
      <c r="E2303" s="61" t="s">
        <v>8923</v>
      </c>
      <c r="F2303" s="61" t="s">
        <v>37</v>
      </c>
      <c r="G2303" s="62">
        <v>28000000</v>
      </c>
      <c r="H2303" s="61">
        <v>6.7</v>
      </c>
      <c r="I2303" s="62">
        <f>Table1[[#This Row],[gross]]-Table1[[#This Row],[budget]]</f>
        <v>43346930</v>
      </c>
      <c r="J2303" s="61">
        <f>Table1[[#This Row],[gross]]/1000000</f>
        <v>71.34693</v>
      </c>
      <c r="K2303" s="61">
        <f>Table1[[#This Row],[budget]]/1000000</f>
        <v>28</v>
      </c>
      <c r="L2303" s="71">
        <f>Table1[[#This Row],[Profit_Margin]]/1000000</f>
        <v>43.34693</v>
      </c>
    </row>
    <row r="2304" spans="1:12">
      <c r="A2304" s="68" t="s">
        <v>2354</v>
      </c>
      <c r="B2304" s="61">
        <v>115</v>
      </c>
      <c r="C2304" s="62">
        <v>126149655</v>
      </c>
      <c r="D2304" s="61" t="s">
        <v>1199</v>
      </c>
      <c r="E2304" s="61" t="s">
        <v>2355</v>
      </c>
      <c r="F2304" s="61" t="s">
        <v>37</v>
      </c>
      <c r="G2304" s="62">
        <v>85000000</v>
      </c>
      <c r="H2304" s="61">
        <v>6.8</v>
      </c>
      <c r="I2304" s="62">
        <f>Table1[[#This Row],[gross]]-Table1[[#This Row],[budget]]</f>
        <v>41149655</v>
      </c>
      <c r="J2304" s="61">
        <f>Table1[[#This Row],[gross]]/1000000</f>
        <v>126.149655</v>
      </c>
      <c r="K2304" s="61">
        <f>Table1[[#This Row],[budget]]/1000000</f>
        <v>85</v>
      </c>
      <c r="L2304" s="71">
        <f>Table1[[#This Row],[Profit_Margin]]/1000000</f>
        <v>41.149655000000003</v>
      </c>
    </row>
    <row r="2305" spans="1:12">
      <c r="A2305" s="68" t="s">
        <v>6097</v>
      </c>
      <c r="B2305" s="61">
        <v>88</v>
      </c>
      <c r="C2305" s="62">
        <v>21210</v>
      </c>
      <c r="D2305" s="61" t="s">
        <v>1009</v>
      </c>
      <c r="E2305" s="61" t="s">
        <v>21817</v>
      </c>
      <c r="F2305" s="61" t="s">
        <v>37</v>
      </c>
      <c r="G2305" s="62">
        <v>1000000</v>
      </c>
      <c r="H2305" s="61">
        <v>6.1</v>
      </c>
      <c r="I2305" s="62">
        <f>Table1[[#This Row],[gross]]-Table1[[#This Row],[budget]]</f>
        <v>-978790</v>
      </c>
      <c r="J2305" s="61">
        <f>Table1[[#This Row],[gross]]/1000000</f>
        <v>2.121E-2</v>
      </c>
      <c r="K2305" s="61">
        <f>Table1[[#This Row],[budget]]/1000000</f>
        <v>1</v>
      </c>
      <c r="L2305" s="71">
        <f>Table1[[#This Row],[Profit_Margin]]/1000000</f>
        <v>-0.97879000000000005</v>
      </c>
    </row>
    <row r="2306" spans="1:12">
      <c r="A2306" s="68" t="s">
        <v>7862</v>
      </c>
      <c r="B2306" s="61">
        <v>94</v>
      </c>
      <c r="C2306" s="62">
        <v>17120019</v>
      </c>
      <c r="D2306" s="61" t="s">
        <v>334</v>
      </c>
      <c r="E2306" s="61" t="s">
        <v>7863</v>
      </c>
      <c r="F2306" s="61" t="s">
        <v>37</v>
      </c>
      <c r="G2306" s="62">
        <v>30000000</v>
      </c>
      <c r="H2306" s="61">
        <v>6.5</v>
      </c>
      <c r="I2306" s="62">
        <f>Table1[[#This Row],[gross]]-Table1[[#This Row],[budget]]</f>
        <v>-12879981</v>
      </c>
      <c r="J2306" s="61">
        <f>Table1[[#This Row],[gross]]/1000000</f>
        <v>17.120018999999999</v>
      </c>
      <c r="K2306" s="61">
        <f>Table1[[#This Row],[budget]]/1000000</f>
        <v>30</v>
      </c>
      <c r="L2306" s="71">
        <f>Table1[[#This Row],[Profit_Margin]]/1000000</f>
        <v>-12.879981000000001</v>
      </c>
    </row>
    <row r="2307" spans="1:12">
      <c r="A2307" s="68" t="s">
        <v>233</v>
      </c>
      <c r="B2307" s="61">
        <v>86</v>
      </c>
      <c r="C2307" s="62">
        <v>4007792</v>
      </c>
      <c r="D2307" s="61" t="s">
        <v>1415</v>
      </c>
      <c r="E2307" s="61" t="s">
        <v>22244</v>
      </c>
      <c r="F2307" s="61" t="s">
        <v>37</v>
      </c>
      <c r="G2307" s="62">
        <v>750000</v>
      </c>
      <c r="H2307" s="61">
        <v>7</v>
      </c>
      <c r="I2307" s="62">
        <f>Table1[[#This Row],[gross]]-Table1[[#This Row],[budget]]</f>
        <v>3257792</v>
      </c>
      <c r="J2307" s="61">
        <f>Table1[[#This Row],[gross]]/1000000</f>
        <v>4.0077920000000002</v>
      </c>
      <c r="K2307" s="61">
        <f>Table1[[#This Row],[budget]]/1000000</f>
        <v>0.75</v>
      </c>
      <c r="L2307" s="71">
        <f>Table1[[#This Row],[Profit_Margin]]/1000000</f>
        <v>3.2577919999999998</v>
      </c>
    </row>
    <row r="2308" spans="1:12">
      <c r="A2308" s="68" t="s">
        <v>1076</v>
      </c>
      <c r="B2308" s="61">
        <v>124</v>
      </c>
      <c r="C2308" s="62">
        <v>68642452</v>
      </c>
      <c r="D2308" s="61" t="s">
        <v>1077</v>
      </c>
      <c r="E2308" s="61" t="s">
        <v>1078</v>
      </c>
      <c r="F2308" s="61" t="s">
        <v>37</v>
      </c>
      <c r="G2308" s="62">
        <v>130000000</v>
      </c>
      <c r="H2308" s="61">
        <v>6</v>
      </c>
      <c r="I2308" s="62">
        <f>Table1[[#This Row],[gross]]-Table1[[#This Row],[budget]]</f>
        <v>-61357548</v>
      </c>
      <c r="J2308" s="61">
        <f>Table1[[#This Row],[gross]]/1000000</f>
        <v>68.642452000000006</v>
      </c>
      <c r="K2308" s="61">
        <f>Table1[[#This Row],[budget]]/1000000</f>
        <v>130</v>
      </c>
      <c r="L2308" s="71">
        <f>Table1[[#This Row],[Profit_Margin]]/1000000</f>
        <v>-61.357548000000001</v>
      </c>
    </row>
    <row r="2309" spans="1:12">
      <c r="A2309" s="68" t="s">
        <v>20393</v>
      </c>
      <c r="B2309" s="61">
        <v>85</v>
      </c>
      <c r="C2309" s="62">
        <v>100669</v>
      </c>
      <c r="D2309" s="61" t="s">
        <v>2527</v>
      </c>
      <c r="E2309" s="61" t="s">
        <v>20394</v>
      </c>
      <c r="F2309" s="61" t="s">
        <v>37</v>
      </c>
      <c r="G2309" s="62">
        <v>3800000</v>
      </c>
      <c r="H2309" s="61">
        <v>5.8</v>
      </c>
      <c r="I2309" s="62">
        <f>Table1[[#This Row],[gross]]-Table1[[#This Row],[budget]]</f>
        <v>-3699331</v>
      </c>
      <c r="J2309" s="61">
        <f>Table1[[#This Row],[gross]]/1000000</f>
        <v>0.10066899999999999</v>
      </c>
      <c r="K2309" s="61">
        <f>Table1[[#This Row],[budget]]/1000000</f>
        <v>3.8</v>
      </c>
      <c r="L2309" s="71">
        <f>Table1[[#This Row],[Profit_Margin]]/1000000</f>
        <v>-3.6993309999999999</v>
      </c>
    </row>
    <row r="2310" spans="1:12">
      <c r="A2310" s="68" t="s">
        <v>17500</v>
      </c>
      <c r="B2310" s="61">
        <v>98</v>
      </c>
      <c r="C2310" s="62">
        <v>795126</v>
      </c>
      <c r="D2310" s="61" t="s">
        <v>6283</v>
      </c>
      <c r="E2310" s="61" t="s">
        <v>17502</v>
      </c>
      <c r="F2310" s="61" t="s">
        <v>37</v>
      </c>
      <c r="G2310" s="62">
        <v>6000000</v>
      </c>
      <c r="H2310" s="61">
        <v>7.6</v>
      </c>
      <c r="I2310" s="62">
        <f>Table1[[#This Row],[gross]]-Table1[[#This Row],[budget]]</f>
        <v>-5204874</v>
      </c>
      <c r="J2310" s="61">
        <f>Table1[[#This Row],[gross]]/1000000</f>
        <v>0.795126</v>
      </c>
      <c r="K2310" s="61">
        <f>Table1[[#This Row],[budget]]/1000000</f>
        <v>6</v>
      </c>
      <c r="L2310" s="71">
        <f>Table1[[#This Row],[Profit_Margin]]/1000000</f>
        <v>-5.2048740000000002</v>
      </c>
    </row>
    <row r="2311" spans="1:12">
      <c r="A2311" s="68" t="s">
        <v>22215</v>
      </c>
      <c r="B2311" s="61">
        <v>90</v>
      </c>
      <c r="C2311" s="62">
        <v>1310270</v>
      </c>
      <c r="D2311" s="61" t="s">
        <v>22216</v>
      </c>
      <c r="E2311" s="61" t="s">
        <v>22218</v>
      </c>
      <c r="F2311" s="61" t="s">
        <v>37</v>
      </c>
      <c r="G2311" s="62">
        <v>780000</v>
      </c>
      <c r="H2311" s="61">
        <v>6.8</v>
      </c>
      <c r="I2311" s="62">
        <f>Table1[[#This Row],[gross]]-Table1[[#This Row],[budget]]</f>
        <v>530270</v>
      </c>
      <c r="J2311" s="61">
        <f>Table1[[#This Row],[gross]]/1000000</f>
        <v>1.31027</v>
      </c>
      <c r="K2311" s="61">
        <f>Table1[[#This Row],[budget]]/1000000</f>
        <v>0.78</v>
      </c>
      <c r="L2311" s="71">
        <f>Table1[[#This Row],[Profit_Margin]]/1000000</f>
        <v>0.53027000000000002</v>
      </c>
    </row>
    <row r="2312" spans="1:12">
      <c r="A2312" s="68" t="s">
        <v>1198</v>
      </c>
      <c r="B2312" s="61">
        <v>101</v>
      </c>
      <c r="C2312" s="62">
        <v>118311368</v>
      </c>
      <c r="D2312" s="61" t="s">
        <v>1199</v>
      </c>
      <c r="E2312" s="61" t="s">
        <v>1200</v>
      </c>
      <c r="F2312" s="61" t="s">
        <v>37</v>
      </c>
      <c r="G2312" s="62">
        <v>110000000</v>
      </c>
      <c r="H2312" s="61">
        <v>6.4</v>
      </c>
      <c r="I2312" s="62">
        <f>Table1[[#This Row],[gross]]-Table1[[#This Row],[budget]]</f>
        <v>8311368</v>
      </c>
      <c r="J2312" s="61">
        <f>Table1[[#This Row],[gross]]/1000000</f>
        <v>118.311368</v>
      </c>
      <c r="K2312" s="61">
        <f>Table1[[#This Row],[budget]]/1000000</f>
        <v>110</v>
      </c>
      <c r="L2312" s="71">
        <f>Table1[[#This Row],[Profit_Margin]]/1000000</f>
        <v>8.3113679999999999</v>
      </c>
    </row>
    <row r="2313" spans="1:12">
      <c r="A2313" s="68" t="s">
        <v>17474</v>
      </c>
      <c r="B2313" s="61">
        <v>96</v>
      </c>
      <c r="C2313" s="62">
        <v>27445</v>
      </c>
      <c r="D2313" s="61" t="s">
        <v>12694</v>
      </c>
      <c r="E2313" s="61" t="s">
        <v>17476</v>
      </c>
      <c r="F2313" s="61" t="s">
        <v>37</v>
      </c>
      <c r="G2313" s="62">
        <v>9000000</v>
      </c>
      <c r="H2313" s="61">
        <v>5.3</v>
      </c>
      <c r="I2313" s="62">
        <f>Table1[[#This Row],[gross]]-Table1[[#This Row],[budget]]</f>
        <v>-8972555</v>
      </c>
      <c r="J2313" s="61">
        <f>Table1[[#This Row],[gross]]/1000000</f>
        <v>2.7445000000000001E-2</v>
      </c>
      <c r="K2313" s="61">
        <f>Table1[[#This Row],[budget]]/1000000</f>
        <v>9</v>
      </c>
      <c r="L2313" s="71">
        <f>Table1[[#This Row],[Profit_Margin]]/1000000</f>
        <v>-8.9725549999999998</v>
      </c>
    </row>
    <row r="2314" spans="1:12">
      <c r="A2314" s="68" t="s">
        <v>18606</v>
      </c>
      <c r="B2314" s="61">
        <v>102</v>
      </c>
      <c r="C2314" s="62">
        <v>2601847</v>
      </c>
      <c r="D2314" s="61" t="s">
        <v>4068</v>
      </c>
      <c r="E2314" s="61" t="s">
        <v>18609</v>
      </c>
      <c r="F2314" s="61" t="s">
        <v>13916</v>
      </c>
      <c r="G2314" s="62">
        <v>4000000</v>
      </c>
      <c r="H2314" s="61">
        <v>8.5</v>
      </c>
      <c r="I2314" s="62">
        <f>Table1[[#This Row],[gross]]-Table1[[#This Row],[budget]]</f>
        <v>-1398153</v>
      </c>
      <c r="J2314" s="61">
        <f>Table1[[#This Row],[gross]]/1000000</f>
        <v>2.6018469999999998</v>
      </c>
      <c r="K2314" s="61">
        <f>Table1[[#This Row],[budget]]/1000000</f>
        <v>4</v>
      </c>
      <c r="L2314" s="71">
        <f>Table1[[#This Row],[Profit_Margin]]/1000000</f>
        <v>-1.398153</v>
      </c>
    </row>
    <row r="2315" spans="1:12">
      <c r="A2315" s="68" t="s">
        <v>1511</v>
      </c>
      <c r="B2315" s="61">
        <v>114</v>
      </c>
      <c r="C2315" s="62">
        <v>155181732</v>
      </c>
      <c r="D2315" s="61" t="s">
        <v>712</v>
      </c>
      <c r="E2315" s="61" t="s">
        <v>1512</v>
      </c>
      <c r="F2315" s="61" t="s">
        <v>37</v>
      </c>
      <c r="G2315" s="62">
        <v>110000000</v>
      </c>
      <c r="H2315" s="61">
        <v>6.1</v>
      </c>
      <c r="I2315" s="62">
        <f>Table1[[#This Row],[gross]]-Table1[[#This Row],[budget]]</f>
        <v>45181732</v>
      </c>
      <c r="J2315" s="61">
        <f>Table1[[#This Row],[gross]]/1000000</f>
        <v>155.18173200000001</v>
      </c>
      <c r="K2315" s="61">
        <f>Table1[[#This Row],[budget]]/1000000</f>
        <v>110</v>
      </c>
      <c r="L2315" s="71">
        <f>Table1[[#This Row],[Profit_Margin]]/1000000</f>
        <v>45.181731999999997</v>
      </c>
    </row>
    <row r="2316" spans="1:12">
      <c r="A2316" s="68" t="s">
        <v>8490</v>
      </c>
      <c r="B2316" s="61">
        <v>108</v>
      </c>
      <c r="C2316" s="62">
        <v>23070045</v>
      </c>
      <c r="D2316" s="61" t="s">
        <v>1826</v>
      </c>
      <c r="E2316" s="61" t="s">
        <v>8492</v>
      </c>
      <c r="F2316" s="61" t="s">
        <v>37</v>
      </c>
      <c r="G2316" s="62">
        <v>30000000</v>
      </c>
      <c r="H2316" s="61">
        <v>5.9</v>
      </c>
      <c r="I2316" s="62">
        <f>Table1[[#This Row],[gross]]-Table1[[#This Row],[budget]]</f>
        <v>-6929955</v>
      </c>
      <c r="J2316" s="61">
        <f>Table1[[#This Row],[gross]]/1000000</f>
        <v>23.070045</v>
      </c>
      <c r="K2316" s="61">
        <f>Table1[[#This Row],[budget]]/1000000</f>
        <v>30</v>
      </c>
      <c r="L2316" s="71">
        <f>Table1[[#This Row],[Profit_Margin]]/1000000</f>
        <v>-6.9299549999999996</v>
      </c>
    </row>
    <row r="2317" spans="1:12">
      <c r="A2317" s="68" t="s">
        <v>13332</v>
      </c>
      <c r="B2317" s="61">
        <v>111</v>
      </c>
      <c r="C2317" s="62">
        <v>7691700</v>
      </c>
      <c r="D2317" s="61" t="s">
        <v>3396</v>
      </c>
      <c r="E2317" s="61" t="s">
        <v>13333</v>
      </c>
      <c r="F2317" s="61" t="s">
        <v>1464</v>
      </c>
      <c r="G2317" s="62">
        <v>10000000</v>
      </c>
      <c r="H2317" s="61">
        <v>7.5</v>
      </c>
      <c r="I2317" s="62">
        <f>Table1[[#This Row],[gross]]-Table1[[#This Row],[budget]]</f>
        <v>-2308300</v>
      </c>
      <c r="J2317" s="61">
        <f>Table1[[#This Row],[gross]]/1000000</f>
        <v>7.6917</v>
      </c>
      <c r="K2317" s="61">
        <f>Table1[[#This Row],[budget]]/1000000</f>
        <v>10</v>
      </c>
      <c r="L2317" s="71">
        <f>Table1[[#This Row],[Profit_Margin]]/1000000</f>
        <v>-2.3083</v>
      </c>
    </row>
    <row r="2318" spans="1:12">
      <c r="A2318" s="68" t="s">
        <v>18201</v>
      </c>
      <c r="B2318" s="61">
        <v>97</v>
      </c>
      <c r="C2318" s="62">
        <v>434417</v>
      </c>
      <c r="D2318" s="61" t="s">
        <v>3409</v>
      </c>
      <c r="E2318" s="61" t="s">
        <v>18202</v>
      </c>
      <c r="F2318" s="61" t="s">
        <v>37</v>
      </c>
      <c r="G2318" s="62">
        <v>4600000</v>
      </c>
      <c r="H2318" s="61">
        <v>5.9</v>
      </c>
      <c r="I2318" s="62">
        <f>Table1[[#This Row],[gross]]-Table1[[#This Row],[budget]]</f>
        <v>-4165583</v>
      </c>
      <c r="J2318" s="61">
        <f>Table1[[#This Row],[gross]]/1000000</f>
        <v>0.434417</v>
      </c>
      <c r="K2318" s="61">
        <f>Table1[[#This Row],[budget]]/1000000</f>
        <v>4.5999999999999996</v>
      </c>
      <c r="L2318" s="71">
        <f>Table1[[#This Row],[Profit_Margin]]/1000000</f>
        <v>-4.1655829999999998</v>
      </c>
    </row>
    <row r="2319" spans="1:12">
      <c r="A2319" s="68" t="s">
        <v>760</v>
      </c>
      <c r="B2319" s="61">
        <v>141</v>
      </c>
      <c r="C2319" s="62">
        <v>47307550</v>
      </c>
      <c r="D2319" s="61" t="s">
        <v>2125</v>
      </c>
      <c r="E2319" s="61" t="s">
        <v>5857</v>
      </c>
      <c r="F2319" s="61" t="s">
        <v>37</v>
      </c>
      <c r="G2319" s="62">
        <v>45000000</v>
      </c>
      <c r="H2319" s="61">
        <v>6.5</v>
      </c>
      <c r="I2319" s="62">
        <f>Table1[[#This Row],[gross]]-Table1[[#This Row],[budget]]</f>
        <v>2307550</v>
      </c>
      <c r="J2319" s="61">
        <f>Table1[[#This Row],[gross]]/1000000</f>
        <v>47.307549999999999</v>
      </c>
      <c r="K2319" s="61">
        <f>Table1[[#This Row],[budget]]/1000000</f>
        <v>45</v>
      </c>
      <c r="L2319" s="71">
        <f>Table1[[#This Row],[Profit_Margin]]/1000000</f>
        <v>2.30755</v>
      </c>
    </row>
    <row r="2320" spans="1:12">
      <c r="A2320" s="68" t="s">
        <v>5769</v>
      </c>
      <c r="B2320" s="61">
        <v>112</v>
      </c>
      <c r="C2320" s="62">
        <v>91038276</v>
      </c>
      <c r="D2320" s="61" t="s">
        <v>7837</v>
      </c>
      <c r="E2320" s="61" t="s">
        <v>13658</v>
      </c>
      <c r="F2320" s="61" t="s">
        <v>37</v>
      </c>
      <c r="G2320" s="62">
        <v>13000000</v>
      </c>
      <c r="H2320" s="61">
        <v>6.1</v>
      </c>
      <c r="I2320" s="62">
        <f>Table1[[#This Row],[gross]]-Table1[[#This Row],[budget]]</f>
        <v>78038276</v>
      </c>
      <c r="J2320" s="61">
        <f>Table1[[#This Row],[gross]]/1000000</f>
        <v>91.038275999999996</v>
      </c>
      <c r="K2320" s="61">
        <f>Table1[[#This Row],[budget]]/1000000</f>
        <v>13</v>
      </c>
      <c r="L2320" s="71">
        <f>Table1[[#This Row],[Profit_Margin]]/1000000</f>
        <v>78.038275999999996</v>
      </c>
    </row>
    <row r="2321" spans="1:12">
      <c r="A2321" s="68" t="s">
        <v>17806</v>
      </c>
      <c r="B2321" s="61">
        <v>92</v>
      </c>
      <c r="C2321" s="62">
        <v>8786715</v>
      </c>
      <c r="D2321" s="61" t="s">
        <v>2527</v>
      </c>
      <c r="E2321" s="61" t="s">
        <v>17807</v>
      </c>
      <c r="F2321" s="61" t="s">
        <v>37</v>
      </c>
      <c r="G2321" s="62">
        <v>5000000</v>
      </c>
      <c r="H2321" s="61">
        <v>6.9</v>
      </c>
      <c r="I2321" s="62">
        <f>Table1[[#This Row],[gross]]-Table1[[#This Row],[budget]]</f>
        <v>3786715</v>
      </c>
      <c r="J2321" s="61">
        <f>Table1[[#This Row],[gross]]/1000000</f>
        <v>8.7867149999999992</v>
      </c>
      <c r="K2321" s="61">
        <f>Table1[[#This Row],[budget]]/1000000</f>
        <v>5</v>
      </c>
      <c r="L2321" s="71">
        <f>Table1[[#This Row],[Profit_Margin]]/1000000</f>
        <v>3.7867150000000001</v>
      </c>
    </row>
    <row r="2322" spans="1:12">
      <c r="A2322" s="68" t="s">
        <v>2054</v>
      </c>
      <c r="B2322" s="61">
        <v>125</v>
      </c>
      <c r="C2322" s="62">
        <v>83299761</v>
      </c>
      <c r="D2322" s="61" t="s">
        <v>7363</v>
      </c>
      <c r="E2322" s="61" t="s">
        <v>7364</v>
      </c>
      <c r="F2322" s="61" t="s">
        <v>37</v>
      </c>
      <c r="G2322" s="62">
        <v>35000000</v>
      </c>
      <c r="H2322" s="61">
        <v>7.5</v>
      </c>
      <c r="I2322" s="62">
        <f>Table1[[#This Row],[gross]]-Table1[[#This Row],[budget]]</f>
        <v>48299761</v>
      </c>
      <c r="J2322" s="61">
        <f>Table1[[#This Row],[gross]]/1000000</f>
        <v>83.299761000000004</v>
      </c>
      <c r="K2322" s="61">
        <f>Table1[[#This Row],[budget]]/1000000</f>
        <v>35</v>
      </c>
      <c r="L2322" s="71">
        <f>Table1[[#This Row],[Profit_Margin]]/1000000</f>
        <v>48.299760999999997</v>
      </c>
    </row>
    <row r="2323" spans="1:12">
      <c r="A2323" s="68" t="s">
        <v>389</v>
      </c>
      <c r="B2323" s="61">
        <v>169</v>
      </c>
      <c r="C2323" s="62">
        <v>216119491</v>
      </c>
      <c r="D2323" s="61" t="s">
        <v>1467</v>
      </c>
      <c r="E2323" s="61" t="s">
        <v>3624</v>
      </c>
      <c r="F2323" s="61" t="s">
        <v>37</v>
      </c>
      <c r="G2323" s="62">
        <v>70000000</v>
      </c>
      <c r="H2323" s="61">
        <v>8.6</v>
      </c>
      <c r="I2323" s="62">
        <f>Table1[[#This Row],[gross]]-Table1[[#This Row],[budget]]</f>
        <v>146119491</v>
      </c>
      <c r="J2323" s="61">
        <f>Table1[[#This Row],[gross]]/1000000</f>
        <v>216.11949100000001</v>
      </c>
      <c r="K2323" s="61">
        <f>Table1[[#This Row],[budget]]/1000000</f>
        <v>70</v>
      </c>
      <c r="L2323" s="71">
        <f>Table1[[#This Row],[Profit_Margin]]/1000000</f>
        <v>146.11949100000001</v>
      </c>
    </row>
    <row r="2324" spans="1:12">
      <c r="A2324" s="68" t="s">
        <v>2178</v>
      </c>
      <c r="B2324" s="61">
        <v>96</v>
      </c>
      <c r="C2324" s="62">
        <v>19351569</v>
      </c>
      <c r="D2324" s="61" t="s">
        <v>4262</v>
      </c>
      <c r="E2324" s="61" t="s">
        <v>10420</v>
      </c>
      <c r="F2324" s="61" t="s">
        <v>37</v>
      </c>
      <c r="G2324" s="62">
        <v>22000000</v>
      </c>
      <c r="H2324" s="61">
        <v>5.9</v>
      </c>
      <c r="I2324" s="62">
        <f>Table1[[#This Row],[gross]]-Table1[[#This Row],[budget]]</f>
        <v>-2648431</v>
      </c>
      <c r="J2324" s="61">
        <f>Table1[[#This Row],[gross]]/1000000</f>
        <v>19.351569000000001</v>
      </c>
      <c r="K2324" s="61">
        <f>Table1[[#This Row],[budget]]/1000000</f>
        <v>22</v>
      </c>
      <c r="L2324" s="71">
        <f>Table1[[#This Row],[Profit_Margin]]/1000000</f>
        <v>-2.648431</v>
      </c>
    </row>
    <row r="2325" spans="1:12">
      <c r="A2325" s="68" t="s">
        <v>12184</v>
      </c>
      <c r="B2325" s="61">
        <v>90</v>
      </c>
      <c r="C2325" s="62">
        <v>45670855</v>
      </c>
      <c r="D2325" s="61" t="s">
        <v>5103</v>
      </c>
      <c r="E2325" s="61" t="s">
        <v>12185</v>
      </c>
      <c r="F2325" s="61" t="s">
        <v>37</v>
      </c>
      <c r="G2325" s="62">
        <v>20000000</v>
      </c>
      <c r="H2325" s="61">
        <v>5.6</v>
      </c>
      <c r="I2325" s="62">
        <f>Table1[[#This Row],[gross]]-Table1[[#This Row],[budget]]</f>
        <v>25670855</v>
      </c>
      <c r="J2325" s="61">
        <f>Table1[[#This Row],[gross]]/1000000</f>
        <v>45.670855000000003</v>
      </c>
      <c r="K2325" s="61">
        <f>Table1[[#This Row],[budget]]/1000000</f>
        <v>20</v>
      </c>
      <c r="L2325" s="71">
        <f>Table1[[#This Row],[Profit_Margin]]/1000000</f>
        <v>25.670855</v>
      </c>
    </row>
    <row r="2326" spans="1:12">
      <c r="A2326" s="68" t="s">
        <v>14787</v>
      </c>
      <c r="B2326" s="61">
        <v>95</v>
      </c>
      <c r="C2326" s="62">
        <v>87025093</v>
      </c>
      <c r="D2326" s="61" t="s">
        <v>5103</v>
      </c>
      <c r="E2326" s="61" t="s">
        <v>17525</v>
      </c>
      <c r="F2326" s="61" t="s">
        <v>37</v>
      </c>
      <c r="G2326" s="62">
        <v>4000000</v>
      </c>
      <c r="H2326" s="61">
        <v>6.6</v>
      </c>
      <c r="I2326" s="62">
        <f>Table1[[#This Row],[gross]]-Table1[[#This Row],[budget]]</f>
        <v>83025093</v>
      </c>
      <c r="J2326" s="61">
        <f>Table1[[#This Row],[gross]]/1000000</f>
        <v>87.025092999999998</v>
      </c>
      <c r="K2326" s="61">
        <f>Table1[[#This Row],[budget]]/1000000</f>
        <v>4</v>
      </c>
      <c r="L2326" s="71">
        <f>Table1[[#This Row],[Profit_Margin]]/1000000</f>
        <v>83.025092999999998</v>
      </c>
    </row>
    <row r="2327" spans="1:12">
      <c r="A2327" s="68" t="s">
        <v>14787</v>
      </c>
      <c r="B2327" s="61">
        <v>121</v>
      </c>
      <c r="C2327" s="62">
        <v>80150343</v>
      </c>
      <c r="D2327" s="61" t="s">
        <v>5103</v>
      </c>
      <c r="E2327" s="61" t="s">
        <v>14788</v>
      </c>
      <c r="F2327" s="61" t="s">
        <v>37</v>
      </c>
      <c r="G2327" s="62">
        <v>10000000</v>
      </c>
      <c r="H2327" s="61">
        <v>6.2</v>
      </c>
      <c r="I2327" s="62">
        <f>Table1[[#This Row],[gross]]-Table1[[#This Row],[budget]]</f>
        <v>70150343</v>
      </c>
      <c r="J2327" s="61">
        <f>Table1[[#This Row],[gross]]/1000000</f>
        <v>80.150343000000007</v>
      </c>
      <c r="K2327" s="61">
        <f>Table1[[#This Row],[budget]]/1000000</f>
        <v>10</v>
      </c>
      <c r="L2327" s="71">
        <f>Table1[[#This Row],[Profit_Margin]]/1000000</f>
        <v>70.150343000000007</v>
      </c>
    </row>
    <row r="2328" spans="1:12">
      <c r="A2328" s="68" t="s">
        <v>14787</v>
      </c>
      <c r="B2328" s="61">
        <v>96</v>
      </c>
      <c r="C2328" s="62">
        <v>63270259</v>
      </c>
      <c r="D2328" s="61" t="s">
        <v>5103</v>
      </c>
      <c r="E2328" s="61" t="s">
        <v>14806</v>
      </c>
      <c r="F2328" s="61" t="s">
        <v>37</v>
      </c>
      <c r="G2328" s="62">
        <v>10000000</v>
      </c>
      <c r="H2328" s="61">
        <v>5.9</v>
      </c>
      <c r="I2328" s="62">
        <f>Table1[[#This Row],[gross]]-Table1[[#This Row],[budget]]</f>
        <v>53270259</v>
      </c>
      <c r="J2328" s="61">
        <f>Table1[[#This Row],[gross]]/1000000</f>
        <v>63.270259000000003</v>
      </c>
      <c r="K2328" s="61">
        <f>Table1[[#This Row],[budget]]/1000000</f>
        <v>10</v>
      </c>
      <c r="L2328" s="71">
        <f>Table1[[#This Row],[Profit_Margin]]/1000000</f>
        <v>53.270259000000003</v>
      </c>
    </row>
    <row r="2329" spans="1:12">
      <c r="A2329" s="68" t="s">
        <v>14680</v>
      </c>
      <c r="B2329" s="61">
        <v>95</v>
      </c>
      <c r="C2329" s="62">
        <v>56729973</v>
      </c>
      <c r="D2329" s="61" t="s">
        <v>5103</v>
      </c>
      <c r="E2329" s="61" t="s">
        <v>14681</v>
      </c>
      <c r="F2329" s="61" t="s">
        <v>37</v>
      </c>
      <c r="G2329" s="62">
        <v>10800000</v>
      </c>
      <c r="H2329" s="61">
        <v>5.8</v>
      </c>
      <c r="I2329" s="62">
        <f>Table1[[#This Row],[gross]]-Table1[[#This Row],[budget]]</f>
        <v>45929973</v>
      </c>
      <c r="J2329" s="61">
        <f>Table1[[#This Row],[gross]]/1000000</f>
        <v>56.729973000000001</v>
      </c>
      <c r="K2329" s="61">
        <f>Table1[[#This Row],[budget]]/1000000</f>
        <v>10.8</v>
      </c>
      <c r="L2329" s="71">
        <f>Table1[[#This Row],[Profit_Margin]]/1000000</f>
        <v>45.929972999999997</v>
      </c>
    </row>
    <row r="2330" spans="1:12">
      <c r="A2330" s="68" t="s">
        <v>12184</v>
      </c>
      <c r="B2330" s="61">
        <v>92</v>
      </c>
      <c r="C2330" s="62">
        <v>27669413</v>
      </c>
      <c r="D2330" s="61" t="s">
        <v>5103</v>
      </c>
      <c r="E2330" s="61" t="s">
        <v>14551</v>
      </c>
      <c r="F2330" s="61" t="s">
        <v>37</v>
      </c>
      <c r="G2330" s="62">
        <v>11000000</v>
      </c>
      <c r="H2330" s="61">
        <v>6</v>
      </c>
      <c r="I2330" s="62">
        <f>Table1[[#This Row],[gross]]-Table1[[#This Row],[budget]]</f>
        <v>16669413</v>
      </c>
      <c r="J2330" s="61">
        <f>Table1[[#This Row],[gross]]/1000000</f>
        <v>27.669412999999999</v>
      </c>
      <c r="K2330" s="61">
        <f>Table1[[#This Row],[budget]]/1000000</f>
        <v>11</v>
      </c>
      <c r="L2330" s="71">
        <f>Table1[[#This Row],[Profit_Margin]]/1000000</f>
        <v>16.669412999999999</v>
      </c>
    </row>
    <row r="2331" spans="1:12">
      <c r="A2331" s="68" t="s">
        <v>332</v>
      </c>
      <c r="B2331" s="61">
        <v>103</v>
      </c>
      <c r="C2331" s="62">
        <v>55153403</v>
      </c>
      <c r="D2331" s="61" t="s">
        <v>3030</v>
      </c>
      <c r="E2331" s="61" t="s">
        <v>21281</v>
      </c>
      <c r="F2331" s="61" t="s">
        <v>37</v>
      </c>
      <c r="G2331" s="62">
        <v>1200000</v>
      </c>
      <c r="H2331" s="61">
        <v>7.7</v>
      </c>
      <c r="I2331" s="62">
        <f>Table1[[#This Row],[gross]]-Table1[[#This Row],[budget]]</f>
        <v>53953403</v>
      </c>
      <c r="J2331" s="61">
        <f>Table1[[#This Row],[gross]]/1000000</f>
        <v>55.153402999999997</v>
      </c>
      <c r="K2331" s="61">
        <f>Table1[[#This Row],[budget]]/1000000</f>
        <v>1.2</v>
      </c>
      <c r="L2331" s="71">
        <f>Table1[[#This Row],[Profit_Margin]]/1000000</f>
        <v>53.953403000000002</v>
      </c>
    </row>
    <row r="2332" spans="1:12">
      <c r="A2332" s="68" t="s">
        <v>8092</v>
      </c>
      <c r="B2332" s="61">
        <v>95</v>
      </c>
      <c r="C2332" s="62">
        <v>5516708</v>
      </c>
      <c r="D2332" s="61" t="s">
        <v>1681</v>
      </c>
      <c r="E2332" s="61" t="s">
        <v>9962</v>
      </c>
      <c r="F2332" s="61" t="s">
        <v>37</v>
      </c>
      <c r="G2332" s="62">
        <v>25000000</v>
      </c>
      <c r="H2332" s="61">
        <v>4.9000000000000004</v>
      </c>
      <c r="I2332" s="62">
        <f>Table1[[#This Row],[gross]]-Table1[[#This Row],[budget]]</f>
        <v>-19483292</v>
      </c>
      <c r="J2332" s="61">
        <f>Table1[[#This Row],[gross]]/1000000</f>
        <v>5.5167080000000004</v>
      </c>
      <c r="K2332" s="61">
        <f>Table1[[#This Row],[budget]]/1000000</f>
        <v>25</v>
      </c>
      <c r="L2332" s="71">
        <f>Table1[[#This Row],[Profit_Margin]]/1000000</f>
        <v>-19.483291999999999</v>
      </c>
    </row>
    <row r="2333" spans="1:12">
      <c r="A2333" s="68" t="s">
        <v>2246</v>
      </c>
      <c r="B2333" s="61">
        <v>142</v>
      </c>
      <c r="C2333" s="62">
        <v>44700000</v>
      </c>
      <c r="D2333" s="61" t="s">
        <v>1935</v>
      </c>
      <c r="E2333" s="61" t="s">
        <v>9544</v>
      </c>
      <c r="F2333" s="61" t="s">
        <v>37</v>
      </c>
      <c r="G2333" s="62">
        <v>25000000</v>
      </c>
      <c r="H2333" s="61">
        <v>8.3000000000000007</v>
      </c>
      <c r="I2333" s="62">
        <f>Table1[[#This Row],[gross]]-Table1[[#This Row],[budget]]</f>
        <v>19700000</v>
      </c>
      <c r="J2333" s="61">
        <f>Table1[[#This Row],[gross]]/1000000</f>
        <v>44.7</v>
      </c>
      <c r="K2333" s="61">
        <f>Table1[[#This Row],[budget]]/1000000</f>
        <v>25</v>
      </c>
      <c r="L2333" s="71">
        <f>Table1[[#This Row],[Profit_Margin]]/1000000</f>
        <v>19.7</v>
      </c>
    </row>
    <row r="2334" spans="1:12">
      <c r="A2334" s="68" t="s">
        <v>3880</v>
      </c>
      <c r="B2334" s="61">
        <v>83</v>
      </c>
      <c r="C2334" s="62">
        <v>71277420</v>
      </c>
      <c r="D2334" s="61" t="s">
        <v>1671</v>
      </c>
      <c r="E2334" s="61" t="s">
        <v>5755</v>
      </c>
      <c r="F2334" s="61" t="s">
        <v>37</v>
      </c>
      <c r="G2334" s="62">
        <v>45000000</v>
      </c>
      <c r="H2334" s="61">
        <v>5.2</v>
      </c>
      <c r="I2334" s="62">
        <f>Table1[[#This Row],[gross]]-Table1[[#This Row],[budget]]</f>
        <v>26277420</v>
      </c>
      <c r="J2334" s="61">
        <f>Table1[[#This Row],[gross]]/1000000</f>
        <v>71.277420000000006</v>
      </c>
      <c r="K2334" s="61">
        <f>Table1[[#This Row],[budget]]/1000000</f>
        <v>45</v>
      </c>
      <c r="L2334" s="71">
        <f>Table1[[#This Row],[Profit_Margin]]/1000000</f>
        <v>26.277419999999999</v>
      </c>
    </row>
    <row r="2335" spans="1:12">
      <c r="A2335" s="68" t="s">
        <v>5702</v>
      </c>
      <c r="B2335" s="61">
        <v>84</v>
      </c>
      <c r="C2335" s="62">
        <v>110000082</v>
      </c>
      <c r="D2335" s="61" t="s">
        <v>1671</v>
      </c>
      <c r="E2335" s="61" t="s">
        <v>5705</v>
      </c>
      <c r="F2335" s="61" t="s">
        <v>37</v>
      </c>
      <c r="G2335" s="62">
        <v>48000000</v>
      </c>
      <c r="H2335" s="61">
        <v>5.5</v>
      </c>
      <c r="I2335" s="62">
        <f>Table1[[#This Row],[gross]]-Table1[[#This Row],[budget]]</f>
        <v>62000082</v>
      </c>
      <c r="J2335" s="61">
        <f>Table1[[#This Row],[gross]]/1000000</f>
        <v>110.00008200000001</v>
      </c>
      <c r="K2335" s="61">
        <f>Table1[[#This Row],[budget]]/1000000</f>
        <v>48</v>
      </c>
      <c r="L2335" s="71">
        <f>Table1[[#This Row],[Profit_Margin]]/1000000</f>
        <v>62.000081999999999</v>
      </c>
    </row>
    <row r="2336" spans="1:12">
      <c r="A2336" s="68" t="s">
        <v>5702</v>
      </c>
      <c r="B2336" s="61">
        <v>89</v>
      </c>
      <c r="C2336" s="62">
        <v>90703745</v>
      </c>
      <c r="D2336" s="61" t="s">
        <v>1671</v>
      </c>
      <c r="E2336" s="61" t="s">
        <v>6305</v>
      </c>
      <c r="F2336" s="61" t="s">
        <v>37</v>
      </c>
      <c r="G2336" s="62">
        <v>45000000</v>
      </c>
      <c r="H2336" s="61">
        <v>5.0999999999999996</v>
      </c>
      <c r="I2336" s="62">
        <f>Table1[[#This Row],[gross]]-Table1[[#This Row],[budget]]</f>
        <v>45703745</v>
      </c>
      <c r="J2336" s="61">
        <f>Table1[[#This Row],[gross]]/1000000</f>
        <v>90.703744999999998</v>
      </c>
      <c r="K2336" s="61">
        <f>Table1[[#This Row],[budget]]/1000000</f>
        <v>45</v>
      </c>
      <c r="L2336" s="71">
        <f>Table1[[#This Row],[Profit_Margin]]/1000000</f>
        <v>45.703744999999998</v>
      </c>
    </row>
    <row r="2337" spans="1:12">
      <c r="A2337" s="68" t="s">
        <v>6800</v>
      </c>
      <c r="B2337" s="61">
        <v>88</v>
      </c>
      <c r="C2337" s="62">
        <v>32014289</v>
      </c>
      <c r="D2337" s="61" t="s">
        <v>1671</v>
      </c>
      <c r="E2337" s="61" t="s">
        <v>10884</v>
      </c>
      <c r="F2337" s="61" t="s">
        <v>37</v>
      </c>
      <c r="G2337" s="62">
        <v>20000000</v>
      </c>
      <c r="H2337" s="61">
        <v>3.5</v>
      </c>
      <c r="I2337" s="62">
        <f>Table1[[#This Row],[gross]]-Table1[[#This Row],[budget]]</f>
        <v>12014289</v>
      </c>
      <c r="J2337" s="61">
        <f>Table1[[#This Row],[gross]]/1000000</f>
        <v>32.014288999999998</v>
      </c>
      <c r="K2337" s="61">
        <f>Table1[[#This Row],[budget]]/1000000</f>
        <v>20</v>
      </c>
      <c r="L2337" s="71">
        <f>Table1[[#This Row],[Profit_Margin]]/1000000</f>
        <v>12.014289</v>
      </c>
    </row>
    <row r="2338" spans="1:12">
      <c r="A2338" s="68" t="s">
        <v>389</v>
      </c>
      <c r="B2338" s="61">
        <v>185</v>
      </c>
      <c r="C2338" s="62">
        <v>96067179</v>
      </c>
      <c r="D2338" s="61" t="s">
        <v>5940</v>
      </c>
      <c r="E2338" s="61" t="s">
        <v>9403</v>
      </c>
      <c r="F2338" s="61" t="s">
        <v>37</v>
      </c>
      <c r="G2338" s="62">
        <v>22000000</v>
      </c>
      <c r="H2338" s="61">
        <v>8.9</v>
      </c>
      <c r="I2338" s="62">
        <f>Table1[[#This Row],[gross]]-Table1[[#This Row],[budget]]</f>
        <v>74067179</v>
      </c>
      <c r="J2338" s="61">
        <f>Table1[[#This Row],[gross]]/1000000</f>
        <v>96.067178999999996</v>
      </c>
      <c r="K2338" s="61">
        <f>Table1[[#This Row],[budget]]/1000000</f>
        <v>22</v>
      </c>
      <c r="L2338" s="71">
        <f>Table1[[#This Row],[Profit_Margin]]/1000000</f>
        <v>74.067178999999996</v>
      </c>
    </row>
    <row r="2339" spans="1:12">
      <c r="A2339" s="68" t="s">
        <v>5076</v>
      </c>
      <c r="B2339" s="61">
        <v>121</v>
      </c>
      <c r="C2339" s="62">
        <v>14545844</v>
      </c>
      <c r="D2339" s="61" t="s">
        <v>16849</v>
      </c>
      <c r="E2339" s="61" t="s">
        <v>17055</v>
      </c>
      <c r="F2339" s="61" t="s">
        <v>37</v>
      </c>
      <c r="G2339" s="62">
        <v>6500000</v>
      </c>
      <c r="H2339" s="61">
        <v>5.8</v>
      </c>
      <c r="I2339" s="62">
        <f>Table1[[#This Row],[gross]]-Table1[[#This Row],[budget]]</f>
        <v>8045844</v>
      </c>
      <c r="J2339" s="61">
        <f>Table1[[#This Row],[gross]]/1000000</f>
        <v>14.545844000000001</v>
      </c>
      <c r="K2339" s="61">
        <f>Table1[[#This Row],[budget]]/1000000</f>
        <v>6.5</v>
      </c>
      <c r="L2339" s="71">
        <f>Table1[[#This Row],[Profit_Margin]]/1000000</f>
        <v>8.0458440000000007</v>
      </c>
    </row>
    <row r="2340" spans="1:12">
      <c r="A2340" s="68" t="s">
        <v>2542</v>
      </c>
      <c r="B2340" s="61">
        <v>108</v>
      </c>
      <c r="C2340" s="62">
        <v>17803796</v>
      </c>
      <c r="D2340" s="61" t="s">
        <v>1671</v>
      </c>
      <c r="E2340" s="61" t="s">
        <v>11073</v>
      </c>
      <c r="F2340" s="61" t="s">
        <v>37</v>
      </c>
      <c r="G2340" s="62">
        <v>20000000</v>
      </c>
      <c r="H2340" s="61">
        <v>5.9</v>
      </c>
      <c r="I2340" s="62">
        <f>Table1[[#This Row],[gross]]-Table1[[#This Row],[budget]]</f>
        <v>-2196204</v>
      </c>
      <c r="J2340" s="61">
        <f>Table1[[#This Row],[gross]]/1000000</f>
        <v>17.803795999999998</v>
      </c>
      <c r="K2340" s="61">
        <f>Table1[[#This Row],[budget]]/1000000</f>
        <v>20</v>
      </c>
      <c r="L2340" s="71">
        <f>Table1[[#This Row],[Profit_Margin]]/1000000</f>
        <v>-2.1962039999999998</v>
      </c>
    </row>
    <row r="2341" spans="1:12">
      <c r="A2341" s="68" t="s">
        <v>9162</v>
      </c>
      <c r="B2341" s="61">
        <v>108</v>
      </c>
      <c r="C2341" s="62">
        <v>81257845</v>
      </c>
      <c r="D2341" s="61" t="s">
        <v>6419</v>
      </c>
      <c r="E2341" s="61" t="s">
        <v>10695</v>
      </c>
      <c r="F2341" s="61" t="s">
        <v>37</v>
      </c>
      <c r="G2341" s="62">
        <v>35000000</v>
      </c>
      <c r="H2341" s="61">
        <v>7.1</v>
      </c>
      <c r="I2341" s="62">
        <f>Table1[[#This Row],[gross]]-Table1[[#This Row],[budget]]</f>
        <v>46257845</v>
      </c>
      <c r="J2341" s="61">
        <f>Table1[[#This Row],[gross]]/1000000</f>
        <v>81.257845000000003</v>
      </c>
      <c r="K2341" s="61">
        <f>Table1[[#This Row],[budget]]/1000000</f>
        <v>35</v>
      </c>
      <c r="L2341" s="71">
        <f>Table1[[#This Row],[Profit_Margin]]/1000000</f>
        <v>46.257845000000003</v>
      </c>
    </row>
    <row r="2342" spans="1:12">
      <c r="A2342" s="68" t="s">
        <v>1575</v>
      </c>
      <c r="B2342" s="61">
        <v>93</v>
      </c>
      <c r="C2342" s="62">
        <v>84185387</v>
      </c>
      <c r="D2342" s="61" t="s">
        <v>9414</v>
      </c>
      <c r="E2342" s="61" t="s">
        <v>9415</v>
      </c>
      <c r="F2342" s="61" t="s">
        <v>37</v>
      </c>
      <c r="G2342" s="62">
        <v>80000000</v>
      </c>
      <c r="H2342" s="61">
        <v>4.9000000000000004</v>
      </c>
      <c r="I2342" s="62">
        <f>Table1[[#This Row],[gross]]-Table1[[#This Row],[budget]]</f>
        <v>4185387</v>
      </c>
      <c r="J2342" s="61">
        <f>Table1[[#This Row],[gross]]/1000000</f>
        <v>84.185387000000006</v>
      </c>
      <c r="K2342" s="61">
        <f>Table1[[#This Row],[budget]]/1000000</f>
        <v>80</v>
      </c>
      <c r="L2342" s="71">
        <f>Table1[[#This Row],[Profit_Margin]]/1000000</f>
        <v>4.1853870000000004</v>
      </c>
    </row>
    <row r="2343" spans="1:12">
      <c r="A2343" s="68" t="s">
        <v>1575</v>
      </c>
      <c r="B2343" s="61">
        <v>86</v>
      </c>
      <c r="C2343" s="62">
        <v>153288182</v>
      </c>
      <c r="D2343" s="61" t="s">
        <v>2476</v>
      </c>
      <c r="E2343" s="61" t="s">
        <v>2478</v>
      </c>
      <c r="F2343" s="61" t="s">
        <v>37</v>
      </c>
      <c r="G2343" s="62">
        <v>84000000</v>
      </c>
      <c r="H2343" s="61">
        <v>4.9000000000000004</v>
      </c>
      <c r="I2343" s="62">
        <f>Table1[[#This Row],[gross]]-Table1[[#This Row],[budget]]</f>
        <v>69288182</v>
      </c>
      <c r="J2343" s="61">
        <f>Table1[[#This Row],[gross]]/1000000</f>
        <v>153.28818200000001</v>
      </c>
      <c r="K2343" s="61">
        <f>Table1[[#This Row],[budget]]/1000000</f>
        <v>84</v>
      </c>
      <c r="L2343" s="71">
        <f>Table1[[#This Row],[Profit_Margin]]/1000000</f>
        <v>69.288182000000006</v>
      </c>
    </row>
    <row r="2344" spans="1:12">
      <c r="A2344" s="68" t="s">
        <v>4003</v>
      </c>
      <c r="B2344" s="61">
        <v>96</v>
      </c>
      <c r="C2344" s="62">
        <v>10515579</v>
      </c>
      <c r="D2344" s="61" t="s">
        <v>12488</v>
      </c>
      <c r="E2344" s="61" t="s">
        <v>18514</v>
      </c>
      <c r="F2344" s="61" t="s">
        <v>37</v>
      </c>
      <c r="G2344" s="62">
        <v>4000000</v>
      </c>
      <c r="H2344" s="61">
        <v>6.7</v>
      </c>
      <c r="I2344" s="62">
        <f>Table1[[#This Row],[gross]]-Table1[[#This Row],[budget]]</f>
        <v>6515579</v>
      </c>
      <c r="J2344" s="61">
        <f>Table1[[#This Row],[gross]]/1000000</f>
        <v>10.515579000000001</v>
      </c>
      <c r="K2344" s="61">
        <f>Table1[[#This Row],[budget]]/1000000</f>
        <v>4</v>
      </c>
      <c r="L2344" s="71">
        <f>Table1[[#This Row],[Profit_Margin]]/1000000</f>
        <v>6.5155789999999998</v>
      </c>
    </row>
    <row r="2345" spans="1:12">
      <c r="A2345" s="68" t="s">
        <v>2453</v>
      </c>
      <c r="B2345" s="61">
        <v>112</v>
      </c>
      <c r="C2345" s="62">
        <v>31494270</v>
      </c>
      <c r="D2345" s="61" t="s">
        <v>2455</v>
      </c>
      <c r="E2345" s="61" t="s">
        <v>2457</v>
      </c>
      <c r="F2345" s="61" t="s">
        <v>37</v>
      </c>
      <c r="G2345" s="62">
        <v>60000000</v>
      </c>
      <c r="H2345" s="61">
        <v>7.5</v>
      </c>
      <c r="I2345" s="62">
        <f>Table1[[#This Row],[gross]]-Table1[[#This Row],[budget]]</f>
        <v>-28505730</v>
      </c>
      <c r="J2345" s="61">
        <f>Table1[[#This Row],[gross]]/1000000</f>
        <v>31.49427</v>
      </c>
      <c r="K2345" s="61">
        <f>Table1[[#This Row],[budget]]/1000000</f>
        <v>60</v>
      </c>
      <c r="L2345" s="71">
        <f>Table1[[#This Row],[Profit_Margin]]/1000000</f>
        <v>-28.50573</v>
      </c>
    </row>
    <row r="2346" spans="1:12">
      <c r="A2346" s="68" t="s">
        <v>6308</v>
      </c>
      <c r="B2346" s="61">
        <v>120</v>
      </c>
      <c r="C2346" s="62">
        <v>101334374</v>
      </c>
      <c r="D2346" s="61" t="s">
        <v>5103</v>
      </c>
      <c r="E2346" s="61" t="s">
        <v>10084</v>
      </c>
      <c r="F2346" s="61" t="s">
        <v>37</v>
      </c>
      <c r="G2346" s="62">
        <v>24000000</v>
      </c>
      <c r="H2346" s="61">
        <v>6.1</v>
      </c>
      <c r="I2346" s="62">
        <f>Table1[[#This Row],[gross]]-Table1[[#This Row],[budget]]</f>
        <v>77334374</v>
      </c>
      <c r="J2346" s="61">
        <f>Table1[[#This Row],[gross]]/1000000</f>
        <v>101.334374</v>
      </c>
      <c r="K2346" s="61">
        <f>Table1[[#This Row],[budget]]/1000000</f>
        <v>24</v>
      </c>
      <c r="L2346" s="71">
        <f>Table1[[#This Row],[Profit_Margin]]/1000000</f>
        <v>77.334373999999997</v>
      </c>
    </row>
    <row r="2347" spans="1:12">
      <c r="A2347" s="68" t="s">
        <v>6308</v>
      </c>
      <c r="B2347" s="61">
        <v>116</v>
      </c>
      <c r="C2347" s="62">
        <v>89138076</v>
      </c>
      <c r="D2347" s="61" t="s">
        <v>5103</v>
      </c>
      <c r="E2347" s="61" t="s">
        <v>6311</v>
      </c>
      <c r="F2347" s="61" t="s">
        <v>37</v>
      </c>
      <c r="G2347" s="62">
        <v>40000000</v>
      </c>
      <c r="H2347" s="61">
        <v>5.5</v>
      </c>
      <c r="I2347" s="62">
        <f>Table1[[#This Row],[gross]]-Table1[[#This Row],[budget]]</f>
        <v>49138076</v>
      </c>
      <c r="J2347" s="61">
        <f>Table1[[#This Row],[gross]]/1000000</f>
        <v>89.138075999999998</v>
      </c>
      <c r="K2347" s="61">
        <f>Table1[[#This Row],[budget]]/1000000</f>
        <v>40</v>
      </c>
      <c r="L2347" s="71">
        <f>Table1[[#This Row],[Profit_Margin]]/1000000</f>
        <v>49.138075999999998</v>
      </c>
    </row>
    <row r="2348" spans="1:12">
      <c r="A2348" s="68" t="s">
        <v>6308</v>
      </c>
      <c r="B2348" s="61">
        <v>111</v>
      </c>
      <c r="C2348" s="62">
        <v>38176892</v>
      </c>
      <c r="D2348" s="61" t="s">
        <v>5103</v>
      </c>
      <c r="E2348" s="61" t="s">
        <v>6562</v>
      </c>
      <c r="F2348" s="61" t="s">
        <v>37</v>
      </c>
      <c r="G2348" s="62">
        <v>40000000</v>
      </c>
      <c r="H2348" s="61">
        <v>6.2</v>
      </c>
      <c r="I2348" s="62">
        <f>Table1[[#This Row],[gross]]-Table1[[#This Row],[budget]]</f>
        <v>-1823108</v>
      </c>
      <c r="J2348" s="61">
        <f>Table1[[#This Row],[gross]]/1000000</f>
        <v>38.176892000000002</v>
      </c>
      <c r="K2348" s="61">
        <f>Table1[[#This Row],[budget]]/1000000</f>
        <v>40</v>
      </c>
      <c r="L2348" s="71">
        <f>Table1[[#This Row],[Profit_Margin]]/1000000</f>
        <v>-1.823108</v>
      </c>
    </row>
    <row r="2349" spans="1:12">
      <c r="A2349" s="68" t="s">
        <v>6308</v>
      </c>
      <c r="B2349" s="61">
        <v>103</v>
      </c>
      <c r="C2349" s="62">
        <v>103001286</v>
      </c>
      <c r="D2349" s="61" t="s">
        <v>5103</v>
      </c>
      <c r="E2349" s="61" t="s">
        <v>11568</v>
      </c>
      <c r="F2349" s="61" t="s">
        <v>37</v>
      </c>
      <c r="G2349" s="62">
        <v>15000000</v>
      </c>
      <c r="H2349" s="61">
        <v>7.2</v>
      </c>
      <c r="I2349" s="62">
        <f>Table1[[#This Row],[gross]]-Table1[[#This Row],[budget]]</f>
        <v>88001286</v>
      </c>
      <c r="J2349" s="61">
        <f>Table1[[#This Row],[gross]]/1000000</f>
        <v>103.00128599999999</v>
      </c>
      <c r="K2349" s="61">
        <f>Table1[[#This Row],[budget]]/1000000</f>
        <v>15</v>
      </c>
      <c r="L2349" s="71">
        <f>Table1[[#This Row],[Profit_Margin]]/1000000</f>
        <v>88.001285999999993</v>
      </c>
    </row>
    <row r="2350" spans="1:12">
      <c r="A2350" s="68" t="s">
        <v>14267</v>
      </c>
      <c r="B2350" s="61">
        <v>81</v>
      </c>
      <c r="C2350" s="62">
        <v>6982680</v>
      </c>
      <c r="D2350" s="61" t="s">
        <v>1009</v>
      </c>
      <c r="E2350" s="61" t="s">
        <v>14268</v>
      </c>
      <c r="F2350" s="61" t="s">
        <v>37</v>
      </c>
      <c r="G2350" s="62">
        <v>10000000</v>
      </c>
      <c r="H2350" s="61">
        <v>5.7</v>
      </c>
      <c r="I2350" s="62">
        <f>Table1[[#This Row],[gross]]-Table1[[#This Row],[budget]]</f>
        <v>-3017320</v>
      </c>
      <c r="J2350" s="61">
        <f>Table1[[#This Row],[gross]]/1000000</f>
        <v>6.9826800000000002</v>
      </c>
      <c r="K2350" s="61">
        <f>Table1[[#This Row],[budget]]/1000000</f>
        <v>10</v>
      </c>
      <c r="L2350" s="71">
        <f>Table1[[#This Row],[Profit_Margin]]/1000000</f>
        <v>-3.0173199999999998</v>
      </c>
    </row>
    <row r="2351" spans="1:12">
      <c r="A2351" s="68" t="s">
        <v>1058</v>
      </c>
      <c r="B2351" s="61">
        <v>101</v>
      </c>
      <c r="C2351" s="62">
        <v>60328558</v>
      </c>
      <c r="D2351" s="61" t="s">
        <v>7901</v>
      </c>
      <c r="E2351" s="61" t="s">
        <v>7902</v>
      </c>
      <c r="F2351" s="61" t="s">
        <v>37</v>
      </c>
      <c r="G2351" s="62">
        <v>32000000</v>
      </c>
      <c r="H2351" s="61">
        <v>7</v>
      </c>
      <c r="I2351" s="62">
        <f>Table1[[#This Row],[gross]]-Table1[[#This Row],[budget]]</f>
        <v>28328558</v>
      </c>
      <c r="J2351" s="61">
        <f>Table1[[#This Row],[gross]]/1000000</f>
        <v>60.328558000000001</v>
      </c>
      <c r="K2351" s="61">
        <f>Table1[[#This Row],[budget]]/1000000</f>
        <v>32</v>
      </c>
      <c r="L2351" s="71">
        <f>Table1[[#This Row],[Profit_Margin]]/1000000</f>
        <v>28.328558000000001</v>
      </c>
    </row>
    <row r="2352" spans="1:12">
      <c r="A2352" s="68" t="s">
        <v>685</v>
      </c>
      <c r="B2352" s="61">
        <v>127</v>
      </c>
      <c r="C2352" s="62">
        <v>100125340</v>
      </c>
      <c r="D2352" s="61" t="s">
        <v>2142</v>
      </c>
      <c r="E2352" s="61" t="s">
        <v>8138</v>
      </c>
      <c r="F2352" s="61" t="s">
        <v>37</v>
      </c>
      <c r="G2352" s="62">
        <v>33000000</v>
      </c>
      <c r="H2352" s="61">
        <v>8.6</v>
      </c>
      <c r="I2352" s="62">
        <f>Table1[[#This Row],[gross]]-Table1[[#This Row],[budget]]</f>
        <v>67125340</v>
      </c>
      <c r="J2352" s="61">
        <f>Table1[[#This Row],[gross]]/1000000</f>
        <v>100.12533999999999</v>
      </c>
      <c r="K2352" s="61">
        <f>Table1[[#This Row],[budget]]/1000000</f>
        <v>33</v>
      </c>
      <c r="L2352" s="71">
        <f>Table1[[#This Row],[Profit_Margin]]/1000000</f>
        <v>67.125339999999994</v>
      </c>
    </row>
    <row r="2353" spans="1:12">
      <c r="A2353" s="68" t="s">
        <v>4291</v>
      </c>
      <c r="B2353" s="61">
        <v>113</v>
      </c>
      <c r="C2353" s="62">
        <v>58571513</v>
      </c>
      <c r="D2353" s="61" t="s">
        <v>2142</v>
      </c>
      <c r="E2353" s="61" t="s">
        <v>11559</v>
      </c>
      <c r="F2353" s="61" t="s">
        <v>37</v>
      </c>
      <c r="G2353" s="62">
        <v>19000000</v>
      </c>
      <c r="H2353" s="61">
        <v>6.8</v>
      </c>
      <c r="I2353" s="62">
        <f>Table1[[#This Row],[gross]]-Table1[[#This Row],[budget]]</f>
        <v>39571513</v>
      </c>
      <c r="J2353" s="61">
        <f>Table1[[#This Row],[gross]]/1000000</f>
        <v>58.571513000000003</v>
      </c>
      <c r="K2353" s="61">
        <f>Table1[[#This Row],[budget]]/1000000</f>
        <v>19</v>
      </c>
      <c r="L2353" s="71">
        <f>Table1[[#This Row],[Profit_Margin]]/1000000</f>
        <v>39.571513000000003</v>
      </c>
    </row>
    <row r="2354" spans="1:12">
      <c r="A2354" s="68" t="s">
        <v>17858</v>
      </c>
      <c r="B2354" s="61">
        <v>41</v>
      </c>
      <c r="C2354" s="62">
        <v>4074023</v>
      </c>
      <c r="D2354" s="61" t="s">
        <v>67</v>
      </c>
      <c r="E2354" s="61" t="s">
        <v>17861</v>
      </c>
      <c r="F2354" s="61" t="s">
        <v>37</v>
      </c>
      <c r="G2354" s="62">
        <v>5000000</v>
      </c>
      <c r="H2354" s="61">
        <v>6.9</v>
      </c>
      <c r="I2354" s="62">
        <f>Table1[[#This Row],[gross]]-Table1[[#This Row],[budget]]</f>
        <v>-925977</v>
      </c>
      <c r="J2354" s="61">
        <f>Table1[[#This Row],[gross]]/1000000</f>
        <v>4.0740230000000004</v>
      </c>
      <c r="K2354" s="61">
        <f>Table1[[#This Row],[budget]]/1000000</f>
        <v>5</v>
      </c>
      <c r="L2354" s="71">
        <f>Table1[[#This Row],[Profit_Margin]]/1000000</f>
        <v>-0.92597700000000005</v>
      </c>
    </row>
    <row r="2355" spans="1:12">
      <c r="A2355" s="68" t="s">
        <v>2296</v>
      </c>
      <c r="B2355" s="61">
        <v>140</v>
      </c>
      <c r="C2355" s="62">
        <v>120147445</v>
      </c>
      <c r="D2355" s="61" t="s">
        <v>2298</v>
      </c>
      <c r="E2355" s="61" t="s">
        <v>2299</v>
      </c>
      <c r="F2355" s="61" t="s">
        <v>37</v>
      </c>
      <c r="G2355" s="62">
        <v>87000000</v>
      </c>
      <c r="H2355" s="61">
        <v>7.3</v>
      </c>
      <c r="I2355" s="62">
        <f>Table1[[#This Row],[gross]]-Table1[[#This Row],[budget]]</f>
        <v>33147445</v>
      </c>
      <c r="J2355" s="61">
        <f>Table1[[#This Row],[gross]]/1000000</f>
        <v>120.147445</v>
      </c>
      <c r="K2355" s="61">
        <f>Table1[[#This Row],[budget]]/1000000</f>
        <v>87</v>
      </c>
      <c r="L2355" s="71">
        <f>Table1[[#This Row],[Profit_Margin]]/1000000</f>
        <v>33.147444999999998</v>
      </c>
    </row>
    <row r="2356" spans="1:12">
      <c r="A2356" s="68" t="s">
        <v>8355</v>
      </c>
      <c r="B2356" s="61">
        <v>111</v>
      </c>
      <c r="C2356" s="62">
        <v>41407470</v>
      </c>
      <c r="D2356" s="61" t="s">
        <v>3932</v>
      </c>
      <c r="E2356" s="61" t="s">
        <v>8356</v>
      </c>
      <c r="F2356" s="61" t="s">
        <v>37</v>
      </c>
      <c r="G2356" s="62">
        <v>30000000</v>
      </c>
      <c r="H2356" s="61">
        <v>7.6</v>
      </c>
      <c r="I2356" s="62">
        <f>Table1[[#This Row],[gross]]-Table1[[#This Row],[budget]]</f>
        <v>11407470</v>
      </c>
      <c r="J2356" s="61">
        <f>Table1[[#This Row],[gross]]/1000000</f>
        <v>41.407470000000004</v>
      </c>
      <c r="K2356" s="61">
        <f>Table1[[#This Row],[budget]]/1000000</f>
        <v>30</v>
      </c>
      <c r="L2356" s="71">
        <f>Table1[[#This Row],[Profit_Margin]]/1000000</f>
        <v>11.40747</v>
      </c>
    </row>
    <row r="2357" spans="1:12">
      <c r="A2357" s="68" t="s">
        <v>4401</v>
      </c>
      <c r="B2357" s="61">
        <v>96</v>
      </c>
      <c r="C2357" s="62">
        <v>47781388</v>
      </c>
      <c r="D2357" s="61" t="s">
        <v>852</v>
      </c>
      <c r="E2357" s="61" t="s">
        <v>6482</v>
      </c>
      <c r="F2357" s="61" t="s">
        <v>37</v>
      </c>
      <c r="G2357" s="62">
        <v>40000000</v>
      </c>
      <c r="H2357" s="61">
        <v>6.6</v>
      </c>
      <c r="I2357" s="62">
        <f>Table1[[#This Row],[gross]]-Table1[[#This Row],[budget]]</f>
        <v>7781388</v>
      </c>
      <c r="J2357" s="61">
        <f>Table1[[#This Row],[gross]]/1000000</f>
        <v>47.781388</v>
      </c>
      <c r="K2357" s="61">
        <f>Table1[[#This Row],[budget]]/1000000</f>
        <v>40</v>
      </c>
      <c r="L2357" s="71">
        <f>Table1[[#This Row],[Profit_Margin]]/1000000</f>
        <v>7.7813879999999997</v>
      </c>
    </row>
    <row r="2358" spans="1:12">
      <c r="A2358" s="68" t="s">
        <v>3367</v>
      </c>
      <c r="B2358" s="61">
        <v>123</v>
      </c>
      <c r="C2358" s="62">
        <v>59699513</v>
      </c>
      <c r="D2358" s="61" t="s">
        <v>7344</v>
      </c>
      <c r="E2358" s="61" t="s">
        <v>7345</v>
      </c>
      <c r="F2358" s="61" t="s">
        <v>37</v>
      </c>
      <c r="G2358" s="62">
        <v>35000000</v>
      </c>
      <c r="H2358" s="61">
        <v>7.2</v>
      </c>
      <c r="I2358" s="62">
        <f>Table1[[#This Row],[gross]]-Table1[[#This Row],[budget]]</f>
        <v>24699513</v>
      </c>
      <c r="J2358" s="61">
        <f>Table1[[#This Row],[gross]]/1000000</f>
        <v>59.699513000000003</v>
      </c>
      <c r="K2358" s="61">
        <f>Table1[[#This Row],[budget]]/1000000</f>
        <v>35</v>
      </c>
      <c r="L2358" s="71">
        <f>Table1[[#This Row],[Profit_Margin]]/1000000</f>
        <v>24.699513</v>
      </c>
    </row>
    <row r="2359" spans="1:12">
      <c r="A2359" s="68" t="s">
        <v>12348</v>
      </c>
      <c r="B2359" s="61">
        <v>104</v>
      </c>
      <c r="C2359" s="62">
        <v>4046737</v>
      </c>
      <c r="D2359" s="61" t="s">
        <v>1415</v>
      </c>
      <c r="E2359" s="61" t="s">
        <v>18569</v>
      </c>
      <c r="F2359" s="61" t="s">
        <v>37</v>
      </c>
      <c r="G2359" s="62">
        <v>4000000</v>
      </c>
      <c r="H2359" s="61">
        <v>7.1</v>
      </c>
      <c r="I2359" s="62">
        <f>Table1[[#This Row],[gross]]-Table1[[#This Row],[budget]]</f>
        <v>46737</v>
      </c>
      <c r="J2359" s="61">
        <f>Table1[[#This Row],[gross]]/1000000</f>
        <v>4.0467370000000003</v>
      </c>
      <c r="K2359" s="61">
        <f>Table1[[#This Row],[budget]]/1000000</f>
        <v>4</v>
      </c>
      <c r="L2359" s="71">
        <f>Table1[[#This Row],[Profit_Margin]]/1000000</f>
        <v>4.6737000000000001E-2</v>
      </c>
    </row>
    <row r="2360" spans="1:12">
      <c r="A2360" s="68" t="s">
        <v>4987</v>
      </c>
      <c r="B2360" s="61">
        <v>94</v>
      </c>
      <c r="C2360" s="62">
        <v>33357476</v>
      </c>
      <c r="D2360" s="61" t="s">
        <v>12433</v>
      </c>
      <c r="E2360" s="61" t="s">
        <v>12434</v>
      </c>
      <c r="F2360" s="61" t="s">
        <v>37</v>
      </c>
      <c r="G2360" s="62">
        <v>35000000</v>
      </c>
      <c r="H2360" s="61">
        <v>5.4</v>
      </c>
      <c r="I2360" s="62">
        <f>Table1[[#This Row],[gross]]-Table1[[#This Row],[budget]]</f>
        <v>-1642524</v>
      </c>
      <c r="J2360" s="61">
        <f>Table1[[#This Row],[gross]]/1000000</f>
        <v>33.357475999999998</v>
      </c>
      <c r="K2360" s="61">
        <f>Table1[[#This Row],[budget]]/1000000</f>
        <v>35</v>
      </c>
      <c r="L2360" s="71">
        <f>Table1[[#This Row],[Profit_Margin]]/1000000</f>
        <v>-1.6425240000000001</v>
      </c>
    </row>
    <row r="2361" spans="1:12">
      <c r="A2361" s="68" t="s">
        <v>8814</v>
      </c>
      <c r="B2361" s="61">
        <v>88</v>
      </c>
      <c r="C2361" s="62">
        <v>17016190</v>
      </c>
      <c r="D2361" s="61" t="s">
        <v>8066</v>
      </c>
      <c r="E2361" s="61" t="s">
        <v>8815</v>
      </c>
      <c r="F2361" s="61" t="s">
        <v>37</v>
      </c>
      <c r="G2361" s="62">
        <v>12000000</v>
      </c>
      <c r="H2361" s="61">
        <v>4.9000000000000004</v>
      </c>
      <c r="I2361" s="62">
        <f>Table1[[#This Row],[gross]]-Table1[[#This Row],[budget]]</f>
        <v>5016190</v>
      </c>
      <c r="J2361" s="61">
        <f>Table1[[#This Row],[gross]]/1000000</f>
        <v>17.016190000000002</v>
      </c>
      <c r="K2361" s="61">
        <f>Table1[[#This Row],[budget]]/1000000</f>
        <v>12</v>
      </c>
      <c r="L2361" s="71">
        <f>Table1[[#This Row],[Profit_Margin]]/1000000</f>
        <v>5.0161899999999999</v>
      </c>
    </row>
    <row r="2362" spans="1:12">
      <c r="A2362" s="68" t="s">
        <v>15101</v>
      </c>
      <c r="B2362" s="61">
        <v>101</v>
      </c>
      <c r="C2362" s="62">
        <v>6619173</v>
      </c>
      <c r="D2362" s="61" t="s">
        <v>15102</v>
      </c>
      <c r="E2362" s="61" t="s">
        <v>15103</v>
      </c>
      <c r="F2362" s="61" t="s">
        <v>37</v>
      </c>
      <c r="G2362" s="62">
        <v>10000000</v>
      </c>
      <c r="H2362" s="61">
        <v>6.7</v>
      </c>
      <c r="I2362" s="62">
        <f>Table1[[#This Row],[gross]]-Table1[[#This Row],[budget]]</f>
        <v>-3380827</v>
      </c>
      <c r="J2362" s="61">
        <f>Table1[[#This Row],[gross]]/1000000</f>
        <v>6.619173</v>
      </c>
      <c r="K2362" s="61">
        <f>Table1[[#This Row],[budget]]/1000000</f>
        <v>10</v>
      </c>
      <c r="L2362" s="71">
        <f>Table1[[#This Row],[Profit_Margin]]/1000000</f>
        <v>-3.380827</v>
      </c>
    </row>
    <row r="2363" spans="1:12">
      <c r="A2363" s="68" t="s">
        <v>10848</v>
      </c>
      <c r="B2363" s="61">
        <v>127</v>
      </c>
      <c r="C2363" s="62">
        <v>35422828</v>
      </c>
      <c r="D2363" s="61" t="s">
        <v>4296</v>
      </c>
      <c r="E2363" s="61" t="s">
        <v>10849</v>
      </c>
      <c r="F2363" s="61" t="s">
        <v>37</v>
      </c>
      <c r="G2363" s="62">
        <v>20000000</v>
      </c>
      <c r="H2363" s="61">
        <v>6.7</v>
      </c>
      <c r="I2363" s="62">
        <f>Table1[[#This Row],[gross]]-Table1[[#This Row],[budget]]</f>
        <v>15422828</v>
      </c>
      <c r="J2363" s="61">
        <f>Table1[[#This Row],[gross]]/1000000</f>
        <v>35.422828000000003</v>
      </c>
      <c r="K2363" s="61">
        <f>Table1[[#This Row],[budget]]/1000000</f>
        <v>20</v>
      </c>
      <c r="L2363" s="71">
        <f>Table1[[#This Row],[Profit_Margin]]/1000000</f>
        <v>15.422828000000001</v>
      </c>
    </row>
    <row r="2364" spans="1:12">
      <c r="A2364" s="68" t="s">
        <v>2448</v>
      </c>
      <c r="B2364" s="61">
        <v>117</v>
      </c>
      <c r="C2364" s="62">
        <v>12276810</v>
      </c>
      <c r="D2364" s="61" t="s">
        <v>1644</v>
      </c>
      <c r="E2364" s="61" t="s">
        <v>9359</v>
      </c>
      <c r="F2364" s="61" t="s">
        <v>37</v>
      </c>
      <c r="G2364" s="62">
        <v>26000000</v>
      </c>
      <c r="H2364" s="61">
        <v>6.5</v>
      </c>
      <c r="I2364" s="62">
        <f>Table1[[#This Row],[gross]]-Table1[[#This Row],[budget]]</f>
        <v>-13723190</v>
      </c>
      <c r="J2364" s="61">
        <f>Table1[[#This Row],[gross]]/1000000</f>
        <v>12.276809999999999</v>
      </c>
      <c r="K2364" s="61">
        <f>Table1[[#This Row],[budget]]/1000000</f>
        <v>26</v>
      </c>
      <c r="L2364" s="71">
        <f>Table1[[#This Row],[Profit_Margin]]/1000000</f>
        <v>-13.723190000000001</v>
      </c>
    </row>
    <row r="2365" spans="1:12">
      <c r="A2365" s="68" t="s">
        <v>10764</v>
      </c>
      <c r="B2365" s="61">
        <v>128</v>
      </c>
      <c r="C2365" s="62">
        <v>52066000</v>
      </c>
      <c r="D2365" s="61" t="s">
        <v>5940</v>
      </c>
      <c r="E2365" s="61" t="s">
        <v>10765</v>
      </c>
      <c r="F2365" s="61" t="s">
        <v>37</v>
      </c>
      <c r="G2365" s="62">
        <v>20000000</v>
      </c>
      <c r="H2365" s="61">
        <v>7.5</v>
      </c>
      <c r="I2365" s="62">
        <f>Table1[[#This Row],[gross]]-Table1[[#This Row],[budget]]</f>
        <v>32066000</v>
      </c>
      <c r="J2365" s="61">
        <f>Table1[[#This Row],[gross]]/1000000</f>
        <v>52.066000000000003</v>
      </c>
      <c r="K2365" s="61">
        <f>Table1[[#This Row],[budget]]/1000000</f>
        <v>20</v>
      </c>
      <c r="L2365" s="71">
        <f>Table1[[#This Row],[Profit_Margin]]/1000000</f>
        <v>32.066000000000003</v>
      </c>
    </row>
    <row r="2366" spans="1:12">
      <c r="A2366" s="68" t="s">
        <v>4748</v>
      </c>
      <c r="B2366" s="61">
        <v>99</v>
      </c>
      <c r="C2366" s="62">
        <v>33472850</v>
      </c>
      <c r="D2366" s="61" t="s">
        <v>3913</v>
      </c>
      <c r="E2366" s="61" t="s">
        <v>4749</v>
      </c>
      <c r="F2366" s="61" t="s">
        <v>37</v>
      </c>
      <c r="G2366" s="62">
        <v>55000000</v>
      </c>
      <c r="H2366" s="61">
        <v>5.8</v>
      </c>
      <c r="I2366" s="62">
        <f>Table1[[#This Row],[gross]]-Table1[[#This Row],[budget]]</f>
        <v>-21527150</v>
      </c>
      <c r="J2366" s="61">
        <f>Table1[[#This Row],[gross]]/1000000</f>
        <v>33.472850000000001</v>
      </c>
      <c r="K2366" s="61">
        <f>Table1[[#This Row],[budget]]/1000000</f>
        <v>55</v>
      </c>
      <c r="L2366" s="71">
        <f>Table1[[#This Row],[Profit_Margin]]/1000000</f>
        <v>-21.527149999999999</v>
      </c>
    </row>
    <row r="2367" spans="1:12">
      <c r="A2367" s="68" t="s">
        <v>1064</v>
      </c>
      <c r="B2367" s="61">
        <v>136</v>
      </c>
      <c r="C2367" s="62">
        <v>42700000</v>
      </c>
      <c r="D2367" s="61" t="s">
        <v>214</v>
      </c>
      <c r="E2367" s="61" t="s">
        <v>12357</v>
      </c>
      <c r="F2367" s="61" t="s">
        <v>37</v>
      </c>
      <c r="G2367" s="62">
        <v>16500000</v>
      </c>
      <c r="H2367" s="61">
        <v>7.7</v>
      </c>
      <c r="I2367" s="62">
        <f>Table1[[#This Row],[gross]]-Table1[[#This Row],[budget]]</f>
        <v>26200000</v>
      </c>
      <c r="J2367" s="61">
        <f>Table1[[#This Row],[gross]]/1000000</f>
        <v>42.7</v>
      </c>
      <c r="K2367" s="61">
        <f>Table1[[#This Row],[budget]]/1000000</f>
        <v>16.5</v>
      </c>
      <c r="L2367" s="71">
        <f>Table1[[#This Row],[Profit_Margin]]/1000000</f>
        <v>26.2</v>
      </c>
    </row>
    <row r="2368" spans="1:12">
      <c r="A2368" s="68" t="s">
        <v>1679</v>
      </c>
      <c r="B2368" s="61">
        <v>82</v>
      </c>
      <c r="C2368" s="62">
        <v>49968653</v>
      </c>
      <c r="D2368" s="61" t="s">
        <v>1681</v>
      </c>
      <c r="E2368" s="61" t="s">
        <v>8908</v>
      </c>
      <c r="F2368" s="61" t="s">
        <v>37</v>
      </c>
      <c r="G2368" s="62">
        <v>28000000</v>
      </c>
      <c r="H2368" s="61">
        <v>6.9</v>
      </c>
      <c r="I2368" s="62">
        <f>Table1[[#This Row],[gross]]-Table1[[#This Row],[budget]]</f>
        <v>21968653</v>
      </c>
      <c r="J2368" s="61">
        <f>Table1[[#This Row],[gross]]/1000000</f>
        <v>49.968653000000003</v>
      </c>
      <c r="K2368" s="61">
        <f>Table1[[#This Row],[budget]]/1000000</f>
        <v>28</v>
      </c>
      <c r="L2368" s="71">
        <f>Table1[[#This Row],[Profit_Margin]]/1000000</f>
        <v>21.968653</v>
      </c>
    </row>
    <row r="2369" spans="1:12">
      <c r="A2369" s="68" t="s">
        <v>96</v>
      </c>
      <c r="B2369" s="61">
        <v>119</v>
      </c>
      <c r="C2369" s="62">
        <v>25335935</v>
      </c>
      <c r="D2369" s="61" t="s">
        <v>227</v>
      </c>
      <c r="E2369" s="61" t="s">
        <v>6935</v>
      </c>
      <c r="F2369" s="61" t="s">
        <v>37</v>
      </c>
      <c r="G2369" s="62">
        <v>40000000</v>
      </c>
      <c r="H2369" s="61">
        <v>8</v>
      </c>
      <c r="I2369" s="62">
        <f>Table1[[#This Row],[gross]]-Table1[[#This Row],[budget]]</f>
        <v>-14664065</v>
      </c>
      <c r="J2369" s="61">
        <f>Table1[[#This Row],[gross]]/1000000</f>
        <v>25.335934999999999</v>
      </c>
      <c r="K2369" s="61">
        <f>Table1[[#This Row],[budget]]/1000000</f>
        <v>40</v>
      </c>
      <c r="L2369" s="71">
        <f>Table1[[#This Row],[Profit_Margin]]/1000000</f>
        <v>-14.664065000000001</v>
      </c>
    </row>
    <row r="2370" spans="1:12">
      <c r="A2370" s="68" t="s">
        <v>13792</v>
      </c>
      <c r="B2370" s="61">
        <v>95</v>
      </c>
      <c r="C2370" s="62">
        <v>7881335</v>
      </c>
      <c r="D2370" s="61" t="s">
        <v>5967</v>
      </c>
      <c r="E2370" s="61" t="s">
        <v>13793</v>
      </c>
      <c r="F2370" s="61" t="s">
        <v>37</v>
      </c>
      <c r="G2370" s="62">
        <v>13000000</v>
      </c>
      <c r="H2370" s="61">
        <v>6.7</v>
      </c>
      <c r="I2370" s="62">
        <f>Table1[[#This Row],[gross]]-Table1[[#This Row],[budget]]</f>
        <v>-5118665</v>
      </c>
      <c r="J2370" s="61">
        <f>Table1[[#This Row],[gross]]/1000000</f>
        <v>7.881335</v>
      </c>
      <c r="K2370" s="61">
        <f>Table1[[#This Row],[budget]]/1000000</f>
        <v>13</v>
      </c>
      <c r="L2370" s="71">
        <f>Table1[[#This Row],[Profit_Margin]]/1000000</f>
        <v>-5.118665</v>
      </c>
    </row>
    <row r="2371" spans="1:12">
      <c r="A2371" s="68" t="s">
        <v>6102</v>
      </c>
      <c r="B2371" s="61">
        <v>99</v>
      </c>
      <c r="C2371" s="62">
        <v>16930185</v>
      </c>
      <c r="D2371" s="61" t="s">
        <v>1681</v>
      </c>
      <c r="E2371" s="61" t="s">
        <v>8801</v>
      </c>
      <c r="F2371" s="61" t="s">
        <v>37</v>
      </c>
      <c r="G2371" s="62">
        <v>29000000</v>
      </c>
      <c r="H2371" s="61">
        <v>5.3</v>
      </c>
      <c r="I2371" s="62">
        <f>Table1[[#This Row],[gross]]-Table1[[#This Row],[budget]]</f>
        <v>-12069815</v>
      </c>
      <c r="J2371" s="61">
        <f>Table1[[#This Row],[gross]]/1000000</f>
        <v>16.930185000000002</v>
      </c>
      <c r="K2371" s="61">
        <f>Table1[[#This Row],[budget]]/1000000</f>
        <v>29</v>
      </c>
      <c r="L2371" s="71">
        <f>Table1[[#This Row],[Profit_Margin]]/1000000</f>
        <v>-12.069815</v>
      </c>
    </row>
    <row r="2372" spans="1:12">
      <c r="A2372" s="68" t="s">
        <v>13181</v>
      </c>
      <c r="B2372" s="61">
        <v>100</v>
      </c>
      <c r="C2372" s="62">
        <v>373967</v>
      </c>
      <c r="D2372" s="61" t="s">
        <v>5103</v>
      </c>
      <c r="E2372" s="61" t="s">
        <v>20979</v>
      </c>
      <c r="F2372" s="61" t="s">
        <v>37</v>
      </c>
      <c r="G2372" s="62">
        <v>1500000</v>
      </c>
      <c r="H2372" s="61">
        <v>6.5</v>
      </c>
      <c r="I2372" s="62">
        <f>Table1[[#This Row],[gross]]-Table1[[#This Row],[budget]]</f>
        <v>-1126033</v>
      </c>
      <c r="J2372" s="61">
        <f>Table1[[#This Row],[gross]]/1000000</f>
        <v>0.37396699999999999</v>
      </c>
      <c r="K2372" s="61">
        <f>Table1[[#This Row],[budget]]/1000000</f>
        <v>1.5</v>
      </c>
      <c r="L2372" s="71">
        <f>Table1[[#This Row],[Profit_Margin]]/1000000</f>
        <v>-1.1260330000000001</v>
      </c>
    </row>
    <row r="2373" spans="1:12">
      <c r="A2373" s="68" t="s">
        <v>3088</v>
      </c>
      <c r="B2373" s="61">
        <v>123</v>
      </c>
      <c r="C2373" s="62">
        <v>36049108</v>
      </c>
      <c r="D2373" s="61" t="s">
        <v>5806</v>
      </c>
      <c r="E2373" s="61" t="s">
        <v>15623</v>
      </c>
      <c r="F2373" s="61" t="s">
        <v>37</v>
      </c>
      <c r="G2373" s="62">
        <v>9000000</v>
      </c>
      <c r="H2373" s="61">
        <v>6.8</v>
      </c>
      <c r="I2373" s="62">
        <f>Table1[[#This Row],[gross]]-Table1[[#This Row],[budget]]</f>
        <v>27049108</v>
      </c>
      <c r="J2373" s="61">
        <f>Table1[[#This Row],[gross]]/1000000</f>
        <v>36.049107999999997</v>
      </c>
      <c r="K2373" s="61">
        <f>Table1[[#This Row],[budget]]/1000000</f>
        <v>9</v>
      </c>
      <c r="L2373" s="71">
        <f>Table1[[#This Row],[Profit_Margin]]/1000000</f>
        <v>27.049108</v>
      </c>
    </row>
    <row r="2374" spans="1:12">
      <c r="A2374" s="68" t="s">
        <v>4628</v>
      </c>
      <c r="B2374" s="61">
        <v>123</v>
      </c>
      <c r="C2374" s="62">
        <v>69951824</v>
      </c>
      <c r="D2374" s="61" t="s">
        <v>214</v>
      </c>
      <c r="E2374" s="61" t="s">
        <v>4841</v>
      </c>
      <c r="F2374" s="61" t="s">
        <v>37</v>
      </c>
      <c r="G2374" s="62">
        <v>55000000</v>
      </c>
      <c r="H2374" s="61">
        <v>7.7</v>
      </c>
      <c r="I2374" s="62">
        <f>Table1[[#This Row],[gross]]-Table1[[#This Row],[budget]]</f>
        <v>14951824</v>
      </c>
      <c r="J2374" s="61">
        <f>Table1[[#This Row],[gross]]/1000000</f>
        <v>69.951824000000002</v>
      </c>
      <c r="K2374" s="61">
        <f>Table1[[#This Row],[budget]]/1000000</f>
        <v>55</v>
      </c>
      <c r="L2374" s="71">
        <f>Table1[[#This Row],[Profit_Margin]]/1000000</f>
        <v>14.951824</v>
      </c>
    </row>
    <row r="2375" spans="1:12">
      <c r="A2375" s="68" t="s">
        <v>13113</v>
      </c>
      <c r="B2375" s="61">
        <v>110</v>
      </c>
      <c r="C2375" s="62">
        <v>14989761</v>
      </c>
      <c r="D2375" s="61" t="s">
        <v>1009</v>
      </c>
      <c r="E2375" s="61" t="s">
        <v>13612</v>
      </c>
      <c r="F2375" s="61" t="s">
        <v>37</v>
      </c>
      <c r="G2375" s="62">
        <v>15000000</v>
      </c>
      <c r="H2375" s="61">
        <v>7.2</v>
      </c>
      <c r="I2375" s="62">
        <f>Table1[[#This Row],[gross]]-Table1[[#This Row],[budget]]</f>
        <v>-10239</v>
      </c>
      <c r="J2375" s="61">
        <f>Table1[[#This Row],[gross]]/1000000</f>
        <v>14.989761</v>
      </c>
      <c r="K2375" s="61">
        <f>Table1[[#This Row],[budget]]/1000000</f>
        <v>15</v>
      </c>
      <c r="L2375" s="71">
        <f>Table1[[#This Row],[Profit_Margin]]/1000000</f>
        <v>-1.0239E-2</v>
      </c>
    </row>
    <row r="2376" spans="1:12">
      <c r="A2376" s="68" t="s">
        <v>14462</v>
      </c>
      <c r="B2376" s="61">
        <v>202</v>
      </c>
      <c r="C2376" s="62">
        <v>269061</v>
      </c>
      <c r="D2376" s="61" t="s">
        <v>1023</v>
      </c>
      <c r="E2376" s="61" t="s">
        <v>22608</v>
      </c>
      <c r="F2376" s="61" t="s">
        <v>676</v>
      </c>
      <c r="G2376" s="62">
        <v>2000000</v>
      </c>
      <c r="H2376" s="61">
        <v>8.6999999999999993</v>
      </c>
      <c r="I2376" s="62">
        <f>Table1[[#This Row],[gross]]-Table1[[#This Row],[budget]]</f>
        <v>-1730939</v>
      </c>
      <c r="J2376" s="61">
        <f>Table1[[#This Row],[gross]]/1000000</f>
        <v>0.26906099999999999</v>
      </c>
      <c r="K2376" s="61">
        <f>Table1[[#This Row],[budget]]/1000000</f>
        <v>2</v>
      </c>
      <c r="L2376" s="71">
        <f>Table1[[#This Row],[Profit_Margin]]/1000000</f>
        <v>-1.730939</v>
      </c>
    </row>
    <row r="2377" spans="1:12">
      <c r="A2377" s="68" t="s">
        <v>2396</v>
      </c>
      <c r="B2377" s="61">
        <v>136</v>
      </c>
      <c r="C2377" s="62">
        <v>37901509</v>
      </c>
      <c r="D2377" s="61" t="s">
        <v>3430</v>
      </c>
      <c r="E2377" s="61" t="s">
        <v>3431</v>
      </c>
      <c r="F2377" s="61" t="s">
        <v>37</v>
      </c>
      <c r="G2377" s="62">
        <v>70000000</v>
      </c>
      <c r="H2377" s="61">
        <v>7</v>
      </c>
      <c r="I2377" s="62">
        <f>Table1[[#This Row],[gross]]-Table1[[#This Row],[budget]]</f>
        <v>-32098491</v>
      </c>
      <c r="J2377" s="61">
        <f>Table1[[#This Row],[gross]]/1000000</f>
        <v>37.901508999999997</v>
      </c>
      <c r="K2377" s="61">
        <f>Table1[[#This Row],[budget]]/1000000</f>
        <v>70</v>
      </c>
      <c r="L2377" s="71">
        <f>Table1[[#This Row],[Profit_Margin]]/1000000</f>
        <v>-32.098491000000003</v>
      </c>
    </row>
    <row r="2378" spans="1:12">
      <c r="A2378" s="68" t="s">
        <v>2017</v>
      </c>
      <c r="B2378" s="61">
        <v>102</v>
      </c>
      <c r="C2378" s="62">
        <v>17176900</v>
      </c>
      <c r="D2378" s="61" t="s">
        <v>42</v>
      </c>
      <c r="E2378" s="61" t="s">
        <v>2018</v>
      </c>
      <c r="F2378" s="61" t="s">
        <v>37</v>
      </c>
      <c r="G2378" s="62">
        <v>95000000</v>
      </c>
      <c r="H2378" s="61">
        <v>5.5</v>
      </c>
      <c r="I2378" s="62">
        <f>Table1[[#This Row],[gross]]-Table1[[#This Row],[budget]]</f>
        <v>-77823100</v>
      </c>
      <c r="J2378" s="61">
        <f>Table1[[#This Row],[gross]]/1000000</f>
        <v>17.1769</v>
      </c>
      <c r="K2378" s="61">
        <f>Table1[[#This Row],[budget]]/1000000</f>
        <v>95</v>
      </c>
      <c r="L2378" s="71">
        <f>Table1[[#This Row],[Profit_Margin]]/1000000</f>
        <v>-77.823099999999997</v>
      </c>
    </row>
    <row r="2379" spans="1:12">
      <c r="A2379" s="68" t="s">
        <v>14431</v>
      </c>
      <c r="B2379" s="61">
        <v>90</v>
      </c>
      <c r="C2379" s="62">
        <v>136432</v>
      </c>
      <c r="D2379" s="61" t="s">
        <v>12838</v>
      </c>
      <c r="E2379" s="61" t="s">
        <v>15350</v>
      </c>
      <c r="F2379" s="61" t="s">
        <v>37</v>
      </c>
      <c r="G2379" s="62">
        <v>5000000</v>
      </c>
      <c r="H2379" s="61">
        <v>6.6</v>
      </c>
      <c r="I2379" s="62">
        <f>Table1[[#This Row],[gross]]-Table1[[#This Row],[budget]]</f>
        <v>-4863568</v>
      </c>
      <c r="J2379" s="61">
        <f>Table1[[#This Row],[gross]]/1000000</f>
        <v>0.136432</v>
      </c>
      <c r="K2379" s="61">
        <f>Table1[[#This Row],[budget]]/1000000</f>
        <v>5</v>
      </c>
      <c r="L2379" s="71">
        <f>Table1[[#This Row],[Profit_Margin]]/1000000</f>
        <v>-4.8635679999999999</v>
      </c>
    </row>
    <row r="2380" spans="1:12">
      <c r="A2380" s="68" t="s">
        <v>1976</v>
      </c>
      <c r="B2380" s="61">
        <v>146</v>
      </c>
      <c r="C2380" s="62">
        <v>95328937</v>
      </c>
      <c r="D2380" s="61" t="s">
        <v>1415</v>
      </c>
      <c r="E2380" s="61" t="s">
        <v>1979</v>
      </c>
      <c r="F2380" s="61" t="s">
        <v>37</v>
      </c>
      <c r="G2380" s="62">
        <v>100000000</v>
      </c>
      <c r="H2380" s="61">
        <v>4.3</v>
      </c>
      <c r="I2380" s="62">
        <f>Table1[[#This Row],[gross]]-Table1[[#This Row],[budget]]</f>
        <v>-4671063</v>
      </c>
      <c r="J2380" s="61">
        <f>Table1[[#This Row],[gross]]/1000000</f>
        <v>95.328936999999996</v>
      </c>
      <c r="K2380" s="61">
        <f>Table1[[#This Row],[budget]]/1000000</f>
        <v>100</v>
      </c>
      <c r="L2380" s="71">
        <f>Table1[[#This Row],[Profit_Margin]]/1000000</f>
        <v>-4.6710630000000002</v>
      </c>
    </row>
    <row r="2381" spans="1:12">
      <c r="A2381" s="68" t="s">
        <v>4516</v>
      </c>
      <c r="B2381" s="61">
        <v>129</v>
      </c>
      <c r="C2381" s="62">
        <v>8396942</v>
      </c>
      <c r="D2381" s="61" t="s">
        <v>11648</v>
      </c>
      <c r="E2381" s="61" t="s">
        <v>11650</v>
      </c>
      <c r="F2381" s="61" t="s">
        <v>37</v>
      </c>
      <c r="G2381" s="62">
        <v>19000000</v>
      </c>
      <c r="H2381" s="61">
        <v>6.5</v>
      </c>
      <c r="I2381" s="62">
        <f>Table1[[#This Row],[gross]]-Table1[[#This Row],[budget]]</f>
        <v>-10603058</v>
      </c>
      <c r="J2381" s="61">
        <f>Table1[[#This Row],[gross]]/1000000</f>
        <v>8.3969419999999992</v>
      </c>
      <c r="K2381" s="61">
        <f>Table1[[#This Row],[budget]]/1000000</f>
        <v>19</v>
      </c>
      <c r="L2381" s="71">
        <f>Table1[[#This Row],[Profit_Margin]]/1000000</f>
        <v>-10.603058000000001</v>
      </c>
    </row>
    <row r="2382" spans="1:12">
      <c r="A2382" s="68" t="s">
        <v>6573</v>
      </c>
      <c r="B2382" s="61">
        <v>94</v>
      </c>
      <c r="C2382" s="62">
        <v>38543473</v>
      </c>
      <c r="D2382" s="61" t="s">
        <v>1671</v>
      </c>
      <c r="E2382" s="61" t="s">
        <v>6574</v>
      </c>
      <c r="F2382" s="61" t="s">
        <v>37</v>
      </c>
      <c r="G2382" s="62">
        <v>40000000</v>
      </c>
      <c r="H2382" s="61">
        <v>5.0999999999999996</v>
      </c>
      <c r="I2382" s="62">
        <f>Table1[[#This Row],[gross]]-Table1[[#This Row],[budget]]</f>
        <v>-1456527</v>
      </c>
      <c r="J2382" s="61">
        <f>Table1[[#This Row],[gross]]/1000000</f>
        <v>38.543472999999999</v>
      </c>
      <c r="K2382" s="61">
        <f>Table1[[#This Row],[budget]]/1000000</f>
        <v>40</v>
      </c>
      <c r="L2382" s="71">
        <f>Table1[[#This Row],[Profit_Margin]]/1000000</f>
        <v>-1.4565269999999999</v>
      </c>
    </row>
    <row r="2383" spans="1:12">
      <c r="A2383" s="68" t="s">
        <v>1526</v>
      </c>
      <c r="B2383" s="61">
        <v>100</v>
      </c>
      <c r="C2383" s="62">
        <v>24741700</v>
      </c>
      <c r="D2383" s="61" t="s">
        <v>3409</v>
      </c>
      <c r="E2383" s="61" t="s">
        <v>21278</v>
      </c>
      <c r="F2383" s="61" t="s">
        <v>37</v>
      </c>
      <c r="G2383" s="62">
        <v>1200000</v>
      </c>
      <c r="H2383" s="61">
        <v>7.2</v>
      </c>
      <c r="I2383" s="62">
        <f>Table1[[#This Row],[gross]]-Table1[[#This Row],[budget]]</f>
        <v>23541700</v>
      </c>
      <c r="J2383" s="61">
        <f>Table1[[#This Row],[gross]]/1000000</f>
        <v>24.741700000000002</v>
      </c>
      <c r="K2383" s="61">
        <f>Table1[[#This Row],[budget]]/1000000</f>
        <v>1.2</v>
      </c>
      <c r="L2383" s="71">
        <f>Table1[[#This Row],[Profit_Margin]]/1000000</f>
        <v>23.541699999999999</v>
      </c>
    </row>
    <row r="2384" spans="1:12">
      <c r="A2384" s="68" t="s">
        <v>6963</v>
      </c>
      <c r="B2384" s="61">
        <v>93</v>
      </c>
      <c r="C2384" s="62">
        <v>30400000</v>
      </c>
      <c r="D2384" s="61" t="s">
        <v>1671</v>
      </c>
      <c r="E2384" s="61" t="s">
        <v>6965</v>
      </c>
      <c r="F2384" s="61" t="s">
        <v>37</v>
      </c>
      <c r="G2384" s="62">
        <v>39000000</v>
      </c>
      <c r="H2384" s="61">
        <v>5.7</v>
      </c>
      <c r="I2384" s="62">
        <f>Table1[[#This Row],[gross]]-Table1[[#This Row],[budget]]</f>
        <v>-8600000</v>
      </c>
      <c r="J2384" s="61">
        <f>Table1[[#This Row],[gross]]/1000000</f>
        <v>30.4</v>
      </c>
      <c r="K2384" s="61">
        <f>Table1[[#This Row],[budget]]/1000000</f>
        <v>39</v>
      </c>
      <c r="L2384" s="71">
        <f>Table1[[#This Row],[Profit_Margin]]/1000000</f>
        <v>-8.6</v>
      </c>
    </row>
    <row r="2385" spans="1:12">
      <c r="A2385" s="68" t="s">
        <v>16808</v>
      </c>
      <c r="B2385" s="61">
        <v>101</v>
      </c>
      <c r="C2385" s="62">
        <v>10696</v>
      </c>
      <c r="D2385" s="61" t="s">
        <v>1528</v>
      </c>
      <c r="E2385" s="61" t="s">
        <v>16810</v>
      </c>
      <c r="F2385" s="61" t="s">
        <v>37</v>
      </c>
      <c r="G2385" s="62">
        <v>6800000</v>
      </c>
      <c r="H2385" s="61">
        <v>6.4</v>
      </c>
      <c r="I2385" s="62">
        <f>Table1[[#This Row],[gross]]-Table1[[#This Row],[budget]]</f>
        <v>-6789304</v>
      </c>
      <c r="J2385" s="61">
        <f>Table1[[#This Row],[gross]]/1000000</f>
        <v>1.0696000000000001E-2</v>
      </c>
      <c r="K2385" s="61">
        <f>Table1[[#This Row],[budget]]/1000000</f>
        <v>6.8</v>
      </c>
      <c r="L2385" s="71">
        <f>Table1[[#This Row],[Profit_Margin]]/1000000</f>
        <v>-6.7893039999999996</v>
      </c>
    </row>
    <row r="2386" spans="1:12">
      <c r="A2386" s="68" t="s">
        <v>5985</v>
      </c>
      <c r="B2386" s="61">
        <v>103</v>
      </c>
      <c r="C2386" s="62">
        <v>2154540</v>
      </c>
      <c r="D2386" s="61" t="s">
        <v>59</v>
      </c>
      <c r="E2386" s="61" t="s">
        <v>5987</v>
      </c>
      <c r="F2386" s="61" t="s">
        <v>37</v>
      </c>
      <c r="G2386" s="62">
        <v>45000000</v>
      </c>
      <c r="H2386" s="61">
        <v>4.9000000000000004</v>
      </c>
      <c r="I2386" s="62">
        <f>Table1[[#This Row],[gross]]-Table1[[#This Row],[budget]]</f>
        <v>-42845460</v>
      </c>
      <c r="J2386" s="61">
        <f>Table1[[#This Row],[gross]]/1000000</f>
        <v>2.1545399999999999</v>
      </c>
      <c r="K2386" s="61">
        <f>Table1[[#This Row],[budget]]/1000000</f>
        <v>45</v>
      </c>
      <c r="L2386" s="71">
        <f>Table1[[#This Row],[Profit_Margin]]/1000000</f>
        <v>-42.845460000000003</v>
      </c>
    </row>
    <row r="2387" spans="1:12">
      <c r="A2387" s="68" t="s">
        <v>9172</v>
      </c>
      <c r="B2387" s="61">
        <v>92</v>
      </c>
      <c r="C2387" s="62">
        <v>8279017</v>
      </c>
      <c r="D2387" s="61" t="s">
        <v>11575</v>
      </c>
      <c r="E2387" s="61" t="s">
        <v>16115</v>
      </c>
      <c r="F2387" s="61" t="s">
        <v>37</v>
      </c>
      <c r="G2387" s="62">
        <v>8000000</v>
      </c>
      <c r="H2387" s="61">
        <v>6.9</v>
      </c>
      <c r="I2387" s="62">
        <f>Table1[[#This Row],[gross]]-Table1[[#This Row],[budget]]</f>
        <v>279017</v>
      </c>
      <c r="J2387" s="61">
        <f>Table1[[#This Row],[gross]]/1000000</f>
        <v>8.2790169999999996</v>
      </c>
      <c r="K2387" s="61">
        <f>Table1[[#This Row],[budget]]/1000000</f>
        <v>8</v>
      </c>
      <c r="L2387" s="71">
        <f>Table1[[#This Row],[Profit_Margin]]/1000000</f>
        <v>0.27901700000000002</v>
      </c>
    </row>
    <row r="2388" spans="1:12">
      <c r="A2388" s="68" t="s">
        <v>8807</v>
      </c>
      <c r="B2388" s="61">
        <v>115</v>
      </c>
      <c r="C2388" s="62">
        <v>25842000</v>
      </c>
      <c r="D2388" s="61" t="s">
        <v>6326</v>
      </c>
      <c r="E2388" s="61" t="s">
        <v>10397</v>
      </c>
      <c r="F2388" s="61" t="s">
        <v>37</v>
      </c>
      <c r="G2388" s="62">
        <v>22000000</v>
      </c>
      <c r="H2388" s="61">
        <v>7.4</v>
      </c>
      <c r="I2388" s="62">
        <f>Table1[[#This Row],[gross]]-Table1[[#This Row],[budget]]</f>
        <v>3842000</v>
      </c>
      <c r="J2388" s="61">
        <f>Table1[[#This Row],[gross]]/1000000</f>
        <v>25.841999999999999</v>
      </c>
      <c r="K2388" s="61">
        <f>Table1[[#This Row],[budget]]/1000000</f>
        <v>22</v>
      </c>
      <c r="L2388" s="71">
        <f>Table1[[#This Row],[Profit_Margin]]/1000000</f>
        <v>3.8420000000000001</v>
      </c>
    </row>
    <row r="2389" spans="1:12">
      <c r="A2389" s="68" t="s">
        <v>2943</v>
      </c>
      <c r="B2389" s="61">
        <v>99</v>
      </c>
      <c r="C2389" s="62">
        <v>70327868</v>
      </c>
      <c r="D2389" s="61" t="s">
        <v>334</v>
      </c>
      <c r="E2389" s="61" t="s">
        <v>4877</v>
      </c>
      <c r="F2389" s="61" t="s">
        <v>37</v>
      </c>
      <c r="G2389" s="62">
        <v>46000000</v>
      </c>
      <c r="H2389" s="61">
        <v>5.9</v>
      </c>
      <c r="I2389" s="62">
        <f>Table1[[#This Row],[gross]]-Table1[[#This Row],[budget]]</f>
        <v>24327868</v>
      </c>
      <c r="J2389" s="61">
        <f>Table1[[#This Row],[gross]]/1000000</f>
        <v>70.327867999999995</v>
      </c>
      <c r="K2389" s="61">
        <f>Table1[[#This Row],[budget]]/1000000</f>
        <v>46</v>
      </c>
      <c r="L2389" s="71">
        <f>Table1[[#This Row],[Profit_Margin]]/1000000</f>
        <v>24.327867999999999</v>
      </c>
    </row>
    <row r="2390" spans="1:12">
      <c r="A2390" s="68" t="s">
        <v>4537</v>
      </c>
      <c r="B2390" s="61">
        <v>123</v>
      </c>
      <c r="C2390" s="62">
        <v>100241322</v>
      </c>
      <c r="D2390" s="61" t="s">
        <v>1415</v>
      </c>
      <c r="E2390" s="61" t="s">
        <v>9227</v>
      </c>
      <c r="F2390" s="61" t="s">
        <v>37</v>
      </c>
      <c r="G2390" s="62">
        <v>25000000</v>
      </c>
      <c r="H2390" s="61">
        <v>7.2</v>
      </c>
      <c r="I2390" s="62">
        <f>Table1[[#This Row],[gross]]-Table1[[#This Row],[budget]]</f>
        <v>75241322</v>
      </c>
      <c r="J2390" s="61">
        <f>Table1[[#This Row],[gross]]/1000000</f>
        <v>100.241322</v>
      </c>
      <c r="K2390" s="61">
        <f>Table1[[#This Row],[budget]]/1000000</f>
        <v>25</v>
      </c>
      <c r="L2390" s="71">
        <f>Table1[[#This Row],[Profit_Margin]]/1000000</f>
        <v>75.241321999999997</v>
      </c>
    </row>
    <row r="2391" spans="1:12">
      <c r="A2391" s="68" t="s">
        <v>1679</v>
      </c>
      <c r="B2391" s="61">
        <v>106</v>
      </c>
      <c r="C2391" s="62">
        <v>57887882</v>
      </c>
      <c r="D2391" s="61" t="s">
        <v>1415</v>
      </c>
      <c r="E2391" s="61" t="s">
        <v>6426</v>
      </c>
      <c r="F2391" s="61" t="s">
        <v>37</v>
      </c>
      <c r="G2391" s="62">
        <v>50000000</v>
      </c>
      <c r="H2391" s="61">
        <v>6.1</v>
      </c>
      <c r="I2391" s="62">
        <f>Table1[[#This Row],[gross]]-Table1[[#This Row],[budget]]</f>
        <v>7887882</v>
      </c>
      <c r="J2391" s="61">
        <f>Table1[[#This Row],[gross]]/1000000</f>
        <v>57.887881999999998</v>
      </c>
      <c r="K2391" s="61">
        <f>Table1[[#This Row],[budget]]/1000000</f>
        <v>50</v>
      </c>
      <c r="L2391" s="71">
        <f>Table1[[#This Row],[Profit_Margin]]/1000000</f>
        <v>7.8878820000000003</v>
      </c>
    </row>
    <row r="2392" spans="1:12">
      <c r="A2392" s="68" t="s">
        <v>3494</v>
      </c>
      <c r="B2392" s="61">
        <v>114</v>
      </c>
      <c r="C2392" s="62">
        <v>70836296</v>
      </c>
      <c r="D2392" s="61" t="s">
        <v>2490</v>
      </c>
      <c r="E2392" s="61" t="s">
        <v>6372</v>
      </c>
      <c r="F2392" s="61" t="s">
        <v>37</v>
      </c>
      <c r="G2392" s="62">
        <v>40000000</v>
      </c>
      <c r="H2392" s="61">
        <v>5.9</v>
      </c>
      <c r="I2392" s="62">
        <f>Table1[[#This Row],[gross]]-Table1[[#This Row],[budget]]</f>
        <v>30836296</v>
      </c>
      <c r="J2392" s="61">
        <f>Table1[[#This Row],[gross]]/1000000</f>
        <v>70.836296000000004</v>
      </c>
      <c r="K2392" s="61">
        <f>Table1[[#This Row],[budget]]/1000000</f>
        <v>40</v>
      </c>
      <c r="L2392" s="71">
        <f>Table1[[#This Row],[Profit_Margin]]/1000000</f>
        <v>30.836296000000001</v>
      </c>
    </row>
    <row r="2393" spans="1:12">
      <c r="A2393" s="68" t="s">
        <v>10722</v>
      </c>
      <c r="B2393" s="61">
        <v>101</v>
      </c>
      <c r="C2393" s="62">
        <v>4000304</v>
      </c>
      <c r="D2393" s="61" t="s">
        <v>3409</v>
      </c>
      <c r="E2393" s="61" t="s">
        <v>16906</v>
      </c>
      <c r="F2393" s="61" t="s">
        <v>37</v>
      </c>
      <c r="G2393" s="62">
        <v>6500000</v>
      </c>
      <c r="H2393" s="61">
        <v>7.3</v>
      </c>
      <c r="I2393" s="62">
        <f>Table1[[#This Row],[gross]]-Table1[[#This Row],[budget]]</f>
        <v>-2499696</v>
      </c>
      <c r="J2393" s="61">
        <f>Table1[[#This Row],[gross]]/1000000</f>
        <v>4.0003039999999999</v>
      </c>
      <c r="K2393" s="61">
        <f>Table1[[#This Row],[budget]]/1000000</f>
        <v>6.5</v>
      </c>
      <c r="L2393" s="71">
        <f>Table1[[#This Row],[Profit_Margin]]/1000000</f>
        <v>-2.4996960000000001</v>
      </c>
    </row>
    <row r="2394" spans="1:12">
      <c r="A2394" s="68" t="s">
        <v>4950</v>
      </c>
      <c r="B2394" s="61">
        <v>114</v>
      </c>
      <c r="C2394" s="62">
        <v>60470220</v>
      </c>
      <c r="D2394" s="61" t="s">
        <v>1628</v>
      </c>
      <c r="E2394" s="61" t="s">
        <v>5146</v>
      </c>
      <c r="F2394" s="61" t="s">
        <v>37</v>
      </c>
      <c r="G2394" s="62">
        <v>50000000</v>
      </c>
      <c r="H2394" s="61">
        <v>6.2</v>
      </c>
      <c r="I2394" s="62">
        <f>Table1[[#This Row],[gross]]-Table1[[#This Row],[budget]]</f>
        <v>10470220</v>
      </c>
      <c r="J2394" s="61">
        <f>Table1[[#This Row],[gross]]/1000000</f>
        <v>60.470219999999998</v>
      </c>
      <c r="K2394" s="61">
        <f>Table1[[#This Row],[budget]]/1000000</f>
        <v>50</v>
      </c>
      <c r="L2394" s="71">
        <f>Table1[[#This Row],[Profit_Margin]]/1000000</f>
        <v>10.470219999999999</v>
      </c>
    </row>
    <row r="2395" spans="1:12">
      <c r="A2395" s="68" t="s">
        <v>4673</v>
      </c>
      <c r="B2395" s="61">
        <v>110</v>
      </c>
      <c r="C2395" s="62">
        <v>56932305</v>
      </c>
      <c r="D2395" s="61" t="s">
        <v>4675</v>
      </c>
      <c r="E2395" s="61" t="s">
        <v>4676</v>
      </c>
      <c r="F2395" s="61" t="s">
        <v>37</v>
      </c>
      <c r="G2395" s="62">
        <v>55000000</v>
      </c>
      <c r="H2395" s="61">
        <v>6.6</v>
      </c>
      <c r="I2395" s="62">
        <f>Table1[[#This Row],[gross]]-Table1[[#This Row],[budget]]</f>
        <v>1932305</v>
      </c>
      <c r="J2395" s="61">
        <f>Table1[[#This Row],[gross]]/1000000</f>
        <v>56.932304999999999</v>
      </c>
      <c r="K2395" s="61">
        <f>Table1[[#This Row],[budget]]/1000000</f>
        <v>55</v>
      </c>
      <c r="L2395" s="71">
        <f>Table1[[#This Row],[Profit_Margin]]/1000000</f>
        <v>1.9323049999999999</v>
      </c>
    </row>
    <row r="2396" spans="1:12">
      <c r="A2396" s="68" t="s">
        <v>12295</v>
      </c>
      <c r="B2396" s="61">
        <v>97</v>
      </c>
      <c r="C2396" s="62">
        <v>2315683</v>
      </c>
      <c r="D2396" s="61" t="s">
        <v>12296</v>
      </c>
      <c r="E2396" s="61" t="s">
        <v>12297</v>
      </c>
      <c r="F2396" s="61" t="s">
        <v>37</v>
      </c>
      <c r="G2396" s="62">
        <v>17000000</v>
      </c>
      <c r="H2396" s="61">
        <v>3</v>
      </c>
      <c r="I2396" s="62">
        <f>Table1[[#This Row],[gross]]-Table1[[#This Row],[budget]]</f>
        <v>-14684317</v>
      </c>
      <c r="J2396" s="61">
        <f>Table1[[#This Row],[gross]]/1000000</f>
        <v>2.3156829999999999</v>
      </c>
      <c r="K2396" s="61">
        <f>Table1[[#This Row],[budget]]/1000000</f>
        <v>17</v>
      </c>
      <c r="L2396" s="71">
        <f>Table1[[#This Row],[Profit_Margin]]/1000000</f>
        <v>-14.684317</v>
      </c>
    </row>
    <row r="2397" spans="1:12">
      <c r="A2397" s="68" t="s">
        <v>11094</v>
      </c>
      <c r="B2397" s="61">
        <v>85</v>
      </c>
      <c r="C2397" s="62">
        <v>488872</v>
      </c>
      <c r="D2397" s="61" t="s">
        <v>3228</v>
      </c>
      <c r="E2397" s="61" t="s">
        <v>15304</v>
      </c>
      <c r="F2397" s="61" t="s">
        <v>7241</v>
      </c>
      <c r="G2397" s="62">
        <v>10000000</v>
      </c>
      <c r="H2397" s="61">
        <v>7.3</v>
      </c>
      <c r="I2397" s="62">
        <f>Table1[[#This Row],[gross]]-Table1[[#This Row],[budget]]</f>
        <v>-9511128</v>
      </c>
      <c r="J2397" s="61">
        <f>Table1[[#This Row],[gross]]/1000000</f>
        <v>0.48887199999999997</v>
      </c>
      <c r="K2397" s="61">
        <f>Table1[[#This Row],[budget]]/1000000</f>
        <v>10</v>
      </c>
      <c r="L2397" s="71">
        <f>Table1[[#This Row],[Profit_Margin]]/1000000</f>
        <v>-9.5111279999999994</v>
      </c>
    </row>
    <row r="2398" spans="1:12">
      <c r="A2398" s="68" t="s">
        <v>5861</v>
      </c>
      <c r="B2398" s="61">
        <v>90</v>
      </c>
      <c r="C2398" s="62">
        <v>18860403</v>
      </c>
      <c r="D2398" s="61" t="s">
        <v>5544</v>
      </c>
      <c r="E2398" s="61" t="s">
        <v>9848</v>
      </c>
      <c r="F2398" s="61" t="s">
        <v>37</v>
      </c>
      <c r="G2398" s="62">
        <v>25000000</v>
      </c>
      <c r="H2398" s="61">
        <v>4</v>
      </c>
      <c r="I2398" s="62">
        <f>Table1[[#This Row],[gross]]-Table1[[#This Row],[budget]]</f>
        <v>-6139597</v>
      </c>
      <c r="J2398" s="61">
        <f>Table1[[#This Row],[gross]]/1000000</f>
        <v>18.860403000000002</v>
      </c>
      <c r="K2398" s="61">
        <f>Table1[[#This Row],[budget]]/1000000</f>
        <v>25</v>
      </c>
      <c r="L2398" s="71">
        <f>Table1[[#This Row],[Profit_Margin]]/1000000</f>
        <v>-6.1395970000000002</v>
      </c>
    </row>
    <row r="2399" spans="1:12">
      <c r="A2399" s="68" t="s">
        <v>1983</v>
      </c>
      <c r="B2399" s="61">
        <v>90</v>
      </c>
      <c r="C2399" s="62">
        <v>160762022</v>
      </c>
      <c r="D2399" s="61" t="s">
        <v>471</v>
      </c>
      <c r="E2399" s="61" t="s">
        <v>3072</v>
      </c>
      <c r="F2399" s="61" t="s">
        <v>37</v>
      </c>
      <c r="G2399" s="62">
        <v>75000000</v>
      </c>
      <c r="H2399" s="61">
        <v>6</v>
      </c>
      <c r="I2399" s="62">
        <f>Table1[[#This Row],[gross]]-Table1[[#This Row],[budget]]</f>
        <v>85762022</v>
      </c>
      <c r="J2399" s="61">
        <f>Table1[[#This Row],[gross]]/1000000</f>
        <v>160.762022</v>
      </c>
      <c r="K2399" s="61">
        <f>Table1[[#This Row],[budget]]/1000000</f>
        <v>75</v>
      </c>
      <c r="L2399" s="71">
        <f>Table1[[#This Row],[Profit_Margin]]/1000000</f>
        <v>85.762022000000002</v>
      </c>
    </row>
    <row r="2400" spans="1:12">
      <c r="A2400" s="68" t="s">
        <v>11148</v>
      </c>
      <c r="B2400" s="61">
        <v>99</v>
      </c>
      <c r="C2400" s="62">
        <v>2207975</v>
      </c>
      <c r="D2400" s="61" t="s">
        <v>6519</v>
      </c>
      <c r="E2400" s="61" t="s">
        <v>17180</v>
      </c>
      <c r="F2400" s="61" t="s">
        <v>37</v>
      </c>
      <c r="G2400" s="62">
        <v>6000000</v>
      </c>
      <c r="H2400" s="61">
        <v>7.2</v>
      </c>
      <c r="I2400" s="62">
        <f>Table1[[#This Row],[gross]]-Table1[[#This Row],[budget]]</f>
        <v>-3792025</v>
      </c>
      <c r="J2400" s="61">
        <f>Table1[[#This Row],[gross]]/1000000</f>
        <v>2.2079749999999998</v>
      </c>
      <c r="K2400" s="61">
        <f>Table1[[#This Row],[budget]]/1000000</f>
        <v>6</v>
      </c>
      <c r="L2400" s="71">
        <f>Table1[[#This Row],[Profit_Margin]]/1000000</f>
        <v>-3.7920250000000002</v>
      </c>
    </row>
    <row r="2401" spans="1:12">
      <c r="A2401" s="68" t="s">
        <v>2453</v>
      </c>
      <c r="B2401" s="61">
        <v>99</v>
      </c>
      <c r="C2401" s="62">
        <v>13464388</v>
      </c>
      <c r="D2401" s="61" t="s">
        <v>7579</v>
      </c>
      <c r="E2401" s="61" t="s">
        <v>17723</v>
      </c>
      <c r="F2401" s="61" t="s">
        <v>37</v>
      </c>
      <c r="G2401" s="62">
        <v>4000000</v>
      </c>
      <c r="H2401" s="61">
        <v>8</v>
      </c>
      <c r="I2401" s="62">
        <f>Table1[[#This Row],[gross]]-Table1[[#This Row],[budget]]</f>
        <v>9464388</v>
      </c>
      <c r="J2401" s="61">
        <f>Table1[[#This Row],[gross]]/1000000</f>
        <v>13.464388</v>
      </c>
      <c r="K2401" s="61">
        <f>Table1[[#This Row],[budget]]/1000000</f>
        <v>4</v>
      </c>
      <c r="L2401" s="71">
        <f>Table1[[#This Row],[Profit_Margin]]/1000000</f>
        <v>9.4643879999999996</v>
      </c>
    </row>
    <row r="2402" spans="1:12">
      <c r="A2402" s="68" t="s">
        <v>1294</v>
      </c>
      <c r="B2402" s="61">
        <v>128</v>
      </c>
      <c r="C2402" s="62">
        <v>209019489</v>
      </c>
      <c r="D2402" s="61" t="s">
        <v>1295</v>
      </c>
      <c r="E2402" s="61" t="s">
        <v>2152</v>
      </c>
      <c r="F2402" s="61" t="s">
        <v>37</v>
      </c>
      <c r="G2402" s="62">
        <v>90000000</v>
      </c>
      <c r="H2402" s="61">
        <v>7.6</v>
      </c>
      <c r="I2402" s="62">
        <f>Table1[[#This Row],[gross]]-Table1[[#This Row],[budget]]</f>
        <v>119019489</v>
      </c>
      <c r="J2402" s="61">
        <f>Table1[[#This Row],[gross]]/1000000</f>
        <v>209.01948899999999</v>
      </c>
      <c r="K2402" s="61">
        <f>Table1[[#This Row],[budget]]/1000000</f>
        <v>90</v>
      </c>
      <c r="L2402" s="71">
        <f>Table1[[#This Row],[Profit_Margin]]/1000000</f>
        <v>119.01948899999999</v>
      </c>
    </row>
    <row r="2403" spans="1:12">
      <c r="A2403" s="68" t="s">
        <v>1294</v>
      </c>
      <c r="B2403" s="61">
        <v>129</v>
      </c>
      <c r="C2403" s="62">
        <v>186830669</v>
      </c>
      <c r="D2403" s="61" t="s">
        <v>1295</v>
      </c>
      <c r="E2403" s="61" t="s">
        <v>1296</v>
      </c>
      <c r="F2403" s="61" t="s">
        <v>37</v>
      </c>
      <c r="G2403" s="62">
        <v>125000000</v>
      </c>
      <c r="H2403" s="61">
        <v>7.5</v>
      </c>
      <c r="I2403" s="62">
        <f>Table1[[#This Row],[gross]]-Table1[[#This Row],[budget]]</f>
        <v>61830669</v>
      </c>
      <c r="J2403" s="61">
        <f>Table1[[#This Row],[gross]]/1000000</f>
        <v>186.830669</v>
      </c>
      <c r="K2403" s="61">
        <f>Table1[[#This Row],[budget]]/1000000</f>
        <v>125</v>
      </c>
      <c r="L2403" s="71">
        <f>Table1[[#This Row],[Profit_Margin]]/1000000</f>
        <v>61.830669</v>
      </c>
    </row>
    <row r="2404" spans="1:12">
      <c r="A2404" s="68" t="s">
        <v>20443</v>
      </c>
      <c r="B2404" s="61">
        <v>96</v>
      </c>
      <c r="C2404" s="62">
        <v>198407</v>
      </c>
      <c r="D2404" s="61" t="s">
        <v>3409</v>
      </c>
      <c r="E2404" s="61" t="s">
        <v>20444</v>
      </c>
      <c r="F2404" s="61" t="s">
        <v>37</v>
      </c>
      <c r="G2404" s="62">
        <v>2000000</v>
      </c>
      <c r="H2404" s="61">
        <v>6.6</v>
      </c>
      <c r="I2404" s="62">
        <f>Table1[[#This Row],[gross]]-Table1[[#This Row],[budget]]</f>
        <v>-1801593</v>
      </c>
      <c r="J2404" s="61">
        <f>Table1[[#This Row],[gross]]/1000000</f>
        <v>0.198407</v>
      </c>
      <c r="K2404" s="61">
        <f>Table1[[#This Row],[budget]]/1000000</f>
        <v>2</v>
      </c>
      <c r="L2404" s="71">
        <f>Table1[[#This Row],[Profit_Margin]]/1000000</f>
        <v>-1.801593</v>
      </c>
    </row>
    <row r="2405" spans="1:12">
      <c r="A2405" s="68" t="s">
        <v>12474</v>
      </c>
      <c r="B2405" s="61">
        <v>95</v>
      </c>
      <c r="C2405" s="62">
        <v>63319509</v>
      </c>
      <c r="D2405" s="61" t="s">
        <v>1681</v>
      </c>
      <c r="E2405" s="61" t="s">
        <v>14803</v>
      </c>
      <c r="F2405" s="61" t="s">
        <v>37</v>
      </c>
      <c r="G2405" s="62">
        <v>10000000</v>
      </c>
      <c r="H2405" s="61">
        <v>5.8</v>
      </c>
      <c r="I2405" s="62">
        <f>Table1[[#This Row],[gross]]-Table1[[#This Row],[budget]]</f>
        <v>53319509</v>
      </c>
      <c r="J2405" s="61">
        <f>Table1[[#This Row],[gross]]/1000000</f>
        <v>63.319508999999996</v>
      </c>
      <c r="K2405" s="61">
        <f>Table1[[#This Row],[budget]]/1000000</f>
        <v>10</v>
      </c>
      <c r="L2405" s="71">
        <f>Table1[[#This Row],[Profit_Margin]]/1000000</f>
        <v>53.319508999999996</v>
      </c>
    </row>
    <row r="2406" spans="1:12">
      <c r="A2406" s="68" t="s">
        <v>5076</v>
      </c>
      <c r="B2406" s="61">
        <v>88</v>
      </c>
      <c r="C2406" s="62">
        <v>7137502</v>
      </c>
      <c r="D2406" s="61" t="s">
        <v>1681</v>
      </c>
      <c r="E2406" s="61" t="s">
        <v>23534</v>
      </c>
      <c r="F2406" s="61" t="s">
        <v>37</v>
      </c>
      <c r="G2406" s="62">
        <v>175000</v>
      </c>
      <c r="H2406" s="61">
        <v>6.5</v>
      </c>
      <c r="I2406" s="62">
        <f>Table1[[#This Row],[gross]]-Table1[[#This Row],[budget]]</f>
        <v>6962502</v>
      </c>
      <c r="J2406" s="61">
        <f>Table1[[#This Row],[gross]]/1000000</f>
        <v>7.1375019999999996</v>
      </c>
      <c r="K2406" s="61">
        <f>Table1[[#This Row],[budget]]/1000000</f>
        <v>0.17499999999999999</v>
      </c>
      <c r="L2406" s="71">
        <f>Table1[[#This Row],[Profit_Margin]]/1000000</f>
        <v>6.9625019999999997</v>
      </c>
    </row>
    <row r="2407" spans="1:12">
      <c r="A2407" s="68" t="s">
        <v>10972</v>
      </c>
      <c r="B2407" s="61">
        <v>104</v>
      </c>
      <c r="C2407" s="62">
        <v>31584722</v>
      </c>
      <c r="D2407" s="61" t="s">
        <v>1681</v>
      </c>
      <c r="E2407" s="61" t="s">
        <v>10973</v>
      </c>
      <c r="F2407" s="61" t="s">
        <v>37</v>
      </c>
      <c r="G2407" s="62">
        <v>20000000</v>
      </c>
      <c r="H2407" s="61">
        <v>6.4</v>
      </c>
      <c r="I2407" s="62">
        <f>Table1[[#This Row],[gross]]-Table1[[#This Row],[budget]]</f>
        <v>11584722</v>
      </c>
      <c r="J2407" s="61">
        <f>Table1[[#This Row],[gross]]/1000000</f>
        <v>31.584721999999999</v>
      </c>
      <c r="K2407" s="61">
        <f>Table1[[#This Row],[budget]]/1000000</f>
        <v>20</v>
      </c>
      <c r="L2407" s="71">
        <f>Table1[[#This Row],[Profit_Margin]]/1000000</f>
        <v>11.584721999999999</v>
      </c>
    </row>
    <row r="2408" spans="1:12">
      <c r="A2408" s="68" t="s">
        <v>5133</v>
      </c>
      <c r="B2408" s="61">
        <v>105</v>
      </c>
      <c r="C2408" s="62">
        <v>33687630</v>
      </c>
      <c r="D2408" s="61" t="s">
        <v>1681</v>
      </c>
      <c r="E2408" s="61" t="s">
        <v>9628</v>
      </c>
      <c r="F2408" s="61" t="s">
        <v>37</v>
      </c>
      <c r="G2408" s="62">
        <v>20000000</v>
      </c>
      <c r="H2408" s="61">
        <v>6.4</v>
      </c>
      <c r="I2408" s="62">
        <f>Table1[[#This Row],[gross]]-Table1[[#This Row],[budget]]</f>
        <v>13687630</v>
      </c>
      <c r="J2408" s="61">
        <f>Table1[[#This Row],[gross]]/1000000</f>
        <v>33.687629999999999</v>
      </c>
      <c r="K2408" s="61">
        <f>Table1[[#This Row],[budget]]/1000000</f>
        <v>20</v>
      </c>
      <c r="L2408" s="71">
        <f>Table1[[#This Row],[Profit_Margin]]/1000000</f>
        <v>13.68763</v>
      </c>
    </row>
    <row r="2409" spans="1:12">
      <c r="A2409" s="68" t="s">
        <v>18750</v>
      </c>
      <c r="B2409" s="61">
        <v>96</v>
      </c>
      <c r="C2409" s="62">
        <v>9449219</v>
      </c>
      <c r="D2409" s="61" t="s">
        <v>1415</v>
      </c>
      <c r="E2409" s="61" t="s">
        <v>18929</v>
      </c>
      <c r="F2409" s="61" t="s">
        <v>37</v>
      </c>
      <c r="G2409" s="62">
        <v>3500000</v>
      </c>
      <c r="H2409" s="61">
        <v>6.1</v>
      </c>
      <c r="I2409" s="62">
        <f>Table1[[#This Row],[gross]]-Table1[[#This Row],[budget]]</f>
        <v>5949219</v>
      </c>
      <c r="J2409" s="61">
        <f>Table1[[#This Row],[gross]]/1000000</f>
        <v>9.4492189999999994</v>
      </c>
      <c r="K2409" s="61">
        <f>Table1[[#This Row],[budget]]/1000000</f>
        <v>3.5</v>
      </c>
      <c r="L2409" s="71">
        <f>Table1[[#This Row],[Profit_Margin]]/1000000</f>
        <v>5.9492190000000003</v>
      </c>
    </row>
    <row r="2410" spans="1:12">
      <c r="A2410" s="68" t="s">
        <v>7204</v>
      </c>
      <c r="B2410" s="61">
        <v>105</v>
      </c>
      <c r="C2410" s="62">
        <v>35811509</v>
      </c>
      <c r="D2410" s="61" t="s">
        <v>8771</v>
      </c>
      <c r="E2410" s="61" t="s">
        <v>17394</v>
      </c>
      <c r="F2410" s="61" t="s">
        <v>37</v>
      </c>
      <c r="G2410" s="62">
        <v>5500000</v>
      </c>
      <c r="H2410" s="61">
        <v>7.7</v>
      </c>
      <c r="I2410" s="62">
        <f>Table1[[#This Row],[gross]]-Table1[[#This Row],[budget]]</f>
        <v>30311509</v>
      </c>
      <c r="J2410" s="61">
        <f>Table1[[#This Row],[gross]]/1000000</f>
        <v>35.811509000000001</v>
      </c>
      <c r="K2410" s="61">
        <f>Table1[[#This Row],[budget]]/1000000</f>
        <v>5.5</v>
      </c>
      <c r="L2410" s="71">
        <f>Table1[[#This Row],[Profit_Margin]]/1000000</f>
        <v>30.311509000000001</v>
      </c>
    </row>
    <row r="2411" spans="1:12">
      <c r="A2411" s="68" t="s">
        <v>22557</v>
      </c>
      <c r="B2411" s="61">
        <v>93</v>
      </c>
      <c r="C2411" s="62">
        <v>906666</v>
      </c>
      <c r="D2411" s="61" t="s">
        <v>67</v>
      </c>
      <c r="E2411" s="61" t="s">
        <v>22559</v>
      </c>
      <c r="F2411" s="61" t="s">
        <v>37</v>
      </c>
      <c r="G2411" s="62">
        <v>500000</v>
      </c>
      <c r="H2411" s="61">
        <v>6.8</v>
      </c>
      <c r="I2411" s="62">
        <f>Table1[[#This Row],[gross]]-Table1[[#This Row],[budget]]</f>
        <v>406666</v>
      </c>
      <c r="J2411" s="61">
        <f>Table1[[#This Row],[gross]]/1000000</f>
        <v>0.90666599999999997</v>
      </c>
      <c r="K2411" s="61">
        <f>Table1[[#This Row],[budget]]/1000000</f>
        <v>0.5</v>
      </c>
      <c r="L2411" s="71">
        <f>Table1[[#This Row],[Profit_Margin]]/1000000</f>
        <v>0.40666600000000003</v>
      </c>
    </row>
    <row r="2412" spans="1:12">
      <c r="A2412" s="68" t="s">
        <v>3098</v>
      </c>
      <c r="B2412" s="61">
        <v>124</v>
      </c>
      <c r="C2412" s="62">
        <v>46975183</v>
      </c>
      <c r="D2412" s="61" t="s">
        <v>1120</v>
      </c>
      <c r="E2412" s="61" t="s">
        <v>4184</v>
      </c>
      <c r="F2412" s="61" t="s">
        <v>37</v>
      </c>
      <c r="G2412" s="62">
        <v>61000000</v>
      </c>
      <c r="H2412" s="61">
        <v>7.2</v>
      </c>
      <c r="I2412" s="62">
        <f>Table1[[#This Row],[gross]]-Table1[[#This Row],[budget]]</f>
        <v>-14024817</v>
      </c>
      <c r="J2412" s="61">
        <f>Table1[[#This Row],[gross]]/1000000</f>
        <v>46.975183000000001</v>
      </c>
      <c r="K2412" s="61">
        <f>Table1[[#This Row],[budget]]/1000000</f>
        <v>61</v>
      </c>
      <c r="L2412" s="71">
        <f>Table1[[#This Row],[Profit_Margin]]/1000000</f>
        <v>-14.024817000000001</v>
      </c>
    </row>
    <row r="2413" spans="1:12">
      <c r="A2413" s="68" t="s">
        <v>18642</v>
      </c>
      <c r="B2413" s="61">
        <v>99</v>
      </c>
      <c r="C2413" s="62">
        <v>302204</v>
      </c>
      <c r="D2413" s="61" t="s">
        <v>4262</v>
      </c>
      <c r="E2413" s="61" t="s">
        <v>18643</v>
      </c>
      <c r="F2413" s="61" t="s">
        <v>37</v>
      </c>
      <c r="G2413" s="62">
        <v>3000000</v>
      </c>
      <c r="H2413" s="61">
        <v>6.6</v>
      </c>
      <c r="I2413" s="62">
        <f>Table1[[#This Row],[gross]]-Table1[[#This Row],[budget]]</f>
        <v>-2697796</v>
      </c>
      <c r="J2413" s="61">
        <f>Table1[[#This Row],[gross]]/1000000</f>
        <v>0.30220399999999997</v>
      </c>
      <c r="K2413" s="61">
        <f>Table1[[#This Row],[budget]]/1000000</f>
        <v>3</v>
      </c>
      <c r="L2413" s="71">
        <f>Table1[[#This Row],[Profit_Margin]]/1000000</f>
        <v>-2.6977959999999999</v>
      </c>
    </row>
    <row r="2414" spans="1:12">
      <c r="A2414" s="68" t="s">
        <v>23400</v>
      </c>
      <c r="B2414" s="61">
        <v>85</v>
      </c>
      <c r="C2414" s="62">
        <v>381225</v>
      </c>
      <c r="D2414" s="61" t="s">
        <v>67</v>
      </c>
      <c r="E2414" s="61" t="s">
        <v>23403</v>
      </c>
      <c r="F2414" s="61" t="s">
        <v>37</v>
      </c>
      <c r="G2414" s="62">
        <v>200000</v>
      </c>
      <c r="H2414" s="61">
        <v>7.2</v>
      </c>
      <c r="I2414" s="62">
        <f>Table1[[#This Row],[gross]]-Table1[[#This Row],[budget]]</f>
        <v>181225</v>
      </c>
      <c r="J2414" s="61">
        <f>Table1[[#This Row],[gross]]/1000000</f>
        <v>0.38122499999999998</v>
      </c>
      <c r="K2414" s="61">
        <f>Table1[[#This Row],[budget]]/1000000</f>
        <v>0.2</v>
      </c>
      <c r="L2414" s="71">
        <f>Table1[[#This Row],[Profit_Margin]]/1000000</f>
        <v>0.181225</v>
      </c>
    </row>
    <row r="2415" spans="1:12">
      <c r="A2415" s="68" t="s">
        <v>17163</v>
      </c>
      <c r="B2415" s="61">
        <v>101</v>
      </c>
      <c r="C2415" s="62">
        <v>1984378</v>
      </c>
      <c r="D2415" s="61" t="s">
        <v>1415</v>
      </c>
      <c r="E2415" s="61" t="s">
        <v>20291</v>
      </c>
      <c r="F2415" s="61" t="s">
        <v>37</v>
      </c>
      <c r="G2415" s="62">
        <v>2000000</v>
      </c>
      <c r="H2415" s="61">
        <v>6.5</v>
      </c>
      <c r="I2415" s="62">
        <f>Table1[[#This Row],[gross]]-Table1[[#This Row],[budget]]</f>
        <v>-15622</v>
      </c>
      <c r="J2415" s="61">
        <f>Table1[[#This Row],[gross]]/1000000</f>
        <v>1.984378</v>
      </c>
      <c r="K2415" s="61">
        <f>Table1[[#This Row],[budget]]/1000000</f>
        <v>2</v>
      </c>
      <c r="L2415" s="71">
        <f>Table1[[#This Row],[Profit_Margin]]/1000000</f>
        <v>-1.5622E-2</v>
      </c>
    </row>
    <row r="2416" spans="1:12">
      <c r="A2416" s="68" t="s">
        <v>4903</v>
      </c>
      <c r="B2416" s="61">
        <v>89</v>
      </c>
      <c r="C2416" s="62">
        <v>20916309</v>
      </c>
      <c r="D2416" s="61" t="s">
        <v>515</v>
      </c>
      <c r="E2416" s="61" t="s">
        <v>11005</v>
      </c>
      <c r="F2416" s="61" t="s">
        <v>37</v>
      </c>
      <c r="G2416" s="62">
        <v>40000000</v>
      </c>
      <c r="H2416" s="61">
        <v>4.9000000000000004</v>
      </c>
      <c r="I2416" s="62">
        <f>Table1[[#This Row],[gross]]-Table1[[#This Row],[budget]]</f>
        <v>-19083691</v>
      </c>
      <c r="J2416" s="61">
        <f>Table1[[#This Row],[gross]]/1000000</f>
        <v>20.916308999999998</v>
      </c>
      <c r="K2416" s="61">
        <f>Table1[[#This Row],[budget]]/1000000</f>
        <v>40</v>
      </c>
      <c r="L2416" s="71">
        <f>Table1[[#This Row],[Profit_Margin]]/1000000</f>
        <v>-19.083691000000002</v>
      </c>
    </row>
    <row r="2417" spans="1:12">
      <c r="A2417" s="68" t="s">
        <v>12976</v>
      </c>
      <c r="B2417" s="61">
        <v>79</v>
      </c>
      <c r="C2417" s="62">
        <v>2275557</v>
      </c>
      <c r="D2417" s="61" t="s">
        <v>422</v>
      </c>
      <c r="E2417" s="61" t="s">
        <v>16154</v>
      </c>
      <c r="F2417" s="61" t="s">
        <v>37</v>
      </c>
      <c r="G2417" s="62">
        <v>8000000</v>
      </c>
      <c r="H2417" s="61">
        <v>6</v>
      </c>
      <c r="I2417" s="62">
        <f>Table1[[#This Row],[gross]]-Table1[[#This Row],[budget]]</f>
        <v>-5724443</v>
      </c>
      <c r="J2417" s="61">
        <f>Table1[[#This Row],[gross]]/1000000</f>
        <v>2.2755570000000001</v>
      </c>
      <c r="K2417" s="61">
        <f>Table1[[#This Row],[budget]]/1000000</f>
        <v>8</v>
      </c>
      <c r="L2417" s="71">
        <f>Table1[[#This Row],[Profit_Margin]]/1000000</f>
        <v>-5.7244429999999999</v>
      </c>
    </row>
    <row r="2418" spans="1:12">
      <c r="A2418" s="68" t="s">
        <v>1304</v>
      </c>
      <c r="B2418" s="61">
        <v>131</v>
      </c>
      <c r="C2418" s="62">
        <v>20302961</v>
      </c>
      <c r="D2418" s="61" t="s">
        <v>3409</v>
      </c>
      <c r="E2418" s="61" t="s">
        <v>6720</v>
      </c>
      <c r="F2418" s="61" t="s">
        <v>37</v>
      </c>
      <c r="G2418" s="62">
        <v>45000000</v>
      </c>
      <c r="H2418" s="61">
        <v>4.5999999999999996</v>
      </c>
      <c r="I2418" s="62">
        <f>Table1[[#This Row],[gross]]-Table1[[#This Row],[budget]]</f>
        <v>-24697039</v>
      </c>
      <c r="J2418" s="61">
        <f>Table1[[#This Row],[gross]]/1000000</f>
        <v>20.302961</v>
      </c>
      <c r="K2418" s="61">
        <f>Table1[[#This Row],[budget]]/1000000</f>
        <v>45</v>
      </c>
      <c r="L2418" s="71">
        <f>Table1[[#This Row],[Profit_Margin]]/1000000</f>
        <v>-24.697039</v>
      </c>
    </row>
    <row r="2419" spans="1:12">
      <c r="A2419" s="68" t="s">
        <v>146</v>
      </c>
      <c r="B2419" s="61">
        <v>93</v>
      </c>
      <c r="C2419" s="62">
        <v>436471036</v>
      </c>
      <c r="D2419" s="61" t="s">
        <v>3293</v>
      </c>
      <c r="E2419" s="61" t="s">
        <v>3294</v>
      </c>
      <c r="F2419" s="61" t="s">
        <v>37</v>
      </c>
      <c r="G2419" s="62">
        <v>150000000</v>
      </c>
      <c r="H2419" s="61">
        <v>7.2</v>
      </c>
      <c r="I2419" s="62">
        <f>Table1[[#This Row],[gross]]-Table1[[#This Row],[budget]]</f>
        <v>286471036</v>
      </c>
      <c r="J2419" s="61">
        <f>Table1[[#This Row],[gross]]/1000000</f>
        <v>436.47103600000003</v>
      </c>
      <c r="K2419" s="61">
        <f>Table1[[#This Row],[budget]]/1000000</f>
        <v>150</v>
      </c>
      <c r="L2419" s="71">
        <f>Table1[[#This Row],[Profit_Margin]]/1000000</f>
        <v>286.47103600000003</v>
      </c>
    </row>
    <row r="2420" spans="1:12">
      <c r="A2420" s="68" t="s">
        <v>597</v>
      </c>
      <c r="B2420" s="61">
        <v>93</v>
      </c>
      <c r="C2420" s="62">
        <v>238371987</v>
      </c>
      <c r="D2420" s="61" t="s">
        <v>271</v>
      </c>
      <c r="E2420" s="61" t="s">
        <v>600</v>
      </c>
      <c r="F2420" s="61" t="s">
        <v>37</v>
      </c>
      <c r="G2420" s="62">
        <v>165000000</v>
      </c>
      <c r="H2420" s="61">
        <v>6.4</v>
      </c>
      <c r="I2420" s="62">
        <f>Table1[[#This Row],[gross]]-Table1[[#This Row],[budget]]</f>
        <v>73371987</v>
      </c>
      <c r="J2420" s="61">
        <f>Table1[[#This Row],[gross]]/1000000</f>
        <v>238.37198699999999</v>
      </c>
      <c r="K2420" s="61">
        <f>Table1[[#This Row],[budget]]/1000000</f>
        <v>165</v>
      </c>
      <c r="L2420" s="71">
        <f>Table1[[#This Row],[Profit_Margin]]/1000000</f>
        <v>73.371987000000004</v>
      </c>
    </row>
    <row r="2421" spans="1:12">
      <c r="A2421" s="68" t="s">
        <v>721</v>
      </c>
      <c r="B2421" s="61">
        <v>93</v>
      </c>
      <c r="C2421" s="62">
        <v>320706665</v>
      </c>
      <c r="D2421" s="61" t="s">
        <v>271</v>
      </c>
      <c r="E2421" s="61" t="s">
        <v>724</v>
      </c>
      <c r="F2421" s="61" t="s">
        <v>37</v>
      </c>
      <c r="G2421" s="62">
        <v>160000000</v>
      </c>
      <c r="H2421" s="61">
        <v>6.1</v>
      </c>
      <c r="I2421" s="62">
        <f>Table1[[#This Row],[gross]]-Table1[[#This Row],[budget]]</f>
        <v>160706665</v>
      </c>
      <c r="J2421" s="61">
        <f>Table1[[#This Row],[gross]]/1000000</f>
        <v>320.70666499999999</v>
      </c>
      <c r="K2421" s="61">
        <f>Table1[[#This Row],[budget]]/1000000</f>
        <v>160</v>
      </c>
      <c r="L2421" s="71">
        <f>Table1[[#This Row],[Profit_Margin]]/1000000</f>
        <v>160.70666499999999</v>
      </c>
    </row>
    <row r="2422" spans="1:12">
      <c r="A2422" s="68" t="s">
        <v>146</v>
      </c>
      <c r="B2422" s="61">
        <v>90</v>
      </c>
      <c r="C2422" s="62">
        <v>267652016</v>
      </c>
      <c r="D2422" s="61" t="s">
        <v>271</v>
      </c>
      <c r="E2422" s="61" t="s">
        <v>4997</v>
      </c>
      <c r="F2422" s="61" t="s">
        <v>37</v>
      </c>
      <c r="G2422" s="62">
        <v>60000000</v>
      </c>
      <c r="H2422" s="61">
        <v>7.9</v>
      </c>
      <c r="I2422" s="62">
        <f>Table1[[#This Row],[gross]]-Table1[[#This Row],[budget]]</f>
        <v>207652016</v>
      </c>
      <c r="J2422" s="61">
        <f>Table1[[#This Row],[gross]]/1000000</f>
        <v>267.652016</v>
      </c>
      <c r="K2422" s="61">
        <f>Table1[[#This Row],[budget]]/1000000</f>
        <v>60</v>
      </c>
      <c r="L2422" s="71">
        <f>Table1[[#This Row],[Profit_Margin]]/1000000</f>
        <v>207.652016</v>
      </c>
    </row>
    <row r="2423" spans="1:12">
      <c r="A2423" s="68" t="s">
        <v>487</v>
      </c>
      <c r="B2423" s="61">
        <v>138</v>
      </c>
      <c r="C2423" s="62">
        <v>127968405</v>
      </c>
      <c r="D2423" s="61" t="s">
        <v>852</v>
      </c>
      <c r="E2423" s="61" t="s">
        <v>2595</v>
      </c>
      <c r="F2423" s="61" t="s">
        <v>37</v>
      </c>
      <c r="G2423" s="62">
        <v>80000000</v>
      </c>
      <c r="H2423" s="61">
        <v>8.1</v>
      </c>
      <c r="I2423" s="62">
        <f>Table1[[#This Row],[gross]]-Table1[[#This Row],[budget]]</f>
        <v>47968405</v>
      </c>
      <c r="J2423" s="61">
        <f>Table1[[#This Row],[gross]]/1000000</f>
        <v>127.968405</v>
      </c>
      <c r="K2423" s="61">
        <f>Table1[[#This Row],[budget]]/1000000</f>
        <v>80</v>
      </c>
      <c r="L2423" s="71">
        <f>Table1[[#This Row],[Profit_Margin]]/1000000</f>
        <v>47.968404999999997</v>
      </c>
    </row>
    <row r="2424" spans="1:12">
      <c r="A2424" s="68" t="s">
        <v>16019</v>
      </c>
      <c r="B2424" s="61">
        <v>90</v>
      </c>
      <c r="C2424" s="62">
        <v>25926543</v>
      </c>
      <c r="D2424" s="61" t="s">
        <v>3030</v>
      </c>
      <c r="E2424" s="61" t="s">
        <v>16022</v>
      </c>
      <c r="F2424" s="61" t="s">
        <v>37</v>
      </c>
      <c r="G2424" s="62">
        <v>8000000</v>
      </c>
      <c r="H2424" s="61">
        <v>5.2</v>
      </c>
      <c r="I2424" s="62">
        <f>Table1[[#This Row],[gross]]-Table1[[#This Row],[budget]]</f>
        <v>17926543</v>
      </c>
      <c r="J2424" s="61">
        <f>Table1[[#This Row],[gross]]/1000000</f>
        <v>25.926542999999999</v>
      </c>
      <c r="K2424" s="61">
        <f>Table1[[#This Row],[budget]]/1000000</f>
        <v>8</v>
      </c>
      <c r="L2424" s="71">
        <f>Table1[[#This Row],[Profit_Margin]]/1000000</f>
        <v>17.926542999999999</v>
      </c>
    </row>
    <row r="2425" spans="1:12">
      <c r="A2425" s="68" t="s">
        <v>5743</v>
      </c>
      <c r="B2425" s="61">
        <v>121</v>
      </c>
      <c r="C2425" s="62">
        <v>46875468</v>
      </c>
      <c r="D2425" s="61" t="s">
        <v>1120</v>
      </c>
      <c r="E2425" s="61" t="s">
        <v>8341</v>
      </c>
      <c r="F2425" s="61" t="s">
        <v>37</v>
      </c>
      <c r="G2425" s="62">
        <v>30000000</v>
      </c>
      <c r="H2425" s="61">
        <v>7.6</v>
      </c>
      <c r="I2425" s="62">
        <f>Table1[[#This Row],[gross]]-Table1[[#This Row],[budget]]</f>
        <v>16875468</v>
      </c>
      <c r="J2425" s="61">
        <f>Table1[[#This Row],[gross]]/1000000</f>
        <v>46.875467999999998</v>
      </c>
      <c r="K2425" s="61">
        <f>Table1[[#This Row],[budget]]/1000000</f>
        <v>30</v>
      </c>
      <c r="L2425" s="71">
        <f>Table1[[#This Row],[Profit_Margin]]/1000000</f>
        <v>16.875468000000001</v>
      </c>
    </row>
    <row r="2426" spans="1:12">
      <c r="A2426" s="68" t="s">
        <v>3806</v>
      </c>
      <c r="B2426" s="61">
        <v>123</v>
      </c>
      <c r="C2426" s="62">
        <v>24530513</v>
      </c>
      <c r="D2426" s="61" t="s">
        <v>2889</v>
      </c>
      <c r="E2426" s="61" t="s">
        <v>15637</v>
      </c>
      <c r="F2426" s="61" t="s">
        <v>37</v>
      </c>
      <c r="G2426" s="62">
        <v>9000000</v>
      </c>
      <c r="H2426" s="61">
        <v>8</v>
      </c>
      <c r="I2426" s="62">
        <f>Table1[[#This Row],[gross]]-Table1[[#This Row],[budget]]</f>
        <v>15530513</v>
      </c>
      <c r="J2426" s="61">
        <f>Table1[[#This Row],[gross]]/1000000</f>
        <v>24.530512999999999</v>
      </c>
      <c r="K2426" s="61">
        <f>Table1[[#This Row],[budget]]/1000000</f>
        <v>9</v>
      </c>
      <c r="L2426" s="71">
        <f>Table1[[#This Row],[Profit_Margin]]/1000000</f>
        <v>15.530512999999999</v>
      </c>
    </row>
    <row r="2427" spans="1:12">
      <c r="A2427" s="68" t="s">
        <v>1526</v>
      </c>
      <c r="B2427" s="61">
        <v>106</v>
      </c>
      <c r="C2427" s="62">
        <v>32154410</v>
      </c>
      <c r="D2427" s="61" t="s">
        <v>2125</v>
      </c>
      <c r="E2427" s="61" t="s">
        <v>8446</v>
      </c>
      <c r="F2427" s="61" t="s">
        <v>37</v>
      </c>
      <c r="G2427" s="62">
        <v>30000000</v>
      </c>
      <c r="H2427" s="61">
        <v>7.1</v>
      </c>
      <c r="I2427" s="62">
        <f>Table1[[#This Row],[gross]]-Table1[[#This Row],[budget]]</f>
        <v>2154410</v>
      </c>
      <c r="J2427" s="61">
        <f>Table1[[#This Row],[gross]]/1000000</f>
        <v>32.154409999999999</v>
      </c>
      <c r="K2427" s="61">
        <f>Table1[[#This Row],[budget]]/1000000</f>
        <v>30</v>
      </c>
      <c r="L2427" s="71">
        <f>Table1[[#This Row],[Profit_Margin]]/1000000</f>
        <v>2.1544099999999999</v>
      </c>
    </row>
    <row r="2428" spans="1:12">
      <c r="A2428" s="68" t="s">
        <v>8191</v>
      </c>
      <c r="B2428" s="61">
        <v>126</v>
      </c>
      <c r="C2428" s="62">
        <v>71502303</v>
      </c>
      <c r="D2428" s="61" t="s">
        <v>11384</v>
      </c>
      <c r="E2428" s="61" t="s">
        <v>12162</v>
      </c>
      <c r="F2428" s="61" t="s">
        <v>37</v>
      </c>
      <c r="G2428" s="62">
        <v>12000000</v>
      </c>
      <c r="H2428" s="61">
        <v>7.5</v>
      </c>
      <c r="I2428" s="62">
        <f>Table1[[#This Row],[gross]]-Table1[[#This Row],[budget]]</f>
        <v>59502303</v>
      </c>
      <c r="J2428" s="61">
        <f>Table1[[#This Row],[gross]]/1000000</f>
        <v>71.502302999999998</v>
      </c>
      <c r="K2428" s="61">
        <f>Table1[[#This Row],[budget]]/1000000</f>
        <v>12</v>
      </c>
      <c r="L2428" s="71">
        <f>Table1[[#This Row],[Profit_Margin]]/1000000</f>
        <v>59.502302999999998</v>
      </c>
    </row>
    <row r="2429" spans="1:12">
      <c r="A2429" s="68" t="s">
        <v>912</v>
      </c>
      <c r="B2429" s="61">
        <v>106</v>
      </c>
      <c r="C2429" s="62">
        <v>227965690</v>
      </c>
      <c r="D2429" s="61" t="s">
        <v>2683</v>
      </c>
      <c r="E2429" s="61" t="s">
        <v>3288</v>
      </c>
      <c r="F2429" s="61" t="s">
        <v>37</v>
      </c>
      <c r="G2429" s="62">
        <v>72000000</v>
      </c>
      <c r="H2429" s="61">
        <v>6.7</v>
      </c>
      <c r="I2429" s="62">
        <f>Table1[[#This Row],[gross]]-Table1[[#This Row],[budget]]</f>
        <v>155965690</v>
      </c>
      <c r="J2429" s="61">
        <f>Table1[[#This Row],[gross]]/1000000</f>
        <v>227.96569</v>
      </c>
      <c r="K2429" s="61">
        <f>Table1[[#This Row],[budget]]/1000000</f>
        <v>72</v>
      </c>
      <c r="L2429" s="71">
        <f>Table1[[#This Row],[Profit_Margin]]/1000000</f>
        <v>155.96569</v>
      </c>
    </row>
    <row r="2430" spans="1:12">
      <c r="A2430" s="68" t="s">
        <v>5219</v>
      </c>
      <c r="B2430" s="61">
        <v>132</v>
      </c>
      <c r="C2430" s="62">
        <v>46982632</v>
      </c>
      <c r="D2430" s="61" t="s">
        <v>5220</v>
      </c>
      <c r="E2430" s="61" t="s">
        <v>5221</v>
      </c>
      <c r="F2430" s="61" t="s">
        <v>37</v>
      </c>
      <c r="G2430" s="62">
        <v>50000000</v>
      </c>
      <c r="H2430" s="61">
        <v>6.6</v>
      </c>
      <c r="I2430" s="62">
        <f>Table1[[#This Row],[gross]]-Table1[[#This Row],[budget]]</f>
        <v>-3017368</v>
      </c>
      <c r="J2430" s="61">
        <f>Table1[[#This Row],[gross]]/1000000</f>
        <v>46.982632000000002</v>
      </c>
      <c r="K2430" s="61">
        <f>Table1[[#This Row],[budget]]/1000000</f>
        <v>50</v>
      </c>
      <c r="L2430" s="71">
        <f>Table1[[#This Row],[Profit_Margin]]/1000000</f>
        <v>-3.0173679999999998</v>
      </c>
    </row>
    <row r="2431" spans="1:12">
      <c r="A2431" s="68" t="s">
        <v>11076</v>
      </c>
      <c r="B2431" s="61">
        <v>95</v>
      </c>
      <c r="C2431" s="62">
        <v>17529157</v>
      </c>
      <c r="D2431" s="61" t="s">
        <v>11077</v>
      </c>
      <c r="E2431" s="61" t="s">
        <v>11078</v>
      </c>
      <c r="F2431" s="61" t="s">
        <v>37</v>
      </c>
      <c r="G2431" s="62">
        <v>20000000</v>
      </c>
      <c r="H2431" s="61">
        <v>5</v>
      </c>
      <c r="I2431" s="62">
        <f>Table1[[#This Row],[gross]]-Table1[[#This Row],[budget]]</f>
        <v>-2470843</v>
      </c>
      <c r="J2431" s="61">
        <f>Table1[[#This Row],[gross]]/1000000</f>
        <v>17.529157000000001</v>
      </c>
      <c r="K2431" s="61">
        <f>Table1[[#This Row],[budget]]/1000000</f>
        <v>20</v>
      </c>
      <c r="L2431" s="71">
        <f>Table1[[#This Row],[Profit_Margin]]/1000000</f>
        <v>-2.4708429999999999</v>
      </c>
    </row>
    <row r="2432" spans="1:12">
      <c r="A2432" s="68" t="s">
        <v>20169</v>
      </c>
      <c r="B2432" s="61">
        <v>86</v>
      </c>
      <c r="C2432" s="62">
        <v>12555230</v>
      </c>
      <c r="D2432" s="61" t="s">
        <v>6132</v>
      </c>
      <c r="E2432" s="61" t="s">
        <v>20172</v>
      </c>
      <c r="F2432" s="61" t="s">
        <v>37</v>
      </c>
      <c r="G2432" s="62">
        <v>2000000</v>
      </c>
      <c r="H2432" s="61">
        <v>5.3</v>
      </c>
      <c r="I2432" s="62">
        <f>Table1[[#This Row],[gross]]-Table1[[#This Row],[budget]]</f>
        <v>10555230</v>
      </c>
      <c r="J2432" s="61">
        <f>Table1[[#This Row],[gross]]/1000000</f>
        <v>12.55523</v>
      </c>
      <c r="K2432" s="61">
        <f>Table1[[#This Row],[budget]]/1000000</f>
        <v>2</v>
      </c>
      <c r="L2432" s="71">
        <f>Table1[[#This Row],[Profit_Margin]]/1000000</f>
        <v>10.55523</v>
      </c>
    </row>
    <row r="2433" spans="1:12">
      <c r="A2433" s="68" t="s">
        <v>4166</v>
      </c>
      <c r="B2433" s="61">
        <v>122</v>
      </c>
      <c r="C2433" s="62">
        <v>132088910</v>
      </c>
      <c r="D2433" s="61" t="s">
        <v>1415</v>
      </c>
      <c r="E2433" s="61" t="s">
        <v>10575</v>
      </c>
      <c r="F2433" s="61" t="s">
        <v>37</v>
      </c>
      <c r="G2433" s="62">
        <v>21000000</v>
      </c>
      <c r="H2433" s="61">
        <v>7.8</v>
      </c>
      <c r="I2433" s="62">
        <f>Table1[[#This Row],[gross]]-Table1[[#This Row],[budget]]</f>
        <v>111088910</v>
      </c>
      <c r="J2433" s="61">
        <f>Table1[[#This Row],[gross]]/1000000</f>
        <v>132.08891</v>
      </c>
      <c r="K2433" s="61">
        <f>Table1[[#This Row],[budget]]/1000000</f>
        <v>21</v>
      </c>
      <c r="L2433" s="71">
        <f>Table1[[#This Row],[Profit_Margin]]/1000000</f>
        <v>111.08891</v>
      </c>
    </row>
    <row r="2434" spans="1:12">
      <c r="A2434" s="68" t="s">
        <v>3639</v>
      </c>
      <c r="B2434" s="61">
        <v>133</v>
      </c>
      <c r="C2434" s="62">
        <v>33200000</v>
      </c>
      <c r="D2434" s="61" t="s">
        <v>9297</v>
      </c>
      <c r="E2434" s="61" t="s">
        <v>9298</v>
      </c>
      <c r="F2434" s="61" t="s">
        <v>37</v>
      </c>
      <c r="G2434" s="62">
        <v>26000000</v>
      </c>
      <c r="H2434" s="61">
        <v>7.2</v>
      </c>
      <c r="I2434" s="62">
        <f>Table1[[#This Row],[gross]]-Table1[[#This Row],[budget]]</f>
        <v>7200000</v>
      </c>
      <c r="J2434" s="61">
        <f>Table1[[#This Row],[gross]]/1000000</f>
        <v>33.200000000000003</v>
      </c>
      <c r="K2434" s="61">
        <f>Table1[[#This Row],[budget]]/1000000</f>
        <v>26</v>
      </c>
      <c r="L2434" s="71">
        <f>Table1[[#This Row],[Profit_Margin]]/1000000</f>
        <v>7.2</v>
      </c>
    </row>
    <row r="2435" spans="1:12">
      <c r="A2435" s="68" t="s">
        <v>1362</v>
      </c>
      <c r="B2435" s="61">
        <v>114</v>
      </c>
      <c r="C2435" s="62">
        <v>18252684</v>
      </c>
      <c r="D2435" s="61" t="s">
        <v>3932</v>
      </c>
      <c r="E2435" s="61" t="s">
        <v>11062</v>
      </c>
      <c r="F2435" s="61" t="s">
        <v>37</v>
      </c>
      <c r="G2435" s="62">
        <v>30000000</v>
      </c>
      <c r="H2435" s="61">
        <v>6.9</v>
      </c>
      <c r="I2435" s="62">
        <f>Table1[[#This Row],[gross]]-Table1[[#This Row],[budget]]</f>
        <v>-11747316</v>
      </c>
      <c r="J2435" s="61">
        <f>Table1[[#This Row],[gross]]/1000000</f>
        <v>18.252683999999999</v>
      </c>
      <c r="K2435" s="61">
        <f>Table1[[#This Row],[budget]]/1000000</f>
        <v>30</v>
      </c>
      <c r="L2435" s="71">
        <f>Table1[[#This Row],[Profit_Margin]]/1000000</f>
        <v>-11.747316</v>
      </c>
    </row>
    <row r="2436" spans="1:12">
      <c r="A2436" s="68" t="s">
        <v>17154</v>
      </c>
      <c r="B2436" s="61">
        <v>96</v>
      </c>
      <c r="C2436" s="62">
        <v>4394936</v>
      </c>
      <c r="D2436" s="61" t="s">
        <v>2490</v>
      </c>
      <c r="E2436" s="61" t="s">
        <v>17155</v>
      </c>
      <c r="F2436" s="61" t="s">
        <v>37</v>
      </c>
      <c r="G2436" s="62">
        <v>6000000</v>
      </c>
      <c r="H2436" s="61">
        <v>5.3</v>
      </c>
      <c r="I2436" s="62">
        <f>Table1[[#This Row],[gross]]-Table1[[#This Row],[budget]]</f>
        <v>-1605064</v>
      </c>
      <c r="J2436" s="61">
        <f>Table1[[#This Row],[gross]]/1000000</f>
        <v>4.3949360000000004</v>
      </c>
      <c r="K2436" s="61">
        <f>Table1[[#This Row],[budget]]/1000000</f>
        <v>6</v>
      </c>
      <c r="L2436" s="71">
        <f>Table1[[#This Row],[Profit_Margin]]/1000000</f>
        <v>-1.605064</v>
      </c>
    </row>
    <row r="2437" spans="1:12">
      <c r="A2437" s="68" t="s">
        <v>3827</v>
      </c>
      <c r="B2437" s="61">
        <v>147</v>
      </c>
      <c r="C2437" s="62">
        <v>74098862</v>
      </c>
      <c r="D2437" s="61" t="s">
        <v>1528</v>
      </c>
      <c r="E2437" s="61" t="s">
        <v>6361</v>
      </c>
      <c r="F2437" s="61" t="s">
        <v>37</v>
      </c>
      <c r="G2437" s="62">
        <v>40000000</v>
      </c>
      <c r="H2437" s="61">
        <v>8.1</v>
      </c>
      <c r="I2437" s="62">
        <f>Table1[[#This Row],[gross]]-Table1[[#This Row],[budget]]</f>
        <v>34098862</v>
      </c>
      <c r="J2437" s="61">
        <f>Table1[[#This Row],[gross]]/1000000</f>
        <v>74.098861999999997</v>
      </c>
      <c r="K2437" s="61">
        <f>Table1[[#This Row],[budget]]/1000000</f>
        <v>40</v>
      </c>
      <c r="L2437" s="71">
        <f>Table1[[#This Row],[Profit_Margin]]/1000000</f>
        <v>34.098861999999997</v>
      </c>
    </row>
    <row r="2438" spans="1:12">
      <c r="A2438" s="68" t="s">
        <v>3827</v>
      </c>
      <c r="B2438" s="61">
        <v>102</v>
      </c>
      <c r="C2438" s="62">
        <v>13750556</v>
      </c>
      <c r="D2438" s="61" t="s">
        <v>334</v>
      </c>
      <c r="E2438" s="61" t="s">
        <v>3828</v>
      </c>
      <c r="F2438" s="61" t="s">
        <v>37</v>
      </c>
      <c r="G2438" s="62">
        <v>65000000</v>
      </c>
      <c r="H2438" s="61">
        <v>6.5</v>
      </c>
      <c r="I2438" s="62">
        <f>Table1[[#This Row],[gross]]-Table1[[#This Row],[budget]]</f>
        <v>-51249444</v>
      </c>
      <c r="J2438" s="61">
        <f>Table1[[#This Row],[gross]]/1000000</f>
        <v>13.750556</v>
      </c>
      <c r="K2438" s="61">
        <f>Table1[[#This Row],[budget]]/1000000</f>
        <v>65</v>
      </c>
      <c r="L2438" s="71">
        <f>Table1[[#This Row],[Profit_Margin]]/1000000</f>
        <v>-51.249443999999997</v>
      </c>
    </row>
    <row r="2439" spans="1:12">
      <c r="A2439" s="68" t="s">
        <v>4325</v>
      </c>
      <c r="B2439" s="61">
        <v>85</v>
      </c>
      <c r="C2439" s="62">
        <v>26288320</v>
      </c>
      <c r="D2439" s="61" t="s">
        <v>4327</v>
      </c>
      <c r="E2439" s="61" t="s">
        <v>4328</v>
      </c>
      <c r="F2439" s="61" t="s">
        <v>37</v>
      </c>
      <c r="G2439" s="62">
        <v>60000000</v>
      </c>
      <c r="H2439" s="61">
        <v>6.7</v>
      </c>
      <c r="I2439" s="62">
        <f>Table1[[#This Row],[gross]]-Table1[[#This Row],[budget]]</f>
        <v>-33711680</v>
      </c>
      <c r="J2439" s="61">
        <f>Table1[[#This Row],[gross]]/1000000</f>
        <v>26.288319999999999</v>
      </c>
      <c r="K2439" s="61">
        <f>Table1[[#This Row],[budget]]/1000000</f>
        <v>60</v>
      </c>
      <c r="L2439" s="71">
        <f>Table1[[#This Row],[Profit_Margin]]/1000000</f>
        <v>-33.711680000000001</v>
      </c>
    </row>
    <row r="2440" spans="1:12">
      <c r="A2440" s="68" t="s">
        <v>14940</v>
      </c>
      <c r="B2440" s="61">
        <v>97</v>
      </c>
      <c r="C2440" s="62">
        <v>27736779</v>
      </c>
      <c r="D2440" s="61" t="s">
        <v>3030</v>
      </c>
      <c r="E2440" s="61" t="s">
        <v>14942</v>
      </c>
      <c r="F2440" s="61" t="s">
        <v>37</v>
      </c>
      <c r="G2440" s="62">
        <v>10000000</v>
      </c>
      <c r="H2440" s="61">
        <v>5.2</v>
      </c>
      <c r="I2440" s="62">
        <f>Table1[[#This Row],[gross]]-Table1[[#This Row],[budget]]</f>
        <v>17736779</v>
      </c>
      <c r="J2440" s="61">
        <f>Table1[[#This Row],[gross]]/1000000</f>
        <v>27.736778999999999</v>
      </c>
      <c r="K2440" s="61">
        <f>Table1[[#This Row],[budget]]/1000000</f>
        <v>10</v>
      </c>
      <c r="L2440" s="71">
        <f>Table1[[#This Row],[Profit_Margin]]/1000000</f>
        <v>17.736778999999999</v>
      </c>
    </row>
    <row r="2441" spans="1:12">
      <c r="A2441" s="68" t="s">
        <v>2682</v>
      </c>
      <c r="B2441" s="61">
        <v>110</v>
      </c>
      <c r="C2441" s="62">
        <v>48056940</v>
      </c>
      <c r="D2441" s="61" t="s">
        <v>5103</v>
      </c>
      <c r="E2441" s="61" t="s">
        <v>19210</v>
      </c>
      <c r="F2441" s="61" t="s">
        <v>37</v>
      </c>
      <c r="G2441" s="62">
        <v>3000000</v>
      </c>
      <c r="H2441" s="61">
        <v>6.8</v>
      </c>
      <c r="I2441" s="62">
        <f>Table1[[#This Row],[gross]]-Table1[[#This Row],[budget]]</f>
        <v>45056940</v>
      </c>
      <c r="J2441" s="61">
        <f>Table1[[#This Row],[gross]]/1000000</f>
        <v>48.056939999999997</v>
      </c>
      <c r="K2441" s="61">
        <f>Table1[[#This Row],[budget]]/1000000</f>
        <v>3</v>
      </c>
      <c r="L2441" s="71">
        <f>Table1[[#This Row],[Profit_Margin]]/1000000</f>
        <v>45.056939999999997</v>
      </c>
    </row>
    <row r="2442" spans="1:12">
      <c r="A2442" s="68" t="s">
        <v>2698</v>
      </c>
      <c r="B2442" s="61">
        <v>98</v>
      </c>
      <c r="C2442" s="62">
        <v>74329966</v>
      </c>
      <c r="D2442" s="61" t="s">
        <v>2699</v>
      </c>
      <c r="E2442" s="61" t="s">
        <v>2700</v>
      </c>
      <c r="F2442" s="61" t="s">
        <v>37</v>
      </c>
      <c r="G2442" s="62">
        <v>70000000</v>
      </c>
      <c r="H2442" s="61">
        <v>5.7</v>
      </c>
      <c r="I2442" s="62">
        <f>Table1[[#This Row],[gross]]-Table1[[#This Row],[budget]]</f>
        <v>4329966</v>
      </c>
      <c r="J2442" s="61">
        <f>Table1[[#This Row],[gross]]/1000000</f>
        <v>74.329965999999999</v>
      </c>
      <c r="K2442" s="61">
        <f>Table1[[#This Row],[budget]]/1000000</f>
        <v>70</v>
      </c>
      <c r="L2442" s="71">
        <f>Table1[[#This Row],[Profit_Margin]]/1000000</f>
        <v>4.3299659999999998</v>
      </c>
    </row>
    <row r="2443" spans="1:12">
      <c r="A2443" s="68" t="s">
        <v>20372</v>
      </c>
      <c r="B2443" s="61">
        <v>91</v>
      </c>
      <c r="C2443" s="62">
        <v>124494</v>
      </c>
      <c r="D2443" s="61" t="s">
        <v>20374</v>
      </c>
      <c r="E2443" s="61" t="s">
        <v>20376</v>
      </c>
      <c r="F2443" s="61" t="s">
        <v>37</v>
      </c>
      <c r="G2443" s="62">
        <v>2000000</v>
      </c>
      <c r="H2443" s="61">
        <v>6.7</v>
      </c>
      <c r="I2443" s="62">
        <f>Table1[[#This Row],[gross]]-Table1[[#This Row],[budget]]</f>
        <v>-1875506</v>
      </c>
      <c r="J2443" s="61">
        <f>Table1[[#This Row],[gross]]/1000000</f>
        <v>0.12449399999999999</v>
      </c>
      <c r="K2443" s="61">
        <f>Table1[[#This Row],[budget]]/1000000</f>
        <v>2</v>
      </c>
      <c r="L2443" s="71">
        <f>Table1[[#This Row],[Profit_Margin]]/1000000</f>
        <v>-1.8755059999999999</v>
      </c>
    </row>
    <row r="2444" spans="1:12">
      <c r="A2444" s="68" t="s">
        <v>15832</v>
      </c>
      <c r="B2444" s="61">
        <v>96</v>
      </c>
      <c r="C2444" s="62">
        <v>162</v>
      </c>
      <c r="D2444" s="61" t="s">
        <v>334</v>
      </c>
      <c r="E2444" s="61" t="s">
        <v>15833</v>
      </c>
      <c r="F2444" s="61" t="s">
        <v>37</v>
      </c>
      <c r="G2444" s="62">
        <v>9000000</v>
      </c>
      <c r="H2444" s="61">
        <v>5.7</v>
      </c>
      <c r="I2444" s="62">
        <f>Table1[[#This Row],[gross]]-Table1[[#This Row],[budget]]</f>
        <v>-8999838</v>
      </c>
      <c r="J2444" s="61">
        <f>Table1[[#This Row],[gross]]/1000000</f>
        <v>1.6200000000000001E-4</v>
      </c>
      <c r="K2444" s="61">
        <f>Table1[[#This Row],[budget]]/1000000</f>
        <v>9</v>
      </c>
      <c r="L2444" s="71">
        <f>Table1[[#This Row],[Profit_Margin]]/1000000</f>
        <v>-8.9998380000000004</v>
      </c>
    </row>
    <row r="2445" spans="1:12">
      <c r="A2445" s="68" t="s">
        <v>3511</v>
      </c>
      <c r="B2445" s="61">
        <v>106</v>
      </c>
      <c r="C2445" s="62">
        <v>37760080</v>
      </c>
      <c r="D2445" s="61" t="s">
        <v>1589</v>
      </c>
      <c r="E2445" s="61" t="s">
        <v>3513</v>
      </c>
      <c r="F2445" s="61" t="s">
        <v>37</v>
      </c>
      <c r="G2445" s="62">
        <v>70000000</v>
      </c>
      <c r="H2445" s="61">
        <v>6.1</v>
      </c>
      <c r="I2445" s="62">
        <f>Table1[[#This Row],[gross]]-Table1[[#This Row],[budget]]</f>
        <v>-32239920</v>
      </c>
      <c r="J2445" s="61">
        <f>Table1[[#This Row],[gross]]/1000000</f>
        <v>37.760080000000002</v>
      </c>
      <c r="K2445" s="61">
        <f>Table1[[#This Row],[budget]]/1000000</f>
        <v>70</v>
      </c>
      <c r="L2445" s="71">
        <f>Table1[[#This Row],[Profit_Margin]]/1000000</f>
        <v>-32.239919999999998</v>
      </c>
    </row>
    <row r="2446" spans="1:12">
      <c r="A2446" s="68" t="s">
        <v>597</v>
      </c>
      <c r="B2446" s="61">
        <v>100</v>
      </c>
      <c r="C2446" s="62">
        <v>63939454</v>
      </c>
      <c r="D2446" s="61" t="s">
        <v>7315</v>
      </c>
      <c r="E2446" s="61" t="s">
        <v>7316</v>
      </c>
      <c r="F2446" s="61" t="s">
        <v>37</v>
      </c>
      <c r="G2446" s="62">
        <v>35000000</v>
      </c>
      <c r="H2446" s="61">
        <v>6.2</v>
      </c>
      <c r="I2446" s="62">
        <f>Table1[[#This Row],[gross]]-Table1[[#This Row],[budget]]</f>
        <v>28939454</v>
      </c>
      <c r="J2446" s="61">
        <f>Table1[[#This Row],[gross]]/1000000</f>
        <v>63.939453999999998</v>
      </c>
      <c r="K2446" s="61">
        <f>Table1[[#This Row],[budget]]/1000000</f>
        <v>35</v>
      </c>
      <c r="L2446" s="71">
        <f>Table1[[#This Row],[Profit_Margin]]/1000000</f>
        <v>28.939454000000001</v>
      </c>
    </row>
    <row r="2447" spans="1:12">
      <c r="A2447" s="68" t="s">
        <v>48</v>
      </c>
      <c r="B2447" s="61">
        <v>143</v>
      </c>
      <c r="C2447" s="62">
        <v>304360277</v>
      </c>
      <c r="D2447" s="61" t="s">
        <v>50</v>
      </c>
      <c r="E2447" s="61" t="s">
        <v>242</v>
      </c>
      <c r="F2447" s="61" t="s">
        <v>37</v>
      </c>
      <c r="G2447" s="62">
        <v>200000000</v>
      </c>
      <c r="H2447" s="61">
        <v>7.8</v>
      </c>
      <c r="I2447" s="62">
        <f>Table1[[#This Row],[gross]]-Table1[[#This Row],[budget]]</f>
        <v>104360277</v>
      </c>
      <c r="J2447" s="61">
        <f>Table1[[#This Row],[gross]]/1000000</f>
        <v>304.360277</v>
      </c>
      <c r="K2447" s="61">
        <f>Table1[[#This Row],[budget]]/1000000</f>
        <v>200</v>
      </c>
      <c r="L2447" s="71">
        <f>Table1[[#This Row],[Profit_Margin]]/1000000</f>
        <v>104.360277</v>
      </c>
    </row>
    <row r="2448" spans="1:12">
      <c r="A2448" s="68" t="s">
        <v>6529</v>
      </c>
      <c r="B2448" s="61">
        <v>97</v>
      </c>
      <c r="C2448" s="62">
        <v>21371425</v>
      </c>
      <c r="D2448" s="61" t="s">
        <v>2813</v>
      </c>
      <c r="E2448" s="61" t="s">
        <v>14977</v>
      </c>
      <c r="F2448" s="61" t="s">
        <v>37</v>
      </c>
      <c r="G2448" s="62">
        <v>10000000</v>
      </c>
      <c r="H2448" s="61">
        <v>4.4000000000000004</v>
      </c>
      <c r="I2448" s="62">
        <f>Table1[[#This Row],[gross]]-Table1[[#This Row],[budget]]</f>
        <v>11371425</v>
      </c>
      <c r="J2448" s="61">
        <f>Table1[[#This Row],[gross]]/1000000</f>
        <v>21.371424999999999</v>
      </c>
      <c r="K2448" s="61">
        <f>Table1[[#This Row],[budget]]/1000000</f>
        <v>10</v>
      </c>
      <c r="L2448" s="71">
        <f>Table1[[#This Row],[Profit_Margin]]/1000000</f>
        <v>11.371425</v>
      </c>
    </row>
    <row r="2449" spans="1:12">
      <c r="A2449" s="68" t="s">
        <v>9162</v>
      </c>
      <c r="B2449" s="61">
        <v>100</v>
      </c>
      <c r="C2449" s="62">
        <v>1227508</v>
      </c>
      <c r="D2449" s="61" t="s">
        <v>2527</v>
      </c>
      <c r="E2449" s="61" t="s">
        <v>24001</v>
      </c>
      <c r="F2449" s="61" t="s">
        <v>37</v>
      </c>
      <c r="G2449" s="62">
        <v>23000</v>
      </c>
      <c r="H2449" s="61">
        <v>7.1</v>
      </c>
      <c r="I2449" s="62">
        <f>Table1[[#This Row],[gross]]-Table1[[#This Row],[budget]]</f>
        <v>1204508</v>
      </c>
      <c r="J2449" s="61">
        <f>Table1[[#This Row],[gross]]/1000000</f>
        <v>1.227508</v>
      </c>
      <c r="K2449" s="61">
        <f>Table1[[#This Row],[budget]]/1000000</f>
        <v>2.3E-2</v>
      </c>
      <c r="L2449" s="71">
        <f>Table1[[#This Row],[Profit_Margin]]/1000000</f>
        <v>1.2045079999999999</v>
      </c>
    </row>
    <row r="2450" spans="1:12">
      <c r="A2450" s="68" t="s">
        <v>14622</v>
      </c>
      <c r="B2450" s="61">
        <v>86</v>
      </c>
      <c r="C2450" s="62">
        <v>4814244</v>
      </c>
      <c r="D2450" s="61" t="s">
        <v>1681</v>
      </c>
      <c r="E2450" s="61" t="s">
        <v>14623</v>
      </c>
      <c r="F2450" s="61" t="s">
        <v>37</v>
      </c>
      <c r="G2450" s="62">
        <v>11000000</v>
      </c>
      <c r="H2450" s="61">
        <v>5.3</v>
      </c>
      <c r="I2450" s="62">
        <f>Table1[[#This Row],[gross]]-Table1[[#This Row],[budget]]</f>
        <v>-6185756</v>
      </c>
      <c r="J2450" s="61">
        <f>Table1[[#This Row],[gross]]/1000000</f>
        <v>4.8142440000000004</v>
      </c>
      <c r="K2450" s="61">
        <f>Table1[[#This Row],[budget]]/1000000</f>
        <v>11</v>
      </c>
      <c r="L2450" s="71">
        <f>Table1[[#This Row],[Profit_Margin]]/1000000</f>
        <v>-6.1857559999999996</v>
      </c>
    </row>
    <row r="2451" spans="1:12">
      <c r="A2451" s="68" t="s">
        <v>21691</v>
      </c>
      <c r="B2451" s="61">
        <v>100</v>
      </c>
      <c r="C2451" s="62">
        <v>982214</v>
      </c>
      <c r="D2451" s="61" t="s">
        <v>3409</v>
      </c>
      <c r="E2451" s="61" t="s">
        <v>21693</v>
      </c>
      <c r="F2451" s="61" t="s">
        <v>37</v>
      </c>
      <c r="G2451" s="62">
        <v>1000000</v>
      </c>
      <c r="H2451" s="61">
        <v>7.2</v>
      </c>
      <c r="I2451" s="62">
        <f>Table1[[#This Row],[gross]]-Table1[[#This Row],[budget]]</f>
        <v>-17786</v>
      </c>
      <c r="J2451" s="61">
        <f>Table1[[#This Row],[gross]]/1000000</f>
        <v>0.98221400000000003</v>
      </c>
      <c r="K2451" s="61">
        <f>Table1[[#This Row],[budget]]/1000000</f>
        <v>1</v>
      </c>
      <c r="L2451" s="71">
        <f>Table1[[#This Row],[Profit_Margin]]/1000000</f>
        <v>-1.7786E-2</v>
      </c>
    </row>
    <row r="2452" spans="1:12">
      <c r="A2452" s="68" t="s">
        <v>19928</v>
      </c>
      <c r="B2452" s="61">
        <v>90</v>
      </c>
      <c r="C2452" s="62">
        <v>75727</v>
      </c>
      <c r="D2452" s="61" t="s">
        <v>16384</v>
      </c>
      <c r="E2452" s="61" t="s">
        <v>19929</v>
      </c>
      <c r="F2452" s="61" t="s">
        <v>2778</v>
      </c>
      <c r="G2452" s="62">
        <v>2500000</v>
      </c>
      <c r="H2452" s="61">
        <v>5.9</v>
      </c>
      <c r="I2452" s="62">
        <f>Table1[[#This Row],[gross]]-Table1[[#This Row],[budget]]</f>
        <v>-2424273</v>
      </c>
      <c r="J2452" s="61">
        <f>Table1[[#This Row],[gross]]/1000000</f>
        <v>7.5727000000000003E-2</v>
      </c>
      <c r="K2452" s="61">
        <f>Table1[[#This Row],[budget]]/1000000</f>
        <v>2.5</v>
      </c>
      <c r="L2452" s="71">
        <f>Table1[[#This Row],[Profit_Margin]]/1000000</f>
        <v>-2.4242729999999999</v>
      </c>
    </row>
    <row r="2453" spans="1:12">
      <c r="A2453" s="68" t="s">
        <v>3122</v>
      </c>
      <c r="B2453" s="61">
        <v>147</v>
      </c>
      <c r="C2453" s="62">
        <v>53300852</v>
      </c>
      <c r="D2453" s="61" t="s">
        <v>2125</v>
      </c>
      <c r="E2453" s="61" t="s">
        <v>6016</v>
      </c>
      <c r="F2453" s="61" t="s">
        <v>37</v>
      </c>
      <c r="G2453" s="62">
        <v>44000000</v>
      </c>
      <c r="H2453" s="61">
        <v>7.5</v>
      </c>
      <c r="I2453" s="62">
        <f>Table1[[#This Row],[gross]]-Table1[[#This Row],[budget]]</f>
        <v>9300852</v>
      </c>
      <c r="J2453" s="61">
        <f>Table1[[#This Row],[gross]]/1000000</f>
        <v>53.300851999999999</v>
      </c>
      <c r="K2453" s="61">
        <f>Table1[[#This Row],[budget]]/1000000</f>
        <v>44</v>
      </c>
      <c r="L2453" s="71">
        <f>Table1[[#This Row],[Profit_Margin]]/1000000</f>
        <v>9.3008520000000008</v>
      </c>
    </row>
    <row r="2454" spans="1:12">
      <c r="A2454" s="68" t="s">
        <v>12365</v>
      </c>
      <c r="B2454" s="61">
        <v>89</v>
      </c>
      <c r="C2454" s="62">
        <v>8070311</v>
      </c>
      <c r="D2454" s="61" t="s">
        <v>1681</v>
      </c>
      <c r="E2454" s="61" t="s">
        <v>15081</v>
      </c>
      <c r="F2454" s="61" t="s">
        <v>37</v>
      </c>
      <c r="G2454" s="62">
        <v>10000000</v>
      </c>
      <c r="H2454" s="61">
        <v>5.3</v>
      </c>
      <c r="I2454" s="62">
        <f>Table1[[#This Row],[gross]]-Table1[[#This Row],[budget]]</f>
        <v>-1929689</v>
      </c>
      <c r="J2454" s="61">
        <f>Table1[[#This Row],[gross]]/1000000</f>
        <v>8.0703110000000002</v>
      </c>
      <c r="K2454" s="61">
        <f>Table1[[#This Row],[budget]]/1000000</f>
        <v>10</v>
      </c>
      <c r="L2454" s="71">
        <f>Table1[[#This Row],[Profit_Margin]]/1000000</f>
        <v>-1.929689</v>
      </c>
    </row>
    <row r="2455" spans="1:12">
      <c r="A2455" s="68" t="s">
        <v>5867</v>
      </c>
      <c r="B2455" s="61">
        <v>99</v>
      </c>
      <c r="C2455" s="62">
        <v>11883495</v>
      </c>
      <c r="D2455" s="61" t="s">
        <v>2490</v>
      </c>
      <c r="E2455" s="61" t="s">
        <v>17076</v>
      </c>
      <c r="F2455" s="61" t="s">
        <v>37</v>
      </c>
      <c r="G2455" s="62">
        <v>9000000</v>
      </c>
      <c r="H2455" s="61">
        <v>6.8</v>
      </c>
      <c r="I2455" s="62">
        <f>Table1[[#This Row],[gross]]-Table1[[#This Row],[budget]]</f>
        <v>2883495</v>
      </c>
      <c r="J2455" s="61">
        <f>Table1[[#This Row],[gross]]/1000000</f>
        <v>11.883495</v>
      </c>
      <c r="K2455" s="61">
        <f>Table1[[#This Row],[budget]]/1000000</f>
        <v>9</v>
      </c>
      <c r="L2455" s="71">
        <f>Table1[[#This Row],[Profit_Margin]]/1000000</f>
        <v>2.8834949999999999</v>
      </c>
    </row>
    <row r="2456" spans="1:12">
      <c r="A2456" s="68" t="s">
        <v>5935</v>
      </c>
      <c r="B2456" s="61">
        <v>148</v>
      </c>
      <c r="C2456" s="62">
        <v>24475416</v>
      </c>
      <c r="D2456" s="61" t="s">
        <v>3409</v>
      </c>
      <c r="E2456" s="61" t="s">
        <v>18117</v>
      </c>
      <c r="F2456" s="61" t="s">
        <v>37</v>
      </c>
      <c r="G2456" s="62">
        <v>890000</v>
      </c>
      <c r="H2456" s="61">
        <v>8</v>
      </c>
      <c r="I2456" s="62">
        <f>Table1[[#This Row],[gross]]-Table1[[#This Row],[budget]]</f>
        <v>23585416</v>
      </c>
      <c r="J2456" s="61">
        <f>Table1[[#This Row],[gross]]/1000000</f>
        <v>24.475415999999999</v>
      </c>
      <c r="K2456" s="61">
        <f>Table1[[#This Row],[budget]]/1000000</f>
        <v>0.89</v>
      </c>
      <c r="L2456" s="71">
        <f>Table1[[#This Row],[Profit_Margin]]/1000000</f>
        <v>23.585415999999999</v>
      </c>
    </row>
    <row r="2457" spans="1:12">
      <c r="A2457" s="68" t="s">
        <v>653</v>
      </c>
      <c r="B2457" s="61">
        <v>95</v>
      </c>
      <c r="C2457" s="62">
        <v>7774730</v>
      </c>
      <c r="D2457" s="61" t="s">
        <v>12639</v>
      </c>
      <c r="E2457" s="61" t="s">
        <v>12641</v>
      </c>
      <c r="F2457" s="61" t="s">
        <v>37</v>
      </c>
      <c r="G2457" s="62">
        <v>15500000</v>
      </c>
      <c r="H2457" s="61">
        <v>6.5</v>
      </c>
      <c r="I2457" s="62">
        <f>Table1[[#This Row],[gross]]-Table1[[#This Row],[budget]]</f>
        <v>-7725270</v>
      </c>
      <c r="J2457" s="61">
        <f>Table1[[#This Row],[gross]]/1000000</f>
        <v>7.7747299999999999</v>
      </c>
      <c r="K2457" s="61">
        <f>Table1[[#This Row],[budget]]/1000000</f>
        <v>15.5</v>
      </c>
      <c r="L2457" s="71">
        <f>Table1[[#This Row],[Profit_Margin]]/1000000</f>
        <v>-7.7252700000000001</v>
      </c>
    </row>
    <row r="2458" spans="1:12">
      <c r="A2458" s="68" t="s">
        <v>12628</v>
      </c>
      <c r="B2458" s="61">
        <v>93</v>
      </c>
      <c r="C2458" s="62">
        <v>1181197</v>
      </c>
      <c r="D2458" s="61" t="s">
        <v>1924</v>
      </c>
      <c r="E2458" s="61" t="s">
        <v>12629</v>
      </c>
      <c r="F2458" s="61" t="s">
        <v>37</v>
      </c>
      <c r="G2458" s="62">
        <v>15500000</v>
      </c>
      <c r="H2458" s="61">
        <v>5.9</v>
      </c>
      <c r="I2458" s="62">
        <f>Table1[[#This Row],[gross]]-Table1[[#This Row],[budget]]</f>
        <v>-14318803</v>
      </c>
      <c r="J2458" s="61">
        <f>Table1[[#This Row],[gross]]/1000000</f>
        <v>1.1811970000000001</v>
      </c>
      <c r="K2458" s="61">
        <f>Table1[[#This Row],[budget]]/1000000</f>
        <v>15.5</v>
      </c>
      <c r="L2458" s="71">
        <f>Table1[[#This Row],[Profit_Margin]]/1000000</f>
        <v>-14.318803000000001</v>
      </c>
    </row>
    <row r="2459" spans="1:12">
      <c r="A2459" s="68" t="s">
        <v>5289</v>
      </c>
      <c r="B2459" s="61">
        <v>120</v>
      </c>
      <c r="C2459" s="62">
        <v>141319195</v>
      </c>
      <c r="D2459" s="61" t="s">
        <v>214</v>
      </c>
      <c r="E2459" s="61" t="s">
        <v>13355</v>
      </c>
      <c r="F2459" s="61" t="s">
        <v>37</v>
      </c>
      <c r="G2459" s="62">
        <v>15000000</v>
      </c>
      <c r="H2459" s="61">
        <v>8</v>
      </c>
      <c r="I2459" s="62">
        <f>Table1[[#This Row],[gross]]-Table1[[#This Row],[budget]]</f>
        <v>126319195</v>
      </c>
      <c r="J2459" s="61">
        <f>Table1[[#This Row],[gross]]/1000000</f>
        <v>141.31919500000001</v>
      </c>
      <c r="K2459" s="61">
        <f>Table1[[#This Row],[budget]]/1000000</f>
        <v>15</v>
      </c>
      <c r="L2459" s="71">
        <f>Table1[[#This Row],[Profit_Margin]]/1000000</f>
        <v>126.31919499999999</v>
      </c>
    </row>
    <row r="2460" spans="1:12">
      <c r="A2460" s="68" t="s">
        <v>15678</v>
      </c>
      <c r="B2460" s="61">
        <v>91</v>
      </c>
      <c r="C2460" s="62">
        <v>5480318</v>
      </c>
      <c r="D2460" s="61" t="s">
        <v>2527</v>
      </c>
      <c r="E2460" s="61" t="s">
        <v>17837</v>
      </c>
      <c r="F2460" s="61" t="s">
        <v>37</v>
      </c>
      <c r="G2460" s="62">
        <v>5000000</v>
      </c>
      <c r="H2460" s="61">
        <v>6.6</v>
      </c>
      <c r="I2460" s="62">
        <f>Table1[[#This Row],[gross]]-Table1[[#This Row],[budget]]</f>
        <v>480318</v>
      </c>
      <c r="J2460" s="61">
        <f>Table1[[#This Row],[gross]]/1000000</f>
        <v>5.4803179999999996</v>
      </c>
      <c r="K2460" s="61">
        <f>Table1[[#This Row],[budget]]/1000000</f>
        <v>5</v>
      </c>
      <c r="L2460" s="71">
        <f>Table1[[#This Row],[Profit_Margin]]/1000000</f>
        <v>0.48031800000000002</v>
      </c>
    </row>
    <row r="2461" spans="1:12">
      <c r="A2461" s="68" t="s">
        <v>2843</v>
      </c>
      <c r="B2461" s="61">
        <v>108</v>
      </c>
      <c r="C2461" s="62">
        <v>53955614</v>
      </c>
      <c r="D2461" s="61" t="s">
        <v>3036</v>
      </c>
      <c r="E2461" s="61" t="s">
        <v>6429</v>
      </c>
      <c r="F2461" s="61" t="s">
        <v>37</v>
      </c>
      <c r="G2461" s="62">
        <v>40000000</v>
      </c>
      <c r="H2461" s="61">
        <v>6.1</v>
      </c>
      <c r="I2461" s="62">
        <f>Table1[[#This Row],[gross]]-Table1[[#This Row],[budget]]</f>
        <v>13955614</v>
      </c>
      <c r="J2461" s="61">
        <f>Table1[[#This Row],[gross]]/1000000</f>
        <v>53.955613999999997</v>
      </c>
      <c r="K2461" s="61">
        <f>Table1[[#This Row],[budget]]/1000000</f>
        <v>40</v>
      </c>
      <c r="L2461" s="71">
        <f>Table1[[#This Row],[Profit_Margin]]/1000000</f>
        <v>13.955614000000001</v>
      </c>
    </row>
    <row r="2462" spans="1:12">
      <c r="A2462" s="68" t="s">
        <v>4003</v>
      </c>
      <c r="B2462" s="61">
        <v>94</v>
      </c>
      <c r="C2462" s="62">
        <v>17071230</v>
      </c>
      <c r="D2462" s="61" t="s">
        <v>1009</v>
      </c>
      <c r="E2462" s="61" t="s">
        <v>11878</v>
      </c>
      <c r="F2462" s="61" t="s">
        <v>37</v>
      </c>
      <c r="G2462" s="62">
        <v>18000000</v>
      </c>
      <c r="H2462" s="61">
        <v>6.7</v>
      </c>
      <c r="I2462" s="62">
        <f>Table1[[#This Row],[gross]]-Table1[[#This Row],[budget]]</f>
        <v>-928770</v>
      </c>
      <c r="J2462" s="61">
        <f>Table1[[#This Row],[gross]]/1000000</f>
        <v>17.07123</v>
      </c>
      <c r="K2462" s="61">
        <f>Table1[[#This Row],[budget]]/1000000</f>
        <v>18</v>
      </c>
      <c r="L2462" s="71">
        <f>Table1[[#This Row],[Profit_Margin]]/1000000</f>
        <v>-0.92876999999999998</v>
      </c>
    </row>
    <row r="2463" spans="1:12">
      <c r="A2463" s="68" t="s">
        <v>23919</v>
      </c>
      <c r="B2463" s="61">
        <v>90</v>
      </c>
      <c r="C2463" s="62">
        <v>277233</v>
      </c>
      <c r="D2463" s="61" t="s">
        <v>1681</v>
      </c>
      <c r="E2463" s="61" t="s">
        <v>23921</v>
      </c>
      <c r="F2463" s="61" t="s">
        <v>37</v>
      </c>
      <c r="G2463" s="62">
        <v>40000</v>
      </c>
      <c r="H2463" s="61">
        <v>7.6</v>
      </c>
      <c r="I2463" s="62">
        <f>Table1[[#This Row],[gross]]-Table1[[#This Row],[budget]]</f>
        <v>237233</v>
      </c>
      <c r="J2463" s="61">
        <f>Table1[[#This Row],[gross]]/1000000</f>
        <v>0.27723300000000001</v>
      </c>
      <c r="K2463" s="61">
        <f>Table1[[#This Row],[budget]]/1000000</f>
        <v>0.04</v>
      </c>
      <c r="L2463" s="71">
        <f>Table1[[#This Row],[Profit_Margin]]/1000000</f>
        <v>0.237233</v>
      </c>
    </row>
    <row r="2464" spans="1:12">
      <c r="A2464" s="68" t="s">
        <v>7707</v>
      </c>
      <c r="B2464" s="61">
        <v>121</v>
      </c>
      <c r="C2464" s="62">
        <v>2221994</v>
      </c>
      <c r="D2464" s="61" t="s">
        <v>1390</v>
      </c>
      <c r="E2464" s="61" t="s">
        <v>7708</v>
      </c>
      <c r="F2464" s="61" t="s">
        <v>37</v>
      </c>
      <c r="G2464" s="62">
        <v>35000000</v>
      </c>
      <c r="H2464" s="61">
        <v>6.4</v>
      </c>
      <c r="I2464" s="62">
        <f>Table1[[#This Row],[gross]]-Table1[[#This Row],[budget]]</f>
        <v>-32778006</v>
      </c>
      <c r="J2464" s="61">
        <f>Table1[[#This Row],[gross]]/1000000</f>
        <v>2.221994</v>
      </c>
      <c r="K2464" s="61">
        <f>Table1[[#This Row],[budget]]/1000000</f>
        <v>35</v>
      </c>
      <c r="L2464" s="71">
        <f>Table1[[#This Row],[Profit_Margin]]/1000000</f>
        <v>-32.778005999999998</v>
      </c>
    </row>
    <row r="2465" spans="1:12">
      <c r="A2465" s="68" t="s">
        <v>20203</v>
      </c>
      <c r="B2465" s="61">
        <v>89</v>
      </c>
      <c r="C2465" s="62">
        <v>6719300</v>
      </c>
      <c r="D2465" s="61" t="s">
        <v>2527</v>
      </c>
      <c r="E2465" s="61" t="s">
        <v>20204</v>
      </c>
      <c r="F2465" s="61" t="s">
        <v>37</v>
      </c>
      <c r="G2465" s="62">
        <v>2000000</v>
      </c>
      <c r="H2465" s="61">
        <v>7.2</v>
      </c>
      <c r="I2465" s="62">
        <f>Table1[[#This Row],[gross]]-Table1[[#This Row],[budget]]</f>
        <v>4719300</v>
      </c>
      <c r="J2465" s="61">
        <f>Table1[[#This Row],[gross]]/1000000</f>
        <v>6.7192999999999996</v>
      </c>
      <c r="K2465" s="61">
        <f>Table1[[#This Row],[budget]]/1000000</f>
        <v>2</v>
      </c>
      <c r="L2465" s="71">
        <f>Table1[[#This Row],[Profit_Margin]]/1000000</f>
        <v>4.7192999999999996</v>
      </c>
    </row>
    <row r="2466" spans="1:12">
      <c r="A2466" s="68" t="s">
        <v>9521</v>
      </c>
      <c r="B2466" s="61">
        <v>109</v>
      </c>
      <c r="C2466" s="62">
        <v>35635046</v>
      </c>
      <c r="D2466" s="61" t="s">
        <v>464</v>
      </c>
      <c r="E2466" s="61" t="s">
        <v>12181</v>
      </c>
      <c r="F2466" s="61" t="s">
        <v>37</v>
      </c>
      <c r="G2466" s="62">
        <v>17000000</v>
      </c>
      <c r="H2466" s="61">
        <v>6.7</v>
      </c>
      <c r="I2466" s="62">
        <f>Table1[[#This Row],[gross]]-Table1[[#This Row],[budget]]</f>
        <v>18635046</v>
      </c>
      <c r="J2466" s="61">
        <f>Table1[[#This Row],[gross]]/1000000</f>
        <v>35.635046000000003</v>
      </c>
      <c r="K2466" s="61">
        <f>Table1[[#This Row],[budget]]/1000000</f>
        <v>17</v>
      </c>
      <c r="L2466" s="71">
        <f>Table1[[#This Row],[Profit_Margin]]/1000000</f>
        <v>18.635045999999999</v>
      </c>
    </row>
    <row r="2467" spans="1:12">
      <c r="A2467" s="68" t="s">
        <v>2246</v>
      </c>
      <c r="B2467" s="61">
        <v>98</v>
      </c>
      <c r="C2467" s="62">
        <v>55585389</v>
      </c>
      <c r="D2467" s="61" t="s">
        <v>2215</v>
      </c>
      <c r="E2467" s="61" t="s">
        <v>3197</v>
      </c>
      <c r="F2467" s="61" t="s">
        <v>37</v>
      </c>
      <c r="G2467" s="62">
        <v>69000000</v>
      </c>
      <c r="H2467" s="61">
        <v>5.9</v>
      </c>
      <c r="I2467" s="62">
        <f>Table1[[#This Row],[gross]]-Table1[[#This Row],[budget]]</f>
        <v>-13414611</v>
      </c>
      <c r="J2467" s="61">
        <f>Table1[[#This Row],[gross]]/1000000</f>
        <v>55.585388999999999</v>
      </c>
      <c r="K2467" s="61">
        <f>Table1[[#This Row],[budget]]/1000000</f>
        <v>69</v>
      </c>
      <c r="L2467" s="71">
        <f>Table1[[#This Row],[Profit_Margin]]/1000000</f>
        <v>-13.414611000000001</v>
      </c>
    </row>
    <row r="2468" spans="1:12">
      <c r="A2468" s="68" t="s">
        <v>5861</v>
      </c>
      <c r="B2468" s="61">
        <v>105</v>
      </c>
      <c r="C2468" s="62">
        <v>34014398</v>
      </c>
      <c r="D2468" s="61" t="s">
        <v>7842</v>
      </c>
      <c r="E2468" s="61" t="s">
        <v>7843</v>
      </c>
      <c r="F2468" s="61" t="s">
        <v>37</v>
      </c>
      <c r="G2468" s="62">
        <v>33000000</v>
      </c>
      <c r="H2468" s="61">
        <v>5.6</v>
      </c>
      <c r="I2468" s="62">
        <f>Table1[[#This Row],[gross]]-Table1[[#This Row],[budget]]</f>
        <v>1014398</v>
      </c>
      <c r="J2468" s="61">
        <f>Table1[[#This Row],[gross]]/1000000</f>
        <v>34.014398</v>
      </c>
      <c r="K2468" s="61">
        <f>Table1[[#This Row],[budget]]/1000000</f>
        <v>33</v>
      </c>
      <c r="L2468" s="71">
        <f>Table1[[#This Row],[Profit_Margin]]/1000000</f>
        <v>1.0143979999999999</v>
      </c>
    </row>
    <row r="2469" spans="1:12">
      <c r="A2469" s="68" t="s">
        <v>1294</v>
      </c>
      <c r="B2469" s="61">
        <v>104</v>
      </c>
      <c r="C2469" s="62">
        <v>30093107</v>
      </c>
      <c r="D2469" s="61" t="s">
        <v>1009</v>
      </c>
      <c r="E2469" s="61" t="s">
        <v>14448</v>
      </c>
      <c r="F2469" s="61" t="s">
        <v>37</v>
      </c>
      <c r="G2469" s="62">
        <v>6000000</v>
      </c>
      <c r="H2469" s="61">
        <v>8.3000000000000007</v>
      </c>
      <c r="I2469" s="62">
        <f>Table1[[#This Row],[gross]]-Table1[[#This Row],[budget]]</f>
        <v>24093107</v>
      </c>
      <c r="J2469" s="61">
        <f>Table1[[#This Row],[gross]]/1000000</f>
        <v>30.093107</v>
      </c>
      <c r="K2469" s="61">
        <f>Table1[[#This Row],[budget]]/1000000</f>
        <v>6</v>
      </c>
      <c r="L2469" s="71">
        <f>Table1[[#This Row],[Profit_Margin]]/1000000</f>
        <v>24.093107</v>
      </c>
    </row>
    <row r="2470" spans="1:12">
      <c r="A2470" s="68" t="s">
        <v>12774</v>
      </c>
      <c r="B2470" s="61">
        <v>112</v>
      </c>
      <c r="C2470" s="62">
        <v>42919096</v>
      </c>
      <c r="D2470" s="61" t="s">
        <v>923</v>
      </c>
      <c r="E2470" s="61" t="s">
        <v>12775</v>
      </c>
      <c r="F2470" s="61" t="s">
        <v>37</v>
      </c>
      <c r="G2470" s="62">
        <v>15000000</v>
      </c>
      <c r="H2470" s="61">
        <v>6.5</v>
      </c>
      <c r="I2470" s="62">
        <f>Table1[[#This Row],[gross]]-Table1[[#This Row],[budget]]</f>
        <v>27919096</v>
      </c>
      <c r="J2470" s="61">
        <f>Table1[[#This Row],[gross]]/1000000</f>
        <v>42.919096000000003</v>
      </c>
      <c r="K2470" s="61">
        <f>Table1[[#This Row],[budget]]/1000000</f>
        <v>15</v>
      </c>
      <c r="L2470" s="71">
        <f>Table1[[#This Row],[Profit_Margin]]/1000000</f>
        <v>27.919096</v>
      </c>
    </row>
    <row r="2471" spans="1:12">
      <c r="A2471" s="68" t="s">
        <v>11127</v>
      </c>
      <c r="B2471" s="61">
        <v>89</v>
      </c>
      <c r="C2471" s="62">
        <v>60008303</v>
      </c>
      <c r="D2471" s="61" t="s">
        <v>2358</v>
      </c>
      <c r="E2471" s="61" t="s">
        <v>13709</v>
      </c>
      <c r="F2471" s="61" t="s">
        <v>37</v>
      </c>
      <c r="G2471" s="62">
        <v>13000000</v>
      </c>
      <c r="H2471" s="61">
        <v>4.9000000000000004</v>
      </c>
      <c r="I2471" s="62">
        <f>Table1[[#This Row],[gross]]-Table1[[#This Row],[budget]]</f>
        <v>47008303</v>
      </c>
      <c r="J2471" s="61">
        <f>Table1[[#This Row],[gross]]/1000000</f>
        <v>60.008302999999998</v>
      </c>
      <c r="K2471" s="61">
        <f>Table1[[#This Row],[budget]]/1000000</f>
        <v>13</v>
      </c>
      <c r="L2471" s="71">
        <f>Table1[[#This Row],[Profit_Margin]]/1000000</f>
        <v>47.008302999999998</v>
      </c>
    </row>
    <row r="2472" spans="1:12">
      <c r="A2472" s="68" t="s">
        <v>4107</v>
      </c>
      <c r="B2472" s="61">
        <v>99</v>
      </c>
      <c r="C2472" s="62">
        <v>81150692</v>
      </c>
      <c r="D2472" s="61" t="s">
        <v>7897</v>
      </c>
      <c r="E2472" s="61" t="s">
        <v>7898</v>
      </c>
      <c r="F2472" s="61" t="s">
        <v>37</v>
      </c>
      <c r="G2472" s="62">
        <v>35000000</v>
      </c>
      <c r="H2472" s="61">
        <v>5.0999999999999996</v>
      </c>
      <c r="I2472" s="62">
        <f>Table1[[#This Row],[gross]]-Table1[[#This Row],[budget]]</f>
        <v>46150692</v>
      </c>
      <c r="J2472" s="61">
        <f>Table1[[#This Row],[gross]]/1000000</f>
        <v>81.150692000000006</v>
      </c>
      <c r="K2472" s="61">
        <f>Table1[[#This Row],[budget]]/1000000</f>
        <v>35</v>
      </c>
      <c r="L2472" s="71">
        <f>Table1[[#This Row],[Profit_Margin]]/1000000</f>
        <v>46.150691999999999</v>
      </c>
    </row>
    <row r="2473" spans="1:12">
      <c r="A2473" s="68" t="s">
        <v>7204</v>
      </c>
      <c r="B2473" s="61">
        <v>127</v>
      </c>
      <c r="C2473" s="62">
        <v>14378353</v>
      </c>
      <c r="D2473" s="61" t="s">
        <v>3277</v>
      </c>
      <c r="E2473" s="61" t="s">
        <v>7206</v>
      </c>
      <c r="F2473" s="61" t="s">
        <v>37</v>
      </c>
      <c r="G2473" s="62">
        <v>36000000</v>
      </c>
      <c r="H2473" s="61">
        <v>6.8</v>
      </c>
      <c r="I2473" s="62">
        <f>Table1[[#This Row],[gross]]-Table1[[#This Row],[budget]]</f>
        <v>-21621647</v>
      </c>
      <c r="J2473" s="61">
        <f>Table1[[#This Row],[gross]]/1000000</f>
        <v>14.378353000000001</v>
      </c>
      <c r="K2473" s="61">
        <f>Table1[[#This Row],[budget]]/1000000</f>
        <v>36</v>
      </c>
      <c r="L2473" s="71">
        <f>Table1[[#This Row],[Profit_Margin]]/1000000</f>
        <v>-21.621646999999999</v>
      </c>
    </row>
    <row r="2474" spans="1:12">
      <c r="A2474" s="68" t="s">
        <v>4619</v>
      </c>
      <c r="B2474" s="61">
        <v>104</v>
      </c>
      <c r="C2474" s="62">
        <v>1346503</v>
      </c>
      <c r="D2474" s="61" t="s">
        <v>6519</v>
      </c>
      <c r="E2474" s="61" t="s">
        <v>17238</v>
      </c>
      <c r="F2474" s="61" t="s">
        <v>37</v>
      </c>
      <c r="G2474" s="62">
        <v>6000000</v>
      </c>
      <c r="H2474" s="61">
        <v>6.1</v>
      </c>
      <c r="I2474" s="62">
        <f>Table1[[#This Row],[gross]]-Table1[[#This Row],[budget]]</f>
        <v>-4653497</v>
      </c>
      <c r="J2474" s="61">
        <f>Table1[[#This Row],[gross]]/1000000</f>
        <v>1.346503</v>
      </c>
      <c r="K2474" s="61">
        <f>Table1[[#This Row],[budget]]/1000000</f>
        <v>6</v>
      </c>
      <c r="L2474" s="71">
        <f>Table1[[#This Row],[Profit_Margin]]/1000000</f>
        <v>-4.6534969999999998</v>
      </c>
    </row>
    <row r="2475" spans="1:12">
      <c r="A2475" s="68" t="s">
        <v>556</v>
      </c>
      <c r="B2475" s="61">
        <v>132</v>
      </c>
      <c r="C2475" s="62">
        <v>155111815</v>
      </c>
      <c r="D2475" s="61" t="s">
        <v>558</v>
      </c>
      <c r="E2475" s="61" t="s">
        <v>559</v>
      </c>
      <c r="F2475" s="61" t="s">
        <v>37</v>
      </c>
      <c r="G2475" s="62">
        <v>170000000</v>
      </c>
      <c r="H2475" s="61">
        <v>6.1</v>
      </c>
      <c r="I2475" s="62">
        <f>Table1[[#This Row],[gross]]-Table1[[#This Row],[budget]]</f>
        <v>-14888185</v>
      </c>
      <c r="J2475" s="61">
        <f>Table1[[#This Row],[gross]]/1000000</f>
        <v>155.11181500000001</v>
      </c>
      <c r="K2475" s="61">
        <f>Table1[[#This Row],[budget]]/1000000</f>
        <v>170</v>
      </c>
      <c r="L2475" s="71">
        <f>Table1[[#This Row],[Profit_Margin]]/1000000</f>
        <v>-14.888185</v>
      </c>
    </row>
    <row r="2476" spans="1:12">
      <c r="A2476" s="68" t="s">
        <v>21099</v>
      </c>
      <c r="B2476" s="61">
        <v>83</v>
      </c>
      <c r="C2476" s="62">
        <v>184925485</v>
      </c>
      <c r="D2476" s="61" t="s">
        <v>6030</v>
      </c>
      <c r="E2476" s="61" t="s">
        <v>21102</v>
      </c>
      <c r="F2476" s="61" t="s">
        <v>37</v>
      </c>
      <c r="G2476" s="62">
        <v>2000000</v>
      </c>
      <c r="H2476" s="61">
        <v>7.7</v>
      </c>
      <c r="I2476" s="62">
        <f>Table1[[#This Row],[gross]]-Table1[[#This Row],[budget]]</f>
        <v>182925485</v>
      </c>
      <c r="J2476" s="61">
        <f>Table1[[#This Row],[gross]]/1000000</f>
        <v>184.92548500000001</v>
      </c>
      <c r="K2476" s="61">
        <f>Table1[[#This Row],[budget]]/1000000</f>
        <v>2</v>
      </c>
      <c r="L2476" s="71">
        <f>Table1[[#This Row],[Profit_Margin]]/1000000</f>
        <v>182.92548500000001</v>
      </c>
    </row>
    <row r="2477" spans="1:12">
      <c r="A2477" s="68" t="s">
        <v>6891</v>
      </c>
      <c r="B2477" s="61">
        <v>126</v>
      </c>
      <c r="C2477" s="62">
        <v>4563029</v>
      </c>
      <c r="D2477" s="61" t="s">
        <v>1390</v>
      </c>
      <c r="E2477" s="61" t="s">
        <v>6892</v>
      </c>
      <c r="F2477" s="61" t="s">
        <v>37</v>
      </c>
      <c r="G2477" s="62">
        <v>39200000</v>
      </c>
      <c r="H2477" s="61">
        <v>7</v>
      </c>
      <c r="I2477" s="62">
        <f>Table1[[#This Row],[gross]]-Table1[[#This Row],[budget]]</f>
        <v>-34636971</v>
      </c>
      <c r="J2477" s="61">
        <f>Table1[[#This Row],[gross]]/1000000</f>
        <v>4.5630290000000002</v>
      </c>
      <c r="K2477" s="61">
        <f>Table1[[#This Row],[budget]]/1000000</f>
        <v>39.200000000000003</v>
      </c>
      <c r="L2477" s="71">
        <f>Table1[[#This Row],[Profit_Margin]]/1000000</f>
        <v>-34.636971000000003</v>
      </c>
    </row>
    <row r="2478" spans="1:12">
      <c r="A2478" s="68" t="s">
        <v>2331</v>
      </c>
      <c r="B2478" s="61">
        <v>99</v>
      </c>
      <c r="C2478" s="62">
        <v>14567883</v>
      </c>
      <c r="D2478" s="61" t="s">
        <v>3165</v>
      </c>
      <c r="E2478" s="61" t="s">
        <v>3166</v>
      </c>
      <c r="F2478" s="61" t="s">
        <v>37</v>
      </c>
      <c r="G2478" s="62">
        <v>75000000</v>
      </c>
      <c r="H2478" s="61">
        <v>6</v>
      </c>
      <c r="I2478" s="62">
        <f>Table1[[#This Row],[gross]]-Table1[[#This Row],[budget]]</f>
        <v>-60432117</v>
      </c>
      <c r="J2478" s="61">
        <f>Table1[[#This Row],[gross]]/1000000</f>
        <v>14.567883</v>
      </c>
      <c r="K2478" s="61">
        <f>Table1[[#This Row],[budget]]/1000000</f>
        <v>75</v>
      </c>
      <c r="L2478" s="71">
        <f>Table1[[#This Row],[Profit_Margin]]/1000000</f>
        <v>-60.432116999999998</v>
      </c>
    </row>
    <row r="2479" spans="1:12">
      <c r="A2479" s="68" t="s">
        <v>13025</v>
      </c>
      <c r="B2479" s="61">
        <v>90</v>
      </c>
      <c r="C2479" s="62">
        <v>4360548</v>
      </c>
      <c r="D2479" s="61" t="s">
        <v>1415</v>
      </c>
      <c r="E2479" s="61" t="s">
        <v>13979</v>
      </c>
      <c r="F2479" s="61" t="s">
        <v>37</v>
      </c>
      <c r="G2479" s="62">
        <v>15000000</v>
      </c>
      <c r="H2479" s="61">
        <v>6.4</v>
      </c>
      <c r="I2479" s="62">
        <f>Table1[[#This Row],[gross]]-Table1[[#This Row],[budget]]</f>
        <v>-10639452</v>
      </c>
      <c r="J2479" s="61">
        <f>Table1[[#This Row],[gross]]/1000000</f>
        <v>4.3605479999999996</v>
      </c>
      <c r="K2479" s="61">
        <f>Table1[[#This Row],[budget]]/1000000</f>
        <v>15</v>
      </c>
      <c r="L2479" s="71">
        <f>Table1[[#This Row],[Profit_Margin]]/1000000</f>
        <v>-10.639452</v>
      </c>
    </row>
    <row r="2480" spans="1:12">
      <c r="A2480" s="68" t="s">
        <v>18467</v>
      </c>
      <c r="B2480" s="61">
        <v>120</v>
      </c>
      <c r="C2480" s="62">
        <v>25000000</v>
      </c>
      <c r="D2480" s="61" t="s">
        <v>6545</v>
      </c>
      <c r="E2480" s="61" t="s">
        <v>19669</v>
      </c>
      <c r="F2480" s="61" t="s">
        <v>37</v>
      </c>
      <c r="G2480" s="62">
        <v>2883848</v>
      </c>
      <c r="H2480" s="61">
        <v>8.3000000000000007</v>
      </c>
      <c r="I2480" s="62">
        <f>Table1[[#This Row],[gross]]-Table1[[#This Row],[budget]]</f>
        <v>22116152</v>
      </c>
      <c r="J2480" s="61">
        <f>Table1[[#This Row],[gross]]/1000000</f>
        <v>25</v>
      </c>
      <c r="K2480" s="61">
        <f>Table1[[#This Row],[budget]]/1000000</f>
        <v>2.883848</v>
      </c>
      <c r="L2480" s="71">
        <f>Table1[[#This Row],[Profit_Margin]]/1000000</f>
        <v>22.116152</v>
      </c>
    </row>
    <row r="2481" spans="1:12">
      <c r="A2481" s="68" t="s">
        <v>1016</v>
      </c>
      <c r="B2481" s="61">
        <v>97</v>
      </c>
      <c r="C2481" s="62">
        <v>27338033</v>
      </c>
      <c r="D2481" s="61" t="s">
        <v>1681</v>
      </c>
      <c r="E2481" s="61" t="s">
        <v>10226</v>
      </c>
      <c r="F2481" s="61" t="s">
        <v>37</v>
      </c>
      <c r="G2481" s="62">
        <v>23000000</v>
      </c>
      <c r="H2481" s="61">
        <v>6.1</v>
      </c>
      <c r="I2481" s="62">
        <f>Table1[[#This Row],[gross]]-Table1[[#This Row],[budget]]</f>
        <v>4338033</v>
      </c>
      <c r="J2481" s="61">
        <f>Table1[[#This Row],[gross]]/1000000</f>
        <v>27.338032999999999</v>
      </c>
      <c r="K2481" s="61">
        <f>Table1[[#This Row],[budget]]/1000000</f>
        <v>23</v>
      </c>
      <c r="L2481" s="71">
        <f>Table1[[#This Row],[Profit_Margin]]/1000000</f>
        <v>4.3380330000000002</v>
      </c>
    </row>
    <row r="2482" spans="1:12">
      <c r="A2482" s="68" t="s">
        <v>7427</v>
      </c>
      <c r="B2482" s="61">
        <v>112</v>
      </c>
      <c r="C2482" s="62">
        <v>39026186</v>
      </c>
      <c r="D2482" s="61" t="s">
        <v>1415</v>
      </c>
      <c r="E2482" s="61" t="s">
        <v>7430</v>
      </c>
      <c r="F2482" s="61" t="s">
        <v>37</v>
      </c>
      <c r="G2482" s="62">
        <v>35000000</v>
      </c>
      <c r="H2482" s="61">
        <v>5.9</v>
      </c>
      <c r="I2482" s="62">
        <f>Table1[[#This Row],[gross]]-Table1[[#This Row],[budget]]</f>
        <v>4026186</v>
      </c>
      <c r="J2482" s="61">
        <f>Table1[[#This Row],[gross]]/1000000</f>
        <v>39.026186000000003</v>
      </c>
      <c r="K2482" s="61">
        <f>Table1[[#This Row],[budget]]/1000000</f>
        <v>35</v>
      </c>
      <c r="L2482" s="71">
        <f>Table1[[#This Row],[Profit_Margin]]/1000000</f>
        <v>4.026186</v>
      </c>
    </row>
    <row r="2483" spans="1:12">
      <c r="A2483" s="68" t="s">
        <v>2367</v>
      </c>
      <c r="B2483" s="61">
        <v>128</v>
      </c>
      <c r="C2483" s="62">
        <v>124590960</v>
      </c>
      <c r="D2483" s="61" t="s">
        <v>1415</v>
      </c>
      <c r="E2483" s="61" t="s">
        <v>2590</v>
      </c>
      <c r="F2483" s="61" t="s">
        <v>37</v>
      </c>
      <c r="G2483" s="62">
        <v>80000000</v>
      </c>
      <c r="H2483" s="61">
        <v>6.7</v>
      </c>
      <c r="I2483" s="62">
        <f>Table1[[#This Row],[gross]]-Table1[[#This Row],[budget]]</f>
        <v>44590960</v>
      </c>
      <c r="J2483" s="61">
        <f>Table1[[#This Row],[gross]]/1000000</f>
        <v>124.59096</v>
      </c>
      <c r="K2483" s="61">
        <f>Table1[[#This Row],[budget]]/1000000</f>
        <v>80</v>
      </c>
      <c r="L2483" s="71">
        <f>Table1[[#This Row],[Profit_Margin]]/1000000</f>
        <v>44.590960000000003</v>
      </c>
    </row>
    <row r="2484" spans="1:12">
      <c r="A2484" s="68" t="s">
        <v>6724</v>
      </c>
      <c r="B2484" s="61">
        <v>97</v>
      </c>
      <c r="C2484" s="62">
        <v>1768416</v>
      </c>
      <c r="D2484" s="61" t="s">
        <v>2527</v>
      </c>
      <c r="E2484" s="61" t="s">
        <v>16688</v>
      </c>
      <c r="F2484" s="61" t="s">
        <v>37</v>
      </c>
      <c r="G2484" s="62">
        <v>7000000</v>
      </c>
      <c r="H2484" s="61">
        <v>6.3</v>
      </c>
      <c r="I2484" s="62">
        <f>Table1[[#This Row],[gross]]-Table1[[#This Row],[budget]]</f>
        <v>-5231584</v>
      </c>
      <c r="J2484" s="61">
        <f>Table1[[#This Row],[gross]]/1000000</f>
        <v>1.768416</v>
      </c>
      <c r="K2484" s="61">
        <f>Table1[[#This Row],[budget]]/1000000</f>
        <v>7</v>
      </c>
      <c r="L2484" s="71">
        <f>Table1[[#This Row],[Profit_Margin]]/1000000</f>
        <v>-5.2315839999999998</v>
      </c>
    </row>
    <row r="2485" spans="1:12">
      <c r="A2485" s="68" t="s">
        <v>10381</v>
      </c>
      <c r="B2485" s="61">
        <v>170</v>
      </c>
      <c r="C2485" s="62">
        <v>59696176</v>
      </c>
      <c r="D2485" s="61" t="s">
        <v>5940</v>
      </c>
      <c r="E2485" s="61" t="s">
        <v>10383</v>
      </c>
      <c r="F2485" s="61" t="s">
        <v>37</v>
      </c>
      <c r="G2485" s="62">
        <v>22000000</v>
      </c>
      <c r="H2485" s="61">
        <v>5.6</v>
      </c>
      <c r="I2485" s="62">
        <f>Table1[[#This Row],[gross]]-Table1[[#This Row],[budget]]</f>
        <v>37696176</v>
      </c>
      <c r="J2485" s="61">
        <f>Table1[[#This Row],[gross]]/1000000</f>
        <v>59.696176000000001</v>
      </c>
      <c r="K2485" s="61">
        <f>Table1[[#This Row],[budget]]/1000000</f>
        <v>22</v>
      </c>
      <c r="L2485" s="71">
        <f>Table1[[#This Row],[Profit_Margin]]/1000000</f>
        <v>37.696176000000001</v>
      </c>
    </row>
    <row r="2486" spans="1:12">
      <c r="A2486" s="68" t="s">
        <v>1889</v>
      </c>
      <c r="B2486" s="61">
        <v>94</v>
      </c>
      <c r="C2486" s="62">
        <v>17010646</v>
      </c>
      <c r="D2486" s="61" t="s">
        <v>515</v>
      </c>
      <c r="E2486" s="61" t="s">
        <v>1892</v>
      </c>
      <c r="F2486" s="61" t="s">
        <v>37</v>
      </c>
      <c r="G2486" s="62">
        <v>84000000</v>
      </c>
      <c r="H2486" s="61">
        <v>2.2000000000000002</v>
      </c>
      <c r="I2486" s="62">
        <f>Table1[[#This Row],[gross]]-Table1[[#This Row],[budget]]</f>
        <v>-66989354</v>
      </c>
      <c r="J2486" s="61">
        <f>Table1[[#This Row],[gross]]/1000000</f>
        <v>17.010646000000001</v>
      </c>
      <c r="K2486" s="61">
        <f>Table1[[#This Row],[budget]]/1000000</f>
        <v>84</v>
      </c>
      <c r="L2486" s="71">
        <f>Table1[[#This Row],[Profit_Margin]]/1000000</f>
        <v>-66.989354000000006</v>
      </c>
    </row>
    <row r="2487" spans="1:12">
      <c r="A2487" s="68" t="s">
        <v>17305</v>
      </c>
      <c r="B2487" s="61">
        <v>86</v>
      </c>
      <c r="C2487" s="62">
        <v>20200</v>
      </c>
      <c r="D2487" s="61" t="s">
        <v>6199</v>
      </c>
      <c r="E2487" s="61" t="s">
        <v>17307</v>
      </c>
      <c r="F2487" s="61" t="s">
        <v>37</v>
      </c>
      <c r="G2487" s="62">
        <v>6000000</v>
      </c>
      <c r="H2487" s="61">
        <v>5.8</v>
      </c>
      <c r="I2487" s="62">
        <f>Table1[[#This Row],[gross]]-Table1[[#This Row],[budget]]</f>
        <v>-5979800</v>
      </c>
      <c r="J2487" s="61">
        <f>Table1[[#This Row],[gross]]/1000000</f>
        <v>2.0199999999999999E-2</v>
      </c>
      <c r="K2487" s="61">
        <f>Table1[[#This Row],[budget]]/1000000</f>
        <v>6</v>
      </c>
      <c r="L2487" s="71">
        <f>Table1[[#This Row],[Profit_Margin]]/1000000</f>
        <v>-5.9798</v>
      </c>
    </row>
    <row r="2488" spans="1:12">
      <c r="A2488" s="68" t="s">
        <v>20688</v>
      </c>
      <c r="B2488" s="61">
        <v>109</v>
      </c>
      <c r="C2488" s="62">
        <v>3050934</v>
      </c>
      <c r="D2488" s="61" t="s">
        <v>6199</v>
      </c>
      <c r="E2488" s="61" t="s">
        <v>20689</v>
      </c>
      <c r="F2488" s="61" t="s">
        <v>37</v>
      </c>
      <c r="G2488" s="62">
        <v>1800000</v>
      </c>
      <c r="H2488" s="61">
        <v>7.3</v>
      </c>
      <c r="I2488" s="62">
        <f>Table1[[#This Row],[gross]]-Table1[[#This Row],[budget]]</f>
        <v>1250934</v>
      </c>
      <c r="J2488" s="61">
        <f>Table1[[#This Row],[gross]]/1000000</f>
        <v>3.0509339999999998</v>
      </c>
      <c r="K2488" s="61">
        <f>Table1[[#This Row],[budget]]/1000000</f>
        <v>1.8</v>
      </c>
      <c r="L2488" s="71">
        <f>Table1[[#This Row],[Profit_Margin]]/1000000</f>
        <v>1.250934</v>
      </c>
    </row>
    <row r="2489" spans="1:12">
      <c r="A2489" s="68" t="s">
        <v>14238</v>
      </c>
      <c r="B2489" s="61">
        <v>93</v>
      </c>
      <c r="C2489" s="62">
        <v>10198766</v>
      </c>
      <c r="D2489" s="61" t="s">
        <v>1671</v>
      </c>
      <c r="E2489" s="61" t="s">
        <v>14239</v>
      </c>
      <c r="F2489" s="61" t="s">
        <v>37</v>
      </c>
      <c r="G2489" s="62">
        <v>12000000</v>
      </c>
      <c r="H2489" s="61">
        <v>5.4</v>
      </c>
      <c r="I2489" s="62">
        <f>Table1[[#This Row],[gross]]-Table1[[#This Row],[budget]]</f>
        <v>-1801234</v>
      </c>
      <c r="J2489" s="61">
        <f>Table1[[#This Row],[gross]]/1000000</f>
        <v>10.198766000000001</v>
      </c>
      <c r="K2489" s="61">
        <f>Table1[[#This Row],[budget]]/1000000</f>
        <v>12</v>
      </c>
      <c r="L2489" s="71">
        <f>Table1[[#This Row],[Profit_Margin]]/1000000</f>
        <v>-1.801234</v>
      </c>
    </row>
    <row r="2490" spans="1:12">
      <c r="A2490" s="68" t="s">
        <v>13944</v>
      </c>
      <c r="B2490" s="61">
        <v>101</v>
      </c>
      <c r="C2490" s="62">
        <v>11956207</v>
      </c>
      <c r="D2490" s="61" t="s">
        <v>5103</v>
      </c>
      <c r="E2490" s="61" t="s">
        <v>13947</v>
      </c>
      <c r="F2490" s="61" t="s">
        <v>37</v>
      </c>
      <c r="G2490" s="62">
        <v>16000000</v>
      </c>
      <c r="H2490" s="61">
        <v>5.0999999999999996</v>
      </c>
      <c r="I2490" s="62">
        <f>Table1[[#This Row],[gross]]-Table1[[#This Row],[budget]]</f>
        <v>-4043793</v>
      </c>
      <c r="J2490" s="61">
        <f>Table1[[#This Row],[gross]]/1000000</f>
        <v>11.956206999999999</v>
      </c>
      <c r="K2490" s="61">
        <f>Table1[[#This Row],[budget]]/1000000</f>
        <v>16</v>
      </c>
      <c r="L2490" s="71">
        <f>Table1[[#This Row],[Profit_Margin]]/1000000</f>
        <v>-4.043793</v>
      </c>
    </row>
    <row r="2491" spans="1:12">
      <c r="A2491" s="68" t="s">
        <v>7785</v>
      </c>
      <c r="B2491" s="61">
        <v>115</v>
      </c>
      <c r="C2491" s="62">
        <v>43490057</v>
      </c>
      <c r="D2491" s="61" t="s">
        <v>2527</v>
      </c>
      <c r="E2491" s="61" t="s">
        <v>16318</v>
      </c>
      <c r="F2491" s="61" t="s">
        <v>37</v>
      </c>
      <c r="G2491" s="62">
        <v>7500000</v>
      </c>
      <c r="H2491" s="61">
        <v>6.9</v>
      </c>
      <c r="I2491" s="62">
        <f>Table1[[#This Row],[gross]]-Table1[[#This Row],[budget]]</f>
        <v>35990057</v>
      </c>
      <c r="J2491" s="61">
        <f>Table1[[#This Row],[gross]]/1000000</f>
        <v>43.490057</v>
      </c>
      <c r="K2491" s="61">
        <f>Table1[[#This Row],[budget]]/1000000</f>
        <v>7.5</v>
      </c>
      <c r="L2491" s="71">
        <f>Table1[[#This Row],[Profit_Margin]]/1000000</f>
        <v>35.990057</v>
      </c>
    </row>
    <row r="2492" spans="1:12">
      <c r="A2492" s="68" t="s">
        <v>18112</v>
      </c>
      <c r="B2492" s="61">
        <v>99</v>
      </c>
      <c r="C2492" s="62">
        <v>274385</v>
      </c>
      <c r="D2492" s="61" t="s">
        <v>2527</v>
      </c>
      <c r="E2492" s="61" t="s">
        <v>18113</v>
      </c>
      <c r="F2492" s="61" t="s">
        <v>8731</v>
      </c>
      <c r="G2492" s="62">
        <v>4000000</v>
      </c>
      <c r="H2492" s="61">
        <v>7.3</v>
      </c>
      <c r="I2492" s="62">
        <f>Table1[[#This Row],[gross]]-Table1[[#This Row],[budget]]</f>
        <v>-3725615</v>
      </c>
      <c r="J2492" s="61">
        <f>Table1[[#This Row],[gross]]/1000000</f>
        <v>0.27438499999999999</v>
      </c>
      <c r="K2492" s="61">
        <f>Table1[[#This Row],[budget]]/1000000</f>
        <v>4</v>
      </c>
      <c r="L2492" s="71">
        <f>Table1[[#This Row],[Profit_Margin]]/1000000</f>
        <v>-3.7256149999999999</v>
      </c>
    </row>
    <row r="2493" spans="1:12">
      <c r="A2493" s="68" t="s">
        <v>12569</v>
      </c>
      <c r="B2493" s="61">
        <v>92</v>
      </c>
      <c r="C2493" s="62">
        <v>13922211</v>
      </c>
      <c r="D2493" s="61" t="s">
        <v>1671</v>
      </c>
      <c r="E2493" s="61" t="s">
        <v>12570</v>
      </c>
      <c r="F2493" s="61" t="s">
        <v>37</v>
      </c>
      <c r="G2493" s="62">
        <v>16000000</v>
      </c>
      <c r="H2493" s="61">
        <v>4.4000000000000004</v>
      </c>
      <c r="I2493" s="62">
        <f>Table1[[#This Row],[gross]]-Table1[[#This Row],[budget]]</f>
        <v>-2077789</v>
      </c>
      <c r="J2493" s="61">
        <f>Table1[[#This Row],[gross]]/1000000</f>
        <v>13.922211000000001</v>
      </c>
      <c r="K2493" s="61">
        <f>Table1[[#This Row],[budget]]/1000000</f>
        <v>16</v>
      </c>
      <c r="L2493" s="71">
        <f>Table1[[#This Row],[Profit_Margin]]/1000000</f>
        <v>-2.0777890000000001</v>
      </c>
    </row>
    <row r="2494" spans="1:12">
      <c r="A2494" s="68" t="s">
        <v>11835</v>
      </c>
      <c r="B2494" s="61">
        <v>106</v>
      </c>
      <c r="C2494" s="62">
        <v>43853424</v>
      </c>
      <c r="D2494" s="61" t="s">
        <v>11837</v>
      </c>
      <c r="E2494" s="61" t="s">
        <v>11838</v>
      </c>
      <c r="F2494" s="61" t="s">
        <v>37</v>
      </c>
      <c r="G2494" s="62">
        <v>18000000</v>
      </c>
      <c r="H2494" s="61">
        <v>7.1</v>
      </c>
      <c r="I2494" s="62">
        <f>Table1[[#This Row],[gross]]-Table1[[#This Row],[budget]]</f>
        <v>25853424</v>
      </c>
      <c r="J2494" s="61">
        <f>Table1[[#This Row],[gross]]/1000000</f>
        <v>43.853423999999997</v>
      </c>
      <c r="K2494" s="61">
        <f>Table1[[#This Row],[budget]]/1000000</f>
        <v>18</v>
      </c>
      <c r="L2494" s="71">
        <f>Table1[[#This Row],[Profit_Margin]]/1000000</f>
        <v>25.853424</v>
      </c>
    </row>
    <row r="2495" spans="1:12">
      <c r="A2495" s="68" t="s">
        <v>13527</v>
      </c>
      <c r="B2495" s="61">
        <v>84</v>
      </c>
      <c r="C2495" s="62">
        <v>3100650</v>
      </c>
      <c r="D2495" s="61" t="s">
        <v>6132</v>
      </c>
      <c r="E2495" s="61" t="s">
        <v>13530</v>
      </c>
      <c r="F2495" s="61" t="s">
        <v>37</v>
      </c>
      <c r="G2495" s="62">
        <v>14000000</v>
      </c>
      <c r="H2495" s="61">
        <v>3.9</v>
      </c>
      <c r="I2495" s="62">
        <f>Table1[[#This Row],[gross]]-Table1[[#This Row],[budget]]</f>
        <v>-10899350</v>
      </c>
      <c r="J2495" s="61">
        <f>Table1[[#This Row],[gross]]/1000000</f>
        <v>3.1006499999999999</v>
      </c>
      <c r="K2495" s="61">
        <f>Table1[[#This Row],[budget]]/1000000</f>
        <v>14</v>
      </c>
      <c r="L2495" s="71">
        <f>Table1[[#This Row],[Profit_Margin]]/1000000</f>
        <v>-10.89935</v>
      </c>
    </row>
    <row r="2496" spans="1:12">
      <c r="A2496" s="68" t="s">
        <v>728</v>
      </c>
      <c r="B2496" s="61">
        <v>93</v>
      </c>
      <c r="C2496" s="62">
        <v>54696902</v>
      </c>
      <c r="D2496" s="61" t="s">
        <v>5032</v>
      </c>
      <c r="E2496" s="61" t="s">
        <v>7939</v>
      </c>
      <c r="F2496" s="61" t="s">
        <v>37</v>
      </c>
      <c r="G2496" s="62">
        <v>32000000</v>
      </c>
      <c r="H2496" s="61">
        <v>7.5</v>
      </c>
      <c r="I2496" s="62">
        <f>Table1[[#This Row],[gross]]-Table1[[#This Row],[budget]]</f>
        <v>22696902</v>
      </c>
      <c r="J2496" s="61">
        <f>Table1[[#This Row],[gross]]/1000000</f>
        <v>54.696902000000001</v>
      </c>
      <c r="K2496" s="61">
        <f>Table1[[#This Row],[budget]]/1000000</f>
        <v>32</v>
      </c>
      <c r="L2496" s="71">
        <f>Table1[[#This Row],[Profit_Margin]]/1000000</f>
        <v>22.696902000000001</v>
      </c>
    </row>
    <row r="2497" spans="1:12">
      <c r="A2497" s="68" t="s">
        <v>10558</v>
      </c>
      <c r="B2497" s="61">
        <v>81</v>
      </c>
      <c r="C2497" s="62">
        <v>52008288</v>
      </c>
      <c r="D2497" s="61" t="s">
        <v>10559</v>
      </c>
      <c r="E2497" s="61" t="s">
        <v>10560</v>
      </c>
      <c r="F2497" s="61" t="s">
        <v>37</v>
      </c>
      <c r="G2497" s="62">
        <v>21000000</v>
      </c>
      <c r="H2497" s="61">
        <v>7.8</v>
      </c>
      <c r="I2497" s="62">
        <f>Table1[[#This Row],[gross]]-Table1[[#This Row],[budget]]</f>
        <v>31008288</v>
      </c>
      <c r="J2497" s="61">
        <f>Table1[[#This Row],[gross]]/1000000</f>
        <v>52.008288</v>
      </c>
      <c r="K2497" s="61">
        <f>Table1[[#This Row],[budget]]/1000000</f>
        <v>21</v>
      </c>
      <c r="L2497" s="71">
        <f>Table1[[#This Row],[Profit_Margin]]/1000000</f>
        <v>31.008288</v>
      </c>
    </row>
    <row r="2498" spans="1:12">
      <c r="A2498" s="68" t="s">
        <v>9802</v>
      </c>
      <c r="B2498" s="61">
        <v>160</v>
      </c>
      <c r="C2498" s="62">
        <v>273420</v>
      </c>
      <c r="D2498" s="61" t="s">
        <v>12320</v>
      </c>
      <c r="E2498" s="61" t="s">
        <v>12321</v>
      </c>
      <c r="F2498" s="61" t="s">
        <v>37</v>
      </c>
      <c r="G2498" s="62">
        <v>17000000</v>
      </c>
      <c r="H2498" s="61">
        <v>5.5</v>
      </c>
      <c r="I2498" s="62">
        <f>Table1[[#This Row],[gross]]-Table1[[#This Row],[budget]]</f>
        <v>-16726580</v>
      </c>
      <c r="J2498" s="61">
        <f>Table1[[#This Row],[gross]]/1000000</f>
        <v>0.27342</v>
      </c>
      <c r="K2498" s="61">
        <f>Table1[[#This Row],[budget]]/1000000</f>
        <v>17</v>
      </c>
      <c r="L2498" s="71">
        <f>Table1[[#This Row],[Profit_Margin]]/1000000</f>
        <v>-16.726579999999998</v>
      </c>
    </row>
    <row r="2499" spans="1:12">
      <c r="A2499" s="68" t="s">
        <v>3098</v>
      </c>
      <c r="B2499" s="61">
        <v>124</v>
      </c>
      <c r="C2499" s="62">
        <v>52418902</v>
      </c>
      <c r="D2499" s="61" t="s">
        <v>3794</v>
      </c>
      <c r="E2499" s="61" t="s">
        <v>8344</v>
      </c>
      <c r="F2499" s="61" t="s">
        <v>37</v>
      </c>
      <c r="G2499" s="62">
        <v>30000000</v>
      </c>
      <c r="H2499" s="61">
        <v>7.5</v>
      </c>
      <c r="I2499" s="62">
        <f>Table1[[#This Row],[gross]]-Table1[[#This Row],[budget]]</f>
        <v>22418902</v>
      </c>
      <c r="J2499" s="61">
        <f>Table1[[#This Row],[gross]]/1000000</f>
        <v>52.418902000000003</v>
      </c>
      <c r="K2499" s="61">
        <f>Table1[[#This Row],[budget]]/1000000</f>
        <v>30</v>
      </c>
      <c r="L2499" s="71">
        <f>Table1[[#This Row],[Profit_Margin]]/1000000</f>
        <v>22.418901999999999</v>
      </c>
    </row>
    <row r="2500" spans="1:12">
      <c r="A2500" s="68" t="s">
        <v>1453</v>
      </c>
      <c r="B2500" s="61">
        <v>81</v>
      </c>
      <c r="C2500" s="62">
        <v>30105968</v>
      </c>
      <c r="D2500" s="61" t="s">
        <v>621</v>
      </c>
      <c r="E2500" s="61" t="s">
        <v>7223</v>
      </c>
      <c r="F2500" s="61" t="s">
        <v>37</v>
      </c>
      <c r="G2500" s="62">
        <v>37000000</v>
      </c>
      <c r="H2500" s="61">
        <v>4.5</v>
      </c>
      <c r="I2500" s="62">
        <f>Table1[[#This Row],[gross]]-Table1[[#This Row],[budget]]</f>
        <v>-6894032</v>
      </c>
      <c r="J2500" s="61">
        <f>Table1[[#This Row],[gross]]/1000000</f>
        <v>30.105968000000001</v>
      </c>
      <c r="K2500" s="61">
        <f>Table1[[#This Row],[budget]]/1000000</f>
        <v>37</v>
      </c>
      <c r="L2500" s="71">
        <f>Table1[[#This Row],[Profit_Margin]]/1000000</f>
        <v>-6.8940320000000002</v>
      </c>
    </row>
    <row r="2501" spans="1:12">
      <c r="A2501" s="68" t="s">
        <v>3694</v>
      </c>
      <c r="B2501" s="61">
        <v>130</v>
      </c>
      <c r="C2501" s="62">
        <v>90454043</v>
      </c>
      <c r="D2501" s="61" t="s">
        <v>50</v>
      </c>
      <c r="E2501" s="61" t="s">
        <v>3696</v>
      </c>
      <c r="F2501" s="61" t="s">
        <v>37</v>
      </c>
      <c r="G2501" s="62">
        <v>65000000</v>
      </c>
      <c r="H2501" s="61">
        <v>6.4</v>
      </c>
      <c r="I2501" s="62">
        <f>Table1[[#This Row],[gross]]-Table1[[#This Row],[budget]]</f>
        <v>25454043</v>
      </c>
      <c r="J2501" s="61">
        <f>Table1[[#This Row],[gross]]/1000000</f>
        <v>90.454042999999999</v>
      </c>
      <c r="K2501" s="61">
        <f>Table1[[#This Row],[budget]]/1000000</f>
        <v>65</v>
      </c>
      <c r="L2501" s="71">
        <f>Table1[[#This Row],[Profit_Margin]]/1000000</f>
        <v>25.454042999999999</v>
      </c>
    </row>
    <row r="2502" spans="1:12">
      <c r="A2502" s="68" t="s">
        <v>2669</v>
      </c>
      <c r="B2502" s="61">
        <v>88</v>
      </c>
      <c r="C2502" s="62">
        <v>90443603</v>
      </c>
      <c r="D2502" s="61" t="s">
        <v>2670</v>
      </c>
      <c r="E2502" s="61" t="s">
        <v>2671</v>
      </c>
      <c r="F2502" s="61" t="s">
        <v>37</v>
      </c>
      <c r="G2502" s="62">
        <v>80000000</v>
      </c>
      <c r="H2502" s="61">
        <v>6.3</v>
      </c>
      <c r="I2502" s="62">
        <f>Table1[[#This Row],[gross]]-Table1[[#This Row],[budget]]</f>
        <v>10443603</v>
      </c>
      <c r="J2502" s="61">
        <f>Table1[[#This Row],[gross]]/1000000</f>
        <v>90.443602999999996</v>
      </c>
      <c r="K2502" s="61">
        <f>Table1[[#This Row],[budget]]/1000000</f>
        <v>80</v>
      </c>
      <c r="L2502" s="71">
        <f>Table1[[#This Row],[Profit_Margin]]/1000000</f>
        <v>10.443603</v>
      </c>
    </row>
    <row r="2503" spans="1:12">
      <c r="A2503" s="68" t="s">
        <v>10325</v>
      </c>
      <c r="B2503" s="61">
        <v>96</v>
      </c>
      <c r="C2503" s="62">
        <v>38119483</v>
      </c>
      <c r="D2503" s="61" t="s">
        <v>1875</v>
      </c>
      <c r="E2503" s="61" t="s">
        <v>10328</v>
      </c>
      <c r="F2503" s="61" t="s">
        <v>37</v>
      </c>
      <c r="G2503" s="62">
        <v>22700000</v>
      </c>
      <c r="H2503" s="61">
        <v>7.1</v>
      </c>
      <c r="I2503" s="62">
        <f>Table1[[#This Row],[gross]]-Table1[[#This Row],[budget]]</f>
        <v>15419483</v>
      </c>
      <c r="J2503" s="61">
        <f>Table1[[#This Row],[gross]]/1000000</f>
        <v>38.119483000000002</v>
      </c>
      <c r="K2503" s="61">
        <f>Table1[[#This Row],[budget]]/1000000</f>
        <v>22.7</v>
      </c>
      <c r="L2503" s="71">
        <f>Table1[[#This Row],[Profit_Margin]]/1000000</f>
        <v>15.419483</v>
      </c>
    </row>
    <row r="2504" spans="1:12">
      <c r="A2504" s="68" t="s">
        <v>5433</v>
      </c>
      <c r="B2504" s="61">
        <v>100</v>
      </c>
      <c r="C2504" s="62">
        <v>15369573</v>
      </c>
      <c r="D2504" s="61" t="s">
        <v>1875</v>
      </c>
      <c r="E2504" s="61" t="s">
        <v>19251</v>
      </c>
      <c r="F2504" s="61" t="s">
        <v>37</v>
      </c>
      <c r="G2504" s="62">
        <v>3000000</v>
      </c>
      <c r="H2504" s="61">
        <v>5.3</v>
      </c>
      <c r="I2504" s="62">
        <f>Table1[[#This Row],[gross]]-Table1[[#This Row],[budget]]</f>
        <v>12369573</v>
      </c>
      <c r="J2504" s="61">
        <f>Table1[[#This Row],[gross]]/1000000</f>
        <v>15.369573000000001</v>
      </c>
      <c r="K2504" s="61">
        <f>Table1[[#This Row],[budget]]/1000000</f>
        <v>3</v>
      </c>
      <c r="L2504" s="71">
        <f>Table1[[#This Row],[Profit_Margin]]/1000000</f>
        <v>12.369573000000001</v>
      </c>
    </row>
    <row r="2505" spans="1:12">
      <c r="A2505" s="68" t="s">
        <v>1413</v>
      </c>
      <c r="B2505" s="61">
        <v>131</v>
      </c>
      <c r="C2505" s="62">
        <v>42044321</v>
      </c>
      <c r="D2505" s="61" t="s">
        <v>1415</v>
      </c>
      <c r="E2505" s="61" t="s">
        <v>3113</v>
      </c>
      <c r="F2505" s="61" t="s">
        <v>37</v>
      </c>
      <c r="G2505" s="62">
        <v>80000000</v>
      </c>
      <c r="H2505" s="61">
        <v>6.5</v>
      </c>
      <c r="I2505" s="62">
        <f>Table1[[#This Row],[gross]]-Table1[[#This Row],[budget]]</f>
        <v>-37955679</v>
      </c>
      <c r="J2505" s="61">
        <f>Table1[[#This Row],[gross]]/1000000</f>
        <v>42.044320999999997</v>
      </c>
      <c r="K2505" s="61">
        <f>Table1[[#This Row],[budget]]/1000000</f>
        <v>80</v>
      </c>
      <c r="L2505" s="71">
        <f>Table1[[#This Row],[Profit_Margin]]/1000000</f>
        <v>-37.955679000000003</v>
      </c>
    </row>
    <row r="2506" spans="1:12">
      <c r="A2506" s="68" t="s">
        <v>14946</v>
      </c>
      <c r="B2506" s="61">
        <v>116</v>
      </c>
      <c r="C2506" s="62">
        <v>24397469</v>
      </c>
      <c r="D2506" s="61" t="s">
        <v>6199</v>
      </c>
      <c r="E2506" s="61" t="s">
        <v>14947</v>
      </c>
      <c r="F2506" s="61" t="s">
        <v>37</v>
      </c>
      <c r="G2506" s="62">
        <v>17000000</v>
      </c>
      <c r="H2506" s="61">
        <v>5.7</v>
      </c>
      <c r="I2506" s="62">
        <f>Table1[[#This Row],[gross]]-Table1[[#This Row],[budget]]</f>
        <v>7397469</v>
      </c>
      <c r="J2506" s="61">
        <f>Table1[[#This Row],[gross]]/1000000</f>
        <v>24.397469000000001</v>
      </c>
      <c r="K2506" s="61">
        <f>Table1[[#This Row],[budget]]/1000000</f>
        <v>17</v>
      </c>
      <c r="L2506" s="71">
        <f>Table1[[#This Row],[Profit_Margin]]/1000000</f>
        <v>7.3974690000000001</v>
      </c>
    </row>
    <row r="2507" spans="1:12">
      <c r="A2507" s="68" t="s">
        <v>6432</v>
      </c>
      <c r="B2507" s="61">
        <v>98</v>
      </c>
      <c r="C2507" s="62">
        <v>54967359</v>
      </c>
      <c r="D2507" s="61" t="s">
        <v>5765</v>
      </c>
      <c r="E2507" s="61" t="s">
        <v>6434</v>
      </c>
      <c r="F2507" s="61" t="s">
        <v>37</v>
      </c>
      <c r="G2507" s="62">
        <v>40000000</v>
      </c>
      <c r="H2507" s="61">
        <v>5.2</v>
      </c>
      <c r="I2507" s="62">
        <f>Table1[[#This Row],[gross]]-Table1[[#This Row],[budget]]</f>
        <v>14967359</v>
      </c>
      <c r="J2507" s="61">
        <f>Table1[[#This Row],[gross]]/1000000</f>
        <v>54.967359000000002</v>
      </c>
      <c r="K2507" s="61">
        <f>Table1[[#This Row],[budget]]/1000000</f>
        <v>40</v>
      </c>
      <c r="L2507" s="71">
        <f>Table1[[#This Row],[Profit_Margin]]/1000000</f>
        <v>14.967359</v>
      </c>
    </row>
    <row r="2508" spans="1:12">
      <c r="A2508" s="68" t="s">
        <v>21856</v>
      </c>
      <c r="B2508" s="61">
        <v>81</v>
      </c>
      <c r="C2508" s="62">
        <v>6387</v>
      </c>
      <c r="D2508" s="61" t="s">
        <v>2256</v>
      </c>
      <c r="E2508" s="61" t="s">
        <v>21858</v>
      </c>
      <c r="F2508" s="61" t="s">
        <v>37</v>
      </c>
      <c r="G2508" s="62">
        <v>1000000</v>
      </c>
      <c r="H2508" s="61">
        <v>6.9</v>
      </c>
      <c r="I2508" s="62">
        <f>Table1[[#This Row],[gross]]-Table1[[#This Row],[budget]]</f>
        <v>-993613</v>
      </c>
      <c r="J2508" s="61">
        <f>Table1[[#This Row],[gross]]/1000000</f>
        <v>6.3870000000000003E-3</v>
      </c>
      <c r="K2508" s="61">
        <f>Table1[[#This Row],[budget]]/1000000</f>
        <v>1</v>
      </c>
      <c r="L2508" s="71">
        <f>Table1[[#This Row],[Profit_Margin]]/1000000</f>
        <v>-0.99361299999999997</v>
      </c>
    </row>
    <row r="2509" spans="1:12">
      <c r="A2509" s="68" t="s">
        <v>1489</v>
      </c>
      <c r="B2509" s="61">
        <v>108</v>
      </c>
      <c r="C2509" s="62">
        <v>60054449</v>
      </c>
      <c r="D2509" s="61" t="s">
        <v>2208</v>
      </c>
      <c r="E2509" s="61" t="s">
        <v>7325</v>
      </c>
      <c r="F2509" s="61" t="s">
        <v>37</v>
      </c>
      <c r="G2509" s="62">
        <v>35000000</v>
      </c>
      <c r="H2509" s="61">
        <v>5.8</v>
      </c>
      <c r="I2509" s="62">
        <f>Table1[[#This Row],[gross]]-Table1[[#This Row],[budget]]</f>
        <v>25054449</v>
      </c>
      <c r="J2509" s="61">
        <f>Table1[[#This Row],[gross]]/1000000</f>
        <v>60.054448999999998</v>
      </c>
      <c r="K2509" s="61">
        <f>Table1[[#This Row],[budget]]/1000000</f>
        <v>35</v>
      </c>
      <c r="L2509" s="71">
        <f>Table1[[#This Row],[Profit_Margin]]/1000000</f>
        <v>25.054449000000002</v>
      </c>
    </row>
    <row r="2510" spans="1:12">
      <c r="A2510" s="68" t="s">
        <v>48</v>
      </c>
      <c r="B2510" s="61">
        <v>148</v>
      </c>
      <c r="C2510" s="62">
        <v>200074175</v>
      </c>
      <c r="D2510" s="61" t="s">
        <v>50</v>
      </c>
      <c r="E2510" s="61" t="s">
        <v>52</v>
      </c>
      <c r="F2510" s="61" t="s">
        <v>37</v>
      </c>
      <c r="G2510" s="62">
        <v>245000000</v>
      </c>
      <c r="H2510" s="61">
        <v>6.8</v>
      </c>
      <c r="I2510" s="62">
        <f>Table1[[#This Row],[gross]]-Table1[[#This Row],[budget]]</f>
        <v>-44925825</v>
      </c>
      <c r="J2510" s="61">
        <f>Table1[[#This Row],[gross]]/1000000</f>
        <v>200.074175</v>
      </c>
      <c r="K2510" s="61">
        <f>Table1[[#This Row],[budget]]/1000000</f>
        <v>245</v>
      </c>
      <c r="L2510" s="71">
        <f>Table1[[#This Row],[Profit_Margin]]/1000000</f>
        <v>-44.925825000000003</v>
      </c>
    </row>
    <row r="2511" spans="1:12">
      <c r="A2511" s="68" t="s">
        <v>1605</v>
      </c>
      <c r="B2511" s="61">
        <v>121</v>
      </c>
      <c r="C2511" s="62">
        <v>48068396</v>
      </c>
      <c r="D2511" s="61" t="s">
        <v>1606</v>
      </c>
      <c r="E2511" s="61" t="s">
        <v>1608</v>
      </c>
      <c r="F2511" s="61" t="s">
        <v>37</v>
      </c>
      <c r="G2511" s="62">
        <v>160000000</v>
      </c>
      <c r="H2511" s="61">
        <v>3.7</v>
      </c>
      <c r="I2511" s="62">
        <f>Table1[[#This Row],[gross]]-Table1[[#This Row],[budget]]</f>
        <v>-111931604</v>
      </c>
      <c r="J2511" s="61">
        <f>Table1[[#This Row],[gross]]/1000000</f>
        <v>48.068396</v>
      </c>
      <c r="K2511" s="61">
        <f>Table1[[#This Row],[budget]]/1000000</f>
        <v>160</v>
      </c>
      <c r="L2511" s="71">
        <f>Table1[[#This Row],[Profit_Margin]]/1000000</f>
        <v>-111.93160399999999</v>
      </c>
    </row>
    <row r="2512" spans="1:12">
      <c r="A2512" s="68" t="s">
        <v>443</v>
      </c>
      <c r="B2512" s="61">
        <v>135</v>
      </c>
      <c r="C2512" s="62">
        <v>43929341</v>
      </c>
      <c r="D2512" s="61" t="s">
        <v>1407</v>
      </c>
      <c r="E2512" s="61" t="s">
        <v>1409</v>
      </c>
      <c r="F2512" s="61" t="s">
        <v>37</v>
      </c>
      <c r="G2512" s="62">
        <v>120000000</v>
      </c>
      <c r="H2512" s="61">
        <v>6.1</v>
      </c>
      <c r="I2512" s="62">
        <f>Table1[[#This Row],[gross]]-Table1[[#This Row],[budget]]</f>
        <v>-76070659</v>
      </c>
      <c r="J2512" s="61">
        <f>Table1[[#This Row],[gross]]/1000000</f>
        <v>43.929341000000001</v>
      </c>
      <c r="K2512" s="61">
        <f>Table1[[#This Row],[budget]]/1000000</f>
        <v>120</v>
      </c>
      <c r="L2512" s="71">
        <f>Table1[[#This Row],[Profit_Margin]]/1000000</f>
        <v>-76.070659000000006</v>
      </c>
    </row>
    <row r="2513" spans="1:12">
      <c r="A2513" s="68" t="s">
        <v>1605</v>
      </c>
      <c r="B2513" s="61">
        <v>116</v>
      </c>
      <c r="C2513" s="62">
        <v>121248145</v>
      </c>
      <c r="D2513" s="61" t="s">
        <v>3336</v>
      </c>
      <c r="E2513" s="61" t="s">
        <v>8099</v>
      </c>
      <c r="F2513" s="61" t="s">
        <v>37</v>
      </c>
      <c r="G2513" s="62">
        <v>25000000</v>
      </c>
      <c r="H2513" s="61">
        <v>7.2</v>
      </c>
      <c r="I2513" s="62">
        <f>Table1[[#This Row],[gross]]-Table1[[#This Row],[budget]]</f>
        <v>96248145</v>
      </c>
      <c r="J2513" s="61">
        <f>Table1[[#This Row],[gross]]/1000000</f>
        <v>121.24814499999999</v>
      </c>
      <c r="K2513" s="61">
        <f>Table1[[#This Row],[budget]]/1000000</f>
        <v>25</v>
      </c>
      <c r="L2513" s="71">
        <f>Table1[[#This Row],[Profit_Margin]]/1000000</f>
        <v>96.248144999999994</v>
      </c>
    </row>
    <row r="2514" spans="1:12">
      <c r="A2514" s="68" t="s">
        <v>3122</v>
      </c>
      <c r="B2514" s="61">
        <v>134</v>
      </c>
      <c r="C2514" s="62">
        <v>36976367</v>
      </c>
      <c r="D2514" s="61" t="s">
        <v>2202</v>
      </c>
      <c r="E2514" s="61" t="s">
        <v>3203</v>
      </c>
      <c r="F2514" s="61" t="s">
        <v>37</v>
      </c>
      <c r="G2514" s="62">
        <v>75000000</v>
      </c>
      <c r="H2514" s="61">
        <v>6</v>
      </c>
      <c r="I2514" s="62">
        <f>Table1[[#This Row],[gross]]-Table1[[#This Row],[budget]]</f>
        <v>-38023633</v>
      </c>
      <c r="J2514" s="61">
        <f>Table1[[#This Row],[gross]]/1000000</f>
        <v>36.976367000000003</v>
      </c>
      <c r="K2514" s="61">
        <f>Table1[[#This Row],[budget]]/1000000</f>
        <v>75</v>
      </c>
      <c r="L2514" s="71">
        <f>Table1[[#This Row],[Profit_Margin]]/1000000</f>
        <v>-38.023632999999997</v>
      </c>
    </row>
    <row r="2515" spans="1:12">
      <c r="A2515" s="68" t="s">
        <v>14099</v>
      </c>
      <c r="B2515" s="61">
        <v>118</v>
      </c>
      <c r="C2515" s="62">
        <v>800000</v>
      </c>
      <c r="D2515" s="61" t="s">
        <v>13450</v>
      </c>
      <c r="E2515" s="61" t="s">
        <v>15231</v>
      </c>
      <c r="F2515" s="61" t="s">
        <v>37</v>
      </c>
      <c r="G2515" s="62">
        <v>14000000</v>
      </c>
      <c r="H2515" s="61">
        <v>5.2</v>
      </c>
      <c r="I2515" s="62">
        <f>Table1[[#This Row],[gross]]-Table1[[#This Row],[budget]]</f>
        <v>-13200000</v>
      </c>
      <c r="J2515" s="61">
        <f>Table1[[#This Row],[gross]]/1000000</f>
        <v>0.8</v>
      </c>
      <c r="K2515" s="61">
        <f>Table1[[#This Row],[budget]]/1000000</f>
        <v>14</v>
      </c>
      <c r="L2515" s="71">
        <f>Table1[[#This Row],[Profit_Margin]]/1000000</f>
        <v>-13.2</v>
      </c>
    </row>
    <row r="2516" spans="1:12">
      <c r="A2516" s="68" t="s">
        <v>9674</v>
      </c>
      <c r="B2516" s="61">
        <v>93</v>
      </c>
      <c r="C2516" s="62">
        <v>29247405</v>
      </c>
      <c r="D2516" s="61" t="s">
        <v>9676</v>
      </c>
      <c r="E2516" s="61" t="s">
        <v>9677</v>
      </c>
      <c r="F2516" s="61" t="s">
        <v>37</v>
      </c>
      <c r="G2516" s="62">
        <v>25000000</v>
      </c>
      <c r="H2516" s="61">
        <v>3.3</v>
      </c>
      <c r="I2516" s="62">
        <f>Table1[[#This Row],[gross]]-Table1[[#This Row],[budget]]</f>
        <v>4247405</v>
      </c>
      <c r="J2516" s="61">
        <f>Table1[[#This Row],[gross]]/1000000</f>
        <v>29.247405000000001</v>
      </c>
      <c r="K2516" s="61">
        <f>Table1[[#This Row],[budget]]/1000000</f>
        <v>25</v>
      </c>
      <c r="L2516" s="71">
        <f>Table1[[#This Row],[Profit_Margin]]/1000000</f>
        <v>4.2474049999999997</v>
      </c>
    </row>
    <row r="2517" spans="1:12">
      <c r="A2517" s="68" t="s">
        <v>5403</v>
      </c>
      <c r="B2517" s="61">
        <v>98</v>
      </c>
      <c r="C2517" s="62">
        <v>1641788</v>
      </c>
      <c r="D2517" s="61" t="s">
        <v>1924</v>
      </c>
      <c r="E2517" s="61" t="s">
        <v>15245</v>
      </c>
      <c r="F2517" s="61" t="s">
        <v>37</v>
      </c>
      <c r="G2517" s="62">
        <v>8000000</v>
      </c>
      <c r="H2517" s="61">
        <v>6.8</v>
      </c>
      <c r="I2517" s="62">
        <f>Table1[[#This Row],[gross]]-Table1[[#This Row],[budget]]</f>
        <v>-6358212</v>
      </c>
      <c r="J2517" s="61">
        <f>Table1[[#This Row],[gross]]/1000000</f>
        <v>1.641788</v>
      </c>
      <c r="K2517" s="61">
        <f>Table1[[#This Row],[budget]]/1000000</f>
        <v>8</v>
      </c>
      <c r="L2517" s="71">
        <f>Table1[[#This Row],[Profit_Margin]]/1000000</f>
        <v>-6.358212</v>
      </c>
    </row>
    <row r="2518" spans="1:12">
      <c r="A2518" s="68" t="s">
        <v>79</v>
      </c>
      <c r="B2518" s="61">
        <v>135</v>
      </c>
      <c r="C2518" s="62">
        <v>373377893</v>
      </c>
      <c r="D2518" s="61" t="s">
        <v>245</v>
      </c>
      <c r="E2518" s="61" t="s">
        <v>246</v>
      </c>
      <c r="F2518" s="61" t="s">
        <v>37</v>
      </c>
      <c r="G2518" s="62">
        <v>200000000</v>
      </c>
      <c r="H2518" s="61">
        <v>7.3</v>
      </c>
      <c r="I2518" s="62">
        <f>Table1[[#This Row],[gross]]-Table1[[#This Row],[budget]]</f>
        <v>173377893</v>
      </c>
      <c r="J2518" s="61">
        <f>Table1[[#This Row],[gross]]/1000000</f>
        <v>373.37789299999997</v>
      </c>
      <c r="K2518" s="61">
        <f>Table1[[#This Row],[budget]]/1000000</f>
        <v>200</v>
      </c>
      <c r="L2518" s="71">
        <f>Table1[[#This Row],[Profit_Margin]]/1000000</f>
        <v>173.377893</v>
      </c>
    </row>
    <row r="2519" spans="1:12">
      <c r="A2519" s="68" t="s">
        <v>79</v>
      </c>
      <c r="B2519" s="61">
        <v>156</v>
      </c>
      <c r="C2519" s="62">
        <v>336530303</v>
      </c>
      <c r="D2519" s="61" t="s">
        <v>81</v>
      </c>
      <c r="E2519" s="61" t="s">
        <v>83</v>
      </c>
      <c r="F2519" s="61" t="s">
        <v>37</v>
      </c>
      <c r="G2519" s="62">
        <v>258000000</v>
      </c>
      <c r="H2519" s="61">
        <v>6.2</v>
      </c>
      <c r="I2519" s="62">
        <f>Table1[[#This Row],[gross]]-Table1[[#This Row],[budget]]</f>
        <v>78530303</v>
      </c>
      <c r="J2519" s="61">
        <f>Table1[[#This Row],[gross]]/1000000</f>
        <v>336.530303</v>
      </c>
      <c r="K2519" s="61">
        <f>Table1[[#This Row],[budget]]/1000000</f>
        <v>258</v>
      </c>
      <c r="L2519" s="71">
        <f>Table1[[#This Row],[Profit_Margin]]/1000000</f>
        <v>78.530303000000004</v>
      </c>
    </row>
    <row r="2520" spans="1:12">
      <c r="A2520" s="68" t="s">
        <v>79</v>
      </c>
      <c r="B2520" s="61">
        <v>121</v>
      </c>
      <c r="C2520" s="62">
        <v>403706375</v>
      </c>
      <c r="D2520" s="61" t="s">
        <v>245</v>
      </c>
      <c r="E2520" s="61" t="s">
        <v>1032</v>
      </c>
      <c r="F2520" s="61" t="s">
        <v>37</v>
      </c>
      <c r="G2520" s="62">
        <v>139000000</v>
      </c>
      <c r="H2520" s="61">
        <v>7.3</v>
      </c>
      <c r="I2520" s="62">
        <f>Table1[[#This Row],[gross]]-Table1[[#This Row],[budget]]</f>
        <v>264706375</v>
      </c>
      <c r="J2520" s="61">
        <f>Table1[[#This Row],[gross]]/1000000</f>
        <v>403.70637499999998</v>
      </c>
      <c r="K2520" s="61">
        <f>Table1[[#This Row],[budget]]/1000000</f>
        <v>139</v>
      </c>
      <c r="L2520" s="71">
        <f>Table1[[#This Row],[Profit_Margin]]/1000000</f>
        <v>264.70637499999998</v>
      </c>
    </row>
    <row r="2521" spans="1:12">
      <c r="A2521" s="68" t="s">
        <v>2709</v>
      </c>
      <c r="B2521" s="61">
        <v>83</v>
      </c>
      <c r="C2521" s="62">
        <v>73215310</v>
      </c>
      <c r="D2521" s="61" t="s">
        <v>2711</v>
      </c>
      <c r="E2521" s="61" t="s">
        <v>2712</v>
      </c>
      <c r="F2521" s="61" t="s">
        <v>37</v>
      </c>
      <c r="G2521" s="62">
        <v>80000000</v>
      </c>
      <c r="H2521" s="61">
        <v>7</v>
      </c>
      <c r="I2521" s="62">
        <f>Table1[[#This Row],[gross]]-Table1[[#This Row],[budget]]</f>
        <v>-6784690</v>
      </c>
      <c r="J2521" s="61">
        <f>Table1[[#This Row],[gross]]/1000000</f>
        <v>73.215310000000002</v>
      </c>
      <c r="K2521" s="61">
        <f>Table1[[#This Row],[budget]]/1000000</f>
        <v>80</v>
      </c>
      <c r="L2521" s="71">
        <f>Table1[[#This Row],[Profit_Margin]]/1000000</f>
        <v>-6.7846900000000003</v>
      </c>
    </row>
    <row r="2522" spans="1:12">
      <c r="A2522" s="68" t="s">
        <v>7778</v>
      </c>
      <c r="B2522" s="61">
        <v>125</v>
      </c>
      <c r="C2522" s="62">
        <v>10049886</v>
      </c>
      <c r="D2522" s="61" t="s">
        <v>628</v>
      </c>
      <c r="E2522" s="61" t="s">
        <v>11629</v>
      </c>
      <c r="F2522" s="61" t="s">
        <v>676</v>
      </c>
      <c r="G2522" s="62">
        <v>19000000</v>
      </c>
      <c r="H2522" s="61">
        <v>8.6</v>
      </c>
      <c r="I2522" s="62">
        <f>Table1[[#This Row],[gross]]-Table1[[#This Row],[budget]]</f>
        <v>-8950114</v>
      </c>
      <c r="J2522" s="61">
        <f>Table1[[#This Row],[gross]]/1000000</f>
        <v>10.049886000000001</v>
      </c>
      <c r="K2522" s="61">
        <f>Table1[[#This Row],[budget]]/1000000</f>
        <v>19</v>
      </c>
      <c r="L2522" s="71">
        <f>Table1[[#This Row],[Profit_Margin]]/1000000</f>
        <v>-8.9501139999999992</v>
      </c>
    </row>
    <row r="2523" spans="1:12">
      <c r="A2523" s="68" t="s">
        <v>850</v>
      </c>
      <c r="B2523" s="61">
        <v>111</v>
      </c>
      <c r="C2523" s="62">
        <v>69800000</v>
      </c>
      <c r="D2523" s="61" t="s">
        <v>3632</v>
      </c>
      <c r="E2523" s="61" t="s">
        <v>15977</v>
      </c>
      <c r="F2523" s="61" t="s">
        <v>37</v>
      </c>
      <c r="G2523" s="62">
        <v>8000000</v>
      </c>
      <c r="H2523" s="61">
        <v>6.2</v>
      </c>
      <c r="I2523" s="62">
        <f>Table1[[#This Row],[gross]]-Table1[[#This Row],[budget]]</f>
        <v>61800000</v>
      </c>
      <c r="J2523" s="61">
        <f>Table1[[#This Row],[gross]]/1000000</f>
        <v>69.8</v>
      </c>
      <c r="K2523" s="61">
        <f>Table1[[#This Row],[budget]]/1000000</f>
        <v>8</v>
      </c>
      <c r="L2523" s="71">
        <f>Table1[[#This Row],[Profit_Margin]]/1000000</f>
        <v>61.8</v>
      </c>
    </row>
    <row r="2524" spans="1:12">
      <c r="A2524" s="68" t="s">
        <v>8553</v>
      </c>
      <c r="B2524" s="61">
        <v>104</v>
      </c>
      <c r="C2524" s="62">
        <v>16999046</v>
      </c>
      <c r="D2524" s="61" t="s">
        <v>782</v>
      </c>
      <c r="E2524" s="61" t="s">
        <v>8556</v>
      </c>
      <c r="F2524" s="61" t="s">
        <v>37</v>
      </c>
      <c r="G2524" s="62">
        <v>26000000</v>
      </c>
      <c r="H2524" s="61">
        <v>5.8</v>
      </c>
      <c r="I2524" s="62">
        <f>Table1[[#This Row],[gross]]-Table1[[#This Row],[budget]]</f>
        <v>-9000954</v>
      </c>
      <c r="J2524" s="61">
        <f>Table1[[#This Row],[gross]]/1000000</f>
        <v>16.999046</v>
      </c>
      <c r="K2524" s="61">
        <f>Table1[[#This Row],[budget]]/1000000</f>
        <v>26</v>
      </c>
      <c r="L2524" s="71">
        <f>Table1[[#This Row],[Profit_Margin]]/1000000</f>
        <v>-9.0009540000000001</v>
      </c>
    </row>
    <row r="2525" spans="1:12">
      <c r="A2525" s="68" t="s">
        <v>16614</v>
      </c>
      <c r="B2525" s="61">
        <v>96</v>
      </c>
      <c r="C2525" s="62">
        <v>5430822</v>
      </c>
      <c r="D2525" s="61" t="s">
        <v>16615</v>
      </c>
      <c r="E2525" s="61" t="s">
        <v>16617</v>
      </c>
      <c r="F2525" s="61" t="s">
        <v>37</v>
      </c>
      <c r="G2525" s="62">
        <v>7000000</v>
      </c>
      <c r="H2525" s="61">
        <v>6.2</v>
      </c>
      <c r="I2525" s="62">
        <f>Table1[[#This Row],[gross]]-Table1[[#This Row],[budget]]</f>
        <v>-1569178</v>
      </c>
      <c r="J2525" s="61">
        <f>Table1[[#This Row],[gross]]/1000000</f>
        <v>5.430822</v>
      </c>
      <c r="K2525" s="61">
        <f>Table1[[#This Row],[budget]]/1000000</f>
        <v>7</v>
      </c>
      <c r="L2525" s="71">
        <f>Table1[[#This Row],[Profit_Margin]]/1000000</f>
        <v>-1.569178</v>
      </c>
    </row>
    <row r="2526" spans="1:12">
      <c r="A2526" s="68" t="s">
        <v>432</v>
      </c>
      <c r="B2526" s="61">
        <v>128</v>
      </c>
      <c r="C2526" s="62">
        <v>44988180</v>
      </c>
      <c r="D2526" s="61" t="s">
        <v>10811</v>
      </c>
      <c r="E2526" s="61" t="s">
        <v>10812</v>
      </c>
      <c r="F2526" s="61" t="s">
        <v>37</v>
      </c>
      <c r="G2526" s="62">
        <v>20000000</v>
      </c>
      <c r="H2526" s="61">
        <v>8.1</v>
      </c>
      <c r="I2526" s="62">
        <f>Table1[[#This Row],[gross]]-Table1[[#This Row],[budget]]</f>
        <v>24988180</v>
      </c>
      <c r="J2526" s="61">
        <f>Table1[[#This Row],[gross]]/1000000</f>
        <v>44.98818</v>
      </c>
      <c r="K2526" s="61">
        <f>Table1[[#This Row],[budget]]/1000000</f>
        <v>20</v>
      </c>
      <c r="L2526" s="71">
        <f>Table1[[#This Row],[Profit_Margin]]/1000000</f>
        <v>24.98818</v>
      </c>
    </row>
    <row r="2527" spans="1:12">
      <c r="A2527" s="68" t="s">
        <v>14343</v>
      </c>
      <c r="B2527" s="61">
        <v>94</v>
      </c>
      <c r="C2527" s="62">
        <v>14123773</v>
      </c>
      <c r="D2527" s="61" t="s">
        <v>1935</v>
      </c>
      <c r="E2527" s="61" t="s">
        <v>17708</v>
      </c>
      <c r="F2527" s="61" t="s">
        <v>37</v>
      </c>
      <c r="G2527" s="62">
        <v>5000000</v>
      </c>
      <c r="H2527" s="61">
        <v>5.3</v>
      </c>
      <c r="I2527" s="62">
        <f>Table1[[#This Row],[gross]]-Table1[[#This Row],[budget]]</f>
        <v>9123773</v>
      </c>
      <c r="J2527" s="61">
        <f>Table1[[#This Row],[gross]]/1000000</f>
        <v>14.123773</v>
      </c>
      <c r="K2527" s="61">
        <f>Table1[[#This Row],[budget]]/1000000</f>
        <v>5</v>
      </c>
      <c r="L2527" s="71">
        <f>Table1[[#This Row],[Profit_Margin]]/1000000</f>
        <v>9.1237729999999999</v>
      </c>
    </row>
    <row r="2528" spans="1:12">
      <c r="A2528" s="68" t="s">
        <v>18292</v>
      </c>
      <c r="B2528" s="61">
        <v>106</v>
      </c>
      <c r="C2528" s="62">
        <v>410241</v>
      </c>
      <c r="D2528" s="61" t="s">
        <v>9193</v>
      </c>
      <c r="E2528" s="61" t="s">
        <v>18293</v>
      </c>
      <c r="F2528" s="61" t="s">
        <v>37</v>
      </c>
      <c r="G2528" s="62">
        <v>2000000</v>
      </c>
      <c r="H2528" s="61">
        <v>6.8</v>
      </c>
      <c r="I2528" s="62">
        <f>Table1[[#This Row],[gross]]-Table1[[#This Row],[budget]]</f>
        <v>-1589759</v>
      </c>
      <c r="J2528" s="61">
        <f>Table1[[#This Row],[gross]]/1000000</f>
        <v>0.41024100000000002</v>
      </c>
      <c r="K2528" s="61">
        <f>Table1[[#This Row],[budget]]/1000000</f>
        <v>2</v>
      </c>
      <c r="L2528" s="71">
        <f>Table1[[#This Row],[Profit_Margin]]/1000000</f>
        <v>-1.5897589999999999</v>
      </c>
    </row>
    <row r="2529" spans="1:12">
      <c r="A2529" s="68" t="s">
        <v>1739</v>
      </c>
      <c r="B2529" s="61">
        <v>114</v>
      </c>
      <c r="C2529" s="62">
        <v>26871</v>
      </c>
      <c r="D2529" s="61" t="s">
        <v>334</v>
      </c>
      <c r="E2529" s="61" t="s">
        <v>2242</v>
      </c>
      <c r="F2529" s="61" t="s">
        <v>37</v>
      </c>
      <c r="G2529" s="62">
        <v>92000000</v>
      </c>
      <c r="H2529" s="61">
        <v>7</v>
      </c>
      <c r="I2529" s="62">
        <f>Table1[[#This Row],[gross]]-Table1[[#This Row],[budget]]</f>
        <v>-91973129</v>
      </c>
      <c r="J2529" s="61">
        <f>Table1[[#This Row],[gross]]/1000000</f>
        <v>2.6870999999999999E-2</v>
      </c>
      <c r="K2529" s="61">
        <f>Table1[[#This Row],[budget]]/1000000</f>
        <v>92</v>
      </c>
      <c r="L2529" s="71">
        <f>Table1[[#This Row],[Profit_Margin]]/1000000</f>
        <v>-91.973129</v>
      </c>
    </row>
    <row r="2530" spans="1:12">
      <c r="A2530" s="68" t="s">
        <v>11825</v>
      </c>
      <c r="B2530" s="61">
        <v>81</v>
      </c>
      <c r="C2530" s="62">
        <v>26906039</v>
      </c>
      <c r="D2530" s="61" t="s">
        <v>2136</v>
      </c>
      <c r="E2530" s="61" t="s">
        <v>11828</v>
      </c>
      <c r="F2530" s="61" t="s">
        <v>37</v>
      </c>
      <c r="G2530" s="62">
        <v>18000000</v>
      </c>
      <c r="H2530" s="61">
        <v>5.3</v>
      </c>
      <c r="I2530" s="62">
        <f>Table1[[#This Row],[gross]]-Table1[[#This Row],[budget]]</f>
        <v>8906039</v>
      </c>
      <c r="J2530" s="61">
        <f>Table1[[#This Row],[gross]]/1000000</f>
        <v>26.906039</v>
      </c>
      <c r="K2530" s="61">
        <f>Table1[[#This Row],[budget]]/1000000</f>
        <v>18</v>
      </c>
      <c r="L2530" s="71">
        <f>Table1[[#This Row],[Profit_Margin]]/1000000</f>
        <v>8.9060389999999998</v>
      </c>
    </row>
    <row r="2531" spans="1:12">
      <c r="A2531" s="68" t="s">
        <v>4903</v>
      </c>
      <c r="B2531" s="61">
        <v>100</v>
      </c>
      <c r="C2531" s="62">
        <v>85570368</v>
      </c>
      <c r="D2531" s="61" t="s">
        <v>3036</v>
      </c>
      <c r="E2531" s="61" t="s">
        <v>6969</v>
      </c>
      <c r="F2531" s="61" t="s">
        <v>37</v>
      </c>
      <c r="G2531" s="62">
        <v>38000000</v>
      </c>
      <c r="H2531" s="61">
        <v>5.0999999999999996</v>
      </c>
      <c r="I2531" s="62">
        <f>Table1[[#This Row],[gross]]-Table1[[#This Row],[budget]]</f>
        <v>47570368</v>
      </c>
      <c r="J2531" s="61">
        <f>Table1[[#This Row],[gross]]/1000000</f>
        <v>85.570368000000002</v>
      </c>
      <c r="K2531" s="61">
        <f>Table1[[#This Row],[budget]]/1000000</f>
        <v>38</v>
      </c>
      <c r="L2531" s="71">
        <f>Table1[[#This Row],[Profit_Margin]]/1000000</f>
        <v>47.570368000000002</v>
      </c>
    </row>
    <row r="2532" spans="1:12">
      <c r="A2532" s="68" t="s">
        <v>4903</v>
      </c>
      <c r="B2532" s="61">
        <v>84</v>
      </c>
      <c r="C2532" s="62">
        <v>111760631</v>
      </c>
      <c r="D2532" s="61" t="s">
        <v>3036</v>
      </c>
      <c r="E2532" s="61" t="s">
        <v>6266</v>
      </c>
      <c r="F2532" s="61" t="s">
        <v>37</v>
      </c>
      <c r="G2532" s="62">
        <v>38000000</v>
      </c>
      <c r="H2532" s="61">
        <v>4.0999999999999996</v>
      </c>
      <c r="I2532" s="62">
        <f>Table1[[#This Row],[gross]]-Table1[[#This Row],[budget]]</f>
        <v>73760631</v>
      </c>
      <c r="J2532" s="61">
        <f>Table1[[#This Row],[gross]]/1000000</f>
        <v>111.760631</v>
      </c>
      <c r="K2532" s="61">
        <f>Table1[[#This Row],[budget]]/1000000</f>
        <v>38</v>
      </c>
      <c r="L2532" s="71">
        <f>Table1[[#This Row],[Profit_Margin]]/1000000</f>
        <v>73.760631000000004</v>
      </c>
    </row>
    <row r="2533" spans="1:12">
      <c r="A2533" s="68" t="s">
        <v>4903</v>
      </c>
      <c r="B2533" s="61">
        <v>88</v>
      </c>
      <c r="C2533" s="62">
        <v>112692062</v>
      </c>
      <c r="D2533" s="61" t="s">
        <v>3036</v>
      </c>
      <c r="E2533" s="61" t="s">
        <v>7266</v>
      </c>
      <c r="F2533" s="61" t="s">
        <v>37</v>
      </c>
      <c r="G2533" s="62">
        <v>35000000</v>
      </c>
      <c r="H2533" s="61">
        <v>5.4</v>
      </c>
      <c r="I2533" s="62">
        <f>Table1[[#This Row],[gross]]-Table1[[#This Row],[budget]]</f>
        <v>77692062</v>
      </c>
      <c r="J2533" s="61">
        <f>Table1[[#This Row],[gross]]/1000000</f>
        <v>112.69206200000001</v>
      </c>
      <c r="K2533" s="61">
        <f>Table1[[#This Row],[budget]]/1000000</f>
        <v>35</v>
      </c>
      <c r="L2533" s="71">
        <f>Table1[[#This Row],[Profit_Margin]]/1000000</f>
        <v>77.692062000000007</v>
      </c>
    </row>
    <row r="2534" spans="1:12">
      <c r="A2534" s="68" t="s">
        <v>4903</v>
      </c>
      <c r="B2534" s="61">
        <v>89</v>
      </c>
      <c r="C2534" s="62">
        <v>38536376</v>
      </c>
      <c r="D2534" s="61" t="s">
        <v>3036</v>
      </c>
      <c r="E2534" s="61" t="s">
        <v>9181</v>
      </c>
      <c r="F2534" s="61" t="s">
        <v>37</v>
      </c>
      <c r="G2534" s="62">
        <v>27000000</v>
      </c>
      <c r="H2534" s="61">
        <v>3.6</v>
      </c>
      <c r="I2534" s="62">
        <f>Table1[[#This Row],[gross]]-Table1[[#This Row],[budget]]</f>
        <v>11536376</v>
      </c>
      <c r="J2534" s="61">
        <f>Table1[[#This Row],[gross]]/1000000</f>
        <v>38.536375999999997</v>
      </c>
      <c r="K2534" s="61">
        <f>Table1[[#This Row],[budget]]/1000000</f>
        <v>27</v>
      </c>
      <c r="L2534" s="71">
        <f>Table1[[#This Row],[Profit_Margin]]/1000000</f>
        <v>11.536376000000001</v>
      </c>
    </row>
    <row r="2535" spans="1:12">
      <c r="A2535" s="68" t="s">
        <v>13681</v>
      </c>
      <c r="B2535" s="61">
        <v>102</v>
      </c>
      <c r="C2535" s="62">
        <v>44134898</v>
      </c>
      <c r="D2535" s="61" t="s">
        <v>2527</v>
      </c>
      <c r="E2535" s="61" t="s">
        <v>13682</v>
      </c>
      <c r="F2535" s="61" t="s">
        <v>37</v>
      </c>
      <c r="G2535" s="62">
        <v>13000000</v>
      </c>
      <c r="H2535" s="61">
        <v>7.3</v>
      </c>
      <c r="I2535" s="62">
        <f>Table1[[#This Row],[gross]]-Table1[[#This Row],[budget]]</f>
        <v>31134898</v>
      </c>
      <c r="J2535" s="61">
        <f>Table1[[#This Row],[gross]]/1000000</f>
        <v>44.134898</v>
      </c>
      <c r="K2535" s="61">
        <f>Table1[[#This Row],[budget]]/1000000</f>
        <v>13</v>
      </c>
      <c r="L2535" s="71">
        <f>Table1[[#This Row],[Profit_Margin]]/1000000</f>
        <v>31.134898</v>
      </c>
    </row>
    <row r="2536" spans="1:12">
      <c r="A2536" s="68" t="s">
        <v>18694</v>
      </c>
      <c r="B2536" s="61">
        <v>98</v>
      </c>
      <c r="C2536" s="62">
        <v>18469</v>
      </c>
      <c r="D2536" s="61" t="s">
        <v>782</v>
      </c>
      <c r="E2536" s="61" t="s">
        <v>18697</v>
      </c>
      <c r="F2536" s="61" t="s">
        <v>37</v>
      </c>
      <c r="G2536" s="62">
        <v>650000</v>
      </c>
      <c r="H2536" s="61">
        <v>6.5</v>
      </c>
      <c r="I2536" s="62">
        <f>Table1[[#This Row],[gross]]-Table1[[#This Row],[budget]]</f>
        <v>-631531</v>
      </c>
      <c r="J2536" s="61">
        <f>Table1[[#This Row],[gross]]/1000000</f>
        <v>1.8468999999999999E-2</v>
      </c>
      <c r="K2536" s="61">
        <f>Table1[[#This Row],[budget]]/1000000</f>
        <v>0.65</v>
      </c>
      <c r="L2536" s="71">
        <f>Table1[[#This Row],[Profit_Margin]]/1000000</f>
        <v>-0.63153099999999995</v>
      </c>
    </row>
    <row r="2537" spans="1:12">
      <c r="A2537" s="68" t="s">
        <v>3891</v>
      </c>
      <c r="B2537" s="61">
        <v>89</v>
      </c>
      <c r="C2537" s="62">
        <v>52287414</v>
      </c>
      <c r="D2537" s="61" t="s">
        <v>7043</v>
      </c>
      <c r="E2537" s="61" t="s">
        <v>15988</v>
      </c>
      <c r="F2537" s="61" t="s">
        <v>37</v>
      </c>
      <c r="G2537" s="62">
        <v>8000000</v>
      </c>
      <c r="H2537" s="61">
        <v>8.1</v>
      </c>
      <c r="I2537" s="62">
        <f>Table1[[#This Row],[gross]]-Table1[[#This Row],[budget]]</f>
        <v>44287414</v>
      </c>
      <c r="J2537" s="61">
        <f>Table1[[#This Row],[gross]]/1000000</f>
        <v>52.287413999999998</v>
      </c>
      <c r="K2537" s="61">
        <f>Table1[[#This Row],[budget]]/1000000</f>
        <v>8</v>
      </c>
      <c r="L2537" s="71">
        <f>Table1[[#This Row],[Profit_Margin]]/1000000</f>
        <v>44.287413999999998</v>
      </c>
    </row>
    <row r="2538" spans="1:12">
      <c r="A2538" s="68" t="s">
        <v>408</v>
      </c>
      <c r="B2538" s="61">
        <v>122</v>
      </c>
      <c r="C2538" s="62">
        <v>130468626</v>
      </c>
      <c r="D2538" s="61" t="s">
        <v>227</v>
      </c>
      <c r="E2538" s="61" t="s">
        <v>411</v>
      </c>
      <c r="F2538" s="61" t="s">
        <v>37</v>
      </c>
      <c r="G2538" s="62">
        <v>185000000</v>
      </c>
      <c r="H2538" s="61">
        <v>7.5</v>
      </c>
      <c r="I2538" s="62">
        <f>Table1[[#This Row],[gross]]-Table1[[#This Row],[budget]]</f>
        <v>-54531374</v>
      </c>
      <c r="J2538" s="61">
        <f>Table1[[#This Row],[gross]]/1000000</f>
        <v>130.468626</v>
      </c>
      <c r="K2538" s="61">
        <f>Table1[[#This Row],[budget]]/1000000</f>
        <v>185</v>
      </c>
      <c r="L2538" s="71">
        <f>Table1[[#This Row],[Profit_Margin]]/1000000</f>
        <v>-54.531374</v>
      </c>
    </row>
    <row r="2539" spans="1:12">
      <c r="A2539" s="68" t="s">
        <v>9085</v>
      </c>
      <c r="B2539" s="61">
        <v>116</v>
      </c>
      <c r="C2539" s="62">
        <v>78900000</v>
      </c>
      <c r="D2539" s="61" t="s">
        <v>73</v>
      </c>
      <c r="E2539" s="61" t="s">
        <v>14034</v>
      </c>
      <c r="F2539" s="61" t="s">
        <v>37</v>
      </c>
      <c r="G2539" s="62">
        <v>11000000</v>
      </c>
      <c r="H2539" s="61">
        <v>7.7</v>
      </c>
      <c r="I2539" s="62">
        <f>Table1[[#This Row],[gross]]-Table1[[#This Row],[budget]]</f>
        <v>67900000</v>
      </c>
      <c r="J2539" s="61">
        <f>Table1[[#This Row],[gross]]/1000000</f>
        <v>78.900000000000006</v>
      </c>
      <c r="K2539" s="61">
        <f>Table1[[#This Row],[budget]]/1000000</f>
        <v>11</v>
      </c>
      <c r="L2539" s="71">
        <f>Table1[[#This Row],[Profit_Margin]]/1000000</f>
        <v>67.900000000000006</v>
      </c>
    </row>
    <row r="2540" spans="1:12">
      <c r="A2540" s="68" t="s">
        <v>1028</v>
      </c>
      <c r="B2540" s="61">
        <v>105</v>
      </c>
      <c r="C2540" s="62">
        <v>76400000</v>
      </c>
      <c r="D2540" s="61" t="s">
        <v>73</v>
      </c>
      <c r="E2540" s="61" t="s">
        <v>11737</v>
      </c>
      <c r="F2540" s="61" t="s">
        <v>37</v>
      </c>
      <c r="G2540" s="62">
        <v>17000000</v>
      </c>
      <c r="H2540" s="61">
        <v>6.6</v>
      </c>
      <c r="I2540" s="62">
        <f>Table1[[#This Row],[gross]]-Table1[[#This Row],[budget]]</f>
        <v>59400000</v>
      </c>
      <c r="J2540" s="61">
        <f>Table1[[#This Row],[gross]]/1000000</f>
        <v>76.400000000000006</v>
      </c>
      <c r="K2540" s="61">
        <f>Table1[[#This Row],[budget]]/1000000</f>
        <v>17</v>
      </c>
      <c r="L2540" s="71">
        <f>Table1[[#This Row],[Profit_Margin]]/1000000</f>
        <v>59.4</v>
      </c>
    </row>
    <row r="2541" spans="1:12">
      <c r="A2541" s="68" t="s">
        <v>351</v>
      </c>
      <c r="B2541" s="61">
        <v>132</v>
      </c>
      <c r="C2541" s="62">
        <v>228756232</v>
      </c>
      <c r="D2541" s="61" t="s">
        <v>73</v>
      </c>
      <c r="E2541" s="61" t="s">
        <v>354</v>
      </c>
      <c r="F2541" s="61" t="s">
        <v>37</v>
      </c>
      <c r="G2541" s="62">
        <v>190000000</v>
      </c>
      <c r="H2541" s="61">
        <v>7.8</v>
      </c>
      <c r="I2541" s="62">
        <f>Table1[[#This Row],[gross]]-Table1[[#This Row],[budget]]</f>
        <v>38756232</v>
      </c>
      <c r="J2541" s="61">
        <f>Table1[[#This Row],[gross]]/1000000</f>
        <v>228.75623200000001</v>
      </c>
      <c r="K2541" s="61">
        <f>Table1[[#This Row],[budget]]/1000000</f>
        <v>190</v>
      </c>
      <c r="L2541" s="71">
        <f>Table1[[#This Row],[Profit_Margin]]/1000000</f>
        <v>38.756231999999997</v>
      </c>
    </row>
    <row r="2542" spans="1:12">
      <c r="A2542" s="68" t="s">
        <v>1028</v>
      </c>
      <c r="B2542" s="61">
        <v>119</v>
      </c>
      <c r="C2542" s="62">
        <v>109713132</v>
      </c>
      <c r="D2542" s="61" t="s">
        <v>1875</v>
      </c>
      <c r="E2542" s="61" t="s">
        <v>10078</v>
      </c>
      <c r="F2542" s="61" t="s">
        <v>37</v>
      </c>
      <c r="G2542" s="62">
        <v>25000000</v>
      </c>
      <c r="H2542" s="61">
        <v>7.3</v>
      </c>
      <c r="I2542" s="62">
        <f>Table1[[#This Row],[gross]]-Table1[[#This Row],[budget]]</f>
        <v>84713132</v>
      </c>
      <c r="J2542" s="61">
        <f>Table1[[#This Row],[gross]]/1000000</f>
        <v>109.713132</v>
      </c>
      <c r="K2542" s="61">
        <f>Table1[[#This Row],[budget]]/1000000</f>
        <v>25</v>
      </c>
      <c r="L2542" s="71">
        <f>Table1[[#This Row],[Profit_Margin]]/1000000</f>
        <v>84.713132000000002</v>
      </c>
    </row>
    <row r="2543" spans="1:12">
      <c r="A2543" s="68" t="s">
        <v>8274</v>
      </c>
      <c r="B2543" s="61">
        <v>107</v>
      </c>
      <c r="C2543" s="62">
        <v>55210049</v>
      </c>
      <c r="D2543" s="61" t="s">
        <v>227</v>
      </c>
      <c r="E2543" s="61" t="s">
        <v>8275</v>
      </c>
      <c r="F2543" s="61" t="s">
        <v>37</v>
      </c>
      <c r="G2543" s="62">
        <v>27800000</v>
      </c>
      <c r="H2543" s="61">
        <v>5.4</v>
      </c>
      <c r="I2543" s="62">
        <f>Table1[[#This Row],[gross]]-Table1[[#This Row],[budget]]</f>
        <v>27410049</v>
      </c>
      <c r="J2543" s="61">
        <f>Table1[[#This Row],[gross]]/1000000</f>
        <v>55.210048999999998</v>
      </c>
      <c r="K2543" s="61">
        <f>Table1[[#This Row],[budget]]/1000000</f>
        <v>27.8</v>
      </c>
      <c r="L2543" s="71">
        <f>Table1[[#This Row],[Profit_Margin]]/1000000</f>
        <v>27.410049000000001</v>
      </c>
    </row>
    <row r="2544" spans="1:12">
      <c r="A2544" s="68" t="s">
        <v>9085</v>
      </c>
      <c r="B2544" s="61">
        <v>110</v>
      </c>
      <c r="C2544" s="62">
        <v>74888996</v>
      </c>
      <c r="D2544" s="61" t="s">
        <v>227</v>
      </c>
      <c r="E2544" s="61" t="s">
        <v>9086</v>
      </c>
      <c r="F2544" s="61" t="s">
        <v>37</v>
      </c>
      <c r="G2544" s="62">
        <v>30000000</v>
      </c>
      <c r="H2544" s="61">
        <v>7.2</v>
      </c>
      <c r="I2544" s="62">
        <f>Table1[[#This Row],[gross]]-Table1[[#This Row],[budget]]</f>
        <v>44888996</v>
      </c>
      <c r="J2544" s="61">
        <f>Table1[[#This Row],[gross]]/1000000</f>
        <v>74.888996000000006</v>
      </c>
      <c r="K2544" s="61">
        <f>Table1[[#This Row],[budget]]/1000000</f>
        <v>30</v>
      </c>
      <c r="L2544" s="71">
        <f>Table1[[#This Row],[Profit_Margin]]/1000000</f>
        <v>44.888995999999999</v>
      </c>
    </row>
    <row r="2545" spans="1:12">
      <c r="A2545" s="68" t="s">
        <v>351</v>
      </c>
      <c r="B2545" s="61">
        <v>127</v>
      </c>
      <c r="C2545" s="62">
        <v>257704099</v>
      </c>
      <c r="D2545" s="61" t="s">
        <v>73</v>
      </c>
      <c r="E2545" s="61" t="s">
        <v>1029</v>
      </c>
      <c r="F2545" s="61" t="s">
        <v>37</v>
      </c>
      <c r="G2545" s="62">
        <v>150000000</v>
      </c>
      <c r="H2545" s="61">
        <v>8</v>
      </c>
      <c r="I2545" s="62">
        <f>Table1[[#This Row],[gross]]-Table1[[#This Row],[budget]]</f>
        <v>107704099</v>
      </c>
      <c r="J2545" s="61">
        <f>Table1[[#This Row],[gross]]/1000000</f>
        <v>257.70409899999999</v>
      </c>
      <c r="K2545" s="61">
        <f>Table1[[#This Row],[budget]]/1000000</f>
        <v>150</v>
      </c>
      <c r="L2545" s="71">
        <f>Table1[[#This Row],[Profit_Margin]]/1000000</f>
        <v>107.704099</v>
      </c>
    </row>
    <row r="2546" spans="1:12">
      <c r="A2546" s="68" t="s">
        <v>3376</v>
      </c>
      <c r="B2546" s="61">
        <v>111</v>
      </c>
      <c r="C2546" s="62">
        <v>92001027</v>
      </c>
      <c r="D2546" s="61" t="s">
        <v>5664</v>
      </c>
      <c r="E2546" s="61" t="s">
        <v>5665</v>
      </c>
      <c r="F2546" s="61" t="s">
        <v>37</v>
      </c>
      <c r="G2546" s="62">
        <v>45000000</v>
      </c>
      <c r="H2546" s="61">
        <v>7.6</v>
      </c>
      <c r="I2546" s="62">
        <f>Table1[[#This Row],[gross]]-Table1[[#This Row],[budget]]</f>
        <v>47001027</v>
      </c>
      <c r="J2546" s="61">
        <f>Table1[[#This Row],[gross]]/1000000</f>
        <v>92.001026999999993</v>
      </c>
      <c r="K2546" s="61">
        <f>Table1[[#This Row],[budget]]/1000000</f>
        <v>45</v>
      </c>
      <c r="L2546" s="71">
        <f>Table1[[#This Row],[Profit_Margin]]/1000000</f>
        <v>47.001027000000001</v>
      </c>
    </row>
    <row r="2547" spans="1:12">
      <c r="A2547" s="68" t="s">
        <v>6973</v>
      </c>
      <c r="B2547" s="61">
        <v>118</v>
      </c>
      <c r="C2547" s="62">
        <v>75668868</v>
      </c>
      <c r="D2547" s="61" t="s">
        <v>1589</v>
      </c>
      <c r="E2547" s="61" t="s">
        <v>6974</v>
      </c>
      <c r="F2547" s="61" t="s">
        <v>37</v>
      </c>
      <c r="G2547" s="62">
        <v>35000000</v>
      </c>
      <c r="H2547" s="61">
        <v>6.6</v>
      </c>
      <c r="I2547" s="62">
        <f>Table1[[#This Row],[gross]]-Table1[[#This Row],[budget]]</f>
        <v>40668868</v>
      </c>
      <c r="J2547" s="61">
        <f>Table1[[#This Row],[gross]]/1000000</f>
        <v>75.668868000000003</v>
      </c>
      <c r="K2547" s="61">
        <f>Table1[[#This Row],[budget]]/1000000</f>
        <v>35</v>
      </c>
      <c r="L2547" s="71">
        <f>Table1[[#This Row],[Profit_Margin]]/1000000</f>
        <v>40.668868000000003</v>
      </c>
    </row>
    <row r="2548" spans="1:12">
      <c r="A2548" s="68" t="s">
        <v>3376</v>
      </c>
      <c r="B2548" s="61">
        <v>103</v>
      </c>
      <c r="C2548" s="62">
        <v>70117571</v>
      </c>
      <c r="D2548" s="61" t="s">
        <v>227</v>
      </c>
      <c r="E2548" s="61" t="s">
        <v>3378</v>
      </c>
      <c r="F2548" s="61" t="s">
        <v>37</v>
      </c>
      <c r="G2548" s="62">
        <v>58000000</v>
      </c>
      <c r="H2548" s="61">
        <v>6.4</v>
      </c>
      <c r="I2548" s="62">
        <f>Table1[[#This Row],[gross]]-Table1[[#This Row],[budget]]</f>
        <v>12117571</v>
      </c>
      <c r="J2548" s="61">
        <f>Table1[[#This Row],[gross]]/1000000</f>
        <v>70.117570999999998</v>
      </c>
      <c r="K2548" s="61">
        <f>Table1[[#This Row],[budget]]/1000000</f>
        <v>58</v>
      </c>
      <c r="L2548" s="71">
        <f>Table1[[#This Row],[Profit_Margin]]/1000000</f>
        <v>12.117571</v>
      </c>
    </row>
    <row r="2549" spans="1:12">
      <c r="A2549" s="68" t="s">
        <v>4256</v>
      </c>
      <c r="B2549" s="61">
        <v>116</v>
      </c>
      <c r="C2549" s="62">
        <v>43119879</v>
      </c>
      <c r="D2549" s="61" t="s">
        <v>227</v>
      </c>
      <c r="E2549" s="61" t="s">
        <v>4257</v>
      </c>
      <c r="F2549" s="61" t="s">
        <v>37</v>
      </c>
      <c r="G2549" s="62">
        <v>60000000</v>
      </c>
      <c r="H2549" s="61">
        <v>6.4</v>
      </c>
      <c r="I2549" s="62">
        <f>Table1[[#This Row],[gross]]-Table1[[#This Row],[budget]]</f>
        <v>-16880121</v>
      </c>
      <c r="J2549" s="61">
        <f>Table1[[#This Row],[gross]]/1000000</f>
        <v>43.119878999999997</v>
      </c>
      <c r="K2549" s="61">
        <f>Table1[[#This Row],[budget]]/1000000</f>
        <v>60</v>
      </c>
      <c r="L2549" s="71">
        <f>Table1[[#This Row],[Profit_Margin]]/1000000</f>
        <v>-16.880120999999999</v>
      </c>
    </row>
    <row r="2550" spans="1:12">
      <c r="A2550" s="68" t="s">
        <v>7281</v>
      </c>
      <c r="B2550" s="61">
        <v>143</v>
      </c>
      <c r="C2550" s="62">
        <v>82300000</v>
      </c>
      <c r="D2550" s="61" t="s">
        <v>1380</v>
      </c>
      <c r="E2550" s="61" t="s">
        <v>7283</v>
      </c>
      <c r="F2550" s="61" t="s">
        <v>37</v>
      </c>
      <c r="G2550" s="62">
        <v>35000000</v>
      </c>
      <c r="H2550" s="61">
        <v>6.4</v>
      </c>
      <c r="I2550" s="62">
        <f>Table1[[#This Row],[gross]]-Table1[[#This Row],[budget]]</f>
        <v>47300000</v>
      </c>
      <c r="J2550" s="61">
        <f>Table1[[#This Row],[gross]]/1000000</f>
        <v>82.3</v>
      </c>
      <c r="K2550" s="61">
        <f>Table1[[#This Row],[budget]]/1000000</f>
        <v>35</v>
      </c>
      <c r="L2550" s="71">
        <f>Table1[[#This Row],[Profit_Margin]]/1000000</f>
        <v>47.3</v>
      </c>
    </row>
    <row r="2551" spans="1:12">
      <c r="A2551" s="68" t="s">
        <v>1432</v>
      </c>
      <c r="B2551" s="61">
        <v>136</v>
      </c>
      <c r="C2551" s="62">
        <v>474544677</v>
      </c>
      <c r="D2551" s="61" t="s">
        <v>31</v>
      </c>
      <c r="E2551" s="61" t="s">
        <v>1449</v>
      </c>
      <c r="F2551" s="61" t="s">
        <v>37</v>
      </c>
      <c r="G2551" s="62">
        <v>115000000</v>
      </c>
      <c r="H2551" s="61">
        <v>6.5</v>
      </c>
      <c r="I2551" s="62">
        <f>Table1[[#This Row],[gross]]-Table1[[#This Row],[budget]]</f>
        <v>359544677</v>
      </c>
      <c r="J2551" s="61">
        <f>Table1[[#This Row],[gross]]/1000000</f>
        <v>474.54467699999998</v>
      </c>
      <c r="K2551" s="61">
        <f>Table1[[#This Row],[budget]]/1000000</f>
        <v>115</v>
      </c>
      <c r="L2551" s="71">
        <f>Table1[[#This Row],[Profit_Margin]]/1000000</f>
        <v>359.54467699999998</v>
      </c>
    </row>
    <row r="2552" spans="1:12">
      <c r="A2552" s="68" t="s">
        <v>1432</v>
      </c>
      <c r="B2552" s="61">
        <v>142</v>
      </c>
      <c r="C2552" s="62">
        <v>310675583</v>
      </c>
      <c r="D2552" s="61" t="s">
        <v>31</v>
      </c>
      <c r="E2552" s="61" t="s">
        <v>1437</v>
      </c>
      <c r="F2552" s="61" t="s">
        <v>37</v>
      </c>
      <c r="G2552" s="62">
        <v>115000000</v>
      </c>
      <c r="H2552" s="61">
        <v>6.7</v>
      </c>
      <c r="I2552" s="62">
        <f>Table1[[#This Row],[gross]]-Table1[[#This Row],[budget]]</f>
        <v>195675583</v>
      </c>
      <c r="J2552" s="61">
        <f>Table1[[#This Row],[gross]]/1000000</f>
        <v>310.67558300000002</v>
      </c>
      <c r="K2552" s="61">
        <f>Table1[[#This Row],[budget]]/1000000</f>
        <v>115</v>
      </c>
      <c r="L2552" s="71">
        <f>Table1[[#This Row],[Profit_Margin]]/1000000</f>
        <v>195.67558299999999</v>
      </c>
    </row>
    <row r="2553" spans="1:12">
      <c r="A2553" s="68" t="s">
        <v>1432</v>
      </c>
      <c r="B2553" s="61">
        <v>140</v>
      </c>
      <c r="C2553" s="62">
        <v>380262555</v>
      </c>
      <c r="D2553" s="61" t="s">
        <v>31</v>
      </c>
      <c r="E2553" s="61" t="s">
        <v>1433</v>
      </c>
      <c r="F2553" s="61" t="s">
        <v>37</v>
      </c>
      <c r="G2553" s="62">
        <v>113000000</v>
      </c>
      <c r="H2553" s="61">
        <v>7.6</v>
      </c>
      <c r="I2553" s="62">
        <f>Table1[[#This Row],[gross]]-Table1[[#This Row],[budget]]</f>
        <v>267262555</v>
      </c>
      <c r="J2553" s="61">
        <f>Table1[[#This Row],[gross]]/1000000</f>
        <v>380.26255500000002</v>
      </c>
      <c r="K2553" s="61">
        <f>Table1[[#This Row],[budget]]/1000000</f>
        <v>113</v>
      </c>
      <c r="L2553" s="71">
        <f>Table1[[#This Row],[Profit_Margin]]/1000000</f>
        <v>267.26255500000002</v>
      </c>
    </row>
    <row r="2554" spans="1:12">
      <c r="A2554" s="68" t="s">
        <v>1432</v>
      </c>
      <c r="B2554" s="61">
        <v>125</v>
      </c>
      <c r="C2554" s="62">
        <v>460935665</v>
      </c>
      <c r="D2554" s="61" t="s">
        <v>31</v>
      </c>
      <c r="E2554" s="61" t="s">
        <v>14484</v>
      </c>
      <c r="F2554" s="61" t="s">
        <v>37</v>
      </c>
      <c r="G2554" s="62">
        <v>11000000</v>
      </c>
      <c r="H2554" s="61">
        <v>8.6999999999999993</v>
      </c>
      <c r="I2554" s="62">
        <f>Table1[[#This Row],[gross]]-Table1[[#This Row],[budget]]</f>
        <v>449935665</v>
      </c>
      <c r="J2554" s="61">
        <f>Table1[[#This Row],[gross]]/1000000</f>
        <v>460.93566499999997</v>
      </c>
      <c r="K2554" s="61">
        <f>Table1[[#This Row],[budget]]/1000000</f>
        <v>11</v>
      </c>
      <c r="L2554" s="71">
        <f>Table1[[#This Row],[Profit_Margin]]/1000000</f>
        <v>449.93566499999997</v>
      </c>
    </row>
    <row r="2555" spans="1:12">
      <c r="A2555" s="68" t="s">
        <v>7174</v>
      </c>
      <c r="B2555" s="61">
        <v>127</v>
      </c>
      <c r="C2555" s="62">
        <v>290158751</v>
      </c>
      <c r="D2555" s="61" t="s">
        <v>31</v>
      </c>
      <c r="E2555" s="61" t="s">
        <v>10202</v>
      </c>
      <c r="F2555" s="61" t="s">
        <v>37</v>
      </c>
      <c r="G2555" s="62">
        <v>18000000</v>
      </c>
      <c r="H2555" s="61">
        <v>8.8000000000000007</v>
      </c>
      <c r="I2555" s="62">
        <f>Table1[[#This Row],[gross]]-Table1[[#This Row],[budget]]</f>
        <v>272158751</v>
      </c>
      <c r="J2555" s="61">
        <f>Table1[[#This Row],[gross]]/1000000</f>
        <v>290.158751</v>
      </c>
      <c r="K2555" s="61">
        <f>Table1[[#This Row],[budget]]/1000000</f>
        <v>18</v>
      </c>
      <c r="L2555" s="71">
        <f>Table1[[#This Row],[Profit_Margin]]/1000000</f>
        <v>272.158751</v>
      </c>
    </row>
    <row r="2556" spans="1:12">
      <c r="A2556" s="68" t="s">
        <v>7870</v>
      </c>
      <c r="B2556" s="61">
        <v>134</v>
      </c>
      <c r="C2556" s="62">
        <v>309125409</v>
      </c>
      <c r="D2556" s="61" t="s">
        <v>31</v>
      </c>
      <c r="E2556" s="61" t="s">
        <v>7871</v>
      </c>
      <c r="F2556" s="61" t="s">
        <v>37</v>
      </c>
      <c r="G2556" s="62">
        <v>32500000</v>
      </c>
      <c r="H2556" s="61">
        <v>8.4</v>
      </c>
      <c r="I2556" s="62">
        <f>Table1[[#This Row],[gross]]-Table1[[#This Row],[budget]]</f>
        <v>276625409</v>
      </c>
      <c r="J2556" s="61">
        <f>Table1[[#This Row],[gross]]/1000000</f>
        <v>309.12540899999999</v>
      </c>
      <c r="K2556" s="61">
        <f>Table1[[#This Row],[budget]]/1000000</f>
        <v>32.5</v>
      </c>
      <c r="L2556" s="71">
        <f>Table1[[#This Row],[Profit_Margin]]/1000000</f>
        <v>276.62540899999999</v>
      </c>
    </row>
    <row r="2557" spans="1:12">
      <c r="A2557" s="68" t="s">
        <v>692</v>
      </c>
      <c r="B2557" s="61">
        <v>127</v>
      </c>
      <c r="C2557" s="62">
        <v>38345403</v>
      </c>
      <c r="D2557" s="61" t="s">
        <v>3425</v>
      </c>
      <c r="E2557" s="61" t="s">
        <v>3426</v>
      </c>
      <c r="F2557" s="61" t="s">
        <v>37</v>
      </c>
      <c r="G2557" s="62">
        <v>70000000</v>
      </c>
      <c r="H2557" s="61">
        <v>7.7</v>
      </c>
      <c r="I2557" s="62">
        <f>Table1[[#This Row],[gross]]-Table1[[#This Row],[budget]]</f>
        <v>-31654597</v>
      </c>
      <c r="J2557" s="61">
        <f>Table1[[#This Row],[gross]]/1000000</f>
        <v>38.345402999999997</v>
      </c>
      <c r="K2557" s="61">
        <f>Table1[[#This Row],[budget]]/1000000</f>
        <v>70</v>
      </c>
      <c r="L2557" s="71">
        <f>Table1[[#This Row],[Profit_Margin]]/1000000</f>
        <v>-31.654596999999999</v>
      </c>
    </row>
    <row r="2558" spans="1:12">
      <c r="A2558" s="68" t="s">
        <v>1304</v>
      </c>
      <c r="B2558" s="61">
        <v>129</v>
      </c>
      <c r="C2558" s="62">
        <v>54700065</v>
      </c>
      <c r="D2558" s="61" t="s">
        <v>1841</v>
      </c>
      <c r="E2558" s="61" t="s">
        <v>1843</v>
      </c>
      <c r="F2558" s="61" t="s">
        <v>37</v>
      </c>
      <c r="G2558" s="62">
        <v>105000000</v>
      </c>
      <c r="H2558" s="61">
        <v>7.2</v>
      </c>
      <c r="I2558" s="62">
        <f>Table1[[#This Row],[gross]]-Table1[[#This Row],[budget]]</f>
        <v>-50299935</v>
      </c>
      <c r="J2558" s="61">
        <f>Table1[[#This Row],[gross]]/1000000</f>
        <v>54.700065000000002</v>
      </c>
      <c r="K2558" s="61">
        <f>Table1[[#This Row],[budget]]/1000000</f>
        <v>105</v>
      </c>
      <c r="L2558" s="71">
        <f>Table1[[#This Row],[Profit_Margin]]/1000000</f>
        <v>-50.299934999999998</v>
      </c>
    </row>
    <row r="2559" spans="1:12">
      <c r="A2559" s="68" t="s">
        <v>2542</v>
      </c>
      <c r="B2559" s="61">
        <v>101</v>
      </c>
      <c r="C2559" s="62">
        <v>88200225</v>
      </c>
      <c r="D2559" s="61" t="s">
        <v>1009</v>
      </c>
      <c r="E2559" s="61" t="s">
        <v>4103</v>
      </c>
      <c r="F2559" s="61" t="s">
        <v>37</v>
      </c>
      <c r="G2559" s="62">
        <v>60000000</v>
      </c>
      <c r="H2559" s="61">
        <v>6.1</v>
      </c>
      <c r="I2559" s="62">
        <f>Table1[[#This Row],[gross]]-Table1[[#This Row],[budget]]</f>
        <v>28200225</v>
      </c>
      <c r="J2559" s="61">
        <f>Table1[[#This Row],[gross]]/1000000</f>
        <v>88.200225000000003</v>
      </c>
      <c r="K2559" s="61">
        <f>Table1[[#This Row],[budget]]/1000000</f>
        <v>60</v>
      </c>
      <c r="L2559" s="71">
        <f>Table1[[#This Row],[Profit_Margin]]/1000000</f>
        <v>28.200225</v>
      </c>
    </row>
    <row r="2560" spans="1:12">
      <c r="A2560" s="68" t="s">
        <v>10983</v>
      </c>
      <c r="B2560" s="61">
        <v>75</v>
      </c>
      <c r="C2560" s="62">
        <v>23078294</v>
      </c>
      <c r="D2560" s="61" t="s">
        <v>5544</v>
      </c>
      <c r="E2560" s="61" t="s">
        <v>10984</v>
      </c>
      <c r="F2560" s="61" t="s">
        <v>37</v>
      </c>
      <c r="G2560" s="62">
        <v>9000000</v>
      </c>
      <c r="H2560" s="61">
        <v>5.0999999999999996</v>
      </c>
      <c r="I2560" s="62">
        <f>Table1[[#This Row],[gross]]-Table1[[#This Row],[budget]]</f>
        <v>14078294</v>
      </c>
      <c r="J2560" s="61">
        <f>Table1[[#This Row],[gross]]/1000000</f>
        <v>23.078294</v>
      </c>
      <c r="K2560" s="61">
        <f>Table1[[#This Row],[budget]]/1000000</f>
        <v>9</v>
      </c>
      <c r="L2560" s="71">
        <f>Table1[[#This Row],[Profit_Margin]]/1000000</f>
        <v>14.078294</v>
      </c>
    </row>
    <row r="2561" spans="1:12">
      <c r="A2561" s="68" t="s">
        <v>9834</v>
      </c>
      <c r="B2561" s="61">
        <v>85</v>
      </c>
      <c r="C2561" s="62">
        <v>13973532</v>
      </c>
      <c r="D2561" s="61" t="s">
        <v>1009</v>
      </c>
      <c r="E2561" s="61" t="s">
        <v>9835</v>
      </c>
      <c r="F2561" s="61" t="s">
        <v>37</v>
      </c>
      <c r="G2561" s="62">
        <v>25000000</v>
      </c>
      <c r="H2561" s="61">
        <v>5.0999999999999996</v>
      </c>
      <c r="I2561" s="62">
        <f>Table1[[#This Row],[gross]]-Table1[[#This Row],[budget]]</f>
        <v>-11026468</v>
      </c>
      <c r="J2561" s="61">
        <f>Table1[[#This Row],[gross]]/1000000</f>
        <v>13.973532000000001</v>
      </c>
      <c r="K2561" s="61">
        <f>Table1[[#This Row],[budget]]/1000000</f>
        <v>25</v>
      </c>
      <c r="L2561" s="71">
        <f>Table1[[#This Row],[Profit_Margin]]/1000000</f>
        <v>-11.026467999999999</v>
      </c>
    </row>
    <row r="2562" spans="1:12">
      <c r="A2562" s="68" t="s">
        <v>499</v>
      </c>
      <c r="B2562" s="61">
        <v>121</v>
      </c>
      <c r="C2562" s="62">
        <v>31704416</v>
      </c>
      <c r="D2562" s="61" t="s">
        <v>227</v>
      </c>
      <c r="E2562" s="61" t="s">
        <v>1047</v>
      </c>
      <c r="F2562" s="61" t="s">
        <v>37</v>
      </c>
      <c r="G2562" s="62">
        <v>135000000</v>
      </c>
      <c r="H2562" s="61">
        <v>5</v>
      </c>
      <c r="I2562" s="62">
        <f>Table1[[#This Row],[gross]]-Table1[[#This Row],[budget]]</f>
        <v>-103295584</v>
      </c>
      <c r="J2562" s="61">
        <f>Table1[[#This Row],[gross]]/1000000</f>
        <v>31.704415999999998</v>
      </c>
      <c r="K2562" s="61">
        <f>Table1[[#This Row],[budget]]/1000000</f>
        <v>135</v>
      </c>
      <c r="L2562" s="71">
        <f>Table1[[#This Row],[Profit_Margin]]/1000000</f>
        <v>-103.29558400000001</v>
      </c>
    </row>
    <row r="2563" spans="1:12">
      <c r="A2563" s="68" t="s">
        <v>11441</v>
      </c>
      <c r="B2563" s="61">
        <v>103</v>
      </c>
      <c r="C2563" s="62">
        <v>410388</v>
      </c>
      <c r="D2563" s="61" t="s">
        <v>11442</v>
      </c>
      <c r="E2563" s="61" t="s">
        <v>11443</v>
      </c>
      <c r="F2563" s="61" t="s">
        <v>676</v>
      </c>
      <c r="G2563" s="62">
        <v>2127519898</v>
      </c>
      <c r="H2563" s="61">
        <v>6.9</v>
      </c>
      <c r="I2563" s="62">
        <f>Table1[[#This Row],[gross]]-Table1[[#This Row],[budget]]</f>
        <v>-2127109510</v>
      </c>
      <c r="J2563" s="61">
        <f>Table1[[#This Row],[gross]]/1000000</f>
        <v>0.41038799999999998</v>
      </c>
      <c r="K2563" s="61">
        <f>Table1[[#This Row],[budget]]/1000000</f>
        <v>2127.519898</v>
      </c>
      <c r="L2563" s="71">
        <f>Table1[[#This Row],[Profit_Margin]]/1000000</f>
        <v>-2127.1095099999998</v>
      </c>
    </row>
    <row r="2564" spans="1:12">
      <c r="A2564" s="68" t="s">
        <v>12551</v>
      </c>
      <c r="B2564" s="61">
        <v>97</v>
      </c>
      <c r="C2564" s="62">
        <v>1686429</v>
      </c>
      <c r="D2564" s="61" t="s">
        <v>12552</v>
      </c>
      <c r="E2564" s="61" t="s">
        <v>12553</v>
      </c>
      <c r="F2564" s="61" t="s">
        <v>37</v>
      </c>
      <c r="G2564" s="62">
        <v>16000000</v>
      </c>
      <c r="H2564" s="61">
        <v>2.8</v>
      </c>
      <c r="I2564" s="62">
        <f>Table1[[#This Row],[gross]]-Table1[[#This Row],[budget]]</f>
        <v>-14313571</v>
      </c>
      <c r="J2564" s="61">
        <f>Table1[[#This Row],[gross]]/1000000</f>
        <v>1.686429</v>
      </c>
      <c r="K2564" s="61">
        <f>Table1[[#This Row],[budget]]/1000000</f>
        <v>16</v>
      </c>
      <c r="L2564" s="71">
        <f>Table1[[#This Row],[Profit_Margin]]/1000000</f>
        <v>-14.313571</v>
      </c>
    </row>
    <row r="2565" spans="1:12">
      <c r="A2565" s="68" t="s">
        <v>1751</v>
      </c>
      <c r="B2565" s="61">
        <v>106</v>
      </c>
      <c r="C2565" s="62">
        <v>100468793</v>
      </c>
      <c r="D2565" s="61" t="s">
        <v>1671</v>
      </c>
      <c r="E2565" s="61" t="s">
        <v>3673</v>
      </c>
      <c r="F2565" s="61" t="s">
        <v>37</v>
      </c>
      <c r="G2565" s="62">
        <v>65000000</v>
      </c>
      <c r="H2565" s="61">
        <v>6.9</v>
      </c>
      <c r="I2565" s="62">
        <f>Table1[[#This Row],[gross]]-Table1[[#This Row],[budget]]</f>
        <v>35468793</v>
      </c>
      <c r="J2565" s="61">
        <f>Table1[[#This Row],[gross]]/1000000</f>
        <v>100.46879300000001</v>
      </c>
      <c r="K2565" s="61">
        <f>Table1[[#This Row],[budget]]/1000000</f>
        <v>65</v>
      </c>
      <c r="L2565" s="71">
        <f>Table1[[#This Row],[Profit_Margin]]/1000000</f>
        <v>35.468792999999998</v>
      </c>
    </row>
    <row r="2566" spans="1:12">
      <c r="A2566" s="68" t="s">
        <v>1071</v>
      </c>
      <c r="B2566" s="61">
        <v>98</v>
      </c>
      <c r="C2566" s="62">
        <v>58006147</v>
      </c>
      <c r="D2566" s="61" t="s">
        <v>4811</v>
      </c>
      <c r="E2566" s="61" t="s">
        <v>12101</v>
      </c>
      <c r="F2566" s="61" t="s">
        <v>37</v>
      </c>
      <c r="G2566" s="62">
        <v>23000000</v>
      </c>
      <c r="H2566" s="61">
        <v>6.2</v>
      </c>
      <c r="I2566" s="62">
        <f>Table1[[#This Row],[gross]]-Table1[[#This Row],[budget]]</f>
        <v>35006147</v>
      </c>
      <c r="J2566" s="61">
        <f>Table1[[#This Row],[gross]]/1000000</f>
        <v>58.006146999999999</v>
      </c>
      <c r="K2566" s="61">
        <f>Table1[[#This Row],[budget]]/1000000</f>
        <v>23</v>
      </c>
      <c r="L2566" s="71">
        <f>Table1[[#This Row],[Profit_Margin]]/1000000</f>
        <v>35.006146999999999</v>
      </c>
    </row>
    <row r="2567" spans="1:12">
      <c r="A2567" s="68" t="s">
        <v>1071</v>
      </c>
      <c r="B2567" s="61">
        <v>107</v>
      </c>
      <c r="C2567" s="62">
        <v>42385520</v>
      </c>
      <c r="D2567" s="61" t="s">
        <v>7837</v>
      </c>
      <c r="E2567" s="61" t="s">
        <v>8360</v>
      </c>
      <c r="F2567" s="61" t="s">
        <v>37</v>
      </c>
      <c r="G2567" s="62">
        <v>30000000</v>
      </c>
      <c r="H2567" s="61">
        <v>6.2</v>
      </c>
      <c r="I2567" s="62">
        <f>Table1[[#This Row],[gross]]-Table1[[#This Row],[budget]]</f>
        <v>12385520</v>
      </c>
      <c r="J2567" s="61">
        <f>Table1[[#This Row],[gross]]/1000000</f>
        <v>42.38552</v>
      </c>
      <c r="K2567" s="61">
        <f>Table1[[#This Row],[budget]]/1000000</f>
        <v>30</v>
      </c>
      <c r="L2567" s="71">
        <f>Table1[[#This Row],[Profit_Margin]]/1000000</f>
        <v>12.38552</v>
      </c>
    </row>
    <row r="2568" spans="1:12">
      <c r="A2568" s="68" t="s">
        <v>7835</v>
      </c>
      <c r="B2568" s="61">
        <v>99</v>
      </c>
      <c r="C2568" s="62">
        <v>35057332</v>
      </c>
      <c r="D2568" s="61" t="s">
        <v>7837</v>
      </c>
      <c r="E2568" s="61" t="s">
        <v>7839</v>
      </c>
      <c r="F2568" s="61" t="s">
        <v>37</v>
      </c>
      <c r="G2568" s="62">
        <v>33000000</v>
      </c>
      <c r="H2568" s="61">
        <v>6.5</v>
      </c>
      <c r="I2568" s="62">
        <f>Table1[[#This Row],[gross]]-Table1[[#This Row],[budget]]</f>
        <v>2057332</v>
      </c>
      <c r="J2568" s="61">
        <f>Table1[[#This Row],[gross]]/1000000</f>
        <v>35.057332000000002</v>
      </c>
      <c r="K2568" s="61">
        <f>Table1[[#This Row],[budget]]/1000000</f>
        <v>33</v>
      </c>
      <c r="L2568" s="71">
        <f>Table1[[#This Row],[Profit_Margin]]/1000000</f>
        <v>2.0573320000000002</v>
      </c>
    </row>
    <row r="2569" spans="1:12">
      <c r="A2569" s="68" t="s">
        <v>6244</v>
      </c>
      <c r="B2569" s="61">
        <v>104</v>
      </c>
      <c r="C2569" s="62">
        <v>65269010</v>
      </c>
      <c r="D2569" s="61" t="s">
        <v>14056</v>
      </c>
      <c r="E2569" s="61" t="s">
        <v>14057</v>
      </c>
      <c r="F2569" s="61" t="s">
        <v>37</v>
      </c>
      <c r="G2569" s="62">
        <v>12000000</v>
      </c>
      <c r="H2569" s="61">
        <v>6.5</v>
      </c>
      <c r="I2569" s="62">
        <f>Table1[[#This Row],[gross]]-Table1[[#This Row],[budget]]</f>
        <v>53269010</v>
      </c>
      <c r="J2569" s="61">
        <f>Table1[[#This Row],[gross]]/1000000</f>
        <v>65.269009999999994</v>
      </c>
      <c r="K2569" s="61">
        <f>Table1[[#This Row],[budget]]/1000000</f>
        <v>12</v>
      </c>
      <c r="L2569" s="71">
        <f>Table1[[#This Row],[Profit_Margin]]/1000000</f>
        <v>53.269010000000002</v>
      </c>
    </row>
    <row r="2570" spans="1:12">
      <c r="A2570" s="68" t="s">
        <v>1252</v>
      </c>
      <c r="B2570" s="61">
        <v>124</v>
      </c>
      <c r="C2570" s="62">
        <v>91030827</v>
      </c>
      <c r="D2570" s="61" t="s">
        <v>2527</v>
      </c>
      <c r="E2570" s="61" t="s">
        <v>5064</v>
      </c>
      <c r="F2570" s="61" t="s">
        <v>37</v>
      </c>
      <c r="G2570" s="62">
        <v>50000000</v>
      </c>
      <c r="H2570" s="61">
        <v>6.7</v>
      </c>
      <c r="I2570" s="62">
        <f>Table1[[#This Row],[gross]]-Table1[[#This Row],[budget]]</f>
        <v>41030827</v>
      </c>
      <c r="J2570" s="61">
        <f>Table1[[#This Row],[gross]]/1000000</f>
        <v>91.030827000000002</v>
      </c>
      <c r="K2570" s="61">
        <f>Table1[[#This Row],[budget]]/1000000</f>
        <v>50</v>
      </c>
      <c r="L2570" s="71">
        <f>Table1[[#This Row],[Profit_Margin]]/1000000</f>
        <v>41.030827000000002</v>
      </c>
    </row>
    <row r="2571" spans="1:12">
      <c r="A2571" s="68" t="s">
        <v>5289</v>
      </c>
      <c r="B2571" s="61">
        <v>122</v>
      </c>
      <c r="C2571" s="62">
        <v>17750583</v>
      </c>
      <c r="D2571" s="61" t="s">
        <v>1544</v>
      </c>
      <c r="E2571" s="61" t="s">
        <v>11900</v>
      </c>
      <c r="F2571" s="61" t="s">
        <v>37</v>
      </c>
      <c r="G2571" s="62">
        <v>30000000</v>
      </c>
      <c r="H2571" s="61">
        <v>7.2</v>
      </c>
      <c r="I2571" s="62">
        <f>Table1[[#This Row],[gross]]-Table1[[#This Row],[budget]]</f>
        <v>-12249417</v>
      </c>
      <c r="J2571" s="61">
        <f>Table1[[#This Row],[gross]]/1000000</f>
        <v>17.750582999999999</v>
      </c>
      <c r="K2571" s="61">
        <f>Table1[[#This Row],[budget]]/1000000</f>
        <v>30</v>
      </c>
      <c r="L2571" s="71">
        <f>Table1[[#This Row],[Profit_Margin]]/1000000</f>
        <v>-12.249416999999999</v>
      </c>
    </row>
    <row r="2572" spans="1:12">
      <c r="A2572" s="68" t="s">
        <v>7919</v>
      </c>
      <c r="B2572" s="61">
        <v>103</v>
      </c>
      <c r="C2572" s="62">
        <v>50041732</v>
      </c>
      <c r="D2572" s="61" t="s">
        <v>6403</v>
      </c>
      <c r="E2572" s="61" t="s">
        <v>7920</v>
      </c>
      <c r="F2572" s="61" t="s">
        <v>37</v>
      </c>
      <c r="G2572" s="62">
        <v>29000000</v>
      </c>
      <c r="H2572" s="61">
        <v>6.2</v>
      </c>
      <c r="I2572" s="62">
        <f>Table1[[#This Row],[gross]]-Table1[[#This Row],[budget]]</f>
        <v>21041732</v>
      </c>
      <c r="J2572" s="61">
        <f>Table1[[#This Row],[gross]]/1000000</f>
        <v>50.041732000000003</v>
      </c>
      <c r="K2572" s="61">
        <f>Table1[[#This Row],[budget]]/1000000</f>
        <v>29</v>
      </c>
      <c r="L2572" s="71">
        <f>Table1[[#This Row],[Profit_Margin]]/1000000</f>
        <v>21.041732</v>
      </c>
    </row>
    <row r="2573" spans="1:12">
      <c r="A2573" s="68" t="s">
        <v>17683</v>
      </c>
      <c r="B2573" s="61">
        <v>101</v>
      </c>
      <c r="C2573" s="62">
        <v>18656400</v>
      </c>
      <c r="D2573" s="61" t="s">
        <v>3409</v>
      </c>
      <c r="E2573" s="61" t="s">
        <v>17684</v>
      </c>
      <c r="F2573" s="61" t="s">
        <v>37</v>
      </c>
      <c r="G2573" s="62">
        <v>5000000</v>
      </c>
      <c r="H2573" s="61">
        <v>7.5</v>
      </c>
      <c r="I2573" s="62">
        <f>Table1[[#This Row],[gross]]-Table1[[#This Row],[budget]]</f>
        <v>13656400</v>
      </c>
      <c r="J2573" s="61">
        <f>Table1[[#This Row],[gross]]/1000000</f>
        <v>18.656400000000001</v>
      </c>
      <c r="K2573" s="61">
        <f>Table1[[#This Row],[budget]]/1000000</f>
        <v>5</v>
      </c>
      <c r="L2573" s="71">
        <f>Table1[[#This Row],[Profit_Margin]]/1000000</f>
        <v>13.6564</v>
      </c>
    </row>
    <row r="2574" spans="1:12">
      <c r="A2574" s="68" t="s">
        <v>4401</v>
      </c>
      <c r="B2574" s="61">
        <v>99</v>
      </c>
      <c r="C2574" s="62">
        <v>21133087</v>
      </c>
      <c r="D2574" s="61" t="s">
        <v>3030</v>
      </c>
      <c r="E2574" s="61" t="s">
        <v>14157</v>
      </c>
      <c r="F2574" s="61" t="s">
        <v>37</v>
      </c>
      <c r="G2574" s="62">
        <v>12000000</v>
      </c>
      <c r="H2574" s="61">
        <v>7</v>
      </c>
      <c r="I2574" s="62">
        <f>Table1[[#This Row],[gross]]-Table1[[#This Row],[budget]]</f>
        <v>9133087</v>
      </c>
      <c r="J2574" s="61">
        <f>Table1[[#This Row],[gross]]/1000000</f>
        <v>21.133087</v>
      </c>
      <c r="K2574" s="61">
        <f>Table1[[#This Row],[budget]]/1000000</f>
        <v>12</v>
      </c>
      <c r="L2574" s="71">
        <f>Table1[[#This Row],[Profit_Margin]]/1000000</f>
        <v>9.1330869999999997</v>
      </c>
    </row>
    <row r="2575" spans="1:12">
      <c r="A2575" s="68" t="s">
        <v>14340</v>
      </c>
      <c r="B2575" s="61">
        <v>99</v>
      </c>
      <c r="C2575" s="62">
        <v>1702277</v>
      </c>
      <c r="D2575" s="61" t="s">
        <v>4075</v>
      </c>
      <c r="E2575" s="61" t="s">
        <v>14342</v>
      </c>
      <c r="F2575" s="61" t="s">
        <v>37</v>
      </c>
      <c r="G2575" s="62">
        <v>12000000</v>
      </c>
      <c r="H2575" s="61">
        <v>6.8</v>
      </c>
      <c r="I2575" s="62">
        <f>Table1[[#This Row],[gross]]-Table1[[#This Row],[budget]]</f>
        <v>-10297723</v>
      </c>
      <c r="J2575" s="61">
        <f>Table1[[#This Row],[gross]]/1000000</f>
        <v>1.702277</v>
      </c>
      <c r="K2575" s="61">
        <f>Table1[[#This Row],[budget]]/1000000</f>
        <v>12</v>
      </c>
      <c r="L2575" s="71">
        <f>Table1[[#This Row],[Profit_Margin]]/1000000</f>
        <v>-10.297723</v>
      </c>
    </row>
    <row r="2576" spans="1:12">
      <c r="A2576" s="68" t="s">
        <v>21001</v>
      </c>
      <c r="B2576" s="61">
        <v>91</v>
      </c>
      <c r="C2576" s="62">
        <v>119841</v>
      </c>
      <c r="D2576" s="61" t="s">
        <v>3409</v>
      </c>
      <c r="E2576" s="61" t="s">
        <v>21002</v>
      </c>
      <c r="F2576" s="61" t="s">
        <v>37</v>
      </c>
      <c r="G2576" s="62">
        <v>1500000</v>
      </c>
      <c r="H2576" s="61">
        <v>6.5</v>
      </c>
      <c r="I2576" s="62">
        <f>Table1[[#This Row],[gross]]-Table1[[#This Row],[budget]]</f>
        <v>-1380159</v>
      </c>
      <c r="J2576" s="61">
        <f>Table1[[#This Row],[gross]]/1000000</f>
        <v>0.119841</v>
      </c>
      <c r="K2576" s="61">
        <f>Table1[[#This Row],[budget]]/1000000</f>
        <v>1.5</v>
      </c>
      <c r="L2576" s="71">
        <f>Table1[[#This Row],[Profit_Margin]]/1000000</f>
        <v>-1.3801589999999999</v>
      </c>
    </row>
    <row r="2577" spans="1:12">
      <c r="A2577" s="68" t="s">
        <v>1783</v>
      </c>
      <c r="B2577" s="61">
        <v>96</v>
      </c>
      <c r="C2577" s="62">
        <v>183125</v>
      </c>
      <c r="D2577" s="61" t="s">
        <v>464</v>
      </c>
      <c r="E2577" s="61" t="s">
        <v>7774</v>
      </c>
      <c r="F2577" s="61" t="s">
        <v>37</v>
      </c>
      <c r="G2577" s="62">
        <v>35000000</v>
      </c>
      <c r="H2577" s="61">
        <v>5.5</v>
      </c>
      <c r="I2577" s="62">
        <f>Table1[[#This Row],[gross]]-Table1[[#This Row],[budget]]</f>
        <v>-34816875</v>
      </c>
      <c r="J2577" s="61">
        <f>Table1[[#This Row],[gross]]/1000000</f>
        <v>0.18312500000000001</v>
      </c>
      <c r="K2577" s="61">
        <f>Table1[[#This Row],[budget]]/1000000</f>
        <v>35</v>
      </c>
      <c r="L2577" s="71">
        <f>Table1[[#This Row],[Profit_Margin]]/1000000</f>
        <v>-34.816875000000003</v>
      </c>
    </row>
    <row r="2578" spans="1:12">
      <c r="A2578" s="68" t="s">
        <v>9748</v>
      </c>
      <c r="B2578" s="61">
        <v>109</v>
      </c>
      <c r="C2578" s="62">
        <v>61356221</v>
      </c>
      <c r="D2578" s="61" t="s">
        <v>7837</v>
      </c>
      <c r="E2578" s="61" t="s">
        <v>13390</v>
      </c>
      <c r="F2578" s="61" t="s">
        <v>37</v>
      </c>
      <c r="G2578" s="62">
        <v>14000000</v>
      </c>
      <c r="H2578" s="61">
        <v>5.2</v>
      </c>
      <c r="I2578" s="62">
        <f>Table1[[#This Row],[gross]]-Table1[[#This Row],[budget]]</f>
        <v>47356221</v>
      </c>
      <c r="J2578" s="61">
        <f>Table1[[#This Row],[gross]]/1000000</f>
        <v>61.356220999999998</v>
      </c>
      <c r="K2578" s="61">
        <f>Table1[[#This Row],[budget]]/1000000</f>
        <v>14</v>
      </c>
      <c r="L2578" s="71">
        <f>Table1[[#This Row],[Profit_Margin]]/1000000</f>
        <v>47.356220999999998</v>
      </c>
    </row>
    <row r="2579" spans="1:12">
      <c r="A2579" s="68" t="s">
        <v>9940</v>
      </c>
      <c r="B2579" s="61">
        <v>88</v>
      </c>
      <c r="C2579" s="62">
        <v>9286314</v>
      </c>
      <c r="D2579" s="61" t="s">
        <v>464</v>
      </c>
      <c r="E2579" s="61" t="s">
        <v>9943</v>
      </c>
      <c r="F2579" s="61" t="s">
        <v>37</v>
      </c>
      <c r="G2579" s="62">
        <v>17000000</v>
      </c>
      <c r="H2579" s="61">
        <v>5.9</v>
      </c>
      <c r="I2579" s="62">
        <f>Table1[[#This Row],[gross]]-Table1[[#This Row],[budget]]</f>
        <v>-7713686</v>
      </c>
      <c r="J2579" s="61">
        <f>Table1[[#This Row],[gross]]/1000000</f>
        <v>9.2863140000000008</v>
      </c>
      <c r="K2579" s="61">
        <f>Table1[[#This Row],[budget]]/1000000</f>
        <v>17</v>
      </c>
      <c r="L2579" s="71">
        <f>Table1[[#This Row],[Profit_Margin]]/1000000</f>
        <v>-7.713686</v>
      </c>
    </row>
    <row r="2580" spans="1:12">
      <c r="A2580" s="68" t="s">
        <v>10516</v>
      </c>
      <c r="B2580" s="61">
        <v>105</v>
      </c>
      <c r="C2580" s="62">
        <v>1796024</v>
      </c>
      <c r="D2580" s="61" t="s">
        <v>4075</v>
      </c>
      <c r="E2580" s="61" t="s">
        <v>10517</v>
      </c>
      <c r="F2580" s="61" t="s">
        <v>37</v>
      </c>
      <c r="G2580" s="62">
        <v>22000000</v>
      </c>
      <c r="H2580" s="61">
        <v>5.4</v>
      </c>
      <c r="I2580" s="62">
        <f>Table1[[#This Row],[gross]]-Table1[[#This Row],[budget]]</f>
        <v>-20203976</v>
      </c>
      <c r="J2580" s="61">
        <f>Table1[[#This Row],[gross]]/1000000</f>
        <v>1.7960240000000001</v>
      </c>
      <c r="K2580" s="61">
        <f>Table1[[#This Row],[budget]]/1000000</f>
        <v>22</v>
      </c>
      <c r="L2580" s="71">
        <f>Table1[[#This Row],[Profit_Margin]]/1000000</f>
        <v>-20.203976000000001</v>
      </c>
    </row>
    <row r="2581" spans="1:12">
      <c r="A2581" s="68" t="s">
        <v>428</v>
      </c>
      <c r="B2581" s="61">
        <v>129</v>
      </c>
      <c r="C2581" s="62">
        <v>186354</v>
      </c>
      <c r="D2581" s="61" t="s">
        <v>3409</v>
      </c>
      <c r="E2581" s="61" t="s">
        <v>20401</v>
      </c>
      <c r="F2581" s="61" t="s">
        <v>37</v>
      </c>
      <c r="G2581" s="62">
        <v>13500000</v>
      </c>
      <c r="H2581" s="61">
        <v>4.5</v>
      </c>
      <c r="I2581" s="62">
        <f>Table1[[#This Row],[gross]]-Table1[[#This Row],[budget]]</f>
        <v>-13313646</v>
      </c>
      <c r="J2581" s="61">
        <f>Table1[[#This Row],[gross]]/1000000</f>
        <v>0.18635399999999999</v>
      </c>
      <c r="K2581" s="61">
        <f>Table1[[#This Row],[budget]]/1000000</f>
        <v>13.5</v>
      </c>
      <c r="L2581" s="71">
        <f>Table1[[#This Row],[Profit_Margin]]/1000000</f>
        <v>-13.313646</v>
      </c>
    </row>
    <row r="2582" spans="1:12">
      <c r="A2582" s="68" t="s">
        <v>8417</v>
      </c>
      <c r="B2582" s="61">
        <v>112</v>
      </c>
      <c r="C2582" s="62">
        <v>10911750</v>
      </c>
      <c r="D2582" s="61" t="s">
        <v>3396</v>
      </c>
      <c r="E2582" s="61" t="s">
        <v>9907</v>
      </c>
      <c r="F2582" s="61" t="s">
        <v>37</v>
      </c>
      <c r="G2582" s="62">
        <v>25000000</v>
      </c>
      <c r="H2582" s="61">
        <v>6.5</v>
      </c>
      <c r="I2582" s="62">
        <f>Table1[[#This Row],[gross]]-Table1[[#This Row],[budget]]</f>
        <v>-14088250</v>
      </c>
      <c r="J2582" s="61">
        <f>Table1[[#This Row],[gross]]/1000000</f>
        <v>10.91175</v>
      </c>
      <c r="K2582" s="61">
        <f>Table1[[#This Row],[budget]]/1000000</f>
        <v>25</v>
      </c>
      <c r="L2582" s="71">
        <f>Table1[[#This Row],[Profit_Margin]]/1000000</f>
        <v>-14.08825</v>
      </c>
    </row>
    <row r="2583" spans="1:12">
      <c r="A2583" s="68" t="s">
        <v>16111</v>
      </c>
      <c r="B2583" s="61">
        <v>91</v>
      </c>
      <c r="C2583" s="62">
        <v>2712293</v>
      </c>
      <c r="D2583" s="61" t="s">
        <v>1935</v>
      </c>
      <c r="E2583" s="61" t="s">
        <v>22767</v>
      </c>
      <c r="F2583" s="61" t="s">
        <v>37</v>
      </c>
      <c r="G2583" s="62">
        <v>450000</v>
      </c>
      <c r="H2583" s="61">
        <v>5.9</v>
      </c>
      <c r="I2583" s="62">
        <f>Table1[[#This Row],[gross]]-Table1[[#This Row],[budget]]</f>
        <v>2262293</v>
      </c>
      <c r="J2583" s="61">
        <f>Table1[[#This Row],[gross]]/1000000</f>
        <v>2.7122929999999998</v>
      </c>
      <c r="K2583" s="61">
        <f>Table1[[#This Row],[budget]]/1000000</f>
        <v>0.45</v>
      </c>
      <c r="L2583" s="71">
        <f>Table1[[#This Row],[Profit_Margin]]/1000000</f>
        <v>2.2622930000000001</v>
      </c>
    </row>
    <row r="2584" spans="1:12">
      <c r="A2584" s="68" t="s">
        <v>3088</v>
      </c>
      <c r="B2584" s="61">
        <v>167</v>
      </c>
      <c r="C2584" s="62">
        <v>161029270</v>
      </c>
      <c r="D2584" s="61" t="s">
        <v>8831</v>
      </c>
      <c r="E2584" s="61" t="s">
        <v>8832</v>
      </c>
      <c r="F2584" s="61" t="s">
        <v>37</v>
      </c>
      <c r="G2584" s="62">
        <v>28000000</v>
      </c>
      <c r="H2584" s="61">
        <v>7.9</v>
      </c>
      <c r="I2584" s="62">
        <f>Table1[[#This Row],[gross]]-Table1[[#This Row],[budget]]</f>
        <v>133029270</v>
      </c>
      <c r="J2584" s="61">
        <f>Table1[[#This Row],[gross]]/1000000</f>
        <v>161.02927</v>
      </c>
      <c r="K2584" s="61">
        <f>Table1[[#This Row],[budget]]/1000000</f>
        <v>28</v>
      </c>
      <c r="L2584" s="71">
        <f>Table1[[#This Row],[Profit_Margin]]/1000000</f>
        <v>133.02927</v>
      </c>
    </row>
    <row r="2585" spans="1:12">
      <c r="A2585" s="68" t="s">
        <v>9588</v>
      </c>
      <c r="B2585" s="61">
        <v>87</v>
      </c>
      <c r="C2585" s="62">
        <v>6563357</v>
      </c>
      <c r="D2585" s="61" t="s">
        <v>4219</v>
      </c>
      <c r="E2585" s="61" t="s">
        <v>11324</v>
      </c>
      <c r="F2585" s="61" t="s">
        <v>37</v>
      </c>
      <c r="G2585" s="62">
        <v>20000000</v>
      </c>
      <c r="H2585" s="61">
        <v>5.3</v>
      </c>
      <c r="I2585" s="62">
        <f>Table1[[#This Row],[gross]]-Table1[[#This Row],[budget]]</f>
        <v>-13436643</v>
      </c>
      <c r="J2585" s="61">
        <f>Table1[[#This Row],[gross]]/1000000</f>
        <v>6.5633569999999999</v>
      </c>
      <c r="K2585" s="61">
        <f>Table1[[#This Row],[budget]]/1000000</f>
        <v>20</v>
      </c>
      <c r="L2585" s="71">
        <f>Table1[[#This Row],[Profit_Margin]]/1000000</f>
        <v>-13.436643</v>
      </c>
    </row>
    <row r="2586" spans="1:12">
      <c r="A2586" s="68" t="s">
        <v>125</v>
      </c>
      <c r="B2586" s="61">
        <v>113</v>
      </c>
      <c r="C2586" s="62">
        <v>40137776</v>
      </c>
      <c r="D2586" s="61" t="s">
        <v>2490</v>
      </c>
      <c r="E2586" s="61" t="s">
        <v>8369</v>
      </c>
      <c r="F2586" s="61" t="s">
        <v>37</v>
      </c>
      <c r="G2586" s="62">
        <v>38000000</v>
      </c>
      <c r="H2586" s="61">
        <v>7.6</v>
      </c>
      <c r="I2586" s="62">
        <f>Table1[[#This Row],[gross]]-Table1[[#This Row],[budget]]</f>
        <v>2137776</v>
      </c>
      <c r="J2586" s="61">
        <f>Table1[[#This Row],[gross]]/1000000</f>
        <v>40.137776000000002</v>
      </c>
      <c r="K2586" s="61">
        <f>Table1[[#This Row],[budget]]/1000000</f>
        <v>38</v>
      </c>
      <c r="L2586" s="71">
        <f>Table1[[#This Row],[Profit_Margin]]/1000000</f>
        <v>2.1377760000000001</v>
      </c>
    </row>
    <row r="2587" spans="1:12">
      <c r="A2587" s="68" t="s">
        <v>4351</v>
      </c>
      <c r="B2587" s="61">
        <v>110</v>
      </c>
      <c r="C2587" s="62">
        <v>10324441</v>
      </c>
      <c r="D2587" s="61" t="s">
        <v>923</v>
      </c>
      <c r="E2587" s="61" t="s">
        <v>9932</v>
      </c>
      <c r="F2587" s="61" t="s">
        <v>37</v>
      </c>
      <c r="G2587" s="62">
        <v>25000000</v>
      </c>
      <c r="H2587" s="61">
        <v>5.8</v>
      </c>
      <c r="I2587" s="62">
        <f>Table1[[#This Row],[gross]]-Table1[[#This Row],[budget]]</f>
        <v>-14675559</v>
      </c>
      <c r="J2587" s="61">
        <f>Table1[[#This Row],[gross]]/1000000</f>
        <v>10.324441</v>
      </c>
      <c r="K2587" s="61">
        <f>Table1[[#This Row],[budget]]/1000000</f>
        <v>25</v>
      </c>
      <c r="L2587" s="71">
        <f>Table1[[#This Row],[Profit_Margin]]/1000000</f>
        <v>-14.675559</v>
      </c>
    </row>
    <row r="2588" spans="1:12">
      <c r="A2588" s="68" t="s">
        <v>7451</v>
      </c>
      <c r="B2588" s="61">
        <v>102</v>
      </c>
      <c r="C2588" s="62">
        <v>33423521</v>
      </c>
      <c r="D2588" s="61" t="s">
        <v>1077</v>
      </c>
      <c r="E2588" s="61" t="s">
        <v>7453</v>
      </c>
      <c r="F2588" s="61" t="s">
        <v>37</v>
      </c>
      <c r="G2588" s="62">
        <v>35000000</v>
      </c>
      <c r="H2588" s="61">
        <v>3.8</v>
      </c>
      <c r="I2588" s="62">
        <f>Table1[[#This Row],[gross]]-Table1[[#This Row],[budget]]</f>
        <v>-1576479</v>
      </c>
      <c r="J2588" s="61">
        <f>Table1[[#This Row],[gross]]/1000000</f>
        <v>33.423521000000001</v>
      </c>
      <c r="K2588" s="61">
        <f>Table1[[#This Row],[budget]]/1000000</f>
        <v>35</v>
      </c>
      <c r="L2588" s="71">
        <f>Table1[[#This Row],[Profit_Margin]]/1000000</f>
        <v>-1.576479</v>
      </c>
    </row>
    <row r="2589" spans="1:12">
      <c r="A2589" s="68" t="s">
        <v>3444</v>
      </c>
      <c r="B2589" s="61">
        <v>96</v>
      </c>
      <c r="C2589" s="62">
        <v>8742261</v>
      </c>
      <c r="D2589" s="61" t="s">
        <v>1120</v>
      </c>
      <c r="E2589" s="61" t="s">
        <v>5491</v>
      </c>
      <c r="F2589" s="61" t="s">
        <v>37</v>
      </c>
      <c r="G2589" s="62">
        <v>18000000</v>
      </c>
      <c r="H2589" s="61">
        <v>3.7</v>
      </c>
      <c r="I2589" s="62">
        <f>Table1[[#This Row],[gross]]-Table1[[#This Row],[budget]]</f>
        <v>-9257739</v>
      </c>
      <c r="J2589" s="61">
        <f>Table1[[#This Row],[gross]]/1000000</f>
        <v>8.7422609999999992</v>
      </c>
      <c r="K2589" s="61">
        <f>Table1[[#This Row],[budget]]/1000000</f>
        <v>18</v>
      </c>
      <c r="L2589" s="71">
        <f>Table1[[#This Row],[Profit_Margin]]/1000000</f>
        <v>-9.2577390000000008</v>
      </c>
    </row>
    <row r="2590" spans="1:12">
      <c r="A2590" s="68" t="s">
        <v>507</v>
      </c>
      <c r="B2590" s="61">
        <v>109</v>
      </c>
      <c r="C2590" s="62">
        <v>26415649</v>
      </c>
      <c r="D2590" s="61" t="s">
        <v>464</v>
      </c>
      <c r="E2590" s="61" t="s">
        <v>10951</v>
      </c>
      <c r="F2590" s="61" t="s">
        <v>37</v>
      </c>
      <c r="G2590" s="62">
        <v>20000000</v>
      </c>
      <c r="H2590" s="61">
        <v>6.8</v>
      </c>
      <c r="I2590" s="62">
        <f>Table1[[#This Row],[gross]]-Table1[[#This Row],[budget]]</f>
        <v>6415649</v>
      </c>
      <c r="J2590" s="61">
        <f>Table1[[#This Row],[gross]]/1000000</f>
        <v>26.415648999999998</v>
      </c>
      <c r="K2590" s="61">
        <f>Table1[[#This Row],[budget]]/1000000</f>
        <v>20</v>
      </c>
      <c r="L2590" s="71">
        <f>Table1[[#This Row],[Profit_Margin]]/1000000</f>
        <v>6.4156490000000002</v>
      </c>
    </row>
    <row r="2591" spans="1:12">
      <c r="A2591" s="68" t="s">
        <v>2698</v>
      </c>
      <c r="B2591" s="61">
        <v>117</v>
      </c>
      <c r="C2591" s="62">
        <v>85300000</v>
      </c>
      <c r="D2591" s="61" t="s">
        <v>7959</v>
      </c>
      <c r="E2591" s="61" t="s">
        <v>14792</v>
      </c>
      <c r="F2591" s="61" t="s">
        <v>37</v>
      </c>
      <c r="G2591" s="62">
        <v>10000000</v>
      </c>
      <c r="H2591" s="61">
        <v>6.9</v>
      </c>
      <c r="I2591" s="62">
        <f>Table1[[#This Row],[gross]]-Table1[[#This Row],[budget]]</f>
        <v>75300000</v>
      </c>
      <c r="J2591" s="61">
        <f>Table1[[#This Row],[gross]]/1000000</f>
        <v>85.3</v>
      </c>
      <c r="K2591" s="61">
        <f>Table1[[#This Row],[budget]]/1000000</f>
        <v>10</v>
      </c>
      <c r="L2591" s="71">
        <f>Table1[[#This Row],[Profit_Margin]]/1000000</f>
        <v>75.3</v>
      </c>
    </row>
    <row r="2592" spans="1:12">
      <c r="A2592" s="68" t="s">
        <v>5314</v>
      </c>
      <c r="B2592" s="61">
        <v>117</v>
      </c>
      <c r="C2592" s="62">
        <v>32800000</v>
      </c>
      <c r="D2592" s="61" t="s">
        <v>5316</v>
      </c>
      <c r="E2592" s="61" t="s">
        <v>5317</v>
      </c>
      <c r="F2592" s="61" t="s">
        <v>37</v>
      </c>
      <c r="G2592" s="62">
        <v>40000000</v>
      </c>
      <c r="H2592" s="61">
        <v>4.3</v>
      </c>
      <c r="I2592" s="62">
        <f>Table1[[#This Row],[gross]]-Table1[[#This Row],[budget]]</f>
        <v>-7200000</v>
      </c>
      <c r="J2592" s="61">
        <f>Table1[[#This Row],[gross]]/1000000</f>
        <v>32.799999999999997</v>
      </c>
      <c r="K2592" s="61">
        <f>Table1[[#This Row],[budget]]/1000000</f>
        <v>40</v>
      </c>
      <c r="L2592" s="71">
        <f>Table1[[#This Row],[Profit_Margin]]/1000000</f>
        <v>-7.2</v>
      </c>
    </row>
    <row r="2593" spans="1:12">
      <c r="A2593" s="68" t="s">
        <v>946</v>
      </c>
      <c r="B2593" s="61">
        <v>77</v>
      </c>
      <c r="C2593" s="62">
        <v>64736114</v>
      </c>
      <c r="D2593" s="61" t="s">
        <v>271</v>
      </c>
      <c r="E2593" s="61" t="s">
        <v>1385</v>
      </c>
      <c r="F2593" s="61" t="s">
        <v>37</v>
      </c>
      <c r="G2593" s="62">
        <v>120000000</v>
      </c>
      <c r="H2593" s="61">
        <v>5.4</v>
      </c>
      <c r="I2593" s="62">
        <f>Table1[[#This Row],[gross]]-Table1[[#This Row],[budget]]</f>
        <v>-55263886</v>
      </c>
      <c r="J2593" s="61">
        <f>Table1[[#This Row],[gross]]/1000000</f>
        <v>64.736114000000001</v>
      </c>
      <c r="K2593" s="61">
        <f>Table1[[#This Row],[budget]]/1000000</f>
        <v>120</v>
      </c>
      <c r="L2593" s="71">
        <f>Table1[[#This Row],[Profit_Margin]]/1000000</f>
        <v>-55.263885999999999</v>
      </c>
    </row>
    <row r="2594" spans="1:12">
      <c r="A2594" s="68" t="s">
        <v>946</v>
      </c>
      <c r="B2594" s="61">
        <v>84</v>
      </c>
      <c r="C2594" s="62">
        <v>140015224</v>
      </c>
      <c r="D2594" s="61" t="s">
        <v>787</v>
      </c>
      <c r="E2594" s="61" t="s">
        <v>1654</v>
      </c>
      <c r="F2594" s="61" t="s">
        <v>37</v>
      </c>
      <c r="G2594" s="62">
        <v>133000000</v>
      </c>
      <c r="H2594" s="61">
        <v>5.9</v>
      </c>
      <c r="I2594" s="62">
        <f>Table1[[#This Row],[gross]]-Table1[[#This Row],[budget]]</f>
        <v>7015224</v>
      </c>
      <c r="J2594" s="61">
        <f>Table1[[#This Row],[gross]]/1000000</f>
        <v>140.01522399999999</v>
      </c>
      <c r="K2594" s="61">
        <f>Table1[[#This Row],[budget]]/1000000</f>
        <v>133</v>
      </c>
      <c r="L2594" s="71">
        <f>Table1[[#This Row],[Profit_Margin]]/1000000</f>
        <v>7.0152239999999999</v>
      </c>
    </row>
    <row r="2595" spans="1:12">
      <c r="A2595" s="68" t="s">
        <v>3494</v>
      </c>
      <c r="B2595" s="61">
        <v>118</v>
      </c>
      <c r="C2595" s="62">
        <v>33828318</v>
      </c>
      <c r="D2595" s="61" t="s">
        <v>1671</v>
      </c>
      <c r="E2595" s="61" t="s">
        <v>4744</v>
      </c>
      <c r="F2595" s="61" t="s">
        <v>37</v>
      </c>
      <c r="G2595" s="62">
        <v>55000000</v>
      </c>
      <c r="H2595" s="61">
        <v>5.8</v>
      </c>
      <c r="I2595" s="62">
        <f>Table1[[#This Row],[gross]]-Table1[[#This Row],[budget]]</f>
        <v>-21171682</v>
      </c>
      <c r="J2595" s="61">
        <f>Table1[[#This Row],[gross]]/1000000</f>
        <v>33.828318000000003</v>
      </c>
      <c r="K2595" s="61">
        <f>Table1[[#This Row],[budget]]/1000000</f>
        <v>55</v>
      </c>
      <c r="L2595" s="71">
        <f>Table1[[#This Row],[Profit_Margin]]/1000000</f>
        <v>-21.171682000000001</v>
      </c>
    </row>
    <row r="2596" spans="1:12">
      <c r="A2596" s="68" t="s">
        <v>111</v>
      </c>
      <c r="B2596" s="61">
        <v>128</v>
      </c>
      <c r="C2596" s="62">
        <v>36381716</v>
      </c>
      <c r="D2596" s="61" t="s">
        <v>1239</v>
      </c>
      <c r="E2596" s="61" t="s">
        <v>3193</v>
      </c>
      <c r="F2596" s="61" t="s">
        <v>37</v>
      </c>
      <c r="G2596" s="62">
        <v>82000000</v>
      </c>
      <c r="H2596" s="61">
        <v>6.1</v>
      </c>
      <c r="I2596" s="62">
        <f>Table1[[#This Row],[gross]]-Table1[[#This Row],[budget]]</f>
        <v>-45618284</v>
      </c>
      <c r="J2596" s="61">
        <f>Table1[[#This Row],[gross]]/1000000</f>
        <v>36.381715999999997</v>
      </c>
      <c r="K2596" s="61">
        <f>Table1[[#This Row],[budget]]/1000000</f>
        <v>82</v>
      </c>
      <c r="L2596" s="71">
        <f>Table1[[#This Row],[Profit_Margin]]/1000000</f>
        <v>-45.618284000000003</v>
      </c>
    </row>
    <row r="2597" spans="1:12">
      <c r="A2597" s="68" t="s">
        <v>14961</v>
      </c>
      <c r="B2597" s="61">
        <v>123</v>
      </c>
      <c r="C2597" s="62">
        <v>18272447</v>
      </c>
      <c r="D2597" s="61" t="s">
        <v>4075</v>
      </c>
      <c r="E2597" s="61" t="s">
        <v>14962</v>
      </c>
      <c r="F2597" s="61" t="s">
        <v>37</v>
      </c>
      <c r="G2597" s="62">
        <v>10000000</v>
      </c>
      <c r="H2597" s="61">
        <v>5.9</v>
      </c>
      <c r="I2597" s="62">
        <f>Table1[[#This Row],[gross]]-Table1[[#This Row],[budget]]</f>
        <v>8272447</v>
      </c>
      <c r="J2597" s="61">
        <f>Table1[[#This Row],[gross]]/1000000</f>
        <v>18.272447</v>
      </c>
      <c r="K2597" s="61">
        <f>Table1[[#This Row],[budget]]/1000000</f>
        <v>10</v>
      </c>
      <c r="L2597" s="71">
        <f>Table1[[#This Row],[Profit_Margin]]/1000000</f>
        <v>8.2724469999999997</v>
      </c>
    </row>
    <row r="2598" spans="1:12">
      <c r="A2598" s="68" t="s">
        <v>18565</v>
      </c>
      <c r="B2598" s="61">
        <v>92</v>
      </c>
      <c r="C2598" s="62">
        <v>177840</v>
      </c>
      <c r="D2598" s="61" t="s">
        <v>6419</v>
      </c>
      <c r="E2598" s="61" t="s">
        <v>23219</v>
      </c>
      <c r="F2598" s="61" t="s">
        <v>37</v>
      </c>
      <c r="G2598" s="62">
        <v>250000</v>
      </c>
      <c r="H2598" s="61">
        <v>6.1</v>
      </c>
      <c r="I2598" s="62">
        <f>Table1[[#This Row],[gross]]-Table1[[#This Row],[budget]]</f>
        <v>-72160</v>
      </c>
      <c r="J2598" s="61">
        <f>Table1[[#This Row],[gross]]/1000000</f>
        <v>0.17784</v>
      </c>
      <c r="K2598" s="61">
        <f>Table1[[#This Row],[budget]]/1000000</f>
        <v>0.25</v>
      </c>
      <c r="L2598" s="71">
        <f>Table1[[#This Row],[Profit_Margin]]/1000000</f>
        <v>-7.2160000000000002E-2</v>
      </c>
    </row>
    <row r="2599" spans="1:12">
      <c r="A2599" s="68" t="s">
        <v>507</v>
      </c>
      <c r="B2599" s="61">
        <v>123</v>
      </c>
      <c r="C2599" s="62">
        <v>161087183</v>
      </c>
      <c r="D2599" s="61" t="s">
        <v>509</v>
      </c>
      <c r="E2599" s="61" t="s">
        <v>510</v>
      </c>
      <c r="F2599" s="61" t="s">
        <v>37</v>
      </c>
      <c r="G2599" s="62">
        <v>175000000</v>
      </c>
      <c r="H2599" s="61">
        <v>6.9</v>
      </c>
      <c r="I2599" s="62">
        <f>Table1[[#This Row],[gross]]-Table1[[#This Row],[budget]]</f>
        <v>-13912817</v>
      </c>
      <c r="J2599" s="61">
        <f>Table1[[#This Row],[gross]]/1000000</f>
        <v>161.08718300000001</v>
      </c>
      <c r="K2599" s="61">
        <f>Table1[[#This Row],[budget]]/1000000</f>
        <v>175</v>
      </c>
      <c r="L2599" s="71">
        <f>Table1[[#This Row],[Profit_Margin]]/1000000</f>
        <v>-13.912817</v>
      </c>
    </row>
    <row r="2600" spans="1:12">
      <c r="A2600" s="68" t="s">
        <v>7352</v>
      </c>
      <c r="B2600" s="61">
        <v>108</v>
      </c>
      <c r="C2600" s="62">
        <v>19693891</v>
      </c>
      <c r="D2600" s="61" t="s">
        <v>4479</v>
      </c>
      <c r="E2600" s="61" t="s">
        <v>12230</v>
      </c>
      <c r="F2600" s="61" t="s">
        <v>37</v>
      </c>
      <c r="G2600" s="62">
        <v>34000000</v>
      </c>
      <c r="H2600" s="61">
        <v>4.9000000000000004</v>
      </c>
      <c r="I2600" s="62">
        <f>Table1[[#This Row],[gross]]-Table1[[#This Row],[budget]]</f>
        <v>-14306109</v>
      </c>
      <c r="J2600" s="61">
        <f>Table1[[#This Row],[gross]]/1000000</f>
        <v>19.693891000000001</v>
      </c>
      <c r="K2600" s="61">
        <f>Table1[[#This Row],[budget]]/1000000</f>
        <v>34</v>
      </c>
      <c r="L2600" s="71">
        <f>Table1[[#This Row],[Profit_Margin]]/1000000</f>
        <v>-14.306108999999999</v>
      </c>
    </row>
    <row r="2601" spans="1:12">
      <c r="A2601" s="68" t="s">
        <v>5076</v>
      </c>
      <c r="B2601" s="61">
        <v>142</v>
      </c>
      <c r="C2601" s="62">
        <v>19283782</v>
      </c>
      <c r="D2601" s="61" t="s">
        <v>5274</v>
      </c>
      <c r="E2601" s="61" t="s">
        <v>10428</v>
      </c>
      <c r="F2601" s="61" t="s">
        <v>37</v>
      </c>
      <c r="G2601" s="62">
        <v>22000000</v>
      </c>
      <c r="H2601" s="61">
        <v>6.6</v>
      </c>
      <c r="I2601" s="62">
        <f>Table1[[#This Row],[gross]]-Table1[[#This Row],[budget]]</f>
        <v>-2716218</v>
      </c>
      <c r="J2601" s="61">
        <f>Table1[[#This Row],[gross]]/1000000</f>
        <v>19.283781999999999</v>
      </c>
      <c r="K2601" s="61">
        <f>Table1[[#This Row],[budget]]/1000000</f>
        <v>22</v>
      </c>
      <c r="L2601" s="71">
        <f>Table1[[#This Row],[Profit_Margin]]/1000000</f>
        <v>-2.716218</v>
      </c>
    </row>
    <row r="2602" spans="1:12">
      <c r="A2602" s="68" t="s">
        <v>14383</v>
      </c>
      <c r="B2602" s="61">
        <v>98</v>
      </c>
      <c r="C2602" s="62">
        <v>95016</v>
      </c>
      <c r="D2602" s="61" t="s">
        <v>4479</v>
      </c>
      <c r="E2602" s="61" t="s">
        <v>19503</v>
      </c>
      <c r="F2602" s="61" t="s">
        <v>8731</v>
      </c>
      <c r="G2602" s="62">
        <v>2700000</v>
      </c>
      <c r="H2602" s="61">
        <v>7.4</v>
      </c>
      <c r="I2602" s="62">
        <f>Table1[[#This Row],[gross]]-Table1[[#This Row],[budget]]</f>
        <v>-2604984</v>
      </c>
      <c r="J2602" s="61">
        <f>Table1[[#This Row],[gross]]/1000000</f>
        <v>9.5016000000000003E-2</v>
      </c>
      <c r="K2602" s="61">
        <f>Table1[[#This Row],[budget]]/1000000</f>
        <v>2.7</v>
      </c>
      <c r="L2602" s="71">
        <f>Table1[[#This Row],[Profit_Margin]]/1000000</f>
        <v>-2.604984</v>
      </c>
    </row>
    <row r="2603" spans="1:12">
      <c r="A2603" s="68" t="s">
        <v>17761</v>
      </c>
      <c r="B2603" s="61">
        <v>91</v>
      </c>
      <c r="C2603" s="62">
        <v>12055108</v>
      </c>
      <c r="D2603" s="61" t="s">
        <v>2527</v>
      </c>
      <c r="E2603" s="61" t="s">
        <v>17762</v>
      </c>
      <c r="F2603" s="61" t="s">
        <v>37</v>
      </c>
      <c r="G2603" s="62">
        <v>8000000</v>
      </c>
      <c r="H2603" s="61">
        <v>6.9</v>
      </c>
      <c r="I2603" s="62">
        <f>Table1[[#This Row],[gross]]-Table1[[#This Row],[budget]]</f>
        <v>4055108</v>
      </c>
      <c r="J2603" s="61">
        <f>Table1[[#This Row],[gross]]/1000000</f>
        <v>12.055108000000001</v>
      </c>
      <c r="K2603" s="61">
        <f>Table1[[#This Row],[budget]]/1000000</f>
        <v>8</v>
      </c>
      <c r="L2603" s="71">
        <f>Table1[[#This Row],[Profit_Margin]]/1000000</f>
        <v>4.0551079999999997</v>
      </c>
    </row>
    <row r="2604" spans="1:12">
      <c r="A2604" s="68" t="s">
        <v>15906</v>
      </c>
      <c r="B2604" s="61">
        <v>141</v>
      </c>
      <c r="C2604" s="62">
        <v>3064356</v>
      </c>
      <c r="D2604" s="61" t="s">
        <v>214</v>
      </c>
      <c r="E2604" s="61" t="s">
        <v>17354</v>
      </c>
      <c r="F2604" s="61" t="s">
        <v>37</v>
      </c>
      <c r="G2604" s="62">
        <v>5600000</v>
      </c>
      <c r="H2604" s="61">
        <v>6.9</v>
      </c>
      <c r="I2604" s="62">
        <f>Table1[[#This Row],[gross]]-Table1[[#This Row],[budget]]</f>
        <v>-2535644</v>
      </c>
      <c r="J2604" s="61">
        <f>Table1[[#This Row],[gross]]/1000000</f>
        <v>3.0643560000000001</v>
      </c>
      <c r="K2604" s="61">
        <f>Table1[[#This Row],[budget]]/1000000</f>
        <v>5.6</v>
      </c>
      <c r="L2604" s="71">
        <f>Table1[[#This Row],[Profit_Margin]]/1000000</f>
        <v>-2.535644</v>
      </c>
    </row>
    <row r="2605" spans="1:12">
      <c r="A2605" s="68" t="s">
        <v>5289</v>
      </c>
      <c r="B2605" s="61">
        <v>107</v>
      </c>
      <c r="C2605" s="62">
        <v>3675072</v>
      </c>
      <c r="D2605" s="61" t="s">
        <v>1170</v>
      </c>
      <c r="E2605" s="61" t="s">
        <v>6834</v>
      </c>
      <c r="F2605" s="61" t="s">
        <v>37</v>
      </c>
      <c r="G2605" s="62">
        <v>26000000</v>
      </c>
      <c r="H2605" s="61">
        <v>7.3</v>
      </c>
      <c r="I2605" s="62">
        <f>Table1[[#This Row],[gross]]-Table1[[#This Row],[budget]]</f>
        <v>-22324928</v>
      </c>
      <c r="J2605" s="61">
        <f>Table1[[#This Row],[gross]]/1000000</f>
        <v>3.6750720000000001</v>
      </c>
      <c r="K2605" s="61">
        <f>Table1[[#This Row],[budget]]/1000000</f>
        <v>26</v>
      </c>
      <c r="L2605" s="71">
        <f>Table1[[#This Row],[Profit_Margin]]/1000000</f>
        <v>-22.324928</v>
      </c>
    </row>
    <row r="2606" spans="1:12">
      <c r="A2606" s="68" t="s">
        <v>351</v>
      </c>
      <c r="B2606" s="61">
        <v>112</v>
      </c>
      <c r="C2606" s="62">
        <v>126975169</v>
      </c>
      <c r="D2606" s="61" t="s">
        <v>5032</v>
      </c>
      <c r="E2606" s="61" t="s">
        <v>5034</v>
      </c>
      <c r="F2606" s="61" t="s">
        <v>37</v>
      </c>
      <c r="G2606" s="62">
        <v>50000000</v>
      </c>
      <c r="H2606" s="61">
        <v>7.1</v>
      </c>
      <c r="I2606" s="62">
        <f>Table1[[#This Row],[gross]]-Table1[[#This Row],[budget]]</f>
        <v>76975169</v>
      </c>
      <c r="J2606" s="61">
        <f>Table1[[#This Row],[gross]]/1000000</f>
        <v>126.97516899999999</v>
      </c>
      <c r="K2606" s="61">
        <f>Table1[[#This Row],[budget]]/1000000</f>
        <v>50</v>
      </c>
      <c r="L2606" s="71">
        <f>Table1[[#This Row],[Profit_Margin]]/1000000</f>
        <v>76.975168999999994</v>
      </c>
    </row>
    <row r="2607" spans="1:12">
      <c r="A2607" s="68" t="s">
        <v>6156</v>
      </c>
      <c r="B2607" s="61">
        <v>104</v>
      </c>
      <c r="C2607" s="62">
        <v>20915465</v>
      </c>
      <c r="D2607" s="61" t="s">
        <v>5913</v>
      </c>
      <c r="E2607" s="61" t="s">
        <v>6158</v>
      </c>
      <c r="F2607" s="61" t="s">
        <v>37</v>
      </c>
      <c r="G2607" s="62">
        <v>42000000</v>
      </c>
      <c r="H2607" s="61">
        <v>4</v>
      </c>
      <c r="I2607" s="62">
        <f>Table1[[#This Row],[gross]]-Table1[[#This Row],[budget]]</f>
        <v>-21084535</v>
      </c>
      <c r="J2607" s="61">
        <f>Table1[[#This Row],[gross]]/1000000</f>
        <v>20.915465000000001</v>
      </c>
      <c r="K2607" s="61">
        <f>Table1[[#This Row],[budget]]/1000000</f>
        <v>42</v>
      </c>
      <c r="L2607" s="71">
        <f>Table1[[#This Row],[Profit_Margin]]/1000000</f>
        <v>-21.084534999999999</v>
      </c>
    </row>
    <row r="2608" spans="1:12">
      <c r="A2608" s="68" t="s">
        <v>15027</v>
      </c>
      <c r="B2608" s="61">
        <v>100</v>
      </c>
      <c r="C2608" s="62">
        <v>11529368</v>
      </c>
      <c r="D2608" s="61" t="s">
        <v>23804</v>
      </c>
      <c r="E2608" s="61" t="s">
        <v>23806</v>
      </c>
      <c r="F2608" s="61" t="s">
        <v>37</v>
      </c>
      <c r="G2608" s="62">
        <v>65000</v>
      </c>
      <c r="H2608" s="61">
        <v>7.3</v>
      </c>
      <c r="I2608" s="62">
        <f>Table1[[#This Row],[gross]]-Table1[[#This Row],[budget]]</f>
        <v>11464368</v>
      </c>
      <c r="J2608" s="61">
        <f>Table1[[#This Row],[gross]]/1000000</f>
        <v>11.529368</v>
      </c>
      <c r="K2608" s="61">
        <f>Table1[[#This Row],[budget]]/1000000</f>
        <v>6.5000000000000002E-2</v>
      </c>
      <c r="L2608" s="71">
        <f>Table1[[#This Row],[Profit_Margin]]/1000000</f>
        <v>11.464368</v>
      </c>
    </row>
    <row r="2609" spans="1:12">
      <c r="A2609" s="68" t="s">
        <v>4939</v>
      </c>
      <c r="B2609" s="61">
        <v>100</v>
      </c>
      <c r="C2609" s="62">
        <v>18488314</v>
      </c>
      <c r="D2609" s="61" t="s">
        <v>12488</v>
      </c>
      <c r="E2609" s="61" t="s">
        <v>21284</v>
      </c>
      <c r="F2609" s="61" t="s">
        <v>37</v>
      </c>
      <c r="G2609" s="62">
        <v>1200000</v>
      </c>
      <c r="H2609" s="61">
        <v>7.1</v>
      </c>
      <c r="I2609" s="62">
        <f>Table1[[#This Row],[gross]]-Table1[[#This Row],[budget]]</f>
        <v>17288314</v>
      </c>
      <c r="J2609" s="61">
        <f>Table1[[#This Row],[gross]]/1000000</f>
        <v>18.488313999999999</v>
      </c>
      <c r="K2609" s="61">
        <f>Table1[[#This Row],[budget]]/1000000</f>
        <v>1.2</v>
      </c>
      <c r="L2609" s="71">
        <f>Table1[[#This Row],[Profit_Margin]]/1000000</f>
        <v>17.288314</v>
      </c>
    </row>
    <row r="2610" spans="1:12">
      <c r="A2610" s="68" t="s">
        <v>653</v>
      </c>
      <c r="B2610" s="61">
        <v>96</v>
      </c>
      <c r="C2610" s="62">
        <v>322157</v>
      </c>
      <c r="D2610" s="61" t="s">
        <v>9193</v>
      </c>
      <c r="E2610" s="61" t="s">
        <v>19933</v>
      </c>
      <c r="F2610" s="61" t="s">
        <v>37</v>
      </c>
      <c r="G2610" s="62">
        <v>2500000</v>
      </c>
      <c r="H2610" s="61">
        <v>6.8</v>
      </c>
      <c r="I2610" s="62">
        <f>Table1[[#This Row],[gross]]-Table1[[#This Row],[budget]]</f>
        <v>-2177843</v>
      </c>
      <c r="J2610" s="61">
        <f>Table1[[#This Row],[gross]]/1000000</f>
        <v>0.32215700000000003</v>
      </c>
      <c r="K2610" s="61">
        <f>Table1[[#This Row],[budget]]/1000000</f>
        <v>2.5</v>
      </c>
      <c r="L2610" s="71">
        <f>Table1[[#This Row],[Profit_Margin]]/1000000</f>
        <v>-2.1778430000000002</v>
      </c>
    </row>
    <row r="2611" spans="1:12">
      <c r="A2611" s="68" t="s">
        <v>11263</v>
      </c>
      <c r="B2611" s="61">
        <v>88</v>
      </c>
      <c r="C2611" s="62">
        <v>9109322</v>
      </c>
      <c r="D2611" s="61" t="s">
        <v>2658</v>
      </c>
      <c r="E2611" s="61" t="s">
        <v>11266</v>
      </c>
      <c r="F2611" s="61" t="s">
        <v>37</v>
      </c>
      <c r="G2611" s="62">
        <v>20000000</v>
      </c>
      <c r="H2611" s="61">
        <v>1.9</v>
      </c>
      <c r="I2611" s="62">
        <f>Table1[[#This Row],[gross]]-Table1[[#This Row],[budget]]</f>
        <v>-10890678</v>
      </c>
      <c r="J2611" s="61">
        <f>Table1[[#This Row],[gross]]/1000000</f>
        <v>9.1093220000000006</v>
      </c>
      <c r="K2611" s="61">
        <f>Table1[[#This Row],[budget]]/1000000</f>
        <v>20</v>
      </c>
      <c r="L2611" s="71">
        <f>Table1[[#This Row],[Profit_Margin]]/1000000</f>
        <v>-10.890677999999999</v>
      </c>
    </row>
    <row r="2612" spans="1:12">
      <c r="A2612" s="68" t="s">
        <v>6549</v>
      </c>
      <c r="B2612" s="61">
        <v>119</v>
      </c>
      <c r="C2612" s="62">
        <v>121463226</v>
      </c>
      <c r="D2612" s="61" t="s">
        <v>1671</v>
      </c>
      <c r="E2612" s="61" t="s">
        <v>12089</v>
      </c>
      <c r="F2612" s="61" t="s">
        <v>37</v>
      </c>
      <c r="G2612" s="62">
        <v>20000000</v>
      </c>
      <c r="H2612" s="61">
        <v>7.6</v>
      </c>
      <c r="I2612" s="62">
        <f>Table1[[#This Row],[gross]]-Table1[[#This Row],[budget]]</f>
        <v>101463226</v>
      </c>
      <c r="J2612" s="61">
        <f>Table1[[#This Row],[gross]]/1000000</f>
        <v>121.46322600000001</v>
      </c>
      <c r="K2612" s="61">
        <f>Table1[[#This Row],[budget]]/1000000</f>
        <v>20</v>
      </c>
      <c r="L2612" s="71">
        <f>Table1[[#This Row],[Profit_Margin]]/1000000</f>
        <v>101.46322600000001</v>
      </c>
    </row>
    <row r="2613" spans="1:12">
      <c r="A2613" s="68" t="s">
        <v>7565</v>
      </c>
      <c r="B2613" s="61">
        <v>82</v>
      </c>
      <c r="C2613" s="62">
        <v>25871834</v>
      </c>
      <c r="D2613" s="61" t="s">
        <v>7566</v>
      </c>
      <c r="E2613" s="61" t="s">
        <v>7568</v>
      </c>
      <c r="F2613" s="61" t="s">
        <v>37</v>
      </c>
      <c r="G2613" s="62">
        <v>35000000</v>
      </c>
      <c r="H2613" s="61">
        <v>4.5</v>
      </c>
      <c r="I2613" s="62">
        <f>Table1[[#This Row],[gross]]-Table1[[#This Row],[budget]]</f>
        <v>-9128166</v>
      </c>
      <c r="J2613" s="61">
        <f>Table1[[#This Row],[gross]]/1000000</f>
        <v>25.871834</v>
      </c>
      <c r="K2613" s="61">
        <f>Table1[[#This Row],[budget]]/1000000</f>
        <v>35</v>
      </c>
      <c r="L2613" s="71">
        <f>Table1[[#This Row],[Profit_Margin]]/1000000</f>
        <v>-9.1281660000000002</v>
      </c>
    </row>
    <row r="2614" spans="1:12">
      <c r="A2614" s="68" t="s">
        <v>4863</v>
      </c>
      <c r="B2614" s="61">
        <v>116</v>
      </c>
      <c r="C2614" s="62">
        <v>108200000</v>
      </c>
      <c r="D2614" s="61" t="s">
        <v>578</v>
      </c>
      <c r="E2614" s="61" t="s">
        <v>4864</v>
      </c>
      <c r="F2614" s="61" t="s">
        <v>37</v>
      </c>
      <c r="G2614" s="62">
        <v>54000000</v>
      </c>
      <c r="H2614" s="61">
        <v>6.8</v>
      </c>
      <c r="I2614" s="62">
        <f>Table1[[#This Row],[gross]]-Table1[[#This Row],[budget]]</f>
        <v>54200000</v>
      </c>
      <c r="J2614" s="61">
        <f>Table1[[#This Row],[gross]]/1000000</f>
        <v>108.2</v>
      </c>
      <c r="K2614" s="61">
        <f>Table1[[#This Row],[budget]]/1000000</f>
        <v>54</v>
      </c>
      <c r="L2614" s="71">
        <f>Table1[[#This Row],[Profit_Margin]]/1000000</f>
        <v>54.2</v>
      </c>
    </row>
    <row r="2615" spans="1:12">
      <c r="A2615" s="68" t="s">
        <v>4863</v>
      </c>
      <c r="B2615" s="61">
        <v>125</v>
      </c>
      <c r="C2615" s="62">
        <v>60000000</v>
      </c>
      <c r="D2615" s="61" t="s">
        <v>1904</v>
      </c>
      <c r="E2615" s="61" t="s">
        <v>6944</v>
      </c>
      <c r="F2615" s="61" t="s">
        <v>37</v>
      </c>
      <c r="G2615" s="62">
        <v>39000000</v>
      </c>
      <c r="H2615" s="61">
        <v>4.9000000000000004</v>
      </c>
      <c r="I2615" s="62">
        <f>Table1[[#This Row],[gross]]-Table1[[#This Row],[budget]]</f>
        <v>21000000</v>
      </c>
      <c r="J2615" s="61">
        <f>Table1[[#This Row],[gross]]/1000000</f>
        <v>60</v>
      </c>
      <c r="K2615" s="61">
        <f>Table1[[#This Row],[budget]]/1000000</f>
        <v>39</v>
      </c>
      <c r="L2615" s="71">
        <f>Table1[[#This Row],[Profit_Margin]]/1000000</f>
        <v>21</v>
      </c>
    </row>
    <row r="2616" spans="1:12">
      <c r="A2616" s="68" t="s">
        <v>12276</v>
      </c>
      <c r="B2616" s="61">
        <v>134</v>
      </c>
      <c r="C2616" s="62">
        <v>15681020</v>
      </c>
      <c r="D2616" s="61" t="s">
        <v>7677</v>
      </c>
      <c r="E2616" s="61" t="s">
        <v>12277</v>
      </c>
      <c r="F2616" s="61" t="s">
        <v>37</v>
      </c>
      <c r="G2616" s="62">
        <v>17000000</v>
      </c>
      <c r="H2616" s="61">
        <v>3.6</v>
      </c>
      <c r="I2616" s="62">
        <f>Table1[[#This Row],[gross]]-Table1[[#This Row],[budget]]</f>
        <v>-1318980</v>
      </c>
      <c r="J2616" s="61">
        <f>Table1[[#This Row],[gross]]/1000000</f>
        <v>15.68102</v>
      </c>
      <c r="K2616" s="61">
        <f>Table1[[#This Row],[budget]]/1000000</f>
        <v>17</v>
      </c>
      <c r="L2616" s="71">
        <f>Table1[[#This Row],[Profit_Margin]]/1000000</f>
        <v>-1.31898</v>
      </c>
    </row>
    <row r="2617" spans="1:12">
      <c r="A2617" s="68" t="s">
        <v>118</v>
      </c>
      <c r="B2617" s="61">
        <v>169</v>
      </c>
      <c r="C2617" s="62">
        <v>200069408</v>
      </c>
      <c r="D2617" s="61" t="s">
        <v>73</v>
      </c>
      <c r="E2617" s="61" t="s">
        <v>121</v>
      </c>
      <c r="F2617" s="61" t="s">
        <v>37</v>
      </c>
      <c r="G2617" s="62">
        <v>209000000</v>
      </c>
      <c r="H2617" s="61">
        <v>6.1</v>
      </c>
      <c r="I2617" s="62">
        <f>Table1[[#This Row],[gross]]-Table1[[#This Row],[budget]]</f>
        <v>-8930592</v>
      </c>
      <c r="J2617" s="61">
        <f>Table1[[#This Row],[gross]]/1000000</f>
        <v>200.06940800000001</v>
      </c>
      <c r="K2617" s="61">
        <f>Table1[[#This Row],[budget]]/1000000</f>
        <v>209</v>
      </c>
      <c r="L2617" s="71">
        <f>Table1[[#This Row],[Profit_Margin]]/1000000</f>
        <v>-8.9305920000000008</v>
      </c>
    </row>
    <row r="2618" spans="1:12">
      <c r="A2618" s="68" t="s">
        <v>1058</v>
      </c>
      <c r="B2618" s="61">
        <v>188</v>
      </c>
      <c r="C2618" s="62">
        <v>134218018</v>
      </c>
      <c r="D2618" s="61" t="s">
        <v>4581</v>
      </c>
      <c r="E2618" s="61" t="s">
        <v>4582</v>
      </c>
      <c r="F2618" s="61" t="s">
        <v>37</v>
      </c>
      <c r="G2618" s="62">
        <v>55000000</v>
      </c>
      <c r="H2618" s="61">
        <v>7.3</v>
      </c>
      <c r="I2618" s="62">
        <f>Table1[[#This Row],[gross]]-Table1[[#This Row],[budget]]</f>
        <v>79218018</v>
      </c>
      <c r="J2618" s="61">
        <f>Table1[[#This Row],[gross]]/1000000</f>
        <v>134.218018</v>
      </c>
      <c r="K2618" s="61">
        <f>Table1[[#This Row],[budget]]/1000000</f>
        <v>55</v>
      </c>
      <c r="L2618" s="71">
        <f>Table1[[#This Row],[Profit_Margin]]/1000000</f>
        <v>79.218018000000001</v>
      </c>
    </row>
    <row r="2619" spans="1:12">
      <c r="A2619" s="68" t="s">
        <v>4356</v>
      </c>
      <c r="B2619" s="61">
        <v>91</v>
      </c>
      <c r="C2619" s="62">
        <v>14218868</v>
      </c>
      <c r="D2619" s="61" t="s">
        <v>4332</v>
      </c>
      <c r="E2619" s="61" t="s">
        <v>4359</v>
      </c>
      <c r="F2619" s="61" t="s">
        <v>37</v>
      </c>
      <c r="G2619" s="62">
        <v>65000000</v>
      </c>
      <c r="H2619" s="61">
        <v>4.8</v>
      </c>
      <c r="I2619" s="62">
        <f>Table1[[#This Row],[gross]]-Table1[[#This Row],[budget]]</f>
        <v>-50781132</v>
      </c>
      <c r="J2619" s="61">
        <f>Table1[[#This Row],[gross]]/1000000</f>
        <v>14.218868000000001</v>
      </c>
      <c r="K2619" s="61">
        <f>Table1[[#This Row],[budget]]/1000000</f>
        <v>65</v>
      </c>
      <c r="L2619" s="71">
        <f>Table1[[#This Row],[Profit_Margin]]/1000000</f>
        <v>-50.781131999999999</v>
      </c>
    </row>
    <row r="2620" spans="1:12">
      <c r="A2620" s="68" t="s">
        <v>9834</v>
      </c>
      <c r="B2620" s="61">
        <v>81</v>
      </c>
      <c r="C2620" s="62">
        <v>30628981</v>
      </c>
      <c r="D2620" s="61" t="s">
        <v>1681</v>
      </c>
      <c r="E2620" s="61" t="s">
        <v>13416</v>
      </c>
      <c r="F2620" s="61" t="s">
        <v>37</v>
      </c>
      <c r="G2620" s="62">
        <v>14000000</v>
      </c>
      <c r="H2620" s="61">
        <v>5</v>
      </c>
      <c r="I2620" s="62">
        <f>Table1[[#This Row],[gross]]-Table1[[#This Row],[budget]]</f>
        <v>16628981</v>
      </c>
      <c r="J2620" s="61">
        <f>Table1[[#This Row],[gross]]/1000000</f>
        <v>30.628981</v>
      </c>
      <c r="K2620" s="61">
        <f>Table1[[#This Row],[budget]]/1000000</f>
        <v>14</v>
      </c>
      <c r="L2620" s="71">
        <f>Table1[[#This Row],[Profit_Margin]]/1000000</f>
        <v>16.628981</v>
      </c>
    </row>
    <row r="2621" spans="1:12">
      <c r="A2621" s="68" t="s">
        <v>17255</v>
      </c>
      <c r="B2621" s="61">
        <v>85</v>
      </c>
      <c r="C2621" s="62">
        <v>36497</v>
      </c>
      <c r="D2621" s="61" t="s">
        <v>1671</v>
      </c>
      <c r="E2621" s="61" t="s">
        <v>17256</v>
      </c>
      <c r="F2621" s="61" t="s">
        <v>37</v>
      </c>
      <c r="G2621" s="62">
        <v>6000000</v>
      </c>
      <c r="H2621" s="61">
        <v>4.7</v>
      </c>
      <c r="I2621" s="62">
        <f>Table1[[#This Row],[gross]]-Table1[[#This Row],[budget]]</f>
        <v>-5963503</v>
      </c>
      <c r="J2621" s="61">
        <f>Table1[[#This Row],[gross]]/1000000</f>
        <v>3.6497000000000002E-2</v>
      </c>
      <c r="K2621" s="61">
        <f>Table1[[#This Row],[budget]]/1000000</f>
        <v>6</v>
      </c>
      <c r="L2621" s="71">
        <f>Table1[[#This Row],[Profit_Margin]]/1000000</f>
        <v>-5.9635030000000002</v>
      </c>
    </row>
    <row r="2622" spans="1:12">
      <c r="A2622" s="68" t="s">
        <v>1947</v>
      </c>
      <c r="B2622" s="61">
        <v>85</v>
      </c>
      <c r="C2622" s="62">
        <v>58867694</v>
      </c>
      <c r="D2622" s="61" t="s">
        <v>1949</v>
      </c>
      <c r="E2622" s="61" t="s">
        <v>1950</v>
      </c>
      <c r="F2622" s="61" t="s">
        <v>37</v>
      </c>
      <c r="G2622" s="62">
        <v>100000000</v>
      </c>
      <c r="H2622" s="61">
        <v>6.8</v>
      </c>
      <c r="I2622" s="62">
        <f>Table1[[#This Row],[gross]]-Table1[[#This Row],[budget]]</f>
        <v>-41132306</v>
      </c>
      <c r="J2622" s="61">
        <f>Table1[[#This Row],[gross]]/1000000</f>
        <v>58.867694</v>
      </c>
      <c r="K2622" s="61">
        <f>Table1[[#This Row],[budget]]/1000000</f>
        <v>100</v>
      </c>
      <c r="L2622" s="71">
        <f>Table1[[#This Row],[Profit_Margin]]/1000000</f>
        <v>-41.132306</v>
      </c>
    </row>
    <row r="2623" spans="1:12">
      <c r="A2623" s="68" t="s">
        <v>646</v>
      </c>
      <c r="B2623" s="61">
        <v>89</v>
      </c>
      <c r="C2623" s="62">
        <v>38542418</v>
      </c>
      <c r="D2623" s="61" t="s">
        <v>2813</v>
      </c>
      <c r="E2623" s="61" t="s">
        <v>2814</v>
      </c>
      <c r="F2623" s="61" t="s">
        <v>37</v>
      </c>
      <c r="G2623" s="62">
        <v>80000000</v>
      </c>
      <c r="H2623" s="61">
        <v>6.3</v>
      </c>
      <c r="I2623" s="62">
        <f>Table1[[#This Row],[gross]]-Table1[[#This Row],[budget]]</f>
        <v>-41457582</v>
      </c>
      <c r="J2623" s="61">
        <f>Table1[[#This Row],[gross]]/1000000</f>
        <v>38.542417999999998</v>
      </c>
      <c r="K2623" s="61">
        <f>Table1[[#This Row],[budget]]/1000000</f>
        <v>80</v>
      </c>
      <c r="L2623" s="71">
        <f>Table1[[#This Row],[Profit_Margin]]/1000000</f>
        <v>-41.457582000000002</v>
      </c>
    </row>
    <row r="2624" spans="1:12">
      <c r="A2624" s="68" t="s">
        <v>2495</v>
      </c>
      <c r="B2624" s="61">
        <v>90</v>
      </c>
      <c r="C2624" s="62">
        <v>101055</v>
      </c>
      <c r="D2624" s="61" t="s">
        <v>6403</v>
      </c>
      <c r="E2624" s="61" t="s">
        <v>18425</v>
      </c>
      <c r="F2624" s="61" t="s">
        <v>37</v>
      </c>
      <c r="G2624" s="62">
        <v>4000000</v>
      </c>
      <c r="H2624" s="61">
        <v>5</v>
      </c>
      <c r="I2624" s="62">
        <f>Table1[[#This Row],[gross]]-Table1[[#This Row],[budget]]</f>
        <v>-3898945</v>
      </c>
      <c r="J2624" s="61">
        <f>Table1[[#This Row],[gross]]/1000000</f>
        <v>0.10105500000000001</v>
      </c>
      <c r="K2624" s="61">
        <f>Table1[[#This Row],[budget]]/1000000</f>
        <v>4</v>
      </c>
      <c r="L2624" s="71">
        <f>Table1[[#This Row],[Profit_Margin]]/1000000</f>
        <v>-3.8989449999999999</v>
      </c>
    </row>
    <row r="2625" spans="1:12">
      <c r="A2625" s="68" t="s">
        <v>9172</v>
      </c>
      <c r="B2625" s="61">
        <v>99</v>
      </c>
      <c r="C2625" s="62">
        <v>8712564</v>
      </c>
      <c r="D2625" s="61" t="s">
        <v>2142</v>
      </c>
      <c r="E2625" s="61" t="s">
        <v>9173</v>
      </c>
      <c r="F2625" s="61" t="s">
        <v>37</v>
      </c>
      <c r="G2625" s="62">
        <v>27000000</v>
      </c>
      <c r="H2625" s="61">
        <v>5.9</v>
      </c>
      <c r="I2625" s="62">
        <f>Table1[[#This Row],[gross]]-Table1[[#This Row],[budget]]</f>
        <v>-18287436</v>
      </c>
      <c r="J2625" s="61">
        <f>Table1[[#This Row],[gross]]/1000000</f>
        <v>8.7125640000000004</v>
      </c>
      <c r="K2625" s="61">
        <f>Table1[[#This Row],[budget]]/1000000</f>
        <v>27</v>
      </c>
      <c r="L2625" s="71">
        <f>Table1[[#This Row],[Profit_Margin]]/1000000</f>
        <v>-18.287436</v>
      </c>
    </row>
    <row r="2626" spans="1:12">
      <c r="A2626" s="68" t="s">
        <v>3136</v>
      </c>
      <c r="B2626" s="61">
        <v>108</v>
      </c>
      <c r="C2626" s="62">
        <v>127214072</v>
      </c>
      <c r="D2626" s="61" t="s">
        <v>1681</v>
      </c>
      <c r="E2626" s="61" t="s">
        <v>6955</v>
      </c>
      <c r="F2626" s="61" t="s">
        <v>37</v>
      </c>
      <c r="G2626" s="62">
        <v>38000000</v>
      </c>
      <c r="H2626" s="61">
        <v>6.1</v>
      </c>
      <c r="I2626" s="62">
        <f>Table1[[#This Row],[gross]]-Table1[[#This Row],[budget]]</f>
        <v>89214072</v>
      </c>
      <c r="J2626" s="61">
        <f>Table1[[#This Row],[gross]]/1000000</f>
        <v>127.214072</v>
      </c>
      <c r="K2626" s="61">
        <f>Table1[[#This Row],[budget]]/1000000</f>
        <v>38</v>
      </c>
      <c r="L2626" s="71">
        <f>Table1[[#This Row],[Profit_Margin]]/1000000</f>
        <v>89.214072000000002</v>
      </c>
    </row>
    <row r="2627" spans="1:12">
      <c r="A2627" s="68" t="s">
        <v>6671</v>
      </c>
      <c r="B2627" s="61">
        <v>119</v>
      </c>
      <c r="C2627" s="62">
        <v>25178165</v>
      </c>
      <c r="D2627" s="61" t="s">
        <v>214</v>
      </c>
      <c r="E2627" s="61" t="s">
        <v>6672</v>
      </c>
      <c r="F2627" s="61" t="s">
        <v>37</v>
      </c>
      <c r="G2627" s="62">
        <v>40000000</v>
      </c>
      <c r="H2627" s="61">
        <v>6.7</v>
      </c>
      <c r="I2627" s="62">
        <f>Table1[[#This Row],[gross]]-Table1[[#This Row],[budget]]</f>
        <v>-14821835</v>
      </c>
      <c r="J2627" s="61">
        <f>Table1[[#This Row],[gross]]/1000000</f>
        <v>25.178165</v>
      </c>
      <c r="K2627" s="61">
        <f>Table1[[#This Row],[budget]]/1000000</f>
        <v>40</v>
      </c>
      <c r="L2627" s="71">
        <f>Table1[[#This Row],[Profit_Margin]]/1000000</f>
        <v>-14.821835</v>
      </c>
    </row>
    <row r="2628" spans="1:12">
      <c r="A2628" s="68" t="s">
        <v>23555</v>
      </c>
      <c r="B2628" s="61">
        <v>97</v>
      </c>
      <c r="C2628" s="62">
        <v>15180000</v>
      </c>
      <c r="D2628" s="61" t="s">
        <v>2125</v>
      </c>
      <c r="E2628" s="61" t="s">
        <v>23556</v>
      </c>
      <c r="F2628" s="61" t="s">
        <v>37</v>
      </c>
      <c r="G2628" s="62">
        <v>500000</v>
      </c>
      <c r="H2628" s="61">
        <v>5.5</v>
      </c>
      <c r="I2628" s="62">
        <f>Table1[[#This Row],[gross]]-Table1[[#This Row],[budget]]</f>
        <v>14680000</v>
      </c>
      <c r="J2628" s="61">
        <f>Table1[[#This Row],[gross]]/1000000</f>
        <v>15.18</v>
      </c>
      <c r="K2628" s="61">
        <f>Table1[[#This Row],[budget]]/1000000</f>
        <v>0.5</v>
      </c>
      <c r="L2628" s="71">
        <f>Table1[[#This Row],[Profit_Margin]]/1000000</f>
        <v>14.68</v>
      </c>
    </row>
    <row r="2629" spans="1:12">
      <c r="A2629" s="68" t="s">
        <v>1294</v>
      </c>
      <c r="B2629" s="61">
        <v>89</v>
      </c>
      <c r="C2629" s="62">
        <v>598645</v>
      </c>
      <c r="D2629" s="61" t="s">
        <v>1681</v>
      </c>
      <c r="E2629" s="61" t="s">
        <v>15295</v>
      </c>
      <c r="F2629" s="61" t="s">
        <v>37</v>
      </c>
      <c r="G2629" s="62">
        <v>10000000</v>
      </c>
      <c r="H2629" s="61">
        <v>3.6</v>
      </c>
      <c r="I2629" s="62">
        <f>Table1[[#This Row],[gross]]-Table1[[#This Row],[budget]]</f>
        <v>-9401355</v>
      </c>
      <c r="J2629" s="61">
        <f>Table1[[#This Row],[gross]]/1000000</f>
        <v>0.59864499999999998</v>
      </c>
      <c r="K2629" s="61">
        <f>Table1[[#This Row],[budget]]/1000000</f>
        <v>10</v>
      </c>
      <c r="L2629" s="71">
        <f>Table1[[#This Row],[Profit_Margin]]/1000000</f>
        <v>-9.4013550000000006</v>
      </c>
    </row>
    <row r="2630" spans="1:12">
      <c r="A2630" s="68" t="s">
        <v>9525</v>
      </c>
      <c r="B2630" s="61">
        <v>85</v>
      </c>
      <c r="C2630" s="62">
        <v>28563926</v>
      </c>
      <c r="D2630" s="61" t="s">
        <v>4075</v>
      </c>
      <c r="E2630" s="61" t="s">
        <v>14918</v>
      </c>
      <c r="F2630" s="61" t="s">
        <v>37</v>
      </c>
      <c r="G2630" s="62">
        <v>8500000</v>
      </c>
      <c r="H2630" s="61">
        <v>5</v>
      </c>
      <c r="I2630" s="62">
        <f>Table1[[#This Row],[gross]]-Table1[[#This Row],[budget]]</f>
        <v>20063926</v>
      </c>
      <c r="J2630" s="61">
        <f>Table1[[#This Row],[gross]]/1000000</f>
        <v>28.563925999999999</v>
      </c>
      <c r="K2630" s="61">
        <f>Table1[[#This Row],[budget]]/1000000</f>
        <v>8.5</v>
      </c>
      <c r="L2630" s="71">
        <f>Table1[[#This Row],[Profit_Margin]]/1000000</f>
        <v>20.063925999999999</v>
      </c>
    </row>
    <row r="2631" spans="1:12">
      <c r="A2631" s="68" t="s">
        <v>10607</v>
      </c>
      <c r="B2631" s="61">
        <v>120</v>
      </c>
      <c r="C2631" s="62">
        <v>16284360</v>
      </c>
      <c r="D2631" s="61" t="s">
        <v>2527</v>
      </c>
      <c r="E2631" s="61" t="s">
        <v>10608</v>
      </c>
      <c r="F2631" s="61" t="s">
        <v>37</v>
      </c>
      <c r="G2631" s="62">
        <v>21000000</v>
      </c>
      <c r="H2631" s="61">
        <v>6.1</v>
      </c>
      <c r="I2631" s="62">
        <f>Table1[[#This Row],[gross]]-Table1[[#This Row],[budget]]</f>
        <v>-4715640</v>
      </c>
      <c r="J2631" s="61">
        <f>Table1[[#This Row],[gross]]/1000000</f>
        <v>16.28436</v>
      </c>
      <c r="K2631" s="61">
        <f>Table1[[#This Row],[budget]]/1000000</f>
        <v>21</v>
      </c>
      <c r="L2631" s="71">
        <f>Table1[[#This Row],[Profit_Margin]]/1000000</f>
        <v>-4.7156399999999996</v>
      </c>
    </row>
    <row r="2632" spans="1:12">
      <c r="A2632" s="68" t="s">
        <v>521</v>
      </c>
      <c r="B2632" s="61">
        <v>96</v>
      </c>
      <c r="C2632" s="62">
        <v>4505922</v>
      </c>
      <c r="D2632" s="61" t="s">
        <v>2527</v>
      </c>
      <c r="E2632" s="61" t="s">
        <v>23383</v>
      </c>
      <c r="F2632" s="61" t="s">
        <v>37</v>
      </c>
      <c r="G2632" s="62">
        <v>200000</v>
      </c>
      <c r="H2632" s="61">
        <v>7.4</v>
      </c>
      <c r="I2632" s="62">
        <f>Table1[[#This Row],[gross]]-Table1[[#This Row],[budget]]</f>
        <v>4305922</v>
      </c>
      <c r="J2632" s="61">
        <f>Table1[[#This Row],[gross]]/1000000</f>
        <v>4.505922</v>
      </c>
      <c r="K2632" s="61">
        <f>Table1[[#This Row],[budget]]/1000000</f>
        <v>0.2</v>
      </c>
      <c r="L2632" s="71">
        <f>Table1[[#This Row],[Profit_Margin]]/1000000</f>
        <v>4.3059219999999998</v>
      </c>
    </row>
    <row r="2633" spans="1:12">
      <c r="A2633" s="68" t="s">
        <v>7057</v>
      </c>
      <c r="B2633" s="61">
        <v>118</v>
      </c>
      <c r="C2633" s="62">
        <v>6482195</v>
      </c>
      <c r="D2633" s="61" t="s">
        <v>2215</v>
      </c>
      <c r="E2633" s="61" t="s">
        <v>7060</v>
      </c>
      <c r="F2633" s="61" t="s">
        <v>37</v>
      </c>
      <c r="G2633" s="62">
        <v>37000000</v>
      </c>
      <c r="H2633" s="61">
        <v>6.4</v>
      </c>
      <c r="I2633" s="62">
        <f>Table1[[#This Row],[gross]]-Table1[[#This Row],[budget]]</f>
        <v>-30517805</v>
      </c>
      <c r="J2633" s="61">
        <f>Table1[[#This Row],[gross]]/1000000</f>
        <v>6.4821949999999999</v>
      </c>
      <c r="K2633" s="61">
        <f>Table1[[#This Row],[budget]]/1000000</f>
        <v>37</v>
      </c>
      <c r="L2633" s="71">
        <f>Table1[[#This Row],[Profit_Margin]]/1000000</f>
        <v>-30.517804999999999</v>
      </c>
    </row>
    <row r="2634" spans="1:12">
      <c r="A2634" s="68" t="s">
        <v>1687</v>
      </c>
      <c r="B2634" s="61">
        <v>99</v>
      </c>
      <c r="C2634" s="62">
        <v>69772969</v>
      </c>
      <c r="D2634" s="61" t="s">
        <v>334</v>
      </c>
      <c r="E2634" s="61" t="s">
        <v>2769</v>
      </c>
      <c r="F2634" s="61" t="s">
        <v>37</v>
      </c>
      <c r="G2634" s="62">
        <v>80000000</v>
      </c>
      <c r="H2634" s="61">
        <v>6.5</v>
      </c>
      <c r="I2634" s="62">
        <f>Table1[[#This Row],[gross]]-Table1[[#This Row],[budget]]</f>
        <v>-10227031</v>
      </c>
      <c r="J2634" s="61">
        <f>Table1[[#This Row],[gross]]/1000000</f>
        <v>69.772969000000003</v>
      </c>
      <c r="K2634" s="61">
        <f>Table1[[#This Row],[budget]]/1000000</f>
        <v>80</v>
      </c>
      <c r="L2634" s="71">
        <f>Table1[[#This Row],[Profit_Margin]]/1000000</f>
        <v>-10.227031</v>
      </c>
    </row>
    <row r="2635" spans="1:12">
      <c r="A2635" s="68" t="s">
        <v>12365</v>
      </c>
      <c r="B2635" s="61">
        <v>108</v>
      </c>
      <c r="C2635" s="62">
        <v>11702090</v>
      </c>
      <c r="D2635" s="61" t="s">
        <v>1681</v>
      </c>
      <c r="E2635" s="61" t="s">
        <v>12367</v>
      </c>
      <c r="F2635" s="61" t="s">
        <v>37</v>
      </c>
      <c r="G2635" s="62">
        <v>16500000</v>
      </c>
      <c r="H2635" s="61">
        <v>6.3</v>
      </c>
      <c r="I2635" s="62">
        <f>Table1[[#This Row],[gross]]-Table1[[#This Row],[budget]]</f>
        <v>-4797910</v>
      </c>
      <c r="J2635" s="61">
        <f>Table1[[#This Row],[gross]]/1000000</f>
        <v>11.70209</v>
      </c>
      <c r="K2635" s="61">
        <f>Table1[[#This Row],[budget]]/1000000</f>
        <v>16.5</v>
      </c>
      <c r="L2635" s="71">
        <f>Table1[[#This Row],[Profit_Margin]]/1000000</f>
        <v>-4.7979099999999999</v>
      </c>
    </row>
    <row r="2636" spans="1:12">
      <c r="A2636" s="68" t="s">
        <v>11389</v>
      </c>
      <c r="B2636" s="61">
        <v>124</v>
      </c>
      <c r="C2636" s="62">
        <v>3081925</v>
      </c>
      <c r="D2636" s="61" t="s">
        <v>1415</v>
      </c>
      <c r="E2636" s="61" t="s">
        <v>11390</v>
      </c>
      <c r="F2636" s="61" t="s">
        <v>37</v>
      </c>
      <c r="G2636" s="62">
        <v>21000000</v>
      </c>
      <c r="H2636" s="61">
        <v>7.5</v>
      </c>
      <c r="I2636" s="62">
        <f>Table1[[#This Row],[gross]]-Table1[[#This Row],[budget]]</f>
        <v>-17918075</v>
      </c>
      <c r="J2636" s="61">
        <f>Table1[[#This Row],[gross]]/1000000</f>
        <v>3.081925</v>
      </c>
      <c r="K2636" s="61">
        <f>Table1[[#This Row],[budget]]/1000000</f>
        <v>21</v>
      </c>
      <c r="L2636" s="71">
        <f>Table1[[#This Row],[Profit_Margin]]/1000000</f>
        <v>-17.918075000000002</v>
      </c>
    </row>
    <row r="2637" spans="1:12">
      <c r="A2637" s="68" t="s">
        <v>5188</v>
      </c>
      <c r="B2637" s="61">
        <v>128</v>
      </c>
      <c r="C2637" s="62">
        <v>50815288</v>
      </c>
      <c r="D2637" s="61" t="s">
        <v>4075</v>
      </c>
      <c r="E2637" s="61" t="s">
        <v>5190</v>
      </c>
      <c r="F2637" s="61" t="s">
        <v>37</v>
      </c>
      <c r="G2637" s="62">
        <v>50000000</v>
      </c>
      <c r="H2637" s="61">
        <v>7</v>
      </c>
      <c r="I2637" s="62">
        <f>Table1[[#This Row],[gross]]-Table1[[#This Row],[budget]]</f>
        <v>815288</v>
      </c>
      <c r="J2637" s="61">
        <f>Table1[[#This Row],[gross]]/1000000</f>
        <v>50.815288000000002</v>
      </c>
      <c r="K2637" s="61">
        <f>Table1[[#This Row],[budget]]/1000000</f>
        <v>50</v>
      </c>
      <c r="L2637" s="71">
        <f>Table1[[#This Row],[Profit_Margin]]/1000000</f>
        <v>0.81528800000000001</v>
      </c>
    </row>
    <row r="2638" spans="1:12">
      <c r="A2638" s="68" t="s">
        <v>16403</v>
      </c>
      <c r="B2638" s="61">
        <v>153</v>
      </c>
      <c r="C2638" s="62">
        <v>872643</v>
      </c>
      <c r="D2638" s="61" t="s">
        <v>2717</v>
      </c>
      <c r="E2638" s="61" t="s">
        <v>16406</v>
      </c>
      <c r="F2638" s="61" t="s">
        <v>5611</v>
      </c>
      <c r="G2638" s="62">
        <v>6000000</v>
      </c>
      <c r="H2638" s="61">
        <v>5.4</v>
      </c>
      <c r="I2638" s="62">
        <f>Table1[[#This Row],[gross]]-Table1[[#This Row],[budget]]</f>
        <v>-5127357</v>
      </c>
      <c r="J2638" s="61">
        <f>Table1[[#This Row],[gross]]/1000000</f>
        <v>0.87264299999999995</v>
      </c>
      <c r="K2638" s="61">
        <f>Table1[[#This Row],[budget]]/1000000</f>
        <v>6</v>
      </c>
      <c r="L2638" s="71">
        <f>Table1[[#This Row],[Profit_Margin]]/1000000</f>
        <v>-5.1273569999999999</v>
      </c>
    </row>
    <row r="2639" spans="1:12">
      <c r="A2639" s="68" t="s">
        <v>2561</v>
      </c>
      <c r="B2639" s="61">
        <v>78</v>
      </c>
      <c r="C2639" s="62">
        <v>2882062</v>
      </c>
      <c r="D2639" s="61" t="s">
        <v>1415</v>
      </c>
      <c r="E2639" s="61" t="s">
        <v>23566</v>
      </c>
      <c r="F2639" s="61" t="s">
        <v>37</v>
      </c>
      <c r="G2639" s="62">
        <v>150000</v>
      </c>
      <c r="H2639" s="61">
        <v>6.3</v>
      </c>
      <c r="I2639" s="62">
        <f>Table1[[#This Row],[gross]]-Table1[[#This Row],[budget]]</f>
        <v>2732062</v>
      </c>
      <c r="J2639" s="61">
        <f>Table1[[#This Row],[gross]]/1000000</f>
        <v>2.8820619999999999</v>
      </c>
      <c r="K2639" s="61">
        <f>Table1[[#This Row],[budget]]/1000000</f>
        <v>0.15</v>
      </c>
      <c r="L2639" s="71">
        <f>Table1[[#This Row],[Profit_Margin]]/1000000</f>
        <v>2.732062</v>
      </c>
    </row>
    <row r="2640" spans="1:12">
      <c r="A2640" s="68" t="s">
        <v>13996</v>
      </c>
      <c r="B2640" s="61">
        <v>148</v>
      </c>
      <c r="C2640" s="62">
        <v>1110186</v>
      </c>
      <c r="D2640" s="61" t="s">
        <v>1467</v>
      </c>
      <c r="E2640" s="61" t="s">
        <v>13999</v>
      </c>
      <c r="F2640" s="61" t="s">
        <v>12700</v>
      </c>
      <c r="G2640" s="62">
        <v>12800000</v>
      </c>
      <c r="H2640" s="61">
        <v>8.1</v>
      </c>
      <c r="I2640" s="62">
        <f>Table1[[#This Row],[gross]]-Table1[[#This Row],[budget]]</f>
        <v>-11689814</v>
      </c>
      <c r="J2640" s="61">
        <f>Table1[[#This Row],[gross]]/1000000</f>
        <v>1.1101859999999999</v>
      </c>
      <c r="K2640" s="61">
        <f>Table1[[#This Row],[budget]]/1000000</f>
        <v>12.8</v>
      </c>
      <c r="L2640" s="71">
        <f>Table1[[#This Row],[Profit_Margin]]/1000000</f>
        <v>-11.689814</v>
      </c>
    </row>
    <row r="2641" spans="1:12">
      <c r="A2641" s="68" t="s">
        <v>11664</v>
      </c>
      <c r="B2641" s="61">
        <v>97</v>
      </c>
      <c r="C2641" s="62">
        <v>6923891</v>
      </c>
      <c r="D2641" s="61" t="s">
        <v>1415</v>
      </c>
      <c r="E2641" s="61" t="s">
        <v>11665</v>
      </c>
      <c r="F2641" s="61" t="s">
        <v>37</v>
      </c>
      <c r="G2641" s="62">
        <v>23000000</v>
      </c>
      <c r="H2641" s="61">
        <v>6.3</v>
      </c>
      <c r="I2641" s="62">
        <f>Table1[[#This Row],[gross]]-Table1[[#This Row],[budget]]</f>
        <v>-16076109</v>
      </c>
      <c r="J2641" s="61">
        <f>Table1[[#This Row],[gross]]/1000000</f>
        <v>6.9238910000000002</v>
      </c>
      <c r="K2641" s="61">
        <f>Table1[[#This Row],[budget]]/1000000</f>
        <v>23</v>
      </c>
      <c r="L2641" s="71">
        <f>Table1[[#This Row],[Profit_Margin]]/1000000</f>
        <v>-16.076108999999999</v>
      </c>
    </row>
    <row r="2642" spans="1:12">
      <c r="A2642" s="68" t="s">
        <v>11999</v>
      </c>
      <c r="B2642" s="61">
        <v>121</v>
      </c>
      <c r="C2642" s="62">
        <v>1729969</v>
      </c>
      <c r="D2642" s="61" t="s">
        <v>4075</v>
      </c>
      <c r="E2642" s="61" t="s">
        <v>18132</v>
      </c>
      <c r="F2642" s="61" t="s">
        <v>37</v>
      </c>
      <c r="G2642" s="62">
        <v>5000000</v>
      </c>
      <c r="H2642" s="61">
        <v>7.4</v>
      </c>
      <c r="I2642" s="62">
        <f>Table1[[#This Row],[gross]]-Table1[[#This Row],[budget]]</f>
        <v>-3270031</v>
      </c>
      <c r="J2642" s="61">
        <f>Table1[[#This Row],[gross]]/1000000</f>
        <v>1.7299690000000001</v>
      </c>
      <c r="K2642" s="61">
        <f>Table1[[#This Row],[budget]]/1000000</f>
        <v>5</v>
      </c>
      <c r="L2642" s="71">
        <f>Table1[[#This Row],[Profit_Margin]]/1000000</f>
        <v>-3.2700309999999999</v>
      </c>
    </row>
    <row r="2643" spans="1:12">
      <c r="A2643" s="68" t="s">
        <v>8421</v>
      </c>
      <c r="B2643" s="61">
        <v>118</v>
      </c>
      <c r="C2643" s="62">
        <v>34703228</v>
      </c>
      <c r="D2643" s="61" t="s">
        <v>6199</v>
      </c>
      <c r="E2643" s="61" t="s">
        <v>8423</v>
      </c>
      <c r="F2643" s="61" t="s">
        <v>37</v>
      </c>
      <c r="G2643" s="62">
        <v>30000000</v>
      </c>
      <c r="H2643" s="61">
        <v>6.7</v>
      </c>
      <c r="I2643" s="62">
        <f>Table1[[#This Row],[gross]]-Table1[[#This Row],[budget]]</f>
        <v>4703228</v>
      </c>
      <c r="J2643" s="61">
        <f>Table1[[#This Row],[gross]]/1000000</f>
        <v>34.703228000000003</v>
      </c>
      <c r="K2643" s="61">
        <f>Table1[[#This Row],[budget]]/1000000</f>
        <v>30</v>
      </c>
      <c r="L2643" s="71">
        <f>Table1[[#This Row],[Profit_Margin]]/1000000</f>
        <v>4.7032280000000002</v>
      </c>
    </row>
    <row r="2644" spans="1:12">
      <c r="A2644" s="68" t="s">
        <v>5589</v>
      </c>
      <c r="B2644" s="61">
        <v>98</v>
      </c>
      <c r="C2644" s="62">
        <v>139852971</v>
      </c>
      <c r="D2644" s="61" t="s">
        <v>334</v>
      </c>
      <c r="E2644" s="61" t="s">
        <v>5699</v>
      </c>
      <c r="F2644" s="61" t="s">
        <v>37</v>
      </c>
      <c r="G2644" s="62">
        <v>45000000</v>
      </c>
      <c r="H2644" s="61">
        <v>6.3</v>
      </c>
      <c r="I2644" s="62">
        <f>Table1[[#This Row],[gross]]-Table1[[#This Row],[budget]]</f>
        <v>94852971</v>
      </c>
      <c r="J2644" s="61">
        <f>Table1[[#This Row],[gross]]/1000000</f>
        <v>139.852971</v>
      </c>
      <c r="K2644" s="61">
        <f>Table1[[#This Row],[budget]]/1000000</f>
        <v>45</v>
      </c>
      <c r="L2644" s="71">
        <f>Table1[[#This Row],[Profit_Margin]]/1000000</f>
        <v>94.852970999999997</v>
      </c>
    </row>
    <row r="2645" spans="1:12">
      <c r="A2645" s="68" t="s">
        <v>5589</v>
      </c>
      <c r="B2645" s="61">
        <v>115</v>
      </c>
      <c r="C2645" s="62">
        <v>89253340</v>
      </c>
      <c r="D2645" s="61" t="s">
        <v>59</v>
      </c>
      <c r="E2645" s="61" t="s">
        <v>5590</v>
      </c>
      <c r="F2645" s="61" t="s">
        <v>37</v>
      </c>
      <c r="G2645" s="62">
        <v>48000000</v>
      </c>
      <c r="H2645" s="61">
        <v>6</v>
      </c>
      <c r="I2645" s="62">
        <f>Table1[[#This Row],[gross]]-Table1[[#This Row],[budget]]</f>
        <v>41253340</v>
      </c>
      <c r="J2645" s="61">
        <f>Table1[[#This Row],[gross]]/1000000</f>
        <v>89.253339999999994</v>
      </c>
      <c r="K2645" s="61">
        <f>Table1[[#This Row],[budget]]/1000000</f>
        <v>48</v>
      </c>
      <c r="L2645" s="71">
        <f>Table1[[#This Row],[Profit_Margin]]/1000000</f>
        <v>41.253340000000001</v>
      </c>
    </row>
    <row r="2646" spans="1:12">
      <c r="A2646" s="68" t="s">
        <v>4965</v>
      </c>
      <c r="B2646" s="61">
        <v>93</v>
      </c>
      <c r="C2646" s="62">
        <v>145000989</v>
      </c>
      <c r="D2646" s="61" t="s">
        <v>59</v>
      </c>
      <c r="E2646" s="61" t="s">
        <v>9389</v>
      </c>
      <c r="F2646" s="61" t="s">
        <v>37</v>
      </c>
      <c r="G2646" s="62">
        <v>25000000</v>
      </c>
      <c r="H2646" s="61">
        <v>7.9</v>
      </c>
      <c r="I2646" s="62">
        <f>Table1[[#This Row],[gross]]-Table1[[#This Row],[budget]]</f>
        <v>120000989</v>
      </c>
      <c r="J2646" s="61">
        <f>Table1[[#This Row],[gross]]/1000000</f>
        <v>145.000989</v>
      </c>
      <c r="K2646" s="61">
        <f>Table1[[#This Row],[budget]]/1000000</f>
        <v>25</v>
      </c>
      <c r="L2646" s="71">
        <f>Table1[[#This Row],[Profit_Margin]]/1000000</f>
        <v>120.000989</v>
      </c>
    </row>
    <row r="2647" spans="1:12">
      <c r="A2647" s="68" t="s">
        <v>7926</v>
      </c>
      <c r="B2647" s="61">
        <v>107</v>
      </c>
      <c r="C2647" s="62">
        <v>57744720</v>
      </c>
      <c r="D2647" s="61" t="s">
        <v>334</v>
      </c>
      <c r="E2647" s="61" t="s">
        <v>7927</v>
      </c>
      <c r="F2647" s="61" t="s">
        <v>37</v>
      </c>
      <c r="G2647" s="62">
        <v>20000000</v>
      </c>
      <c r="H2647" s="61">
        <v>6.2</v>
      </c>
      <c r="I2647" s="62">
        <f>Table1[[#This Row],[gross]]-Table1[[#This Row],[budget]]</f>
        <v>37744720</v>
      </c>
      <c r="J2647" s="61">
        <f>Table1[[#This Row],[gross]]/1000000</f>
        <v>57.744720000000001</v>
      </c>
      <c r="K2647" s="61">
        <f>Table1[[#This Row],[budget]]/1000000</f>
        <v>20</v>
      </c>
      <c r="L2647" s="71">
        <f>Table1[[#This Row],[Profit_Margin]]/1000000</f>
        <v>37.744720000000001</v>
      </c>
    </row>
    <row r="2648" spans="1:12">
      <c r="A2648" s="68" t="s">
        <v>1064</v>
      </c>
      <c r="B2648" s="61">
        <v>120</v>
      </c>
      <c r="C2648" s="62">
        <v>7443007</v>
      </c>
      <c r="D2648" s="61" t="s">
        <v>5510</v>
      </c>
      <c r="E2648" s="61" t="s">
        <v>8868</v>
      </c>
      <c r="F2648" s="61" t="s">
        <v>37</v>
      </c>
      <c r="G2648" s="62">
        <v>30000000</v>
      </c>
      <c r="H2648" s="61">
        <v>6.7</v>
      </c>
      <c r="I2648" s="62">
        <f>Table1[[#This Row],[gross]]-Table1[[#This Row],[budget]]</f>
        <v>-22556993</v>
      </c>
      <c r="J2648" s="61">
        <f>Table1[[#This Row],[gross]]/1000000</f>
        <v>7.4430069999999997</v>
      </c>
      <c r="K2648" s="61">
        <f>Table1[[#This Row],[budget]]/1000000</f>
        <v>30</v>
      </c>
      <c r="L2648" s="71">
        <f>Table1[[#This Row],[Profit_Margin]]/1000000</f>
        <v>-22.556992999999999</v>
      </c>
    </row>
    <row r="2649" spans="1:12">
      <c r="A2649" s="68" t="s">
        <v>14196</v>
      </c>
      <c r="B2649" s="61">
        <v>92</v>
      </c>
      <c r="C2649" s="62">
        <v>21088568</v>
      </c>
      <c r="D2649" s="61" t="s">
        <v>8945</v>
      </c>
      <c r="E2649" s="61" t="s">
        <v>14197</v>
      </c>
      <c r="F2649" s="61" t="s">
        <v>37</v>
      </c>
      <c r="G2649" s="62">
        <v>13000000</v>
      </c>
      <c r="H2649" s="61">
        <v>6.7</v>
      </c>
      <c r="I2649" s="62">
        <f>Table1[[#This Row],[gross]]-Table1[[#This Row],[budget]]</f>
        <v>8088568</v>
      </c>
      <c r="J2649" s="61">
        <f>Table1[[#This Row],[gross]]/1000000</f>
        <v>21.088567999999999</v>
      </c>
      <c r="K2649" s="61">
        <f>Table1[[#This Row],[budget]]/1000000</f>
        <v>13</v>
      </c>
      <c r="L2649" s="71">
        <f>Table1[[#This Row],[Profit_Margin]]/1000000</f>
        <v>8.0885680000000004</v>
      </c>
    </row>
    <row r="2650" spans="1:12">
      <c r="A2650" s="68" t="s">
        <v>17080</v>
      </c>
      <c r="B2650" s="61">
        <v>98</v>
      </c>
      <c r="C2650" s="62">
        <v>11797927</v>
      </c>
      <c r="D2650" s="61" t="s">
        <v>12838</v>
      </c>
      <c r="E2650" s="61" t="s">
        <v>17081</v>
      </c>
      <c r="F2650" s="61" t="s">
        <v>37</v>
      </c>
      <c r="G2650" s="62">
        <v>6000000</v>
      </c>
      <c r="H2650" s="61">
        <v>6.1</v>
      </c>
      <c r="I2650" s="62">
        <f>Table1[[#This Row],[gross]]-Table1[[#This Row],[budget]]</f>
        <v>5797927</v>
      </c>
      <c r="J2650" s="61">
        <f>Table1[[#This Row],[gross]]/1000000</f>
        <v>11.797927</v>
      </c>
      <c r="K2650" s="61">
        <f>Table1[[#This Row],[budget]]/1000000</f>
        <v>6</v>
      </c>
      <c r="L2650" s="71">
        <f>Table1[[#This Row],[Profit_Margin]]/1000000</f>
        <v>5.7979269999999996</v>
      </c>
    </row>
    <row r="2651" spans="1:12">
      <c r="A2651" s="68" t="s">
        <v>760</v>
      </c>
      <c r="B2651" s="61">
        <v>110</v>
      </c>
      <c r="C2651" s="62">
        <v>3468572</v>
      </c>
      <c r="D2651" s="61" t="s">
        <v>3409</v>
      </c>
      <c r="E2651" s="61" t="s">
        <v>18577</v>
      </c>
      <c r="F2651" s="61" t="s">
        <v>37</v>
      </c>
      <c r="G2651" s="62">
        <v>4000000</v>
      </c>
      <c r="H2651" s="61">
        <v>7.3</v>
      </c>
      <c r="I2651" s="62">
        <f>Table1[[#This Row],[gross]]-Table1[[#This Row],[budget]]</f>
        <v>-531428</v>
      </c>
      <c r="J2651" s="61">
        <f>Table1[[#This Row],[gross]]/1000000</f>
        <v>3.468572</v>
      </c>
      <c r="K2651" s="61">
        <f>Table1[[#This Row],[budget]]/1000000</f>
        <v>4</v>
      </c>
      <c r="L2651" s="71">
        <f>Table1[[#This Row],[Profit_Margin]]/1000000</f>
        <v>-0.53142800000000001</v>
      </c>
    </row>
    <row r="2652" spans="1:12">
      <c r="A2652" s="68" t="s">
        <v>1751</v>
      </c>
      <c r="B2652" s="61">
        <v>122</v>
      </c>
      <c r="C2652" s="62">
        <v>148213377</v>
      </c>
      <c r="D2652" s="61" t="s">
        <v>3228</v>
      </c>
      <c r="E2652" s="61" t="s">
        <v>3229</v>
      </c>
      <c r="F2652" s="61" t="s">
        <v>37</v>
      </c>
      <c r="G2652" s="62">
        <v>73000000</v>
      </c>
      <c r="H2652" s="61">
        <v>6.6</v>
      </c>
      <c r="I2652" s="62">
        <f>Table1[[#This Row],[gross]]-Table1[[#This Row],[budget]]</f>
        <v>75213377</v>
      </c>
      <c r="J2652" s="61">
        <f>Table1[[#This Row],[gross]]/1000000</f>
        <v>148.21337700000001</v>
      </c>
      <c r="K2652" s="61">
        <f>Table1[[#This Row],[budget]]/1000000</f>
        <v>73</v>
      </c>
      <c r="L2652" s="71">
        <f>Table1[[#This Row],[Profit_Margin]]/1000000</f>
        <v>75.213376999999994</v>
      </c>
    </row>
    <row r="2653" spans="1:12">
      <c r="A2653" s="68" t="s">
        <v>4309</v>
      </c>
      <c r="B2653" s="61">
        <v>100</v>
      </c>
      <c r="C2653" s="62">
        <v>84518155</v>
      </c>
      <c r="D2653" s="61" t="s">
        <v>1671</v>
      </c>
      <c r="E2653" s="61" t="s">
        <v>10692</v>
      </c>
      <c r="F2653" s="61" t="s">
        <v>37</v>
      </c>
      <c r="G2653" s="62">
        <v>20000000</v>
      </c>
      <c r="H2653" s="61">
        <v>4.9000000000000004</v>
      </c>
      <c r="I2653" s="62">
        <f>Table1[[#This Row],[gross]]-Table1[[#This Row],[budget]]</f>
        <v>64518155</v>
      </c>
      <c r="J2653" s="61">
        <f>Table1[[#This Row],[gross]]/1000000</f>
        <v>84.518154999999993</v>
      </c>
      <c r="K2653" s="61">
        <f>Table1[[#This Row],[budget]]/1000000</f>
        <v>20</v>
      </c>
      <c r="L2653" s="71">
        <f>Table1[[#This Row],[Profit_Margin]]/1000000</f>
        <v>64.518154999999993</v>
      </c>
    </row>
    <row r="2654" spans="1:12">
      <c r="A2654" s="68" t="s">
        <v>87</v>
      </c>
      <c r="B2654" s="61">
        <v>100</v>
      </c>
      <c r="C2654" s="62">
        <v>200807262</v>
      </c>
      <c r="D2654" s="61" t="s">
        <v>89</v>
      </c>
      <c r="E2654" s="61" t="s">
        <v>91</v>
      </c>
      <c r="F2654" s="61" t="s">
        <v>37</v>
      </c>
      <c r="G2654" s="62">
        <v>260000000</v>
      </c>
      <c r="H2654" s="61">
        <v>7.8</v>
      </c>
      <c r="I2654" s="62">
        <f>Table1[[#This Row],[gross]]-Table1[[#This Row],[budget]]</f>
        <v>-59192738</v>
      </c>
      <c r="J2654" s="61">
        <f>Table1[[#This Row],[gross]]/1000000</f>
        <v>200.80726200000001</v>
      </c>
      <c r="K2654" s="61">
        <f>Table1[[#This Row],[budget]]/1000000</f>
        <v>260</v>
      </c>
      <c r="L2654" s="71">
        <f>Table1[[#This Row],[Profit_Margin]]/1000000</f>
        <v>-59.192737999999999</v>
      </c>
    </row>
    <row r="2655" spans="1:12">
      <c r="A2655" s="68" t="s">
        <v>2289</v>
      </c>
      <c r="B2655" s="61">
        <v>97</v>
      </c>
      <c r="C2655" s="62">
        <v>63408614</v>
      </c>
      <c r="D2655" s="61" t="s">
        <v>422</v>
      </c>
      <c r="E2655" s="61" t="s">
        <v>4666</v>
      </c>
      <c r="F2655" s="61" t="s">
        <v>37</v>
      </c>
      <c r="G2655" s="62">
        <v>55000000</v>
      </c>
      <c r="H2655" s="61">
        <v>6.3</v>
      </c>
      <c r="I2655" s="62">
        <f>Table1[[#This Row],[gross]]-Table1[[#This Row],[budget]]</f>
        <v>8408614</v>
      </c>
      <c r="J2655" s="61">
        <f>Table1[[#This Row],[gross]]/1000000</f>
        <v>63.408614</v>
      </c>
      <c r="K2655" s="61">
        <f>Table1[[#This Row],[budget]]/1000000</f>
        <v>55</v>
      </c>
      <c r="L2655" s="71">
        <f>Table1[[#This Row],[Profit_Margin]]/1000000</f>
        <v>8.408614</v>
      </c>
    </row>
    <row r="2656" spans="1:12">
      <c r="A2656" s="68" t="s">
        <v>18255</v>
      </c>
      <c r="B2656" s="61">
        <v>115</v>
      </c>
      <c r="C2656" s="62">
        <v>1687311</v>
      </c>
      <c r="D2656" s="61" t="s">
        <v>18257</v>
      </c>
      <c r="E2656" s="61" t="s">
        <v>18259</v>
      </c>
      <c r="F2656" s="61" t="s">
        <v>2778</v>
      </c>
      <c r="G2656" s="62">
        <v>700000000</v>
      </c>
      <c r="H2656" s="61">
        <v>7.2</v>
      </c>
      <c r="I2656" s="62">
        <f>Table1[[#This Row],[gross]]-Table1[[#This Row],[budget]]</f>
        <v>-698312689</v>
      </c>
      <c r="J2656" s="61">
        <f>Table1[[#This Row],[gross]]/1000000</f>
        <v>1.687311</v>
      </c>
      <c r="K2656" s="61">
        <f>Table1[[#This Row],[budget]]/1000000</f>
        <v>700</v>
      </c>
      <c r="L2656" s="71">
        <f>Table1[[#This Row],[Profit_Margin]]/1000000</f>
        <v>-698.31268899999998</v>
      </c>
    </row>
    <row r="2657" spans="1:12">
      <c r="A2657" s="68" t="s">
        <v>9970</v>
      </c>
      <c r="B2657" s="61">
        <v>104</v>
      </c>
      <c r="C2657" s="62">
        <v>4064333</v>
      </c>
      <c r="D2657" s="61" t="s">
        <v>1904</v>
      </c>
      <c r="E2657" s="61" t="s">
        <v>9971</v>
      </c>
      <c r="F2657" s="61" t="s">
        <v>37</v>
      </c>
      <c r="G2657" s="62">
        <v>25000000</v>
      </c>
      <c r="H2657" s="61">
        <v>5.2</v>
      </c>
      <c r="I2657" s="62">
        <f>Table1[[#This Row],[gross]]-Table1[[#This Row],[budget]]</f>
        <v>-20935667</v>
      </c>
      <c r="J2657" s="61">
        <f>Table1[[#This Row],[gross]]/1000000</f>
        <v>4.0643330000000004</v>
      </c>
      <c r="K2657" s="61">
        <f>Table1[[#This Row],[budget]]/1000000</f>
        <v>25</v>
      </c>
      <c r="L2657" s="71">
        <f>Table1[[#This Row],[Profit_Margin]]/1000000</f>
        <v>-20.935666999999999</v>
      </c>
    </row>
    <row r="2658" spans="1:12">
      <c r="A2658" s="68" t="s">
        <v>19545</v>
      </c>
      <c r="B2658" s="61">
        <v>96</v>
      </c>
      <c r="C2658" s="62">
        <v>5005</v>
      </c>
      <c r="D2658" s="61" t="s">
        <v>3409</v>
      </c>
      <c r="E2658" s="61" t="s">
        <v>19546</v>
      </c>
      <c r="F2658" s="61" t="s">
        <v>37</v>
      </c>
      <c r="G2658" s="62">
        <v>3000000</v>
      </c>
      <c r="H2658" s="61">
        <v>5.9</v>
      </c>
      <c r="I2658" s="62">
        <f>Table1[[#This Row],[gross]]-Table1[[#This Row],[budget]]</f>
        <v>-2994995</v>
      </c>
      <c r="J2658" s="61">
        <f>Table1[[#This Row],[gross]]/1000000</f>
        <v>5.0049999999999999E-3</v>
      </c>
      <c r="K2658" s="61">
        <f>Table1[[#This Row],[budget]]/1000000</f>
        <v>3</v>
      </c>
      <c r="L2658" s="71">
        <f>Table1[[#This Row],[Profit_Margin]]/1000000</f>
        <v>-2.9949949999999999</v>
      </c>
    </row>
    <row r="2659" spans="1:12">
      <c r="A2659" s="68" t="s">
        <v>22868</v>
      </c>
      <c r="B2659" s="61">
        <v>88</v>
      </c>
      <c r="C2659" s="62">
        <v>592014</v>
      </c>
      <c r="D2659" s="61" t="s">
        <v>22869</v>
      </c>
      <c r="E2659" s="61" t="s">
        <v>22871</v>
      </c>
      <c r="F2659" s="61" t="s">
        <v>37</v>
      </c>
      <c r="G2659" s="62">
        <v>218</v>
      </c>
      <c r="H2659" s="61">
        <v>7.2</v>
      </c>
      <c r="I2659" s="62">
        <f>Table1[[#This Row],[gross]]-Table1[[#This Row],[budget]]</f>
        <v>591796</v>
      </c>
      <c r="J2659" s="61">
        <f>Table1[[#This Row],[gross]]/1000000</f>
        <v>0.59201400000000004</v>
      </c>
      <c r="K2659" s="61">
        <f>Table1[[#This Row],[budget]]/1000000</f>
        <v>2.1800000000000001E-4</v>
      </c>
      <c r="L2659" s="71">
        <f>Table1[[#This Row],[Profit_Margin]]/1000000</f>
        <v>0.59179599999999999</v>
      </c>
    </row>
    <row r="2660" spans="1:12">
      <c r="A2660" s="68" t="s">
        <v>21761</v>
      </c>
      <c r="B2660" s="61">
        <v>53</v>
      </c>
      <c r="C2660" s="62">
        <v>274661</v>
      </c>
      <c r="D2660" s="61" t="s">
        <v>17956</v>
      </c>
      <c r="E2660" s="61" t="s">
        <v>21762</v>
      </c>
      <c r="F2660" s="61" t="s">
        <v>37</v>
      </c>
      <c r="G2660" s="62">
        <v>1000000</v>
      </c>
      <c r="H2660" s="61">
        <v>7.7</v>
      </c>
      <c r="I2660" s="62">
        <f>Table1[[#This Row],[gross]]-Table1[[#This Row],[budget]]</f>
        <v>-725339</v>
      </c>
      <c r="J2660" s="61">
        <f>Table1[[#This Row],[gross]]/1000000</f>
        <v>0.27466099999999999</v>
      </c>
      <c r="K2660" s="61">
        <f>Table1[[#This Row],[budget]]/1000000</f>
        <v>1</v>
      </c>
      <c r="L2660" s="71">
        <f>Table1[[#This Row],[Profit_Margin]]/1000000</f>
        <v>-0.72533899999999996</v>
      </c>
    </row>
    <row r="2661" spans="1:12">
      <c r="A2661" s="68" t="s">
        <v>13463</v>
      </c>
      <c r="B2661" s="61">
        <v>117</v>
      </c>
      <c r="C2661" s="62">
        <v>14348123</v>
      </c>
      <c r="D2661" s="61" t="s">
        <v>11841</v>
      </c>
      <c r="E2661" s="61" t="s">
        <v>13464</v>
      </c>
      <c r="F2661" s="61" t="s">
        <v>37</v>
      </c>
      <c r="G2661" s="62">
        <v>12000000</v>
      </c>
      <c r="H2661" s="61">
        <v>6.9</v>
      </c>
      <c r="I2661" s="62">
        <f>Table1[[#This Row],[gross]]-Table1[[#This Row],[budget]]</f>
        <v>2348123</v>
      </c>
      <c r="J2661" s="61">
        <f>Table1[[#This Row],[gross]]/1000000</f>
        <v>14.348122999999999</v>
      </c>
      <c r="K2661" s="61">
        <f>Table1[[#This Row],[budget]]/1000000</f>
        <v>12</v>
      </c>
      <c r="L2661" s="71">
        <f>Table1[[#This Row],[Profit_Margin]]/1000000</f>
        <v>2.3481230000000002</v>
      </c>
    </row>
    <row r="2662" spans="1:12">
      <c r="A2662" s="68" t="s">
        <v>15124</v>
      </c>
      <c r="B2662" s="61">
        <v>74</v>
      </c>
      <c r="C2662" s="62">
        <v>6491350</v>
      </c>
      <c r="D2662" s="61" t="s">
        <v>8010</v>
      </c>
      <c r="E2662" s="61" t="s">
        <v>15125</v>
      </c>
      <c r="F2662" s="61" t="s">
        <v>37</v>
      </c>
      <c r="G2662" s="62">
        <v>10000000</v>
      </c>
      <c r="H2662" s="61">
        <v>5.8</v>
      </c>
      <c r="I2662" s="62">
        <f>Table1[[#This Row],[gross]]-Table1[[#This Row],[budget]]</f>
        <v>-3508650</v>
      </c>
      <c r="J2662" s="61">
        <f>Table1[[#This Row],[gross]]/1000000</f>
        <v>6.4913499999999997</v>
      </c>
      <c r="K2662" s="61">
        <f>Table1[[#This Row],[budget]]/1000000</f>
        <v>10</v>
      </c>
      <c r="L2662" s="71">
        <f>Table1[[#This Row],[Profit_Margin]]/1000000</f>
        <v>-3.5086499999999998</v>
      </c>
    </row>
    <row r="2663" spans="1:12">
      <c r="A2663" s="68" t="s">
        <v>10558</v>
      </c>
      <c r="B2663" s="61">
        <v>98</v>
      </c>
      <c r="C2663" s="62">
        <v>32774834</v>
      </c>
      <c r="D2663" s="61" t="s">
        <v>2136</v>
      </c>
      <c r="E2663" s="61" t="s">
        <v>10870</v>
      </c>
      <c r="F2663" s="61" t="s">
        <v>37</v>
      </c>
      <c r="G2663" s="62">
        <v>30000000</v>
      </c>
      <c r="H2663" s="61">
        <v>7.2</v>
      </c>
      <c r="I2663" s="62">
        <f>Table1[[#This Row],[gross]]-Table1[[#This Row],[budget]]</f>
        <v>2774834</v>
      </c>
      <c r="J2663" s="61">
        <f>Table1[[#This Row],[gross]]/1000000</f>
        <v>32.774833999999998</v>
      </c>
      <c r="K2663" s="61">
        <f>Table1[[#This Row],[budget]]/1000000</f>
        <v>30</v>
      </c>
      <c r="L2663" s="71">
        <f>Table1[[#This Row],[Profit_Margin]]/1000000</f>
        <v>2.7748339999999998</v>
      </c>
    </row>
    <row r="2664" spans="1:12">
      <c r="A2664" s="68" t="s">
        <v>3098</v>
      </c>
      <c r="B2664" s="61">
        <v>142</v>
      </c>
      <c r="C2664" s="62">
        <v>43426961</v>
      </c>
      <c r="D2664" s="61" t="s">
        <v>1910</v>
      </c>
      <c r="E2664" s="61" t="s">
        <v>3099</v>
      </c>
      <c r="F2664" s="61" t="s">
        <v>37</v>
      </c>
      <c r="G2664" s="62">
        <v>70000000</v>
      </c>
      <c r="H2664" s="61">
        <v>6.6</v>
      </c>
      <c r="I2664" s="62">
        <f>Table1[[#This Row],[gross]]-Table1[[#This Row],[budget]]</f>
        <v>-26573039</v>
      </c>
      <c r="J2664" s="61">
        <f>Table1[[#This Row],[gross]]/1000000</f>
        <v>43.426960999999999</v>
      </c>
      <c r="K2664" s="61">
        <f>Table1[[#This Row],[budget]]/1000000</f>
        <v>70</v>
      </c>
      <c r="L2664" s="71">
        <f>Table1[[#This Row],[Profit_Margin]]/1000000</f>
        <v>-26.573039000000001</v>
      </c>
    </row>
    <row r="2665" spans="1:12">
      <c r="A2665" s="68" t="s">
        <v>2513</v>
      </c>
      <c r="B2665" s="61">
        <v>125</v>
      </c>
      <c r="C2665" s="62">
        <v>81257500</v>
      </c>
      <c r="D2665" s="61" t="s">
        <v>1671</v>
      </c>
      <c r="E2665" s="61" t="s">
        <v>3560</v>
      </c>
      <c r="F2665" s="61" t="s">
        <v>37</v>
      </c>
      <c r="G2665" s="62">
        <v>68000000</v>
      </c>
      <c r="H2665" s="61">
        <v>6.4</v>
      </c>
      <c r="I2665" s="62">
        <f>Table1[[#This Row],[gross]]-Table1[[#This Row],[budget]]</f>
        <v>13257500</v>
      </c>
      <c r="J2665" s="61">
        <f>Table1[[#This Row],[gross]]/1000000</f>
        <v>81.257499999999993</v>
      </c>
      <c r="K2665" s="61">
        <f>Table1[[#This Row],[budget]]/1000000</f>
        <v>68</v>
      </c>
      <c r="L2665" s="71">
        <f>Table1[[#This Row],[Profit_Margin]]/1000000</f>
        <v>13.2575</v>
      </c>
    </row>
    <row r="2666" spans="1:12">
      <c r="A2666" s="68" t="s">
        <v>2513</v>
      </c>
      <c r="B2666" s="61">
        <v>112</v>
      </c>
      <c r="C2666" s="62">
        <v>218628680</v>
      </c>
      <c r="D2666" s="61" t="s">
        <v>2786</v>
      </c>
      <c r="E2666" s="61" t="s">
        <v>5014</v>
      </c>
      <c r="F2666" s="61" t="s">
        <v>37</v>
      </c>
      <c r="G2666" s="62">
        <v>50000000</v>
      </c>
      <c r="H2666" s="61">
        <v>7</v>
      </c>
      <c r="I2666" s="62">
        <f>Table1[[#This Row],[gross]]-Table1[[#This Row],[budget]]</f>
        <v>168628680</v>
      </c>
      <c r="J2666" s="61">
        <f>Table1[[#This Row],[gross]]/1000000</f>
        <v>218.62868</v>
      </c>
      <c r="K2666" s="61">
        <f>Table1[[#This Row],[budget]]/1000000</f>
        <v>50</v>
      </c>
      <c r="L2666" s="71">
        <f>Table1[[#This Row],[Profit_Margin]]/1000000</f>
        <v>168.62868</v>
      </c>
    </row>
    <row r="2667" spans="1:12">
      <c r="A2667" s="68" t="s">
        <v>19329</v>
      </c>
      <c r="B2667" s="61">
        <v>95</v>
      </c>
      <c r="C2667" s="62">
        <v>7888703</v>
      </c>
      <c r="D2667" s="61" t="s">
        <v>2786</v>
      </c>
      <c r="E2667" s="61" t="s">
        <v>19332</v>
      </c>
      <c r="F2667" s="61" t="s">
        <v>37</v>
      </c>
      <c r="G2667" s="62">
        <v>3000000</v>
      </c>
      <c r="H2667" s="61">
        <v>3.2</v>
      </c>
      <c r="I2667" s="62">
        <f>Table1[[#This Row],[gross]]-Table1[[#This Row],[budget]]</f>
        <v>4888703</v>
      </c>
      <c r="J2667" s="61">
        <f>Table1[[#This Row],[gross]]/1000000</f>
        <v>7.8887029999999996</v>
      </c>
      <c r="K2667" s="61">
        <f>Table1[[#This Row],[budget]]/1000000</f>
        <v>3</v>
      </c>
      <c r="L2667" s="71">
        <f>Table1[[#This Row],[Profit_Margin]]/1000000</f>
        <v>4.8887029999999996</v>
      </c>
    </row>
    <row r="2668" spans="1:12">
      <c r="A2668" s="68" t="s">
        <v>9443</v>
      </c>
      <c r="B2668" s="61">
        <v>88</v>
      </c>
      <c r="C2668" s="62">
        <v>78656813</v>
      </c>
      <c r="D2668" s="61" t="s">
        <v>3036</v>
      </c>
      <c r="E2668" s="61" t="s">
        <v>9446</v>
      </c>
      <c r="F2668" s="61" t="s">
        <v>37</v>
      </c>
      <c r="G2668" s="62">
        <v>25000000</v>
      </c>
      <c r="H2668" s="61">
        <v>6</v>
      </c>
      <c r="I2668" s="62">
        <f>Table1[[#This Row],[gross]]-Table1[[#This Row],[budget]]</f>
        <v>53656813</v>
      </c>
      <c r="J2668" s="61">
        <f>Table1[[#This Row],[gross]]/1000000</f>
        <v>78.656813</v>
      </c>
      <c r="K2668" s="61">
        <f>Table1[[#This Row],[budget]]/1000000</f>
        <v>25</v>
      </c>
      <c r="L2668" s="71">
        <f>Table1[[#This Row],[Profit_Margin]]/1000000</f>
        <v>53.656813</v>
      </c>
    </row>
    <row r="2669" spans="1:12">
      <c r="A2669" s="68" t="s">
        <v>10566</v>
      </c>
      <c r="B2669" s="61">
        <v>96</v>
      </c>
      <c r="C2669" s="62">
        <v>42660000</v>
      </c>
      <c r="D2669" s="61" t="s">
        <v>165</v>
      </c>
      <c r="E2669" s="61" t="s">
        <v>10567</v>
      </c>
      <c r="F2669" s="61" t="s">
        <v>37</v>
      </c>
      <c r="G2669" s="62">
        <v>17000000</v>
      </c>
      <c r="H2669" s="61">
        <v>4.8</v>
      </c>
      <c r="I2669" s="62">
        <f>Table1[[#This Row],[gross]]-Table1[[#This Row],[budget]]</f>
        <v>25660000</v>
      </c>
      <c r="J2669" s="61">
        <f>Table1[[#This Row],[gross]]/1000000</f>
        <v>42.66</v>
      </c>
      <c r="K2669" s="61">
        <f>Table1[[#This Row],[budget]]/1000000</f>
        <v>17</v>
      </c>
      <c r="L2669" s="71">
        <f>Table1[[#This Row],[Profit_Margin]]/1000000</f>
        <v>25.66</v>
      </c>
    </row>
    <row r="2670" spans="1:12">
      <c r="A2670" s="68" t="s">
        <v>876</v>
      </c>
      <c r="B2670" s="61">
        <v>101</v>
      </c>
      <c r="C2670" s="62">
        <v>190871240</v>
      </c>
      <c r="D2670" s="61" t="s">
        <v>509</v>
      </c>
      <c r="E2670" s="61" t="s">
        <v>1478</v>
      </c>
      <c r="F2670" s="61" t="s">
        <v>37</v>
      </c>
      <c r="G2670" s="62">
        <v>125000000</v>
      </c>
      <c r="H2670" s="61">
        <v>5.9</v>
      </c>
      <c r="I2670" s="62">
        <f>Table1[[#This Row],[gross]]-Table1[[#This Row],[budget]]</f>
        <v>65871240</v>
      </c>
      <c r="J2670" s="61">
        <f>Table1[[#This Row],[gross]]/1000000</f>
        <v>190.87124</v>
      </c>
      <c r="K2670" s="61">
        <f>Table1[[#This Row],[budget]]/1000000</f>
        <v>125</v>
      </c>
      <c r="L2670" s="71">
        <f>Table1[[#This Row],[Profit_Margin]]/1000000</f>
        <v>65.87124</v>
      </c>
    </row>
    <row r="2671" spans="1:12">
      <c r="A2671" s="68" t="s">
        <v>1495</v>
      </c>
      <c r="B2671" s="61">
        <v>112</v>
      </c>
      <c r="C2671" s="62">
        <v>81638674</v>
      </c>
      <c r="D2671" s="61" t="s">
        <v>509</v>
      </c>
      <c r="E2671" s="61" t="s">
        <v>1497</v>
      </c>
      <c r="F2671" s="61" t="s">
        <v>37</v>
      </c>
      <c r="G2671" s="62">
        <v>135000000</v>
      </c>
      <c r="H2671" s="61">
        <v>6.3</v>
      </c>
      <c r="I2671" s="62">
        <f>Table1[[#This Row],[gross]]-Table1[[#This Row],[budget]]</f>
        <v>-53361326</v>
      </c>
      <c r="J2671" s="61">
        <f>Table1[[#This Row],[gross]]/1000000</f>
        <v>81.638673999999995</v>
      </c>
      <c r="K2671" s="61">
        <f>Table1[[#This Row],[budget]]/1000000</f>
        <v>135</v>
      </c>
      <c r="L2671" s="71">
        <f>Table1[[#This Row],[Profit_Margin]]/1000000</f>
        <v>-53.361325999999998</v>
      </c>
    </row>
    <row r="2672" spans="1:12">
      <c r="A2672" s="68" t="s">
        <v>29</v>
      </c>
      <c r="B2672" s="61">
        <v>153</v>
      </c>
      <c r="C2672" s="62">
        <v>204843350</v>
      </c>
      <c r="D2672" s="61" t="s">
        <v>647</v>
      </c>
      <c r="E2672" s="61" t="s">
        <v>1717</v>
      </c>
      <c r="F2672" s="61" t="s">
        <v>37</v>
      </c>
      <c r="G2672" s="62">
        <v>102000000</v>
      </c>
      <c r="H2672" s="61">
        <v>8.5</v>
      </c>
      <c r="I2672" s="62">
        <f>Table1[[#This Row],[gross]]-Table1[[#This Row],[budget]]</f>
        <v>102843350</v>
      </c>
      <c r="J2672" s="61">
        <f>Table1[[#This Row],[gross]]/1000000</f>
        <v>204.84334999999999</v>
      </c>
      <c r="K2672" s="61">
        <f>Table1[[#This Row],[budget]]/1000000</f>
        <v>102</v>
      </c>
      <c r="L2672" s="71">
        <f>Table1[[#This Row],[Profit_Margin]]/1000000</f>
        <v>102.84335</v>
      </c>
    </row>
    <row r="2673" spans="1:12">
      <c r="A2673" s="68" t="s">
        <v>646</v>
      </c>
      <c r="B2673" s="61">
        <v>109</v>
      </c>
      <c r="C2673" s="62">
        <v>150350192</v>
      </c>
      <c r="D2673" s="61" t="s">
        <v>647</v>
      </c>
      <c r="E2673" s="61" t="s">
        <v>649</v>
      </c>
      <c r="F2673" s="61" t="s">
        <v>37</v>
      </c>
      <c r="G2673" s="62">
        <v>200000000</v>
      </c>
      <c r="H2673" s="61">
        <v>6.4</v>
      </c>
      <c r="I2673" s="62">
        <f>Table1[[#This Row],[gross]]-Table1[[#This Row],[budget]]</f>
        <v>-49649808</v>
      </c>
      <c r="J2673" s="61">
        <f>Table1[[#This Row],[gross]]/1000000</f>
        <v>150.35019199999999</v>
      </c>
      <c r="K2673" s="61">
        <f>Table1[[#This Row],[budget]]/1000000</f>
        <v>200</v>
      </c>
      <c r="L2673" s="71">
        <f>Table1[[#This Row],[Profit_Margin]]/1000000</f>
        <v>-49.649808</v>
      </c>
    </row>
    <row r="2674" spans="1:12">
      <c r="A2674" s="68" t="s">
        <v>735</v>
      </c>
      <c r="B2674" s="61">
        <v>126</v>
      </c>
      <c r="C2674" s="62">
        <v>89732035</v>
      </c>
      <c r="D2674" s="61" t="s">
        <v>73</v>
      </c>
      <c r="E2674" s="61" t="s">
        <v>737</v>
      </c>
      <c r="F2674" s="61" t="s">
        <v>37</v>
      </c>
      <c r="G2674" s="62">
        <v>155000000</v>
      </c>
      <c r="H2674" s="61">
        <v>6.6</v>
      </c>
      <c r="I2674" s="62">
        <f>Table1[[#This Row],[gross]]-Table1[[#This Row],[budget]]</f>
        <v>-65267965</v>
      </c>
      <c r="J2674" s="61">
        <f>Table1[[#This Row],[gross]]/1000000</f>
        <v>89.732034999999996</v>
      </c>
      <c r="K2674" s="61">
        <f>Table1[[#This Row],[budget]]/1000000</f>
        <v>155</v>
      </c>
      <c r="L2674" s="71">
        <f>Table1[[#This Row],[Profit_Margin]]/1000000</f>
        <v>-65.267965000000004</v>
      </c>
    </row>
    <row r="2675" spans="1:12">
      <c r="A2675" s="68" t="s">
        <v>327</v>
      </c>
      <c r="B2675" s="61">
        <v>118</v>
      </c>
      <c r="C2675" s="62">
        <v>125320003</v>
      </c>
      <c r="D2675" s="61" t="s">
        <v>73</v>
      </c>
      <c r="E2675" s="61" t="s">
        <v>328</v>
      </c>
      <c r="F2675" s="61" t="s">
        <v>37</v>
      </c>
      <c r="G2675" s="62">
        <v>200000000</v>
      </c>
      <c r="H2675" s="61">
        <v>6.6</v>
      </c>
      <c r="I2675" s="62">
        <f>Table1[[#This Row],[gross]]-Table1[[#This Row],[budget]]</f>
        <v>-74679997</v>
      </c>
      <c r="J2675" s="61">
        <f>Table1[[#This Row],[gross]]/1000000</f>
        <v>125.320003</v>
      </c>
      <c r="K2675" s="61">
        <f>Table1[[#This Row],[budget]]/1000000</f>
        <v>200</v>
      </c>
      <c r="L2675" s="71">
        <f>Table1[[#This Row],[Profit_Margin]]/1000000</f>
        <v>-74.679997</v>
      </c>
    </row>
    <row r="2676" spans="1:12">
      <c r="A2676" s="68" t="s">
        <v>7926</v>
      </c>
      <c r="B2676" s="61">
        <v>92</v>
      </c>
      <c r="C2676" s="62">
        <v>34334256</v>
      </c>
      <c r="D2676" s="61" t="s">
        <v>5544</v>
      </c>
      <c r="E2676" s="61" t="s">
        <v>10875</v>
      </c>
      <c r="F2676" s="61" t="s">
        <v>37</v>
      </c>
      <c r="G2676" s="62">
        <v>11000000</v>
      </c>
      <c r="H2676" s="61">
        <v>4.8</v>
      </c>
      <c r="I2676" s="62">
        <f>Table1[[#This Row],[gross]]-Table1[[#This Row],[budget]]</f>
        <v>23334256</v>
      </c>
      <c r="J2676" s="61">
        <f>Table1[[#This Row],[gross]]/1000000</f>
        <v>34.334256000000003</v>
      </c>
      <c r="K2676" s="61">
        <f>Table1[[#This Row],[budget]]/1000000</f>
        <v>11</v>
      </c>
      <c r="L2676" s="71">
        <f>Table1[[#This Row],[Profit_Margin]]/1000000</f>
        <v>23.334256</v>
      </c>
    </row>
    <row r="2677" spans="1:12">
      <c r="A2677" s="68" t="s">
        <v>7064</v>
      </c>
      <c r="B2677" s="61">
        <v>110</v>
      </c>
      <c r="C2677" s="62">
        <v>623374</v>
      </c>
      <c r="D2677" s="61" t="s">
        <v>7066</v>
      </c>
      <c r="E2677" s="61" t="s">
        <v>7067</v>
      </c>
      <c r="F2677" s="61" t="s">
        <v>37</v>
      </c>
      <c r="G2677" s="62">
        <v>38000000</v>
      </c>
      <c r="H2677" s="61">
        <v>5.2</v>
      </c>
      <c r="I2677" s="62">
        <f>Table1[[#This Row],[gross]]-Table1[[#This Row],[budget]]</f>
        <v>-37376626</v>
      </c>
      <c r="J2677" s="61">
        <f>Table1[[#This Row],[gross]]/1000000</f>
        <v>0.62337399999999998</v>
      </c>
      <c r="K2677" s="61">
        <f>Table1[[#This Row],[budget]]/1000000</f>
        <v>38</v>
      </c>
      <c r="L2677" s="71">
        <f>Table1[[#This Row],[Profit_Margin]]/1000000</f>
        <v>-37.376626000000002</v>
      </c>
    </row>
    <row r="2678" spans="1:12">
      <c r="A2678" s="68" t="s">
        <v>8186</v>
      </c>
      <c r="B2678" s="61">
        <v>92</v>
      </c>
      <c r="C2678" s="62">
        <v>24792061</v>
      </c>
      <c r="D2678" s="61" t="s">
        <v>2527</v>
      </c>
      <c r="E2678" s="61" t="s">
        <v>16335</v>
      </c>
      <c r="F2678" s="61" t="s">
        <v>37</v>
      </c>
      <c r="G2678" s="62">
        <v>6500000</v>
      </c>
      <c r="H2678" s="61">
        <v>7.6</v>
      </c>
      <c r="I2678" s="62">
        <f>Table1[[#This Row],[gross]]-Table1[[#This Row],[budget]]</f>
        <v>18292061</v>
      </c>
      <c r="J2678" s="61">
        <f>Table1[[#This Row],[gross]]/1000000</f>
        <v>24.792061</v>
      </c>
      <c r="K2678" s="61">
        <f>Table1[[#This Row],[budget]]/1000000</f>
        <v>6.5</v>
      </c>
      <c r="L2678" s="71">
        <f>Table1[[#This Row],[Profit_Margin]]/1000000</f>
        <v>18.292061</v>
      </c>
    </row>
    <row r="2679" spans="1:12">
      <c r="A2679" s="68" t="s">
        <v>16026</v>
      </c>
      <c r="B2679" s="61">
        <v>94</v>
      </c>
      <c r="C2679" s="62">
        <v>26049082</v>
      </c>
      <c r="D2679" s="61" t="s">
        <v>1681</v>
      </c>
      <c r="E2679" s="61" t="s">
        <v>16029</v>
      </c>
      <c r="F2679" s="61" t="s">
        <v>37</v>
      </c>
      <c r="G2679" s="62">
        <v>8000000</v>
      </c>
      <c r="H2679" s="61">
        <v>6.1</v>
      </c>
      <c r="I2679" s="62">
        <f>Table1[[#This Row],[gross]]-Table1[[#This Row],[budget]]</f>
        <v>18049082</v>
      </c>
      <c r="J2679" s="61">
        <f>Table1[[#This Row],[gross]]/1000000</f>
        <v>26.049081999999999</v>
      </c>
      <c r="K2679" s="61">
        <f>Table1[[#This Row],[budget]]/1000000</f>
        <v>8</v>
      </c>
      <c r="L2679" s="71">
        <f>Table1[[#This Row],[Profit_Margin]]/1000000</f>
        <v>18.049081999999999</v>
      </c>
    </row>
    <row r="2680" spans="1:12">
      <c r="A2680" s="68" t="s">
        <v>322</v>
      </c>
      <c r="B2680" s="61">
        <v>149</v>
      </c>
      <c r="C2680" s="62">
        <v>25809813</v>
      </c>
      <c r="D2680" s="61" t="s">
        <v>5510</v>
      </c>
      <c r="E2680" s="61" t="s">
        <v>19808</v>
      </c>
      <c r="F2680" s="61" t="s">
        <v>37</v>
      </c>
      <c r="G2680" s="62">
        <v>26000000</v>
      </c>
      <c r="H2680" s="61">
        <v>6.9</v>
      </c>
      <c r="I2680" s="62">
        <f>Table1[[#This Row],[gross]]-Table1[[#This Row],[budget]]</f>
        <v>-190187</v>
      </c>
      <c r="J2680" s="61">
        <f>Table1[[#This Row],[gross]]/1000000</f>
        <v>25.809812999999998</v>
      </c>
      <c r="K2680" s="61">
        <f>Table1[[#This Row],[budget]]/1000000</f>
        <v>26</v>
      </c>
      <c r="L2680" s="71">
        <f>Table1[[#This Row],[Profit_Margin]]/1000000</f>
        <v>-0.19018699999999999</v>
      </c>
    </row>
    <row r="2681" spans="1:12">
      <c r="A2681" s="68" t="s">
        <v>4516</v>
      </c>
      <c r="B2681" s="61">
        <v>116</v>
      </c>
      <c r="C2681" s="62">
        <v>36931089</v>
      </c>
      <c r="D2681" s="61" t="s">
        <v>1671</v>
      </c>
      <c r="E2681" s="61" t="s">
        <v>4518</v>
      </c>
      <c r="F2681" s="61" t="s">
        <v>37</v>
      </c>
      <c r="G2681" s="62">
        <v>70000000</v>
      </c>
      <c r="H2681" s="61">
        <v>5.6</v>
      </c>
      <c r="I2681" s="62">
        <f>Table1[[#This Row],[gross]]-Table1[[#This Row],[budget]]</f>
        <v>-33068911</v>
      </c>
      <c r="J2681" s="61">
        <f>Table1[[#This Row],[gross]]/1000000</f>
        <v>36.931089</v>
      </c>
      <c r="K2681" s="61">
        <f>Table1[[#This Row],[budget]]/1000000</f>
        <v>70</v>
      </c>
      <c r="L2681" s="71">
        <f>Table1[[#This Row],[Profit_Margin]]/1000000</f>
        <v>-33.068911</v>
      </c>
    </row>
    <row r="2682" spans="1:12">
      <c r="A2682" s="68" t="s">
        <v>1311</v>
      </c>
      <c r="B2682" s="61">
        <v>102</v>
      </c>
      <c r="C2682" s="62">
        <v>32694788</v>
      </c>
      <c r="D2682" s="61" t="s">
        <v>1313</v>
      </c>
      <c r="E2682" s="61" t="s">
        <v>1314</v>
      </c>
      <c r="F2682" s="61" t="s">
        <v>37</v>
      </c>
      <c r="G2682" s="62">
        <v>85000000</v>
      </c>
      <c r="H2682" s="61">
        <v>6.6</v>
      </c>
      <c r="I2682" s="62">
        <f>Table1[[#This Row],[gross]]-Table1[[#This Row],[budget]]</f>
        <v>-52305212</v>
      </c>
      <c r="J2682" s="61">
        <f>Table1[[#This Row],[gross]]/1000000</f>
        <v>32.694788000000003</v>
      </c>
      <c r="K2682" s="61">
        <f>Table1[[#This Row],[budget]]/1000000</f>
        <v>85</v>
      </c>
      <c r="L2682" s="71">
        <f>Table1[[#This Row],[Profit_Margin]]/1000000</f>
        <v>-52.305211999999997</v>
      </c>
    </row>
    <row r="2683" spans="1:12">
      <c r="A2683" s="68" t="s">
        <v>9878</v>
      </c>
      <c r="B2683" s="61">
        <v>127</v>
      </c>
      <c r="C2683" s="62">
        <v>12188642</v>
      </c>
      <c r="D2683" s="61" t="s">
        <v>5940</v>
      </c>
      <c r="E2683" s="61" t="s">
        <v>9880</v>
      </c>
      <c r="F2683" s="61" t="s">
        <v>37</v>
      </c>
      <c r="G2683" s="62">
        <v>26000000</v>
      </c>
      <c r="H2683" s="61">
        <v>6.9</v>
      </c>
      <c r="I2683" s="62">
        <f>Table1[[#This Row],[gross]]-Table1[[#This Row],[budget]]</f>
        <v>-13811358</v>
      </c>
      <c r="J2683" s="61">
        <f>Table1[[#This Row],[gross]]/1000000</f>
        <v>12.188642</v>
      </c>
      <c r="K2683" s="61">
        <f>Table1[[#This Row],[budget]]/1000000</f>
        <v>26</v>
      </c>
      <c r="L2683" s="71">
        <f>Table1[[#This Row],[Profit_Margin]]/1000000</f>
        <v>-13.811358</v>
      </c>
    </row>
    <row r="2684" spans="1:12">
      <c r="A2684" s="68" t="s">
        <v>3218</v>
      </c>
      <c r="B2684" s="61">
        <v>133</v>
      </c>
      <c r="C2684" s="62">
        <v>109243478</v>
      </c>
      <c r="D2684" s="61" t="s">
        <v>1681</v>
      </c>
      <c r="E2684" s="61" t="s">
        <v>9222</v>
      </c>
      <c r="F2684" s="61" t="s">
        <v>37</v>
      </c>
      <c r="G2684" s="62">
        <v>26000000</v>
      </c>
      <c r="H2684" s="61">
        <v>7.1</v>
      </c>
      <c r="I2684" s="62">
        <f>Table1[[#This Row],[gross]]-Table1[[#This Row],[budget]]</f>
        <v>83243478</v>
      </c>
      <c r="J2684" s="61">
        <f>Table1[[#This Row],[gross]]/1000000</f>
        <v>109.243478</v>
      </c>
      <c r="K2684" s="61">
        <f>Table1[[#This Row],[budget]]/1000000</f>
        <v>26</v>
      </c>
      <c r="L2684" s="71">
        <f>Table1[[#This Row],[Profit_Margin]]/1000000</f>
        <v>83.243477999999996</v>
      </c>
    </row>
    <row r="2685" spans="1:12">
      <c r="A2685" s="68" t="s">
        <v>17223</v>
      </c>
      <c r="B2685" s="61">
        <v>90</v>
      </c>
      <c r="C2685" s="62">
        <v>399611</v>
      </c>
      <c r="D2685" s="61" t="s">
        <v>1634</v>
      </c>
      <c r="E2685" s="61" t="s">
        <v>17225</v>
      </c>
      <c r="F2685" s="61" t="s">
        <v>37</v>
      </c>
      <c r="G2685" s="62">
        <v>6000000</v>
      </c>
      <c r="H2685" s="61">
        <v>5.7</v>
      </c>
      <c r="I2685" s="62">
        <f>Table1[[#This Row],[gross]]-Table1[[#This Row],[budget]]</f>
        <v>-5600389</v>
      </c>
      <c r="J2685" s="61">
        <f>Table1[[#This Row],[gross]]/1000000</f>
        <v>0.39961099999999999</v>
      </c>
      <c r="K2685" s="61">
        <f>Table1[[#This Row],[budget]]/1000000</f>
        <v>6</v>
      </c>
      <c r="L2685" s="71">
        <f>Table1[[#This Row],[Profit_Margin]]/1000000</f>
        <v>-5.6003889999999998</v>
      </c>
    </row>
    <row r="2686" spans="1:12">
      <c r="A2686" s="68" t="s">
        <v>7094</v>
      </c>
      <c r="B2686" s="61">
        <v>112</v>
      </c>
      <c r="C2686" s="62">
        <v>34912982</v>
      </c>
      <c r="D2686" s="61" t="s">
        <v>227</v>
      </c>
      <c r="E2686" s="61" t="s">
        <v>7096</v>
      </c>
      <c r="F2686" s="61" t="s">
        <v>37</v>
      </c>
      <c r="G2686" s="62">
        <v>38000000</v>
      </c>
      <c r="H2686" s="61">
        <v>5.2</v>
      </c>
      <c r="I2686" s="62">
        <f>Table1[[#This Row],[gross]]-Table1[[#This Row],[budget]]</f>
        <v>-3087018</v>
      </c>
      <c r="J2686" s="61">
        <f>Table1[[#This Row],[gross]]/1000000</f>
        <v>34.912982</v>
      </c>
      <c r="K2686" s="61">
        <f>Table1[[#This Row],[budget]]/1000000</f>
        <v>38</v>
      </c>
      <c r="L2686" s="71">
        <f>Table1[[#This Row],[Profit_Margin]]/1000000</f>
        <v>-3.087018</v>
      </c>
    </row>
    <row r="2687" spans="1:12">
      <c r="A2687" s="68" t="s">
        <v>1516</v>
      </c>
      <c r="B2687" s="61">
        <v>123</v>
      </c>
      <c r="C2687" s="62">
        <v>34543701</v>
      </c>
      <c r="D2687" s="61" t="s">
        <v>1644</v>
      </c>
      <c r="E2687" s="61" t="s">
        <v>2524</v>
      </c>
      <c r="F2687" s="61" t="s">
        <v>37</v>
      </c>
      <c r="G2687" s="62">
        <v>82000000</v>
      </c>
      <c r="H2687" s="61">
        <v>5.9</v>
      </c>
      <c r="I2687" s="62">
        <f>Table1[[#This Row],[gross]]-Table1[[#This Row],[budget]]</f>
        <v>-47456299</v>
      </c>
      <c r="J2687" s="61">
        <f>Table1[[#This Row],[gross]]/1000000</f>
        <v>34.543700999999999</v>
      </c>
      <c r="K2687" s="61">
        <f>Table1[[#This Row],[budget]]/1000000</f>
        <v>82</v>
      </c>
      <c r="L2687" s="71">
        <f>Table1[[#This Row],[Profit_Margin]]/1000000</f>
        <v>-47.456299000000001</v>
      </c>
    </row>
    <row r="2688" spans="1:12">
      <c r="A2688" s="68" t="s">
        <v>29</v>
      </c>
      <c r="B2688" s="61">
        <v>171</v>
      </c>
      <c r="C2688" s="62">
        <v>54222000</v>
      </c>
      <c r="D2688" s="61" t="s">
        <v>1483</v>
      </c>
      <c r="E2688" s="61" t="s">
        <v>3406</v>
      </c>
      <c r="F2688" s="61" t="s">
        <v>37</v>
      </c>
      <c r="G2688" s="62">
        <v>69500000</v>
      </c>
      <c r="H2688" s="61">
        <v>7.6</v>
      </c>
      <c r="I2688" s="62">
        <f>Table1[[#This Row],[gross]]-Table1[[#This Row],[budget]]</f>
        <v>-15278000</v>
      </c>
      <c r="J2688" s="61">
        <f>Table1[[#This Row],[gross]]/1000000</f>
        <v>54.222000000000001</v>
      </c>
      <c r="K2688" s="61">
        <f>Table1[[#This Row],[budget]]/1000000</f>
        <v>69.5</v>
      </c>
      <c r="L2688" s="71">
        <f>Table1[[#This Row],[Profit_Margin]]/1000000</f>
        <v>-15.278</v>
      </c>
    </row>
    <row r="2689" spans="1:12">
      <c r="A2689" s="68" t="s">
        <v>21753</v>
      </c>
      <c r="B2689" s="61">
        <v>96</v>
      </c>
      <c r="C2689" s="62">
        <v>484221</v>
      </c>
      <c r="D2689" s="61" t="s">
        <v>21755</v>
      </c>
      <c r="E2689" s="61" t="s">
        <v>21757</v>
      </c>
      <c r="F2689" s="61" t="s">
        <v>21473</v>
      </c>
      <c r="G2689" s="62">
        <v>1000000</v>
      </c>
      <c r="H2689" s="61">
        <v>8.1999999999999993</v>
      </c>
      <c r="I2689" s="62">
        <f>Table1[[#This Row],[gross]]-Table1[[#This Row],[budget]]</f>
        <v>-515779</v>
      </c>
      <c r="J2689" s="61">
        <f>Table1[[#This Row],[gross]]/1000000</f>
        <v>0.48422100000000001</v>
      </c>
      <c r="K2689" s="61">
        <f>Table1[[#This Row],[budget]]/1000000</f>
        <v>1</v>
      </c>
      <c r="L2689" s="71">
        <f>Table1[[#This Row],[Profit_Margin]]/1000000</f>
        <v>-0.51577899999999999</v>
      </c>
    </row>
    <row r="2690" spans="1:12">
      <c r="A2690" s="68" t="s">
        <v>163</v>
      </c>
      <c r="B2690" s="61">
        <v>99</v>
      </c>
      <c r="C2690" s="62">
        <v>113502246</v>
      </c>
      <c r="D2690" s="61" t="s">
        <v>2786</v>
      </c>
      <c r="E2690" s="61" t="s">
        <v>8124</v>
      </c>
      <c r="F2690" s="61" t="s">
        <v>37</v>
      </c>
      <c r="G2690" s="62">
        <v>38000000</v>
      </c>
      <c r="H2690" s="61">
        <v>6.8</v>
      </c>
      <c r="I2690" s="62">
        <f>Table1[[#This Row],[gross]]-Table1[[#This Row],[budget]]</f>
        <v>75502246</v>
      </c>
      <c r="J2690" s="61">
        <f>Table1[[#This Row],[gross]]/1000000</f>
        <v>113.502246</v>
      </c>
      <c r="K2690" s="61">
        <f>Table1[[#This Row],[budget]]/1000000</f>
        <v>38</v>
      </c>
      <c r="L2690" s="71">
        <f>Table1[[#This Row],[Profit_Margin]]/1000000</f>
        <v>75.502246</v>
      </c>
    </row>
    <row r="2691" spans="1:12">
      <c r="A2691" s="68" t="s">
        <v>5001</v>
      </c>
      <c r="B2691" s="61">
        <v>106</v>
      </c>
      <c r="C2691" s="62">
        <v>62453315</v>
      </c>
      <c r="D2691" s="61" t="s">
        <v>5002</v>
      </c>
      <c r="E2691" s="61" t="s">
        <v>5003</v>
      </c>
      <c r="F2691" s="61" t="s">
        <v>37</v>
      </c>
      <c r="G2691" s="62">
        <v>50200000</v>
      </c>
      <c r="H2691" s="61">
        <v>7.1</v>
      </c>
      <c r="I2691" s="62">
        <f>Table1[[#This Row],[gross]]-Table1[[#This Row],[budget]]</f>
        <v>12253315</v>
      </c>
      <c r="J2691" s="61">
        <f>Table1[[#This Row],[gross]]/1000000</f>
        <v>62.453315000000003</v>
      </c>
      <c r="K2691" s="61">
        <f>Table1[[#This Row],[budget]]/1000000</f>
        <v>50.2</v>
      </c>
      <c r="L2691" s="71">
        <f>Table1[[#This Row],[Profit_Margin]]/1000000</f>
        <v>12.253315000000001</v>
      </c>
    </row>
    <row r="2692" spans="1:12">
      <c r="A2692" s="68" t="s">
        <v>10240</v>
      </c>
      <c r="B2692" s="61">
        <v>100</v>
      </c>
      <c r="C2692" s="62">
        <v>4756</v>
      </c>
      <c r="D2692" s="61" t="s">
        <v>200</v>
      </c>
      <c r="E2692" s="61" t="s">
        <v>10242</v>
      </c>
      <c r="F2692" s="61" t="s">
        <v>37</v>
      </c>
      <c r="G2692" s="62">
        <v>25000000</v>
      </c>
      <c r="H2692" s="61">
        <v>5.4</v>
      </c>
      <c r="I2692" s="62">
        <f>Table1[[#This Row],[gross]]-Table1[[#This Row],[budget]]</f>
        <v>-24995244</v>
      </c>
      <c r="J2692" s="61">
        <f>Table1[[#This Row],[gross]]/1000000</f>
        <v>4.7559999999999998E-3</v>
      </c>
      <c r="K2692" s="61">
        <f>Table1[[#This Row],[budget]]/1000000</f>
        <v>25</v>
      </c>
      <c r="L2692" s="71">
        <f>Table1[[#This Row],[Profit_Margin]]/1000000</f>
        <v>-24.995244</v>
      </c>
    </row>
    <row r="2693" spans="1:12">
      <c r="A2693" s="68" t="s">
        <v>12245</v>
      </c>
      <c r="B2693" s="61">
        <v>73</v>
      </c>
      <c r="C2693" s="62">
        <v>11634458</v>
      </c>
      <c r="D2693" s="61" t="s">
        <v>12247</v>
      </c>
      <c r="E2693" s="61" t="s">
        <v>12248</v>
      </c>
      <c r="F2693" s="61" t="s">
        <v>37</v>
      </c>
      <c r="G2693" s="62">
        <v>17000000</v>
      </c>
      <c r="H2693" s="61">
        <v>5.8</v>
      </c>
      <c r="I2693" s="62">
        <f>Table1[[#This Row],[gross]]-Table1[[#This Row],[budget]]</f>
        <v>-5365542</v>
      </c>
      <c r="J2693" s="61">
        <f>Table1[[#This Row],[gross]]/1000000</f>
        <v>11.634458</v>
      </c>
      <c r="K2693" s="61">
        <f>Table1[[#This Row],[budget]]/1000000</f>
        <v>17</v>
      </c>
      <c r="L2693" s="71">
        <f>Table1[[#This Row],[Profit_Margin]]/1000000</f>
        <v>-5.3655419999999996</v>
      </c>
    </row>
    <row r="2694" spans="1:12">
      <c r="A2694" s="68" t="s">
        <v>2066</v>
      </c>
      <c r="B2694" s="61">
        <v>104</v>
      </c>
      <c r="C2694" s="62">
        <v>21413502</v>
      </c>
      <c r="D2694" s="61" t="s">
        <v>5504</v>
      </c>
      <c r="E2694" s="61" t="s">
        <v>5505</v>
      </c>
      <c r="F2694" s="61" t="s">
        <v>37</v>
      </c>
      <c r="G2694" s="62">
        <v>40000000</v>
      </c>
      <c r="H2694" s="61">
        <v>6.3</v>
      </c>
      <c r="I2694" s="62">
        <f>Table1[[#This Row],[gross]]-Table1[[#This Row],[budget]]</f>
        <v>-18586498</v>
      </c>
      <c r="J2694" s="61">
        <f>Table1[[#This Row],[gross]]/1000000</f>
        <v>21.413502000000001</v>
      </c>
      <c r="K2694" s="61">
        <f>Table1[[#This Row],[budget]]/1000000</f>
        <v>40</v>
      </c>
      <c r="L2694" s="71">
        <f>Table1[[#This Row],[Profit_Margin]]/1000000</f>
        <v>-18.586497999999999</v>
      </c>
    </row>
    <row r="2695" spans="1:12">
      <c r="A2695" s="68" t="s">
        <v>535</v>
      </c>
      <c r="B2695" s="61">
        <v>108</v>
      </c>
      <c r="C2695" s="62">
        <v>24103594</v>
      </c>
      <c r="D2695" s="61" t="s">
        <v>16877</v>
      </c>
      <c r="E2695" s="61" t="s">
        <v>16878</v>
      </c>
      <c r="F2695" s="61" t="s">
        <v>37</v>
      </c>
      <c r="G2695" s="62">
        <v>6500000</v>
      </c>
      <c r="H2695" s="61">
        <v>6.2</v>
      </c>
      <c r="I2695" s="62">
        <f>Table1[[#This Row],[gross]]-Table1[[#This Row],[budget]]</f>
        <v>17603594</v>
      </c>
      <c r="J2695" s="61">
        <f>Table1[[#This Row],[gross]]/1000000</f>
        <v>24.103594000000001</v>
      </c>
      <c r="K2695" s="61">
        <f>Table1[[#This Row],[budget]]/1000000</f>
        <v>6.5</v>
      </c>
      <c r="L2695" s="71">
        <f>Table1[[#This Row],[Profit_Margin]]/1000000</f>
        <v>17.603594000000001</v>
      </c>
    </row>
    <row r="2696" spans="1:12">
      <c r="A2696" s="68" t="s">
        <v>9789</v>
      </c>
      <c r="B2696" s="61">
        <v>90</v>
      </c>
      <c r="C2696" s="62">
        <v>15091542</v>
      </c>
      <c r="D2696" s="61" t="s">
        <v>9790</v>
      </c>
      <c r="E2696" s="61" t="s">
        <v>9791</v>
      </c>
      <c r="F2696" s="61" t="s">
        <v>9795</v>
      </c>
      <c r="G2696" s="62">
        <v>25000000</v>
      </c>
      <c r="H2696" s="61">
        <v>5.3</v>
      </c>
      <c r="I2696" s="62">
        <f>Table1[[#This Row],[gross]]-Table1[[#This Row],[budget]]</f>
        <v>-9908458</v>
      </c>
      <c r="J2696" s="61">
        <f>Table1[[#This Row],[gross]]/1000000</f>
        <v>15.091542</v>
      </c>
      <c r="K2696" s="61">
        <f>Table1[[#This Row],[budget]]/1000000</f>
        <v>25</v>
      </c>
      <c r="L2696" s="71">
        <f>Table1[[#This Row],[Profit_Margin]]/1000000</f>
        <v>-9.9084579999999995</v>
      </c>
    </row>
    <row r="2697" spans="1:12">
      <c r="A2697" s="68" t="s">
        <v>1902</v>
      </c>
      <c r="B2697" s="61">
        <v>95</v>
      </c>
      <c r="C2697" s="62">
        <v>4411102</v>
      </c>
      <c r="D2697" s="61" t="s">
        <v>1904</v>
      </c>
      <c r="E2697" s="61" t="s">
        <v>1905</v>
      </c>
      <c r="F2697" s="61" t="s">
        <v>37</v>
      </c>
      <c r="G2697" s="62">
        <v>100000000</v>
      </c>
      <c r="H2697" s="61">
        <v>3.8</v>
      </c>
      <c r="I2697" s="62">
        <f>Table1[[#This Row],[gross]]-Table1[[#This Row],[budget]]</f>
        <v>-95588898</v>
      </c>
      <c r="J2697" s="61">
        <f>Table1[[#This Row],[gross]]/1000000</f>
        <v>4.4111019999999996</v>
      </c>
      <c r="K2697" s="61">
        <f>Table1[[#This Row],[budget]]/1000000</f>
        <v>100</v>
      </c>
      <c r="L2697" s="71">
        <f>Table1[[#This Row],[Profit_Margin]]/1000000</f>
        <v>-95.588898</v>
      </c>
    </row>
    <row r="2698" spans="1:12">
      <c r="A2698" s="68" t="s">
        <v>2959</v>
      </c>
      <c r="B2698" s="61">
        <v>92</v>
      </c>
      <c r="C2698" s="62">
        <v>26000610</v>
      </c>
      <c r="D2698" s="61" t="s">
        <v>271</v>
      </c>
      <c r="E2698" s="61" t="s">
        <v>2960</v>
      </c>
      <c r="F2698" s="61" t="s">
        <v>37</v>
      </c>
      <c r="G2698" s="62">
        <v>76000000</v>
      </c>
      <c r="H2698" s="61">
        <v>4.0999999999999996</v>
      </c>
      <c r="I2698" s="62">
        <f>Table1[[#This Row],[gross]]-Table1[[#This Row],[budget]]</f>
        <v>-49999390</v>
      </c>
      <c r="J2698" s="61">
        <f>Table1[[#This Row],[gross]]/1000000</f>
        <v>26.000610000000002</v>
      </c>
      <c r="K2698" s="61">
        <f>Table1[[#This Row],[budget]]/1000000</f>
        <v>76</v>
      </c>
      <c r="L2698" s="71">
        <f>Table1[[#This Row],[Profit_Margin]]/1000000</f>
        <v>-49.999389999999998</v>
      </c>
    </row>
    <row r="2699" spans="1:12">
      <c r="A2699" s="68" t="s">
        <v>4903</v>
      </c>
      <c r="B2699" s="61">
        <v>93</v>
      </c>
      <c r="C2699" s="62">
        <v>39177541</v>
      </c>
      <c r="D2699" s="61" t="s">
        <v>148</v>
      </c>
      <c r="E2699" s="61" t="s">
        <v>5285</v>
      </c>
      <c r="F2699" s="61" t="s">
        <v>37</v>
      </c>
      <c r="G2699" s="62">
        <v>50000000</v>
      </c>
      <c r="H2699" s="61">
        <v>3.5</v>
      </c>
      <c r="I2699" s="62">
        <f>Table1[[#This Row],[gross]]-Table1[[#This Row],[budget]]</f>
        <v>-10822459</v>
      </c>
      <c r="J2699" s="61">
        <f>Table1[[#This Row],[gross]]/1000000</f>
        <v>39.177540999999998</v>
      </c>
      <c r="K2699" s="61">
        <f>Table1[[#This Row],[budget]]/1000000</f>
        <v>50</v>
      </c>
      <c r="L2699" s="71">
        <f>Table1[[#This Row],[Profit_Margin]]/1000000</f>
        <v>-10.822459</v>
      </c>
    </row>
    <row r="2700" spans="1:12">
      <c r="A2700" s="68" t="s">
        <v>389</v>
      </c>
      <c r="B2700" s="61">
        <v>107</v>
      </c>
      <c r="C2700" s="62">
        <v>77564037</v>
      </c>
      <c r="D2700" s="61" t="s">
        <v>1211</v>
      </c>
      <c r="E2700" s="61" t="s">
        <v>1213</v>
      </c>
      <c r="F2700" s="61" t="s">
        <v>37</v>
      </c>
      <c r="G2700" s="62">
        <v>135000000</v>
      </c>
      <c r="H2700" s="61">
        <v>7.4</v>
      </c>
      <c r="I2700" s="62">
        <f>Table1[[#This Row],[gross]]-Table1[[#This Row],[budget]]</f>
        <v>-57435963</v>
      </c>
      <c r="J2700" s="61">
        <f>Table1[[#This Row],[gross]]/1000000</f>
        <v>77.564036999999999</v>
      </c>
      <c r="K2700" s="61">
        <f>Table1[[#This Row],[budget]]/1000000</f>
        <v>135</v>
      </c>
      <c r="L2700" s="71">
        <f>Table1[[#This Row],[Profit_Margin]]/1000000</f>
        <v>-57.435963000000001</v>
      </c>
    </row>
    <row r="2701" spans="1:12">
      <c r="A2701" s="68" t="s">
        <v>8351</v>
      </c>
      <c r="B2701" s="61">
        <v>112</v>
      </c>
      <c r="C2701" s="62">
        <v>42478175</v>
      </c>
      <c r="D2701" s="61" t="s">
        <v>687</v>
      </c>
      <c r="E2701" s="61" t="s">
        <v>8352</v>
      </c>
      <c r="F2701" s="61" t="s">
        <v>37</v>
      </c>
      <c r="G2701" s="62">
        <v>25000000</v>
      </c>
      <c r="H2701" s="61">
        <v>7.2</v>
      </c>
      <c r="I2701" s="62">
        <f>Table1[[#This Row],[gross]]-Table1[[#This Row],[budget]]</f>
        <v>17478175</v>
      </c>
      <c r="J2701" s="61">
        <f>Table1[[#This Row],[gross]]/1000000</f>
        <v>42.478175</v>
      </c>
      <c r="K2701" s="61">
        <f>Table1[[#This Row],[budget]]/1000000</f>
        <v>25</v>
      </c>
      <c r="L2701" s="71">
        <f>Table1[[#This Row],[Profit_Margin]]/1000000</f>
        <v>17.478175</v>
      </c>
    </row>
    <row r="2702" spans="1:12">
      <c r="A2702" s="68" t="s">
        <v>487</v>
      </c>
      <c r="B2702" s="61">
        <v>139</v>
      </c>
      <c r="C2702" s="62">
        <v>32000000</v>
      </c>
      <c r="D2702" s="61" t="s">
        <v>214</v>
      </c>
      <c r="E2702" s="61" t="s">
        <v>7760</v>
      </c>
      <c r="F2702" s="61" t="s">
        <v>37</v>
      </c>
      <c r="G2702" s="62">
        <v>30000000</v>
      </c>
      <c r="H2702" s="61">
        <v>7.2</v>
      </c>
      <c r="I2702" s="62">
        <f>Table1[[#This Row],[gross]]-Table1[[#This Row],[budget]]</f>
        <v>2000000</v>
      </c>
      <c r="J2702" s="61">
        <f>Table1[[#This Row],[gross]]/1000000</f>
        <v>32</v>
      </c>
      <c r="K2702" s="61">
        <f>Table1[[#This Row],[budget]]/1000000</f>
        <v>30</v>
      </c>
      <c r="L2702" s="71">
        <f>Table1[[#This Row],[Profit_Margin]]/1000000</f>
        <v>2</v>
      </c>
    </row>
    <row r="2703" spans="1:12">
      <c r="A2703" s="68" t="s">
        <v>2054</v>
      </c>
      <c r="B2703" s="61">
        <v>137</v>
      </c>
      <c r="C2703" s="62">
        <v>22406362</v>
      </c>
      <c r="D2703" s="61" t="s">
        <v>2055</v>
      </c>
      <c r="E2703" s="61" t="s">
        <v>2056</v>
      </c>
      <c r="F2703" s="61" t="s">
        <v>37</v>
      </c>
      <c r="G2703" s="62">
        <v>107000000</v>
      </c>
      <c r="H2703" s="61">
        <v>6</v>
      </c>
      <c r="I2703" s="62">
        <f>Table1[[#This Row],[gross]]-Table1[[#This Row],[budget]]</f>
        <v>-84593638</v>
      </c>
      <c r="J2703" s="61">
        <f>Table1[[#This Row],[gross]]/1000000</f>
        <v>22.406362000000001</v>
      </c>
      <c r="K2703" s="61">
        <f>Table1[[#This Row],[budget]]/1000000</f>
        <v>107</v>
      </c>
      <c r="L2703" s="71">
        <f>Table1[[#This Row],[Profit_Margin]]/1000000</f>
        <v>-84.593637999999999</v>
      </c>
    </row>
    <row r="2704" spans="1:12">
      <c r="A2704" s="68" t="s">
        <v>21293</v>
      </c>
      <c r="B2704" s="61">
        <v>89</v>
      </c>
      <c r="C2704" s="62">
        <v>11278</v>
      </c>
      <c r="D2704" s="61" t="s">
        <v>2527</v>
      </c>
      <c r="E2704" s="61" t="s">
        <v>21296</v>
      </c>
      <c r="F2704" s="61" t="s">
        <v>2778</v>
      </c>
      <c r="G2704" s="62">
        <v>1300000</v>
      </c>
      <c r="H2704" s="61">
        <v>7</v>
      </c>
      <c r="I2704" s="62">
        <f>Table1[[#This Row],[gross]]-Table1[[#This Row],[budget]]</f>
        <v>-1288722</v>
      </c>
      <c r="J2704" s="61">
        <f>Table1[[#This Row],[gross]]/1000000</f>
        <v>1.1278E-2</v>
      </c>
      <c r="K2704" s="61">
        <f>Table1[[#This Row],[budget]]/1000000</f>
        <v>1.3</v>
      </c>
      <c r="L2704" s="71">
        <f>Table1[[#This Row],[Profit_Margin]]/1000000</f>
        <v>-1.2887219999999999</v>
      </c>
    </row>
    <row r="2705" spans="1:12">
      <c r="A2705" s="68" t="s">
        <v>180</v>
      </c>
      <c r="B2705" s="61">
        <v>142</v>
      </c>
      <c r="C2705" s="62">
        <v>202853933</v>
      </c>
      <c r="D2705" s="61" t="s">
        <v>31</v>
      </c>
      <c r="E2705" s="61" t="s">
        <v>295</v>
      </c>
      <c r="F2705" s="61" t="s">
        <v>37</v>
      </c>
      <c r="G2705" s="62">
        <v>200000000</v>
      </c>
      <c r="H2705" s="61">
        <v>6.7</v>
      </c>
      <c r="I2705" s="62">
        <f>Table1[[#This Row],[gross]]-Table1[[#This Row],[budget]]</f>
        <v>2853933</v>
      </c>
      <c r="J2705" s="61">
        <f>Table1[[#This Row],[gross]]/1000000</f>
        <v>202.85393300000001</v>
      </c>
      <c r="K2705" s="61">
        <f>Table1[[#This Row],[budget]]/1000000</f>
        <v>200</v>
      </c>
      <c r="L2705" s="71">
        <f>Table1[[#This Row],[Profit_Margin]]/1000000</f>
        <v>2.8539330000000001</v>
      </c>
    </row>
    <row r="2706" spans="1:12">
      <c r="A2706" s="68" t="s">
        <v>180</v>
      </c>
      <c r="B2706" s="61">
        <v>153</v>
      </c>
      <c r="C2706" s="62">
        <v>262030663</v>
      </c>
      <c r="D2706" s="61" t="s">
        <v>42</v>
      </c>
      <c r="E2706" s="61" t="s">
        <v>183</v>
      </c>
      <c r="F2706" s="61" t="s">
        <v>37</v>
      </c>
      <c r="G2706" s="62">
        <v>230000000</v>
      </c>
      <c r="H2706" s="61">
        <v>7</v>
      </c>
      <c r="I2706" s="62">
        <f>Table1[[#This Row],[gross]]-Table1[[#This Row],[budget]]</f>
        <v>32030663</v>
      </c>
      <c r="J2706" s="61">
        <f>Table1[[#This Row],[gross]]/1000000</f>
        <v>262.030663</v>
      </c>
      <c r="K2706" s="61">
        <f>Table1[[#This Row],[budget]]/1000000</f>
        <v>230</v>
      </c>
      <c r="L2706" s="71">
        <f>Table1[[#This Row],[Profit_Margin]]/1000000</f>
        <v>32.030662999999997</v>
      </c>
    </row>
    <row r="2707" spans="1:12">
      <c r="A2707" s="68" t="s">
        <v>3891</v>
      </c>
      <c r="B2707" s="61">
        <v>114</v>
      </c>
      <c r="C2707" s="62">
        <v>65000000</v>
      </c>
      <c r="D2707" s="61" t="s">
        <v>1415</v>
      </c>
      <c r="E2707" s="61" t="s">
        <v>3893</v>
      </c>
      <c r="F2707" s="61" t="s">
        <v>37</v>
      </c>
      <c r="G2707" s="62">
        <v>62000000</v>
      </c>
      <c r="H2707" s="61">
        <v>6.8</v>
      </c>
      <c r="I2707" s="62">
        <f>Table1[[#This Row],[gross]]-Table1[[#This Row],[budget]]</f>
        <v>3000000</v>
      </c>
      <c r="J2707" s="61">
        <f>Table1[[#This Row],[gross]]/1000000</f>
        <v>65</v>
      </c>
      <c r="K2707" s="61">
        <f>Table1[[#This Row],[budget]]/1000000</f>
        <v>62</v>
      </c>
      <c r="L2707" s="71">
        <f>Table1[[#This Row],[Profit_Margin]]/1000000</f>
        <v>3</v>
      </c>
    </row>
    <row r="2708" spans="1:12">
      <c r="A2708" s="68" t="s">
        <v>10841</v>
      </c>
      <c r="B2708" s="61">
        <v>105</v>
      </c>
      <c r="C2708" s="62">
        <v>35596227</v>
      </c>
      <c r="D2708" s="61" t="s">
        <v>2125</v>
      </c>
      <c r="E2708" s="61" t="s">
        <v>10844</v>
      </c>
      <c r="F2708" s="61" t="s">
        <v>37</v>
      </c>
      <c r="G2708" s="62">
        <v>20000000</v>
      </c>
      <c r="H2708" s="61">
        <v>6.3</v>
      </c>
      <c r="I2708" s="62">
        <f>Table1[[#This Row],[gross]]-Table1[[#This Row],[budget]]</f>
        <v>15596227</v>
      </c>
      <c r="J2708" s="61">
        <f>Table1[[#This Row],[gross]]/1000000</f>
        <v>35.596226999999999</v>
      </c>
      <c r="K2708" s="61">
        <f>Table1[[#This Row],[budget]]/1000000</f>
        <v>20</v>
      </c>
      <c r="L2708" s="71">
        <f>Table1[[#This Row],[Profit_Margin]]/1000000</f>
        <v>15.596227000000001</v>
      </c>
    </row>
    <row r="2709" spans="1:12">
      <c r="A2709" s="68" t="s">
        <v>11691</v>
      </c>
      <c r="B2709" s="61">
        <v>90</v>
      </c>
      <c r="C2709" s="62">
        <v>64255243</v>
      </c>
      <c r="D2709" s="61" t="s">
        <v>6132</v>
      </c>
      <c r="E2709" s="61" t="s">
        <v>11692</v>
      </c>
      <c r="F2709" s="61" t="s">
        <v>37</v>
      </c>
      <c r="G2709" s="62">
        <v>19000000</v>
      </c>
      <c r="H2709" s="61">
        <v>6</v>
      </c>
      <c r="I2709" s="62">
        <f>Table1[[#This Row],[gross]]-Table1[[#This Row],[budget]]</f>
        <v>45255243</v>
      </c>
      <c r="J2709" s="61">
        <f>Table1[[#This Row],[gross]]/1000000</f>
        <v>64.255242999999993</v>
      </c>
      <c r="K2709" s="61">
        <f>Table1[[#This Row],[budget]]/1000000</f>
        <v>19</v>
      </c>
      <c r="L2709" s="71">
        <f>Table1[[#This Row],[Profit_Margin]]/1000000</f>
        <v>45.255243</v>
      </c>
    </row>
    <row r="2710" spans="1:12">
      <c r="A2710" s="68" t="s">
        <v>3207</v>
      </c>
      <c r="B2710" s="61">
        <v>97</v>
      </c>
      <c r="C2710" s="62">
        <v>107225164</v>
      </c>
      <c r="D2710" s="61" t="s">
        <v>3208</v>
      </c>
      <c r="E2710" s="61" t="s">
        <v>3209</v>
      </c>
      <c r="F2710" s="61" t="s">
        <v>37</v>
      </c>
      <c r="G2710" s="62">
        <v>73000000</v>
      </c>
      <c r="H2710" s="61">
        <v>6.3</v>
      </c>
      <c r="I2710" s="62">
        <f>Table1[[#This Row],[gross]]-Table1[[#This Row],[budget]]</f>
        <v>34225164</v>
      </c>
      <c r="J2710" s="61">
        <f>Table1[[#This Row],[gross]]/1000000</f>
        <v>107.22516400000001</v>
      </c>
      <c r="K2710" s="61">
        <f>Table1[[#This Row],[budget]]/1000000</f>
        <v>73</v>
      </c>
      <c r="L2710" s="71">
        <f>Table1[[#This Row],[Profit_Margin]]/1000000</f>
        <v>34.225163999999999</v>
      </c>
    </row>
    <row r="2711" spans="1:12">
      <c r="A2711" s="68" t="s">
        <v>7427</v>
      </c>
      <c r="B2711" s="61">
        <v>84</v>
      </c>
      <c r="C2711" s="62">
        <v>55762229</v>
      </c>
      <c r="D2711" s="61" t="s">
        <v>5482</v>
      </c>
      <c r="E2711" s="61" t="s">
        <v>10360</v>
      </c>
      <c r="F2711" s="61" t="s">
        <v>37</v>
      </c>
      <c r="G2711" s="62">
        <v>22000000</v>
      </c>
      <c r="H2711" s="61">
        <v>4.8</v>
      </c>
      <c r="I2711" s="62">
        <f>Table1[[#This Row],[gross]]-Table1[[#This Row],[budget]]</f>
        <v>33762229</v>
      </c>
      <c r="J2711" s="61">
        <f>Table1[[#This Row],[gross]]/1000000</f>
        <v>55.762228999999998</v>
      </c>
      <c r="K2711" s="61">
        <f>Table1[[#This Row],[budget]]/1000000</f>
        <v>22</v>
      </c>
      <c r="L2711" s="71">
        <f>Table1[[#This Row],[Profit_Margin]]/1000000</f>
        <v>33.762228999999998</v>
      </c>
    </row>
    <row r="2712" spans="1:12">
      <c r="A2712" s="68" t="s">
        <v>5873</v>
      </c>
      <c r="B2712" s="61">
        <v>88</v>
      </c>
      <c r="C2712" s="62">
        <v>28133159</v>
      </c>
      <c r="D2712" s="61" t="s">
        <v>271</v>
      </c>
      <c r="E2712" s="61" t="s">
        <v>5874</v>
      </c>
      <c r="F2712" s="61" t="s">
        <v>37</v>
      </c>
      <c r="G2712" s="62">
        <v>50000000</v>
      </c>
      <c r="H2712" s="61">
        <v>5.9</v>
      </c>
      <c r="I2712" s="62">
        <f>Table1[[#This Row],[gross]]-Table1[[#This Row],[budget]]</f>
        <v>-21866841</v>
      </c>
      <c r="J2712" s="61">
        <f>Table1[[#This Row],[gross]]/1000000</f>
        <v>28.133158999999999</v>
      </c>
      <c r="K2712" s="61">
        <f>Table1[[#This Row],[budget]]/1000000</f>
        <v>50</v>
      </c>
      <c r="L2712" s="71">
        <f>Table1[[#This Row],[Profit_Margin]]/1000000</f>
        <v>-21.866841000000001</v>
      </c>
    </row>
    <row r="2713" spans="1:12">
      <c r="A2713" s="68" t="s">
        <v>1689</v>
      </c>
      <c r="B2713" s="61">
        <v>134</v>
      </c>
      <c r="C2713" s="62">
        <v>20733485</v>
      </c>
      <c r="D2713" s="61" t="s">
        <v>3409</v>
      </c>
      <c r="E2713" s="61" t="s">
        <v>17649</v>
      </c>
      <c r="F2713" s="61" t="s">
        <v>37</v>
      </c>
      <c r="G2713" s="62">
        <v>5000000</v>
      </c>
      <c r="H2713" s="61">
        <v>7.2</v>
      </c>
      <c r="I2713" s="62">
        <f>Table1[[#This Row],[gross]]-Table1[[#This Row],[budget]]</f>
        <v>15733485</v>
      </c>
      <c r="J2713" s="61">
        <f>Table1[[#This Row],[gross]]/1000000</f>
        <v>20.733485000000002</v>
      </c>
      <c r="K2713" s="61">
        <f>Table1[[#This Row],[budget]]/1000000</f>
        <v>5</v>
      </c>
      <c r="L2713" s="71">
        <f>Table1[[#This Row],[Profit_Margin]]/1000000</f>
        <v>15.733485</v>
      </c>
    </row>
    <row r="2714" spans="1:12">
      <c r="A2714" s="68" t="s">
        <v>12337</v>
      </c>
      <c r="B2714" s="61">
        <v>83</v>
      </c>
      <c r="C2714" s="62">
        <v>4930798</v>
      </c>
      <c r="D2714" s="61" t="s">
        <v>5544</v>
      </c>
      <c r="E2714" s="61" t="s">
        <v>12340</v>
      </c>
      <c r="F2714" s="61" t="s">
        <v>37</v>
      </c>
      <c r="G2714" s="62">
        <v>17000000</v>
      </c>
      <c r="H2714" s="61">
        <v>4.0999999999999996</v>
      </c>
      <c r="I2714" s="62">
        <f>Table1[[#This Row],[gross]]-Table1[[#This Row],[budget]]</f>
        <v>-12069202</v>
      </c>
      <c r="J2714" s="61">
        <f>Table1[[#This Row],[gross]]/1000000</f>
        <v>4.9307980000000002</v>
      </c>
      <c r="K2714" s="61">
        <f>Table1[[#This Row],[budget]]/1000000</f>
        <v>17</v>
      </c>
      <c r="L2714" s="71">
        <f>Table1[[#This Row],[Profit_Margin]]/1000000</f>
        <v>-12.069202000000001</v>
      </c>
    </row>
    <row r="2715" spans="1:12">
      <c r="A2715" s="68" t="s">
        <v>6637</v>
      </c>
      <c r="B2715" s="61">
        <v>116</v>
      </c>
      <c r="C2715" s="62">
        <v>30199105</v>
      </c>
      <c r="D2715" s="61" t="s">
        <v>3336</v>
      </c>
      <c r="E2715" s="61" t="s">
        <v>6638</v>
      </c>
      <c r="F2715" s="61" t="s">
        <v>37</v>
      </c>
      <c r="G2715" s="62">
        <v>40000000</v>
      </c>
      <c r="H2715" s="61">
        <v>5.7</v>
      </c>
      <c r="I2715" s="62">
        <f>Table1[[#This Row],[gross]]-Table1[[#This Row],[budget]]</f>
        <v>-9800895</v>
      </c>
      <c r="J2715" s="61">
        <f>Table1[[#This Row],[gross]]/1000000</f>
        <v>30.199104999999999</v>
      </c>
      <c r="K2715" s="61">
        <f>Table1[[#This Row],[budget]]/1000000</f>
        <v>40</v>
      </c>
      <c r="L2715" s="71">
        <f>Table1[[#This Row],[Profit_Margin]]/1000000</f>
        <v>-9.8008950000000006</v>
      </c>
    </row>
    <row r="2716" spans="1:12">
      <c r="A2716" s="68" t="s">
        <v>12400</v>
      </c>
      <c r="B2716" s="61">
        <v>100</v>
      </c>
      <c r="C2716" s="62">
        <v>44667095</v>
      </c>
      <c r="D2716" s="61" t="s">
        <v>1415</v>
      </c>
      <c r="E2716" s="61" t="s">
        <v>12401</v>
      </c>
      <c r="F2716" s="61" t="s">
        <v>37</v>
      </c>
      <c r="G2716" s="62">
        <v>15000000</v>
      </c>
      <c r="H2716" s="61">
        <v>8</v>
      </c>
      <c r="I2716" s="62">
        <f>Table1[[#This Row],[gross]]-Table1[[#This Row],[budget]]</f>
        <v>29667095</v>
      </c>
      <c r="J2716" s="61">
        <f>Table1[[#This Row],[gross]]/1000000</f>
        <v>44.667095000000003</v>
      </c>
      <c r="K2716" s="61">
        <f>Table1[[#This Row],[budget]]/1000000</f>
        <v>15</v>
      </c>
      <c r="L2716" s="71">
        <f>Table1[[#This Row],[Profit_Margin]]/1000000</f>
        <v>29.667095</v>
      </c>
    </row>
    <row r="2717" spans="1:12">
      <c r="A2717" s="68" t="s">
        <v>13223</v>
      </c>
      <c r="B2717" s="61">
        <v>105</v>
      </c>
      <c r="C2717" s="62">
        <v>613556</v>
      </c>
      <c r="D2717" s="61" t="s">
        <v>777</v>
      </c>
      <c r="E2717" s="61" t="s">
        <v>13224</v>
      </c>
      <c r="F2717" s="61" t="s">
        <v>1946</v>
      </c>
      <c r="G2717" s="62">
        <v>15000000</v>
      </c>
      <c r="H2717" s="61">
        <v>6.4</v>
      </c>
      <c r="I2717" s="62">
        <f>Table1[[#This Row],[gross]]-Table1[[#This Row],[budget]]</f>
        <v>-14386444</v>
      </c>
      <c r="J2717" s="61">
        <f>Table1[[#This Row],[gross]]/1000000</f>
        <v>0.61355599999999999</v>
      </c>
      <c r="K2717" s="61">
        <f>Table1[[#This Row],[budget]]/1000000</f>
        <v>15</v>
      </c>
      <c r="L2717" s="71">
        <f>Table1[[#This Row],[Profit_Margin]]/1000000</f>
        <v>-14.386443999999999</v>
      </c>
    </row>
    <row r="2718" spans="1:12">
      <c r="A2718" s="68" t="s">
        <v>8702</v>
      </c>
      <c r="B2718" s="61">
        <v>160</v>
      </c>
      <c r="C2718" s="62">
        <v>3904982</v>
      </c>
      <c r="D2718" s="61" t="s">
        <v>8703</v>
      </c>
      <c r="E2718" s="61" t="s">
        <v>8704</v>
      </c>
      <c r="F2718" s="61" t="s">
        <v>37</v>
      </c>
      <c r="G2718" s="62">
        <v>30000000</v>
      </c>
      <c r="H2718" s="61">
        <v>7.5</v>
      </c>
      <c r="I2718" s="62">
        <f>Table1[[#This Row],[gross]]-Table1[[#This Row],[budget]]</f>
        <v>-26095018</v>
      </c>
      <c r="J2718" s="61">
        <f>Table1[[#This Row],[gross]]/1000000</f>
        <v>3.904982</v>
      </c>
      <c r="K2718" s="61">
        <f>Table1[[#This Row],[budget]]/1000000</f>
        <v>30</v>
      </c>
      <c r="L2718" s="71">
        <f>Table1[[#This Row],[Profit_Margin]]/1000000</f>
        <v>-26.095018</v>
      </c>
    </row>
    <row r="2719" spans="1:12">
      <c r="A2719" s="68" t="s">
        <v>13777</v>
      </c>
      <c r="B2719" s="61">
        <v>104</v>
      </c>
      <c r="C2719" s="62">
        <v>10996440</v>
      </c>
      <c r="D2719" s="61" t="s">
        <v>659</v>
      </c>
      <c r="E2719" s="61" t="s">
        <v>13778</v>
      </c>
      <c r="F2719" s="61" t="s">
        <v>37</v>
      </c>
      <c r="G2719" s="62">
        <v>13000000</v>
      </c>
      <c r="H2719" s="61">
        <v>6.3</v>
      </c>
      <c r="I2719" s="62">
        <f>Table1[[#This Row],[gross]]-Table1[[#This Row],[budget]]</f>
        <v>-2003560</v>
      </c>
      <c r="J2719" s="61">
        <f>Table1[[#This Row],[gross]]/1000000</f>
        <v>10.99644</v>
      </c>
      <c r="K2719" s="61">
        <f>Table1[[#This Row],[budget]]/1000000</f>
        <v>13</v>
      </c>
      <c r="L2719" s="71">
        <f>Table1[[#This Row],[Profit_Margin]]/1000000</f>
        <v>-2.0035599999999998</v>
      </c>
    </row>
    <row r="2720" spans="1:12">
      <c r="A2720" s="68" t="s">
        <v>7792</v>
      </c>
      <c r="B2720" s="61">
        <v>109</v>
      </c>
      <c r="C2720" s="62">
        <v>10654581</v>
      </c>
      <c r="D2720" s="61" t="s">
        <v>2683</v>
      </c>
      <c r="E2720" s="61" t="s">
        <v>7793</v>
      </c>
      <c r="F2720" s="61" t="s">
        <v>37</v>
      </c>
      <c r="G2720" s="62">
        <v>34000000</v>
      </c>
      <c r="H2720" s="61">
        <v>5.3</v>
      </c>
      <c r="I2720" s="62">
        <f>Table1[[#This Row],[gross]]-Table1[[#This Row],[budget]]</f>
        <v>-23345419</v>
      </c>
      <c r="J2720" s="61">
        <f>Table1[[#This Row],[gross]]/1000000</f>
        <v>10.654581</v>
      </c>
      <c r="K2720" s="61">
        <f>Table1[[#This Row],[budget]]/1000000</f>
        <v>34</v>
      </c>
      <c r="L2720" s="71">
        <f>Table1[[#This Row],[Profit_Margin]]/1000000</f>
        <v>-23.345419</v>
      </c>
    </row>
    <row r="2721" spans="1:12">
      <c r="A2721" s="68" t="s">
        <v>96</v>
      </c>
      <c r="B2721" s="61">
        <v>173</v>
      </c>
      <c r="C2721" s="62">
        <v>623279547</v>
      </c>
      <c r="D2721" s="61" t="s">
        <v>73</v>
      </c>
      <c r="E2721" s="61" t="s">
        <v>154</v>
      </c>
      <c r="F2721" s="61" t="s">
        <v>37</v>
      </c>
      <c r="G2721" s="62">
        <v>220000000</v>
      </c>
      <c r="H2721" s="61">
        <v>8.1</v>
      </c>
      <c r="I2721" s="62">
        <f>Table1[[#This Row],[gross]]-Table1[[#This Row],[budget]]</f>
        <v>403279547</v>
      </c>
      <c r="J2721" s="61">
        <f>Table1[[#This Row],[gross]]/1000000</f>
        <v>623.27954699999998</v>
      </c>
      <c r="K2721" s="61">
        <f>Table1[[#This Row],[budget]]/1000000</f>
        <v>220</v>
      </c>
      <c r="L2721" s="71">
        <f>Table1[[#This Row],[Profit_Margin]]/1000000</f>
        <v>403.27954699999998</v>
      </c>
    </row>
    <row r="2722" spans="1:12">
      <c r="A2722" s="68" t="s">
        <v>487</v>
      </c>
      <c r="B2722" s="61">
        <v>170</v>
      </c>
      <c r="C2722" s="62">
        <v>102608827</v>
      </c>
      <c r="D2722" s="61" t="s">
        <v>1544</v>
      </c>
      <c r="E2722" s="61" t="s">
        <v>1545</v>
      </c>
      <c r="F2722" s="61" t="s">
        <v>37</v>
      </c>
      <c r="G2722" s="62">
        <v>110000000</v>
      </c>
      <c r="H2722" s="61">
        <v>7.5</v>
      </c>
      <c r="I2722" s="62">
        <f>Table1[[#This Row],[gross]]-Table1[[#This Row],[budget]]</f>
        <v>-7391173</v>
      </c>
      <c r="J2722" s="61">
        <f>Table1[[#This Row],[gross]]/1000000</f>
        <v>102.60882700000001</v>
      </c>
      <c r="K2722" s="61">
        <f>Table1[[#This Row],[budget]]/1000000</f>
        <v>110</v>
      </c>
      <c r="L2722" s="71">
        <f>Table1[[#This Row],[Profit_Margin]]/1000000</f>
        <v>-7.3911730000000002</v>
      </c>
    </row>
    <row r="2723" spans="1:12">
      <c r="A2723" s="68" t="s">
        <v>10453</v>
      </c>
      <c r="B2723" s="61">
        <v>184</v>
      </c>
      <c r="C2723" s="62">
        <v>476270</v>
      </c>
      <c r="D2723" s="61" t="s">
        <v>8722</v>
      </c>
      <c r="E2723" s="61" t="s">
        <v>11548</v>
      </c>
      <c r="F2723" s="61" t="s">
        <v>8731</v>
      </c>
      <c r="G2723" s="62">
        <v>20000000</v>
      </c>
      <c r="H2723" s="61">
        <v>7.4</v>
      </c>
      <c r="I2723" s="62">
        <f>Table1[[#This Row],[gross]]-Table1[[#This Row],[budget]]</f>
        <v>-19523730</v>
      </c>
      <c r="J2723" s="61">
        <f>Table1[[#This Row],[gross]]/1000000</f>
        <v>0.47627000000000003</v>
      </c>
      <c r="K2723" s="61">
        <f>Table1[[#This Row],[budget]]/1000000</f>
        <v>20</v>
      </c>
      <c r="L2723" s="71">
        <f>Table1[[#This Row],[Profit_Margin]]/1000000</f>
        <v>-19.52373</v>
      </c>
    </row>
    <row r="2724" spans="1:12">
      <c r="A2724" s="68" t="s">
        <v>7422</v>
      </c>
      <c r="B2724" s="61">
        <v>104</v>
      </c>
      <c r="C2724" s="62">
        <v>37481242</v>
      </c>
      <c r="D2724" s="61" t="s">
        <v>1681</v>
      </c>
      <c r="E2724" s="61" t="s">
        <v>7424</v>
      </c>
      <c r="F2724" s="61" t="s">
        <v>37</v>
      </c>
      <c r="G2724" s="62">
        <v>35000000</v>
      </c>
      <c r="H2724" s="61">
        <v>5.3</v>
      </c>
      <c r="I2724" s="62">
        <f>Table1[[#This Row],[gross]]-Table1[[#This Row],[budget]]</f>
        <v>2481242</v>
      </c>
      <c r="J2724" s="61">
        <f>Table1[[#This Row],[gross]]/1000000</f>
        <v>37.481242000000002</v>
      </c>
      <c r="K2724" s="61">
        <f>Table1[[#This Row],[budget]]/1000000</f>
        <v>35</v>
      </c>
      <c r="L2724" s="71">
        <f>Table1[[#This Row],[Profit_Margin]]/1000000</f>
        <v>2.4812419999999999</v>
      </c>
    </row>
    <row r="2725" spans="1:12">
      <c r="A2725" s="68" t="s">
        <v>20951</v>
      </c>
      <c r="B2725" s="61">
        <v>112</v>
      </c>
      <c r="C2725" s="62">
        <v>712294</v>
      </c>
      <c r="D2725" s="61" t="s">
        <v>3409</v>
      </c>
      <c r="E2725" s="61" t="s">
        <v>20952</v>
      </c>
      <c r="F2725" s="61" t="s">
        <v>37</v>
      </c>
      <c r="G2725" s="62">
        <v>1500000</v>
      </c>
      <c r="H2725" s="61">
        <v>6.7</v>
      </c>
      <c r="I2725" s="62">
        <f>Table1[[#This Row],[gross]]-Table1[[#This Row],[budget]]</f>
        <v>-787706</v>
      </c>
      <c r="J2725" s="61">
        <f>Table1[[#This Row],[gross]]/1000000</f>
        <v>0.71229399999999998</v>
      </c>
      <c r="K2725" s="61">
        <f>Table1[[#This Row],[budget]]/1000000</f>
        <v>1.5</v>
      </c>
      <c r="L2725" s="71">
        <f>Table1[[#This Row],[Profit_Margin]]/1000000</f>
        <v>-0.78770600000000002</v>
      </c>
    </row>
    <row r="2726" spans="1:12">
      <c r="A2726" s="68" t="s">
        <v>14902</v>
      </c>
      <c r="B2726" s="61">
        <v>98</v>
      </c>
      <c r="C2726" s="62">
        <v>30306281</v>
      </c>
      <c r="D2726" s="61" t="s">
        <v>2527</v>
      </c>
      <c r="E2726" s="61" t="s">
        <v>14903</v>
      </c>
      <c r="F2726" s="61" t="s">
        <v>37</v>
      </c>
      <c r="G2726" s="62">
        <v>10000000</v>
      </c>
      <c r="H2726" s="61">
        <v>5.6</v>
      </c>
      <c r="I2726" s="62">
        <f>Table1[[#This Row],[gross]]-Table1[[#This Row],[budget]]</f>
        <v>20306281</v>
      </c>
      <c r="J2726" s="61">
        <f>Table1[[#This Row],[gross]]/1000000</f>
        <v>30.306280999999998</v>
      </c>
      <c r="K2726" s="61">
        <f>Table1[[#This Row],[budget]]/1000000</f>
        <v>10</v>
      </c>
      <c r="L2726" s="71">
        <f>Table1[[#This Row],[Profit_Margin]]/1000000</f>
        <v>20.306280999999998</v>
      </c>
    </row>
    <row r="2727" spans="1:12">
      <c r="A2727" s="68" t="s">
        <v>1489</v>
      </c>
      <c r="B2727" s="61">
        <v>111</v>
      </c>
      <c r="C2727" s="62">
        <v>30028592</v>
      </c>
      <c r="D2727" s="61" t="s">
        <v>5274</v>
      </c>
      <c r="E2727" s="61" t="s">
        <v>10940</v>
      </c>
      <c r="F2727" s="61" t="s">
        <v>37</v>
      </c>
      <c r="G2727" s="62">
        <v>20000000</v>
      </c>
      <c r="H2727" s="61">
        <v>7.3</v>
      </c>
      <c r="I2727" s="62">
        <f>Table1[[#This Row],[gross]]-Table1[[#This Row],[budget]]</f>
        <v>10028592</v>
      </c>
      <c r="J2727" s="61">
        <f>Table1[[#This Row],[gross]]/1000000</f>
        <v>30.028592</v>
      </c>
      <c r="K2727" s="61">
        <f>Table1[[#This Row],[budget]]/1000000</f>
        <v>20</v>
      </c>
      <c r="L2727" s="71">
        <f>Table1[[#This Row],[Profit_Margin]]/1000000</f>
        <v>10.028592</v>
      </c>
    </row>
    <row r="2728" spans="1:12">
      <c r="A2728" s="68" t="s">
        <v>17810</v>
      </c>
      <c r="B2728" s="61">
        <v>112</v>
      </c>
      <c r="C2728" s="62">
        <v>3432342</v>
      </c>
      <c r="D2728" s="61" t="s">
        <v>11289</v>
      </c>
      <c r="E2728" s="61" t="s">
        <v>17812</v>
      </c>
      <c r="F2728" s="61" t="s">
        <v>1464</v>
      </c>
      <c r="G2728" s="62">
        <v>6000000</v>
      </c>
      <c r="H2728" s="61">
        <v>7.7</v>
      </c>
      <c r="I2728" s="62">
        <f>Table1[[#This Row],[gross]]-Table1[[#This Row],[budget]]</f>
        <v>-2567658</v>
      </c>
      <c r="J2728" s="61">
        <f>Table1[[#This Row],[gross]]/1000000</f>
        <v>3.4323419999999998</v>
      </c>
      <c r="K2728" s="61">
        <f>Table1[[#This Row],[budget]]/1000000</f>
        <v>6</v>
      </c>
      <c r="L2728" s="71">
        <f>Table1[[#This Row],[Profit_Margin]]/1000000</f>
        <v>-2.5676580000000002</v>
      </c>
    </row>
    <row r="2729" spans="1:12">
      <c r="A2729" s="68" t="s">
        <v>18613</v>
      </c>
      <c r="B2729" s="61">
        <v>87</v>
      </c>
      <c r="C2729" s="62">
        <v>800000</v>
      </c>
      <c r="D2729" s="61" t="s">
        <v>173</v>
      </c>
      <c r="E2729" s="61" t="s">
        <v>18615</v>
      </c>
      <c r="F2729" s="61" t="s">
        <v>37</v>
      </c>
      <c r="G2729" s="62">
        <v>4000000</v>
      </c>
      <c r="H2729" s="61">
        <v>4.8</v>
      </c>
      <c r="I2729" s="62">
        <f>Table1[[#This Row],[gross]]-Table1[[#This Row],[budget]]</f>
        <v>-3200000</v>
      </c>
      <c r="J2729" s="61">
        <f>Table1[[#This Row],[gross]]/1000000</f>
        <v>0.8</v>
      </c>
      <c r="K2729" s="61">
        <f>Table1[[#This Row],[budget]]/1000000</f>
        <v>4</v>
      </c>
      <c r="L2729" s="71">
        <f>Table1[[#This Row],[Profit_Margin]]/1000000</f>
        <v>-3.2</v>
      </c>
    </row>
    <row r="2730" spans="1:12">
      <c r="A2730" s="68" t="s">
        <v>21179</v>
      </c>
      <c r="B2730" s="61">
        <v>105</v>
      </c>
      <c r="C2730" s="62">
        <v>609042</v>
      </c>
      <c r="D2730" s="61" t="s">
        <v>3409</v>
      </c>
      <c r="E2730" s="61" t="s">
        <v>21180</v>
      </c>
      <c r="F2730" s="61" t="s">
        <v>37</v>
      </c>
      <c r="G2730" s="62">
        <v>1300000</v>
      </c>
      <c r="H2730" s="61">
        <v>6.5</v>
      </c>
      <c r="I2730" s="62">
        <f>Table1[[#This Row],[gross]]-Table1[[#This Row],[budget]]</f>
        <v>-690958</v>
      </c>
      <c r="J2730" s="61">
        <f>Table1[[#This Row],[gross]]/1000000</f>
        <v>0.60904199999999997</v>
      </c>
      <c r="K2730" s="61">
        <f>Table1[[#This Row],[budget]]/1000000</f>
        <v>1.3</v>
      </c>
      <c r="L2730" s="71">
        <f>Table1[[#This Row],[Profit_Margin]]/1000000</f>
        <v>-0.69095799999999996</v>
      </c>
    </row>
    <row r="2731" spans="1:12">
      <c r="A2731" s="68" t="s">
        <v>21749</v>
      </c>
      <c r="B2731" s="61">
        <v>79</v>
      </c>
      <c r="C2731" s="62">
        <v>279282</v>
      </c>
      <c r="D2731" s="61" t="s">
        <v>1415</v>
      </c>
      <c r="E2731" s="61" t="s">
        <v>21750</v>
      </c>
      <c r="F2731" s="61" t="s">
        <v>37</v>
      </c>
      <c r="G2731" s="62">
        <v>1000000</v>
      </c>
      <c r="H2731" s="61">
        <v>6.1</v>
      </c>
      <c r="I2731" s="62">
        <f>Table1[[#This Row],[gross]]-Table1[[#This Row],[budget]]</f>
        <v>-720718</v>
      </c>
      <c r="J2731" s="61">
        <f>Table1[[#This Row],[gross]]/1000000</f>
        <v>0.27928199999999997</v>
      </c>
      <c r="K2731" s="61">
        <f>Table1[[#This Row],[budget]]/1000000</f>
        <v>1</v>
      </c>
      <c r="L2731" s="71">
        <f>Table1[[#This Row],[Profit_Margin]]/1000000</f>
        <v>-0.72071799999999997</v>
      </c>
    </row>
    <row r="2732" spans="1:12">
      <c r="A2732" s="68" t="s">
        <v>5289</v>
      </c>
      <c r="B2732" s="61">
        <v>119</v>
      </c>
      <c r="C2732" s="62">
        <v>39778599</v>
      </c>
      <c r="D2732" s="61" t="s">
        <v>1826</v>
      </c>
      <c r="E2732" s="61" t="s">
        <v>5291</v>
      </c>
      <c r="F2732" s="61" t="s">
        <v>37</v>
      </c>
      <c r="G2732" s="62">
        <v>50000000</v>
      </c>
      <c r="H2732" s="61">
        <v>6.6</v>
      </c>
      <c r="I2732" s="62">
        <f>Table1[[#This Row],[gross]]-Table1[[#This Row],[budget]]</f>
        <v>-10221401</v>
      </c>
      <c r="J2732" s="61">
        <f>Table1[[#This Row],[gross]]/1000000</f>
        <v>39.778599</v>
      </c>
      <c r="K2732" s="61">
        <f>Table1[[#This Row],[budget]]/1000000</f>
        <v>50</v>
      </c>
      <c r="L2732" s="71">
        <f>Table1[[#This Row],[Profit_Margin]]/1000000</f>
        <v>-10.221401</v>
      </c>
    </row>
    <row r="2733" spans="1:12">
      <c r="A2733" s="68" t="s">
        <v>23369</v>
      </c>
      <c r="B2733" s="61">
        <v>80</v>
      </c>
      <c r="C2733" s="62">
        <v>5000000</v>
      </c>
      <c r="D2733" s="61" t="s">
        <v>23371</v>
      </c>
      <c r="E2733" s="61" t="s">
        <v>23373</v>
      </c>
      <c r="F2733" s="61" t="s">
        <v>37</v>
      </c>
      <c r="G2733" s="62">
        <v>210000</v>
      </c>
      <c r="H2733" s="61">
        <v>6.7</v>
      </c>
      <c r="I2733" s="62">
        <f>Table1[[#This Row],[gross]]-Table1[[#This Row],[budget]]</f>
        <v>4790000</v>
      </c>
      <c r="J2733" s="61">
        <f>Table1[[#This Row],[gross]]/1000000</f>
        <v>5</v>
      </c>
      <c r="K2733" s="61">
        <f>Table1[[#This Row],[budget]]/1000000</f>
        <v>0.21</v>
      </c>
      <c r="L2733" s="71">
        <f>Table1[[#This Row],[Profit_Margin]]/1000000</f>
        <v>4.79</v>
      </c>
    </row>
    <row r="2734" spans="1:12">
      <c r="A2734" s="68" t="s">
        <v>9184</v>
      </c>
      <c r="B2734" s="61">
        <v>91</v>
      </c>
      <c r="C2734" s="62">
        <v>958319</v>
      </c>
      <c r="D2734" s="61" t="s">
        <v>3409</v>
      </c>
      <c r="E2734" s="61" t="s">
        <v>10624</v>
      </c>
      <c r="F2734" s="61" t="s">
        <v>37</v>
      </c>
      <c r="G2734" s="62">
        <v>21000000</v>
      </c>
      <c r="H2734" s="61">
        <v>6.7</v>
      </c>
      <c r="I2734" s="62">
        <f>Table1[[#This Row],[gross]]-Table1[[#This Row],[budget]]</f>
        <v>-20041681</v>
      </c>
      <c r="J2734" s="61">
        <f>Table1[[#This Row],[gross]]/1000000</f>
        <v>0.95831900000000003</v>
      </c>
      <c r="K2734" s="61">
        <f>Table1[[#This Row],[budget]]/1000000</f>
        <v>21</v>
      </c>
      <c r="L2734" s="71">
        <f>Table1[[#This Row],[Profit_Margin]]/1000000</f>
        <v>-20.041681000000001</v>
      </c>
    </row>
    <row r="2735" spans="1:12">
      <c r="A2735" s="68" t="s">
        <v>20964</v>
      </c>
      <c r="B2735" s="61">
        <v>98</v>
      </c>
      <c r="C2735" s="62">
        <v>406035</v>
      </c>
      <c r="D2735" s="61" t="s">
        <v>3409</v>
      </c>
      <c r="E2735" s="61" t="s">
        <v>20966</v>
      </c>
      <c r="F2735" s="61" t="s">
        <v>37</v>
      </c>
      <c r="G2735" s="62">
        <v>1500000</v>
      </c>
      <c r="H2735" s="61">
        <v>7.2</v>
      </c>
      <c r="I2735" s="62">
        <f>Table1[[#This Row],[gross]]-Table1[[#This Row],[budget]]</f>
        <v>-1093965</v>
      </c>
      <c r="J2735" s="61">
        <f>Table1[[#This Row],[gross]]/1000000</f>
        <v>0.40603499999999998</v>
      </c>
      <c r="K2735" s="61">
        <f>Table1[[#This Row],[budget]]/1000000</f>
        <v>1.5</v>
      </c>
      <c r="L2735" s="71">
        <f>Table1[[#This Row],[Profit_Margin]]/1000000</f>
        <v>-1.0939650000000001</v>
      </c>
    </row>
    <row r="2736" spans="1:12">
      <c r="A2736" s="68" t="s">
        <v>2178</v>
      </c>
      <c r="B2736" s="61">
        <v>75</v>
      </c>
      <c r="C2736" s="62">
        <v>57651794</v>
      </c>
      <c r="D2736" s="61" t="s">
        <v>3898</v>
      </c>
      <c r="E2736" s="61" t="s">
        <v>7389</v>
      </c>
      <c r="F2736" s="61" t="s">
        <v>37</v>
      </c>
      <c r="G2736" s="62">
        <v>33000000</v>
      </c>
      <c r="H2736" s="61">
        <v>5.6</v>
      </c>
      <c r="I2736" s="62">
        <f>Table1[[#This Row],[gross]]-Table1[[#This Row],[budget]]</f>
        <v>24651794</v>
      </c>
      <c r="J2736" s="61">
        <f>Table1[[#This Row],[gross]]/1000000</f>
        <v>57.651794000000002</v>
      </c>
      <c r="K2736" s="61">
        <f>Table1[[#This Row],[budget]]/1000000</f>
        <v>33</v>
      </c>
      <c r="L2736" s="71">
        <f>Table1[[#This Row],[Profit_Margin]]/1000000</f>
        <v>24.651793999999999</v>
      </c>
    </row>
    <row r="2737" spans="1:12">
      <c r="A2737" s="68" t="s">
        <v>4537</v>
      </c>
      <c r="B2737" s="61">
        <v>124</v>
      </c>
      <c r="C2737" s="62">
        <v>46377022</v>
      </c>
      <c r="D2737" s="61" t="s">
        <v>2527</v>
      </c>
      <c r="E2737" s="61" t="s">
        <v>14851</v>
      </c>
      <c r="F2737" s="61" t="s">
        <v>37</v>
      </c>
      <c r="G2737" s="62">
        <v>10000000</v>
      </c>
      <c r="H2737" s="61">
        <v>7.3</v>
      </c>
      <c r="I2737" s="62">
        <f>Table1[[#This Row],[gross]]-Table1[[#This Row],[budget]]</f>
        <v>36377022</v>
      </c>
      <c r="J2737" s="61">
        <f>Table1[[#This Row],[gross]]/1000000</f>
        <v>46.377021999999997</v>
      </c>
      <c r="K2737" s="61">
        <f>Table1[[#This Row],[budget]]/1000000</f>
        <v>10</v>
      </c>
      <c r="L2737" s="71">
        <f>Table1[[#This Row],[Profit_Margin]]/1000000</f>
        <v>36.377021999999997</v>
      </c>
    </row>
    <row r="2738" spans="1:12">
      <c r="A2738" s="68" t="s">
        <v>10627</v>
      </c>
      <c r="B2738" s="61">
        <v>114</v>
      </c>
      <c r="C2738" s="62">
        <v>69700000</v>
      </c>
      <c r="D2738" s="61" t="s">
        <v>5926</v>
      </c>
      <c r="E2738" s="61" t="s">
        <v>10628</v>
      </c>
      <c r="F2738" s="61" t="s">
        <v>37</v>
      </c>
      <c r="G2738" s="62">
        <v>35000000</v>
      </c>
      <c r="H2738" s="61">
        <v>5.8</v>
      </c>
      <c r="I2738" s="62">
        <f>Table1[[#This Row],[gross]]-Table1[[#This Row],[budget]]</f>
        <v>34700000</v>
      </c>
      <c r="J2738" s="61">
        <f>Table1[[#This Row],[gross]]/1000000</f>
        <v>69.7</v>
      </c>
      <c r="K2738" s="61">
        <f>Table1[[#This Row],[budget]]/1000000</f>
        <v>35</v>
      </c>
      <c r="L2738" s="71">
        <f>Table1[[#This Row],[Profit_Margin]]/1000000</f>
        <v>34.700000000000003</v>
      </c>
    </row>
    <row r="2739" spans="1:12">
      <c r="A2739" s="68" t="s">
        <v>6800</v>
      </c>
      <c r="B2739" s="61">
        <v>123</v>
      </c>
      <c r="C2739" s="62">
        <v>70492685</v>
      </c>
      <c r="D2739" s="61" t="s">
        <v>2527</v>
      </c>
      <c r="E2739" s="61" t="s">
        <v>12178</v>
      </c>
      <c r="F2739" s="61" t="s">
        <v>37</v>
      </c>
      <c r="G2739" s="62">
        <v>17000000</v>
      </c>
      <c r="H2739" s="61">
        <v>6.7</v>
      </c>
      <c r="I2739" s="62">
        <f>Table1[[#This Row],[gross]]-Table1[[#This Row],[budget]]</f>
        <v>53492685</v>
      </c>
      <c r="J2739" s="61">
        <f>Table1[[#This Row],[gross]]/1000000</f>
        <v>70.492684999999994</v>
      </c>
      <c r="K2739" s="61">
        <f>Table1[[#This Row],[budget]]/1000000</f>
        <v>17</v>
      </c>
      <c r="L2739" s="71">
        <f>Table1[[#This Row],[Profit_Margin]]/1000000</f>
        <v>53.492685000000002</v>
      </c>
    </row>
    <row r="2740" spans="1:12">
      <c r="A2740" s="68" t="s">
        <v>6800</v>
      </c>
      <c r="B2740" s="61">
        <v>120</v>
      </c>
      <c r="C2740" s="62">
        <v>34074895</v>
      </c>
      <c r="D2740" s="61" t="s">
        <v>2527</v>
      </c>
      <c r="E2740" s="61" t="s">
        <v>15626</v>
      </c>
      <c r="F2740" s="61" t="s">
        <v>37</v>
      </c>
      <c r="G2740" s="62">
        <v>9000000</v>
      </c>
      <c r="H2740" s="61">
        <v>6.7</v>
      </c>
      <c r="I2740" s="62">
        <f>Table1[[#This Row],[gross]]-Table1[[#This Row],[budget]]</f>
        <v>25074895</v>
      </c>
      <c r="J2740" s="61">
        <f>Table1[[#This Row],[gross]]/1000000</f>
        <v>34.074894999999998</v>
      </c>
      <c r="K2740" s="61">
        <f>Table1[[#This Row],[budget]]/1000000</f>
        <v>9</v>
      </c>
      <c r="L2740" s="71">
        <f>Table1[[#This Row],[Profit_Margin]]/1000000</f>
        <v>25.074895000000001</v>
      </c>
    </row>
    <row r="2741" spans="1:12">
      <c r="A2741" s="68" t="s">
        <v>9392</v>
      </c>
      <c r="B2741" s="61">
        <v>118</v>
      </c>
      <c r="C2741" s="62">
        <v>26761283</v>
      </c>
      <c r="D2741" s="61" t="s">
        <v>214</v>
      </c>
      <c r="E2741" s="61" t="s">
        <v>9394</v>
      </c>
      <c r="F2741" s="61" t="s">
        <v>37</v>
      </c>
      <c r="G2741" s="62">
        <v>26000000</v>
      </c>
      <c r="H2741" s="61">
        <v>6.7</v>
      </c>
      <c r="I2741" s="62">
        <f>Table1[[#This Row],[gross]]-Table1[[#This Row],[budget]]</f>
        <v>761283</v>
      </c>
      <c r="J2741" s="61">
        <f>Table1[[#This Row],[gross]]/1000000</f>
        <v>26.761282999999999</v>
      </c>
      <c r="K2741" s="61">
        <f>Table1[[#This Row],[budget]]/1000000</f>
        <v>26</v>
      </c>
      <c r="L2741" s="71">
        <f>Table1[[#This Row],[Profit_Margin]]/1000000</f>
        <v>0.76128300000000004</v>
      </c>
    </row>
    <row r="2742" spans="1:12">
      <c r="A2742" s="68" t="s">
        <v>10011</v>
      </c>
      <c r="B2742" s="61">
        <v>131</v>
      </c>
      <c r="C2742" s="62">
        <v>85433</v>
      </c>
      <c r="D2742" s="61" t="s">
        <v>10013</v>
      </c>
      <c r="E2742" s="61" t="s">
        <v>10014</v>
      </c>
      <c r="F2742" s="61" t="s">
        <v>37</v>
      </c>
      <c r="G2742" s="62">
        <v>13500000</v>
      </c>
      <c r="H2742" s="61">
        <v>7.8</v>
      </c>
      <c r="I2742" s="62">
        <f>Table1[[#This Row],[gross]]-Table1[[#This Row],[budget]]</f>
        <v>-13414567</v>
      </c>
      <c r="J2742" s="61">
        <f>Table1[[#This Row],[gross]]/1000000</f>
        <v>8.5432999999999995E-2</v>
      </c>
      <c r="K2742" s="61">
        <f>Table1[[#This Row],[budget]]/1000000</f>
        <v>13.5</v>
      </c>
      <c r="L2742" s="71">
        <f>Table1[[#This Row],[Profit_Margin]]/1000000</f>
        <v>-13.414567</v>
      </c>
    </row>
    <row r="2743" spans="1:12">
      <c r="A2743" s="68" t="s">
        <v>20069</v>
      </c>
      <c r="B2743" s="61">
        <v>172</v>
      </c>
      <c r="C2743" s="62">
        <v>23650000</v>
      </c>
      <c r="D2743" s="61" t="s">
        <v>5605</v>
      </c>
      <c r="E2743" s="61" t="s">
        <v>20071</v>
      </c>
      <c r="F2743" s="61" t="s">
        <v>37</v>
      </c>
      <c r="G2743" s="62">
        <v>2100000</v>
      </c>
      <c r="H2743" s="61">
        <v>8.1</v>
      </c>
      <c r="I2743" s="62">
        <f>Table1[[#This Row],[gross]]-Table1[[#This Row],[budget]]</f>
        <v>21550000</v>
      </c>
      <c r="J2743" s="61">
        <f>Table1[[#This Row],[gross]]/1000000</f>
        <v>23.65</v>
      </c>
      <c r="K2743" s="61">
        <f>Table1[[#This Row],[budget]]/1000000</f>
        <v>2.1</v>
      </c>
      <c r="L2743" s="71">
        <f>Table1[[#This Row],[Profit_Margin]]/1000000</f>
        <v>21.55</v>
      </c>
    </row>
    <row r="2744" spans="1:12">
      <c r="A2744" s="68" t="s">
        <v>22887</v>
      </c>
      <c r="B2744" s="61">
        <v>82</v>
      </c>
      <c r="C2744" s="62">
        <v>126387</v>
      </c>
      <c r="D2744" s="61" t="s">
        <v>6403</v>
      </c>
      <c r="E2744" s="61" t="s">
        <v>22890</v>
      </c>
      <c r="F2744" s="61" t="s">
        <v>9795</v>
      </c>
      <c r="G2744" s="62">
        <v>400000</v>
      </c>
      <c r="H2744" s="61">
        <v>6.9</v>
      </c>
      <c r="I2744" s="62">
        <f>Table1[[#This Row],[gross]]-Table1[[#This Row],[budget]]</f>
        <v>-273613</v>
      </c>
      <c r="J2744" s="61">
        <f>Table1[[#This Row],[gross]]/1000000</f>
        <v>0.126387</v>
      </c>
      <c r="K2744" s="61">
        <f>Table1[[#This Row],[budget]]/1000000</f>
        <v>0.4</v>
      </c>
      <c r="L2744" s="71">
        <f>Table1[[#This Row],[Profit_Margin]]/1000000</f>
        <v>-0.273613</v>
      </c>
    </row>
    <row r="2745" spans="1:12">
      <c r="A2745" s="68" t="s">
        <v>389</v>
      </c>
      <c r="B2745" s="61">
        <v>117</v>
      </c>
      <c r="C2745" s="62">
        <v>52792307</v>
      </c>
      <c r="D2745" s="61" t="s">
        <v>200</v>
      </c>
      <c r="E2745" s="61" t="s">
        <v>1129</v>
      </c>
      <c r="F2745" s="61" t="s">
        <v>37</v>
      </c>
      <c r="G2745" s="62">
        <v>140000000</v>
      </c>
      <c r="H2745" s="61">
        <v>6.8</v>
      </c>
      <c r="I2745" s="62">
        <f>Table1[[#This Row],[gross]]-Table1[[#This Row],[budget]]</f>
        <v>-87207693</v>
      </c>
      <c r="J2745" s="61">
        <f>Table1[[#This Row],[gross]]/1000000</f>
        <v>52.792307000000001</v>
      </c>
      <c r="K2745" s="61">
        <f>Table1[[#This Row],[budget]]/1000000</f>
        <v>140</v>
      </c>
      <c r="L2745" s="71">
        <f>Table1[[#This Row],[Profit_Margin]]/1000000</f>
        <v>-87.207693000000006</v>
      </c>
    </row>
    <row r="2746" spans="1:12">
      <c r="A2746" s="68" t="s">
        <v>5476</v>
      </c>
      <c r="B2746" s="61">
        <v>88</v>
      </c>
      <c r="C2746" s="62">
        <v>6471394</v>
      </c>
      <c r="D2746" s="61" t="s">
        <v>1009</v>
      </c>
      <c r="E2746" s="61" t="s">
        <v>5478</v>
      </c>
      <c r="F2746" s="61" t="s">
        <v>37</v>
      </c>
      <c r="G2746" s="62">
        <v>50000000</v>
      </c>
      <c r="H2746" s="61">
        <v>4.9000000000000004</v>
      </c>
      <c r="I2746" s="62">
        <f>Table1[[#This Row],[gross]]-Table1[[#This Row],[budget]]</f>
        <v>-43528606</v>
      </c>
      <c r="J2746" s="61">
        <f>Table1[[#This Row],[gross]]/1000000</f>
        <v>6.4713940000000001</v>
      </c>
      <c r="K2746" s="61">
        <f>Table1[[#This Row],[budget]]/1000000</f>
        <v>50</v>
      </c>
      <c r="L2746" s="71">
        <f>Table1[[#This Row],[Profit_Margin]]/1000000</f>
        <v>-43.528606000000003</v>
      </c>
    </row>
    <row r="2747" spans="1:12">
      <c r="A2747" s="68" t="s">
        <v>13720</v>
      </c>
      <c r="B2747" s="61">
        <v>91</v>
      </c>
      <c r="C2747" s="62">
        <v>27052167</v>
      </c>
      <c r="D2747" s="61" t="s">
        <v>422</v>
      </c>
      <c r="E2747" s="61" t="s">
        <v>13721</v>
      </c>
      <c r="F2747" s="61" t="s">
        <v>37</v>
      </c>
      <c r="G2747" s="62">
        <v>13000000</v>
      </c>
      <c r="H2747" s="61">
        <v>6.1</v>
      </c>
      <c r="I2747" s="62">
        <f>Table1[[#This Row],[gross]]-Table1[[#This Row],[budget]]</f>
        <v>14052167</v>
      </c>
      <c r="J2747" s="61">
        <f>Table1[[#This Row],[gross]]/1000000</f>
        <v>27.052167000000001</v>
      </c>
      <c r="K2747" s="61">
        <f>Table1[[#This Row],[budget]]/1000000</f>
        <v>13</v>
      </c>
      <c r="L2747" s="71">
        <f>Table1[[#This Row],[Profit_Margin]]/1000000</f>
        <v>14.052167000000001</v>
      </c>
    </row>
    <row r="2748" spans="1:12">
      <c r="A2748" s="68" t="s">
        <v>4260</v>
      </c>
      <c r="B2748" s="61">
        <v>117</v>
      </c>
      <c r="C2748" s="62">
        <v>17439163</v>
      </c>
      <c r="D2748" s="61" t="s">
        <v>1009</v>
      </c>
      <c r="E2748" s="61" t="s">
        <v>13075</v>
      </c>
      <c r="F2748" s="61" t="s">
        <v>37</v>
      </c>
      <c r="G2748" s="62">
        <v>15000000</v>
      </c>
      <c r="H2748" s="61">
        <v>8.1999999999999993</v>
      </c>
      <c r="I2748" s="62">
        <f>Table1[[#This Row],[gross]]-Table1[[#This Row],[budget]]</f>
        <v>2439163</v>
      </c>
      <c r="J2748" s="61">
        <f>Table1[[#This Row],[gross]]/1000000</f>
        <v>17.439163000000001</v>
      </c>
      <c r="K2748" s="61">
        <f>Table1[[#This Row],[budget]]/1000000</f>
        <v>15</v>
      </c>
      <c r="L2748" s="71">
        <f>Table1[[#This Row],[Profit_Margin]]/1000000</f>
        <v>2.4391630000000002</v>
      </c>
    </row>
    <row r="2749" spans="1:12">
      <c r="A2749" s="68" t="s">
        <v>1751</v>
      </c>
      <c r="B2749" s="61">
        <v>130</v>
      </c>
      <c r="C2749" s="62">
        <v>70235322</v>
      </c>
      <c r="D2749" s="61" t="s">
        <v>3067</v>
      </c>
      <c r="E2749" s="61" t="s">
        <v>8864</v>
      </c>
      <c r="F2749" s="61" t="s">
        <v>37</v>
      </c>
      <c r="G2749" s="62">
        <v>28000000</v>
      </c>
      <c r="H2749" s="61">
        <v>7.8</v>
      </c>
      <c r="I2749" s="62">
        <f>Table1[[#This Row],[gross]]-Table1[[#This Row],[budget]]</f>
        <v>42235322</v>
      </c>
      <c r="J2749" s="61">
        <f>Table1[[#This Row],[gross]]/1000000</f>
        <v>70.235321999999996</v>
      </c>
      <c r="K2749" s="61">
        <f>Table1[[#This Row],[budget]]/1000000</f>
        <v>28</v>
      </c>
      <c r="L2749" s="71">
        <f>Table1[[#This Row],[Profit_Margin]]/1000000</f>
        <v>42.235321999999996</v>
      </c>
    </row>
    <row r="2750" spans="1:12">
      <c r="A2750" s="68" t="s">
        <v>9305</v>
      </c>
      <c r="B2750" s="61">
        <v>86</v>
      </c>
      <c r="C2750" s="62">
        <v>185577</v>
      </c>
      <c r="D2750" s="61" t="s">
        <v>1671</v>
      </c>
      <c r="E2750" s="61" t="s">
        <v>18657</v>
      </c>
      <c r="F2750" s="61" t="s">
        <v>37</v>
      </c>
      <c r="G2750" s="62">
        <v>4000000</v>
      </c>
      <c r="H2750" s="61">
        <v>6.3</v>
      </c>
      <c r="I2750" s="62">
        <f>Table1[[#This Row],[gross]]-Table1[[#This Row],[budget]]</f>
        <v>-3814423</v>
      </c>
      <c r="J2750" s="61">
        <f>Table1[[#This Row],[gross]]/1000000</f>
        <v>0.18557699999999999</v>
      </c>
      <c r="K2750" s="61">
        <f>Table1[[#This Row],[budget]]/1000000</f>
        <v>4</v>
      </c>
      <c r="L2750" s="71">
        <f>Table1[[#This Row],[Profit_Margin]]/1000000</f>
        <v>-3.8144230000000001</v>
      </c>
    </row>
    <row r="2751" spans="1:12">
      <c r="A2751" s="68" t="s">
        <v>7930</v>
      </c>
      <c r="B2751" s="61">
        <v>89</v>
      </c>
      <c r="C2751" s="62">
        <v>21784432</v>
      </c>
      <c r="D2751" s="61" t="s">
        <v>1671</v>
      </c>
      <c r="E2751" s="61" t="s">
        <v>7931</v>
      </c>
      <c r="F2751" s="61" t="s">
        <v>37</v>
      </c>
      <c r="G2751" s="62">
        <v>35000000</v>
      </c>
      <c r="H2751" s="61">
        <v>5.6</v>
      </c>
      <c r="I2751" s="62">
        <f>Table1[[#This Row],[gross]]-Table1[[#This Row],[budget]]</f>
        <v>-13215568</v>
      </c>
      <c r="J2751" s="61">
        <f>Table1[[#This Row],[gross]]/1000000</f>
        <v>21.784431999999999</v>
      </c>
      <c r="K2751" s="61">
        <f>Table1[[#This Row],[budget]]/1000000</f>
        <v>35</v>
      </c>
      <c r="L2751" s="71">
        <f>Table1[[#This Row],[Profit_Margin]]/1000000</f>
        <v>-13.215567999999999</v>
      </c>
    </row>
    <row r="2752" spans="1:12">
      <c r="A2752" s="68" t="s">
        <v>3930</v>
      </c>
      <c r="B2752" s="61">
        <v>100</v>
      </c>
      <c r="C2752" s="62">
        <v>7204138</v>
      </c>
      <c r="D2752" s="61" t="s">
        <v>1671</v>
      </c>
      <c r="E2752" s="61" t="s">
        <v>6230</v>
      </c>
      <c r="F2752" s="61" t="s">
        <v>37</v>
      </c>
      <c r="G2752" s="62">
        <v>41000000</v>
      </c>
      <c r="H2752" s="61">
        <v>6.2</v>
      </c>
      <c r="I2752" s="62">
        <f>Table1[[#This Row],[gross]]-Table1[[#This Row],[budget]]</f>
        <v>-33795862</v>
      </c>
      <c r="J2752" s="61">
        <f>Table1[[#This Row],[gross]]/1000000</f>
        <v>7.2041380000000004</v>
      </c>
      <c r="K2752" s="61">
        <f>Table1[[#This Row],[budget]]/1000000</f>
        <v>41</v>
      </c>
      <c r="L2752" s="71">
        <f>Table1[[#This Row],[Profit_Margin]]/1000000</f>
        <v>-33.795862</v>
      </c>
    </row>
    <row r="2753" spans="1:12">
      <c r="A2753" s="68" t="s">
        <v>2246</v>
      </c>
      <c r="B2753" s="61">
        <v>121</v>
      </c>
      <c r="C2753" s="62">
        <v>22518325</v>
      </c>
      <c r="D2753" s="61" t="s">
        <v>2142</v>
      </c>
      <c r="E2753" s="61" t="s">
        <v>4342</v>
      </c>
      <c r="F2753" s="61" t="s">
        <v>37</v>
      </c>
      <c r="G2753" s="62">
        <v>50000000</v>
      </c>
      <c r="H2753" s="61">
        <v>5.6</v>
      </c>
      <c r="I2753" s="62">
        <f>Table1[[#This Row],[gross]]-Table1[[#This Row],[budget]]</f>
        <v>-27481675</v>
      </c>
      <c r="J2753" s="61">
        <f>Table1[[#This Row],[gross]]/1000000</f>
        <v>22.518325000000001</v>
      </c>
      <c r="K2753" s="61">
        <f>Table1[[#This Row],[budget]]/1000000</f>
        <v>50</v>
      </c>
      <c r="L2753" s="71">
        <f>Table1[[#This Row],[Profit_Margin]]/1000000</f>
        <v>-27.481674999999999</v>
      </c>
    </row>
    <row r="2754" spans="1:12">
      <c r="A2754" s="68" t="s">
        <v>22385</v>
      </c>
      <c r="B2754" s="61">
        <v>81</v>
      </c>
      <c r="C2754" s="62">
        <v>140530114</v>
      </c>
      <c r="D2754" s="61" t="s">
        <v>6403</v>
      </c>
      <c r="E2754" s="61" t="s">
        <v>22388</v>
      </c>
      <c r="F2754" s="61" t="s">
        <v>37</v>
      </c>
      <c r="G2754" s="62">
        <v>60000</v>
      </c>
      <c r="H2754" s="61">
        <v>6.4</v>
      </c>
      <c r="I2754" s="62">
        <f>Table1[[#This Row],[gross]]-Table1[[#This Row],[budget]]</f>
        <v>140470114</v>
      </c>
      <c r="J2754" s="61">
        <f>Table1[[#This Row],[gross]]/1000000</f>
        <v>140.530114</v>
      </c>
      <c r="K2754" s="61">
        <f>Table1[[#This Row],[budget]]/1000000</f>
        <v>0.06</v>
      </c>
      <c r="L2754" s="71">
        <f>Table1[[#This Row],[Profit_Margin]]/1000000</f>
        <v>140.470114</v>
      </c>
    </row>
    <row r="2755" spans="1:12">
      <c r="A2755" s="68" t="s">
        <v>2054</v>
      </c>
      <c r="B2755" s="61">
        <v>129</v>
      </c>
      <c r="C2755" s="62">
        <v>255950375</v>
      </c>
      <c r="D2755" s="61" t="s">
        <v>1634</v>
      </c>
      <c r="E2755" s="61" t="s">
        <v>7259</v>
      </c>
      <c r="F2755" s="61" t="s">
        <v>37</v>
      </c>
      <c r="G2755" s="62">
        <v>29000000</v>
      </c>
      <c r="H2755" s="61">
        <v>7.7</v>
      </c>
      <c r="I2755" s="62">
        <f>Table1[[#This Row],[gross]]-Table1[[#This Row],[budget]]</f>
        <v>226950375</v>
      </c>
      <c r="J2755" s="61">
        <f>Table1[[#This Row],[gross]]/1000000</f>
        <v>255.95037500000001</v>
      </c>
      <c r="K2755" s="61">
        <f>Table1[[#This Row],[budget]]/1000000</f>
        <v>29</v>
      </c>
      <c r="L2755" s="71">
        <f>Table1[[#This Row],[Profit_Margin]]/1000000</f>
        <v>226.95037500000001</v>
      </c>
    </row>
    <row r="2756" spans="1:12">
      <c r="A2756" s="68" t="s">
        <v>16301</v>
      </c>
      <c r="B2756" s="61">
        <v>90</v>
      </c>
      <c r="C2756" s="62">
        <v>882290</v>
      </c>
      <c r="D2756" s="61" t="s">
        <v>3479</v>
      </c>
      <c r="E2756" s="61" t="s">
        <v>16302</v>
      </c>
      <c r="F2756" s="61" t="s">
        <v>37</v>
      </c>
      <c r="G2756" s="62">
        <v>10000000</v>
      </c>
      <c r="H2756" s="61">
        <v>6.5</v>
      </c>
      <c r="I2756" s="62">
        <f>Table1[[#This Row],[gross]]-Table1[[#This Row],[budget]]</f>
        <v>-9117710</v>
      </c>
      <c r="J2756" s="61">
        <f>Table1[[#This Row],[gross]]/1000000</f>
        <v>0.88229000000000002</v>
      </c>
      <c r="K2756" s="61">
        <f>Table1[[#This Row],[budget]]/1000000</f>
        <v>10</v>
      </c>
      <c r="L2756" s="71">
        <f>Table1[[#This Row],[Profit_Margin]]/1000000</f>
        <v>-9.1177100000000006</v>
      </c>
    </row>
    <row r="2757" spans="1:12">
      <c r="A2757" s="68" t="s">
        <v>5245</v>
      </c>
      <c r="B2757" s="61">
        <v>148</v>
      </c>
      <c r="C2757" s="62">
        <v>54200000</v>
      </c>
      <c r="D2757" s="61" t="s">
        <v>9099</v>
      </c>
      <c r="E2757" s="61" t="s">
        <v>9100</v>
      </c>
      <c r="F2757" s="61" t="s">
        <v>37</v>
      </c>
      <c r="G2757" s="62">
        <v>27000000</v>
      </c>
      <c r="H2757" s="61">
        <v>7.9</v>
      </c>
      <c r="I2757" s="62">
        <f>Table1[[#This Row],[gross]]-Table1[[#This Row],[budget]]</f>
        <v>27200000</v>
      </c>
      <c r="J2757" s="61">
        <f>Table1[[#This Row],[gross]]/1000000</f>
        <v>54.2</v>
      </c>
      <c r="K2757" s="61">
        <f>Table1[[#This Row],[budget]]/1000000</f>
        <v>27</v>
      </c>
      <c r="L2757" s="71">
        <f>Table1[[#This Row],[Profit_Margin]]/1000000</f>
        <v>27.2</v>
      </c>
    </row>
    <row r="2758" spans="1:12">
      <c r="A2758" s="68" t="s">
        <v>2260</v>
      </c>
      <c r="B2758" s="61">
        <v>129</v>
      </c>
      <c r="C2758" s="62">
        <v>121945720</v>
      </c>
      <c r="D2758" s="61" t="s">
        <v>9397</v>
      </c>
      <c r="E2758" s="61" t="s">
        <v>9398</v>
      </c>
      <c r="F2758" s="61" t="s">
        <v>37</v>
      </c>
      <c r="G2758" s="62">
        <v>25000000</v>
      </c>
      <c r="H2758" s="61">
        <v>6.1</v>
      </c>
      <c r="I2758" s="62">
        <f>Table1[[#This Row],[gross]]-Table1[[#This Row],[budget]]</f>
        <v>96945720</v>
      </c>
      <c r="J2758" s="61">
        <f>Table1[[#This Row],[gross]]/1000000</f>
        <v>121.94571999999999</v>
      </c>
      <c r="K2758" s="61">
        <f>Table1[[#This Row],[budget]]/1000000</f>
        <v>25</v>
      </c>
      <c r="L2758" s="71">
        <f>Table1[[#This Row],[Profit_Margin]]/1000000</f>
        <v>96.945719999999994</v>
      </c>
    </row>
    <row r="2759" spans="1:12">
      <c r="A2759" s="68" t="s">
        <v>1198</v>
      </c>
      <c r="B2759" s="61">
        <v>118</v>
      </c>
      <c r="C2759" s="62">
        <v>66488090</v>
      </c>
      <c r="D2759" s="61" t="s">
        <v>2142</v>
      </c>
      <c r="E2759" s="61" t="s">
        <v>5533</v>
      </c>
      <c r="F2759" s="61" t="s">
        <v>37</v>
      </c>
      <c r="G2759" s="62">
        <v>48000000</v>
      </c>
      <c r="H2759" s="61">
        <v>6.7</v>
      </c>
      <c r="I2759" s="62">
        <f>Table1[[#This Row],[gross]]-Table1[[#This Row],[budget]]</f>
        <v>18488090</v>
      </c>
      <c r="J2759" s="61">
        <f>Table1[[#This Row],[gross]]/1000000</f>
        <v>66.48809</v>
      </c>
      <c r="K2759" s="61">
        <f>Table1[[#This Row],[budget]]/1000000</f>
        <v>48</v>
      </c>
      <c r="L2759" s="71">
        <f>Table1[[#This Row],[Profit_Margin]]/1000000</f>
        <v>18.48809</v>
      </c>
    </row>
    <row r="2760" spans="1:12">
      <c r="A2760" s="68" t="s">
        <v>2652</v>
      </c>
      <c r="B2760" s="61">
        <v>118</v>
      </c>
      <c r="C2760" s="62">
        <v>94822707</v>
      </c>
      <c r="D2760" s="61" t="s">
        <v>712</v>
      </c>
      <c r="E2760" s="61" t="s">
        <v>2653</v>
      </c>
      <c r="F2760" s="61" t="s">
        <v>37</v>
      </c>
      <c r="G2760" s="62">
        <v>80000000</v>
      </c>
      <c r="H2760" s="61">
        <v>6.9</v>
      </c>
      <c r="I2760" s="62">
        <f>Table1[[#This Row],[gross]]-Table1[[#This Row],[budget]]</f>
        <v>14822707</v>
      </c>
      <c r="J2760" s="61">
        <f>Table1[[#This Row],[gross]]/1000000</f>
        <v>94.822706999999994</v>
      </c>
      <c r="K2760" s="61">
        <f>Table1[[#This Row],[budget]]/1000000</f>
        <v>80</v>
      </c>
      <c r="L2760" s="71">
        <f>Table1[[#This Row],[Profit_Margin]]/1000000</f>
        <v>14.822706999999999</v>
      </c>
    </row>
    <row r="2761" spans="1:12">
      <c r="A2761" s="68" t="s">
        <v>5199</v>
      </c>
      <c r="B2761" s="61">
        <v>95</v>
      </c>
      <c r="C2761" s="62">
        <v>50150619</v>
      </c>
      <c r="D2761" s="61" t="s">
        <v>3293</v>
      </c>
      <c r="E2761" s="61" t="s">
        <v>5200</v>
      </c>
      <c r="F2761" s="61" t="s">
        <v>37</v>
      </c>
      <c r="G2761" s="62">
        <v>50000000</v>
      </c>
      <c r="H2761" s="61">
        <v>7.3</v>
      </c>
      <c r="I2761" s="62">
        <f>Table1[[#This Row],[gross]]-Table1[[#This Row],[budget]]</f>
        <v>150619</v>
      </c>
      <c r="J2761" s="61">
        <f>Table1[[#This Row],[gross]]/1000000</f>
        <v>50.150618999999999</v>
      </c>
      <c r="K2761" s="61">
        <f>Table1[[#This Row],[budget]]/1000000</f>
        <v>50</v>
      </c>
      <c r="L2761" s="71">
        <f>Table1[[#This Row],[Profit_Margin]]/1000000</f>
        <v>0.150619</v>
      </c>
    </row>
    <row r="2762" spans="1:12">
      <c r="A2762" s="68" t="s">
        <v>20303</v>
      </c>
      <c r="B2762" s="61">
        <v>120</v>
      </c>
      <c r="C2762" s="62">
        <v>1098224</v>
      </c>
      <c r="D2762" s="61" t="s">
        <v>953</v>
      </c>
      <c r="E2762" s="61" t="s">
        <v>20306</v>
      </c>
      <c r="F2762" s="61" t="s">
        <v>37</v>
      </c>
      <c r="G2762" s="62">
        <v>2000000</v>
      </c>
      <c r="H2762" s="61">
        <v>3.3</v>
      </c>
      <c r="I2762" s="62">
        <f>Table1[[#This Row],[gross]]-Table1[[#This Row],[budget]]</f>
        <v>-901776</v>
      </c>
      <c r="J2762" s="61">
        <f>Table1[[#This Row],[gross]]/1000000</f>
        <v>1.0982240000000001</v>
      </c>
      <c r="K2762" s="61">
        <f>Table1[[#This Row],[budget]]/1000000</f>
        <v>2</v>
      </c>
      <c r="L2762" s="71">
        <f>Table1[[#This Row],[Profit_Margin]]/1000000</f>
        <v>-0.90177600000000002</v>
      </c>
    </row>
    <row r="2763" spans="1:12">
      <c r="A2763" s="68" t="s">
        <v>11642</v>
      </c>
      <c r="B2763" s="61">
        <v>131</v>
      </c>
      <c r="C2763" s="62">
        <v>21483154</v>
      </c>
      <c r="D2763" s="61" t="s">
        <v>3396</v>
      </c>
      <c r="E2763" s="61" t="s">
        <v>11644</v>
      </c>
      <c r="F2763" s="61" t="s">
        <v>37</v>
      </c>
      <c r="G2763" s="62">
        <v>19000000</v>
      </c>
      <c r="H2763" s="61">
        <v>7.6</v>
      </c>
      <c r="I2763" s="62">
        <f>Table1[[#This Row],[gross]]-Table1[[#This Row],[budget]]</f>
        <v>2483154</v>
      </c>
      <c r="J2763" s="61">
        <f>Table1[[#This Row],[gross]]/1000000</f>
        <v>21.483153999999999</v>
      </c>
      <c r="K2763" s="61">
        <f>Table1[[#This Row],[budget]]/1000000</f>
        <v>19</v>
      </c>
      <c r="L2763" s="71">
        <f>Table1[[#This Row],[Profit_Margin]]/1000000</f>
        <v>2.4831539999999999</v>
      </c>
    </row>
    <row r="2764" spans="1:12">
      <c r="A2764" s="68" t="s">
        <v>16092</v>
      </c>
      <c r="B2764" s="61">
        <v>138</v>
      </c>
      <c r="C2764" s="62">
        <v>10269307</v>
      </c>
      <c r="D2764" s="61" t="s">
        <v>334</v>
      </c>
      <c r="E2764" s="61" t="s">
        <v>16093</v>
      </c>
      <c r="F2764" s="61" t="s">
        <v>37</v>
      </c>
      <c r="G2764" s="62">
        <v>8000000</v>
      </c>
      <c r="H2764" s="61">
        <v>6.3</v>
      </c>
      <c r="I2764" s="62">
        <f>Table1[[#This Row],[gross]]-Table1[[#This Row],[budget]]</f>
        <v>2269307</v>
      </c>
      <c r="J2764" s="61">
        <f>Table1[[#This Row],[gross]]/1000000</f>
        <v>10.269307</v>
      </c>
      <c r="K2764" s="61">
        <f>Table1[[#This Row],[budget]]/1000000</f>
        <v>8</v>
      </c>
      <c r="L2764" s="71">
        <f>Table1[[#This Row],[Profit_Margin]]/1000000</f>
        <v>2.269307</v>
      </c>
    </row>
    <row r="2765" spans="1:12">
      <c r="A2765" s="68" t="s">
        <v>5111</v>
      </c>
      <c r="B2765" s="61">
        <v>89</v>
      </c>
      <c r="C2765" s="62">
        <v>22359293</v>
      </c>
      <c r="D2765" s="61" t="s">
        <v>787</v>
      </c>
      <c r="E2765" s="61" t="s">
        <v>8787</v>
      </c>
      <c r="F2765" s="61" t="s">
        <v>37</v>
      </c>
      <c r="G2765" s="62">
        <v>29000000</v>
      </c>
      <c r="H2765" s="61">
        <v>5.8</v>
      </c>
      <c r="I2765" s="62">
        <f>Table1[[#This Row],[gross]]-Table1[[#This Row],[budget]]</f>
        <v>-6640707</v>
      </c>
      <c r="J2765" s="61">
        <f>Table1[[#This Row],[gross]]/1000000</f>
        <v>22.359293000000001</v>
      </c>
      <c r="K2765" s="61">
        <f>Table1[[#This Row],[budget]]/1000000</f>
        <v>29</v>
      </c>
      <c r="L2765" s="71">
        <f>Table1[[#This Row],[Profit_Margin]]/1000000</f>
        <v>-6.6407069999999999</v>
      </c>
    </row>
    <row r="2766" spans="1:12">
      <c r="A2766" s="68" t="s">
        <v>4309</v>
      </c>
      <c r="B2766" s="61">
        <v>99</v>
      </c>
      <c r="C2766" s="62">
        <v>63034755</v>
      </c>
      <c r="D2766" s="61" t="s">
        <v>1671</v>
      </c>
      <c r="E2766" s="61" t="s">
        <v>8804</v>
      </c>
      <c r="F2766" s="61" t="s">
        <v>37</v>
      </c>
      <c r="G2766" s="62">
        <v>29000000</v>
      </c>
      <c r="H2766" s="61">
        <v>5.3</v>
      </c>
      <c r="I2766" s="62">
        <f>Table1[[#This Row],[gross]]-Table1[[#This Row],[budget]]</f>
        <v>34034755</v>
      </c>
      <c r="J2766" s="61">
        <f>Table1[[#This Row],[gross]]/1000000</f>
        <v>63.034754999999997</v>
      </c>
      <c r="K2766" s="61">
        <f>Table1[[#This Row],[budget]]/1000000</f>
        <v>29</v>
      </c>
      <c r="L2766" s="71">
        <f>Table1[[#This Row],[Profit_Margin]]/1000000</f>
        <v>34.034754999999997</v>
      </c>
    </row>
    <row r="2767" spans="1:12">
      <c r="A2767" s="68" t="s">
        <v>3136</v>
      </c>
      <c r="B2767" s="61">
        <v>110</v>
      </c>
      <c r="C2767" s="62">
        <v>67061228</v>
      </c>
      <c r="D2767" s="61" t="s">
        <v>1423</v>
      </c>
      <c r="E2767" s="61" t="s">
        <v>6013</v>
      </c>
      <c r="F2767" s="61" t="s">
        <v>37</v>
      </c>
      <c r="G2767" s="62">
        <v>40000000</v>
      </c>
      <c r="H2767" s="61">
        <v>5.5</v>
      </c>
      <c r="I2767" s="62">
        <f>Table1[[#This Row],[gross]]-Table1[[#This Row],[budget]]</f>
        <v>27061228</v>
      </c>
      <c r="J2767" s="61">
        <f>Table1[[#This Row],[gross]]/1000000</f>
        <v>67.061228</v>
      </c>
      <c r="K2767" s="61">
        <f>Table1[[#This Row],[budget]]/1000000</f>
        <v>40</v>
      </c>
      <c r="L2767" s="71">
        <f>Table1[[#This Row],[Profit_Margin]]/1000000</f>
        <v>27.061228</v>
      </c>
    </row>
    <row r="2768" spans="1:12">
      <c r="A2768" s="68" t="s">
        <v>1489</v>
      </c>
      <c r="B2768" s="61">
        <v>132</v>
      </c>
      <c r="C2768" s="62">
        <v>8600000</v>
      </c>
      <c r="D2768" s="61" t="s">
        <v>2900</v>
      </c>
      <c r="E2768" s="61" t="s">
        <v>11639</v>
      </c>
      <c r="F2768" s="61" t="s">
        <v>37</v>
      </c>
      <c r="G2768" s="62">
        <v>25000000</v>
      </c>
      <c r="H2768" s="61">
        <v>7</v>
      </c>
      <c r="I2768" s="62">
        <f>Table1[[#This Row],[gross]]-Table1[[#This Row],[budget]]</f>
        <v>-16400000</v>
      </c>
      <c r="J2768" s="61">
        <f>Table1[[#This Row],[gross]]/1000000</f>
        <v>8.6</v>
      </c>
      <c r="K2768" s="61">
        <f>Table1[[#This Row],[budget]]/1000000</f>
        <v>25</v>
      </c>
      <c r="L2768" s="71">
        <f>Table1[[#This Row],[Profit_Margin]]/1000000</f>
        <v>-16.399999999999999</v>
      </c>
    </row>
    <row r="2769" spans="1:12">
      <c r="A2769" s="68" t="s">
        <v>521</v>
      </c>
      <c r="B2769" s="61">
        <v>119</v>
      </c>
      <c r="C2769" s="62">
        <v>121468960</v>
      </c>
      <c r="D2769" s="61" t="s">
        <v>1156</v>
      </c>
      <c r="E2769" s="61" t="s">
        <v>3957</v>
      </c>
      <c r="F2769" s="61" t="s">
        <v>37</v>
      </c>
      <c r="G2769" s="62">
        <v>60000000</v>
      </c>
      <c r="H2769" s="61">
        <v>7.9</v>
      </c>
      <c r="I2769" s="62">
        <f>Table1[[#This Row],[gross]]-Table1[[#This Row],[budget]]</f>
        <v>61468960</v>
      </c>
      <c r="J2769" s="61">
        <f>Table1[[#This Row],[gross]]/1000000</f>
        <v>121.46896</v>
      </c>
      <c r="K2769" s="61">
        <f>Table1[[#This Row],[budget]]/1000000</f>
        <v>60</v>
      </c>
      <c r="L2769" s="71">
        <f>Table1[[#This Row],[Profit_Margin]]/1000000</f>
        <v>61.468960000000003</v>
      </c>
    </row>
    <row r="2770" spans="1:12">
      <c r="A2770" s="68" t="s">
        <v>1318</v>
      </c>
      <c r="B2770" s="61">
        <v>135</v>
      </c>
      <c r="C2770" s="62">
        <v>113165635</v>
      </c>
      <c r="D2770" s="61" t="s">
        <v>50</v>
      </c>
      <c r="E2770" s="61" t="s">
        <v>1320</v>
      </c>
      <c r="F2770" s="61" t="s">
        <v>37</v>
      </c>
      <c r="G2770" s="62">
        <v>125000000</v>
      </c>
      <c r="H2770" s="61">
        <v>6.7</v>
      </c>
      <c r="I2770" s="62">
        <f>Table1[[#This Row],[gross]]-Table1[[#This Row],[budget]]</f>
        <v>-11834365</v>
      </c>
      <c r="J2770" s="61">
        <f>Table1[[#This Row],[gross]]/1000000</f>
        <v>113.16563499999999</v>
      </c>
      <c r="K2770" s="61">
        <f>Table1[[#This Row],[budget]]/1000000</f>
        <v>125</v>
      </c>
      <c r="L2770" s="71">
        <f>Table1[[#This Row],[Profit_Margin]]/1000000</f>
        <v>-11.834365</v>
      </c>
    </row>
    <row r="2771" spans="1:12">
      <c r="A2771" s="68" t="s">
        <v>1155</v>
      </c>
      <c r="B2771" s="61">
        <v>108</v>
      </c>
      <c r="C2771" s="62">
        <v>176049130</v>
      </c>
      <c r="D2771" s="61" t="s">
        <v>1156</v>
      </c>
      <c r="E2771" s="61" t="s">
        <v>2319</v>
      </c>
      <c r="F2771" s="61" t="s">
        <v>37</v>
      </c>
      <c r="G2771" s="62">
        <v>75000000</v>
      </c>
      <c r="H2771" s="61">
        <v>7.8</v>
      </c>
      <c r="I2771" s="62">
        <f>Table1[[#This Row],[gross]]-Table1[[#This Row],[budget]]</f>
        <v>101049130</v>
      </c>
      <c r="J2771" s="61">
        <f>Table1[[#This Row],[gross]]/1000000</f>
        <v>176.04912999999999</v>
      </c>
      <c r="K2771" s="61">
        <f>Table1[[#This Row],[budget]]/1000000</f>
        <v>75</v>
      </c>
      <c r="L2771" s="71">
        <f>Table1[[#This Row],[Profit_Margin]]/1000000</f>
        <v>101.04913000000001</v>
      </c>
    </row>
    <row r="2772" spans="1:12">
      <c r="A2772" s="68" t="s">
        <v>1155</v>
      </c>
      <c r="B2772" s="61">
        <v>115</v>
      </c>
      <c r="C2772" s="62">
        <v>227137090</v>
      </c>
      <c r="D2772" s="61" t="s">
        <v>1156</v>
      </c>
      <c r="E2772" s="61" t="s">
        <v>1158</v>
      </c>
      <c r="F2772" s="61" t="s">
        <v>37</v>
      </c>
      <c r="G2772" s="62">
        <v>110000000</v>
      </c>
      <c r="H2772" s="61">
        <v>8.1</v>
      </c>
      <c r="I2772" s="62">
        <f>Table1[[#This Row],[gross]]-Table1[[#This Row],[budget]]</f>
        <v>117137090</v>
      </c>
      <c r="J2772" s="61">
        <f>Table1[[#This Row],[gross]]/1000000</f>
        <v>227.13709</v>
      </c>
      <c r="K2772" s="61">
        <f>Table1[[#This Row],[budget]]/1000000</f>
        <v>110</v>
      </c>
      <c r="L2772" s="71">
        <f>Table1[[#This Row],[Profit_Margin]]/1000000</f>
        <v>117.13709</v>
      </c>
    </row>
    <row r="2773" spans="1:12">
      <c r="A2773" s="68" t="s">
        <v>9802</v>
      </c>
      <c r="B2773" s="61">
        <v>115</v>
      </c>
      <c r="C2773" s="62">
        <v>15045676</v>
      </c>
      <c r="D2773" s="61" t="s">
        <v>3353</v>
      </c>
      <c r="E2773" s="61" t="s">
        <v>9804</v>
      </c>
      <c r="F2773" s="61" t="s">
        <v>37</v>
      </c>
      <c r="G2773" s="62">
        <v>16000000</v>
      </c>
      <c r="H2773" s="61">
        <v>5.6</v>
      </c>
      <c r="I2773" s="62">
        <f>Table1[[#This Row],[gross]]-Table1[[#This Row],[budget]]</f>
        <v>-954324</v>
      </c>
      <c r="J2773" s="61">
        <f>Table1[[#This Row],[gross]]/1000000</f>
        <v>15.045676</v>
      </c>
      <c r="K2773" s="61">
        <f>Table1[[#This Row],[budget]]/1000000</f>
        <v>16</v>
      </c>
      <c r="L2773" s="71">
        <f>Table1[[#This Row],[Profit_Margin]]/1000000</f>
        <v>-0.95432399999999995</v>
      </c>
    </row>
    <row r="2774" spans="1:12">
      <c r="A2774" s="68" t="s">
        <v>4188</v>
      </c>
      <c r="B2774" s="61">
        <v>96</v>
      </c>
      <c r="C2774" s="62">
        <v>50807639</v>
      </c>
      <c r="D2774" s="61" t="s">
        <v>271</v>
      </c>
      <c r="E2774" s="61" t="s">
        <v>4190</v>
      </c>
      <c r="F2774" s="61" t="s">
        <v>37</v>
      </c>
      <c r="G2774" s="62">
        <v>60000000</v>
      </c>
      <c r="H2774" s="61">
        <v>6.8</v>
      </c>
      <c r="I2774" s="62">
        <f>Table1[[#This Row],[gross]]-Table1[[#This Row],[budget]]</f>
        <v>-9192361</v>
      </c>
      <c r="J2774" s="61">
        <f>Table1[[#This Row],[gross]]/1000000</f>
        <v>50.807639000000002</v>
      </c>
      <c r="K2774" s="61">
        <f>Table1[[#This Row],[budget]]/1000000</f>
        <v>60</v>
      </c>
      <c r="L2774" s="71">
        <f>Table1[[#This Row],[Profit_Margin]]/1000000</f>
        <v>-9.192361</v>
      </c>
    </row>
    <row r="2775" spans="1:12">
      <c r="A2775" s="68" t="s">
        <v>13959</v>
      </c>
      <c r="B2775" s="61">
        <v>94</v>
      </c>
      <c r="C2775" s="62">
        <v>9030581</v>
      </c>
      <c r="D2775" s="61" t="s">
        <v>3396</v>
      </c>
      <c r="E2775" s="61" t="s">
        <v>13962</v>
      </c>
      <c r="F2775" s="61" t="s">
        <v>37</v>
      </c>
      <c r="G2775" s="62">
        <v>12500000</v>
      </c>
      <c r="H2775" s="61">
        <v>7.8</v>
      </c>
      <c r="I2775" s="62">
        <f>Table1[[#This Row],[gross]]-Table1[[#This Row],[budget]]</f>
        <v>-3469419</v>
      </c>
      <c r="J2775" s="61">
        <f>Table1[[#This Row],[gross]]/1000000</f>
        <v>9.0305809999999997</v>
      </c>
      <c r="K2775" s="61">
        <f>Table1[[#This Row],[budget]]/1000000</f>
        <v>12.5</v>
      </c>
      <c r="L2775" s="71">
        <f>Table1[[#This Row],[Profit_Margin]]/1000000</f>
        <v>-3.4694189999999998</v>
      </c>
    </row>
    <row r="2776" spans="1:12">
      <c r="A2776" s="68" t="s">
        <v>499</v>
      </c>
      <c r="B2776" s="61">
        <v>91</v>
      </c>
      <c r="C2776" s="62">
        <v>35385560</v>
      </c>
      <c r="D2776" s="61" t="s">
        <v>852</v>
      </c>
      <c r="E2776" s="61" t="s">
        <v>18472</v>
      </c>
      <c r="F2776" s="61" t="s">
        <v>37</v>
      </c>
      <c r="G2776" s="62">
        <v>4000000</v>
      </c>
      <c r="H2776" s="61">
        <v>4.5999999999999996</v>
      </c>
      <c r="I2776" s="62">
        <f>Table1[[#This Row],[gross]]-Table1[[#This Row],[budget]]</f>
        <v>31385560</v>
      </c>
      <c r="J2776" s="61">
        <f>Table1[[#This Row],[gross]]/1000000</f>
        <v>35.385559999999998</v>
      </c>
      <c r="K2776" s="61">
        <f>Table1[[#This Row],[budget]]/1000000</f>
        <v>4</v>
      </c>
      <c r="L2776" s="71">
        <f>Table1[[#This Row],[Profit_Margin]]/1000000</f>
        <v>31.385560000000002</v>
      </c>
    </row>
    <row r="2777" spans="1:12">
      <c r="A2777" s="68" t="s">
        <v>10983</v>
      </c>
      <c r="B2777" s="61">
        <v>97</v>
      </c>
      <c r="C2777" s="62">
        <v>35794166</v>
      </c>
      <c r="D2777" s="61" t="s">
        <v>3030</v>
      </c>
      <c r="E2777" s="61" t="s">
        <v>14869</v>
      </c>
      <c r="F2777" s="61" t="s">
        <v>37</v>
      </c>
      <c r="G2777" s="62">
        <v>10000000</v>
      </c>
      <c r="H2777" s="61">
        <v>6</v>
      </c>
      <c r="I2777" s="62">
        <f>Table1[[#This Row],[gross]]-Table1[[#This Row],[budget]]</f>
        <v>25794166</v>
      </c>
      <c r="J2777" s="61">
        <f>Table1[[#This Row],[gross]]/1000000</f>
        <v>35.794165999999997</v>
      </c>
      <c r="K2777" s="61">
        <f>Table1[[#This Row],[budget]]/1000000</f>
        <v>10</v>
      </c>
      <c r="L2777" s="71">
        <f>Table1[[#This Row],[Profit_Margin]]/1000000</f>
        <v>25.794166000000001</v>
      </c>
    </row>
    <row r="2778" spans="1:12">
      <c r="A2778" s="68" t="s">
        <v>22083</v>
      </c>
      <c r="B2778" s="61">
        <v>101</v>
      </c>
      <c r="C2778" s="62">
        <v>6643</v>
      </c>
      <c r="D2778" s="61" t="s">
        <v>22084</v>
      </c>
      <c r="E2778" s="61" t="s">
        <v>22085</v>
      </c>
      <c r="F2778" s="61" t="s">
        <v>37</v>
      </c>
      <c r="G2778" s="62">
        <v>900000</v>
      </c>
      <c r="H2778" s="61">
        <v>6.4</v>
      </c>
      <c r="I2778" s="62">
        <f>Table1[[#This Row],[gross]]-Table1[[#This Row],[budget]]</f>
        <v>-893357</v>
      </c>
      <c r="J2778" s="61">
        <f>Table1[[#This Row],[gross]]/1000000</f>
        <v>6.6429999999999996E-3</v>
      </c>
      <c r="K2778" s="61">
        <f>Table1[[#This Row],[budget]]/1000000</f>
        <v>0.9</v>
      </c>
      <c r="L2778" s="71">
        <f>Table1[[#This Row],[Profit_Margin]]/1000000</f>
        <v>-0.89335699999999996</v>
      </c>
    </row>
    <row r="2779" spans="1:12">
      <c r="A2779" s="68" t="s">
        <v>1165</v>
      </c>
      <c r="B2779" s="61">
        <v>106</v>
      </c>
      <c r="C2779" s="62">
        <v>118683135</v>
      </c>
      <c r="D2779" s="61" t="s">
        <v>1415</v>
      </c>
      <c r="E2779" s="61" t="s">
        <v>4927</v>
      </c>
      <c r="F2779" s="61" t="s">
        <v>37</v>
      </c>
      <c r="G2779" s="62">
        <v>52000000</v>
      </c>
      <c r="H2779" s="61">
        <v>5.8</v>
      </c>
      <c r="I2779" s="62">
        <f>Table1[[#This Row],[gross]]-Table1[[#This Row],[budget]]</f>
        <v>66683135</v>
      </c>
      <c r="J2779" s="61">
        <f>Table1[[#This Row],[gross]]/1000000</f>
        <v>118.68313499999999</v>
      </c>
      <c r="K2779" s="61">
        <f>Table1[[#This Row],[budget]]/1000000</f>
        <v>52</v>
      </c>
      <c r="L2779" s="71">
        <f>Table1[[#This Row],[Profit_Margin]]/1000000</f>
        <v>66.683134999999993</v>
      </c>
    </row>
    <row r="2780" spans="1:12">
      <c r="A2780" s="68" t="s">
        <v>10184</v>
      </c>
      <c r="B2780" s="61">
        <v>120</v>
      </c>
      <c r="C2780" s="62">
        <v>42880</v>
      </c>
      <c r="D2780" s="61" t="s">
        <v>214</v>
      </c>
      <c r="E2780" s="61" t="s">
        <v>10185</v>
      </c>
      <c r="F2780" s="61" t="s">
        <v>37</v>
      </c>
      <c r="G2780" s="62">
        <v>24000000</v>
      </c>
      <c r="H2780" s="61">
        <v>5.0999999999999996</v>
      </c>
      <c r="I2780" s="62">
        <f>Table1[[#This Row],[gross]]-Table1[[#This Row],[budget]]</f>
        <v>-23957120</v>
      </c>
      <c r="J2780" s="61">
        <f>Table1[[#This Row],[gross]]/1000000</f>
        <v>4.2880000000000001E-2</v>
      </c>
      <c r="K2780" s="61">
        <f>Table1[[#This Row],[budget]]/1000000</f>
        <v>24</v>
      </c>
      <c r="L2780" s="71">
        <f>Table1[[#This Row],[Profit_Margin]]/1000000</f>
        <v>-23.95712</v>
      </c>
    </row>
    <row r="2781" spans="1:12">
      <c r="A2781" s="68" t="s">
        <v>9065</v>
      </c>
      <c r="B2781" s="61">
        <v>161</v>
      </c>
      <c r="C2781" s="62">
        <v>27200000</v>
      </c>
      <c r="D2781" s="61" t="s">
        <v>3322</v>
      </c>
      <c r="E2781" s="61" t="s">
        <v>19248</v>
      </c>
      <c r="F2781" s="61" t="s">
        <v>37</v>
      </c>
      <c r="G2781" s="62">
        <v>3000000</v>
      </c>
      <c r="H2781" s="61">
        <v>8.1999999999999993</v>
      </c>
      <c r="I2781" s="62">
        <f>Table1[[#This Row],[gross]]-Table1[[#This Row],[budget]]</f>
        <v>24200000</v>
      </c>
      <c r="J2781" s="61">
        <f>Table1[[#This Row],[gross]]/1000000</f>
        <v>27.2</v>
      </c>
      <c r="K2781" s="61">
        <f>Table1[[#This Row],[budget]]/1000000</f>
        <v>3</v>
      </c>
      <c r="L2781" s="71">
        <f>Table1[[#This Row],[Profit_Margin]]/1000000</f>
        <v>24.2</v>
      </c>
    </row>
    <row r="2782" spans="1:12">
      <c r="A2782" s="68" t="s">
        <v>3694</v>
      </c>
      <c r="B2782" s="61">
        <v>135</v>
      </c>
      <c r="C2782" s="62">
        <v>70960517</v>
      </c>
      <c r="D2782" s="61" t="s">
        <v>214</v>
      </c>
      <c r="E2782" s="61" t="s">
        <v>10355</v>
      </c>
      <c r="F2782" s="61" t="s">
        <v>37</v>
      </c>
      <c r="G2782" s="62">
        <v>35000000</v>
      </c>
      <c r="H2782" s="61">
        <v>7.5</v>
      </c>
      <c r="I2782" s="62">
        <f>Table1[[#This Row],[gross]]-Table1[[#This Row],[budget]]</f>
        <v>35960517</v>
      </c>
      <c r="J2782" s="61">
        <f>Table1[[#This Row],[gross]]/1000000</f>
        <v>70.960516999999996</v>
      </c>
      <c r="K2782" s="61">
        <f>Table1[[#This Row],[budget]]/1000000</f>
        <v>35</v>
      </c>
      <c r="L2782" s="71">
        <f>Table1[[#This Row],[Profit_Margin]]/1000000</f>
        <v>35.960517000000003</v>
      </c>
    </row>
    <row r="2783" spans="1:12">
      <c r="A2783" s="68" t="s">
        <v>22944</v>
      </c>
      <c r="B2783" s="61">
        <v>100</v>
      </c>
      <c r="C2783" s="62">
        <v>2808000</v>
      </c>
      <c r="D2783" s="61" t="s">
        <v>16971</v>
      </c>
      <c r="E2783" s="61" t="s">
        <v>22947</v>
      </c>
      <c r="F2783" s="61" t="s">
        <v>37</v>
      </c>
      <c r="G2783" s="62">
        <v>379000</v>
      </c>
      <c r="H2783" s="61">
        <v>6.3</v>
      </c>
      <c r="I2783" s="62">
        <f>Table1[[#This Row],[gross]]-Table1[[#This Row],[budget]]</f>
        <v>2429000</v>
      </c>
      <c r="J2783" s="61">
        <f>Table1[[#This Row],[gross]]/1000000</f>
        <v>2.8079999999999998</v>
      </c>
      <c r="K2783" s="61">
        <f>Table1[[#This Row],[budget]]/1000000</f>
        <v>0.379</v>
      </c>
      <c r="L2783" s="71">
        <f>Table1[[#This Row],[Profit_Margin]]/1000000</f>
        <v>2.4289999999999998</v>
      </c>
    </row>
    <row r="2784" spans="1:12">
      <c r="A2784" s="68" t="s">
        <v>21682</v>
      </c>
      <c r="B2784" s="61">
        <v>94</v>
      </c>
      <c r="C2784" s="62">
        <v>1744858</v>
      </c>
      <c r="D2784" s="61" t="s">
        <v>4479</v>
      </c>
      <c r="E2784" s="61" t="s">
        <v>21683</v>
      </c>
      <c r="F2784" s="61" t="s">
        <v>37</v>
      </c>
      <c r="G2784" s="62">
        <v>1000000</v>
      </c>
      <c r="H2784" s="61">
        <v>7</v>
      </c>
      <c r="I2784" s="62">
        <f>Table1[[#This Row],[gross]]-Table1[[#This Row],[budget]]</f>
        <v>744858</v>
      </c>
      <c r="J2784" s="61">
        <f>Table1[[#This Row],[gross]]/1000000</f>
        <v>1.744858</v>
      </c>
      <c r="K2784" s="61">
        <f>Table1[[#This Row],[budget]]/1000000</f>
        <v>1</v>
      </c>
      <c r="L2784" s="71">
        <f>Table1[[#This Row],[Profit_Margin]]/1000000</f>
        <v>0.74485800000000002</v>
      </c>
    </row>
    <row r="2785" spans="1:12">
      <c r="A2785" s="68" t="s">
        <v>8205</v>
      </c>
      <c r="B2785" s="61">
        <v>114</v>
      </c>
      <c r="C2785" s="62">
        <v>3519627</v>
      </c>
      <c r="D2785" s="61" t="s">
        <v>11384</v>
      </c>
      <c r="E2785" s="61" t="s">
        <v>11385</v>
      </c>
      <c r="F2785" s="61" t="s">
        <v>37</v>
      </c>
      <c r="G2785" s="62">
        <v>20000000</v>
      </c>
      <c r="H2785" s="61">
        <v>6.9</v>
      </c>
      <c r="I2785" s="62">
        <f>Table1[[#This Row],[gross]]-Table1[[#This Row],[budget]]</f>
        <v>-16480373</v>
      </c>
      <c r="J2785" s="61">
        <f>Table1[[#This Row],[gross]]/1000000</f>
        <v>3.5196269999999998</v>
      </c>
      <c r="K2785" s="61">
        <f>Table1[[#This Row],[budget]]/1000000</f>
        <v>20</v>
      </c>
      <c r="L2785" s="71">
        <f>Table1[[#This Row],[Profit_Margin]]/1000000</f>
        <v>-16.480373</v>
      </c>
    </row>
    <row r="2786" spans="1:12">
      <c r="A2786" s="68" t="s">
        <v>2791</v>
      </c>
      <c r="B2786" s="61">
        <v>118</v>
      </c>
      <c r="C2786" s="62">
        <v>37899638</v>
      </c>
      <c r="D2786" s="61" t="s">
        <v>2792</v>
      </c>
      <c r="E2786" s="61" t="s">
        <v>2793</v>
      </c>
      <c r="F2786" s="61" t="s">
        <v>37</v>
      </c>
      <c r="G2786" s="62">
        <v>88000000</v>
      </c>
      <c r="H2786" s="61">
        <v>5.9</v>
      </c>
      <c r="I2786" s="62">
        <f>Table1[[#This Row],[gross]]-Table1[[#This Row],[budget]]</f>
        <v>-50100362</v>
      </c>
      <c r="J2786" s="61">
        <f>Table1[[#This Row],[gross]]/1000000</f>
        <v>37.899638000000003</v>
      </c>
      <c r="K2786" s="61">
        <f>Table1[[#This Row],[budget]]/1000000</f>
        <v>88</v>
      </c>
      <c r="L2786" s="71">
        <f>Table1[[#This Row],[Profit_Margin]]/1000000</f>
        <v>-50.100361999999997</v>
      </c>
    </row>
    <row r="2787" spans="1:12">
      <c r="A2787" s="68" t="s">
        <v>18750</v>
      </c>
      <c r="B2787" s="61">
        <v>98</v>
      </c>
      <c r="C2787" s="62">
        <v>10246600</v>
      </c>
      <c r="D2787" s="61" t="s">
        <v>1415</v>
      </c>
      <c r="E2787" s="61" t="s">
        <v>23844</v>
      </c>
      <c r="F2787" s="61" t="s">
        <v>37</v>
      </c>
      <c r="G2787" s="62">
        <v>25000</v>
      </c>
      <c r="H2787" s="61">
        <v>6.6</v>
      </c>
      <c r="I2787" s="62">
        <f>Table1[[#This Row],[gross]]-Table1[[#This Row],[budget]]</f>
        <v>10221600</v>
      </c>
      <c r="J2787" s="61">
        <f>Table1[[#This Row],[gross]]/1000000</f>
        <v>10.246600000000001</v>
      </c>
      <c r="K2787" s="61">
        <f>Table1[[#This Row],[budget]]/1000000</f>
        <v>2.5000000000000001E-2</v>
      </c>
      <c r="L2787" s="71">
        <f>Table1[[#This Row],[Profit_Margin]]/1000000</f>
        <v>10.2216</v>
      </c>
    </row>
    <row r="2788" spans="1:12">
      <c r="A2788" s="68" t="s">
        <v>15282</v>
      </c>
      <c r="B2788" s="61">
        <v>93</v>
      </c>
      <c r="C2788" s="62">
        <v>900926</v>
      </c>
      <c r="D2788" s="61" t="s">
        <v>1671</v>
      </c>
      <c r="E2788" s="61" t="s">
        <v>15283</v>
      </c>
      <c r="F2788" s="61" t="s">
        <v>37</v>
      </c>
      <c r="G2788" s="62">
        <v>10000000</v>
      </c>
      <c r="H2788" s="61">
        <v>5.3</v>
      </c>
      <c r="I2788" s="62">
        <f>Table1[[#This Row],[gross]]-Table1[[#This Row],[budget]]</f>
        <v>-9099074</v>
      </c>
      <c r="J2788" s="61">
        <f>Table1[[#This Row],[gross]]/1000000</f>
        <v>0.900926</v>
      </c>
      <c r="K2788" s="61">
        <f>Table1[[#This Row],[budget]]/1000000</f>
        <v>10</v>
      </c>
      <c r="L2788" s="71">
        <f>Table1[[#This Row],[Profit_Margin]]/1000000</f>
        <v>-9.0990739999999999</v>
      </c>
    </row>
    <row r="2789" spans="1:12">
      <c r="A2789" s="68" t="s">
        <v>17015</v>
      </c>
      <c r="B2789" s="61">
        <v>106</v>
      </c>
      <c r="C2789" s="62">
        <v>27457409</v>
      </c>
      <c r="D2789" s="61" t="s">
        <v>2527</v>
      </c>
      <c r="E2789" s="61" t="s">
        <v>17016</v>
      </c>
      <c r="F2789" s="61" t="s">
        <v>37</v>
      </c>
      <c r="G2789" s="62">
        <v>6000000</v>
      </c>
      <c r="H2789" s="61">
        <v>6.3</v>
      </c>
      <c r="I2789" s="62">
        <f>Table1[[#This Row],[gross]]-Table1[[#This Row],[budget]]</f>
        <v>21457409</v>
      </c>
      <c r="J2789" s="61">
        <f>Table1[[#This Row],[gross]]/1000000</f>
        <v>27.457408999999998</v>
      </c>
      <c r="K2789" s="61">
        <f>Table1[[#This Row],[budget]]/1000000</f>
        <v>6</v>
      </c>
      <c r="L2789" s="71">
        <f>Table1[[#This Row],[Profit_Margin]]/1000000</f>
        <v>21.457408999999998</v>
      </c>
    </row>
    <row r="2790" spans="1:12">
      <c r="A2790" s="68" t="s">
        <v>13975</v>
      </c>
      <c r="B2790" s="61">
        <v>93</v>
      </c>
      <c r="C2790" s="62">
        <v>365734</v>
      </c>
      <c r="D2790" s="61" t="s">
        <v>3409</v>
      </c>
      <c r="E2790" s="61" t="s">
        <v>15308</v>
      </c>
      <c r="F2790" s="61" t="s">
        <v>37</v>
      </c>
      <c r="G2790" s="62">
        <v>10000000</v>
      </c>
      <c r="H2790" s="61">
        <v>5</v>
      </c>
      <c r="I2790" s="62">
        <f>Table1[[#This Row],[gross]]-Table1[[#This Row],[budget]]</f>
        <v>-9634266</v>
      </c>
      <c r="J2790" s="61">
        <f>Table1[[#This Row],[gross]]/1000000</f>
        <v>0.365734</v>
      </c>
      <c r="K2790" s="61">
        <f>Table1[[#This Row],[budget]]/1000000</f>
        <v>10</v>
      </c>
      <c r="L2790" s="71">
        <f>Table1[[#This Row],[Profit_Margin]]/1000000</f>
        <v>-9.6342660000000002</v>
      </c>
    </row>
    <row r="2791" spans="1:12">
      <c r="A2791" s="68" t="s">
        <v>20848</v>
      </c>
      <c r="B2791" s="61">
        <v>90</v>
      </c>
      <c r="C2791" s="62">
        <v>155972</v>
      </c>
      <c r="D2791" s="61" t="s">
        <v>1415</v>
      </c>
      <c r="E2791" s="61" t="s">
        <v>20851</v>
      </c>
      <c r="F2791" s="61" t="s">
        <v>11690</v>
      </c>
      <c r="G2791" s="62">
        <v>1500000</v>
      </c>
      <c r="H2791" s="61">
        <v>7.3</v>
      </c>
      <c r="I2791" s="62">
        <f>Table1[[#This Row],[gross]]-Table1[[#This Row],[budget]]</f>
        <v>-1344028</v>
      </c>
      <c r="J2791" s="61">
        <f>Table1[[#This Row],[gross]]/1000000</f>
        <v>0.155972</v>
      </c>
      <c r="K2791" s="61">
        <f>Table1[[#This Row],[budget]]/1000000</f>
        <v>1.5</v>
      </c>
      <c r="L2791" s="71">
        <f>Table1[[#This Row],[Profit_Margin]]/1000000</f>
        <v>-1.344028</v>
      </c>
    </row>
    <row r="2792" spans="1:12">
      <c r="A2792" s="68" t="s">
        <v>3891</v>
      </c>
      <c r="B2792" s="61">
        <v>97</v>
      </c>
      <c r="C2792" s="62">
        <v>93452056</v>
      </c>
      <c r="D2792" s="61" t="s">
        <v>5383</v>
      </c>
      <c r="E2792" s="61" t="s">
        <v>5732</v>
      </c>
      <c r="F2792" s="61" t="s">
        <v>37</v>
      </c>
      <c r="G2792" s="62">
        <v>45000000</v>
      </c>
      <c r="H2792" s="61">
        <v>7.4</v>
      </c>
      <c r="I2792" s="62">
        <f>Table1[[#This Row],[gross]]-Table1[[#This Row],[budget]]</f>
        <v>48452056</v>
      </c>
      <c r="J2792" s="61">
        <f>Table1[[#This Row],[gross]]/1000000</f>
        <v>93.452055999999999</v>
      </c>
      <c r="K2792" s="61">
        <f>Table1[[#This Row],[budget]]/1000000</f>
        <v>45</v>
      </c>
      <c r="L2792" s="71">
        <f>Table1[[#This Row],[Profit_Margin]]/1000000</f>
        <v>48.452055999999999</v>
      </c>
    </row>
    <row r="2793" spans="1:12">
      <c r="A2793" s="68" t="s">
        <v>23422</v>
      </c>
      <c r="B2793" s="61">
        <v>103</v>
      </c>
      <c r="C2793" s="62">
        <v>174682</v>
      </c>
      <c r="D2793" s="61" t="s">
        <v>6199</v>
      </c>
      <c r="E2793" s="61" t="s">
        <v>23425</v>
      </c>
      <c r="F2793" s="61" t="s">
        <v>37</v>
      </c>
      <c r="G2793" s="62">
        <v>200000</v>
      </c>
      <c r="H2793" s="61">
        <v>6.9</v>
      </c>
      <c r="I2793" s="62">
        <f>Table1[[#This Row],[gross]]-Table1[[#This Row],[budget]]</f>
        <v>-25318</v>
      </c>
      <c r="J2793" s="61">
        <f>Table1[[#This Row],[gross]]/1000000</f>
        <v>0.174682</v>
      </c>
      <c r="K2793" s="61">
        <f>Table1[[#This Row],[budget]]/1000000</f>
        <v>0.2</v>
      </c>
      <c r="L2793" s="71">
        <f>Table1[[#This Row],[Profit_Margin]]/1000000</f>
        <v>-2.5318E-2</v>
      </c>
    </row>
    <row r="2794" spans="1:12">
      <c r="A2794" s="68" t="s">
        <v>13705</v>
      </c>
      <c r="B2794" s="61">
        <v>120</v>
      </c>
      <c r="C2794" s="62">
        <v>23947</v>
      </c>
      <c r="D2794" s="61" t="s">
        <v>2954</v>
      </c>
      <c r="E2794" s="61" t="s">
        <v>13706</v>
      </c>
      <c r="F2794" s="61" t="s">
        <v>37</v>
      </c>
      <c r="G2794" s="62">
        <v>13000000</v>
      </c>
      <c r="H2794" s="61">
        <v>7.7</v>
      </c>
      <c r="I2794" s="62">
        <f>Table1[[#This Row],[gross]]-Table1[[#This Row],[budget]]</f>
        <v>-12976053</v>
      </c>
      <c r="J2794" s="61">
        <f>Table1[[#This Row],[gross]]/1000000</f>
        <v>2.3947E-2</v>
      </c>
      <c r="K2794" s="61">
        <f>Table1[[#This Row],[budget]]/1000000</f>
        <v>13</v>
      </c>
      <c r="L2794" s="71">
        <f>Table1[[#This Row],[Profit_Margin]]/1000000</f>
        <v>-12.976053</v>
      </c>
    </row>
    <row r="2795" spans="1:12">
      <c r="A2795" s="68" t="s">
        <v>8378</v>
      </c>
      <c r="B2795" s="61">
        <v>95</v>
      </c>
      <c r="C2795" s="62">
        <v>42043633</v>
      </c>
      <c r="D2795" s="61" t="s">
        <v>2664</v>
      </c>
      <c r="E2795" s="61" t="s">
        <v>8379</v>
      </c>
      <c r="F2795" s="61" t="s">
        <v>37</v>
      </c>
      <c r="G2795" s="62">
        <v>30000000</v>
      </c>
      <c r="H2795" s="61">
        <v>7</v>
      </c>
      <c r="I2795" s="62">
        <f>Table1[[#This Row],[gross]]-Table1[[#This Row],[budget]]</f>
        <v>12043633</v>
      </c>
      <c r="J2795" s="61">
        <f>Table1[[#This Row],[gross]]/1000000</f>
        <v>42.043633</v>
      </c>
      <c r="K2795" s="61">
        <f>Table1[[#This Row],[budget]]/1000000</f>
        <v>30</v>
      </c>
      <c r="L2795" s="71">
        <f>Table1[[#This Row],[Profit_Margin]]/1000000</f>
        <v>12.043633</v>
      </c>
    </row>
    <row r="2796" spans="1:12">
      <c r="A2796" s="68" t="s">
        <v>2112</v>
      </c>
      <c r="B2796" s="61">
        <v>96</v>
      </c>
      <c r="C2796" s="62">
        <v>60154431</v>
      </c>
      <c r="D2796" s="61" t="s">
        <v>5598</v>
      </c>
      <c r="E2796" s="61" t="s">
        <v>5599</v>
      </c>
      <c r="F2796" s="61" t="s">
        <v>37</v>
      </c>
      <c r="G2796" s="62">
        <v>47000000</v>
      </c>
      <c r="H2796" s="61">
        <v>6</v>
      </c>
      <c r="I2796" s="62">
        <f>Table1[[#This Row],[gross]]-Table1[[#This Row],[budget]]</f>
        <v>13154431</v>
      </c>
      <c r="J2796" s="61">
        <f>Table1[[#This Row],[gross]]/1000000</f>
        <v>60.154431000000002</v>
      </c>
      <c r="K2796" s="61">
        <f>Table1[[#This Row],[budget]]/1000000</f>
        <v>47</v>
      </c>
      <c r="L2796" s="71">
        <f>Table1[[#This Row],[Profit_Margin]]/1000000</f>
        <v>13.154431000000001</v>
      </c>
    </row>
    <row r="2797" spans="1:12">
      <c r="A2797" s="68" t="s">
        <v>13181</v>
      </c>
      <c r="B2797" s="61">
        <v>94</v>
      </c>
      <c r="C2797" s="62">
        <v>51872378</v>
      </c>
      <c r="D2797" s="61" t="s">
        <v>1528</v>
      </c>
      <c r="E2797" s="61" t="s">
        <v>13890</v>
      </c>
      <c r="F2797" s="61" t="s">
        <v>37</v>
      </c>
      <c r="G2797" s="62">
        <v>13000000</v>
      </c>
      <c r="H2797" s="61">
        <v>6.7</v>
      </c>
      <c r="I2797" s="62">
        <f>Table1[[#This Row],[gross]]-Table1[[#This Row],[budget]]</f>
        <v>38872378</v>
      </c>
      <c r="J2797" s="61">
        <f>Table1[[#This Row],[gross]]/1000000</f>
        <v>51.872377999999998</v>
      </c>
      <c r="K2797" s="61">
        <f>Table1[[#This Row],[budget]]/1000000</f>
        <v>13</v>
      </c>
      <c r="L2797" s="71">
        <f>Table1[[#This Row],[Profit_Margin]]/1000000</f>
        <v>38.872377999999998</v>
      </c>
    </row>
    <row r="2798" spans="1:12">
      <c r="A2798" s="68" t="s">
        <v>1965</v>
      </c>
      <c r="B2798" s="61">
        <v>85</v>
      </c>
      <c r="C2798" s="62">
        <v>86897182</v>
      </c>
      <c r="D2798" s="61" t="s">
        <v>1671</v>
      </c>
      <c r="E2798" s="61" t="s">
        <v>1967</v>
      </c>
      <c r="F2798" s="61" t="s">
        <v>37</v>
      </c>
      <c r="G2798" s="62">
        <v>95000000</v>
      </c>
      <c r="H2798" s="61">
        <v>6.2</v>
      </c>
      <c r="I2798" s="62">
        <f>Table1[[#This Row],[gross]]-Table1[[#This Row],[budget]]</f>
        <v>-8102818</v>
      </c>
      <c r="J2798" s="61">
        <f>Table1[[#This Row],[gross]]/1000000</f>
        <v>86.897182000000001</v>
      </c>
      <c r="K2798" s="61">
        <f>Table1[[#This Row],[budget]]/1000000</f>
        <v>95</v>
      </c>
      <c r="L2798" s="71">
        <f>Table1[[#This Row],[Profit_Margin]]/1000000</f>
        <v>-8.1028179999999992</v>
      </c>
    </row>
    <row r="2799" spans="1:12">
      <c r="A2799" s="68" t="s">
        <v>13940</v>
      </c>
      <c r="B2799" s="61">
        <v>99</v>
      </c>
      <c r="C2799" s="62">
        <v>49494</v>
      </c>
      <c r="D2799" s="61" t="s">
        <v>4075</v>
      </c>
      <c r="E2799" s="61" t="s">
        <v>23229</v>
      </c>
      <c r="F2799" s="61" t="s">
        <v>37</v>
      </c>
      <c r="G2799" s="62">
        <v>250000</v>
      </c>
      <c r="H2799" s="61">
        <v>3.9</v>
      </c>
      <c r="I2799" s="62">
        <f>Table1[[#This Row],[gross]]-Table1[[#This Row],[budget]]</f>
        <v>-200506</v>
      </c>
      <c r="J2799" s="61">
        <f>Table1[[#This Row],[gross]]/1000000</f>
        <v>4.9494000000000003E-2</v>
      </c>
      <c r="K2799" s="61">
        <f>Table1[[#This Row],[budget]]/1000000</f>
        <v>0.25</v>
      </c>
      <c r="L2799" s="71">
        <f>Table1[[#This Row],[Profit_Margin]]/1000000</f>
        <v>-0.20050599999999999</v>
      </c>
    </row>
    <row r="2800" spans="1:12">
      <c r="A2800" s="68" t="s">
        <v>1638</v>
      </c>
      <c r="B2800" s="61">
        <v>82</v>
      </c>
      <c r="C2800" s="62">
        <v>100446895</v>
      </c>
      <c r="D2800" s="61" t="s">
        <v>787</v>
      </c>
      <c r="E2800" s="61" t="s">
        <v>1640</v>
      </c>
      <c r="F2800" s="61" t="s">
        <v>37</v>
      </c>
      <c r="G2800" s="62">
        <v>109000000</v>
      </c>
      <c r="H2800" s="61">
        <v>3.8</v>
      </c>
      <c r="I2800" s="62">
        <f>Table1[[#This Row],[gross]]-Table1[[#This Row],[budget]]</f>
        <v>-8553105</v>
      </c>
      <c r="J2800" s="61">
        <f>Table1[[#This Row],[gross]]/1000000</f>
        <v>100.446895</v>
      </c>
      <c r="K2800" s="61">
        <f>Table1[[#This Row],[budget]]/1000000</f>
        <v>109</v>
      </c>
      <c r="L2800" s="71">
        <f>Table1[[#This Row],[Profit_Margin]]/1000000</f>
        <v>-8.5531050000000004</v>
      </c>
    </row>
    <row r="2801" spans="1:12">
      <c r="A2801" s="68" t="s">
        <v>8569</v>
      </c>
      <c r="B2801" s="61">
        <v>93</v>
      </c>
      <c r="C2801" s="62">
        <v>14888028</v>
      </c>
      <c r="D2801" s="61" t="s">
        <v>8570</v>
      </c>
      <c r="E2801" s="61" t="s">
        <v>8572</v>
      </c>
      <c r="F2801" s="61" t="s">
        <v>37</v>
      </c>
      <c r="G2801" s="62">
        <v>30000000</v>
      </c>
      <c r="H2801" s="61">
        <v>5.0999999999999996</v>
      </c>
      <c r="I2801" s="62">
        <f>Table1[[#This Row],[gross]]-Table1[[#This Row],[budget]]</f>
        <v>-15111972</v>
      </c>
      <c r="J2801" s="61">
        <f>Table1[[#This Row],[gross]]/1000000</f>
        <v>14.888028</v>
      </c>
      <c r="K2801" s="61">
        <f>Table1[[#This Row],[budget]]/1000000</f>
        <v>30</v>
      </c>
      <c r="L2801" s="71">
        <f>Table1[[#This Row],[Profit_Margin]]/1000000</f>
        <v>-15.111972</v>
      </c>
    </row>
    <row r="2802" spans="1:12">
      <c r="A2802" s="68" t="s">
        <v>16244</v>
      </c>
      <c r="B2802" s="61">
        <v>105</v>
      </c>
      <c r="C2802" s="62">
        <v>1647780</v>
      </c>
      <c r="D2802" s="61" t="s">
        <v>3409</v>
      </c>
      <c r="E2802" s="61" t="s">
        <v>21164</v>
      </c>
      <c r="F2802" s="61" t="s">
        <v>15778</v>
      </c>
      <c r="G2802" s="62">
        <v>1300000</v>
      </c>
      <c r="H2802" s="61">
        <v>8.1</v>
      </c>
      <c r="I2802" s="62">
        <f>Table1[[#This Row],[gross]]-Table1[[#This Row],[budget]]</f>
        <v>347780</v>
      </c>
      <c r="J2802" s="61">
        <f>Table1[[#This Row],[gross]]/1000000</f>
        <v>1.64778</v>
      </c>
      <c r="K2802" s="61">
        <f>Table1[[#This Row],[budget]]/1000000</f>
        <v>1.3</v>
      </c>
      <c r="L2802" s="71">
        <f>Table1[[#This Row],[Profit_Margin]]/1000000</f>
        <v>0.34777999999999998</v>
      </c>
    </row>
    <row r="2803" spans="1:12">
      <c r="A2803" s="68" t="s">
        <v>2448</v>
      </c>
      <c r="B2803" s="61">
        <v>109</v>
      </c>
      <c r="C2803" s="62">
        <v>61280963</v>
      </c>
      <c r="D2803" s="61" t="s">
        <v>4332</v>
      </c>
      <c r="E2803" s="61" t="s">
        <v>7335</v>
      </c>
      <c r="F2803" s="61" t="s">
        <v>37</v>
      </c>
      <c r="G2803" s="62">
        <v>33000000</v>
      </c>
      <c r="H2803" s="61">
        <v>6.3</v>
      </c>
      <c r="I2803" s="62">
        <f>Table1[[#This Row],[gross]]-Table1[[#This Row],[budget]]</f>
        <v>28280963</v>
      </c>
      <c r="J2803" s="61">
        <f>Table1[[#This Row],[gross]]/1000000</f>
        <v>61.280963</v>
      </c>
      <c r="K2803" s="61">
        <f>Table1[[#This Row],[budget]]/1000000</f>
        <v>33</v>
      </c>
      <c r="L2803" s="71">
        <f>Table1[[#This Row],[Profit_Margin]]/1000000</f>
        <v>28.280963</v>
      </c>
    </row>
    <row r="2804" spans="1:12">
      <c r="A2804" s="68" t="s">
        <v>4950</v>
      </c>
      <c r="B2804" s="61">
        <v>118</v>
      </c>
      <c r="C2804" s="62">
        <v>37035845</v>
      </c>
      <c r="D2804" s="61" t="s">
        <v>2786</v>
      </c>
      <c r="E2804" s="61" t="s">
        <v>4951</v>
      </c>
      <c r="F2804" s="61" t="s">
        <v>37</v>
      </c>
      <c r="G2804" s="62">
        <v>52000000</v>
      </c>
      <c r="H2804" s="61">
        <v>6.4</v>
      </c>
      <c r="I2804" s="62">
        <f>Table1[[#This Row],[gross]]-Table1[[#This Row],[budget]]</f>
        <v>-14964155</v>
      </c>
      <c r="J2804" s="61">
        <f>Table1[[#This Row],[gross]]/1000000</f>
        <v>37.035845000000002</v>
      </c>
      <c r="K2804" s="61">
        <f>Table1[[#This Row],[budget]]/1000000</f>
        <v>52</v>
      </c>
      <c r="L2804" s="71">
        <f>Table1[[#This Row],[Profit_Margin]]/1000000</f>
        <v>-14.964155</v>
      </c>
    </row>
    <row r="2805" spans="1:12">
      <c r="A2805" s="68" t="s">
        <v>1516</v>
      </c>
      <c r="B2805" s="61">
        <v>125</v>
      </c>
      <c r="C2805" s="62">
        <v>1027749</v>
      </c>
      <c r="D2805" s="61" t="s">
        <v>3396</v>
      </c>
      <c r="E2805" s="61" t="s">
        <v>11424</v>
      </c>
      <c r="F2805" s="61" t="s">
        <v>37</v>
      </c>
      <c r="G2805" s="62">
        <v>40000000</v>
      </c>
      <c r="H2805" s="61">
        <v>7.1</v>
      </c>
      <c r="I2805" s="62">
        <f>Table1[[#This Row],[gross]]-Table1[[#This Row],[budget]]</f>
        <v>-38972251</v>
      </c>
      <c r="J2805" s="61">
        <f>Table1[[#This Row],[gross]]/1000000</f>
        <v>1.027749</v>
      </c>
      <c r="K2805" s="61">
        <f>Table1[[#This Row],[budget]]/1000000</f>
        <v>40</v>
      </c>
      <c r="L2805" s="71">
        <f>Table1[[#This Row],[Profit_Margin]]/1000000</f>
        <v>-38.972251</v>
      </c>
    </row>
    <row r="2806" spans="1:12">
      <c r="A2806" s="68" t="s">
        <v>17419</v>
      </c>
      <c r="B2806" s="61">
        <v>97</v>
      </c>
      <c r="C2806" s="62">
        <v>3629758</v>
      </c>
      <c r="D2806" s="61" t="s">
        <v>6199</v>
      </c>
      <c r="E2806" s="61" t="s">
        <v>17422</v>
      </c>
      <c r="F2806" s="61" t="s">
        <v>1464</v>
      </c>
      <c r="G2806" s="62">
        <v>5500000</v>
      </c>
      <c r="H2806" s="61">
        <v>7.9</v>
      </c>
      <c r="I2806" s="62">
        <f>Table1[[#This Row],[gross]]-Table1[[#This Row],[budget]]</f>
        <v>-1870242</v>
      </c>
      <c r="J2806" s="61">
        <f>Table1[[#This Row],[gross]]/1000000</f>
        <v>3.6297579999999998</v>
      </c>
      <c r="K2806" s="61">
        <f>Table1[[#This Row],[budget]]/1000000</f>
        <v>5.5</v>
      </c>
      <c r="L2806" s="71">
        <f>Table1[[#This Row],[Profit_Margin]]/1000000</f>
        <v>-1.870242</v>
      </c>
    </row>
    <row r="2807" spans="1:12">
      <c r="A2807" s="68" t="s">
        <v>146</v>
      </c>
      <c r="B2807" s="61">
        <v>150</v>
      </c>
      <c r="C2807" s="62">
        <v>141614023</v>
      </c>
      <c r="D2807" s="61" t="s">
        <v>148</v>
      </c>
      <c r="E2807" s="61" t="s">
        <v>150</v>
      </c>
      <c r="F2807" s="61" t="s">
        <v>37</v>
      </c>
      <c r="G2807" s="62">
        <v>225000000</v>
      </c>
      <c r="H2807" s="61">
        <v>6.6</v>
      </c>
      <c r="I2807" s="62">
        <f>Table1[[#This Row],[gross]]-Table1[[#This Row],[budget]]</f>
        <v>-83385977</v>
      </c>
      <c r="J2807" s="61">
        <f>Table1[[#This Row],[gross]]/1000000</f>
        <v>141.614023</v>
      </c>
      <c r="K2807" s="61">
        <f>Table1[[#This Row],[budget]]/1000000</f>
        <v>225</v>
      </c>
      <c r="L2807" s="71">
        <f>Table1[[#This Row],[Profit_Margin]]/1000000</f>
        <v>-83.385976999999997</v>
      </c>
    </row>
    <row r="2808" spans="1:12">
      <c r="A2808" s="68" t="s">
        <v>146</v>
      </c>
      <c r="B2808" s="61">
        <v>150</v>
      </c>
      <c r="C2808" s="62">
        <v>291709845</v>
      </c>
      <c r="D2808" s="61" t="s">
        <v>200</v>
      </c>
      <c r="E2808" s="61" t="s">
        <v>454</v>
      </c>
      <c r="F2808" s="61" t="s">
        <v>37</v>
      </c>
      <c r="G2808" s="62">
        <v>180000000</v>
      </c>
      <c r="H2808" s="61">
        <v>6.9</v>
      </c>
      <c r="I2808" s="62">
        <f>Table1[[#This Row],[gross]]-Table1[[#This Row],[budget]]</f>
        <v>111709845</v>
      </c>
      <c r="J2808" s="61">
        <f>Table1[[#This Row],[gross]]/1000000</f>
        <v>291.70984499999997</v>
      </c>
      <c r="K2808" s="61">
        <f>Table1[[#This Row],[budget]]/1000000</f>
        <v>180</v>
      </c>
      <c r="L2808" s="71">
        <f>Table1[[#This Row],[Profit_Margin]]/1000000</f>
        <v>111.709845</v>
      </c>
    </row>
    <row r="2809" spans="1:12">
      <c r="A2809" s="68" t="s">
        <v>741</v>
      </c>
      <c r="B2809" s="61">
        <v>113</v>
      </c>
      <c r="C2809" s="62">
        <v>104383624</v>
      </c>
      <c r="D2809" s="61" t="s">
        <v>200</v>
      </c>
      <c r="E2809" s="61" t="s">
        <v>743</v>
      </c>
      <c r="F2809" s="61" t="s">
        <v>37</v>
      </c>
      <c r="G2809" s="62">
        <v>155000000</v>
      </c>
      <c r="H2809" s="61">
        <v>6.3</v>
      </c>
      <c r="I2809" s="62">
        <f>Table1[[#This Row],[gross]]-Table1[[#This Row],[budget]]</f>
        <v>-50616376</v>
      </c>
      <c r="J2809" s="61">
        <f>Table1[[#This Row],[gross]]/1000000</f>
        <v>104.383624</v>
      </c>
      <c r="K2809" s="61">
        <f>Table1[[#This Row],[budget]]/1000000</f>
        <v>155</v>
      </c>
      <c r="L2809" s="71">
        <f>Table1[[#This Row],[Profit_Margin]]/1000000</f>
        <v>-50.616376000000002</v>
      </c>
    </row>
    <row r="2810" spans="1:12">
      <c r="A2810" s="68" t="s">
        <v>1394</v>
      </c>
      <c r="B2810" s="61">
        <v>134</v>
      </c>
      <c r="C2810" s="62">
        <v>57637485</v>
      </c>
      <c r="D2810" s="61" t="s">
        <v>227</v>
      </c>
      <c r="E2810" s="61" t="s">
        <v>1395</v>
      </c>
      <c r="F2810" s="61" t="s">
        <v>37</v>
      </c>
      <c r="G2810" s="62">
        <v>105000000</v>
      </c>
      <c r="H2810" s="61">
        <v>6.7</v>
      </c>
      <c r="I2810" s="62">
        <f>Table1[[#This Row],[gross]]-Table1[[#This Row],[budget]]</f>
        <v>-47362515</v>
      </c>
      <c r="J2810" s="61">
        <f>Table1[[#This Row],[gross]]/1000000</f>
        <v>57.637484999999998</v>
      </c>
      <c r="K2810" s="61">
        <f>Table1[[#This Row],[budget]]/1000000</f>
        <v>105</v>
      </c>
      <c r="L2810" s="71">
        <f>Table1[[#This Row],[Profit_Margin]]/1000000</f>
        <v>-47.362515000000002</v>
      </c>
    </row>
    <row r="2811" spans="1:12">
      <c r="A2811" s="68" t="s">
        <v>16804</v>
      </c>
      <c r="B2811" s="61">
        <v>108</v>
      </c>
      <c r="C2811" s="62">
        <v>49526</v>
      </c>
      <c r="D2811" s="61" t="s">
        <v>2527</v>
      </c>
      <c r="E2811" s="61" t="s">
        <v>16805</v>
      </c>
      <c r="F2811" s="61" t="s">
        <v>37</v>
      </c>
      <c r="G2811" s="62">
        <v>6800000</v>
      </c>
      <c r="H2811" s="61">
        <v>7</v>
      </c>
      <c r="I2811" s="62">
        <f>Table1[[#This Row],[gross]]-Table1[[#This Row],[budget]]</f>
        <v>-6750474</v>
      </c>
      <c r="J2811" s="61">
        <f>Table1[[#This Row],[gross]]/1000000</f>
        <v>4.9526000000000001E-2</v>
      </c>
      <c r="K2811" s="61">
        <f>Table1[[#This Row],[budget]]/1000000</f>
        <v>6.8</v>
      </c>
      <c r="L2811" s="71">
        <f>Table1[[#This Row],[Profit_Margin]]/1000000</f>
        <v>-6.7504739999999996</v>
      </c>
    </row>
    <row r="2812" spans="1:12">
      <c r="A2812" s="68" t="s">
        <v>24065</v>
      </c>
      <c r="B2812" s="61">
        <v>90</v>
      </c>
      <c r="C2812" s="62">
        <v>673780</v>
      </c>
      <c r="D2812" s="61" t="s">
        <v>3409</v>
      </c>
      <c r="E2812" s="61" t="s">
        <v>24068</v>
      </c>
      <c r="F2812" s="61" t="s">
        <v>22077</v>
      </c>
      <c r="G2812" s="62">
        <v>10000</v>
      </c>
      <c r="H2812" s="61">
        <v>7.5</v>
      </c>
      <c r="I2812" s="62">
        <f>Table1[[#This Row],[gross]]-Table1[[#This Row],[budget]]</f>
        <v>663780</v>
      </c>
      <c r="J2812" s="61">
        <f>Table1[[#This Row],[gross]]/1000000</f>
        <v>0.67378000000000005</v>
      </c>
      <c r="K2812" s="61">
        <f>Table1[[#This Row],[budget]]/1000000</f>
        <v>0.01</v>
      </c>
      <c r="L2812" s="71">
        <f>Table1[[#This Row],[Profit_Margin]]/1000000</f>
        <v>0.66378000000000004</v>
      </c>
    </row>
    <row r="2813" spans="1:12">
      <c r="A2813" s="68" t="s">
        <v>9430</v>
      </c>
      <c r="B2813" s="61">
        <v>115</v>
      </c>
      <c r="C2813" s="62">
        <v>403932</v>
      </c>
      <c r="D2813" s="61" t="s">
        <v>4042</v>
      </c>
      <c r="E2813" s="61" t="s">
        <v>13871</v>
      </c>
      <c r="F2813" s="61" t="s">
        <v>37</v>
      </c>
      <c r="G2813" s="62">
        <v>20000000</v>
      </c>
      <c r="H2813" s="61">
        <v>6.5</v>
      </c>
      <c r="I2813" s="62">
        <f>Table1[[#This Row],[gross]]-Table1[[#This Row],[budget]]</f>
        <v>-19596068</v>
      </c>
      <c r="J2813" s="61">
        <f>Table1[[#This Row],[gross]]/1000000</f>
        <v>0.40393200000000001</v>
      </c>
      <c r="K2813" s="61">
        <f>Table1[[#This Row],[budget]]/1000000</f>
        <v>20</v>
      </c>
      <c r="L2813" s="71">
        <f>Table1[[#This Row],[Profit_Margin]]/1000000</f>
        <v>-19.596067999999999</v>
      </c>
    </row>
    <row r="2814" spans="1:12">
      <c r="A2814" s="68" t="s">
        <v>13186</v>
      </c>
      <c r="B2814" s="61">
        <v>98</v>
      </c>
      <c r="C2814" s="62">
        <v>1953732</v>
      </c>
      <c r="D2814" s="61" t="s">
        <v>1356</v>
      </c>
      <c r="E2814" s="61" t="s">
        <v>13187</v>
      </c>
      <c r="F2814" s="61" t="s">
        <v>37</v>
      </c>
      <c r="G2814" s="62">
        <v>15000000</v>
      </c>
      <c r="H2814" s="61">
        <v>5.3</v>
      </c>
      <c r="I2814" s="62">
        <f>Table1[[#This Row],[gross]]-Table1[[#This Row],[budget]]</f>
        <v>-13046268</v>
      </c>
      <c r="J2814" s="61">
        <f>Table1[[#This Row],[gross]]/1000000</f>
        <v>1.953732</v>
      </c>
      <c r="K2814" s="61">
        <f>Table1[[#This Row],[budget]]/1000000</f>
        <v>15</v>
      </c>
      <c r="L2814" s="71">
        <f>Table1[[#This Row],[Profit_Margin]]/1000000</f>
        <v>-13.046268</v>
      </c>
    </row>
    <row r="2815" spans="1:12">
      <c r="A2815" s="68" t="s">
        <v>1324</v>
      </c>
      <c r="B2815" s="61">
        <v>119</v>
      </c>
      <c r="C2815" s="62">
        <v>92115211</v>
      </c>
      <c r="D2815" s="61" t="s">
        <v>2142</v>
      </c>
      <c r="E2815" s="61" t="s">
        <v>5727</v>
      </c>
      <c r="F2815" s="61" t="s">
        <v>37</v>
      </c>
      <c r="G2815" s="62">
        <v>45000000</v>
      </c>
      <c r="H2815" s="61">
        <v>6.7</v>
      </c>
      <c r="I2815" s="62">
        <f>Table1[[#This Row],[gross]]-Table1[[#This Row],[budget]]</f>
        <v>47115211</v>
      </c>
      <c r="J2815" s="61">
        <f>Table1[[#This Row],[gross]]/1000000</f>
        <v>92.115211000000002</v>
      </c>
      <c r="K2815" s="61">
        <f>Table1[[#This Row],[budget]]/1000000</f>
        <v>45</v>
      </c>
      <c r="L2815" s="71">
        <f>Table1[[#This Row],[Profit_Margin]]/1000000</f>
        <v>47.115211000000002</v>
      </c>
    </row>
    <row r="2816" spans="1:12">
      <c r="A2816" s="68" t="s">
        <v>11380</v>
      </c>
      <c r="B2816" s="61">
        <v>93</v>
      </c>
      <c r="C2816" s="62">
        <v>3749061</v>
      </c>
      <c r="D2816" s="61" t="s">
        <v>59</v>
      </c>
      <c r="E2816" s="61" t="s">
        <v>11381</v>
      </c>
      <c r="F2816" s="61" t="s">
        <v>37</v>
      </c>
      <c r="G2816" s="62">
        <v>20000000</v>
      </c>
      <c r="H2816" s="61">
        <v>4.9000000000000004</v>
      </c>
      <c r="I2816" s="62">
        <f>Table1[[#This Row],[gross]]-Table1[[#This Row],[budget]]</f>
        <v>-16250939</v>
      </c>
      <c r="J2816" s="61">
        <f>Table1[[#This Row],[gross]]/1000000</f>
        <v>3.7490610000000002</v>
      </c>
      <c r="K2816" s="61">
        <f>Table1[[#This Row],[budget]]/1000000</f>
        <v>20</v>
      </c>
      <c r="L2816" s="71">
        <f>Table1[[#This Row],[Profit_Margin]]/1000000</f>
        <v>-16.250938999999999</v>
      </c>
    </row>
    <row r="2817" spans="1:12">
      <c r="A2817" s="68" t="s">
        <v>15118</v>
      </c>
      <c r="B2817" s="61">
        <v>82</v>
      </c>
      <c r="C2817" s="62">
        <v>6842058</v>
      </c>
      <c r="D2817" s="61" t="s">
        <v>4904</v>
      </c>
      <c r="E2817" s="61" t="s">
        <v>15120</v>
      </c>
      <c r="F2817" s="61" t="s">
        <v>37</v>
      </c>
      <c r="G2817" s="62">
        <v>10000000</v>
      </c>
      <c r="H2817" s="61">
        <v>6.1</v>
      </c>
      <c r="I2817" s="62">
        <f>Table1[[#This Row],[gross]]-Table1[[#This Row],[budget]]</f>
        <v>-3157942</v>
      </c>
      <c r="J2817" s="61">
        <f>Table1[[#This Row],[gross]]/1000000</f>
        <v>6.8420579999999998</v>
      </c>
      <c r="K2817" s="61">
        <f>Table1[[#This Row],[budget]]/1000000</f>
        <v>10</v>
      </c>
      <c r="L2817" s="71">
        <f>Table1[[#This Row],[Profit_Margin]]/1000000</f>
        <v>-3.1579419999999998</v>
      </c>
    </row>
    <row r="2818" spans="1:12">
      <c r="A2818" s="68" t="s">
        <v>487</v>
      </c>
      <c r="B2818" s="61">
        <v>119</v>
      </c>
      <c r="C2818" s="62">
        <v>52293982</v>
      </c>
      <c r="D2818" s="61" t="s">
        <v>3794</v>
      </c>
      <c r="E2818" s="61" t="s">
        <v>14815</v>
      </c>
      <c r="F2818" s="61" t="s">
        <v>37</v>
      </c>
      <c r="G2818" s="62">
        <v>13800000</v>
      </c>
      <c r="H2818" s="61">
        <v>7</v>
      </c>
      <c r="I2818" s="62">
        <f>Table1[[#This Row],[gross]]-Table1[[#This Row],[budget]]</f>
        <v>38493982</v>
      </c>
      <c r="J2818" s="61">
        <f>Table1[[#This Row],[gross]]/1000000</f>
        <v>52.293982</v>
      </c>
      <c r="K2818" s="61">
        <f>Table1[[#This Row],[budget]]/1000000</f>
        <v>13.8</v>
      </c>
      <c r="L2818" s="71">
        <f>Table1[[#This Row],[Profit_Margin]]/1000000</f>
        <v>38.493982000000003</v>
      </c>
    </row>
    <row r="2819" spans="1:12">
      <c r="A2819" s="68" t="s">
        <v>389</v>
      </c>
      <c r="B2819" s="61">
        <v>154</v>
      </c>
      <c r="C2819" s="62">
        <v>94175854</v>
      </c>
      <c r="D2819" s="61" t="s">
        <v>3409</v>
      </c>
      <c r="E2819" s="61" t="s">
        <v>12689</v>
      </c>
      <c r="F2819" s="61" t="s">
        <v>37</v>
      </c>
      <c r="G2819" s="62">
        <v>15000000</v>
      </c>
      <c r="H2819" s="61">
        <v>7.8</v>
      </c>
      <c r="I2819" s="62">
        <f>Table1[[#This Row],[gross]]-Table1[[#This Row],[budget]]</f>
        <v>79175854</v>
      </c>
      <c r="J2819" s="61">
        <f>Table1[[#This Row],[gross]]/1000000</f>
        <v>94.175854000000001</v>
      </c>
      <c r="K2819" s="61">
        <f>Table1[[#This Row],[budget]]/1000000</f>
        <v>15</v>
      </c>
      <c r="L2819" s="71">
        <f>Table1[[#This Row],[Profit_Margin]]/1000000</f>
        <v>79.175854000000001</v>
      </c>
    </row>
    <row r="2820" spans="1:12">
      <c r="A2820" s="68" t="s">
        <v>332</v>
      </c>
      <c r="B2820" s="61">
        <v>134</v>
      </c>
      <c r="C2820" s="62">
        <v>102310175</v>
      </c>
      <c r="D2820" s="61" t="s">
        <v>3030</v>
      </c>
      <c r="E2820" s="61" t="s">
        <v>6289</v>
      </c>
      <c r="F2820" s="61" t="s">
        <v>37</v>
      </c>
      <c r="G2820" s="62">
        <v>40000000</v>
      </c>
      <c r="H2820" s="61">
        <v>7.8</v>
      </c>
      <c r="I2820" s="62">
        <f>Table1[[#This Row],[gross]]-Table1[[#This Row],[budget]]</f>
        <v>62310175</v>
      </c>
      <c r="J2820" s="61">
        <f>Table1[[#This Row],[gross]]/1000000</f>
        <v>102.310175</v>
      </c>
      <c r="K2820" s="61">
        <f>Table1[[#This Row],[budget]]/1000000</f>
        <v>40</v>
      </c>
      <c r="L2820" s="71">
        <f>Table1[[#This Row],[Profit_Margin]]/1000000</f>
        <v>62.310175000000001</v>
      </c>
    </row>
    <row r="2821" spans="1:12">
      <c r="A2821" s="68" t="s">
        <v>332</v>
      </c>
      <c r="B2821" s="61">
        <v>112</v>
      </c>
      <c r="C2821" s="62">
        <v>137387272</v>
      </c>
      <c r="D2821" s="61" t="s">
        <v>3030</v>
      </c>
      <c r="E2821" s="61" t="s">
        <v>10684</v>
      </c>
      <c r="F2821" s="61" t="s">
        <v>37</v>
      </c>
      <c r="G2821" s="62">
        <v>20000000</v>
      </c>
      <c r="H2821" s="61">
        <v>7.5</v>
      </c>
      <c r="I2821" s="62">
        <f>Table1[[#This Row],[gross]]-Table1[[#This Row],[budget]]</f>
        <v>117387272</v>
      </c>
      <c r="J2821" s="61">
        <f>Table1[[#This Row],[gross]]/1000000</f>
        <v>137.387272</v>
      </c>
      <c r="K2821" s="61">
        <f>Table1[[#This Row],[budget]]/1000000</f>
        <v>20</v>
      </c>
      <c r="L2821" s="71">
        <f>Table1[[#This Row],[Profit_Margin]]/1000000</f>
        <v>117.387272</v>
      </c>
    </row>
    <row r="2822" spans="1:12">
      <c r="A2822" s="68" t="s">
        <v>4041</v>
      </c>
      <c r="B2822" s="61">
        <v>122</v>
      </c>
      <c r="C2822" s="62">
        <v>11538204</v>
      </c>
      <c r="D2822" s="61" t="s">
        <v>9871</v>
      </c>
      <c r="E2822" s="61" t="s">
        <v>9872</v>
      </c>
      <c r="F2822" s="61" t="s">
        <v>37</v>
      </c>
      <c r="G2822" s="62">
        <v>25000000</v>
      </c>
      <c r="H2822" s="61">
        <v>7</v>
      </c>
      <c r="I2822" s="62">
        <f>Table1[[#This Row],[gross]]-Table1[[#This Row],[budget]]</f>
        <v>-13461796</v>
      </c>
      <c r="J2822" s="61">
        <f>Table1[[#This Row],[gross]]/1000000</f>
        <v>11.538204</v>
      </c>
      <c r="K2822" s="61">
        <f>Table1[[#This Row],[budget]]/1000000</f>
        <v>25</v>
      </c>
      <c r="L2822" s="71">
        <f>Table1[[#This Row],[Profit_Margin]]/1000000</f>
        <v>-13.461796</v>
      </c>
    </row>
    <row r="2823" spans="1:12">
      <c r="A2823" s="68" t="s">
        <v>9362</v>
      </c>
      <c r="B2823" s="61">
        <v>129</v>
      </c>
      <c r="C2823" s="62">
        <v>33565375</v>
      </c>
      <c r="D2823" s="61" t="s">
        <v>3277</v>
      </c>
      <c r="E2823" s="61" t="s">
        <v>9363</v>
      </c>
      <c r="F2823" s="61" t="s">
        <v>37</v>
      </c>
      <c r="G2823" s="62">
        <v>15000000</v>
      </c>
      <c r="H2823" s="61">
        <v>7.5</v>
      </c>
      <c r="I2823" s="62">
        <f>Table1[[#This Row],[gross]]-Table1[[#This Row],[budget]]</f>
        <v>18565375</v>
      </c>
      <c r="J2823" s="61">
        <f>Table1[[#This Row],[gross]]/1000000</f>
        <v>33.565375000000003</v>
      </c>
      <c r="K2823" s="61">
        <f>Table1[[#This Row],[budget]]/1000000</f>
        <v>15</v>
      </c>
      <c r="L2823" s="71">
        <f>Table1[[#This Row],[Profit_Margin]]/1000000</f>
        <v>18.565375</v>
      </c>
    </row>
    <row r="2824" spans="1:12">
      <c r="A2824" s="68" t="s">
        <v>4351</v>
      </c>
      <c r="B2824" s="61">
        <v>126</v>
      </c>
      <c r="C2824" s="62">
        <v>17804273</v>
      </c>
      <c r="D2824" s="61" t="s">
        <v>4075</v>
      </c>
      <c r="E2824" s="61" t="s">
        <v>15652</v>
      </c>
      <c r="F2824" s="61" t="s">
        <v>37</v>
      </c>
      <c r="G2824" s="62">
        <v>20000000</v>
      </c>
      <c r="H2824" s="61">
        <v>7</v>
      </c>
      <c r="I2824" s="62">
        <f>Table1[[#This Row],[gross]]-Table1[[#This Row],[budget]]</f>
        <v>-2195727</v>
      </c>
      <c r="J2824" s="61">
        <f>Table1[[#This Row],[gross]]/1000000</f>
        <v>17.804272999999998</v>
      </c>
      <c r="K2824" s="61">
        <f>Table1[[#This Row],[budget]]/1000000</f>
        <v>20</v>
      </c>
      <c r="L2824" s="71">
        <f>Table1[[#This Row],[Profit_Margin]]/1000000</f>
        <v>-2.1957270000000002</v>
      </c>
    </row>
    <row r="2825" spans="1:12">
      <c r="A2825" s="68" t="s">
        <v>12287</v>
      </c>
      <c r="B2825" s="61">
        <v>101</v>
      </c>
      <c r="C2825" s="62">
        <v>8243880</v>
      </c>
      <c r="D2825" s="61" t="s">
        <v>18525</v>
      </c>
      <c r="E2825" s="61" t="s">
        <v>18526</v>
      </c>
      <c r="F2825" s="61" t="s">
        <v>37</v>
      </c>
      <c r="G2825" s="62">
        <v>3200000</v>
      </c>
      <c r="H2825" s="61">
        <v>7</v>
      </c>
      <c r="I2825" s="62">
        <f>Table1[[#This Row],[gross]]-Table1[[#This Row],[budget]]</f>
        <v>5043880</v>
      </c>
      <c r="J2825" s="61">
        <f>Table1[[#This Row],[gross]]/1000000</f>
        <v>8.2438800000000008</v>
      </c>
      <c r="K2825" s="61">
        <f>Table1[[#This Row],[budget]]/1000000</f>
        <v>3.2</v>
      </c>
      <c r="L2825" s="71">
        <f>Table1[[#This Row],[Profit_Margin]]/1000000</f>
        <v>5.0438799999999997</v>
      </c>
    </row>
    <row r="2826" spans="1:12">
      <c r="A2826" s="68" t="s">
        <v>2461</v>
      </c>
      <c r="B2826" s="61">
        <v>135</v>
      </c>
      <c r="C2826" s="62">
        <v>31111260</v>
      </c>
      <c r="D2826" s="61" t="s">
        <v>227</v>
      </c>
      <c r="E2826" s="61" t="s">
        <v>2463</v>
      </c>
      <c r="F2826" s="61" t="s">
        <v>37</v>
      </c>
      <c r="G2826" s="62">
        <v>60000000</v>
      </c>
      <c r="H2826" s="61">
        <v>5.4</v>
      </c>
      <c r="I2826" s="62">
        <f>Table1[[#This Row],[gross]]-Table1[[#This Row],[budget]]</f>
        <v>-28888740</v>
      </c>
      <c r="J2826" s="61">
        <f>Table1[[#This Row],[gross]]/1000000</f>
        <v>31.111260000000001</v>
      </c>
      <c r="K2826" s="61">
        <f>Table1[[#This Row],[budget]]/1000000</f>
        <v>60</v>
      </c>
      <c r="L2826" s="71">
        <f>Table1[[#This Row],[Profit_Margin]]/1000000</f>
        <v>-28.888739999999999</v>
      </c>
    </row>
    <row r="2827" spans="1:12">
      <c r="A2827" s="68" t="s">
        <v>13030</v>
      </c>
      <c r="B2827" s="61">
        <v>110</v>
      </c>
      <c r="C2827" s="62">
        <v>15156200</v>
      </c>
      <c r="D2827" s="61" t="s">
        <v>1120</v>
      </c>
      <c r="E2827" s="61" t="s">
        <v>15016</v>
      </c>
      <c r="F2827" s="61" t="s">
        <v>37</v>
      </c>
      <c r="G2827" s="62">
        <v>30000000</v>
      </c>
      <c r="H2827" s="61">
        <v>6</v>
      </c>
      <c r="I2827" s="62">
        <f>Table1[[#This Row],[gross]]-Table1[[#This Row],[budget]]</f>
        <v>-14843800</v>
      </c>
      <c r="J2827" s="61">
        <f>Table1[[#This Row],[gross]]/1000000</f>
        <v>15.1562</v>
      </c>
      <c r="K2827" s="61">
        <f>Table1[[#This Row],[budget]]/1000000</f>
        <v>30</v>
      </c>
      <c r="L2827" s="71">
        <f>Table1[[#This Row],[Profit_Margin]]/1000000</f>
        <v>-14.8438</v>
      </c>
    </row>
    <row r="2828" spans="1:12">
      <c r="A2828" s="68" t="s">
        <v>4850</v>
      </c>
      <c r="B2828" s="61">
        <v>123</v>
      </c>
      <c r="C2828" s="62">
        <v>25900000</v>
      </c>
      <c r="D2828" s="61" t="s">
        <v>5579</v>
      </c>
      <c r="E2828" s="61" t="s">
        <v>5580</v>
      </c>
      <c r="F2828" s="61" t="s">
        <v>37</v>
      </c>
      <c r="G2828" s="62">
        <v>58000000</v>
      </c>
      <c r="H2828" s="61">
        <v>6.5</v>
      </c>
      <c r="I2828" s="62">
        <f>Table1[[#This Row],[gross]]-Table1[[#This Row],[budget]]</f>
        <v>-32100000</v>
      </c>
      <c r="J2828" s="61">
        <f>Table1[[#This Row],[gross]]/1000000</f>
        <v>25.9</v>
      </c>
      <c r="K2828" s="61">
        <f>Table1[[#This Row],[budget]]/1000000</f>
        <v>58</v>
      </c>
      <c r="L2828" s="71">
        <f>Table1[[#This Row],[Profit_Margin]]/1000000</f>
        <v>-32.1</v>
      </c>
    </row>
    <row r="2829" spans="1:12">
      <c r="A2829" s="68" t="s">
        <v>187</v>
      </c>
      <c r="B2829" s="61">
        <v>138</v>
      </c>
      <c r="C2829" s="62">
        <v>16969390</v>
      </c>
      <c r="D2829" s="61" t="s">
        <v>2125</v>
      </c>
      <c r="E2829" s="61" t="s">
        <v>10049</v>
      </c>
      <c r="F2829" s="61" t="s">
        <v>37</v>
      </c>
      <c r="G2829" s="62">
        <v>25000000</v>
      </c>
      <c r="H2829" s="61">
        <v>5.3</v>
      </c>
      <c r="I2829" s="62">
        <f>Table1[[#This Row],[gross]]-Table1[[#This Row],[budget]]</f>
        <v>-8030610</v>
      </c>
      <c r="J2829" s="61">
        <f>Table1[[#This Row],[gross]]/1000000</f>
        <v>16.969390000000001</v>
      </c>
      <c r="K2829" s="61">
        <f>Table1[[#This Row],[budget]]/1000000</f>
        <v>25</v>
      </c>
      <c r="L2829" s="71">
        <f>Table1[[#This Row],[Profit_Margin]]/1000000</f>
        <v>-8.0306099999999994</v>
      </c>
    </row>
    <row r="2830" spans="1:12">
      <c r="A2830" s="68" t="s">
        <v>528</v>
      </c>
      <c r="B2830" s="61">
        <v>131</v>
      </c>
      <c r="C2830" s="62">
        <v>54228104</v>
      </c>
      <c r="D2830" s="61" t="s">
        <v>6437</v>
      </c>
      <c r="E2830" s="61" t="s">
        <v>6438</v>
      </c>
      <c r="F2830" s="61" t="s">
        <v>37</v>
      </c>
      <c r="G2830" s="62">
        <v>35000000</v>
      </c>
      <c r="H2830" s="61">
        <v>7.7</v>
      </c>
      <c r="I2830" s="62">
        <f>Table1[[#This Row],[gross]]-Table1[[#This Row],[budget]]</f>
        <v>19228104</v>
      </c>
      <c r="J2830" s="61">
        <f>Table1[[#This Row],[gross]]/1000000</f>
        <v>54.228104000000002</v>
      </c>
      <c r="K2830" s="61">
        <f>Table1[[#This Row],[budget]]/1000000</f>
        <v>35</v>
      </c>
      <c r="L2830" s="71">
        <f>Table1[[#This Row],[Profit_Margin]]/1000000</f>
        <v>19.228103999999998</v>
      </c>
    </row>
    <row r="2831" spans="1:12">
      <c r="A2831" s="68" t="s">
        <v>11107</v>
      </c>
      <c r="B2831" s="61">
        <v>88</v>
      </c>
      <c r="C2831" s="62">
        <v>16988996</v>
      </c>
      <c r="D2831" s="61" t="s">
        <v>11108</v>
      </c>
      <c r="E2831" s="61" t="s">
        <v>11109</v>
      </c>
      <c r="F2831" s="61" t="s">
        <v>37</v>
      </c>
      <c r="G2831" s="62">
        <v>35000000</v>
      </c>
      <c r="H2831" s="61">
        <v>4</v>
      </c>
      <c r="I2831" s="62">
        <f>Table1[[#This Row],[gross]]-Table1[[#This Row],[budget]]</f>
        <v>-18011004</v>
      </c>
      <c r="J2831" s="61">
        <f>Table1[[#This Row],[gross]]/1000000</f>
        <v>16.988996</v>
      </c>
      <c r="K2831" s="61">
        <f>Table1[[#This Row],[budget]]/1000000</f>
        <v>35</v>
      </c>
      <c r="L2831" s="71">
        <f>Table1[[#This Row],[Profit_Margin]]/1000000</f>
        <v>-18.011004</v>
      </c>
    </row>
    <row r="2832" spans="1:12">
      <c r="A2832" s="68" t="s">
        <v>2066</v>
      </c>
      <c r="B2832" s="61">
        <v>97</v>
      </c>
      <c r="C2832" s="62">
        <v>23292105</v>
      </c>
      <c r="D2832" s="61" t="s">
        <v>8945</v>
      </c>
      <c r="E2832" s="61" t="s">
        <v>10995</v>
      </c>
      <c r="F2832" s="61" t="s">
        <v>37</v>
      </c>
      <c r="G2832" s="62">
        <v>20000000</v>
      </c>
      <c r="H2832" s="61">
        <v>5.3</v>
      </c>
      <c r="I2832" s="62">
        <f>Table1[[#This Row],[gross]]-Table1[[#This Row],[budget]]</f>
        <v>3292105</v>
      </c>
      <c r="J2832" s="61">
        <f>Table1[[#This Row],[gross]]/1000000</f>
        <v>23.292104999999999</v>
      </c>
      <c r="K2832" s="61">
        <f>Table1[[#This Row],[budget]]/1000000</f>
        <v>20</v>
      </c>
      <c r="L2832" s="71">
        <f>Table1[[#This Row],[Profit_Margin]]/1000000</f>
        <v>3.2921049999999998</v>
      </c>
    </row>
    <row r="2833" spans="1:12">
      <c r="A2833" s="68" t="s">
        <v>10959</v>
      </c>
      <c r="B2833" s="61">
        <v>101</v>
      </c>
      <c r="C2833" s="62">
        <v>24881000</v>
      </c>
      <c r="D2833" s="61" t="s">
        <v>895</v>
      </c>
      <c r="E2833" s="61" t="s">
        <v>12897</v>
      </c>
      <c r="F2833" s="61" t="s">
        <v>37</v>
      </c>
      <c r="G2833" s="62">
        <v>15000000</v>
      </c>
      <c r="H2833" s="61">
        <v>6.2</v>
      </c>
      <c r="I2833" s="62">
        <f>Table1[[#This Row],[gross]]-Table1[[#This Row],[budget]]</f>
        <v>9881000</v>
      </c>
      <c r="J2833" s="61">
        <f>Table1[[#This Row],[gross]]/1000000</f>
        <v>24.881</v>
      </c>
      <c r="K2833" s="61">
        <f>Table1[[#This Row],[budget]]/1000000</f>
        <v>15</v>
      </c>
      <c r="L2833" s="71">
        <f>Table1[[#This Row],[Profit_Margin]]/1000000</f>
        <v>9.8810000000000002</v>
      </c>
    </row>
    <row r="2834" spans="1:12">
      <c r="A2834" s="68" t="s">
        <v>1076</v>
      </c>
      <c r="B2834" s="61">
        <v>101</v>
      </c>
      <c r="C2834" s="62">
        <v>39103378</v>
      </c>
      <c r="D2834" s="61" t="s">
        <v>5544</v>
      </c>
      <c r="E2834" s="61" t="s">
        <v>11624</v>
      </c>
      <c r="F2834" s="61" t="s">
        <v>37</v>
      </c>
      <c r="G2834" s="62">
        <v>20000000</v>
      </c>
      <c r="H2834" s="61">
        <v>6.5</v>
      </c>
      <c r="I2834" s="62">
        <f>Table1[[#This Row],[gross]]-Table1[[#This Row],[budget]]</f>
        <v>19103378</v>
      </c>
      <c r="J2834" s="61">
        <f>Table1[[#This Row],[gross]]/1000000</f>
        <v>39.103377999999999</v>
      </c>
      <c r="K2834" s="61">
        <f>Table1[[#This Row],[budget]]/1000000</f>
        <v>20</v>
      </c>
      <c r="L2834" s="71">
        <f>Table1[[#This Row],[Profit_Margin]]/1000000</f>
        <v>19.103377999999999</v>
      </c>
    </row>
    <row r="2835" spans="1:12">
      <c r="A2835" s="68" t="s">
        <v>10250</v>
      </c>
      <c r="B2835" s="61">
        <v>88</v>
      </c>
      <c r="C2835" s="62">
        <v>13019253</v>
      </c>
      <c r="D2835" s="61" t="s">
        <v>1009</v>
      </c>
      <c r="E2835" s="61" t="s">
        <v>10252</v>
      </c>
      <c r="F2835" s="61" t="s">
        <v>37</v>
      </c>
      <c r="G2835" s="62">
        <v>23000000</v>
      </c>
      <c r="H2835" s="61">
        <v>5.6</v>
      </c>
      <c r="I2835" s="62">
        <f>Table1[[#This Row],[gross]]-Table1[[#This Row],[budget]]</f>
        <v>-9980747</v>
      </c>
      <c r="J2835" s="61">
        <f>Table1[[#This Row],[gross]]/1000000</f>
        <v>13.019253000000001</v>
      </c>
      <c r="K2835" s="61">
        <f>Table1[[#This Row],[budget]]/1000000</f>
        <v>23</v>
      </c>
      <c r="L2835" s="71">
        <f>Table1[[#This Row],[Profit_Margin]]/1000000</f>
        <v>-9.9807469999999991</v>
      </c>
    </row>
    <row r="2836" spans="1:12">
      <c r="A2836" s="68" t="s">
        <v>13898</v>
      </c>
      <c r="B2836" s="61">
        <v>90</v>
      </c>
      <c r="C2836" s="62">
        <v>28399192</v>
      </c>
      <c r="D2836" s="61" t="s">
        <v>13899</v>
      </c>
      <c r="E2836" s="61" t="s">
        <v>13901</v>
      </c>
      <c r="F2836" s="61" t="s">
        <v>37</v>
      </c>
      <c r="G2836" s="62">
        <v>13000000</v>
      </c>
      <c r="H2836" s="61">
        <v>5.4</v>
      </c>
      <c r="I2836" s="62">
        <f>Table1[[#This Row],[gross]]-Table1[[#This Row],[budget]]</f>
        <v>15399192</v>
      </c>
      <c r="J2836" s="61">
        <f>Table1[[#This Row],[gross]]/1000000</f>
        <v>28.399191999999999</v>
      </c>
      <c r="K2836" s="61">
        <f>Table1[[#This Row],[budget]]/1000000</f>
        <v>13</v>
      </c>
      <c r="L2836" s="71">
        <f>Table1[[#This Row],[Profit_Margin]]/1000000</f>
        <v>15.399191999999999</v>
      </c>
    </row>
    <row r="2837" spans="1:12">
      <c r="A2837" s="68" t="s">
        <v>1453</v>
      </c>
      <c r="B2837" s="61">
        <v>98</v>
      </c>
      <c r="C2837" s="62">
        <v>187165546</v>
      </c>
      <c r="D2837" s="61" t="s">
        <v>271</v>
      </c>
      <c r="E2837" s="61" t="s">
        <v>1454</v>
      </c>
      <c r="F2837" s="61" t="s">
        <v>37</v>
      </c>
      <c r="G2837" s="62">
        <v>135000000</v>
      </c>
      <c r="H2837" s="61">
        <v>7.3</v>
      </c>
      <c r="I2837" s="62">
        <f>Table1[[#This Row],[gross]]-Table1[[#This Row],[budget]]</f>
        <v>52165546</v>
      </c>
      <c r="J2837" s="61">
        <f>Table1[[#This Row],[gross]]/1000000</f>
        <v>187.16554600000001</v>
      </c>
      <c r="K2837" s="61">
        <f>Table1[[#This Row],[budget]]/1000000</f>
        <v>135</v>
      </c>
      <c r="L2837" s="71">
        <f>Table1[[#This Row],[Profit_Margin]]/1000000</f>
        <v>52.165545999999999</v>
      </c>
    </row>
    <row r="2838" spans="1:12">
      <c r="A2838" s="68" t="s">
        <v>1039</v>
      </c>
      <c r="B2838" s="61">
        <v>98</v>
      </c>
      <c r="C2838" s="62">
        <v>50693162</v>
      </c>
      <c r="D2838" s="61" t="s">
        <v>6905</v>
      </c>
      <c r="E2838" s="61" t="s">
        <v>6906</v>
      </c>
      <c r="F2838" s="61" t="s">
        <v>37</v>
      </c>
      <c r="G2838" s="62">
        <v>23000000</v>
      </c>
      <c r="H2838" s="61">
        <v>7.6</v>
      </c>
      <c r="I2838" s="62">
        <f>Table1[[#This Row],[gross]]-Table1[[#This Row],[budget]]</f>
        <v>27693162</v>
      </c>
      <c r="J2838" s="61">
        <f>Table1[[#This Row],[gross]]/1000000</f>
        <v>50.693162000000001</v>
      </c>
      <c r="K2838" s="61">
        <f>Table1[[#This Row],[budget]]/1000000</f>
        <v>23</v>
      </c>
      <c r="L2838" s="71">
        <f>Table1[[#This Row],[Profit_Margin]]/1000000</f>
        <v>27.693162000000001</v>
      </c>
    </row>
    <row r="2839" spans="1:12">
      <c r="A2839" s="68" t="s">
        <v>5050</v>
      </c>
      <c r="B2839" s="61">
        <v>112</v>
      </c>
      <c r="C2839" s="62">
        <v>62549000</v>
      </c>
      <c r="D2839" s="61" t="s">
        <v>5274</v>
      </c>
      <c r="E2839" s="61" t="s">
        <v>18416</v>
      </c>
      <c r="F2839" s="61" t="s">
        <v>37</v>
      </c>
      <c r="G2839" s="62">
        <v>2300000</v>
      </c>
      <c r="H2839" s="61">
        <v>7.3</v>
      </c>
      <c r="I2839" s="62">
        <f>Table1[[#This Row],[gross]]-Table1[[#This Row],[budget]]</f>
        <v>60249000</v>
      </c>
      <c r="J2839" s="61">
        <f>Table1[[#This Row],[gross]]/1000000</f>
        <v>62.548999999999999</v>
      </c>
      <c r="K2839" s="61">
        <f>Table1[[#This Row],[budget]]/1000000</f>
        <v>2.2999999999999998</v>
      </c>
      <c r="L2839" s="71">
        <f>Table1[[#This Row],[Profit_Margin]]/1000000</f>
        <v>60.249000000000002</v>
      </c>
    </row>
    <row r="2840" spans="1:12">
      <c r="A2840" s="68" t="s">
        <v>24078</v>
      </c>
      <c r="B2840" s="61">
        <v>111</v>
      </c>
      <c r="C2840" s="62">
        <v>94596</v>
      </c>
      <c r="D2840" s="61" t="s">
        <v>4833</v>
      </c>
      <c r="E2840" s="61" t="s">
        <v>24081</v>
      </c>
      <c r="F2840" s="61" t="s">
        <v>676</v>
      </c>
      <c r="G2840" s="62">
        <v>1000000</v>
      </c>
      <c r="H2840" s="61">
        <v>7.4</v>
      </c>
      <c r="I2840" s="62">
        <f>Table1[[#This Row],[gross]]-Table1[[#This Row],[budget]]</f>
        <v>-905404</v>
      </c>
      <c r="J2840" s="61">
        <f>Table1[[#This Row],[gross]]/1000000</f>
        <v>9.4596E-2</v>
      </c>
      <c r="K2840" s="61">
        <f>Table1[[#This Row],[budget]]/1000000</f>
        <v>1</v>
      </c>
      <c r="L2840" s="71">
        <f>Table1[[#This Row],[Profit_Margin]]/1000000</f>
        <v>-0.90540399999999999</v>
      </c>
    </row>
    <row r="2841" spans="1:12">
      <c r="A2841" s="68" t="s">
        <v>685</v>
      </c>
      <c r="B2841" s="61">
        <v>166</v>
      </c>
      <c r="C2841" s="62">
        <v>127490802</v>
      </c>
      <c r="D2841" s="61" t="s">
        <v>687</v>
      </c>
      <c r="E2841" s="61" t="s">
        <v>688</v>
      </c>
      <c r="F2841" s="61" t="s">
        <v>37</v>
      </c>
      <c r="G2841" s="62">
        <v>150000000</v>
      </c>
      <c r="H2841" s="61">
        <v>7.8</v>
      </c>
      <c r="I2841" s="62">
        <f>Table1[[#This Row],[gross]]-Table1[[#This Row],[budget]]</f>
        <v>-22509198</v>
      </c>
      <c r="J2841" s="61">
        <f>Table1[[#This Row],[gross]]/1000000</f>
        <v>127.490802</v>
      </c>
      <c r="K2841" s="61">
        <f>Table1[[#This Row],[budget]]/1000000</f>
        <v>150</v>
      </c>
      <c r="L2841" s="71">
        <f>Table1[[#This Row],[Profit_Margin]]/1000000</f>
        <v>-22.509198000000001</v>
      </c>
    </row>
    <row r="2842" spans="1:12">
      <c r="A2842" s="68" t="s">
        <v>4003</v>
      </c>
      <c r="B2842" s="61">
        <v>103</v>
      </c>
      <c r="C2842" s="62">
        <v>7496522</v>
      </c>
      <c r="D2842" s="61" t="s">
        <v>9343</v>
      </c>
      <c r="E2842" s="61" t="s">
        <v>9344</v>
      </c>
      <c r="F2842" s="61" t="s">
        <v>37</v>
      </c>
      <c r="G2842" s="62">
        <v>26000000</v>
      </c>
      <c r="H2842" s="61">
        <v>6.8</v>
      </c>
      <c r="I2842" s="62">
        <f>Table1[[#This Row],[gross]]-Table1[[#This Row],[budget]]</f>
        <v>-18503478</v>
      </c>
      <c r="J2842" s="61">
        <f>Table1[[#This Row],[gross]]/1000000</f>
        <v>7.4965219999999997</v>
      </c>
      <c r="K2842" s="61">
        <f>Table1[[#This Row],[budget]]/1000000</f>
        <v>26</v>
      </c>
      <c r="L2842" s="71">
        <f>Table1[[#This Row],[Profit_Margin]]/1000000</f>
        <v>-18.503478000000001</v>
      </c>
    </row>
    <row r="2843" spans="1:12">
      <c r="A2843" s="68" t="s">
        <v>8293</v>
      </c>
      <c r="B2843" s="61">
        <v>85</v>
      </c>
      <c r="C2843" s="62">
        <v>56068547</v>
      </c>
      <c r="D2843" s="61" t="s">
        <v>8295</v>
      </c>
      <c r="E2843" s="61" t="s">
        <v>8297</v>
      </c>
      <c r="F2843" s="61" t="s">
        <v>37</v>
      </c>
      <c r="G2843" s="62">
        <v>30000000</v>
      </c>
      <c r="H2843" s="61">
        <v>7.5</v>
      </c>
      <c r="I2843" s="62">
        <f>Table1[[#This Row],[gross]]-Table1[[#This Row],[budget]]</f>
        <v>26068547</v>
      </c>
      <c r="J2843" s="61">
        <f>Table1[[#This Row],[gross]]/1000000</f>
        <v>56.068547000000002</v>
      </c>
      <c r="K2843" s="61">
        <f>Table1[[#This Row],[budget]]/1000000</f>
        <v>30</v>
      </c>
      <c r="L2843" s="71">
        <f>Table1[[#This Row],[Profit_Margin]]/1000000</f>
        <v>26.068546999999999</v>
      </c>
    </row>
    <row r="2844" spans="1:12">
      <c r="A2844" s="68" t="s">
        <v>850</v>
      </c>
      <c r="B2844" s="61">
        <v>174</v>
      </c>
      <c r="C2844" s="62">
        <v>217536138</v>
      </c>
      <c r="D2844" s="61" t="s">
        <v>852</v>
      </c>
      <c r="E2844" s="61" t="s">
        <v>1274</v>
      </c>
      <c r="F2844" s="61" t="s">
        <v>37</v>
      </c>
      <c r="G2844" s="62">
        <v>125000000</v>
      </c>
      <c r="H2844" s="61">
        <v>6.6</v>
      </c>
      <c r="I2844" s="62">
        <f>Table1[[#This Row],[gross]]-Table1[[#This Row],[budget]]</f>
        <v>92536138</v>
      </c>
      <c r="J2844" s="61">
        <f>Table1[[#This Row],[gross]]/1000000</f>
        <v>217.53613799999999</v>
      </c>
      <c r="K2844" s="61">
        <f>Table1[[#This Row],[budget]]/1000000</f>
        <v>125</v>
      </c>
      <c r="L2844" s="71">
        <f>Table1[[#This Row],[Profit_Margin]]/1000000</f>
        <v>92.536137999999994</v>
      </c>
    </row>
    <row r="2845" spans="1:12">
      <c r="A2845" s="68" t="s">
        <v>3664</v>
      </c>
      <c r="B2845" s="61">
        <v>98</v>
      </c>
      <c r="C2845" s="62">
        <v>449558</v>
      </c>
      <c r="D2845" s="61" t="s">
        <v>1634</v>
      </c>
      <c r="E2845" s="61" t="s">
        <v>16952</v>
      </c>
      <c r="F2845" s="61" t="s">
        <v>37</v>
      </c>
      <c r="G2845" s="62">
        <v>10000000</v>
      </c>
      <c r="H2845" s="61">
        <v>7.6</v>
      </c>
      <c r="I2845" s="62">
        <f>Table1[[#This Row],[gross]]-Table1[[#This Row],[budget]]</f>
        <v>-9550442</v>
      </c>
      <c r="J2845" s="61">
        <f>Table1[[#This Row],[gross]]/1000000</f>
        <v>0.44955800000000001</v>
      </c>
      <c r="K2845" s="61">
        <f>Table1[[#This Row],[budget]]/1000000</f>
        <v>10</v>
      </c>
      <c r="L2845" s="71">
        <f>Table1[[#This Row],[Profit_Margin]]/1000000</f>
        <v>-9.5504420000000003</v>
      </c>
    </row>
    <row r="2846" spans="1:12">
      <c r="A2846" s="68" t="s">
        <v>14334</v>
      </c>
      <c r="B2846" s="61">
        <v>104</v>
      </c>
      <c r="C2846" s="62">
        <v>1779284</v>
      </c>
      <c r="D2846" s="61" t="s">
        <v>2527</v>
      </c>
      <c r="E2846" s="61" t="s">
        <v>14336</v>
      </c>
      <c r="F2846" s="61" t="s">
        <v>37</v>
      </c>
      <c r="G2846" s="62">
        <v>12000000</v>
      </c>
      <c r="H2846" s="61">
        <v>7.1</v>
      </c>
      <c r="I2846" s="62">
        <f>Table1[[#This Row],[gross]]-Table1[[#This Row],[budget]]</f>
        <v>-10220716</v>
      </c>
      <c r="J2846" s="61">
        <f>Table1[[#This Row],[gross]]/1000000</f>
        <v>1.7792840000000001</v>
      </c>
      <c r="K2846" s="61">
        <f>Table1[[#This Row],[budget]]/1000000</f>
        <v>12</v>
      </c>
      <c r="L2846" s="71">
        <f>Table1[[#This Row],[Profit_Margin]]/1000000</f>
        <v>-10.220715999999999</v>
      </c>
    </row>
    <row r="2847" spans="1:12">
      <c r="A2847" s="68" t="s">
        <v>57</v>
      </c>
      <c r="B2847" s="61">
        <v>164</v>
      </c>
      <c r="C2847" s="62">
        <v>448130642</v>
      </c>
      <c r="D2847" s="61" t="s">
        <v>59</v>
      </c>
      <c r="E2847" s="61" t="s">
        <v>61</v>
      </c>
      <c r="F2847" s="61" t="s">
        <v>37</v>
      </c>
      <c r="G2847" s="62">
        <v>250000000</v>
      </c>
      <c r="H2847" s="61">
        <v>8.5</v>
      </c>
      <c r="I2847" s="62">
        <f>Table1[[#This Row],[gross]]-Table1[[#This Row],[budget]]</f>
        <v>198130642</v>
      </c>
      <c r="J2847" s="61">
        <f>Table1[[#This Row],[gross]]/1000000</f>
        <v>448.13064200000002</v>
      </c>
      <c r="K2847" s="61">
        <f>Table1[[#This Row],[budget]]/1000000</f>
        <v>250</v>
      </c>
      <c r="L2847" s="71">
        <f>Table1[[#This Row],[Profit_Margin]]/1000000</f>
        <v>198.13064199999999</v>
      </c>
    </row>
    <row r="2848" spans="1:12">
      <c r="A2848" s="68" t="s">
        <v>57</v>
      </c>
      <c r="B2848" s="61">
        <v>152</v>
      </c>
      <c r="C2848" s="62">
        <v>533316061</v>
      </c>
      <c r="D2848" s="61" t="s">
        <v>464</v>
      </c>
      <c r="E2848" s="61" t="s">
        <v>465</v>
      </c>
      <c r="F2848" s="61" t="s">
        <v>37</v>
      </c>
      <c r="G2848" s="62">
        <v>185000000</v>
      </c>
      <c r="H2848" s="61">
        <v>9</v>
      </c>
      <c r="I2848" s="62">
        <f>Table1[[#This Row],[gross]]-Table1[[#This Row],[budget]]</f>
        <v>348316061</v>
      </c>
      <c r="J2848" s="61">
        <f>Table1[[#This Row],[gross]]/1000000</f>
        <v>533.31606099999999</v>
      </c>
      <c r="K2848" s="61">
        <f>Table1[[#This Row],[budget]]/1000000</f>
        <v>185</v>
      </c>
      <c r="L2848" s="71">
        <f>Table1[[#This Row],[Profit_Margin]]/1000000</f>
        <v>348.31606099999999</v>
      </c>
    </row>
    <row r="2849" spans="1:12">
      <c r="A2849" s="68" t="s">
        <v>7829</v>
      </c>
      <c r="B2849" s="61">
        <v>89</v>
      </c>
      <c r="C2849" s="62">
        <v>21426805</v>
      </c>
      <c r="D2849" s="61" t="s">
        <v>341</v>
      </c>
      <c r="E2849" s="61" t="s">
        <v>7831</v>
      </c>
      <c r="F2849" s="61" t="s">
        <v>37</v>
      </c>
      <c r="G2849" s="62">
        <v>30000000</v>
      </c>
      <c r="H2849" s="61">
        <v>4.9000000000000004</v>
      </c>
      <c r="I2849" s="62">
        <f>Table1[[#This Row],[gross]]-Table1[[#This Row],[budget]]</f>
        <v>-8573195</v>
      </c>
      <c r="J2849" s="61">
        <f>Table1[[#This Row],[gross]]/1000000</f>
        <v>21.426805000000002</v>
      </c>
      <c r="K2849" s="61">
        <f>Table1[[#This Row],[budget]]/1000000</f>
        <v>30</v>
      </c>
      <c r="L2849" s="71">
        <f>Table1[[#This Row],[Profit_Margin]]/1000000</f>
        <v>-8.5731950000000001</v>
      </c>
    </row>
    <row r="2850" spans="1:12">
      <c r="A2850" s="68" t="s">
        <v>428</v>
      </c>
      <c r="B2850" s="61">
        <v>124</v>
      </c>
      <c r="C2850" s="62">
        <v>186739919</v>
      </c>
      <c r="D2850" s="61" t="s">
        <v>227</v>
      </c>
      <c r="E2850" s="61" t="s">
        <v>1337</v>
      </c>
      <c r="F2850" s="61" t="s">
        <v>37</v>
      </c>
      <c r="G2850" s="62">
        <v>125000000</v>
      </c>
      <c r="H2850" s="61">
        <v>6.4</v>
      </c>
      <c r="I2850" s="62">
        <f>Table1[[#This Row],[gross]]-Table1[[#This Row],[budget]]</f>
        <v>61739919</v>
      </c>
      <c r="J2850" s="61">
        <f>Table1[[#This Row],[gross]]/1000000</f>
        <v>186.73991899999999</v>
      </c>
      <c r="K2850" s="61">
        <f>Table1[[#This Row],[budget]]/1000000</f>
        <v>125</v>
      </c>
      <c r="L2850" s="71">
        <f>Table1[[#This Row],[Profit_Margin]]/1000000</f>
        <v>61.739919</v>
      </c>
    </row>
    <row r="2851" spans="1:12">
      <c r="A2851" s="68" t="s">
        <v>2682</v>
      </c>
      <c r="B2851" s="61">
        <v>104</v>
      </c>
      <c r="C2851" s="62">
        <v>79363785</v>
      </c>
      <c r="D2851" s="61" t="s">
        <v>2683</v>
      </c>
      <c r="E2851" s="61" t="s">
        <v>2684</v>
      </c>
      <c r="F2851" s="61" t="s">
        <v>37</v>
      </c>
      <c r="G2851" s="62">
        <v>80000000</v>
      </c>
      <c r="H2851" s="61">
        <v>5.5</v>
      </c>
      <c r="I2851" s="62">
        <f>Table1[[#This Row],[gross]]-Table1[[#This Row],[budget]]</f>
        <v>-636215</v>
      </c>
      <c r="J2851" s="61">
        <f>Table1[[#This Row],[gross]]/1000000</f>
        <v>79.363784999999993</v>
      </c>
      <c r="K2851" s="61">
        <f>Table1[[#This Row],[budget]]/1000000</f>
        <v>80</v>
      </c>
      <c r="L2851" s="71">
        <f>Table1[[#This Row],[Profit_Margin]]/1000000</f>
        <v>-0.63621499999999997</v>
      </c>
    </row>
    <row r="2852" spans="1:12">
      <c r="A2852" s="68" t="s">
        <v>4537</v>
      </c>
      <c r="B2852" s="61">
        <v>113</v>
      </c>
      <c r="C2852" s="62">
        <v>31146570</v>
      </c>
      <c r="D2852" s="61" t="s">
        <v>4075</v>
      </c>
      <c r="E2852" s="61" t="s">
        <v>10924</v>
      </c>
      <c r="F2852" s="61" t="s">
        <v>37</v>
      </c>
      <c r="G2852" s="62">
        <v>20000000</v>
      </c>
      <c r="H2852" s="61">
        <v>6.9</v>
      </c>
      <c r="I2852" s="62">
        <f>Table1[[#This Row],[gross]]-Table1[[#This Row],[budget]]</f>
        <v>11146570</v>
      </c>
      <c r="J2852" s="61">
        <f>Table1[[#This Row],[gross]]/1000000</f>
        <v>31.146570000000001</v>
      </c>
      <c r="K2852" s="61">
        <f>Table1[[#This Row],[budget]]/1000000</f>
        <v>20</v>
      </c>
      <c r="L2852" s="71">
        <f>Table1[[#This Row],[Profit_Margin]]/1000000</f>
        <v>11.146570000000001</v>
      </c>
    </row>
    <row r="2853" spans="1:12">
      <c r="A2853" s="68" t="s">
        <v>6783</v>
      </c>
      <c r="B2853" s="61">
        <v>106</v>
      </c>
      <c r="C2853" s="62">
        <v>13376506</v>
      </c>
      <c r="D2853" s="61" t="s">
        <v>3409</v>
      </c>
      <c r="E2853" s="61" t="s">
        <v>6784</v>
      </c>
      <c r="F2853" s="61" t="s">
        <v>37</v>
      </c>
      <c r="G2853" s="62">
        <v>40000000</v>
      </c>
      <c r="H2853" s="61">
        <v>6.3</v>
      </c>
      <c r="I2853" s="62">
        <f>Table1[[#This Row],[gross]]-Table1[[#This Row],[budget]]</f>
        <v>-26623494</v>
      </c>
      <c r="J2853" s="61">
        <f>Table1[[#This Row],[gross]]/1000000</f>
        <v>13.376505999999999</v>
      </c>
      <c r="K2853" s="61">
        <f>Table1[[#This Row],[budget]]/1000000</f>
        <v>40</v>
      </c>
      <c r="L2853" s="71">
        <f>Table1[[#This Row],[Profit_Margin]]/1000000</f>
        <v>-26.623494000000001</v>
      </c>
    </row>
    <row r="2854" spans="1:12">
      <c r="A2854" s="68" t="s">
        <v>487</v>
      </c>
      <c r="B2854" s="61">
        <v>151</v>
      </c>
      <c r="C2854" s="62">
        <v>132373442</v>
      </c>
      <c r="D2854" s="61" t="s">
        <v>2125</v>
      </c>
      <c r="E2854" s="61" t="s">
        <v>2126</v>
      </c>
      <c r="F2854" s="61" t="s">
        <v>37</v>
      </c>
      <c r="G2854" s="62">
        <v>90000000</v>
      </c>
      <c r="H2854" s="61">
        <v>8.5</v>
      </c>
      <c r="I2854" s="62">
        <f>Table1[[#This Row],[gross]]-Table1[[#This Row],[budget]]</f>
        <v>42373442</v>
      </c>
      <c r="J2854" s="61">
        <f>Table1[[#This Row],[gross]]/1000000</f>
        <v>132.37344200000001</v>
      </c>
      <c r="K2854" s="61">
        <f>Table1[[#This Row],[budget]]/1000000</f>
        <v>90</v>
      </c>
      <c r="L2854" s="71">
        <f>Table1[[#This Row],[Profit_Margin]]/1000000</f>
        <v>42.373441999999997</v>
      </c>
    </row>
    <row r="2855" spans="1:12">
      <c r="A2855" s="68" t="s">
        <v>8191</v>
      </c>
      <c r="B2855" s="61">
        <v>115</v>
      </c>
      <c r="C2855" s="62">
        <v>82624961</v>
      </c>
      <c r="D2855" s="61" t="s">
        <v>2527</v>
      </c>
      <c r="E2855" s="61" t="s">
        <v>10707</v>
      </c>
      <c r="F2855" s="61" t="s">
        <v>37</v>
      </c>
      <c r="G2855" s="62">
        <v>20000000</v>
      </c>
      <c r="H2855" s="61">
        <v>7.3</v>
      </c>
      <c r="I2855" s="62">
        <f>Table1[[#This Row],[gross]]-Table1[[#This Row],[budget]]</f>
        <v>62624961</v>
      </c>
      <c r="J2855" s="61">
        <f>Table1[[#This Row],[gross]]/1000000</f>
        <v>82.624960999999999</v>
      </c>
      <c r="K2855" s="61">
        <f>Table1[[#This Row],[budget]]/1000000</f>
        <v>20</v>
      </c>
      <c r="L2855" s="71">
        <f>Table1[[#This Row],[Profit_Margin]]/1000000</f>
        <v>62.624960999999999</v>
      </c>
    </row>
    <row r="2856" spans="1:12">
      <c r="A2856" s="68" t="s">
        <v>7875</v>
      </c>
      <c r="B2856" s="61">
        <v>100</v>
      </c>
      <c r="C2856" s="62">
        <v>26005908</v>
      </c>
      <c r="D2856" s="61" t="s">
        <v>8570</v>
      </c>
      <c r="E2856" s="61" t="s">
        <v>16523</v>
      </c>
      <c r="F2856" s="61" t="s">
        <v>37</v>
      </c>
      <c r="G2856" s="62">
        <v>3500000</v>
      </c>
      <c r="H2856" s="61">
        <v>7.2</v>
      </c>
      <c r="I2856" s="62">
        <f>Table1[[#This Row],[gross]]-Table1[[#This Row],[budget]]</f>
        <v>22505908</v>
      </c>
      <c r="J2856" s="61">
        <f>Table1[[#This Row],[gross]]/1000000</f>
        <v>26.005908000000002</v>
      </c>
      <c r="K2856" s="61">
        <f>Table1[[#This Row],[budget]]/1000000</f>
        <v>3.5</v>
      </c>
      <c r="L2856" s="71">
        <f>Table1[[#This Row],[Profit_Margin]]/1000000</f>
        <v>22.505908000000002</v>
      </c>
    </row>
    <row r="2857" spans="1:12">
      <c r="A2857" s="68" t="s">
        <v>10983</v>
      </c>
      <c r="B2857" s="61">
        <v>83</v>
      </c>
      <c r="C2857" s="62">
        <v>53245055</v>
      </c>
      <c r="D2857" s="61" t="s">
        <v>6403</v>
      </c>
      <c r="E2857" s="61" t="s">
        <v>21575</v>
      </c>
      <c r="F2857" s="61" t="s">
        <v>37</v>
      </c>
      <c r="G2857" s="62">
        <v>1000000</v>
      </c>
      <c r="H2857" s="61">
        <v>4.2</v>
      </c>
      <c r="I2857" s="62">
        <f>Table1[[#This Row],[gross]]-Table1[[#This Row],[budget]]</f>
        <v>52245055</v>
      </c>
      <c r="J2857" s="61">
        <f>Table1[[#This Row],[gross]]/1000000</f>
        <v>53.245055000000001</v>
      </c>
      <c r="K2857" s="61">
        <f>Table1[[#This Row],[budget]]/1000000</f>
        <v>1</v>
      </c>
      <c r="L2857" s="71">
        <f>Table1[[#This Row],[Profit_Margin]]/1000000</f>
        <v>52.245055000000001</v>
      </c>
    </row>
    <row r="2858" spans="1:12">
      <c r="A2858" s="68" t="s">
        <v>3930</v>
      </c>
      <c r="B2858" s="61">
        <v>109</v>
      </c>
      <c r="C2858" s="62">
        <v>124732962</v>
      </c>
      <c r="D2858" s="61" t="s">
        <v>1415</v>
      </c>
      <c r="E2858" s="61" t="s">
        <v>7277</v>
      </c>
      <c r="F2858" s="61" t="s">
        <v>37</v>
      </c>
      <c r="G2858" s="62">
        <v>35000000</v>
      </c>
      <c r="H2858" s="61">
        <v>6.8</v>
      </c>
      <c r="I2858" s="62">
        <f>Table1[[#This Row],[gross]]-Table1[[#This Row],[budget]]</f>
        <v>89732962</v>
      </c>
      <c r="J2858" s="61">
        <f>Table1[[#This Row],[gross]]/1000000</f>
        <v>124.732962</v>
      </c>
      <c r="K2858" s="61">
        <f>Table1[[#This Row],[budget]]/1000000</f>
        <v>35</v>
      </c>
      <c r="L2858" s="71">
        <f>Table1[[#This Row],[Profit_Margin]]/1000000</f>
        <v>89.732962000000001</v>
      </c>
    </row>
    <row r="2859" spans="1:12">
      <c r="A2859" s="68" t="s">
        <v>3778</v>
      </c>
      <c r="B2859" s="61">
        <v>136</v>
      </c>
      <c r="C2859" s="62">
        <v>60984028</v>
      </c>
      <c r="D2859" s="61" t="s">
        <v>1924</v>
      </c>
      <c r="E2859" s="61" t="s">
        <v>4513</v>
      </c>
      <c r="F2859" s="61" t="s">
        <v>37</v>
      </c>
      <c r="G2859" s="62">
        <v>57000000</v>
      </c>
      <c r="H2859" s="61">
        <v>7.5</v>
      </c>
      <c r="I2859" s="62">
        <f>Table1[[#This Row],[gross]]-Table1[[#This Row],[budget]]</f>
        <v>3984028</v>
      </c>
      <c r="J2859" s="61">
        <f>Table1[[#This Row],[gross]]/1000000</f>
        <v>60.984028000000002</v>
      </c>
      <c r="K2859" s="61">
        <f>Table1[[#This Row],[budget]]/1000000</f>
        <v>57</v>
      </c>
      <c r="L2859" s="71">
        <f>Table1[[#This Row],[Profit_Margin]]/1000000</f>
        <v>3.9840279999999999</v>
      </c>
    </row>
    <row r="2860" spans="1:12">
      <c r="A2860" s="68" t="s">
        <v>962</v>
      </c>
      <c r="B2860" s="61">
        <v>109</v>
      </c>
      <c r="C2860" s="62">
        <v>1357042</v>
      </c>
      <c r="D2860" s="61" t="s">
        <v>3581</v>
      </c>
      <c r="E2860" s="61" t="s">
        <v>11610</v>
      </c>
      <c r="F2860" s="61" t="s">
        <v>37</v>
      </c>
      <c r="G2860" s="62">
        <v>15000000</v>
      </c>
      <c r="H2860" s="61">
        <v>7.1</v>
      </c>
      <c r="I2860" s="62">
        <f>Table1[[#This Row],[gross]]-Table1[[#This Row],[budget]]</f>
        <v>-13642958</v>
      </c>
      <c r="J2860" s="61">
        <f>Table1[[#This Row],[gross]]/1000000</f>
        <v>1.3570420000000001</v>
      </c>
      <c r="K2860" s="61">
        <f>Table1[[#This Row],[budget]]/1000000</f>
        <v>15</v>
      </c>
      <c r="L2860" s="71">
        <f>Table1[[#This Row],[Profit_Margin]]/1000000</f>
        <v>-13.642958</v>
      </c>
    </row>
    <row r="2861" spans="1:12">
      <c r="A2861" s="68" t="s">
        <v>2266</v>
      </c>
      <c r="B2861" s="61">
        <v>111</v>
      </c>
      <c r="C2861" s="62">
        <v>42877165</v>
      </c>
      <c r="D2861" s="61" t="s">
        <v>464</v>
      </c>
      <c r="E2861" s="61" t="s">
        <v>2267</v>
      </c>
      <c r="F2861" s="61" t="s">
        <v>37</v>
      </c>
      <c r="G2861" s="62">
        <v>86000000</v>
      </c>
      <c r="H2861" s="61">
        <v>6.1</v>
      </c>
      <c r="I2861" s="62">
        <f>Table1[[#This Row],[gross]]-Table1[[#This Row],[budget]]</f>
        <v>-43122835</v>
      </c>
      <c r="J2861" s="61">
        <f>Table1[[#This Row],[gross]]/1000000</f>
        <v>42.877164999999998</v>
      </c>
      <c r="K2861" s="61">
        <f>Table1[[#This Row],[budget]]/1000000</f>
        <v>86</v>
      </c>
      <c r="L2861" s="71">
        <f>Table1[[#This Row],[Profit_Margin]]/1000000</f>
        <v>-43.122835000000002</v>
      </c>
    </row>
    <row r="2862" spans="1:12">
      <c r="A2862" s="68" t="s">
        <v>12822</v>
      </c>
      <c r="B2862" s="61">
        <v>109</v>
      </c>
      <c r="C2862" s="62">
        <v>16901126</v>
      </c>
      <c r="D2862" s="61" t="s">
        <v>16544</v>
      </c>
      <c r="E2862" s="61" t="s">
        <v>16545</v>
      </c>
      <c r="F2862" s="61" t="s">
        <v>37</v>
      </c>
      <c r="G2862" s="62">
        <v>7000000</v>
      </c>
      <c r="H2862" s="61">
        <v>6.9</v>
      </c>
      <c r="I2862" s="62">
        <f>Table1[[#This Row],[gross]]-Table1[[#This Row],[budget]]</f>
        <v>9901126</v>
      </c>
      <c r="J2862" s="61">
        <f>Table1[[#This Row],[gross]]/1000000</f>
        <v>16.901126000000001</v>
      </c>
      <c r="K2862" s="61">
        <f>Table1[[#This Row],[budget]]/1000000</f>
        <v>7</v>
      </c>
      <c r="L2862" s="71">
        <f>Table1[[#This Row],[Profit_Margin]]/1000000</f>
        <v>9.9011259999999996</v>
      </c>
    </row>
    <row r="2863" spans="1:12">
      <c r="A2863" s="68" t="s">
        <v>20316</v>
      </c>
      <c r="B2863" s="61">
        <v>102</v>
      </c>
      <c r="C2863" s="62">
        <v>1477002</v>
      </c>
      <c r="D2863" s="61" t="s">
        <v>214</v>
      </c>
      <c r="E2863" s="61" t="s">
        <v>20317</v>
      </c>
      <c r="F2863" s="61" t="s">
        <v>37</v>
      </c>
      <c r="G2863" s="62">
        <v>2000000</v>
      </c>
      <c r="H2863" s="61">
        <v>6.9</v>
      </c>
      <c r="I2863" s="62">
        <f>Table1[[#This Row],[gross]]-Table1[[#This Row],[budget]]</f>
        <v>-522998</v>
      </c>
      <c r="J2863" s="61">
        <f>Table1[[#This Row],[gross]]/1000000</f>
        <v>1.4770019999999999</v>
      </c>
      <c r="K2863" s="61">
        <f>Table1[[#This Row],[budget]]/1000000</f>
        <v>2</v>
      </c>
      <c r="L2863" s="71">
        <f>Table1[[#This Row],[Profit_Margin]]/1000000</f>
        <v>-0.52299799999999996</v>
      </c>
    </row>
    <row r="2864" spans="1:12">
      <c r="A2864" s="68" t="s">
        <v>3722</v>
      </c>
      <c r="B2864" s="61">
        <v>99</v>
      </c>
      <c r="C2864" s="62">
        <v>59617068</v>
      </c>
      <c r="D2864" s="61" t="s">
        <v>1681</v>
      </c>
      <c r="E2864" s="61" t="s">
        <v>3723</v>
      </c>
      <c r="F2864" s="61" t="s">
        <v>37</v>
      </c>
      <c r="G2864" s="62">
        <v>65000000</v>
      </c>
      <c r="H2864" s="61">
        <v>6.4</v>
      </c>
      <c r="I2864" s="62">
        <f>Table1[[#This Row],[gross]]-Table1[[#This Row],[budget]]</f>
        <v>-5382932</v>
      </c>
      <c r="J2864" s="61">
        <f>Table1[[#This Row],[gross]]/1000000</f>
        <v>59.617068000000003</v>
      </c>
      <c r="K2864" s="61">
        <f>Table1[[#This Row],[budget]]/1000000</f>
        <v>65</v>
      </c>
      <c r="L2864" s="71">
        <f>Table1[[#This Row],[Profit_Margin]]/1000000</f>
        <v>-5.3829320000000003</v>
      </c>
    </row>
    <row r="2865" spans="1:12">
      <c r="A2865" s="68" t="s">
        <v>850</v>
      </c>
      <c r="B2865" s="61">
        <v>111</v>
      </c>
      <c r="C2865" s="62">
        <v>48430355</v>
      </c>
      <c r="D2865" s="61" t="s">
        <v>2527</v>
      </c>
      <c r="E2865" s="61" t="s">
        <v>3435</v>
      </c>
      <c r="F2865" s="61" t="s">
        <v>37</v>
      </c>
      <c r="G2865" s="62">
        <v>70000000</v>
      </c>
      <c r="H2865" s="61">
        <v>5.3</v>
      </c>
      <c r="I2865" s="62">
        <f>Table1[[#This Row],[gross]]-Table1[[#This Row],[budget]]</f>
        <v>-21569645</v>
      </c>
      <c r="J2865" s="61">
        <f>Table1[[#This Row],[gross]]/1000000</f>
        <v>48.430354999999999</v>
      </c>
      <c r="K2865" s="61">
        <f>Table1[[#This Row],[budget]]/1000000</f>
        <v>70</v>
      </c>
      <c r="L2865" s="71">
        <f>Table1[[#This Row],[Profit_Margin]]/1000000</f>
        <v>-21.569645000000001</v>
      </c>
    </row>
    <row r="2866" spans="1:12">
      <c r="A2866" s="68" t="s">
        <v>12115</v>
      </c>
      <c r="B2866" s="61">
        <v>122</v>
      </c>
      <c r="C2866" s="62">
        <v>22000</v>
      </c>
      <c r="D2866" s="61" t="s">
        <v>2683</v>
      </c>
      <c r="E2866" s="61" t="s">
        <v>19521</v>
      </c>
      <c r="F2866" s="61" t="s">
        <v>37</v>
      </c>
      <c r="G2866" s="62">
        <v>3000000</v>
      </c>
      <c r="H2866" s="61">
        <v>5.8</v>
      </c>
      <c r="I2866" s="62">
        <f>Table1[[#This Row],[gross]]-Table1[[#This Row],[budget]]</f>
        <v>-2978000</v>
      </c>
      <c r="J2866" s="61">
        <f>Table1[[#This Row],[gross]]/1000000</f>
        <v>2.1999999999999999E-2</v>
      </c>
      <c r="K2866" s="61">
        <f>Table1[[#This Row],[budget]]/1000000</f>
        <v>3</v>
      </c>
      <c r="L2866" s="71">
        <f>Table1[[#This Row],[Profit_Margin]]/1000000</f>
        <v>-2.9780000000000002</v>
      </c>
    </row>
    <row r="2867" spans="1:12">
      <c r="A2867" s="68" t="s">
        <v>760</v>
      </c>
      <c r="B2867" s="61">
        <v>140</v>
      </c>
      <c r="C2867" s="62">
        <v>35183792</v>
      </c>
      <c r="D2867" s="61" t="s">
        <v>6507</v>
      </c>
      <c r="E2867" s="61" t="s">
        <v>6570</v>
      </c>
      <c r="F2867" s="61" t="s">
        <v>37</v>
      </c>
      <c r="G2867" s="62">
        <v>38000000</v>
      </c>
      <c r="H2867" s="61">
        <v>7.2</v>
      </c>
      <c r="I2867" s="62">
        <f>Table1[[#This Row],[gross]]-Table1[[#This Row],[budget]]</f>
        <v>-2816208</v>
      </c>
      <c r="J2867" s="61">
        <f>Table1[[#This Row],[gross]]/1000000</f>
        <v>35.183791999999997</v>
      </c>
      <c r="K2867" s="61">
        <f>Table1[[#This Row],[budget]]/1000000</f>
        <v>38</v>
      </c>
      <c r="L2867" s="71">
        <f>Table1[[#This Row],[Profit_Margin]]/1000000</f>
        <v>-2.816208</v>
      </c>
    </row>
    <row r="2868" spans="1:12">
      <c r="A2868" s="68" t="s">
        <v>9144</v>
      </c>
      <c r="B2868" s="61">
        <v>110</v>
      </c>
      <c r="C2868" s="62">
        <v>13823741</v>
      </c>
      <c r="D2868" s="61" t="s">
        <v>6113</v>
      </c>
      <c r="E2868" s="61" t="s">
        <v>9145</v>
      </c>
      <c r="F2868" s="61" t="s">
        <v>37</v>
      </c>
      <c r="G2868" s="62">
        <v>13500000</v>
      </c>
      <c r="H2868" s="61">
        <v>6.9</v>
      </c>
      <c r="I2868" s="62">
        <f>Table1[[#This Row],[gross]]-Table1[[#This Row],[budget]]</f>
        <v>323741</v>
      </c>
      <c r="J2868" s="61">
        <f>Table1[[#This Row],[gross]]/1000000</f>
        <v>13.823741</v>
      </c>
      <c r="K2868" s="61">
        <f>Table1[[#This Row],[budget]]/1000000</f>
        <v>13.5</v>
      </c>
      <c r="L2868" s="71">
        <f>Table1[[#This Row],[Profit_Margin]]/1000000</f>
        <v>0.323741</v>
      </c>
    </row>
    <row r="2869" spans="1:12">
      <c r="A2869" s="68" t="s">
        <v>15874</v>
      </c>
      <c r="B2869" s="61">
        <v>101</v>
      </c>
      <c r="C2869" s="62">
        <v>34017854</v>
      </c>
      <c r="D2869" s="61" t="s">
        <v>1671</v>
      </c>
      <c r="E2869" s="61" t="s">
        <v>15875</v>
      </c>
      <c r="F2869" s="61" t="s">
        <v>37</v>
      </c>
      <c r="G2869" s="62">
        <v>8500000</v>
      </c>
      <c r="H2869" s="61">
        <v>6.5</v>
      </c>
      <c r="I2869" s="62">
        <f>Table1[[#This Row],[gross]]-Table1[[#This Row],[budget]]</f>
        <v>25517854</v>
      </c>
      <c r="J2869" s="61">
        <f>Table1[[#This Row],[gross]]/1000000</f>
        <v>34.017854</v>
      </c>
      <c r="K2869" s="61">
        <f>Table1[[#This Row],[budget]]/1000000</f>
        <v>8.5</v>
      </c>
      <c r="L2869" s="71">
        <f>Table1[[#This Row],[Profit_Margin]]/1000000</f>
        <v>25.517854</v>
      </c>
    </row>
    <row r="2870" spans="1:12">
      <c r="A2870" s="68" t="s">
        <v>4939</v>
      </c>
      <c r="B2870" s="61">
        <v>107</v>
      </c>
      <c r="C2870" s="62">
        <v>80270227</v>
      </c>
      <c r="D2870" s="61" t="s">
        <v>1628</v>
      </c>
      <c r="E2870" s="61" t="s">
        <v>4942</v>
      </c>
      <c r="F2870" s="61" t="s">
        <v>37</v>
      </c>
      <c r="G2870" s="62">
        <v>50000000</v>
      </c>
      <c r="H2870" s="61">
        <v>5.0999999999999996</v>
      </c>
      <c r="I2870" s="62">
        <f>Table1[[#This Row],[gross]]-Table1[[#This Row],[budget]]</f>
        <v>30270227</v>
      </c>
      <c r="J2870" s="61">
        <f>Table1[[#This Row],[gross]]/1000000</f>
        <v>80.270227000000006</v>
      </c>
      <c r="K2870" s="61">
        <f>Table1[[#This Row],[budget]]/1000000</f>
        <v>50</v>
      </c>
      <c r="L2870" s="71">
        <f>Table1[[#This Row],[Profit_Margin]]/1000000</f>
        <v>30.270226999999998</v>
      </c>
    </row>
    <row r="2871" spans="1:12">
      <c r="A2871" s="68" t="s">
        <v>16917</v>
      </c>
      <c r="B2871" s="61">
        <v>116</v>
      </c>
      <c r="C2871" s="62">
        <v>2268296</v>
      </c>
      <c r="D2871" s="61" t="s">
        <v>4075</v>
      </c>
      <c r="E2871" s="61" t="s">
        <v>16918</v>
      </c>
      <c r="F2871" s="61" t="s">
        <v>37</v>
      </c>
      <c r="G2871" s="62">
        <v>6500000</v>
      </c>
      <c r="H2871" s="61">
        <v>6.9</v>
      </c>
      <c r="I2871" s="62">
        <f>Table1[[#This Row],[gross]]-Table1[[#This Row],[budget]]</f>
        <v>-4231704</v>
      </c>
      <c r="J2871" s="61">
        <f>Table1[[#This Row],[gross]]/1000000</f>
        <v>2.2682959999999999</v>
      </c>
      <c r="K2871" s="61">
        <f>Table1[[#This Row],[budget]]/1000000</f>
        <v>6.5</v>
      </c>
      <c r="L2871" s="71">
        <f>Table1[[#This Row],[Profit_Margin]]/1000000</f>
        <v>-4.2317039999999997</v>
      </c>
    </row>
    <row r="2872" spans="1:12">
      <c r="A2872" s="68" t="s">
        <v>9392</v>
      </c>
      <c r="B2872" s="61">
        <v>109</v>
      </c>
      <c r="C2872" s="62">
        <v>14060950</v>
      </c>
      <c r="D2872" s="61" t="s">
        <v>3409</v>
      </c>
      <c r="E2872" s="61" t="s">
        <v>13921</v>
      </c>
      <c r="F2872" s="61" t="s">
        <v>37</v>
      </c>
      <c r="G2872" s="62">
        <v>12500000</v>
      </c>
      <c r="H2872" s="61">
        <v>6.9</v>
      </c>
      <c r="I2872" s="62">
        <f>Table1[[#This Row],[gross]]-Table1[[#This Row],[budget]]</f>
        <v>1560950</v>
      </c>
      <c r="J2872" s="61">
        <f>Table1[[#This Row],[gross]]/1000000</f>
        <v>14.06095</v>
      </c>
      <c r="K2872" s="61">
        <f>Table1[[#This Row],[budget]]/1000000</f>
        <v>12.5</v>
      </c>
      <c r="L2872" s="71">
        <f>Table1[[#This Row],[Profit_Margin]]/1000000</f>
        <v>1.5609500000000001</v>
      </c>
    </row>
    <row r="2873" spans="1:12">
      <c r="A2873" s="68" t="s">
        <v>1776</v>
      </c>
      <c r="B2873" s="61">
        <v>78</v>
      </c>
      <c r="C2873" s="62">
        <v>89296573</v>
      </c>
      <c r="D2873" s="61" t="s">
        <v>271</v>
      </c>
      <c r="E2873" s="61" t="s">
        <v>1779</v>
      </c>
      <c r="F2873" s="61" t="s">
        <v>37</v>
      </c>
      <c r="G2873" s="62">
        <v>100000000</v>
      </c>
      <c r="H2873" s="61">
        <v>7.3</v>
      </c>
      <c r="I2873" s="62">
        <f>Table1[[#This Row],[gross]]-Table1[[#This Row],[budget]]</f>
        <v>-10703427</v>
      </c>
      <c r="J2873" s="61">
        <f>Table1[[#This Row],[gross]]/1000000</f>
        <v>89.296572999999995</v>
      </c>
      <c r="K2873" s="61">
        <f>Table1[[#This Row],[budget]]/1000000</f>
        <v>100</v>
      </c>
      <c r="L2873" s="71">
        <f>Table1[[#This Row],[Profit_Margin]]/1000000</f>
        <v>-10.703427</v>
      </c>
    </row>
    <row r="2874" spans="1:12">
      <c r="A2874" s="68" t="s">
        <v>5050</v>
      </c>
      <c r="B2874" s="61">
        <v>102</v>
      </c>
      <c r="C2874" s="62">
        <v>10660147</v>
      </c>
      <c r="D2874" s="61" t="s">
        <v>214</v>
      </c>
      <c r="E2874" s="61" t="s">
        <v>10276</v>
      </c>
      <c r="F2874" s="61" t="s">
        <v>37</v>
      </c>
      <c r="G2874" s="62">
        <v>23000000</v>
      </c>
      <c r="H2874" s="61">
        <v>7.2</v>
      </c>
      <c r="I2874" s="62">
        <f>Table1[[#This Row],[gross]]-Table1[[#This Row],[budget]]</f>
        <v>-12339853</v>
      </c>
      <c r="J2874" s="61">
        <f>Table1[[#This Row],[gross]]/1000000</f>
        <v>10.660147</v>
      </c>
      <c r="K2874" s="61">
        <f>Table1[[#This Row],[budget]]/1000000</f>
        <v>23</v>
      </c>
      <c r="L2874" s="71">
        <f>Table1[[#This Row],[Profit_Margin]]/1000000</f>
        <v>-12.339853</v>
      </c>
    </row>
    <row r="2875" spans="1:12">
      <c r="A2875" s="68" t="s">
        <v>2647</v>
      </c>
      <c r="B2875" s="61">
        <v>162</v>
      </c>
      <c r="C2875" s="62">
        <v>78651430</v>
      </c>
      <c r="D2875" s="61" t="s">
        <v>5605</v>
      </c>
      <c r="E2875" s="61" t="s">
        <v>7308</v>
      </c>
      <c r="F2875" s="61" t="s">
        <v>37</v>
      </c>
      <c r="G2875" s="62">
        <v>27000000</v>
      </c>
      <c r="H2875" s="61">
        <v>7.4</v>
      </c>
      <c r="I2875" s="62">
        <f>Table1[[#This Row],[gross]]-Table1[[#This Row],[budget]]</f>
        <v>51651430</v>
      </c>
      <c r="J2875" s="61">
        <f>Table1[[#This Row],[gross]]/1000000</f>
        <v>78.651430000000005</v>
      </c>
      <c r="K2875" s="61">
        <f>Table1[[#This Row],[budget]]/1000000</f>
        <v>27</v>
      </c>
      <c r="L2875" s="71">
        <f>Table1[[#This Row],[Profit_Margin]]/1000000</f>
        <v>51.651429999999998</v>
      </c>
    </row>
    <row r="2876" spans="1:12">
      <c r="A2876" s="68" t="s">
        <v>3098</v>
      </c>
      <c r="B2876" s="61">
        <v>132</v>
      </c>
      <c r="C2876" s="62">
        <v>101530738</v>
      </c>
      <c r="D2876" s="61" t="s">
        <v>334</v>
      </c>
      <c r="E2876" s="61" t="s">
        <v>4615</v>
      </c>
      <c r="F2876" s="61" t="s">
        <v>37</v>
      </c>
      <c r="G2876" s="62">
        <v>55000000</v>
      </c>
      <c r="H2876" s="61">
        <v>7.2</v>
      </c>
      <c r="I2876" s="62">
        <f>Table1[[#This Row],[gross]]-Table1[[#This Row],[budget]]</f>
        <v>46530738</v>
      </c>
      <c r="J2876" s="61">
        <f>Table1[[#This Row],[gross]]/1000000</f>
        <v>101.530738</v>
      </c>
      <c r="K2876" s="61">
        <f>Table1[[#This Row],[budget]]/1000000</f>
        <v>55</v>
      </c>
      <c r="L2876" s="71">
        <f>Table1[[#This Row],[Profit_Margin]]/1000000</f>
        <v>46.530737999999999</v>
      </c>
    </row>
    <row r="2877" spans="1:12">
      <c r="A2877" s="68" t="s">
        <v>2682</v>
      </c>
      <c r="B2877" s="61">
        <v>122</v>
      </c>
      <c r="C2877" s="62">
        <v>75072454</v>
      </c>
      <c r="D2877" s="61" t="s">
        <v>4384</v>
      </c>
      <c r="E2877" s="61" t="s">
        <v>11740</v>
      </c>
      <c r="F2877" s="61" t="s">
        <v>37</v>
      </c>
      <c r="G2877" s="62">
        <v>20000000</v>
      </c>
      <c r="H2877" s="61">
        <v>6.7</v>
      </c>
      <c r="I2877" s="62">
        <f>Table1[[#This Row],[gross]]-Table1[[#This Row],[budget]]</f>
        <v>55072454</v>
      </c>
      <c r="J2877" s="61">
        <f>Table1[[#This Row],[gross]]/1000000</f>
        <v>75.072453999999993</v>
      </c>
      <c r="K2877" s="61">
        <f>Table1[[#This Row],[budget]]/1000000</f>
        <v>20</v>
      </c>
      <c r="L2877" s="71">
        <f>Table1[[#This Row],[Profit_Margin]]/1000000</f>
        <v>55.072454</v>
      </c>
    </row>
    <row r="2878" spans="1:12">
      <c r="A2878" s="68" t="s">
        <v>4733</v>
      </c>
      <c r="B2878" s="61">
        <v>132</v>
      </c>
      <c r="C2878" s="62">
        <v>204565000</v>
      </c>
      <c r="D2878" s="61" t="s">
        <v>6403</v>
      </c>
      <c r="E2878" s="61" t="s">
        <v>14006</v>
      </c>
      <c r="F2878" s="61" t="s">
        <v>37</v>
      </c>
      <c r="G2878" s="62">
        <v>8000000</v>
      </c>
      <c r="H2878" s="61">
        <v>8</v>
      </c>
      <c r="I2878" s="62">
        <f>Table1[[#This Row],[gross]]-Table1[[#This Row],[budget]]</f>
        <v>196565000</v>
      </c>
      <c r="J2878" s="61">
        <f>Table1[[#This Row],[gross]]/1000000</f>
        <v>204.565</v>
      </c>
      <c r="K2878" s="61">
        <f>Table1[[#This Row],[budget]]/1000000</f>
        <v>8</v>
      </c>
      <c r="L2878" s="71">
        <f>Table1[[#This Row],[Profit_Margin]]/1000000</f>
        <v>196.565</v>
      </c>
    </row>
    <row r="2879" spans="1:12">
      <c r="A2879" s="68" t="s">
        <v>1783</v>
      </c>
      <c r="B2879" s="61">
        <v>103</v>
      </c>
      <c r="C2879" s="62">
        <v>85017401</v>
      </c>
      <c r="D2879" s="61" t="s">
        <v>50</v>
      </c>
      <c r="E2879" s="61" t="s">
        <v>1785</v>
      </c>
      <c r="F2879" s="61" t="s">
        <v>37</v>
      </c>
      <c r="G2879" s="62">
        <v>92000000</v>
      </c>
      <c r="H2879" s="61">
        <v>6.7</v>
      </c>
      <c r="I2879" s="62">
        <f>Table1[[#This Row],[gross]]-Table1[[#This Row],[budget]]</f>
        <v>-6982599</v>
      </c>
      <c r="J2879" s="61">
        <f>Table1[[#This Row],[gross]]/1000000</f>
        <v>85.017401000000007</v>
      </c>
      <c r="K2879" s="61">
        <f>Table1[[#This Row],[budget]]/1000000</f>
        <v>92</v>
      </c>
      <c r="L2879" s="71">
        <f>Table1[[#This Row],[Profit_Margin]]/1000000</f>
        <v>-6.9825990000000004</v>
      </c>
    </row>
    <row r="2880" spans="1:12">
      <c r="A2880" s="68" t="s">
        <v>1880</v>
      </c>
      <c r="B2880" s="61">
        <v>131</v>
      </c>
      <c r="C2880" s="62">
        <v>39292022</v>
      </c>
      <c r="D2880" s="61" t="s">
        <v>50</v>
      </c>
      <c r="E2880" s="61" t="s">
        <v>1881</v>
      </c>
      <c r="F2880" s="61" t="s">
        <v>37</v>
      </c>
      <c r="G2880" s="62">
        <v>90000000</v>
      </c>
      <c r="H2880" s="61">
        <v>6.1</v>
      </c>
      <c r="I2880" s="62">
        <f>Table1[[#This Row],[gross]]-Table1[[#This Row],[budget]]</f>
        <v>-50707978</v>
      </c>
      <c r="J2880" s="61">
        <f>Table1[[#This Row],[gross]]/1000000</f>
        <v>39.292022000000003</v>
      </c>
      <c r="K2880" s="61">
        <f>Table1[[#This Row],[budget]]/1000000</f>
        <v>90</v>
      </c>
      <c r="L2880" s="71">
        <f>Table1[[#This Row],[Profit_Margin]]/1000000</f>
        <v>-50.707977999999997</v>
      </c>
    </row>
    <row r="2881" spans="1:12">
      <c r="A2881" s="68" t="s">
        <v>1784</v>
      </c>
      <c r="B2881" s="61">
        <v>113</v>
      </c>
      <c r="C2881" s="62">
        <v>102981571</v>
      </c>
      <c r="D2881" s="61" t="s">
        <v>50</v>
      </c>
      <c r="E2881" s="61" t="s">
        <v>2531</v>
      </c>
      <c r="F2881" s="61" t="s">
        <v>37</v>
      </c>
      <c r="G2881" s="62">
        <v>80000000</v>
      </c>
      <c r="H2881" s="61">
        <v>6.5</v>
      </c>
      <c r="I2881" s="62">
        <f>Table1[[#This Row],[gross]]-Table1[[#This Row],[budget]]</f>
        <v>22981571</v>
      </c>
      <c r="J2881" s="61">
        <f>Table1[[#This Row],[gross]]/1000000</f>
        <v>102.981571</v>
      </c>
      <c r="K2881" s="61">
        <f>Table1[[#This Row],[budget]]/1000000</f>
        <v>80</v>
      </c>
      <c r="L2881" s="71">
        <f>Table1[[#This Row],[Profit_Margin]]/1000000</f>
        <v>22.981570999999999</v>
      </c>
    </row>
    <row r="2882" spans="1:12">
      <c r="A2882" s="68" t="s">
        <v>5164</v>
      </c>
      <c r="B2882" s="61">
        <v>130</v>
      </c>
      <c r="C2882" s="62">
        <v>9589875</v>
      </c>
      <c r="D2882" s="61" t="s">
        <v>1634</v>
      </c>
      <c r="E2882" s="61" t="s">
        <v>7091</v>
      </c>
      <c r="F2882" s="61" t="s">
        <v>37</v>
      </c>
      <c r="G2882" s="62">
        <v>40000000</v>
      </c>
      <c r="H2882" s="61">
        <v>7.3</v>
      </c>
      <c r="I2882" s="62">
        <f>Table1[[#This Row],[gross]]-Table1[[#This Row],[budget]]</f>
        <v>-30410125</v>
      </c>
      <c r="J2882" s="61">
        <f>Table1[[#This Row],[gross]]/1000000</f>
        <v>9.5898749999999993</v>
      </c>
      <c r="K2882" s="61">
        <f>Table1[[#This Row],[budget]]/1000000</f>
        <v>40</v>
      </c>
      <c r="L2882" s="71">
        <f>Table1[[#This Row],[Profit_Margin]]/1000000</f>
        <v>-30.410125000000001</v>
      </c>
    </row>
    <row r="2883" spans="1:12">
      <c r="A2883" s="68" t="s">
        <v>16722</v>
      </c>
      <c r="B2883" s="61">
        <v>108</v>
      </c>
      <c r="C2883" s="62">
        <v>453079</v>
      </c>
      <c r="D2883" s="61" t="s">
        <v>1671</v>
      </c>
      <c r="E2883" s="61" t="s">
        <v>16723</v>
      </c>
      <c r="F2883" s="61" t="s">
        <v>37</v>
      </c>
      <c r="G2883" s="62">
        <v>7000000</v>
      </c>
      <c r="H2883" s="61">
        <v>5.9</v>
      </c>
      <c r="I2883" s="62">
        <f>Table1[[#This Row],[gross]]-Table1[[#This Row],[budget]]</f>
        <v>-6546921</v>
      </c>
      <c r="J2883" s="61">
        <f>Table1[[#This Row],[gross]]/1000000</f>
        <v>0.45307900000000001</v>
      </c>
      <c r="K2883" s="61">
        <f>Table1[[#This Row],[budget]]/1000000</f>
        <v>7</v>
      </c>
      <c r="L2883" s="71">
        <f>Table1[[#This Row],[Profit_Margin]]/1000000</f>
        <v>-6.5469210000000002</v>
      </c>
    </row>
    <row r="2884" spans="1:12">
      <c r="A2884" s="68" t="s">
        <v>14112</v>
      </c>
      <c r="B2884" s="61">
        <v>92</v>
      </c>
      <c r="C2884" s="62">
        <v>31397498</v>
      </c>
      <c r="D2884" s="61" t="s">
        <v>5103</v>
      </c>
      <c r="E2884" s="61" t="s">
        <v>14113</v>
      </c>
      <c r="F2884" s="61" t="s">
        <v>37</v>
      </c>
      <c r="G2884" s="62">
        <v>12000000</v>
      </c>
      <c r="H2884" s="61">
        <v>5.4</v>
      </c>
      <c r="I2884" s="62">
        <f>Table1[[#This Row],[gross]]-Table1[[#This Row],[budget]]</f>
        <v>19397498</v>
      </c>
      <c r="J2884" s="61">
        <f>Table1[[#This Row],[gross]]/1000000</f>
        <v>31.397497999999999</v>
      </c>
      <c r="K2884" s="61">
        <f>Table1[[#This Row],[budget]]/1000000</f>
        <v>12</v>
      </c>
      <c r="L2884" s="71">
        <f>Table1[[#This Row],[Profit_Margin]]/1000000</f>
        <v>19.397497999999999</v>
      </c>
    </row>
    <row r="2885" spans="1:12">
      <c r="A2885" s="68" t="s">
        <v>4903</v>
      </c>
      <c r="B2885" s="61">
        <v>104</v>
      </c>
      <c r="C2885" s="62">
        <v>40064955</v>
      </c>
      <c r="D2885" s="61" t="s">
        <v>7048</v>
      </c>
      <c r="E2885" s="61" t="s">
        <v>12783</v>
      </c>
      <c r="F2885" s="61" t="s">
        <v>37</v>
      </c>
      <c r="G2885" s="62">
        <v>15000000</v>
      </c>
      <c r="H2885" s="61">
        <v>6.4</v>
      </c>
      <c r="I2885" s="62">
        <f>Table1[[#This Row],[gross]]-Table1[[#This Row],[budget]]</f>
        <v>25064955</v>
      </c>
      <c r="J2885" s="61">
        <f>Table1[[#This Row],[gross]]/1000000</f>
        <v>40.064954999999998</v>
      </c>
      <c r="K2885" s="61">
        <f>Table1[[#This Row],[budget]]/1000000</f>
        <v>15</v>
      </c>
      <c r="L2885" s="71">
        <f>Table1[[#This Row],[Profit_Margin]]/1000000</f>
        <v>25.064955000000001</v>
      </c>
    </row>
    <row r="2886" spans="1:12">
      <c r="A2886" s="68" t="s">
        <v>260</v>
      </c>
      <c r="B2886" s="61">
        <v>125</v>
      </c>
      <c r="C2886" s="62">
        <v>75764085</v>
      </c>
      <c r="D2886" s="61" t="s">
        <v>2490</v>
      </c>
      <c r="E2886" s="61" t="s">
        <v>4031</v>
      </c>
      <c r="F2886" s="61" t="s">
        <v>37</v>
      </c>
      <c r="G2886" s="62">
        <v>60000000</v>
      </c>
      <c r="H2886" s="61">
        <v>6.7</v>
      </c>
      <c r="I2886" s="62">
        <f>Table1[[#This Row],[gross]]-Table1[[#This Row],[budget]]</f>
        <v>15764085</v>
      </c>
      <c r="J2886" s="61">
        <f>Table1[[#This Row],[gross]]/1000000</f>
        <v>75.764084999999994</v>
      </c>
      <c r="K2886" s="61">
        <f>Table1[[#This Row],[budget]]/1000000</f>
        <v>60</v>
      </c>
      <c r="L2886" s="71">
        <f>Table1[[#This Row],[Profit_Margin]]/1000000</f>
        <v>15.764085</v>
      </c>
    </row>
    <row r="2887" spans="1:12">
      <c r="A2887" s="68" t="s">
        <v>10977</v>
      </c>
      <c r="B2887" s="61">
        <v>103</v>
      </c>
      <c r="C2887" s="62">
        <v>6061759</v>
      </c>
      <c r="D2887" s="61" t="s">
        <v>1415</v>
      </c>
      <c r="E2887" s="61" t="s">
        <v>11754</v>
      </c>
      <c r="F2887" s="61" t="s">
        <v>37</v>
      </c>
      <c r="G2887" s="62">
        <v>17000000</v>
      </c>
      <c r="H2887" s="61">
        <v>6.3</v>
      </c>
      <c r="I2887" s="62">
        <f>Table1[[#This Row],[gross]]-Table1[[#This Row],[budget]]</f>
        <v>-10938241</v>
      </c>
      <c r="J2887" s="61">
        <f>Table1[[#This Row],[gross]]/1000000</f>
        <v>6.0617590000000003</v>
      </c>
      <c r="K2887" s="61">
        <f>Table1[[#This Row],[budget]]/1000000</f>
        <v>17</v>
      </c>
      <c r="L2887" s="71">
        <f>Table1[[#This Row],[Profit_Margin]]/1000000</f>
        <v>-10.938241</v>
      </c>
    </row>
    <row r="2888" spans="1:12">
      <c r="A2888" s="68" t="s">
        <v>1739</v>
      </c>
      <c r="B2888" s="61">
        <v>116</v>
      </c>
      <c r="C2888" s="62">
        <v>18573791</v>
      </c>
      <c r="D2888" s="61" t="s">
        <v>4763</v>
      </c>
      <c r="E2888" s="61" t="s">
        <v>4764</v>
      </c>
      <c r="F2888" s="61" t="s">
        <v>37</v>
      </c>
      <c r="G2888" s="62">
        <v>55000000</v>
      </c>
      <c r="H2888" s="61">
        <v>5.8</v>
      </c>
      <c r="I2888" s="62">
        <f>Table1[[#This Row],[gross]]-Table1[[#This Row],[budget]]</f>
        <v>-36426209</v>
      </c>
      <c r="J2888" s="61">
        <f>Table1[[#This Row],[gross]]/1000000</f>
        <v>18.573791</v>
      </c>
      <c r="K2888" s="61">
        <f>Table1[[#This Row],[budget]]/1000000</f>
        <v>55</v>
      </c>
      <c r="L2888" s="71">
        <f>Table1[[#This Row],[Profit_Margin]]/1000000</f>
        <v>-36.426209</v>
      </c>
    </row>
    <row r="2889" spans="1:12">
      <c r="A2889" s="68" t="s">
        <v>499</v>
      </c>
      <c r="B2889" s="61">
        <v>106</v>
      </c>
      <c r="C2889" s="62">
        <v>144512310</v>
      </c>
      <c r="D2889" s="61" t="s">
        <v>334</v>
      </c>
      <c r="E2889" s="61" t="s">
        <v>681</v>
      </c>
      <c r="F2889" s="61" t="s">
        <v>37</v>
      </c>
      <c r="G2889" s="62">
        <v>38000000</v>
      </c>
      <c r="H2889" s="61">
        <v>6.7</v>
      </c>
      <c r="I2889" s="62">
        <f>Table1[[#This Row],[gross]]-Table1[[#This Row],[budget]]</f>
        <v>106512310</v>
      </c>
      <c r="J2889" s="61">
        <f>Table1[[#This Row],[gross]]/1000000</f>
        <v>144.51231000000001</v>
      </c>
      <c r="K2889" s="61">
        <f>Table1[[#This Row],[budget]]/1000000</f>
        <v>38</v>
      </c>
      <c r="L2889" s="71">
        <f>Table1[[#This Row],[Profit_Margin]]/1000000</f>
        <v>106.51231</v>
      </c>
    </row>
    <row r="2890" spans="1:12">
      <c r="A2890" s="68" t="s">
        <v>408</v>
      </c>
      <c r="B2890" s="61">
        <v>104</v>
      </c>
      <c r="C2890" s="62">
        <v>62494975</v>
      </c>
      <c r="D2890" s="61" t="s">
        <v>334</v>
      </c>
      <c r="E2890" s="61" t="s">
        <v>2419</v>
      </c>
      <c r="F2890" s="61" t="s">
        <v>37</v>
      </c>
      <c r="G2890" s="62">
        <v>85000000</v>
      </c>
      <c r="H2890" s="61">
        <v>6</v>
      </c>
      <c r="I2890" s="62">
        <f>Table1[[#This Row],[gross]]-Table1[[#This Row],[budget]]</f>
        <v>-22505025</v>
      </c>
      <c r="J2890" s="61">
        <f>Table1[[#This Row],[gross]]/1000000</f>
        <v>62.494974999999997</v>
      </c>
      <c r="K2890" s="61">
        <f>Table1[[#This Row],[budget]]/1000000</f>
        <v>85</v>
      </c>
      <c r="L2890" s="71">
        <f>Table1[[#This Row],[Profit_Margin]]/1000000</f>
        <v>-22.505025</v>
      </c>
    </row>
    <row r="2891" spans="1:12">
      <c r="A2891" s="68" t="s">
        <v>14139</v>
      </c>
      <c r="B2891" s="61">
        <v>133</v>
      </c>
      <c r="C2891" s="62">
        <v>124868837</v>
      </c>
      <c r="D2891" s="61" t="s">
        <v>214</v>
      </c>
      <c r="E2891" s="61" t="s">
        <v>14140</v>
      </c>
      <c r="F2891" s="61" t="s">
        <v>37</v>
      </c>
      <c r="G2891" s="62">
        <v>12000000</v>
      </c>
      <c r="H2891" s="61">
        <v>7.8</v>
      </c>
      <c r="I2891" s="62">
        <f>Table1[[#This Row],[gross]]-Table1[[#This Row],[budget]]</f>
        <v>112868837</v>
      </c>
      <c r="J2891" s="61">
        <f>Table1[[#This Row],[gross]]/1000000</f>
        <v>124.868837</v>
      </c>
      <c r="K2891" s="61">
        <f>Table1[[#This Row],[budget]]/1000000</f>
        <v>12</v>
      </c>
      <c r="L2891" s="71">
        <f>Table1[[#This Row],[Profit_Margin]]/1000000</f>
        <v>112.868837</v>
      </c>
    </row>
    <row r="2892" spans="1:12">
      <c r="A2892" s="68" t="s">
        <v>1971</v>
      </c>
      <c r="B2892" s="61">
        <v>126</v>
      </c>
      <c r="C2892" s="62">
        <v>63540020</v>
      </c>
      <c r="D2892" s="61" t="s">
        <v>73</v>
      </c>
      <c r="E2892" s="61" t="s">
        <v>1973</v>
      </c>
      <c r="F2892" s="61" t="s">
        <v>37</v>
      </c>
      <c r="G2892" s="62">
        <v>93000000</v>
      </c>
      <c r="H2892" s="61">
        <v>7.7</v>
      </c>
      <c r="I2892" s="62">
        <f>Table1[[#This Row],[gross]]-Table1[[#This Row],[budget]]</f>
        <v>-29459980</v>
      </c>
      <c r="J2892" s="61">
        <f>Table1[[#This Row],[gross]]/1000000</f>
        <v>63.540019999999998</v>
      </c>
      <c r="K2892" s="61">
        <f>Table1[[#This Row],[budget]]/1000000</f>
        <v>93</v>
      </c>
      <c r="L2892" s="71">
        <f>Table1[[#This Row],[Profit_Margin]]/1000000</f>
        <v>-29.459980000000002</v>
      </c>
    </row>
    <row r="2893" spans="1:12">
      <c r="A2893" s="68" t="s">
        <v>1104</v>
      </c>
      <c r="B2893" s="61">
        <v>128</v>
      </c>
      <c r="C2893" s="62">
        <v>3254172</v>
      </c>
      <c r="D2893" s="61" t="s">
        <v>3581</v>
      </c>
      <c r="E2893" s="61" t="s">
        <v>9410</v>
      </c>
      <c r="F2893" s="61" t="s">
        <v>37</v>
      </c>
      <c r="G2893" s="62">
        <v>28000000</v>
      </c>
      <c r="H2893" s="61">
        <v>6.2</v>
      </c>
      <c r="I2893" s="62">
        <f>Table1[[#This Row],[gross]]-Table1[[#This Row],[budget]]</f>
        <v>-24745828</v>
      </c>
      <c r="J2893" s="61">
        <f>Table1[[#This Row],[gross]]/1000000</f>
        <v>3.2541720000000001</v>
      </c>
      <c r="K2893" s="61">
        <f>Table1[[#This Row],[budget]]/1000000</f>
        <v>28</v>
      </c>
      <c r="L2893" s="71">
        <f>Table1[[#This Row],[Profit_Margin]]/1000000</f>
        <v>-24.745827999999999</v>
      </c>
    </row>
    <row r="2894" spans="1:12">
      <c r="A2894" s="68" t="s">
        <v>4166</v>
      </c>
      <c r="B2894" s="61">
        <v>116</v>
      </c>
      <c r="C2894" s="62">
        <v>93571803</v>
      </c>
      <c r="D2894" s="61" t="s">
        <v>1634</v>
      </c>
      <c r="E2894" s="61" t="s">
        <v>14508</v>
      </c>
      <c r="F2894" s="61" t="s">
        <v>37</v>
      </c>
      <c r="G2894" s="62">
        <v>25000000</v>
      </c>
      <c r="H2894" s="61">
        <v>7.9</v>
      </c>
      <c r="I2894" s="62">
        <f>Table1[[#This Row],[gross]]-Table1[[#This Row],[budget]]</f>
        <v>68571803</v>
      </c>
      <c r="J2894" s="61">
        <f>Table1[[#This Row],[gross]]/1000000</f>
        <v>93.571803000000003</v>
      </c>
      <c r="K2894" s="61">
        <f>Table1[[#This Row],[budget]]/1000000</f>
        <v>25</v>
      </c>
      <c r="L2894" s="71">
        <f>Table1[[#This Row],[Profit_Margin]]/1000000</f>
        <v>68.571803000000003</v>
      </c>
    </row>
    <row r="2895" spans="1:12">
      <c r="A2895" s="68" t="s">
        <v>5861</v>
      </c>
      <c r="B2895" s="61">
        <v>82</v>
      </c>
      <c r="C2895" s="62">
        <v>66466372</v>
      </c>
      <c r="D2895" s="61" t="s">
        <v>6403</v>
      </c>
      <c r="E2895" s="61" t="s">
        <v>6405</v>
      </c>
      <c r="F2895" s="61" t="s">
        <v>37</v>
      </c>
      <c r="G2895" s="62">
        <v>40000000</v>
      </c>
      <c r="H2895" s="61">
        <v>5.2</v>
      </c>
      <c r="I2895" s="62">
        <f>Table1[[#This Row],[gross]]-Table1[[#This Row],[budget]]</f>
        <v>26466372</v>
      </c>
      <c r="J2895" s="61">
        <f>Table1[[#This Row],[gross]]/1000000</f>
        <v>66.466372000000007</v>
      </c>
      <c r="K2895" s="61">
        <f>Table1[[#This Row],[budget]]/1000000</f>
        <v>40</v>
      </c>
      <c r="L2895" s="71">
        <f>Table1[[#This Row],[Profit_Margin]]/1000000</f>
        <v>26.466372</v>
      </c>
    </row>
    <row r="2896" spans="1:12">
      <c r="A2896" s="68" t="s">
        <v>2213</v>
      </c>
      <c r="B2896" s="61">
        <v>154</v>
      </c>
      <c r="C2896" s="62">
        <v>158348400</v>
      </c>
      <c r="D2896" s="61" t="s">
        <v>1924</v>
      </c>
      <c r="E2896" s="61" t="s">
        <v>6070</v>
      </c>
      <c r="F2896" s="61" t="s">
        <v>37</v>
      </c>
      <c r="G2896" s="62">
        <v>42000000</v>
      </c>
      <c r="H2896" s="61">
        <v>6.8</v>
      </c>
      <c r="I2896" s="62">
        <f>Table1[[#This Row],[gross]]-Table1[[#This Row],[budget]]</f>
        <v>116348400</v>
      </c>
      <c r="J2896" s="61">
        <f>Table1[[#This Row],[gross]]/1000000</f>
        <v>158.3484</v>
      </c>
      <c r="K2896" s="61">
        <f>Table1[[#This Row],[budget]]/1000000</f>
        <v>42</v>
      </c>
      <c r="L2896" s="71">
        <f>Table1[[#This Row],[Profit_Margin]]/1000000</f>
        <v>116.3484</v>
      </c>
    </row>
    <row r="2897" spans="1:12">
      <c r="A2897" s="68" t="s">
        <v>7498</v>
      </c>
      <c r="B2897" s="61">
        <v>103</v>
      </c>
      <c r="C2897" s="62">
        <v>105444419</v>
      </c>
      <c r="D2897" s="61" t="s">
        <v>1671</v>
      </c>
      <c r="E2897" s="61" t="s">
        <v>8135</v>
      </c>
      <c r="F2897" s="61" t="s">
        <v>37</v>
      </c>
      <c r="G2897" s="62">
        <v>26000000</v>
      </c>
      <c r="H2897" s="61">
        <v>6.2</v>
      </c>
      <c r="I2897" s="62">
        <f>Table1[[#This Row],[gross]]-Table1[[#This Row],[budget]]</f>
        <v>79444419</v>
      </c>
      <c r="J2897" s="61">
        <f>Table1[[#This Row],[gross]]/1000000</f>
        <v>105.444419</v>
      </c>
      <c r="K2897" s="61">
        <f>Table1[[#This Row],[budget]]/1000000</f>
        <v>26</v>
      </c>
      <c r="L2897" s="71">
        <f>Table1[[#This Row],[Profit_Margin]]/1000000</f>
        <v>79.444418999999996</v>
      </c>
    </row>
    <row r="2898" spans="1:12">
      <c r="A2898" s="68" t="s">
        <v>2791</v>
      </c>
      <c r="B2898" s="61">
        <v>137</v>
      </c>
      <c r="C2898" s="62">
        <v>41895491</v>
      </c>
      <c r="D2898" s="61" t="s">
        <v>7901</v>
      </c>
      <c r="E2898" s="61" t="s">
        <v>10107</v>
      </c>
      <c r="F2898" s="61" t="s">
        <v>37</v>
      </c>
      <c r="G2898" s="62">
        <v>24000000</v>
      </c>
      <c r="H2898" s="61">
        <v>7.6</v>
      </c>
      <c r="I2898" s="62">
        <f>Table1[[#This Row],[gross]]-Table1[[#This Row],[budget]]</f>
        <v>17895491</v>
      </c>
      <c r="J2898" s="61">
        <f>Table1[[#This Row],[gross]]/1000000</f>
        <v>41.895491</v>
      </c>
      <c r="K2898" s="61">
        <f>Table1[[#This Row],[budget]]/1000000</f>
        <v>24</v>
      </c>
      <c r="L2898" s="71">
        <f>Table1[[#This Row],[Profit_Margin]]/1000000</f>
        <v>17.895491</v>
      </c>
    </row>
    <row r="2899" spans="1:12">
      <c r="A2899" s="68" t="s">
        <v>6417</v>
      </c>
      <c r="B2899" s="61">
        <v>131</v>
      </c>
      <c r="C2899" s="62">
        <v>28644770</v>
      </c>
      <c r="D2899" s="61" t="s">
        <v>1681</v>
      </c>
      <c r="E2899" s="61" t="s">
        <v>8501</v>
      </c>
      <c r="F2899" s="61" t="s">
        <v>37</v>
      </c>
      <c r="G2899" s="62">
        <v>30000000</v>
      </c>
      <c r="H2899" s="61">
        <v>6.2</v>
      </c>
      <c r="I2899" s="62">
        <f>Table1[[#This Row],[gross]]-Table1[[#This Row],[budget]]</f>
        <v>-1355230</v>
      </c>
      <c r="J2899" s="61">
        <f>Table1[[#This Row],[gross]]/1000000</f>
        <v>28.644770000000001</v>
      </c>
      <c r="K2899" s="61">
        <f>Table1[[#This Row],[budget]]/1000000</f>
        <v>30</v>
      </c>
      <c r="L2899" s="71">
        <f>Table1[[#This Row],[Profit_Margin]]/1000000</f>
        <v>-1.3552299999999999</v>
      </c>
    </row>
    <row r="2900" spans="1:12">
      <c r="A2900" s="68" t="s">
        <v>4107</v>
      </c>
      <c r="B2900" s="61">
        <v>90</v>
      </c>
      <c r="C2900" s="62">
        <v>35231365</v>
      </c>
      <c r="D2900" s="61" t="s">
        <v>4466</v>
      </c>
      <c r="E2900" s="61" t="s">
        <v>4468</v>
      </c>
      <c r="F2900" s="61" t="s">
        <v>37</v>
      </c>
      <c r="G2900" s="62">
        <v>60000000</v>
      </c>
      <c r="H2900" s="61">
        <v>3.6</v>
      </c>
      <c r="I2900" s="62">
        <f>Table1[[#This Row],[gross]]-Table1[[#This Row],[budget]]</f>
        <v>-24768635</v>
      </c>
      <c r="J2900" s="61">
        <f>Table1[[#This Row],[gross]]/1000000</f>
        <v>35.231364999999997</v>
      </c>
      <c r="K2900" s="61">
        <f>Table1[[#This Row],[budget]]/1000000</f>
        <v>60</v>
      </c>
      <c r="L2900" s="71">
        <f>Table1[[#This Row],[Profit_Margin]]/1000000</f>
        <v>-24.768635</v>
      </c>
    </row>
    <row r="2901" spans="1:12">
      <c r="A2901" s="68" t="s">
        <v>4107</v>
      </c>
      <c r="B2901" s="61">
        <v>91</v>
      </c>
      <c r="C2901" s="62">
        <v>130512915</v>
      </c>
      <c r="D2901" s="61" t="s">
        <v>515</v>
      </c>
      <c r="E2901" s="61" t="s">
        <v>5695</v>
      </c>
      <c r="F2901" s="61" t="s">
        <v>37</v>
      </c>
      <c r="G2901" s="62">
        <v>45000000</v>
      </c>
      <c r="H2901" s="61">
        <v>4.8</v>
      </c>
      <c r="I2901" s="62">
        <f>Table1[[#This Row],[gross]]-Table1[[#This Row],[budget]]</f>
        <v>85512915</v>
      </c>
      <c r="J2901" s="61">
        <f>Table1[[#This Row],[gross]]/1000000</f>
        <v>130.51291499999999</v>
      </c>
      <c r="K2901" s="61">
        <f>Table1[[#This Row],[budget]]/1000000</f>
        <v>45</v>
      </c>
      <c r="L2901" s="71">
        <f>Table1[[#This Row],[Profit_Margin]]/1000000</f>
        <v>85.512915000000007</v>
      </c>
    </row>
    <row r="2902" spans="1:12">
      <c r="A2902" s="68" t="s">
        <v>1939</v>
      </c>
      <c r="B2902" s="61">
        <v>146</v>
      </c>
      <c r="C2902" s="62">
        <v>9213</v>
      </c>
      <c r="D2902" s="61" t="s">
        <v>1941</v>
      </c>
      <c r="E2902" s="61" t="s">
        <v>1942</v>
      </c>
      <c r="F2902" s="61" t="s">
        <v>1946</v>
      </c>
      <c r="G2902" s="62">
        <v>94000000</v>
      </c>
      <c r="H2902" s="61">
        <v>7.6</v>
      </c>
      <c r="I2902" s="62">
        <f>Table1[[#This Row],[gross]]-Table1[[#This Row],[budget]]</f>
        <v>-93990787</v>
      </c>
      <c r="J2902" s="61">
        <f>Table1[[#This Row],[gross]]/1000000</f>
        <v>9.2130000000000007E-3</v>
      </c>
      <c r="K2902" s="61">
        <f>Table1[[#This Row],[budget]]/1000000</f>
        <v>94</v>
      </c>
      <c r="L2902" s="71">
        <f>Table1[[#This Row],[Profit_Margin]]/1000000</f>
        <v>-93.990786999999997</v>
      </c>
    </row>
    <row r="2903" spans="1:12">
      <c r="A2903" s="68" t="s">
        <v>5367</v>
      </c>
      <c r="B2903" s="61">
        <v>89</v>
      </c>
      <c r="C2903" s="62">
        <v>21378000</v>
      </c>
      <c r="D2903" s="61" t="s">
        <v>7406</v>
      </c>
      <c r="E2903" s="61" t="s">
        <v>11832</v>
      </c>
      <c r="F2903" s="61" t="s">
        <v>37</v>
      </c>
      <c r="G2903" s="62">
        <v>1000000</v>
      </c>
      <c r="H2903" s="61">
        <v>6.8</v>
      </c>
      <c r="I2903" s="62">
        <f>Table1[[#This Row],[gross]]-Table1[[#This Row],[budget]]</f>
        <v>20378000</v>
      </c>
      <c r="J2903" s="61">
        <f>Table1[[#This Row],[gross]]/1000000</f>
        <v>21.378</v>
      </c>
      <c r="K2903" s="61">
        <f>Table1[[#This Row],[budget]]/1000000</f>
        <v>1</v>
      </c>
      <c r="L2903" s="71">
        <f>Table1[[#This Row],[Profit_Margin]]/1000000</f>
        <v>20.378</v>
      </c>
    </row>
    <row r="2904" spans="1:12">
      <c r="A2904" s="68" t="s">
        <v>946</v>
      </c>
      <c r="B2904" s="61">
        <v>104</v>
      </c>
      <c r="C2904" s="62">
        <v>25040293</v>
      </c>
      <c r="D2904" s="61" t="s">
        <v>42</v>
      </c>
      <c r="E2904" s="61" t="s">
        <v>4690</v>
      </c>
      <c r="F2904" s="61" t="s">
        <v>37</v>
      </c>
      <c r="G2904" s="62">
        <v>55000000</v>
      </c>
      <c r="H2904" s="61">
        <v>6.6</v>
      </c>
      <c r="I2904" s="62">
        <f>Table1[[#This Row],[gross]]-Table1[[#This Row],[budget]]</f>
        <v>-29959707</v>
      </c>
      <c r="J2904" s="61">
        <f>Table1[[#This Row],[gross]]/1000000</f>
        <v>25.040292999999998</v>
      </c>
      <c r="K2904" s="61">
        <f>Table1[[#This Row],[budget]]/1000000</f>
        <v>55</v>
      </c>
      <c r="L2904" s="71">
        <f>Table1[[#This Row],[Profit_Margin]]/1000000</f>
        <v>-29.959707000000002</v>
      </c>
    </row>
    <row r="2905" spans="1:12">
      <c r="A2905" s="68" t="s">
        <v>15224</v>
      </c>
      <c r="B2905" s="61">
        <v>93</v>
      </c>
      <c r="C2905" s="62">
        <v>26583369</v>
      </c>
      <c r="D2905" s="61" t="s">
        <v>3030</v>
      </c>
      <c r="E2905" s="61" t="s">
        <v>15227</v>
      </c>
      <c r="F2905" s="61" t="s">
        <v>37</v>
      </c>
      <c r="G2905" s="62">
        <v>10000000</v>
      </c>
      <c r="H2905" s="61">
        <v>4.8</v>
      </c>
      <c r="I2905" s="62">
        <f>Table1[[#This Row],[gross]]-Table1[[#This Row],[budget]]</f>
        <v>16583369</v>
      </c>
      <c r="J2905" s="61">
        <f>Table1[[#This Row],[gross]]/1000000</f>
        <v>26.583369000000001</v>
      </c>
      <c r="K2905" s="61">
        <f>Table1[[#This Row],[budget]]/1000000</f>
        <v>10</v>
      </c>
      <c r="L2905" s="71">
        <f>Table1[[#This Row],[Profit_Margin]]/1000000</f>
        <v>16.583369000000001</v>
      </c>
    </row>
    <row r="2906" spans="1:12">
      <c r="A2906" s="68" t="s">
        <v>17820</v>
      </c>
      <c r="B2906" s="61">
        <v>90</v>
      </c>
      <c r="C2906" s="62">
        <v>6755271</v>
      </c>
      <c r="D2906" s="61" t="s">
        <v>5544</v>
      </c>
      <c r="E2906" s="61" t="s">
        <v>17821</v>
      </c>
      <c r="F2906" s="61" t="s">
        <v>37</v>
      </c>
      <c r="G2906" s="62">
        <v>5000000</v>
      </c>
      <c r="H2906" s="61">
        <v>5.3</v>
      </c>
      <c r="I2906" s="62">
        <f>Table1[[#This Row],[gross]]-Table1[[#This Row],[budget]]</f>
        <v>1755271</v>
      </c>
      <c r="J2906" s="61">
        <f>Table1[[#This Row],[gross]]/1000000</f>
        <v>6.7552709999999996</v>
      </c>
      <c r="K2906" s="61">
        <f>Table1[[#This Row],[budget]]/1000000</f>
        <v>5</v>
      </c>
      <c r="L2906" s="71">
        <f>Table1[[#This Row],[Profit_Margin]]/1000000</f>
        <v>1.755271</v>
      </c>
    </row>
    <row r="2907" spans="1:12">
      <c r="A2907" s="68" t="s">
        <v>1204</v>
      </c>
      <c r="B2907" s="61">
        <v>96</v>
      </c>
      <c r="C2907" s="62">
        <v>10139254</v>
      </c>
      <c r="D2907" s="61" t="s">
        <v>1849</v>
      </c>
      <c r="E2907" s="61" t="s">
        <v>7764</v>
      </c>
      <c r="F2907" s="61" t="s">
        <v>37</v>
      </c>
      <c r="G2907" s="62">
        <v>35000000</v>
      </c>
      <c r="H2907" s="61">
        <v>7.3</v>
      </c>
      <c r="I2907" s="62">
        <f>Table1[[#This Row],[gross]]-Table1[[#This Row],[budget]]</f>
        <v>-24860746</v>
      </c>
      <c r="J2907" s="61">
        <f>Table1[[#This Row],[gross]]/1000000</f>
        <v>10.139253999999999</v>
      </c>
      <c r="K2907" s="61">
        <f>Table1[[#This Row],[budget]]/1000000</f>
        <v>35</v>
      </c>
      <c r="L2907" s="71">
        <f>Table1[[#This Row],[Profit_Margin]]/1000000</f>
        <v>-24.860745999999999</v>
      </c>
    </row>
    <row r="2908" spans="1:12">
      <c r="A2908" s="68" t="s">
        <v>4773</v>
      </c>
      <c r="B2908" s="61">
        <v>125</v>
      </c>
      <c r="C2908" s="62">
        <v>18306166</v>
      </c>
      <c r="D2908" s="61" t="s">
        <v>1221</v>
      </c>
      <c r="E2908" s="61" t="s">
        <v>7594</v>
      </c>
      <c r="F2908" s="61" t="s">
        <v>37</v>
      </c>
      <c r="G2908" s="62">
        <v>35000000</v>
      </c>
      <c r="H2908" s="61">
        <v>6.5</v>
      </c>
      <c r="I2908" s="62">
        <f>Table1[[#This Row],[gross]]-Table1[[#This Row],[budget]]</f>
        <v>-16693834</v>
      </c>
      <c r="J2908" s="61">
        <f>Table1[[#This Row],[gross]]/1000000</f>
        <v>18.306166000000001</v>
      </c>
      <c r="K2908" s="61">
        <f>Table1[[#This Row],[budget]]/1000000</f>
        <v>35</v>
      </c>
      <c r="L2908" s="71">
        <f>Table1[[#This Row],[Profit_Margin]]/1000000</f>
        <v>-16.693833999999999</v>
      </c>
    </row>
    <row r="2909" spans="1:12">
      <c r="A2909" s="68" t="s">
        <v>14954</v>
      </c>
      <c r="B2909" s="61">
        <v>98</v>
      </c>
      <c r="C2909" s="62">
        <v>25464480</v>
      </c>
      <c r="D2909" s="61" t="s">
        <v>5032</v>
      </c>
      <c r="E2909" s="61" t="s">
        <v>14955</v>
      </c>
      <c r="F2909" s="61" t="s">
        <v>37</v>
      </c>
      <c r="G2909" s="62">
        <v>10000000</v>
      </c>
      <c r="H2909" s="61">
        <v>5.9</v>
      </c>
      <c r="I2909" s="62">
        <f>Table1[[#This Row],[gross]]-Table1[[#This Row],[budget]]</f>
        <v>15464480</v>
      </c>
      <c r="J2909" s="61">
        <f>Table1[[#This Row],[gross]]/1000000</f>
        <v>25.464479999999998</v>
      </c>
      <c r="K2909" s="61">
        <f>Table1[[#This Row],[budget]]/1000000</f>
        <v>10</v>
      </c>
      <c r="L2909" s="71">
        <f>Table1[[#This Row],[Profit_Margin]]/1000000</f>
        <v>15.46448</v>
      </c>
    </row>
    <row r="2910" spans="1:12">
      <c r="A2910" s="68" t="s">
        <v>23810</v>
      </c>
      <c r="B2910" s="61">
        <v>82</v>
      </c>
      <c r="C2910" s="62">
        <v>40557</v>
      </c>
      <c r="D2910" s="61" t="s">
        <v>1671</v>
      </c>
      <c r="E2910" s="61" t="s">
        <v>23812</v>
      </c>
      <c r="F2910" s="61" t="s">
        <v>37</v>
      </c>
      <c r="G2910" s="62">
        <v>60000</v>
      </c>
      <c r="H2910" s="61">
        <v>5.6</v>
      </c>
      <c r="I2910" s="62">
        <f>Table1[[#This Row],[gross]]-Table1[[#This Row],[budget]]</f>
        <v>-19443</v>
      </c>
      <c r="J2910" s="61">
        <f>Table1[[#This Row],[gross]]/1000000</f>
        <v>4.0557000000000003E-2</v>
      </c>
      <c r="K2910" s="61">
        <f>Table1[[#This Row],[budget]]/1000000</f>
        <v>0.06</v>
      </c>
      <c r="L2910" s="71">
        <f>Table1[[#This Row],[Profit_Margin]]/1000000</f>
        <v>-1.9442999999999998E-2</v>
      </c>
    </row>
    <row r="2911" spans="1:12">
      <c r="A2911" s="68" t="s">
        <v>2433</v>
      </c>
      <c r="B2911" s="61">
        <v>130</v>
      </c>
      <c r="C2911" s="62">
        <v>183875760</v>
      </c>
      <c r="D2911" s="61" t="s">
        <v>6009</v>
      </c>
      <c r="E2911" s="61" t="s">
        <v>6010</v>
      </c>
      <c r="F2911" s="61" t="s">
        <v>37</v>
      </c>
      <c r="G2911" s="62">
        <v>44000000</v>
      </c>
      <c r="H2911" s="61">
        <v>7.8</v>
      </c>
      <c r="I2911" s="62">
        <f>Table1[[#This Row],[gross]]-Table1[[#This Row],[budget]]</f>
        <v>139875760</v>
      </c>
      <c r="J2911" s="61">
        <f>Table1[[#This Row],[gross]]/1000000</f>
        <v>183.87576000000001</v>
      </c>
      <c r="K2911" s="61">
        <f>Table1[[#This Row],[budget]]/1000000</f>
        <v>44</v>
      </c>
      <c r="L2911" s="71">
        <f>Table1[[#This Row],[Profit_Margin]]/1000000</f>
        <v>139.87576000000001</v>
      </c>
    </row>
    <row r="2912" spans="1:12">
      <c r="A2912" s="68" t="s">
        <v>13125</v>
      </c>
      <c r="B2912" s="61">
        <v>91</v>
      </c>
      <c r="C2912" s="62">
        <v>45857453</v>
      </c>
      <c r="D2912" s="61" t="s">
        <v>5510</v>
      </c>
      <c r="E2912" s="61" t="s">
        <v>18863</v>
      </c>
      <c r="F2912" s="61" t="s">
        <v>37</v>
      </c>
      <c r="G2912" s="62">
        <v>3500000</v>
      </c>
      <c r="H2912" s="61">
        <v>7.2</v>
      </c>
      <c r="I2912" s="62">
        <f>Table1[[#This Row],[gross]]-Table1[[#This Row],[budget]]</f>
        <v>42357453</v>
      </c>
      <c r="J2912" s="61">
        <f>Table1[[#This Row],[gross]]/1000000</f>
        <v>45.857453</v>
      </c>
      <c r="K2912" s="61">
        <f>Table1[[#This Row],[budget]]/1000000</f>
        <v>3.5</v>
      </c>
      <c r="L2912" s="71">
        <f>Table1[[#This Row],[Profit_Margin]]/1000000</f>
        <v>42.357453</v>
      </c>
    </row>
    <row r="2913" spans="1:12">
      <c r="A2913" s="68" t="s">
        <v>13974</v>
      </c>
      <c r="B2913" s="61">
        <v>99</v>
      </c>
      <c r="C2913" s="62">
        <v>1227324</v>
      </c>
      <c r="D2913" s="61" t="s">
        <v>1935</v>
      </c>
      <c r="E2913" s="61" t="s">
        <v>13976</v>
      </c>
      <c r="F2913" s="61" t="s">
        <v>37</v>
      </c>
      <c r="G2913" s="62">
        <v>12500000</v>
      </c>
      <c r="H2913" s="61">
        <v>6.6</v>
      </c>
      <c r="I2913" s="62">
        <f>Table1[[#This Row],[gross]]-Table1[[#This Row],[budget]]</f>
        <v>-11272676</v>
      </c>
      <c r="J2913" s="61">
        <f>Table1[[#This Row],[gross]]/1000000</f>
        <v>1.2273240000000001</v>
      </c>
      <c r="K2913" s="61">
        <f>Table1[[#This Row],[budget]]/1000000</f>
        <v>12.5</v>
      </c>
      <c r="L2913" s="71">
        <f>Table1[[#This Row],[Profit_Margin]]/1000000</f>
        <v>-11.272676000000001</v>
      </c>
    </row>
    <row r="2914" spans="1:12">
      <c r="A2914" s="68" t="s">
        <v>23686</v>
      </c>
      <c r="B2914" s="61">
        <v>81</v>
      </c>
      <c r="C2914" s="62">
        <v>22757819</v>
      </c>
      <c r="D2914" s="61" t="s">
        <v>5544</v>
      </c>
      <c r="E2914" s="61" t="s">
        <v>23689</v>
      </c>
      <c r="F2914" s="61" t="s">
        <v>37</v>
      </c>
      <c r="G2914" s="62">
        <v>100000</v>
      </c>
      <c r="H2914" s="61">
        <v>4.2</v>
      </c>
      <c r="I2914" s="62">
        <f>Table1[[#This Row],[gross]]-Table1[[#This Row],[budget]]</f>
        <v>22657819</v>
      </c>
      <c r="J2914" s="61">
        <f>Table1[[#This Row],[gross]]/1000000</f>
        <v>22.757819000000001</v>
      </c>
      <c r="K2914" s="61">
        <f>Table1[[#This Row],[budget]]/1000000</f>
        <v>0.1</v>
      </c>
      <c r="L2914" s="71">
        <f>Table1[[#This Row],[Profit_Margin]]/1000000</f>
        <v>22.657819</v>
      </c>
    </row>
    <row r="2915" spans="1:12">
      <c r="A2915" s="68" t="s">
        <v>2037</v>
      </c>
      <c r="B2915" s="61">
        <v>111</v>
      </c>
      <c r="C2915" s="62">
        <v>33631221</v>
      </c>
      <c r="D2915" s="61" t="s">
        <v>2125</v>
      </c>
      <c r="E2915" s="61" t="s">
        <v>9706</v>
      </c>
      <c r="F2915" s="61" t="s">
        <v>37</v>
      </c>
      <c r="G2915" s="62">
        <v>25000000</v>
      </c>
      <c r="H2915" s="61">
        <v>6</v>
      </c>
      <c r="I2915" s="62">
        <f>Table1[[#This Row],[gross]]-Table1[[#This Row],[budget]]</f>
        <v>8631221</v>
      </c>
      <c r="J2915" s="61">
        <f>Table1[[#This Row],[gross]]/1000000</f>
        <v>33.631220999999996</v>
      </c>
      <c r="K2915" s="61">
        <f>Table1[[#This Row],[budget]]/1000000</f>
        <v>25</v>
      </c>
      <c r="L2915" s="71">
        <f>Table1[[#This Row],[Profit_Margin]]/1000000</f>
        <v>8.631221</v>
      </c>
    </row>
    <row r="2916" spans="1:12">
      <c r="A2916" s="68" t="s">
        <v>11447</v>
      </c>
      <c r="B2916" s="61">
        <v>101</v>
      </c>
      <c r="C2916" s="62">
        <v>375474</v>
      </c>
      <c r="D2916" s="61" t="s">
        <v>2298</v>
      </c>
      <c r="E2916" s="61" t="s">
        <v>11448</v>
      </c>
      <c r="F2916" s="61" t="s">
        <v>37</v>
      </c>
      <c r="G2916" s="62">
        <v>20000000</v>
      </c>
      <c r="H2916" s="61">
        <v>6.2</v>
      </c>
      <c r="I2916" s="62">
        <f>Table1[[#This Row],[gross]]-Table1[[#This Row],[budget]]</f>
        <v>-19624526</v>
      </c>
      <c r="J2916" s="61">
        <f>Table1[[#This Row],[gross]]/1000000</f>
        <v>0.37547399999999997</v>
      </c>
      <c r="K2916" s="61">
        <f>Table1[[#This Row],[budget]]/1000000</f>
        <v>20</v>
      </c>
      <c r="L2916" s="71">
        <f>Table1[[#This Row],[Profit_Margin]]/1000000</f>
        <v>-19.624525999999999</v>
      </c>
    </row>
    <row r="2917" spans="1:12">
      <c r="A2917" s="68" t="s">
        <v>5133</v>
      </c>
      <c r="B2917" s="61">
        <v>110</v>
      </c>
      <c r="C2917" s="62">
        <v>90636983</v>
      </c>
      <c r="D2917" s="61" t="s">
        <v>7906</v>
      </c>
      <c r="E2917" s="61" t="s">
        <v>10352</v>
      </c>
      <c r="F2917" s="61" t="s">
        <v>37</v>
      </c>
      <c r="G2917" s="62">
        <v>22000000</v>
      </c>
      <c r="H2917" s="61">
        <v>6.2</v>
      </c>
      <c r="I2917" s="62">
        <f>Table1[[#This Row],[gross]]-Table1[[#This Row],[budget]]</f>
        <v>68636983</v>
      </c>
      <c r="J2917" s="61">
        <f>Table1[[#This Row],[gross]]/1000000</f>
        <v>90.636983000000001</v>
      </c>
      <c r="K2917" s="61">
        <f>Table1[[#This Row],[budget]]/1000000</f>
        <v>22</v>
      </c>
      <c r="L2917" s="71">
        <f>Table1[[#This Row],[Profit_Margin]]/1000000</f>
        <v>68.636983000000001</v>
      </c>
    </row>
    <row r="2918" spans="1:12">
      <c r="A2918" s="68" t="s">
        <v>685</v>
      </c>
      <c r="B2918" s="61">
        <v>129</v>
      </c>
      <c r="C2918" s="62">
        <v>48265581</v>
      </c>
      <c r="D2918" s="61" t="s">
        <v>1924</v>
      </c>
      <c r="E2918" s="61" t="s">
        <v>5215</v>
      </c>
      <c r="F2918" s="61" t="s">
        <v>37</v>
      </c>
      <c r="G2918" s="62">
        <v>50000000</v>
      </c>
      <c r="H2918" s="61">
        <v>7.8</v>
      </c>
      <c r="I2918" s="62">
        <f>Table1[[#This Row],[gross]]-Table1[[#This Row],[budget]]</f>
        <v>-1734419</v>
      </c>
      <c r="J2918" s="61">
        <f>Table1[[#This Row],[gross]]/1000000</f>
        <v>48.265580999999997</v>
      </c>
      <c r="K2918" s="61">
        <f>Table1[[#This Row],[budget]]/1000000</f>
        <v>50</v>
      </c>
      <c r="L2918" s="71">
        <f>Table1[[#This Row],[Profit_Margin]]/1000000</f>
        <v>-1.7344189999999999</v>
      </c>
    </row>
    <row r="2919" spans="1:12">
      <c r="A2919" s="68" t="s">
        <v>1783</v>
      </c>
      <c r="B2919" s="61">
        <v>116</v>
      </c>
      <c r="C2919" s="62">
        <v>102678089</v>
      </c>
      <c r="D2919" s="61" t="s">
        <v>1924</v>
      </c>
      <c r="E2919" s="61" t="s">
        <v>3965</v>
      </c>
      <c r="F2919" s="61" t="s">
        <v>37</v>
      </c>
      <c r="G2919" s="62">
        <v>95000000</v>
      </c>
      <c r="H2919" s="61">
        <v>6.3</v>
      </c>
      <c r="I2919" s="62">
        <f>Table1[[#This Row],[gross]]-Table1[[#This Row],[budget]]</f>
        <v>7678089</v>
      </c>
      <c r="J2919" s="61">
        <f>Table1[[#This Row],[gross]]/1000000</f>
        <v>102.678089</v>
      </c>
      <c r="K2919" s="61">
        <f>Table1[[#This Row],[budget]]/1000000</f>
        <v>95</v>
      </c>
      <c r="L2919" s="71">
        <f>Table1[[#This Row],[Profit_Margin]]/1000000</f>
        <v>7.6780889999999999</v>
      </c>
    </row>
    <row r="2920" spans="1:12">
      <c r="A2920" s="68" t="s">
        <v>20545</v>
      </c>
      <c r="B2920" s="61">
        <v>106</v>
      </c>
      <c r="C2920" s="62">
        <v>2436</v>
      </c>
      <c r="D2920" s="61" t="s">
        <v>20546</v>
      </c>
      <c r="E2920" s="61" t="s">
        <v>20548</v>
      </c>
      <c r="F2920" s="61" t="s">
        <v>37</v>
      </c>
      <c r="G2920" s="62">
        <v>2000000</v>
      </c>
      <c r="H2920" s="61">
        <v>5.7</v>
      </c>
      <c r="I2920" s="62">
        <f>Table1[[#This Row],[gross]]-Table1[[#This Row],[budget]]</f>
        <v>-1997564</v>
      </c>
      <c r="J2920" s="61">
        <f>Table1[[#This Row],[gross]]/1000000</f>
        <v>2.4359999999999998E-3</v>
      </c>
      <c r="K2920" s="61">
        <f>Table1[[#This Row],[budget]]/1000000</f>
        <v>2</v>
      </c>
      <c r="L2920" s="71">
        <f>Table1[[#This Row],[Profit_Margin]]/1000000</f>
        <v>-1.9975639999999999</v>
      </c>
    </row>
    <row r="2921" spans="1:12">
      <c r="A2921" s="68" t="s">
        <v>2722</v>
      </c>
      <c r="B2921" s="61">
        <v>110</v>
      </c>
      <c r="C2921" s="62">
        <v>38553833</v>
      </c>
      <c r="D2921" s="61" t="s">
        <v>4717</v>
      </c>
      <c r="E2921" s="61" t="s">
        <v>4718</v>
      </c>
      <c r="F2921" s="61" t="s">
        <v>37</v>
      </c>
      <c r="G2921" s="62">
        <v>55000000</v>
      </c>
      <c r="H2921" s="61">
        <v>6.8</v>
      </c>
      <c r="I2921" s="62">
        <f>Table1[[#This Row],[gross]]-Table1[[#This Row],[budget]]</f>
        <v>-16446167</v>
      </c>
      <c r="J2921" s="61">
        <f>Table1[[#This Row],[gross]]/1000000</f>
        <v>38.553832999999997</v>
      </c>
      <c r="K2921" s="61">
        <f>Table1[[#This Row],[budget]]/1000000</f>
        <v>55</v>
      </c>
      <c r="L2921" s="71">
        <f>Table1[[#This Row],[Profit_Margin]]/1000000</f>
        <v>-16.446166999999999</v>
      </c>
    </row>
    <row r="2922" spans="1:12">
      <c r="A2922" s="68" t="s">
        <v>3817</v>
      </c>
      <c r="B2922" s="61">
        <v>128</v>
      </c>
      <c r="C2922" s="62">
        <v>15523168</v>
      </c>
      <c r="D2922" s="61" t="s">
        <v>852</v>
      </c>
      <c r="E2922" s="61" t="s">
        <v>5944</v>
      </c>
      <c r="F2922" s="61" t="s">
        <v>37</v>
      </c>
      <c r="G2922" s="62">
        <v>45000000</v>
      </c>
      <c r="H2922" s="61">
        <v>7.2</v>
      </c>
      <c r="I2922" s="62">
        <f>Table1[[#This Row],[gross]]-Table1[[#This Row],[budget]]</f>
        <v>-29476832</v>
      </c>
      <c r="J2922" s="61">
        <f>Table1[[#This Row],[gross]]/1000000</f>
        <v>15.523168</v>
      </c>
      <c r="K2922" s="61">
        <f>Table1[[#This Row],[budget]]/1000000</f>
        <v>45</v>
      </c>
      <c r="L2922" s="71">
        <f>Table1[[#This Row],[Profit_Margin]]/1000000</f>
        <v>-29.476832000000002</v>
      </c>
    </row>
    <row r="2923" spans="1:12">
      <c r="A2923" s="68" t="s">
        <v>15052</v>
      </c>
      <c r="B2923" s="61">
        <v>108</v>
      </c>
      <c r="C2923" s="62">
        <v>43771291</v>
      </c>
      <c r="D2923" s="61" t="s">
        <v>852</v>
      </c>
      <c r="E2923" s="61" t="s">
        <v>15053</v>
      </c>
      <c r="F2923" s="61" t="s">
        <v>37</v>
      </c>
      <c r="G2923" s="62">
        <v>5000000</v>
      </c>
      <c r="H2923" s="61">
        <v>7.1</v>
      </c>
      <c r="I2923" s="62">
        <f>Table1[[#This Row],[gross]]-Table1[[#This Row],[budget]]</f>
        <v>38771291</v>
      </c>
      <c r="J2923" s="61">
        <f>Table1[[#This Row],[gross]]/1000000</f>
        <v>43.771290999999998</v>
      </c>
      <c r="K2923" s="61">
        <f>Table1[[#This Row],[budget]]/1000000</f>
        <v>5</v>
      </c>
      <c r="L2923" s="71">
        <f>Table1[[#This Row],[Profit_Margin]]/1000000</f>
        <v>38.771290999999998</v>
      </c>
    </row>
    <row r="2924" spans="1:12">
      <c r="A2924" s="68" t="s">
        <v>7427</v>
      </c>
      <c r="B2924" s="61">
        <v>110</v>
      </c>
      <c r="C2924" s="62">
        <v>14589444</v>
      </c>
      <c r="D2924" s="61" t="s">
        <v>1415</v>
      </c>
      <c r="E2924" s="61" t="s">
        <v>9824</v>
      </c>
      <c r="F2924" s="61" t="s">
        <v>37</v>
      </c>
      <c r="G2924" s="62">
        <v>25000000</v>
      </c>
      <c r="H2924" s="61">
        <v>6.8</v>
      </c>
      <c r="I2924" s="62">
        <f>Table1[[#This Row],[gross]]-Table1[[#This Row],[budget]]</f>
        <v>-10410556</v>
      </c>
      <c r="J2924" s="61">
        <f>Table1[[#This Row],[gross]]/1000000</f>
        <v>14.589444</v>
      </c>
      <c r="K2924" s="61">
        <f>Table1[[#This Row],[budget]]/1000000</f>
        <v>25</v>
      </c>
      <c r="L2924" s="71">
        <f>Table1[[#This Row],[Profit_Margin]]/1000000</f>
        <v>-10.410556</v>
      </c>
    </row>
    <row r="2925" spans="1:12">
      <c r="A2925" s="68" t="s">
        <v>685</v>
      </c>
      <c r="B2925" s="61">
        <v>158</v>
      </c>
      <c r="C2925" s="62">
        <v>102515793</v>
      </c>
      <c r="D2925" s="61" t="s">
        <v>2142</v>
      </c>
      <c r="E2925" s="61" t="s">
        <v>2143</v>
      </c>
      <c r="F2925" s="61" t="s">
        <v>37</v>
      </c>
      <c r="G2925" s="62">
        <v>90000000</v>
      </c>
      <c r="H2925" s="61">
        <v>7.8</v>
      </c>
      <c r="I2925" s="62">
        <f>Table1[[#This Row],[gross]]-Table1[[#This Row],[budget]]</f>
        <v>12515793</v>
      </c>
      <c r="J2925" s="61">
        <f>Table1[[#This Row],[gross]]/1000000</f>
        <v>102.515793</v>
      </c>
      <c r="K2925" s="61">
        <f>Table1[[#This Row],[budget]]/1000000</f>
        <v>90</v>
      </c>
      <c r="L2925" s="71">
        <f>Table1[[#This Row],[Profit_Margin]]/1000000</f>
        <v>12.515793</v>
      </c>
    </row>
    <row r="2926" spans="1:12">
      <c r="A2926" s="68" t="s">
        <v>1198</v>
      </c>
      <c r="B2926" s="61">
        <v>97</v>
      </c>
      <c r="C2926" s="62">
        <v>45089048</v>
      </c>
      <c r="D2926" s="61" t="s">
        <v>5499</v>
      </c>
      <c r="E2926" s="61" t="s">
        <v>9603</v>
      </c>
      <c r="F2926" s="61" t="s">
        <v>37</v>
      </c>
      <c r="G2926" s="62">
        <v>25000000</v>
      </c>
      <c r="H2926" s="61">
        <v>6.5</v>
      </c>
      <c r="I2926" s="62">
        <f>Table1[[#This Row],[gross]]-Table1[[#This Row],[budget]]</f>
        <v>20089048</v>
      </c>
      <c r="J2926" s="61">
        <f>Table1[[#This Row],[gross]]/1000000</f>
        <v>45.089047999999998</v>
      </c>
      <c r="K2926" s="61">
        <f>Table1[[#This Row],[budget]]/1000000</f>
        <v>25</v>
      </c>
      <c r="L2926" s="71">
        <f>Table1[[#This Row],[Profit_Margin]]/1000000</f>
        <v>20.089047999999998</v>
      </c>
    </row>
    <row r="2927" spans="1:12">
      <c r="A2927" s="68" t="s">
        <v>10435</v>
      </c>
      <c r="B2927" s="61">
        <v>106</v>
      </c>
      <c r="C2927" s="62">
        <v>17951431</v>
      </c>
      <c r="D2927" s="61" t="s">
        <v>2142</v>
      </c>
      <c r="E2927" s="61" t="s">
        <v>10437</v>
      </c>
      <c r="F2927" s="61" t="s">
        <v>37</v>
      </c>
      <c r="G2927" s="62">
        <v>30000000</v>
      </c>
      <c r="H2927" s="61">
        <v>5.8</v>
      </c>
      <c r="I2927" s="62">
        <f>Table1[[#This Row],[gross]]-Table1[[#This Row],[budget]]</f>
        <v>-12048569</v>
      </c>
      <c r="J2927" s="61">
        <f>Table1[[#This Row],[gross]]/1000000</f>
        <v>17.951430999999999</v>
      </c>
      <c r="K2927" s="61">
        <f>Table1[[#This Row],[budget]]/1000000</f>
        <v>30</v>
      </c>
      <c r="L2927" s="71">
        <f>Table1[[#This Row],[Profit_Margin]]/1000000</f>
        <v>-12.048569000000001</v>
      </c>
    </row>
    <row r="2928" spans="1:12">
      <c r="A2928" s="68" t="s">
        <v>5901</v>
      </c>
      <c r="B2928" s="61">
        <v>91</v>
      </c>
      <c r="C2928" s="62">
        <v>20400913</v>
      </c>
      <c r="D2928" s="61" t="s">
        <v>3554</v>
      </c>
      <c r="E2928" s="61" t="s">
        <v>5903</v>
      </c>
      <c r="F2928" s="61" t="s">
        <v>37</v>
      </c>
      <c r="G2928" s="62">
        <v>45000000</v>
      </c>
      <c r="H2928" s="61">
        <v>5.3</v>
      </c>
      <c r="I2928" s="62">
        <f>Table1[[#This Row],[gross]]-Table1[[#This Row],[budget]]</f>
        <v>-24599087</v>
      </c>
      <c r="J2928" s="61">
        <f>Table1[[#This Row],[gross]]/1000000</f>
        <v>20.400912999999999</v>
      </c>
      <c r="K2928" s="61">
        <f>Table1[[#This Row],[budget]]/1000000</f>
        <v>45</v>
      </c>
      <c r="L2928" s="71">
        <f>Table1[[#This Row],[Profit_Margin]]/1000000</f>
        <v>-24.599087000000001</v>
      </c>
    </row>
    <row r="2929" spans="1:12">
      <c r="A2929" s="68" t="s">
        <v>4850</v>
      </c>
      <c r="B2929" s="61">
        <v>175</v>
      </c>
      <c r="C2929" s="62">
        <v>134821952</v>
      </c>
      <c r="D2929" s="61" t="s">
        <v>1935</v>
      </c>
      <c r="E2929" s="61" t="s">
        <v>16455</v>
      </c>
      <c r="F2929" s="61" t="s">
        <v>37</v>
      </c>
      <c r="G2929" s="62">
        <v>6000000</v>
      </c>
      <c r="H2929" s="61">
        <v>9.1999999999999993</v>
      </c>
      <c r="I2929" s="62">
        <f>Table1[[#This Row],[gross]]-Table1[[#This Row],[budget]]</f>
        <v>128821952</v>
      </c>
      <c r="J2929" s="61">
        <f>Table1[[#This Row],[gross]]/1000000</f>
        <v>134.82195200000001</v>
      </c>
      <c r="K2929" s="61">
        <f>Table1[[#This Row],[budget]]/1000000</f>
        <v>6</v>
      </c>
      <c r="L2929" s="71">
        <f>Table1[[#This Row],[Profit_Margin]]/1000000</f>
        <v>128.82195200000001</v>
      </c>
    </row>
    <row r="2930" spans="1:12">
      <c r="A2930" s="68" t="s">
        <v>4850</v>
      </c>
      <c r="B2930" s="61">
        <v>220</v>
      </c>
      <c r="C2930" s="62">
        <v>57300000</v>
      </c>
      <c r="D2930" s="61" t="s">
        <v>1935</v>
      </c>
      <c r="E2930" s="61" t="s">
        <v>13655</v>
      </c>
      <c r="F2930" s="61" t="s">
        <v>37</v>
      </c>
      <c r="G2930" s="62">
        <v>13000000</v>
      </c>
      <c r="H2930" s="61">
        <v>9</v>
      </c>
      <c r="I2930" s="62">
        <f>Table1[[#This Row],[gross]]-Table1[[#This Row],[budget]]</f>
        <v>44300000</v>
      </c>
      <c r="J2930" s="61">
        <f>Table1[[#This Row],[gross]]/1000000</f>
        <v>57.3</v>
      </c>
      <c r="K2930" s="61">
        <f>Table1[[#This Row],[budget]]/1000000</f>
        <v>13</v>
      </c>
      <c r="L2930" s="71">
        <f>Table1[[#This Row],[Profit_Margin]]/1000000</f>
        <v>44.3</v>
      </c>
    </row>
    <row r="2931" spans="1:12">
      <c r="A2931" s="68" t="s">
        <v>4850</v>
      </c>
      <c r="B2931" s="61">
        <v>170</v>
      </c>
      <c r="C2931" s="62">
        <v>66676062</v>
      </c>
      <c r="D2931" s="61" t="s">
        <v>1935</v>
      </c>
      <c r="E2931" s="61" t="s">
        <v>4851</v>
      </c>
      <c r="F2931" s="61" t="s">
        <v>37</v>
      </c>
      <c r="G2931" s="62">
        <v>54000000</v>
      </c>
      <c r="H2931" s="61">
        <v>7.6</v>
      </c>
      <c r="I2931" s="62">
        <f>Table1[[#This Row],[gross]]-Table1[[#This Row],[budget]]</f>
        <v>12676062</v>
      </c>
      <c r="J2931" s="61">
        <f>Table1[[#This Row],[gross]]/1000000</f>
        <v>66.676062000000002</v>
      </c>
      <c r="K2931" s="61">
        <f>Table1[[#This Row],[budget]]/1000000</f>
        <v>54</v>
      </c>
      <c r="L2931" s="71">
        <f>Table1[[#This Row],[Profit_Margin]]/1000000</f>
        <v>12.676062</v>
      </c>
    </row>
    <row r="2932" spans="1:12">
      <c r="A2932" s="68" t="s">
        <v>7443</v>
      </c>
      <c r="B2932" s="61">
        <v>94</v>
      </c>
      <c r="C2932" s="62">
        <v>79817937</v>
      </c>
      <c r="D2932" s="61" t="s">
        <v>14023</v>
      </c>
      <c r="E2932" s="61" t="s">
        <v>14024</v>
      </c>
      <c r="F2932" s="61" t="s">
        <v>37</v>
      </c>
      <c r="G2932" s="62">
        <v>25000000</v>
      </c>
      <c r="H2932" s="61">
        <v>5.9</v>
      </c>
      <c r="I2932" s="62">
        <f>Table1[[#This Row],[gross]]-Table1[[#This Row],[budget]]</f>
        <v>54817937</v>
      </c>
      <c r="J2932" s="61">
        <f>Table1[[#This Row],[gross]]/1000000</f>
        <v>79.817937000000001</v>
      </c>
      <c r="K2932" s="61">
        <f>Table1[[#This Row],[budget]]/1000000</f>
        <v>25</v>
      </c>
      <c r="L2932" s="71">
        <f>Table1[[#This Row],[Profit_Margin]]/1000000</f>
        <v>54.817937000000001</v>
      </c>
    </row>
    <row r="2933" spans="1:12">
      <c r="A2933" s="68" t="s">
        <v>198</v>
      </c>
      <c r="B2933" s="61">
        <v>113</v>
      </c>
      <c r="C2933" s="62">
        <v>70083519</v>
      </c>
      <c r="D2933" s="61" t="s">
        <v>200</v>
      </c>
      <c r="E2933" s="61" t="s">
        <v>202</v>
      </c>
      <c r="F2933" s="61" t="s">
        <v>37</v>
      </c>
      <c r="G2933" s="62">
        <v>180000000</v>
      </c>
      <c r="H2933" s="61">
        <v>6.1</v>
      </c>
      <c r="I2933" s="62">
        <f>Table1[[#This Row],[gross]]-Table1[[#This Row],[budget]]</f>
        <v>-109916481</v>
      </c>
      <c r="J2933" s="61">
        <f>Table1[[#This Row],[gross]]/1000000</f>
        <v>70.083518999999995</v>
      </c>
      <c r="K2933" s="61">
        <f>Table1[[#This Row],[budget]]/1000000</f>
        <v>180</v>
      </c>
      <c r="L2933" s="71">
        <f>Table1[[#This Row],[Profit_Margin]]/1000000</f>
        <v>-109.916481</v>
      </c>
    </row>
    <row r="2934" spans="1:12">
      <c r="A2934" s="68" t="s">
        <v>1526</v>
      </c>
      <c r="B2934" s="61">
        <v>105</v>
      </c>
      <c r="C2934" s="62">
        <v>1304837</v>
      </c>
      <c r="D2934" s="61" t="s">
        <v>1924</v>
      </c>
      <c r="E2934" s="61" t="s">
        <v>8019</v>
      </c>
      <c r="F2934" s="61" t="s">
        <v>37</v>
      </c>
      <c r="G2934" s="62">
        <v>32000000</v>
      </c>
      <c r="H2934" s="61">
        <v>6.1</v>
      </c>
      <c r="I2934" s="62">
        <f>Table1[[#This Row],[gross]]-Table1[[#This Row],[budget]]</f>
        <v>-30695163</v>
      </c>
      <c r="J2934" s="61">
        <f>Table1[[#This Row],[gross]]/1000000</f>
        <v>1.304837</v>
      </c>
      <c r="K2934" s="61">
        <f>Table1[[#This Row],[budget]]/1000000</f>
        <v>32</v>
      </c>
      <c r="L2934" s="71">
        <f>Table1[[#This Row],[Profit_Margin]]/1000000</f>
        <v>-30.695163000000001</v>
      </c>
    </row>
    <row r="2935" spans="1:12">
      <c r="A2935" s="68" t="s">
        <v>8950</v>
      </c>
      <c r="B2935" s="61">
        <v>93</v>
      </c>
      <c r="C2935" s="62">
        <v>14015786</v>
      </c>
      <c r="D2935" s="61" t="s">
        <v>214</v>
      </c>
      <c r="E2935" s="61" t="s">
        <v>16083</v>
      </c>
      <c r="F2935" s="61" t="s">
        <v>37</v>
      </c>
      <c r="G2935" s="62">
        <v>5000000</v>
      </c>
      <c r="H2935" s="61">
        <v>6.5</v>
      </c>
      <c r="I2935" s="62">
        <f>Table1[[#This Row],[gross]]-Table1[[#This Row],[budget]]</f>
        <v>9015786</v>
      </c>
      <c r="J2935" s="61">
        <f>Table1[[#This Row],[gross]]/1000000</f>
        <v>14.015786</v>
      </c>
      <c r="K2935" s="61">
        <f>Table1[[#This Row],[budget]]/1000000</f>
        <v>5</v>
      </c>
      <c r="L2935" s="71">
        <f>Table1[[#This Row],[Profit_Margin]]/1000000</f>
        <v>9.0157860000000003</v>
      </c>
    </row>
    <row r="2936" spans="1:12">
      <c r="A2936" s="68" t="s">
        <v>15390</v>
      </c>
      <c r="B2936" s="61">
        <v>90</v>
      </c>
      <c r="C2936" s="62">
        <v>100503</v>
      </c>
      <c r="D2936" s="61" t="s">
        <v>1681</v>
      </c>
      <c r="E2936" s="61" t="s">
        <v>15391</v>
      </c>
      <c r="F2936" s="61" t="s">
        <v>37</v>
      </c>
      <c r="G2936" s="62">
        <v>8000000</v>
      </c>
      <c r="H2936" s="61">
        <v>5.9</v>
      </c>
      <c r="I2936" s="62">
        <f>Table1[[#This Row],[gross]]-Table1[[#This Row],[budget]]</f>
        <v>-7899497</v>
      </c>
      <c r="J2936" s="61">
        <f>Table1[[#This Row],[gross]]/1000000</f>
        <v>0.100503</v>
      </c>
      <c r="K2936" s="61">
        <f>Table1[[#This Row],[budget]]/1000000</f>
        <v>8</v>
      </c>
      <c r="L2936" s="71">
        <f>Table1[[#This Row],[Profit_Margin]]/1000000</f>
        <v>-7.8994970000000002</v>
      </c>
    </row>
    <row r="2937" spans="1:12">
      <c r="A2937" s="68" t="s">
        <v>18844</v>
      </c>
      <c r="B2937" s="61">
        <v>99</v>
      </c>
      <c r="C2937" s="62">
        <v>19959</v>
      </c>
      <c r="D2937" s="61" t="s">
        <v>3409</v>
      </c>
      <c r="E2937" s="61" t="s">
        <v>18846</v>
      </c>
      <c r="F2937" s="61" t="s">
        <v>37</v>
      </c>
      <c r="G2937" s="62">
        <v>3800000</v>
      </c>
      <c r="H2937" s="61">
        <v>6.9</v>
      </c>
      <c r="I2937" s="62">
        <f>Table1[[#This Row],[gross]]-Table1[[#This Row],[budget]]</f>
        <v>-3780041</v>
      </c>
      <c r="J2937" s="61">
        <f>Table1[[#This Row],[gross]]/1000000</f>
        <v>1.9959000000000001E-2</v>
      </c>
      <c r="K2937" s="61">
        <f>Table1[[#This Row],[budget]]/1000000</f>
        <v>3.8</v>
      </c>
      <c r="L2937" s="71">
        <f>Table1[[#This Row],[Profit_Margin]]/1000000</f>
        <v>-3.7800410000000002</v>
      </c>
    </row>
    <row r="2938" spans="1:12">
      <c r="A2938" s="68" t="s">
        <v>13277</v>
      </c>
      <c r="B2938" s="61">
        <v>93</v>
      </c>
      <c r="C2938" s="62">
        <v>20380</v>
      </c>
      <c r="D2938" s="61" t="s">
        <v>13279</v>
      </c>
      <c r="E2938" s="61" t="s">
        <v>13280</v>
      </c>
      <c r="F2938" s="61" t="s">
        <v>37</v>
      </c>
      <c r="G2938" s="62">
        <v>15000000</v>
      </c>
      <c r="H2938" s="61">
        <v>5.9</v>
      </c>
      <c r="I2938" s="62">
        <f>Table1[[#This Row],[gross]]-Table1[[#This Row],[budget]]</f>
        <v>-14979620</v>
      </c>
      <c r="J2938" s="61">
        <f>Table1[[#This Row],[gross]]/1000000</f>
        <v>2.0379999999999999E-2</v>
      </c>
      <c r="K2938" s="61">
        <f>Table1[[#This Row],[budget]]/1000000</f>
        <v>15</v>
      </c>
      <c r="L2938" s="71">
        <f>Table1[[#This Row],[Profit_Margin]]/1000000</f>
        <v>-14.979620000000001</v>
      </c>
    </row>
    <row r="2939" spans="1:12">
      <c r="A2939" s="68" t="s">
        <v>5050</v>
      </c>
      <c r="B2939" s="61">
        <v>109</v>
      </c>
      <c r="C2939" s="62">
        <v>3517797</v>
      </c>
      <c r="D2939" s="61" t="s">
        <v>5806</v>
      </c>
      <c r="E2939" s="61" t="s">
        <v>8677</v>
      </c>
      <c r="F2939" s="61" t="s">
        <v>37</v>
      </c>
      <c r="G2939" s="62">
        <v>25000000</v>
      </c>
      <c r="H2939" s="61">
        <v>6.6</v>
      </c>
      <c r="I2939" s="62">
        <f>Table1[[#This Row],[gross]]-Table1[[#This Row],[budget]]</f>
        <v>-21482203</v>
      </c>
      <c r="J2939" s="61">
        <f>Table1[[#This Row],[gross]]/1000000</f>
        <v>3.5177969999999998</v>
      </c>
      <c r="K2939" s="61">
        <f>Table1[[#This Row],[budget]]/1000000</f>
        <v>25</v>
      </c>
      <c r="L2939" s="71">
        <f>Table1[[#This Row],[Profit_Margin]]/1000000</f>
        <v>-21.482202999999998</v>
      </c>
    </row>
    <row r="2940" spans="1:12">
      <c r="A2940" s="68" t="s">
        <v>8662</v>
      </c>
      <c r="B2940" s="61">
        <v>142</v>
      </c>
      <c r="C2940" s="62">
        <v>6100000</v>
      </c>
      <c r="D2940" s="61" t="s">
        <v>15011</v>
      </c>
      <c r="E2940" s="61" t="s">
        <v>21329</v>
      </c>
      <c r="F2940" s="61" t="s">
        <v>9795</v>
      </c>
      <c r="G2940" s="62">
        <v>1200000</v>
      </c>
      <c r="H2940" s="61">
        <v>8.9</v>
      </c>
      <c r="I2940" s="62">
        <f>Table1[[#This Row],[gross]]-Table1[[#This Row],[budget]]</f>
        <v>4900000</v>
      </c>
      <c r="J2940" s="61">
        <f>Table1[[#This Row],[gross]]/1000000</f>
        <v>6.1</v>
      </c>
      <c r="K2940" s="61">
        <f>Table1[[#This Row],[budget]]/1000000</f>
        <v>1.2</v>
      </c>
      <c r="L2940" s="71">
        <f>Table1[[#This Row],[Profit_Margin]]/1000000</f>
        <v>4.9000000000000004</v>
      </c>
    </row>
    <row r="2941" spans="1:12">
      <c r="A2941" s="68" t="s">
        <v>8607</v>
      </c>
      <c r="B2941" s="61">
        <v>135</v>
      </c>
      <c r="C2941" s="62">
        <v>128486</v>
      </c>
      <c r="D2941" s="61" t="s">
        <v>4675</v>
      </c>
      <c r="E2941" s="61" t="s">
        <v>15487</v>
      </c>
      <c r="F2941" s="61" t="s">
        <v>12700</v>
      </c>
      <c r="G2941" s="62">
        <v>10000000</v>
      </c>
      <c r="H2941" s="61">
        <v>7.3</v>
      </c>
      <c r="I2941" s="62">
        <f>Table1[[#This Row],[gross]]-Table1[[#This Row],[budget]]</f>
        <v>-9871514</v>
      </c>
      <c r="J2941" s="61">
        <f>Table1[[#This Row],[gross]]/1000000</f>
        <v>0.12848599999999999</v>
      </c>
      <c r="K2941" s="61">
        <f>Table1[[#This Row],[budget]]/1000000</f>
        <v>10</v>
      </c>
      <c r="L2941" s="71">
        <f>Table1[[#This Row],[Profit_Margin]]/1000000</f>
        <v>-9.8715139999999995</v>
      </c>
    </row>
    <row r="2942" spans="1:12">
      <c r="A2942" s="68" t="s">
        <v>23406</v>
      </c>
      <c r="B2942" s="61">
        <v>101</v>
      </c>
      <c r="C2942" s="62">
        <v>2428241</v>
      </c>
      <c r="D2942" s="61" t="s">
        <v>3409</v>
      </c>
      <c r="E2942" s="61" t="s">
        <v>23409</v>
      </c>
      <c r="F2942" s="61" t="s">
        <v>37</v>
      </c>
      <c r="G2942" s="62">
        <v>200000</v>
      </c>
      <c r="H2942" s="61">
        <v>6.4</v>
      </c>
      <c r="I2942" s="62">
        <f>Table1[[#This Row],[gross]]-Table1[[#This Row],[budget]]</f>
        <v>2228241</v>
      </c>
      <c r="J2942" s="61">
        <f>Table1[[#This Row],[gross]]/1000000</f>
        <v>2.4282409999999999</v>
      </c>
      <c r="K2942" s="61">
        <f>Table1[[#This Row],[budget]]/1000000</f>
        <v>0.2</v>
      </c>
      <c r="L2942" s="71">
        <f>Table1[[#This Row],[Profit_Margin]]/1000000</f>
        <v>2.2282410000000001</v>
      </c>
    </row>
    <row r="2943" spans="1:12">
      <c r="A2943" s="68" t="s">
        <v>5382</v>
      </c>
      <c r="B2943" s="61">
        <v>99</v>
      </c>
      <c r="C2943" s="62">
        <v>59073773</v>
      </c>
      <c r="D2943" s="61" t="s">
        <v>8056</v>
      </c>
      <c r="E2943" s="61" t="s">
        <v>8057</v>
      </c>
      <c r="F2943" s="61" t="s">
        <v>37</v>
      </c>
      <c r="G2943" s="62">
        <v>25000000</v>
      </c>
      <c r="H2943" s="61">
        <v>8.1</v>
      </c>
      <c r="I2943" s="62">
        <f>Table1[[#This Row],[gross]]-Table1[[#This Row],[budget]]</f>
        <v>34073773</v>
      </c>
      <c r="J2943" s="61">
        <f>Table1[[#This Row],[gross]]/1000000</f>
        <v>59.073773000000003</v>
      </c>
      <c r="K2943" s="61">
        <f>Table1[[#This Row],[budget]]/1000000</f>
        <v>25</v>
      </c>
      <c r="L2943" s="71">
        <f>Table1[[#This Row],[Profit_Margin]]/1000000</f>
        <v>34.073773000000003</v>
      </c>
    </row>
    <row r="2944" spans="1:12">
      <c r="A2944" s="68" t="s">
        <v>6977</v>
      </c>
      <c r="B2944" s="61">
        <v>122</v>
      </c>
      <c r="C2944" s="62">
        <v>6594136</v>
      </c>
      <c r="D2944" s="61" t="s">
        <v>6979</v>
      </c>
      <c r="E2944" s="61" t="s">
        <v>6980</v>
      </c>
      <c r="F2944" s="61" t="s">
        <v>1946</v>
      </c>
      <c r="G2944" s="62">
        <v>38600000</v>
      </c>
      <c r="H2944" s="61">
        <v>6.5</v>
      </c>
      <c r="I2944" s="62">
        <f>Table1[[#This Row],[gross]]-Table1[[#This Row],[budget]]</f>
        <v>-32005864</v>
      </c>
      <c r="J2944" s="61">
        <f>Table1[[#This Row],[gross]]/1000000</f>
        <v>6.5941359999999998</v>
      </c>
      <c r="K2944" s="61">
        <f>Table1[[#This Row],[budget]]/1000000</f>
        <v>38.6</v>
      </c>
      <c r="L2944" s="71">
        <f>Table1[[#This Row],[Profit_Margin]]/1000000</f>
        <v>-32.005864000000003</v>
      </c>
    </row>
    <row r="2945" spans="1:12">
      <c r="A2945" s="68" t="s">
        <v>14327</v>
      </c>
      <c r="B2945" s="61">
        <v>172</v>
      </c>
      <c r="C2945" s="62">
        <v>2835886</v>
      </c>
      <c r="D2945" s="61" t="s">
        <v>3409</v>
      </c>
      <c r="E2945" s="61" t="s">
        <v>14330</v>
      </c>
      <c r="F2945" s="61" t="s">
        <v>9795</v>
      </c>
      <c r="G2945" s="62">
        <v>9200000</v>
      </c>
      <c r="H2945" s="61">
        <v>7.7</v>
      </c>
      <c r="I2945" s="62">
        <f>Table1[[#This Row],[gross]]-Table1[[#This Row],[budget]]</f>
        <v>-6364114</v>
      </c>
      <c r="J2945" s="61">
        <f>Table1[[#This Row],[gross]]/1000000</f>
        <v>2.8358859999999999</v>
      </c>
      <c r="K2945" s="61">
        <f>Table1[[#This Row],[budget]]/1000000</f>
        <v>9.1999999999999993</v>
      </c>
      <c r="L2945" s="71">
        <f>Table1[[#This Row],[Profit_Margin]]/1000000</f>
        <v>-6.3641139999999998</v>
      </c>
    </row>
    <row r="2946" spans="1:12">
      <c r="A2946" s="68" t="s">
        <v>1727</v>
      </c>
      <c r="B2946" s="61">
        <v>126</v>
      </c>
      <c r="C2946" s="62">
        <v>30226144</v>
      </c>
      <c r="D2946" s="61" t="s">
        <v>1544</v>
      </c>
      <c r="E2946" s="61" t="s">
        <v>12846</v>
      </c>
      <c r="F2946" s="61" t="s">
        <v>37</v>
      </c>
      <c r="G2946" s="62">
        <v>15000000</v>
      </c>
      <c r="H2946" s="61">
        <v>7.6</v>
      </c>
      <c r="I2946" s="62">
        <f>Table1[[#This Row],[gross]]-Table1[[#This Row],[budget]]</f>
        <v>15226144</v>
      </c>
      <c r="J2946" s="61">
        <f>Table1[[#This Row],[gross]]/1000000</f>
        <v>30.226144000000001</v>
      </c>
      <c r="K2946" s="61">
        <f>Table1[[#This Row],[budget]]/1000000</f>
        <v>15</v>
      </c>
      <c r="L2946" s="71">
        <f>Table1[[#This Row],[Profit_Margin]]/1000000</f>
        <v>15.226144</v>
      </c>
    </row>
    <row r="2947" spans="1:12">
      <c r="A2947" s="68" t="s">
        <v>364</v>
      </c>
      <c r="B2947" s="61">
        <v>143</v>
      </c>
      <c r="C2947" s="62">
        <v>144812796</v>
      </c>
      <c r="D2947" s="61" t="s">
        <v>214</v>
      </c>
      <c r="E2947" s="61" t="s">
        <v>366</v>
      </c>
      <c r="F2947" s="61" t="s">
        <v>37</v>
      </c>
      <c r="G2947" s="62">
        <v>105000000</v>
      </c>
      <c r="H2947" s="61">
        <v>7.3</v>
      </c>
      <c r="I2947" s="62">
        <f>Table1[[#This Row],[gross]]-Table1[[#This Row],[budget]]</f>
        <v>39812796</v>
      </c>
      <c r="J2947" s="61">
        <f>Table1[[#This Row],[gross]]/1000000</f>
        <v>144.81279599999999</v>
      </c>
      <c r="K2947" s="61">
        <f>Table1[[#This Row],[budget]]/1000000</f>
        <v>105</v>
      </c>
      <c r="L2947" s="71">
        <f>Table1[[#This Row],[Profit_Margin]]/1000000</f>
        <v>39.812795999999999</v>
      </c>
    </row>
    <row r="2948" spans="1:12">
      <c r="A2948" s="68" t="s">
        <v>4423</v>
      </c>
      <c r="B2948" s="61">
        <v>132</v>
      </c>
      <c r="C2948" s="62">
        <v>10166502</v>
      </c>
      <c r="D2948" s="61" t="s">
        <v>1467</v>
      </c>
      <c r="E2948" s="61" t="s">
        <v>4425</v>
      </c>
      <c r="F2948" s="61" t="s">
        <v>4429</v>
      </c>
      <c r="G2948" s="62">
        <v>80000000</v>
      </c>
      <c r="H2948" s="61">
        <v>6.7</v>
      </c>
      <c r="I2948" s="62">
        <f>Table1[[#This Row],[gross]]-Table1[[#This Row],[budget]]</f>
        <v>-69833498</v>
      </c>
      <c r="J2948" s="61">
        <f>Table1[[#This Row],[gross]]/1000000</f>
        <v>10.166501999999999</v>
      </c>
      <c r="K2948" s="61">
        <f>Table1[[#This Row],[budget]]/1000000</f>
        <v>80</v>
      </c>
      <c r="L2948" s="71">
        <f>Table1[[#This Row],[Profit_Margin]]/1000000</f>
        <v>-69.833498000000006</v>
      </c>
    </row>
    <row r="2949" spans="1:12">
      <c r="A2949" s="68" t="s">
        <v>15027</v>
      </c>
      <c r="B2949" s="61">
        <v>90</v>
      </c>
      <c r="C2949" s="62">
        <v>638476</v>
      </c>
      <c r="D2949" s="61" t="s">
        <v>17534</v>
      </c>
      <c r="E2949" s="61" t="s">
        <v>20703</v>
      </c>
      <c r="F2949" s="61" t="s">
        <v>37</v>
      </c>
      <c r="G2949" s="62">
        <v>1500000</v>
      </c>
      <c r="H2949" s="61">
        <v>6.6</v>
      </c>
      <c r="I2949" s="62">
        <f>Table1[[#This Row],[gross]]-Table1[[#This Row],[budget]]</f>
        <v>-861524</v>
      </c>
      <c r="J2949" s="61">
        <f>Table1[[#This Row],[gross]]/1000000</f>
        <v>0.63847600000000004</v>
      </c>
      <c r="K2949" s="61">
        <f>Table1[[#This Row],[budget]]/1000000</f>
        <v>1.5</v>
      </c>
      <c r="L2949" s="71">
        <f>Table1[[#This Row],[Profit_Margin]]/1000000</f>
        <v>-0.86152399999999996</v>
      </c>
    </row>
    <row r="2950" spans="1:12">
      <c r="A2950" s="68" t="s">
        <v>18443</v>
      </c>
      <c r="B2950" s="61">
        <v>152</v>
      </c>
      <c r="C2950" s="62">
        <v>36000000</v>
      </c>
      <c r="D2950" s="61" t="s">
        <v>12744</v>
      </c>
      <c r="E2950" s="61" t="s">
        <v>18446</v>
      </c>
      <c r="F2950" s="61" t="s">
        <v>37</v>
      </c>
      <c r="G2950" s="62">
        <v>4000000</v>
      </c>
      <c r="H2950" s="61">
        <v>6.7</v>
      </c>
      <c r="I2950" s="62">
        <f>Table1[[#This Row],[gross]]-Table1[[#This Row],[budget]]</f>
        <v>32000000</v>
      </c>
      <c r="J2950" s="61">
        <f>Table1[[#This Row],[gross]]/1000000</f>
        <v>36</v>
      </c>
      <c r="K2950" s="61">
        <f>Table1[[#This Row],[budget]]/1000000</f>
        <v>4</v>
      </c>
      <c r="L2950" s="71">
        <f>Table1[[#This Row],[Profit_Margin]]/1000000</f>
        <v>32</v>
      </c>
    </row>
    <row r="2951" spans="1:12">
      <c r="A2951" s="68" t="s">
        <v>11143</v>
      </c>
      <c r="B2951" s="61">
        <v>225</v>
      </c>
      <c r="C2951" s="62">
        <v>8000000</v>
      </c>
      <c r="D2951" s="61" t="s">
        <v>5940</v>
      </c>
      <c r="E2951" s="61" t="s">
        <v>11145</v>
      </c>
      <c r="F2951" s="61" t="s">
        <v>37</v>
      </c>
      <c r="G2951" s="62">
        <v>20000000</v>
      </c>
      <c r="H2951" s="61">
        <v>6.6</v>
      </c>
      <c r="I2951" s="62">
        <f>Table1[[#This Row],[gross]]-Table1[[#This Row],[budget]]</f>
        <v>-12000000</v>
      </c>
      <c r="J2951" s="61">
        <f>Table1[[#This Row],[gross]]/1000000</f>
        <v>8</v>
      </c>
      <c r="K2951" s="61">
        <f>Table1[[#This Row],[budget]]/1000000</f>
        <v>20</v>
      </c>
      <c r="L2951" s="71">
        <f>Table1[[#This Row],[Profit_Margin]]/1000000</f>
        <v>-12</v>
      </c>
    </row>
    <row r="2952" spans="1:12">
      <c r="A2952" s="68" t="s">
        <v>11043</v>
      </c>
      <c r="B2952" s="61">
        <v>96</v>
      </c>
      <c r="C2952" s="62">
        <v>115862</v>
      </c>
      <c r="D2952" s="61" t="s">
        <v>214</v>
      </c>
      <c r="E2952" s="61" t="s">
        <v>17234</v>
      </c>
      <c r="F2952" s="61" t="s">
        <v>37</v>
      </c>
      <c r="G2952" s="62">
        <v>6000000</v>
      </c>
      <c r="H2952" s="61">
        <v>6.7</v>
      </c>
      <c r="I2952" s="62">
        <f>Table1[[#This Row],[gross]]-Table1[[#This Row],[budget]]</f>
        <v>-5884138</v>
      </c>
      <c r="J2952" s="61">
        <f>Table1[[#This Row],[gross]]/1000000</f>
        <v>0.11586200000000001</v>
      </c>
      <c r="K2952" s="61">
        <f>Table1[[#This Row],[budget]]/1000000</f>
        <v>6</v>
      </c>
      <c r="L2952" s="71">
        <f>Table1[[#This Row],[Profit_Margin]]/1000000</f>
        <v>-5.8841380000000001</v>
      </c>
    </row>
    <row r="2953" spans="1:12">
      <c r="A2953" s="68" t="s">
        <v>1555</v>
      </c>
      <c r="B2953" s="61">
        <v>119</v>
      </c>
      <c r="C2953" s="62">
        <v>98780042</v>
      </c>
      <c r="D2953" s="61" t="s">
        <v>1556</v>
      </c>
      <c r="E2953" s="61" t="s">
        <v>1557</v>
      </c>
      <c r="F2953" s="61" t="s">
        <v>37</v>
      </c>
      <c r="G2953" s="62">
        <v>120000000</v>
      </c>
      <c r="H2953" s="61">
        <v>5.8</v>
      </c>
      <c r="I2953" s="62">
        <f>Table1[[#This Row],[gross]]-Table1[[#This Row],[budget]]</f>
        <v>-21219958</v>
      </c>
      <c r="J2953" s="61">
        <f>Table1[[#This Row],[gross]]/1000000</f>
        <v>98.780041999999995</v>
      </c>
      <c r="K2953" s="61">
        <f>Table1[[#This Row],[budget]]/1000000</f>
        <v>120</v>
      </c>
      <c r="L2953" s="71">
        <f>Table1[[#This Row],[Profit_Margin]]/1000000</f>
        <v>-21.219957999999998</v>
      </c>
    </row>
    <row r="2954" spans="1:12">
      <c r="A2954" s="68" t="s">
        <v>16339</v>
      </c>
      <c r="B2954" s="61">
        <v>100</v>
      </c>
      <c r="C2954" s="62">
        <v>7186670</v>
      </c>
      <c r="D2954" s="61" t="s">
        <v>17700</v>
      </c>
      <c r="E2954" s="61" t="s">
        <v>21610</v>
      </c>
      <c r="F2954" s="61" t="s">
        <v>37</v>
      </c>
      <c r="G2954" s="62">
        <v>6000000</v>
      </c>
      <c r="H2954" s="61">
        <v>5.4</v>
      </c>
      <c r="I2954" s="62">
        <f>Table1[[#This Row],[gross]]-Table1[[#This Row],[budget]]</f>
        <v>1186670</v>
      </c>
      <c r="J2954" s="61">
        <f>Table1[[#This Row],[gross]]/1000000</f>
        <v>7.1866700000000003</v>
      </c>
      <c r="K2954" s="61">
        <f>Table1[[#This Row],[budget]]/1000000</f>
        <v>6</v>
      </c>
      <c r="L2954" s="71">
        <f>Table1[[#This Row],[Profit_Margin]]/1000000</f>
        <v>1.1866699999999999</v>
      </c>
    </row>
    <row r="2955" spans="1:12">
      <c r="A2955" s="68" t="s">
        <v>3259</v>
      </c>
      <c r="B2955" s="61">
        <v>189</v>
      </c>
      <c r="C2955" s="62">
        <v>136801374</v>
      </c>
      <c r="D2955" s="61" t="s">
        <v>3938</v>
      </c>
      <c r="E2955" s="61" t="s">
        <v>3939</v>
      </c>
      <c r="F2955" s="61" t="s">
        <v>37</v>
      </c>
      <c r="G2955" s="62">
        <v>60000000</v>
      </c>
      <c r="H2955" s="61">
        <v>8.5</v>
      </c>
      <c r="I2955" s="62">
        <f>Table1[[#This Row],[gross]]-Table1[[#This Row],[budget]]</f>
        <v>76801374</v>
      </c>
      <c r="J2955" s="61">
        <f>Table1[[#This Row],[gross]]/1000000</f>
        <v>136.80137400000001</v>
      </c>
      <c r="K2955" s="61">
        <f>Table1[[#This Row],[budget]]/1000000</f>
        <v>60</v>
      </c>
      <c r="L2955" s="71">
        <f>Table1[[#This Row],[Profit_Margin]]/1000000</f>
        <v>76.801373999999996</v>
      </c>
    </row>
    <row r="2956" spans="1:12">
      <c r="A2956" s="68" t="s">
        <v>9521</v>
      </c>
      <c r="B2956" s="61">
        <v>117</v>
      </c>
      <c r="C2956" s="62">
        <v>51533608</v>
      </c>
      <c r="D2956" s="61" t="s">
        <v>712</v>
      </c>
      <c r="E2956" s="61" t="s">
        <v>9522</v>
      </c>
      <c r="F2956" s="61" t="s">
        <v>37</v>
      </c>
      <c r="G2956" s="62">
        <v>25000000</v>
      </c>
      <c r="H2956" s="61">
        <v>6.8</v>
      </c>
      <c r="I2956" s="62">
        <f>Table1[[#This Row],[gross]]-Table1[[#This Row],[budget]]</f>
        <v>26533608</v>
      </c>
      <c r="J2956" s="61">
        <f>Table1[[#This Row],[gross]]/1000000</f>
        <v>51.533608000000001</v>
      </c>
      <c r="K2956" s="61">
        <f>Table1[[#This Row],[budget]]/1000000</f>
        <v>25</v>
      </c>
      <c r="L2956" s="71">
        <f>Table1[[#This Row],[Profit_Margin]]/1000000</f>
        <v>26.533608000000001</v>
      </c>
    </row>
    <row r="2957" spans="1:12">
      <c r="A2957" s="68" t="s">
        <v>10819</v>
      </c>
      <c r="B2957" s="61">
        <v>137</v>
      </c>
      <c r="C2957" s="62">
        <v>39143839</v>
      </c>
      <c r="D2957" s="61" t="s">
        <v>5544</v>
      </c>
      <c r="E2957" s="61" t="s">
        <v>10820</v>
      </c>
      <c r="F2957" s="61" t="s">
        <v>37</v>
      </c>
      <c r="G2957" s="62">
        <v>20000000</v>
      </c>
      <c r="H2957" s="61">
        <v>5</v>
      </c>
      <c r="I2957" s="62">
        <f>Table1[[#This Row],[gross]]-Table1[[#This Row],[budget]]</f>
        <v>19143839</v>
      </c>
      <c r="J2957" s="61">
        <f>Table1[[#This Row],[gross]]/1000000</f>
        <v>39.143839</v>
      </c>
      <c r="K2957" s="61">
        <f>Table1[[#This Row],[budget]]/1000000</f>
        <v>20</v>
      </c>
      <c r="L2957" s="71">
        <f>Table1[[#This Row],[Profit_Margin]]/1000000</f>
        <v>19.143839</v>
      </c>
    </row>
    <row r="2958" spans="1:12">
      <c r="A2958" s="68" t="s">
        <v>10819</v>
      </c>
      <c r="B2958" s="61">
        <v>98</v>
      </c>
      <c r="C2958" s="62">
        <v>110175871</v>
      </c>
      <c r="D2958" s="61" t="s">
        <v>3030</v>
      </c>
      <c r="E2958" s="61" t="s">
        <v>14827</v>
      </c>
      <c r="F2958" s="61" t="s">
        <v>37</v>
      </c>
      <c r="G2958" s="62">
        <v>10000000</v>
      </c>
      <c r="H2958" s="61">
        <v>5.9</v>
      </c>
      <c r="I2958" s="62">
        <f>Table1[[#This Row],[gross]]-Table1[[#This Row],[budget]]</f>
        <v>100175871</v>
      </c>
      <c r="J2958" s="61">
        <f>Table1[[#This Row],[gross]]/1000000</f>
        <v>110.175871</v>
      </c>
      <c r="K2958" s="61">
        <f>Table1[[#This Row],[budget]]/1000000</f>
        <v>10</v>
      </c>
      <c r="L2958" s="71">
        <f>Table1[[#This Row],[Profit_Margin]]/1000000</f>
        <v>100.175871</v>
      </c>
    </row>
    <row r="2959" spans="1:12">
      <c r="A2959" s="68" t="s">
        <v>17127</v>
      </c>
      <c r="B2959" s="61">
        <v>96</v>
      </c>
      <c r="C2959" s="62">
        <v>5359774</v>
      </c>
      <c r="D2959" s="61" t="s">
        <v>5967</v>
      </c>
      <c r="E2959" s="61" t="s">
        <v>17128</v>
      </c>
      <c r="F2959" s="61" t="s">
        <v>37</v>
      </c>
      <c r="G2959" s="62">
        <v>6000000</v>
      </c>
      <c r="H2959" s="61">
        <v>7.3</v>
      </c>
      <c r="I2959" s="62">
        <f>Table1[[#This Row],[gross]]-Table1[[#This Row],[budget]]</f>
        <v>-640226</v>
      </c>
      <c r="J2959" s="61">
        <f>Table1[[#This Row],[gross]]/1000000</f>
        <v>5.3597739999999998</v>
      </c>
      <c r="K2959" s="61">
        <f>Table1[[#This Row],[budget]]/1000000</f>
        <v>6</v>
      </c>
      <c r="L2959" s="71">
        <f>Table1[[#This Row],[Profit_Margin]]/1000000</f>
        <v>-0.64022599999999996</v>
      </c>
    </row>
    <row r="2960" spans="1:12">
      <c r="A2960" s="68" t="s">
        <v>6244</v>
      </c>
      <c r="B2960" s="61">
        <v>95</v>
      </c>
      <c r="C2960" s="62">
        <v>37101011</v>
      </c>
      <c r="D2960" s="61" t="s">
        <v>2527</v>
      </c>
      <c r="E2960" s="61" t="s">
        <v>6557</v>
      </c>
      <c r="F2960" s="61" t="s">
        <v>37</v>
      </c>
      <c r="G2960" s="62">
        <v>40000000</v>
      </c>
      <c r="H2960" s="61">
        <v>5.8</v>
      </c>
      <c r="I2960" s="62">
        <f>Table1[[#This Row],[gross]]-Table1[[#This Row],[budget]]</f>
        <v>-2898989</v>
      </c>
      <c r="J2960" s="61">
        <f>Table1[[#This Row],[gross]]/1000000</f>
        <v>37.101011</v>
      </c>
      <c r="K2960" s="61">
        <f>Table1[[#This Row],[budget]]/1000000</f>
        <v>40</v>
      </c>
      <c r="L2960" s="71">
        <f>Table1[[#This Row],[Profit_Margin]]/1000000</f>
        <v>-2.8989889999999998</v>
      </c>
    </row>
    <row r="2961" spans="1:12">
      <c r="A2961" s="68" t="s">
        <v>4965</v>
      </c>
      <c r="B2961" s="61">
        <v>115</v>
      </c>
      <c r="C2961" s="62">
        <v>10640645</v>
      </c>
      <c r="D2961" s="61" t="s">
        <v>1120</v>
      </c>
      <c r="E2961" s="61" t="s">
        <v>6850</v>
      </c>
      <c r="F2961" s="61" t="s">
        <v>37</v>
      </c>
      <c r="G2961" s="62">
        <v>40000000</v>
      </c>
      <c r="H2961" s="61">
        <v>5.8</v>
      </c>
      <c r="I2961" s="62">
        <f>Table1[[#This Row],[gross]]-Table1[[#This Row],[budget]]</f>
        <v>-29359355</v>
      </c>
      <c r="J2961" s="61">
        <f>Table1[[#This Row],[gross]]/1000000</f>
        <v>10.640644999999999</v>
      </c>
      <c r="K2961" s="61">
        <f>Table1[[#This Row],[budget]]/1000000</f>
        <v>40</v>
      </c>
      <c r="L2961" s="71">
        <f>Table1[[#This Row],[Profit_Margin]]/1000000</f>
        <v>-29.359355000000001</v>
      </c>
    </row>
    <row r="2962" spans="1:12">
      <c r="A2962" s="68" t="s">
        <v>13781</v>
      </c>
      <c r="B2962" s="61">
        <v>94</v>
      </c>
      <c r="C2962" s="62">
        <v>3034181</v>
      </c>
      <c r="D2962" s="61" t="s">
        <v>6545</v>
      </c>
      <c r="E2962" s="61" t="s">
        <v>14640</v>
      </c>
      <c r="F2962" s="61" t="s">
        <v>37</v>
      </c>
      <c r="G2962" s="62">
        <v>11000000</v>
      </c>
      <c r="H2962" s="61">
        <v>5.4</v>
      </c>
      <c r="I2962" s="62">
        <f>Table1[[#This Row],[gross]]-Table1[[#This Row],[budget]]</f>
        <v>-7965819</v>
      </c>
      <c r="J2962" s="61">
        <f>Table1[[#This Row],[gross]]/1000000</f>
        <v>3.0341809999999998</v>
      </c>
      <c r="K2962" s="61">
        <f>Table1[[#This Row],[budget]]/1000000</f>
        <v>11</v>
      </c>
      <c r="L2962" s="71">
        <f>Table1[[#This Row],[Profit_Margin]]/1000000</f>
        <v>-7.9658189999999998</v>
      </c>
    </row>
    <row r="2963" spans="1:12">
      <c r="A2963" s="68" t="s">
        <v>9470</v>
      </c>
      <c r="B2963" s="61">
        <v>88</v>
      </c>
      <c r="C2963" s="62">
        <v>442638</v>
      </c>
      <c r="D2963" s="61" t="s">
        <v>3898</v>
      </c>
      <c r="E2963" s="61" t="s">
        <v>22096</v>
      </c>
      <c r="F2963" s="61" t="s">
        <v>37</v>
      </c>
      <c r="G2963" s="62">
        <v>850000</v>
      </c>
      <c r="H2963" s="61">
        <v>7.3</v>
      </c>
      <c r="I2963" s="62">
        <f>Table1[[#This Row],[gross]]-Table1[[#This Row],[budget]]</f>
        <v>-407362</v>
      </c>
      <c r="J2963" s="61">
        <f>Table1[[#This Row],[gross]]/1000000</f>
        <v>0.44263799999999998</v>
      </c>
      <c r="K2963" s="61">
        <f>Table1[[#This Row],[budget]]/1000000</f>
        <v>0.85</v>
      </c>
      <c r="L2963" s="71">
        <f>Table1[[#This Row],[Profit_Margin]]/1000000</f>
        <v>-0.407362</v>
      </c>
    </row>
    <row r="2964" spans="1:12">
      <c r="A2964" s="68" t="s">
        <v>2542</v>
      </c>
      <c r="B2964" s="61">
        <v>102</v>
      </c>
      <c r="C2964" s="62">
        <v>254455986</v>
      </c>
      <c r="D2964" s="61" t="s">
        <v>1671</v>
      </c>
      <c r="E2964" s="61" t="s">
        <v>2544</v>
      </c>
      <c r="F2964" s="61" t="s">
        <v>37</v>
      </c>
      <c r="G2964" s="62">
        <v>80000000</v>
      </c>
      <c r="H2964" s="61">
        <v>6.5</v>
      </c>
      <c r="I2964" s="62">
        <f>Table1[[#This Row],[gross]]-Table1[[#This Row],[budget]]</f>
        <v>174455986</v>
      </c>
      <c r="J2964" s="61">
        <f>Table1[[#This Row],[gross]]/1000000</f>
        <v>254.455986</v>
      </c>
      <c r="K2964" s="61">
        <f>Table1[[#This Row],[budget]]/1000000</f>
        <v>80</v>
      </c>
      <c r="L2964" s="71">
        <f>Table1[[#This Row],[Profit_Margin]]/1000000</f>
        <v>174.455986</v>
      </c>
    </row>
    <row r="2965" spans="1:12">
      <c r="A2965" s="68" t="s">
        <v>2542</v>
      </c>
      <c r="B2965" s="61">
        <v>108</v>
      </c>
      <c r="C2965" s="62">
        <v>277313371</v>
      </c>
      <c r="D2965" s="61" t="s">
        <v>1671</v>
      </c>
      <c r="E2965" s="61" t="s">
        <v>7231</v>
      </c>
      <c r="F2965" s="61" t="s">
        <v>37</v>
      </c>
      <c r="G2965" s="62">
        <v>35000000</v>
      </c>
      <c r="H2965" s="61">
        <v>7.8</v>
      </c>
      <c r="I2965" s="62">
        <f>Table1[[#This Row],[gross]]-Table1[[#This Row],[budget]]</f>
        <v>242313371</v>
      </c>
      <c r="J2965" s="61">
        <f>Table1[[#This Row],[gross]]/1000000</f>
        <v>277.31337100000002</v>
      </c>
      <c r="K2965" s="61">
        <f>Table1[[#This Row],[budget]]/1000000</f>
        <v>35</v>
      </c>
      <c r="L2965" s="71">
        <f>Table1[[#This Row],[Profit_Margin]]/1000000</f>
        <v>242.31337099999999</v>
      </c>
    </row>
    <row r="2966" spans="1:12">
      <c r="A2966" s="68" t="s">
        <v>912</v>
      </c>
      <c r="B2966" s="61">
        <v>91</v>
      </c>
      <c r="C2966" s="62">
        <v>64505912</v>
      </c>
      <c r="D2966" s="61" t="s">
        <v>2954</v>
      </c>
      <c r="E2966" s="61" t="s">
        <v>4092</v>
      </c>
      <c r="F2966" s="61" t="s">
        <v>37</v>
      </c>
      <c r="G2966" s="62">
        <v>48000000</v>
      </c>
      <c r="H2966" s="61">
        <v>5</v>
      </c>
      <c r="I2966" s="62">
        <f>Table1[[#This Row],[gross]]-Table1[[#This Row],[budget]]</f>
        <v>16505912</v>
      </c>
      <c r="J2966" s="61">
        <f>Table1[[#This Row],[gross]]/1000000</f>
        <v>64.505911999999995</v>
      </c>
      <c r="K2966" s="61">
        <f>Table1[[#This Row],[budget]]/1000000</f>
        <v>48</v>
      </c>
      <c r="L2966" s="71">
        <f>Table1[[#This Row],[Profit_Margin]]/1000000</f>
        <v>16.505911999999999</v>
      </c>
    </row>
    <row r="2967" spans="1:12">
      <c r="A2967" s="68" t="s">
        <v>22460</v>
      </c>
      <c r="B2967" s="61">
        <v>80</v>
      </c>
      <c r="C2967" s="62">
        <v>2245</v>
      </c>
      <c r="D2967" s="61" t="s">
        <v>67</v>
      </c>
      <c r="E2967" s="61" t="s">
        <v>22461</v>
      </c>
      <c r="F2967" s="61" t="s">
        <v>37</v>
      </c>
      <c r="G2967" s="62">
        <v>560000</v>
      </c>
      <c r="H2967" s="61">
        <v>7.2</v>
      </c>
      <c r="I2967" s="62">
        <f>Table1[[#This Row],[gross]]-Table1[[#This Row],[budget]]</f>
        <v>-557755</v>
      </c>
      <c r="J2967" s="61">
        <f>Table1[[#This Row],[gross]]/1000000</f>
        <v>2.245E-3</v>
      </c>
      <c r="K2967" s="61">
        <f>Table1[[#This Row],[budget]]/1000000</f>
        <v>0.56000000000000005</v>
      </c>
      <c r="L2967" s="71">
        <f>Table1[[#This Row],[Profit_Margin]]/1000000</f>
        <v>-0.557755</v>
      </c>
    </row>
    <row r="2968" spans="1:12">
      <c r="A2968" s="68" t="s">
        <v>1764</v>
      </c>
      <c r="B2968" s="61">
        <v>187</v>
      </c>
      <c r="C2968" s="62">
        <v>54116191</v>
      </c>
      <c r="D2968" s="61" t="s">
        <v>3907</v>
      </c>
      <c r="E2968" s="61" t="s">
        <v>3909</v>
      </c>
      <c r="F2968" s="61" t="s">
        <v>37</v>
      </c>
      <c r="G2968" s="62">
        <v>44000000</v>
      </c>
      <c r="H2968" s="61">
        <v>7.9</v>
      </c>
      <c r="I2968" s="62">
        <f>Table1[[#This Row],[gross]]-Table1[[#This Row],[budget]]</f>
        <v>10116191</v>
      </c>
      <c r="J2968" s="61">
        <f>Table1[[#This Row],[gross]]/1000000</f>
        <v>54.116191000000001</v>
      </c>
      <c r="K2968" s="61">
        <f>Table1[[#This Row],[budget]]/1000000</f>
        <v>44</v>
      </c>
      <c r="L2968" s="71">
        <f>Table1[[#This Row],[Profit_Margin]]/1000000</f>
        <v>10.116191000000001</v>
      </c>
    </row>
    <row r="2969" spans="1:12">
      <c r="A2969" s="68" t="s">
        <v>946</v>
      </c>
      <c r="B2969" s="61">
        <v>88</v>
      </c>
      <c r="C2969" s="62">
        <v>75817994</v>
      </c>
      <c r="D2969" s="61" t="s">
        <v>2195</v>
      </c>
      <c r="E2969" s="61" t="s">
        <v>2197</v>
      </c>
      <c r="F2969" s="61" t="s">
        <v>37</v>
      </c>
      <c r="G2969" s="62">
        <v>90000000</v>
      </c>
      <c r="H2969" s="61">
        <v>4.9000000000000004</v>
      </c>
      <c r="I2969" s="62">
        <f>Table1[[#This Row],[gross]]-Table1[[#This Row],[budget]]</f>
        <v>-14182006</v>
      </c>
      <c r="J2969" s="61">
        <f>Table1[[#This Row],[gross]]/1000000</f>
        <v>75.817993999999999</v>
      </c>
      <c r="K2969" s="61">
        <f>Table1[[#This Row],[budget]]/1000000</f>
        <v>90</v>
      </c>
      <c r="L2969" s="71">
        <f>Table1[[#This Row],[Profit_Margin]]/1000000</f>
        <v>-14.182005999999999</v>
      </c>
    </row>
    <row r="2970" spans="1:12">
      <c r="A2970" s="68" t="s">
        <v>17726</v>
      </c>
      <c r="B2970" s="61">
        <v>82</v>
      </c>
      <c r="C2970" s="62">
        <v>13350177</v>
      </c>
      <c r="D2970" s="61" t="s">
        <v>4384</v>
      </c>
      <c r="E2970" s="61" t="s">
        <v>17728</v>
      </c>
      <c r="F2970" s="61" t="s">
        <v>37</v>
      </c>
      <c r="G2970" s="62">
        <v>5000000</v>
      </c>
      <c r="H2970" s="61">
        <v>3.8</v>
      </c>
      <c r="I2970" s="62">
        <f>Table1[[#This Row],[gross]]-Table1[[#This Row],[budget]]</f>
        <v>8350177</v>
      </c>
      <c r="J2970" s="61">
        <f>Table1[[#This Row],[gross]]/1000000</f>
        <v>13.350177</v>
      </c>
      <c r="K2970" s="61">
        <f>Table1[[#This Row],[budget]]/1000000</f>
        <v>5</v>
      </c>
      <c r="L2970" s="71">
        <f>Table1[[#This Row],[Profit_Margin]]/1000000</f>
        <v>8.3501770000000004</v>
      </c>
    </row>
    <row r="2971" spans="1:12">
      <c r="A2971" s="68" t="s">
        <v>1605</v>
      </c>
      <c r="B2971" s="61">
        <v>113</v>
      </c>
      <c r="C2971" s="62">
        <v>91188905</v>
      </c>
      <c r="D2971" s="61" t="s">
        <v>2664</v>
      </c>
      <c r="E2971" s="61" t="s">
        <v>2665</v>
      </c>
      <c r="F2971" s="61" t="s">
        <v>37</v>
      </c>
      <c r="G2971" s="62">
        <v>80000000</v>
      </c>
      <c r="H2971" s="61">
        <v>4.9000000000000004</v>
      </c>
      <c r="I2971" s="62">
        <f>Table1[[#This Row],[gross]]-Table1[[#This Row],[budget]]</f>
        <v>11188905</v>
      </c>
      <c r="J2971" s="61">
        <f>Table1[[#This Row],[gross]]/1000000</f>
        <v>91.188905000000005</v>
      </c>
      <c r="K2971" s="61">
        <f>Table1[[#This Row],[budget]]/1000000</f>
        <v>80</v>
      </c>
      <c r="L2971" s="71">
        <f>Table1[[#This Row],[Profit_Margin]]/1000000</f>
        <v>11.188905</v>
      </c>
    </row>
    <row r="2972" spans="1:12">
      <c r="A2972" s="68" t="s">
        <v>16714</v>
      </c>
      <c r="B2972" s="61">
        <v>96</v>
      </c>
      <c r="C2972" s="62">
        <v>196067</v>
      </c>
      <c r="D2972" s="61" t="s">
        <v>214</v>
      </c>
      <c r="E2972" s="61" t="s">
        <v>16715</v>
      </c>
      <c r="F2972" s="61" t="s">
        <v>37</v>
      </c>
      <c r="G2972" s="62">
        <v>7000000</v>
      </c>
      <c r="H2972" s="61">
        <v>6.7</v>
      </c>
      <c r="I2972" s="62">
        <f>Table1[[#This Row],[gross]]-Table1[[#This Row],[budget]]</f>
        <v>-6803933</v>
      </c>
      <c r="J2972" s="61">
        <f>Table1[[#This Row],[gross]]/1000000</f>
        <v>0.19606699999999999</v>
      </c>
      <c r="K2972" s="61">
        <f>Table1[[#This Row],[budget]]/1000000</f>
        <v>7</v>
      </c>
      <c r="L2972" s="71">
        <f>Table1[[#This Row],[Profit_Margin]]/1000000</f>
        <v>-6.8039329999999998</v>
      </c>
    </row>
    <row r="2973" spans="1:12">
      <c r="A2973" s="68" t="s">
        <v>969</v>
      </c>
      <c r="B2973" s="61">
        <v>123</v>
      </c>
      <c r="C2973" s="62">
        <v>159578352</v>
      </c>
      <c r="D2973" s="61" t="s">
        <v>1752</v>
      </c>
      <c r="E2973" s="61" t="s">
        <v>6108</v>
      </c>
      <c r="F2973" s="61" t="s">
        <v>37</v>
      </c>
      <c r="G2973" s="62">
        <v>43000000</v>
      </c>
      <c r="H2973" s="61">
        <v>6.6</v>
      </c>
      <c r="I2973" s="62">
        <f>Table1[[#This Row],[gross]]-Table1[[#This Row],[budget]]</f>
        <v>116578352</v>
      </c>
      <c r="J2973" s="61">
        <f>Table1[[#This Row],[gross]]/1000000</f>
        <v>159.578352</v>
      </c>
      <c r="K2973" s="61">
        <f>Table1[[#This Row],[budget]]/1000000</f>
        <v>43</v>
      </c>
      <c r="L2973" s="71">
        <f>Table1[[#This Row],[Profit_Margin]]/1000000</f>
        <v>116.578352</v>
      </c>
    </row>
    <row r="2974" spans="1:12">
      <c r="A2974" s="68" t="s">
        <v>21206</v>
      </c>
      <c r="B2974" s="61">
        <v>87</v>
      </c>
      <c r="C2974" s="62">
        <v>19539</v>
      </c>
      <c r="D2974" s="61" t="s">
        <v>1671</v>
      </c>
      <c r="E2974" s="61" t="s">
        <v>21207</v>
      </c>
      <c r="F2974" s="61" t="s">
        <v>37</v>
      </c>
      <c r="G2974" s="62">
        <v>1000000</v>
      </c>
      <c r="H2974" s="61">
        <v>6.2</v>
      </c>
      <c r="I2974" s="62">
        <f>Table1[[#This Row],[gross]]-Table1[[#This Row],[budget]]</f>
        <v>-980461</v>
      </c>
      <c r="J2974" s="61">
        <f>Table1[[#This Row],[gross]]/1000000</f>
        <v>1.9539000000000001E-2</v>
      </c>
      <c r="K2974" s="61">
        <f>Table1[[#This Row],[budget]]/1000000</f>
        <v>1</v>
      </c>
      <c r="L2974" s="71">
        <f>Table1[[#This Row],[Profit_Margin]]/1000000</f>
        <v>-0.98046100000000003</v>
      </c>
    </row>
    <row r="2975" spans="1:12">
      <c r="A2975" s="68" t="s">
        <v>3453</v>
      </c>
      <c r="B2975" s="61">
        <v>146</v>
      </c>
      <c r="C2975" s="62">
        <v>169705587</v>
      </c>
      <c r="D2975" s="61" t="s">
        <v>3409</v>
      </c>
      <c r="E2975" s="61" t="s">
        <v>9407</v>
      </c>
      <c r="F2975" s="61" t="s">
        <v>37</v>
      </c>
      <c r="G2975" s="62">
        <v>25000000</v>
      </c>
      <c r="H2975" s="61">
        <v>8.1</v>
      </c>
      <c r="I2975" s="62">
        <f>Table1[[#This Row],[gross]]-Table1[[#This Row],[budget]]</f>
        <v>144705587</v>
      </c>
      <c r="J2975" s="61">
        <f>Table1[[#This Row],[gross]]/1000000</f>
        <v>169.70558700000001</v>
      </c>
      <c r="K2975" s="61">
        <f>Table1[[#This Row],[budget]]/1000000</f>
        <v>25</v>
      </c>
      <c r="L2975" s="71">
        <f>Table1[[#This Row],[Profit_Margin]]/1000000</f>
        <v>144.70558700000001</v>
      </c>
    </row>
    <row r="2976" spans="1:12">
      <c r="A2976" s="68" t="s">
        <v>12928</v>
      </c>
      <c r="B2976" s="61">
        <v>89</v>
      </c>
      <c r="C2976" s="62">
        <v>20801344</v>
      </c>
      <c r="D2976" s="61" t="s">
        <v>6403</v>
      </c>
      <c r="E2976" s="61" t="s">
        <v>12929</v>
      </c>
      <c r="F2976" s="61" t="s">
        <v>37</v>
      </c>
      <c r="G2976" s="62">
        <v>15000000</v>
      </c>
      <c r="H2976" s="61">
        <v>5.0999999999999996</v>
      </c>
      <c r="I2976" s="62">
        <f>Table1[[#This Row],[gross]]-Table1[[#This Row],[budget]]</f>
        <v>5801344</v>
      </c>
      <c r="J2976" s="61">
        <f>Table1[[#This Row],[gross]]/1000000</f>
        <v>20.801344</v>
      </c>
      <c r="K2976" s="61">
        <f>Table1[[#This Row],[budget]]/1000000</f>
        <v>15</v>
      </c>
      <c r="L2976" s="71">
        <f>Table1[[#This Row],[Profit_Margin]]/1000000</f>
        <v>5.8013440000000003</v>
      </c>
    </row>
    <row r="2977" spans="1:12">
      <c r="A2977" s="68" t="s">
        <v>7480</v>
      </c>
      <c r="B2977" s="61">
        <v>108</v>
      </c>
      <c r="C2977" s="62">
        <v>41777564</v>
      </c>
      <c r="D2977" s="61" t="s">
        <v>6403</v>
      </c>
      <c r="E2977" s="61" t="s">
        <v>12201</v>
      </c>
      <c r="F2977" s="61" t="s">
        <v>37</v>
      </c>
      <c r="G2977" s="62">
        <v>15000000</v>
      </c>
      <c r="H2977" s="61">
        <v>6.4</v>
      </c>
      <c r="I2977" s="62">
        <f>Table1[[#This Row],[gross]]-Table1[[#This Row],[budget]]</f>
        <v>26777564</v>
      </c>
      <c r="J2977" s="61">
        <f>Table1[[#This Row],[gross]]/1000000</f>
        <v>41.777563999999998</v>
      </c>
      <c r="K2977" s="61">
        <f>Table1[[#This Row],[budget]]/1000000</f>
        <v>15</v>
      </c>
      <c r="L2977" s="71">
        <f>Table1[[#This Row],[Profit_Margin]]/1000000</f>
        <v>26.777564000000002</v>
      </c>
    </row>
    <row r="2978" spans="1:12">
      <c r="A2978" s="68" t="s">
        <v>11881</v>
      </c>
      <c r="B2978" s="61">
        <v>109</v>
      </c>
      <c r="C2978" s="62">
        <v>2706659</v>
      </c>
      <c r="D2978" s="61" t="s">
        <v>2527</v>
      </c>
      <c r="E2978" s="61" t="s">
        <v>18849</v>
      </c>
      <c r="F2978" s="61" t="s">
        <v>37</v>
      </c>
      <c r="G2978" s="62">
        <v>2000000</v>
      </c>
      <c r="H2978" s="61">
        <v>6.9</v>
      </c>
      <c r="I2978" s="62">
        <f>Table1[[#This Row],[gross]]-Table1[[#This Row],[budget]]</f>
        <v>706659</v>
      </c>
      <c r="J2978" s="61">
        <f>Table1[[#This Row],[gross]]/1000000</f>
        <v>2.7066590000000001</v>
      </c>
      <c r="K2978" s="61">
        <f>Table1[[#This Row],[budget]]/1000000</f>
        <v>2</v>
      </c>
      <c r="L2978" s="71">
        <f>Table1[[#This Row],[Profit_Margin]]/1000000</f>
        <v>0.70665900000000004</v>
      </c>
    </row>
    <row r="2979" spans="1:12">
      <c r="A2979" s="68" t="s">
        <v>5825</v>
      </c>
      <c r="B2979" s="61">
        <v>109</v>
      </c>
      <c r="C2979" s="62">
        <v>51019112</v>
      </c>
      <c r="D2979" s="61" t="s">
        <v>1875</v>
      </c>
      <c r="E2979" s="61" t="s">
        <v>5826</v>
      </c>
      <c r="F2979" s="61" t="s">
        <v>37</v>
      </c>
      <c r="G2979" s="62">
        <v>50000000</v>
      </c>
      <c r="H2979" s="61">
        <v>6.8</v>
      </c>
      <c r="I2979" s="62">
        <f>Table1[[#This Row],[gross]]-Table1[[#This Row],[budget]]</f>
        <v>1019112</v>
      </c>
      <c r="J2979" s="61">
        <f>Table1[[#This Row],[gross]]/1000000</f>
        <v>51.019112</v>
      </c>
      <c r="K2979" s="61">
        <f>Table1[[#This Row],[budget]]/1000000</f>
        <v>50</v>
      </c>
      <c r="L2979" s="71">
        <f>Table1[[#This Row],[Profit_Margin]]/1000000</f>
        <v>1.019112</v>
      </c>
    </row>
    <row r="2980" spans="1:12">
      <c r="A2980" s="68" t="s">
        <v>7635</v>
      </c>
      <c r="B2980" s="61">
        <v>116</v>
      </c>
      <c r="C2980" s="62">
        <v>7156933</v>
      </c>
      <c r="D2980" s="61" t="s">
        <v>2527</v>
      </c>
      <c r="E2980" s="61" t="s">
        <v>9937</v>
      </c>
      <c r="F2980" s="61" t="s">
        <v>37</v>
      </c>
      <c r="G2980" s="62">
        <v>25000000</v>
      </c>
      <c r="H2980" s="61">
        <v>6.7</v>
      </c>
      <c r="I2980" s="62">
        <f>Table1[[#This Row],[gross]]-Table1[[#This Row],[budget]]</f>
        <v>-17843067</v>
      </c>
      <c r="J2980" s="61">
        <f>Table1[[#This Row],[gross]]/1000000</f>
        <v>7.1569330000000004</v>
      </c>
      <c r="K2980" s="61">
        <f>Table1[[#This Row],[budget]]/1000000</f>
        <v>25</v>
      </c>
      <c r="L2980" s="71">
        <f>Table1[[#This Row],[Profit_Margin]]/1000000</f>
        <v>-17.843067000000001</v>
      </c>
    </row>
    <row r="2981" spans="1:12">
      <c r="A2981" s="68" t="s">
        <v>171</v>
      </c>
      <c r="B2981" s="61">
        <v>182</v>
      </c>
      <c r="C2981" s="62">
        <v>303001229</v>
      </c>
      <c r="D2981" s="61" t="s">
        <v>173</v>
      </c>
      <c r="E2981" s="61" t="s">
        <v>678</v>
      </c>
      <c r="F2981" s="61" t="s">
        <v>37</v>
      </c>
      <c r="G2981" s="62">
        <v>180000000</v>
      </c>
      <c r="H2981" s="61">
        <v>7.9</v>
      </c>
      <c r="I2981" s="62">
        <f>Table1[[#This Row],[gross]]-Table1[[#This Row],[budget]]</f>
        <v>123001229</v>
      </c>
      <c r="J2981" s="61">
        <f>Table1[[#This Row],[gross]]/1000000</f>
        <v>303.00122900000002</v>
      </c>
      <c r="K2981" s="61">
        <f>Table1[[#This Row],[budget]]/1000000</f>
        <v>180</v>
      </c>
      <c r="L2981" s="71">
        <f>Table1[[#This Row],[Profit_Margin]]/1000000</f>
        <v>123.001229</v>
      </c>
    </row>
    <row r="2982" spans="1:12">
      <c r="A2982" s="68" t="s">
        <v>171</v>
      </c>
      <c r="B2982" s="61">
        <v>164</v>
      </c>
      <c r="C2982" s="62">
        <v>255108370</v>
      </c>
      <c r="D2982" s="61" t="s">
        <v>173</v>
      </c>
      <c r="E2982" s="61" t="s">
        <v>175</v>
      </c>
      <c r="F2982" s="61" t="s">
        <v>37</v>
      </c>
      <c r="G2982" s="62">
        <v>250000000</v>
      </c>
      <c r="H2982" s="61">
        <v>7.5</v>
      </c>
      <c r="I2982" s="62">
        <f>Table1[[#This Row],[gross]]-Table1[[#This Row],[budget]]</f>
        <v>5108370</v>
      </c>
      <c r="J2982" s="61">
        <f>Table1[[#This Row],[gross]]/1000000</f>
        <v>255.10837000000001</v>
      </c>
      <c r="K2982" s="61">
        <f>Table1[[#This Row],[budget]]/1000000</f>
        <v>250</v>
      </c>
      <c r="L2982" s="71">
        <f>Table1[[#This Row],[Profit_Margin]]/1000000</f>
        <v>5.1083699999999999</v>
      </c>
    </row>
    <row r="2983" spans="1:12">
      <c r="A2983" s="68" t="s">
        <v>171</v>
      </c>
      <c r="B2983" s="61">
        <v>186</v>
      </c>
      <c r="C2983" s="62">
        <v>258355354</v>
      </c>
      <c r="D2983" s="61" t="s">
        <v>173</v>
      </c>
      <c r="E2983" s="61" t="s">
        <v>195</v>
      </c>
      <c r="F2983" s="61" t="s">
        <v>37</v>
      </c>
      <c r="G2983" s="62">
        <v>225000000</v>
      </c>
      <c r="H2983" s="61">
        <v>7.9</v>
      </c>
      <c r="I2983" s="62">
        <f>Table1[[#This Row],[gross]]-Table1[[#This Row],[budget]]</f>
        <v>33355354</v>
      </c>
      <c r="J2983" s="61">
        <f>Table1[[#This Row],[gross]]/1000000</f>
        <v>258.35535399999998</v>
      </c>
      <c r="K2983" s="61">
        <f>Table1[[#This Row],[budget]]/1000000</f>
        <v>225</v>
      </c>
      <c r="L2983" s="71">
        <f>Table1[[#This Row],[Profit_Margin]]/1000000</f>
        <v>33.355353999999998</v>
      </c>
    </row>
    <row r="2984" spans="1:12">
      <c r="A2984" s="68" t="s">
        <v>2367</v>
      </c>
      <c r="B2984" s="61">
        <v>138</v>
      </c>
      <c r="C2984" s="62">
        <v>63224849</v>
      </c>
      <c r="D2984" s="61" t="s">
        <v>1681</v>
      </c>
      <c r="E2984" s="61" t="s">
        <v>2368</v>
      </c>
      <c r="F2984" s="61" t="s">
        <v>37</v>
      </c>
      <c r="G2984" s="62">
        <v>85000000</v>
      </c>
      <c r="H2984" s="61">
        <v>6.9</v>
      </c>
      <c r="I2984" s="62">
        <f>Table1[[#This Row],[gross]]-Table1[[#This Row],[budget]]</f>
        <v>-21775151</v>
      </c>
      <c r="J2984" s="61">
        <f>Table1[[#This Row],[gross]]/1000000</f>
        <v>63.224848999999999</v>
      </c>
      <c r="K2984" s="61">
        <f>Table1[[#This Row],[budget]]/1000000</f>
        <v>85</v>
      </c>
      <c r="L2984" s="71">
        <f>Table1[[#This Row],[Profit_Margin]]/1000000</f>
        <v>-21.775151000000001</v>
      </c>
    </row>
    <row r="2985" spans="1:12">
      <c r="A2985" s="68" t="s">
        <v>21106</v>
      </c>
      <c r="B2985" s="61">
        <v>106</v>
      </c>
      <c r="C2985" s="62">
        <v>304124</v>
      </c>
      <c r="D2985" s="61" t="s">
        <v>3409</v>
      </c>
      <c r="E2985" s="61" t="s">
        <v>21108</v>
      </c>
      <c r="F2985" s="61" t="s">
        <v>2778</v>
      </c>
      <c r="G2985" s="62">
        <v>1400000</v>
      </c>
      <c r="H2985" s="61">
        <v>6.7</v>
      </c>
      <c r="I2985" s="62">
        <f>Table1[[#This Row],[gross]]-Table1[[#This Row],[budget]]</f>
        <v>-1095876</v>
      </c>
      <c r="J2985" s="61">
        <f>Table1[[#This Row],[gross]]/1000000</f>
        <v>0.30412400000000001</v>
      </c>
      <c r="K2985" s="61">
        <f>Table1[[#This Row],[budget]]/1000000</f>
        <v>1.4</v>
      </c>
      <c r="L2985" s="71">
        <f>Table1[[#This Row],[Profit_Margin]]/1000000</f>
        <v>-1.0958760000000001</v>
      </c>
    </row>
    <row r="2986" spans="1:12">
      <c r="A2986" s="68" t="s">
        <v>12602</v>
      </c>
      <c r="B2986" s="61">
        <v>122</v>
      </c>
      <c r="C2986" s="62">
        <v>2428883</v>
      </c>
      <c r="D2986" s="61" t="s">
        <v>1765</v>
      </c>
      <c r="E2986" s="61" t="s">
        <v>12603</v>
      </c>
      <c r="F2986" s="61" t="s">
        <v>37</v>
      </c>
      <c r="G2986" s="62">
        <v>16000000</v>
      </c>
      <c r="H2986" s="61">
        <v>6.6</v>
      </c>
      <c r="I2986" s="62">
        <f>Table1[[#This Row],[gross]]-Table1[[#This Row],[budget]]</f>
        <v>-13571117</v>
      </c>
      <c r="J2986" s="61">
        <f>Table1[[#This Row],[gross]]/1000000</f>
        <v>2.4288829999999999</v>
      </c>
      <c r="K2986" s="61">
        <f>Table1[[#This Row],[budget]]/1000000</f>
        <v>16</v>
      </c>
      <c r="L2986" s="71">
        <f>Table1[[#This Row],[Profit_Margin]]/1000000</f>
        <v>-13.571116999999999</v>
      </c>
    </row>
    <row r="2987" spans="1:12">
      <c r="A2987" s="68" t="s">
        <v>23582</v>
      </c>
      <c r="B2987" s="61">
        <v>93</v>
      </c>
      <c r="C2987" s="62">
        <v>155984</v>
      </c>
      <c r="D2987" s="61" t="s">
        <v>67</v>
      </c>
      <c r="E2987" s="61" t="s">
        <v>23585</v>
      </c>
      <c r="F2987" s="61" t="s">
        <v>37</v>
      </c>
      <c r="G2987" s="62">
        <v>160000</v>
      </c>
      <c r="H2987" s="61">
        <v>7.4</v>
      </c>
      <c r="I2987" s="62">
        <f>Table1[[#This Row],[gross]]-Table1[[#This Row],[budget]]</f>
        <v>-4016</v>
      </c>
      <c r="J2987" s="61">
        <f>Table1[[#This Row],[gross]]/1000000</f>
        <v>0.15598400000000001</v>
      </c>
      <c r="K2987" s="61">
        <f>Table1[[#This Row],[budget]]/1000000</f>
        <v>0.16</v>
      </c>
      <c r="L2987" s="71">
        <f>Table1[[#This Row],[Profit_Margin]]/1000000</f>
        <v>-4.0159999999999996E-3</v>
      </c>
    </row>
    <row r="2988" spans="1:12">
      <c r="A2988" s="68" t="s">
        <v>4041</v>
      </c>
      <c r="B2988" s="61">
        <v>170</v>
      </c>
      <c r="C2988" s="62">
        <v>75370763</v>
      </c>
      <c r="D2988" s="61" t="s">
        <v>4042</v>
      </c>
      <c r="E2988" s="61" t="s">
        <v>4043</v>
      </c>
      <c r="F2988" s="61" t="s">
        <v>37</v>
      </c>
      <c r="G2988" s="62">
        <v>60000000</v>
      </c>
      <c r="H2988" s="61">
        <v>6.5</v>
      </c>
      <c r="I2988" s="62">
        <f>Table1[[#This Row],[gross]]-Table1[[#This Row],[budget]]</f>
        <v>15370763</v>
      </c>
      <c r="J2988" s="61">
        <f>Table1[[#This Row],[gross]]/1000000</f>
        <v>75.370762999999997</v>
      </c>
      <c r="K2988" s="61">
        <f>Table1[[#This Row],[budget]]/1000000</f>
        <v>60</v>
      </c>
      <c r="L2988" s="71">
        <f>Table1[[#This Row],[Profit_Margin]]/1000000</f>
        <v>15.370763</v>
      </c>
    </row>
    <row r="2989" spans="1:12">
      <c r="A2989" s="68" t="s">
        <v>6891</v>
      </c>
      <c r="B2989" s="61">
        <v>110</v>
      </c>
      <c r="C2989" s="62">
        <v>2201412</v>
      </c>
      <c r="D2989" s="61" t="s">
        <v>14309</v>
      </c>
      <c r="E2989" s="61" t="s">
        <v>5351</v>
      </c>
      <c r="F2989" s="61" t="s">
        <v>12700</v>
      </c>
      <c r="G2989" s="62">
        <v>12215500000</v>
      </c>
      <c r="H2989" s="61">
        <v>7</v>
      </c>
      <c r="I2989" s="62">
        <f>Table1[[#This Row],[gross]]-Table1[[#This Row],[budget]]</f>
        <v>-12213298588</v>
      </c>
      <c r="J2989" s="61">
        <f>Table1[[#This Row],[gross]]/1000000</f>
        <v>2.2014119999999999</v>
      </c>
      <c r="K2989" s="61">
        <f>Table1[[#This Row],[budget]]/1000000</f>
        <v>12215.5</v>
      </c>
      <c r="L2989" s="71">
        <f>Table1[[#This Row],[Profit_Margin]]/1000000</f>
        <v>-12213.298588</v>
      </c>
    </row>
    <row r="2990" spans="1:12">
      <c r="A2990" s="68" t="s">
        <v>5349</v>
      </c>
      <c r="B2990" s="61">
        <v>125</v>
      </c>
      <c r="C2990" s="62">
        <v>26616999</v>
      </c>
      <c r="D2990" s="61" t="s">
        <v>1675</v>
      </c>
      <c r="E2990" s="61" t="s">
        <v>5351</v>
      </c>
      <c r="F2990" s="61" t="s">
        <v>37</v>
      </c>
      <c r="G2990" s="62">
        <v>40000000</v>
      </c>
      <c r="H2990" s="61">
        <v>5.9</v>
      </c>
      <c r="I2990" s="62">
        <f>Table1[[#This Row],[gross]]-Table1[[#This Row],[budget]]</f>
        <v>-13383001</v>
      </c>
      <c r="J2990" s="61">
        <f>Table1[[#This Row],[gross]]/1000000</f>
        <v>26.616999</v>
      </c>
      <c r="K2990" s="61">
        <f>Table1[[#This Row],[budget]]/1000000</f>
        <v>40</v>
      </c>
      <c r="L2990" s="71">
        <f>Table1[[#This Row],[Profit_Margin]]/1000000</f>
        <v>-13.383001</v>
      </c>
    </row>
    <row r="2991" spans="1:12">
      <c r="A2991" s="68" t="s">
        <v>16351</v>
      </c>
      <c r="B2991" s="61">
        <v>109</v>
      </c>
      <c r="C2991" s="62">
        <v>5100000</v>
      </c>
      <c r="D2991" s="61" t="s">
        <v>1415</v>
      </c>
      <c r="E2991" s="61" t="s">
        <v>16352</v>
      </c>
      <c r="F2991" s="61" t="s">
        <v>37</v>
      </c>
      <c r="G2991" s="62">
        <v>7500000</v>
      </c>
      <c r="H2991" s="61">
        <v>6</v>
      </c>
      <c r="I2991" s="62">
        <f>Table1[[#This Row],[gross]]-Table1[[#This Row],[budget]]</f>
        <v>-2400000</v>
      </c>
      <c r="J2991" s="61">
        <f>Table1[[#This Row],[gross]]/1000000</f>
        <v>5.0999999999999996</v>
      </c>
      <c r="K2991" s="61">
        <f>Table1[[#This Row],[budget]]/1000000</f>
        <v>7.5</v>
      </c>
      <c r="L2991" s="71">
        <f>Table1[[#This Row],[Profit_Margin]]/1000000</f>
        <v>-2.4</v>
      </c>
    </row>
    <row r="2992" spans="1:12">
      <c r="A2992" s="68" t="s">
        <v>6620</v>
      </c>
      <c r="B2992" s="61">
        <v>114</v>
      </c>
      <c r="C2992" s="62">
        <v>41597830</v>
      </c>
      <c r="D2992" s="61" t="s">
        <v>214</v>
      </c>
      <c r="E2992" s="61" t="s">
        <v>9624</v>
      </c>
      <c r="F2992" s="61" t="s">
        <v>37</v>
      </c>
      <c r="G2992" s="62">
        <v>25000000</v>
      </c>
      <c r="H2992" s="61">
        <v>7.6</v>
      </c>
      <c r="I2992" s="62">
        <f>Table1[[#This Row],[gross]]-Table1[[#This Row],[budget]]</f>
        <v>16597830</v>
      </c>
      <c r="J2992" s="61">
        <f>Table1[[#This Row],[gross]]/1000000</f>
        <v>41.597830000000002</v>
      </c>
      <c r="K2992" s="61">
        <f>Table1[[#This Row],[budget]]/1000000</f>
        <v>25</v>
      </c>
      <c r="L2992" s="71">
        <f>Table1[[#This Row],[Profit_Margin]]/1000000</f>
        <v>16.597829999999998</v>
      </c>
    </row>
    <row r="2993" spans="1:12">
      <c r="A2993" s="68" t="s">
        <v>9588</v>
      </c>
      <c r="B2993" s="61">
        <v>97</v>
      </c>
      <c r="C2993" s="62">
        <v>48237389</v>
      </c>
      <c r="D2993" s="61" t="s">
        <v>1681</v>
      </c>
      <c r="E2993" s="61" t="s">
        <v>9590</v>
      </c>
      <c r="F2993" s="61" t="s">
        <v>37</v>
      </c>
      <c r="G2993" s="62">
        <v>25000000</v>
      </c>
      <c r="H2993" s="61">
        <v>5.5</v>
      </c>
      <c r="I2993" s="62">
        <f>Table1[[#This Row],[gross]]-Table1[[#This Row],[budget]]</f>
        <v>23237389</v>
      </c>
      <c r="J2993" s="61">
        <f>Table1[[#This Row],[gross]]/1000000</f>
        <v>48.237389</v>
      </c>
      <c r="K2993" s="61">
        <f>Table1[[#This Row],[budget]]/1000000</f>
        <v>25</v>
      </c>
      <c r="L2993" s="71">
        <f>Table1[[#This Row],[Profit_Margin]]/1000000</f>
        <v>23.237389</v>
      </c>
    </row>
    <row r="2994" spans="1:12">
      <c r="A2994" s="68" t="s">
        <v>15203</v>
      </c>
      <c r="B2994" s="61">
        <v>135</v>
      </c>
      <c r="C2994" s="62">
        <v>3041803</v>
      </c>
      <c r="D2994" s="61" t="s">
        <v>214</v>
      </c>
      <c r="E2994" s="61" t="s">
        <v>15204</v>
      </c>
      <c r="F2994" s="61" t="s">
        <v>37</v>
      </c>
      <c r="G2994" s="62">
        <v>10000000</v>
      </c>
      <c r="H2994" s="61">
        <v>7.1</v>
      </c>
      <c r="I2994" s="62">
        <f>Table1[[#This Row],[gross]]-Table1[[#This Row],[budget]]</f>
        <v>-6958197</v>
      </c>
      <c r="J2994" s="61">
        <f>Table1[[#This Row],[gross]]/1000000</f>
        <v>3.0418029999999998</v>
      </c>
      <c r="K2994" s="61">
        <f>Table1[[#This Row],[budget]]/1000000</f>
        <v>10</v>
      </c>
      <c r="L2994" s="71">
        <f>Table1[[#This Row],[Profit_Margin]]/1000000</f>
        <v>-6.9581970000000002</v>
      </c>
    </row>
    <row r="2995" spans="1:12">
      <c r="A2995" s="68" t="s">
        <v>21808</v>
      </c>
      <c r="B2995" s="61">
        <v>95</v>
      </c>
      <c r="C2995" s="62">
        <v>100659</v>
      </c>
      <c r="D2995" s="61" t="s">
        <v>6403</v>
      </c>
      <c r="E2995" s="61" t="s">
        <v>21810</v>
      </c>
      <c r="F2995" s="61" t="s">
        <v>37</v>
      </c>
      <c r="G2995" s="62">
        <v>900000</v>
      </c>
      <c r="H2995" s="61">
        <v>6.4</v>
      </c>
      <c r="I2995" s="62">
        <f>Table1[[#This Row],[gross]]-Table1[[#This Row],[budget]]</f>
        <v>-799341</v>
      </c>
      <c r="J2995" s="61">
        <f>Table1[[#This Row],[gross]]/1000000</f>
        <v>0.100659</v>
      </c>
      <c r="K2995" s="61">
        <f>Table1[[#This Row],[budget]]/1000000</f>
        <v>0.9</v>
      </c>
      <c r="L2995" s="71">
        <f>Table1[[#This Row],[Profit_Margin]]/1000000</f>
        <v>-0.79934099999999997</v>
      </c>
    </row>
    <row r="2996" spans="1:12">
      <c r="A2996" s="68" t="s">
        <v>2843</v>
      </c>
      <c r="B2996" s="61">
        <v>91</v>
      </c>
      <c r="C2996" s="62">
        <v>17986000</v>
      </c>
      <c r="D2996" s="61" t="s">
        <v>6403</v>
      </c>
      <c r="E2996" s="61" t="s">
        <v>21529</v>
      </c>
      <c r="F2996" s="61" t="s">
        <v>37</v>
      </c>
      <c r="G2996" s="62">
        <v>1000000</v>
      </c>
      <c r="H2996" s="61">
        <v>6.6</v>
      </c>
      <c r="I2996" s="62">
        <f>Table1[[#This Row],[gross]]-Table1[[#This Row],[budget]]</f>
        <v>16986000</v>
      </c>
      <c r="J2996" s="61">
        <f>Table1[[#This Row],[gross]]/1000000</f>
        <v>17.986000000000001</v>
      </c>
      <c r="K2996" s="61">
        <f>Table1[[#This Row],[budget]]/1000000</f>
        <v>1</v>
      </c>
      <c r="L2996" s="71">
        <f>Table1[[#This Row],[Profit_Margin]]/1000000</f>
        <v>16.986000000000001</v>
      </c>
    </row>
    <row r="2997" spans="1:12">
      <c r="A2997" s="68" t="s">
        <v>4260</v>
      </c>
      <c r="B2997" s="61">
        <v>111</v>
      </c>
      <c r="C2997" s="62">
        <v>2869369</v>
      </c>
      <c r="D2997" s="61" t="s">
        <v>2786</v>
      </c>
      <c r="E2997" s="61" t="s">
        <v>6876</v>
      </c>
      <c r="F2997" s="61" t="s">
        <v>37</v>
      </c>
      <c r="G2997" s="62">
        <v>30000000</v>
      </c>
      <c r="H2997" s="61">
        <v>7.3</v>
      </c>
      <c r="I2997" s="62">
        <f>Table1[[#This Row],[gross]]-Table1[[#This Row],[budget]]</f>
        <v>-27130631</v>
      </c>
      <c r="J2997" s="61">
        <f>Table1[[#This Row],[gross]]/1000000</f>
        <v>2.8693689999999998</v>
      </c>
      <c r="K2997" s="61">
        <f>Table1[[#This Row],[budget]]/1000000</f>
        <v>30</v>
      </c>
      <c r="L2997" s="71">
        <f>Table1[[#This Row],[Profit_Margin]]/1000000</f>
        <v>-27.130631000000001</v>
      </c>
    </row>
    <row r="2998" spans="1:12">
      <c r="A2998" s="68" t="s">
        <v>1769</v>
      </c>
      <c r="B2998" s="61">
        <v>91</v>
      </c>
      <c r="C2998" s="62">
        <v>100117603</v>
      </c>
      <c r="D2998" s="61" t="s">
        <v>1771</v>
      </c>
      <c r="E2998" s="61" t="s">
        <v>1772</v>
      </c>
      <c r="F2998" s="61" t="s">
        <v>37</v>
      </c>
      <c r="G2998" s="62">
        <v>100000000</v>
      </c>
      <c r="H2998" s="61">
        <v>6.9</v>
      </c>
      <c r="I2998" s="62">
        <f>Table1[[#This Row],[gross]]-Table1[[#This Row],[budget]]</f>
        <v>117603</v>
      </c>
      <c r="J2998" s="61">
        <f>Table1[[#This Row],[gross]]/1000000</f>
        <v>100.117603</v>
      </c>
      <c r="K2998" s="61">
        <f>Table1[[#This Row],[budget]]/1000000</f>
        <v>100</v>
      </c>
      <c r="L2998" s="71">
        <f>Table1[[#This Row],[Profit_Margin]]/1000000</f>
        <v>0.117603</v>
      </c>
    </row>
    <row r="2999" spans="1:12">
      <c r="A2999" s="68" t="s">
        <v>7635</v>
      </c>
      <c r="B2999" s="61">
        <v>122</v>
      </c>
      <c r="C2999" s="62">
        <v>54235441</v>
      </c>
      <c r="D2999" s="61" t="s">
        <v>2527</v>
      </c>
      <c r="E2999" s="61" t="s">
        <v>10369</v>
      </c>
      <c r="F2999" s="61" t="s">
        <v>37</v>
      </c>
      <c r="G2999" s="62">
        <v>22000000</v>
      </c>
      <c r="H2999" s="61">
        <v>7.3</v>
      </c>
      <c r="I2999" s="62">
        <f>Table1[[#This Row],[gross]]-Table1[[#This Row],[budget]]</f>
        <v>32235441</v>
      </c>
      <c r="J2999" s="61">
        <f>Table1[[#This Row],[gross]]/1000000</f>
        <v>54.235441000000002</v>
      </c>
      <c r="K2999" s="61">
        <f>Table1[[#This Row],[budget]]/1000000</f>
        <v>22</v>
      </c>
      <c r="L2999" s="71">
        <f>Table1[[#This Row],[Profit_Margin]]/1000000</f>
        <v>32.235441000000002</v>
      </c>
    </row>
    <row r="3000" spans="1:12">
      <c r="A3000" s="68" t="s">
        <v>2296</v>
      </c>
      <c r="B3000" s="61">
        <v>142</v>
      </c>
      <c r="C3000" s="62">
        <v>407999255</v>
      </c>
      <c r="D3000" s="61" t="s">
        <v>1483</v>
      </c>
      <c r="E3000" s="61" t="s">
        <v>2538</v>
      </c>
      <c r="F3000" s="61" t="s">
        <v>37</v>
      </c>
      <c r="G3000" s="62">
        <v>78000000</v>
      </c>
      <c r="H3000" s="61">
        <v>7.3</v>
      </c>
      <c r="I3000" s="62">
        <f>Table1[[#This Row],[gross]]-Table1[[#This Row],[budget]]</f>
        <v>329999255</v>
      </c>
      <c r="J3000" s="61">
        <f>Table1[[#This Row],[gross]]/1000000</f>
        <v>407.99925500000001</v>
      </c>
      <c r="K3000" s="61">
        <f>Table1[[#This Row],[budget]]/1000000</f>
        <v>78</v>
      </c>
      <c r="L3000" s="71">
        <f>Table1[[#This Row],[Profit_Margin]]/1000000</f>
        <v>329.99925500000001</v>
      </c>
    </row>
    <row r="3001" spans="1:12">
      <c r="A3001" s="68" t="s">
        <v>696</v>
      </c>
      <c r="B3001" s="61">
        <v>146</v>
      </c>
      <c r="C3001" s="62">
        <v>424645577</v>
      </c>
      <c r="D3001" s="61" t="s">
        <v>1170</v>
      </c>
      <c r="E3001" s="61" t="s">
        <v>1171</v>
      </c>
      <c r="F3001" s="61" t="s">
        <v>37</v>
      </c>
      <c r="G3001" s="62">
        <v>130000000</v>
      </c>
      <c r="H3001" s="61">
        <v>7.6</v>
      </c>
      <c r="I3001" s="62">
        <f>Table1[[#This Row],[gross]]-Table1[[#This Row],[budget]]</f>
        <v>294645577</v>
      </c>
      <c r="J3001" s="61">
        <f>Table1[[#This Row],[gross]]/1000000</f>
        <v>424.645577</v>
      </c>
      <c r="K3001" s="61">
        <f>Table1[[#This Row],[budget]]/1000000</f>
        <v>130</v>
      </c>
      <c r="L3001" s="71">
        <f>Table1[[#This Row],[Profit_Margin]]/1000000</f>
        <v>294.645577</v>
      </c>
    </row>
    <row r="3002" spans="1:12">
      <c r="A3002" s="68" t="s">
        <v>696</v>
      </c>
      <c r="B3002" s="61">
        <v>123</v>
      </c>
      <c r="C3002" s="62">
        <v>337103873</v>
      </c>
      <c r="D3002" s="61" t="s">
        <v>1170</v>
      </c>
      <c r="E3002" s="61" t="s">
        <v>1270</v>
      </c>
      <c r="F3002" s="61" t="s">
        <v>37</v>
      </c>
      <c r="G3002" s="62">
        <v>125000000</v>
      </c>
      <c r="H3002" s="61">
        <v>6.7</v>
      </c>
      <c r="I3002" s="62">
        <f>Table1[[#This Row],[gross]]-Table1[[#This Row],[budget]]</f>
        <v>212103873</v>
      </c>
      <c r="J3002" s="61">
        <f>Table1[[#This Row],[gross]]/1000000</f>
        <v>337.10387300000002</v>
      </c>
      <c r="K3002" s="61">
        <f>Table1[[#This Row],[budget]]/1000000</f>
        <v>125</v>
      </c>
      <c r="L3002" s="71">
        <f>Table1[[#This Row],[Profit_Margin]]/1000000</f>
        <v>212.10387299999999</v>
      </c>
    </row>
    <row r="3003" spans="1:12">
      <c r="A3003" s="68" t="s">
        <v>696</v>
      </c>
      <c r="B3003" s="61">
        <v>137</v>
      </c>
      <c r="C3003" s="62">
        <v>281666058</v>
      </c>
      <c r="D3003" s="61" t="s">
        <v>698</v>
      </c>
      <c r="E3003" s="61" t="s">
        <v>699</v>
      </c>
      <c r="F3003" s="61" t="s">
        <v>37</v>
      </c>
      <c r="G3003" s="62">
        <v>160000000</v>
      </c>
      <c r="H3003" s="61">
        <v>6.6</v>
      </c>
      <c r="I3003" s="62">
        <f>Table1[[#This Row],[gross]]-Table1[[#This Row],[budget]]</f>
        <v>121666058</v>
      </c>
      <c r="J3003" s="61">
        <f>Table1[[#This Row],[gross]]/1000000</f>
        <v>281.66605800000002</v>
      </c>
      <c r="K3003" s="61">
        <f>Table1[[#This Row],[budget]]/1000000</f>
        <v>160</v>
      </c>
      <c r="L3003" s="71">
        <f>Table1[[#This Row],[Profit_Margin]]/1000000</f>
        <v>121.66605800000001</v>
      </c>
    </row>
    <row r="3004" spans="1:12">
      <c r="A3004" s="68" t="s">
        <v>1311</v>
      </c>
      <c r="B3004" s="61">
        <v>135</v>
      </c>
      <c r="C3004" s="62">
        <v>122012643</v>
      </c>
      <c r="D3004" s="61" t="s">
        <v>50</v>
      </c>
      <c r="E3004" s="61" t="s">
        <v>8115</v>
      </c>
      <c r="F3004" s="61" t="s">
        <v>37</v>
      </c>
      <c r="G3004" s="62">
        <v>30000000</v>
      </c>
      <c r="H3004" s="61">
        <v>7.6</v>
      </c>
      <c r="I3004" s="62">
        <f>Table1[[#This Row],[gross]]-Table1[[#This Row],[budget]]</f>
        <v>92012643</v>
      </c>
      <c r="J3004" s="61">
        <f>Table1[[#This Row],[gross]]/1000000</f>
        <v>122.012643</v>
      </c>
      <c r="K3004" s="61">
        <f>Table1[[#This Row],[budget]]/1000000</f>
        <v>30</v>
      </c>
      <c r="L3004" s="71">
        <f>Table1[[#This Row],[Profit_Margin]]/1000000</f>
        <v>92.012642999999997</v>
      </c>
    </row>
    <row r="3005" spans="1:12">
      <c r="A3005" s="68" t="s">
        <v>16244</v>
      </c>
      <c r="B3005" s="61">
        <v>115</v>
      </c>
      <c r="C3005" s="62">
        <v>610968</v>
      </c>
      <c r="D3005" s="61" t="s">
        <v>3409</v>
      </c>
      <c r="E3005" s="61" t="s">
        <v>19094</v>
      </c>
      <c r="F3005" s="61" t="s">
        <v>15778</v>
      </c>
      <c r="G3005" s="62">
        <v>3800000</v>
      </c>
      <c r="H3005" s="61">
        <v>8.3000000000000007</v>
      </c>
      <c r="I3005" s="62">
        <f>Table1[[#This Row],[gross]]-Table1[[#This Row],[budget]]</f>
        <v>-3189032</v>
      </c>
      <c r="J3005" s="61">
        <f>Table1[[#This Row],[gross]]/1000000</f>
        <v>0.61096799999999996</v>
      </c>
      <c r="K3005" s="61">
        <f>Table1[[#This Row],[budget]]/1000000</f>
        <v>3.8</v>
      </c>
      <c r="L3005" s="71">
        <f>Table1[[#This Row],[Profit_Margin]]/1000000</f>
        <v>-3.1890320000000001</v>
      </c>
    </row>
    <row r="3006" spans="1:12">
      <c r="A3006" s="68" t="s">
        <v>4733</v>
      </c>
      <c r="B3006" s="61">
        <v>94</v>
      </c>
      <c r="C3006" s="62">
        <v>34238611</v>
      </c>
      <c r="D3006" s="61" t="s">
        <v>464</v>
      </c>
      <c r="E3006" s="61" t="s">
        <v>4735</v>
      </c>
      <c r="F3006" s="61" t="s">
        <v>37</v>
      </c>
      <c r="G3006" s="62">
        <v>55000000</v>
      </c>
      <c r="H3006" s="61">
        <v>6</v>
      </c>
      <c r="I3006" s="62">
        <f>Table1[[#This Row],[gross]]-Table1[[#This Row],[budget]]</f>
        <v>-20761389</v>
      </c>
      <c r="J3006" s="61">
        <f>Table1[[#This Row],[gross]]/1000000</f>
        <v>34.238610999999999</v>
      </c>
      <c r="K3006" s="61">
        <f>Table1[[#This Row],[budget]]/1000000</f>
        <v>55</v>
      </c>
      <c r="L3006" s="71">
        <f>Table1[[#This Row],[Profit_Margin]]/1000000</f>
        <v>-20.761389000000001</v>
      </c>
    </row>
    <row r="3007" spans="1:12">
      <c r="A3007" s="68" t="s">
        <v>6868</v>
      </c>
      <c r="B3007" s="61">
        <v>101</v>
      </c>
      <c r="C3007" s="62">
        <v>876671</v>
      </c>
      <c r="D3007" s="61" t="s">
        <v>6870</v>
      </c>
      <c r="E3007" s="61" t="s">
        <v>6872</v>
      </c>
      <c r="F3007" s="61" t="s">
        <v>37</v>
      </c>
      <c r="G3007" s="62">
        <v>25000000</v>
      </c>
      <c r="H3007" s="61">
        <v>6.9</v>
      </c>
      <c r="I3007" s="62">
        <f>Table1[[#This Row],[gross]]-Table1[[#This Row],[budget]]</f>
        <v>-24123329</v>
      </c>
      <c r="J3007" s="61">
        <f>Table1[[#This Row],[gross]]/1000000</f>
        <v>0.87667099999999998</v>
      </c>
      <c r="K3007" s="61">
        <f>Table1[[#This Row],[budget]]/1000000</f>
        <v>25</v>
      </c>
      <c r="L3007" s="71">
        <f>Table1[[#This Row],[Profit_Margin]]/1000000</f>
        <v>-24.123328999999998</v>
      </c>
    </row>
    <row r="3008" spans="1:12">
      <c r="A3008" s="68" t="s">
        <v>1472</v>
      </c>
      <c r="B3008" s="61">
        <v>120</v>
      </c>
      <c r="C3008" s="62">
        <v>47952020</v>
      </c>
      <c r="D3008" s="61" t="s">
        <v>558</v>
      </c>
      <c r="E3008" s="61" t="s">
        <v>1473</v>
      </c>
      <c r="F3008" s="61" t="s">
        <v>37</v>
      </c>
      <c r="G3008" s="62">
        <v>115000000</v>
      </c>
      <c r="H3008" s="61">
        <v>6.1</v>
      </c>
      <c r="I3008" s="62">
        <f>Table1[[#This Row],[gross]]-Table1[[#This Row],[budget]]</f>
        <v>-67047980</v>
      </c>
      <c r="J3008" s="61">
        <f>Table1[[#This Row],[gross]]/1000000</f>
        <v>47.952019999999997</v>
      </c>
      <c r="K3008" s="61">
        <f>Table1[[#This Row],[budget]]/1000000</f>
        <v>115</v>
      </c>
      <c r="L3008" s="71">
        <f>Table1[[#This Row],[Profit_Margin]]/1000000</f>
        <v>-67.047979999999995</v>
      </c>
    </row>
    <row r="3009" spans="1:12">
      <c r="A3009" s="68" t="s">
        <v>6997</v>
      </c>
      <c r="B3009" s="61">
        <v>146</v>
      </c>
      <c r="C3009" s="62">
        <v>50668906</v>
      </c>
      <c r="D3009" s="61" t="s">
        <v>1634</v>
      </c>
      <c r="E3009" s="61" t="s">
        <v>6998</v>
      </c>
      <c r="F3009" s="61" t="s">
        <v>37</v>
      </c>
      <c r="G3009" s="62">
        <v>38000000</v>
      </c>
      <c r="H3009" s="61">
        <v>7.6</v>
      </c>
      <c r="I3009" s="62">
        <f>Table1[[#This Row],[gross]]-Table1[[#This Row],[budget]]</f>
        <v>12668906</v>
      </c>
      <c r="J3009" s="61">
        <f>Table1[[#This Row],[gross]]/1000000</f>
        <v>50.668906</v>
      </c>
      <c r="K3009" s="61">
        <f>Table1[[#This Row],[budget]]/1000000</f>
        <v>38</v>
      </c>
      <c r="L3009" s="71">
        <f>Table1[[#This Row],[Profit_Margin]]/1000000</f>
        <v>12.668906</v>
      </c>
    </row>
    <row r="3010" spans="1:12">
      <c r="A3010" s="68" t="s">
        <v>2271</v>
      </c>
      <c r="B3010" s="61">
        <v>131</v>
      </c>
      <c r="C3010" s="62">
        <v>15700000</v>
      </c>
      <c r="D3010" s="61" t="s">
        <v>2174</v>
      </c>
      <c r="E3010" s="61" t="s">
        <v>12973</v>
      </c>
      <c r="F3010" s="61" t="s">
        <v>37</v>
      </c>
      <c r="G3010" s="62">
        <v>15000000</v>
      </c>
      <c r="H3010" s="61">
        <v>7.6</v>
      </c>
      <c r="I3010" s="62">
        <f>Table1[[#This Row],[gross]]-Table1[[#This Row],[budget]]</f>
        <v>700000</v>
      </c>
      <c r="J3010" s="61">
        <f>Table1[[#This Row],[gross]]/1000000</f>
        <v>15.7</v>
      </c>
      <c r="K3010" s="61">
        <f>Table1[[#This Row],[budget]]/1000000</f>
        <v>15</v>
      </c>
      <c r="L3010" s="71">
        <f>Table1[[#This Row],[Profit_Margin]]/1000000</f>
        <v>0.7</v>
      </c>
    </row>
    <row r="3011" spans="1:12">
      <c r="A3011" s="68" t="s">
        <v>1064</v>
      </c>
      <c r="B3011" s="61">
        <v>112</v>
      </c>
      <c r="C3011" s="62">
        <v>7837632</v>
      </c>
      <c r="D3011" s="61" t="s">
        <v>3409</v>
      </c>
      <c r="E3011" s="61" t="s">
        <v>11933</v>
      </c>
      <c r="F3011" s="61" t="s">
        <v>37</v>
      </c>
      <c r="G3011" s="62">
        <v>18000000</v>
      </c>
      <c r="H3011" s="61">
        <v>7.5</v>
      </c>
      <c r="I3011" s="62">
        <f>Table1[[#This Row],[gross]]-Table1[[#This Row],[budget]]</f>
        <v>-10162368</v>
      </c>
      <c r="J3011" s="61">
        <f>Table1[[#This Row],[gross]]/1000000</f>
        <v>7.8376320000000002</v>
      </c>
      <c r="K3011" s="61">
        <f>Table1[[#This Row],[budget]]/1000000</f>
        <v>18</v>
      </c>
      <c r="L3011" s="71">
        <f>Table1[[#This Row],[Profit_Margin]]/1000000</f>
        <v>-10.162368000000001</v>
      </c>
    </row>
    <row r="3012" spans="1:12">
      <c r="A3012" s="68" t="s">
        <v>8040</v>
      </c>
      <c r="B3012" s="61">
        <v>106</v>
      </c>
      <c r="C3012" s="62">
        <v>1939441</v>
      </c>
      <c r="D3012" s="61" t="s">
        <v>1726</v>
      </c>
      <c r="E3012" s="61" t="s">
        <v>15255</v>
      </c>
      <c r="F3012" s="61" t="s">
        <v>37</v>
      </c>
      <c r="G3012" s="62">
        <v>10000000</v>
      </c>
      <c r="H3012" s="61">
        <v>6.9</v>
      </c>
      <c r="I3012" s="62">
        <f>Table1[[#This Row],[gross]]-Table1[[#This Row],[budget]]</f>
        <v>-8060559</v>
      </c>
      <c r="J3012" s="61">
        <f>Table1[[#This Row],[gross]]/1000000</f>
        <v>1.939441</v>
      </c>
      <c r="K3012" s="61">
        <f>Table1[[#This Row],[budget]]/1000000</f>
        <v>10</v>
      </c>
      <c r="L3012" s="71">
        <f>Table1[[#This Row],[Profit_Margin]]/1000000</f>
        <v>-8.0605589999999996</v>
      </c>
    </row>
    <row r="3013" spans="1:12">
      <c r="A3013" s="68" t="s">
        <v>3401</v>
      </c>
      <c r="B3013" s="61">
        <v>101</v>
      </c>
      <c r="C3013" s="62">
        <v>40962534</v>
      </c>
      <c r="D3013" s="61" t="s">
        <v>3409</v>
      </c>
      <c r="E3013" s="61" t="s">
        <v>10219</v>
      </c>
      <c r="F3013" s="61" t="s">
        <v>37</v>
      </c>
      <c r="G3013" s="62">
        <v>12500000</v>
      </c>
      <c r="H3013" s="61">
        <v>7.1</v>
      </c>
      <c r="I3013" s="62">
        <f>Table1[[#This Row],[gross]]-Table1[[#This Row],[budget]]</f>
        <v>28462534</v>
      </c>
      <c r="J3013" s="61">
        <f>Table1[[#This Row],[gross]]/1000000</f>
        <v>40.962533999999998</v>
      </c>
      <c r="K3013" s="61">
        <f>Table1[[#This Row],[budget]]/1000000</f>
        <v>12.5</v>
      </c>
      <c r="L3013" s="71">
        <f>Table1[[#This Row],[Profit_Margin]]/1000000</f>
        <v>28.462534000000002</v>
      </c>
    </row>
    <row r="3014" spans="1:12">
      <c r="A3014" s="68" t="s">
        <v>2392</v>
      </c>
      <c r="B3014" s="61">
        <v>110</v>
      </c>
      <c r="C3014" s="62">
        <v>39825798</v>
      </c>
      <c r="D3014" s="61" t="s">
        <v>3277</v>
      </c>
      <c r="E3014" s="61" t="s">
        <v>12301</v>
      </c>
      <c r="F3014" s="61" t="s">
        <v>37</v>
      </c>
      <c r="G3014" s="62">
        <v>16000000</v>
      </c>
      <c r="H3014" s="61">
        <v>7.6</v>
      </c>
      <c r="I3014" s="62">
        <f>Table1[[#This Row],[gross]]-Table1[[#This Row],[budget]]</f>
        <v>23825798</v>
      </c>
      <c r="J3014" s="61">
        <f>Table1[[#This Row],[gross]]/1000000</f>
        <v>39.825797999999999</v>
      </c>
      <c r="K3014" s="61">
        <f>Table1[[#This Row],[budget]]/1000000</f>
        <v>16</v>
      </c>
      <c r="L3014" s="71">
        <f>Table1[[#This Row],[Profit_Margin]]/1000000</f>
        <v>23.825797999999999</v>
      </c>
    </row>
    <row r="3015" spans="1:12">
      <c r="A3015" s="68" t="s">
        <v>2791</v>
      </c>
      <c r="B3015" s="61">
        <v>123</v>
      </c>
      <c r="C3015" s="62">
        <v>7689458</v>
      </c>
      <c r="D3015" s="61" t="s">
        <v>8633</v>
      </c>
      <c r="E3015" s="61" t="s">
        <v>8634</v>
      </c>
      <c r="F3015" s="61" t="s">
        <v>37</v>
      </c>
      <c r="G3015" s="62">
        <v>40000000</v>
      </c>
      <c r="H3015" s="61">
        <v>6.8</v>
      </c>
      <c r="I3015" s="62">
        <f>Table1[[#This Row],[gross]]-Table1[[#This Row],[budget]]</f>
        <v>-32310542</v>
      </c>
      <c r="J3015" s="61">
        <f>Table1[[#This Row],[gross]]/1000000</f>
        <v>7.6894580000000001</v>
      </c>
      <c r="K3015" s="61">
        <f>Table1[[#This Row],[budget]]/1000000</f>
        <v>40</v>
      </c>
      <c r="L3015" s="71">
        <f>Table1[[#This Row],[Profit_Margin]]/1000000</f>
        <v>-32.310541999999998</v>
      </c>
    </row>
    <row r="3016" spans="1:12">
      <c r="A3016" s="68" t="s">
        <v>12702</v>
      </c>
      <c r="B3016" s="61">
        <v>114</v>
      </c>
      <c r="C3016" s="62">
        <v>91121452</v>
      </c>
      <c r="D3016" s="61" t="s">
        <v>9898</v>
      </c>
      <c r="E3016" s="61" t="s">
        <v>12703</v>
      </c>
      <c r="F3016" s="61" t="s">
        <v>37</v>
      </c>
      <c r="G3016" s="62">
        <v>14000000</v>
      </c>
      <c r="H3016" s="61">
        <v>8.1</v>
      </c>
      <c r="I3016" s="62">
        <f>Table1[[#This Row],[gross]]-Table1[[#This Row],[budget]]</f>
        <v>77121452</v>
      </c>
      <c r="J3016" s="61">
        <f>Table1[[#This Row],[gross]]/1000000</f>
        <v>91.121452000000005</v>
      </c>
      <c r="K3016" s="61">
        <f>Table1[[#This Row],[budget]]/1000000</f>
        <v>14</v>
      </c>
      <c r="L3016" s="71">
        <f>Table1[[#This Row],[Profit_Margin]]/1000000</f>
        <v>77.121452000000005</v>
      </c>
    </row>
    <row r="3017" spans="1:12">
      <c r="A3017" s="68" t="s">
        <v>8972</v>
      </c>
      <c r="B3017" s="61">
        <v>120</v>
      </c>
      <c r="C3017" s="62">
        <v>1984743</v>
      </c>
      <c r="D3017" s="61" t="s">
        <v>214</v>
      </c>
      <c r="E3017" s="61" t="s">
        <v>12556</v>
      </c>
      <c r="F3017" s="61" t="s">
        <v>37</v>
      </c>
      <c r="G3017" s="62">
        <v>16000000</v>
      </c>
      <c r="H3017" s="61">
        <v>6.6</v>
      </c>
      <c r="I3017" s="62">
        <f>Table1[[#This Row],[gross]]-Table1[[#This Row],[budget]]</f>
        <v>-14015257</v>
      </c>
      <c r="J3017" s="61">
        <f>Table1[[#This Row],[gross]]/1000000</f>
        <v>1.9847429999999999</v>
      </c>
      <c r="K3017" s="61">
        <f>Table1[[#This Row],[budget]]/1000000</f>
        <v>16</v>
      </c>
      <c r="L3017" s="71">
        <f>Table1[[#This Row],[Profit_Margin]]/1000000</f>
        <v>-14.015257</v>
      </c>
    </row>
    <row r="3018" spans="1:12">
      <c r="A3018" s="68" t="s">
        <v>5990</v>
      </c>
      <c r="B3018" s="61">
        <v>97</v>
      </c>
      <c r="C3018" s="62">
        <v>8378141</v>
      </c>
      <c r="D3018" s="61" t="s">
        <v>1415</v>
      </c>
      <c r="E3018" s="61" t="s">
        <v>13101</v>
      </c>
      <c r="F3018" s="61" t="s">
        <v>37</v>
      </c>
      <c r="G3018" s="62">
        <v>15000000</v>
      </c>
      <c r="H3018" s="61">
        <v>6.9</v>
      </c>
      <c r="I3018" s="62">
        <f>Table1[[#This Row],[gross]]-Table1[[#This Row],[budget]]</f>
        <v>-6621859</v>
      </c>
      <c r="J3018" s="61">
        <f>Table1[[#This Row],[gross]]/1000000</f>
        <v>8.3781409999999994</v>
      </c>
      <c r="K3018" s="61">
        <f>Table1[[#This Row],[budget]]/1000000</f>
        <v>15</v>
      </c>
      <c r="L3018" s="71">
        <f>Table1[[#This Row],[Profit_Margin]]/1000000</f>
        <v>-6.6218589999999997</v>
      </c>
    </row>
    <row r="3019" spans="1:12">
      <c r="A3019" s="68" t="s">
        <v>6736</v>
      </c>
      <c r="B3019" s="61">
        <v>114</v>
      </c>
      <c r="C3019" s="62">
        <v>18996755</v>
      </c>
      <c r="D3019" s="61" t="s">
        <v>4075</v>
      </c>
      <c r="E3019" s="61" t="s">
        <v>6738</v>
      </c>
      <c r="F3019" s="61" t="s">
        <v>37</v>
      </c>
      <c r="G3019" s="62">
        <v>45000000</v>
      </c>
      <c r="H3019" s="61">
        <v>7.6</v>
      </c>
      <c r="I3019" s="62">
        <f>Table1[[#This Row],[gross]]-Table1[[#This Row],[budget]]</f>
        <v>-26003245</v>
      </c>
      <c r="J3019" s="61">
        <f>Table1[[#This Row],[gross]]/1000000</f>
        <v>18.996755</v>
      </c>
      <c r="K3019" s="61">
        <f>Table1[[#This Row],[budget]]/1000000</f>
        <v>45</v>
      </c>
      <c r="L3019" s="71">
        <f>Table1[[#This Row],[Profit_Margin]]/1000000</f>
        <v>-26.003245</v>
      </c>
    </row>
    <row r="3020" spans="1:12">
      <c r="A3020" s="68" t="s">
        <v>13140</v>
      </c>
      <c r="B3020" s="61">
        <v>105</v>
      </c>
      <c r="C3020" s="62">
        <v>5217498</v>
      </c>
      <c r="D3020" s="61" t="s">
        <v>1924</v>
      </c>
      <c r="E3020" s="61" t="s">
        <v>13141</v>
      </c>
      <c r="F3020" s="61" t="s">
        <v>37</v>
      </c>
      <c r="G3020" s="62">
        <v>15000000</v>
      </c>
      <c r="H3020" s="61">
        <v>4.5999999999999996</v>
      </c>
      <c r="I3020" s="62">
        <f>Table1[[#This Row],[gross]]-Table1[[#This Row],[budget]]</f>
        <v>-9782502</v>
      </c>
      <c r="J3020" s="61">
        <f>Table1[[#This Row],[gross]]/1000000</f>
        <v>5.217498</v>
      </c>
      <c r="K3020" s="61">
        <f>Table1[[#This Row],[budget]]/1000000</f>
        <v>15</v>
      </c>
      <c r="L3020" s="71">
        <f>Table1[[#This Row],[Profit_Margin]]/1000000</f>
        <v>-9.7825019999999991</v>
      </c>
    </row>
    <row r="3021" spans="1:12">
      <c r="A3021" s="68" t="s">
        <v>8006</v>
      </c>
      <c r="B3021" s="61">
        <v>100</v>
      </c>
      <c r="C3021" s="62">
        <v>22525921</v>
      </c>
      <c r="D3021" s="61" t="s">
        <v>1671</v>
      </c>
      <c r="E3021" s="61" t="s">
        <v>8007</v>
      </c>
      <c r="F3021" s="61" t="s">
        <v>37</v>
      </c>
      <c r="G3021" s="62">
        <v>30000000</v>
      </c>
      <c r="H3021" s="61">
        <v>5.9</v>
      </c>
      <c r="I3021" s="62">
        <f>Table1[[#This Row],[gross]]-Table1[[#This Row],[budget]]</f>
        <v>-7474079</v>
      </c>
      <c r="J3021" s="61">
        <f>Table1[[#This Row],[gross]]/1000000</f>
        <v>22.525921</v>
      </c>
      <c r="K3021" s="61">
        <f>Table1[[#This Row],[budget]]/1000000</f>
        <v>30</v>
      </c>
      <c r="L3021" s="71">
        <f>Table1[[#This Row],[Profit_Margin]]/1000000</f>
        <v>-7.4740789999999997</v>
      </c>
    </row>
    <row r="3022" spans="1:12">
      <c r="A3022" s="68" t="s">
        <v>1114</v>
      </c>
      <c r="B3022" s="61">
        <v>135</v>
      </c>
      <c r="C3022" s="62">
        <v>134518390</v>
      </c>
      <c r="D3022" s="61" t="s">
        <v>73</v>
      </c>
      <c r="E3022" s="61" t="s">
        <v>1116</v>
      </c>
      <c r="F3022" s="61" t="s">
        <v>37</v>
      </c>
      <c r="G3022" s="62">
        <v>150000000</v>
      </c>
      <c r="H3022" s="61">
        <v>6.8</v>
      </c>
      <c r="I3022" s="62">
        <f>Table1[[#This Row],[gross]]-Table1[[#This Row],[budget]]</f>
        <v>-15481610</v>
      </c>
      <c r="J3022" s="61">
        <f>Table1[[#This Row],[gross]]/1000000</f>
        <v>134.51839000000001</v>
      </c>
      <c r="K3022" s="61">
        <f>Table1[[#This Row],[budget]]/1000000</f>
        <v>150</v>
      </c>
      <c r="L3022" s="71">
        <f>Table1[[#This Row],[Profit_Margin]]/1000000</f>
        <v>-15.48161</v>
      </c>
    </row>
    <row r="3023" spans="1:12">
      <c r="A3023" s="68" t="s">
        <v>604</v>
      </c>
      <c r="B3023" s="61">
        <v>115</v>
      </c>
      <c r="C3023" s="62">
        <v>261437578</v>
      </c>
      <c r="D3023" s="61" t="s">
        <v>2060</v>
      </c>
      <c r="E3023" s="61" t="s">
        <v>2062</v>
      </c>
      <c r="F3023" s="61" t="s">
        <v>37</v>
      </c>
      <c r="G3023" s="62">
        <v>92000000</v>
      </c>
      <c r="H3023" s="61">
        <v>8</v>
      </c>
      <c r="I3023" s="62">
        <f>Table1[[#This Row],[gross]]-Table1[[#This Row],[budget]]</f>
        <v>169437578</v>
      </c>
      <c r="J3023" s="61">
        <f>Table1[[#This Row],[gross]]/1000000</f>
        <v>261.43757799999997</v>
      </c>
      <c r="K3023" s="61">
        <f>Table1[[#This Row],[budget]]/1000000</f>
        <v>92</v>
      </c>
      <c r="L3023" s="71">
        <f>Table1[[#This Row],[Profit_Margin]]/1000000</f>
        <v>169.437578</v>
      </c>
    </row>
    <row r="3024" spans="1:12">
      <c r="A3024" s="68" t="s">
        <v>23166</v>
      </c>
      <c r="B3024" s="61">
        <v>94</v>
      </c>
      <c r="C3024" s="62">
        <v>1977544</v>
      </c>
      <c r="D3024" s="61" t="s">
        <v>1415</v>
      </c>
      <c r="E3024" s="61" t="s">
        <v>23167</v>
      </c>
      <c r="F3024" s="61" t="s">
        <v>37</v>
      </c>
      <c r="G3024" s="62">
        <v>250000</v>
      </c>
      <c r="H3024" s="61">
        <v>6.5</v>
      </c>
      <c r="I3024" s="62">
        <f>Table1[[#This Row],[gross]]-Table1[[#This Row],[budget]]</f>
        <v>1727544</v>
      </c>
      <c r="J3024" s="61">
        <f>Table1[[#This Row],[gross]]/1000000</f>
        <v>1.977544</v>
      </c>
      <c r="K3024" s="61">
        <f>Table1[[#This Row],[budget]]/1000000</f>
        <v>0.25</v>
      </c>
      <c r="L3024" s="71">
        <f>Table1[[#This Row],[Profit_Margin]]/1000000</f>
        <v>1.727544</v>
      </c>
    </row>
    <row r="3025" spans="1:12">
      <c r="A3025" s="68" t="s">
        <v>1954</v>
      </c>
      <c r="B3025" s="61">
        <v>96</v>
      </c>
      <c r="C3025" s="62">
        <v>35617599</v>
      </c>
      <c r="D3025" s="61" t="s">
        <v>5851</v>
      </c>
      <c r="E3025" s="61" t="s">
        <v>5852</v>
      </c>
      <c r="F3025" s="61" t="s">
        <v>37</v>
      </c>
      <c r="G3025" s="62">
        <v>45000000</v>
      </c>
      <c r="H3025" s="61">
        <v>5.9</v>
      </c>
      <c r="I3025" s="62">
        <f>Table1[[#This Row],[gross]]-Table1[[#This Row],[budget]]</f>
        <v>-9382401</v>
      </c>
      <c r="J3025" s="61">
        <f>Table1[[#This Row],[gross]]/1000000</f>
        <v>35.617598999999998</v>
      </c>
      <c r="K3025" s="61">
        <f>Table1[[#This Row],[budget]]/1000000</f>
        <v>45</v>
      </c>
      <c r="L3025" s="71">
        <f>Table1[[#This Row],[Profit_Margin]]/1000000</f>
        <v>-9.3824009999999998</v>
      </c>
    </row>
    <row r="3026" spans="1:12">
      <c r="A3026" s="68" t="s">
        <v>5683</v>
      </c>
      <c r="B3026" s="61">
        <v>127</v>
      </c>
      <c r="C3026" s="62">
        <v>14946229</v>
      </c>
      <c r="D3026" s="61" t="s">
        <v>5685</v>
      </c>
      <c r="E3026" s="61" t="s">
        <v>5686</v>
      </c>
      <c r="F3026" s="61" t="s">
        <v>37</v>
      </c>
      <c r="G3026" s="62">
        <v>25000000</v>
      </c>
      <c r="H3026" s="61">
        <v>7.3</v>
      </c>
      <c r="I3026" s="62">
        <f>Table1[[#This Row],[gross]]-Table1[[#This Row],[budget]]</f>
        <v>-10053771</v>
      </c>
      <c r="J3026" s="61">
        <f>Table1[[#This Row],[gross]]/1000000</f>
        <v>14.946229000000001</v>
      </c>
      <c r="K3026" s="61">
        <f>Table1[[#This Row],[budget]]/1000000</f>
        <v>25</v>
      </c>
      <c r="L3026" s="71">
        <f>Table1[[#This Row],[Profit_Margin]]/1000000</f>
        <v>-10.053770999999999</v>
      </c>
    </row>
    <row r="3027" spans="1:12">
      <c r="A3027" s="68" t="s">
        <v>1526</v>
      </c>
      <c r="B3027" s="61">
        <v>108</v>
      </c>
      <c r="C3027" s="62">
        <v>33313582</v>
      </c>
      <c r="D3027" s="61" t="s">
        <v>5316</v>
      </c>
      <c r="E3027" s="61" t="s">
        <v>10394</v>
      </c>
      <c r="F3027" s="61" t="s">
        <v>37</v>
      </c>
      <c r="G3027" s="62">
        <v>21000000</v>
      </c>
      <c r="H3027" s="61">
        <v>6.5</v>
      </c>
      <c r="I3027" s="62">
        <f>Table1[[#This Row],[gross]]-Table1[[#This Row],[budget]]</f>
        <v>12313582</v>
      </c>
      <c r="J3027" s="61">
        <f>Table1[[#This Row],[gross]]/1000000</f>
        <v>33.313581999999997</v>
      </c>
      <c r="K3027" s="61">
        <f>Table1[[#This Row],[budget]]/1000000</f>
        <v>21</v>
      </c>
      <c r="L3027" s="71">
        <f>Table1[[#This Row],[Profit_Margin]]/1000000</f>
        <v>12.313582</v>
      </c>
    </row>
    <row r="3028" spans="1:12">
      <c r="A3028" s="68" t="s">
        <v>21808</v>
      </c>
      <c r="B3028" s="61">
        <v>101</v>
      </c>
      <c r="C3028" s="62">
        <v>77501</v>
      </c>
      <c r="D3028" s="61" t="s">
        <v>6403</v>
      </c>
      <c r="E3028" s="61" t="s">
        <v>22257</v>
      </c>
      <c r="F3028" s="61" t="s">
        <v>37</v>
      </c>
      <c r="G3028" s="62">
        <v>750000</v>
      </c>
      <c r="H3028" s="61">
        <v>5.5</v>
      </c>
      <c r="I3028" s="62">
        <f>Table1[[#This Row],[gross]]-Table1[[#This Row],[budget]]</f>
        <v>-672499</v>
      </c>
      <c r="J3028" s="61">
        <f>Table1[[#This Row],[gross]]/1000000</f>
        <v>7.7501E-2</v>
      </c>
      <c r="K3028" s="61">
        <f>Table1[[#This Row],[budget]]/1000000</f>
        <v>0.75</v>
      </c>
      <c r="L3028" s="71">
        <f>Table1[[#This Row],[Profit_Margin]]/1000000</f>
        <v>-0.67249899999999996</v>
      </c>
    </row>
    <row r="3029" spans="1:12">
      <c r="A3029" s="68" t="s">
        <v>1633</v>
      </c>
      <c r="B3029" s="61">
        <v>157</v>
      </c>
      <c r="C3029" s="62">
        <v>28965197</v>
      </c>
      <c r="D3029" s="61" t="s">
        <v>3581</v>
      </c>
      <c r="E3029" s="61" t="s">
        <v>3582</v>
      </c>
      <c r="F3029" s="61" t="s">
        <v>37</v>
      </c>
      <c r="G3029" s="62">
        <v>68000000</v>
      </c>
      <c r="H3029" s="61">
        <v>7.9</v>
      </c>
      <c r="I3029" s="62">
        <f>Table1[[#This Row],[gross]]-Table1[[#This Row],[budget]]</f>
        <v>-39034803</v>
      </c>
      <c r="J3029" s="61">
        <f>Table1[[#This Row],[gross]]/1000000</f>
        <v>28.965197</v>
      </c>
      <c r="K3029" s="61">
        <f>Table1[[#This Row],[budget]]/1000000</f>
        <v>68</v>
      </c>
      <c r="L3029" s="71">
        <f>Table1[[#This Row],[Profit_Margin]]/1000000</f>
        <v>-39.034802999999997</v>
      </c>
    </row>
    <row r="3030" spans="1:12">
      <c r="A3030" s="68" t="s">
        <v>2367</v>
      </c>
      <c r="B3030" s="61">
        <v>121</v>
      </c>
      <c r="C3030" s="62">
        <v>75274748</v>
      </c>
      <c r="D3030" s="61" t="s">
        <v>2527</v>
      </c>
      <c r="E3030" s="61" t="s">
        <v>6343</v>
      </c>
      <c r="F3030" s="61" t="s">
        <v>37</v>
      </c>
      <c r="G3030" s="62">
        <v>35000000</v>
      </c>
      <c r="H3030" s="61">
        <v>7.2</v>
      </c>
      <c r="I3030" s="62">
        <f>Table1[[#This Row],[gross]]-Table1[[#This Row],[budget]]</f>
        <v>40274748</v>
      </c>
      <c r="J3030" s="61">
        <f>Table1[[#This Row],[gross]]/1000000</f>
        <v>75.274748000000002</v>
      </c>
      <c r="K3030" s="61">
        <f>Table1[[#This Row],[budget]]/1000000</f>
        <v>35</v>
      </c>
      <c r="L3030" s="71">
        <f>Table1[[#This Row],[Profit_Margin]]/1000000</f>
        <v>40.274748000000002</v>
      </c>
    </row>
    <row r="3031" spans="1:12">
      <c r="A3031" s="68" t="s">
        <v>1847</v>
      </c>
      <c r="B3031" s="61">
        <v>118</v>
      </c>
      <c r="C3031" s="62">
        <v>25450527</v>
      </c>
      <c r="D3031" s="61" t="s">
        <v>1120</v>
      </c>
      <c r="E3031" s="61" t="s">
        <v>5364</v>
      </c>
      <c r="F3031" s="61" t="s">
        <v>37</v>
      </c>
      <c r="G3031" s="62">
        <v>50000000</v>
      </c>
      <c r="H3031" s="61">
        <v>6.5</v>
      </c>
      <c r="I3031" s="62">
        <f>Table1[[#This Row],[gross]]-Table1[[#This Row],[budget]]</f>
        <v>-24549473</v>
      </c>
      <c r="J3031" s="61">
        <f>Table1[[#This Row],[gross]]/1000000</f>
        <v>25.450527000000001</v>
      </c>
      <c r="K3031" s="61">
        <f>Table1[[#This Row],[budget]]/1000000</f>
        <v>50</v>
      </c>
      <c r="L3031" s="71">
        <f>Table1[[#This Row],[Profit_Margin]]/1000000</f>
        <v>-24.549472999999999</v>
      </c>
    </row>
    <row r="3032" spans="1:12">
      <c r="A3032" s="68" t="s">
        <v>809</v>
      </c>
      <c r="B3032" s="61">
        <v>125</v>
      </c>
      <c r="C3032" s="62">
        <v>44665963</v>
      </c>
      <c r="D3032" s="61" t="s">
        <v>1671</v>
      </c>
      <c r="E3032" s="61" t="s">
        <v>4495</v>
      </c>
      <c r="F3032" s="61" t="s">
        <v>37</v>
      </c>
      <c r="G3032" s="62">
        <v>58000000</v>
      </c>
      <c r="H3032" s="61">
        <v>6.3</v>
      </c>
      <c r="I3032" s="62">
        <f>Table1[[#This Row],[gross]]-Table1[[#This Row],[budget]]</f>
        <v>-13334037</v>
      </c>
      <c r="J3032" s="61">
        <f>Table1[[#This Row],[gross]]/1000000</f>
        <v>44.665962999999998</v>
      </c>
      <c r="K3032" s="61">
        <f>Table1[[#This Row],[budget]]/1000000</f>
        <v>58</v>
      </c>
      <c r="L3032" s="71">
        <f>Table1[[#This Row],[Profit_Margin]]/1000000</f>
        <v>-13.334037</v>
      </c>
    </row>
    <row r="3033" spans="1:12">
      <c r="A3033" s="68" t="s">
        <v>2213</v>
      </c>
      <c r="B3033" s="61">
        <v>128</v>
      </c>
      <c r="C3033" s="62">
        <v>72515360</v>
      </c>
      <c r="D3033" s="61" t="s">
        <v>2215</v>
      </c>
      <c r="E3033" s="61" t="s">
        <v>2217</v>
      </c>
      <c r="F3033" s="61" t="s">
        <v>2221</v>
      </c>
      <c r="G3033" s="62">
        <v>80000000</v>
      </c>
      <c r="H3033" s="61">
        <v>6.4</v>
      </c>
      <c r="I3033" s="62">
        <f>Table1[[#This Row],[gross]]-Table1[[#This Row],[budget]]</f>
        <v>-7484640</v>
      </c>
      <c r="J3033" s="61">
        <f>Table1[[#This Row],[gross]]/1000000</f>
        <v>72.515360000000001</v>
      </c>
      <c r="K3033" s="61">
        <f>Table1[[#This Row],[budget]]/1000000</f>
        <v>80</v>
      </c>
      <c r="L3033" s="71">
        <f>Table1[[#This Row],[Profit_Margin]]/1000000</f>
        <v>-7.4846399999999997</v>
      </c>
    </row>
    <row r="3034" spans="1:12">
      <c r="A3034" s="68" t="s">
        <v>6176</v>
      </c>
      <c r="B3034" s="61">
        <v>112</v>
      </c>
      <c r="C3034" s="62">
        <v>6105175</v>
      </c>
      <c r="D3034" s="61" t="s">
        <v>1671</v>
      </c>
      <c r="E3034" s="61" t="s">
        <v>6178</v>
      </c>
      <c r="F3034" s="61" t="s">
        <v>37</v>
      </c>
      <c r="G3034" s="62">
        <v>44000000</v>
      </c>
      <c r="H3034" s="61">
        <v>6.6</v>
      </c>
      <c r="I3034" s="62">
        <f>Table1[[#This Row],[gross]]-Table1[[#This Row],[budget]]</f>
        <v>-37894825</v>
      </c>
      <c r="J3034" s="61">
        <f>Table1[[#This Row],[gross]]/1000000</f>
        <v>6.105175</v>
      </c>
      <c r="K3034" s="61">
        <f>Table1[[#This Row],[budget]]/1000000</f>
        <v>44</v>
      </c>
      <c r="L3034" s="71">
        <f>Table1[[#This Row],[Profit_Margin]]/1000000</f>
        <v>-37.894824999999997</v>
      </c>
    </row>
    <row r="3035" spans="1:12">
      <c r="A3035" s="68" t="s">
        <v>2952</v>
      </c>
      <c r="B3035" s="61">
        <v>99</v>
      </c>
      <c r="C3035" s="62">
        <v>15071514</v>
      </c>
      <c r="D3035" s="61" t="s">
        <v>2954</v>
      </c>
      <c r="E3035" s="61" t="s">
        <v>2955</v>
      </c>
      <c r="F3035" s="61" t="s">
        <v>37</v>
      </c>
      <c r="G3035" s="62">
        <v>80000000</v>
      </c>
      <c r="H3035" s="61">
        <v>5.9</v>
      </c>
      <c r="I3035" s="62">
        <f>Table1[[#This Row],[gross]]-Table1[[#This Row],[budget]]</f>
        <v>-64928486</v>
      </c>
      <c r="J3035" s="61">
        <f>Table1[[#This Row],[gross]]/1000000</f>
        <v>15.071514000000001</v>
      </c>
      <c r="K3035" s="61">
        <f>Table1[[#This Row],[budget]]/1000000</f>
        <v>80</v>
      </c>
      <c r="L3035" s="71">
        <f>Table1[[#This Row],[Profit_Margin]]/1000000</f>
        <v>-64.928486000000007</v>
      </c>
    </row>
    <row r="3036" spans="1:12">
      <c r="A3036" s="68" t="s">
        <v>11711</v>
      </c>
      <c r="B3036" s="61">
        <v>100</v>
      </c>
      <c r="C3036" s="62">
        <v>18439082</v>
      </c>
      <c r="D3036" s="61" t="s">
        <v>3632</v>
      </c>
      <c r="E3036" s="61" t="s">
        <v>11712</v>
      </c>
      <c r="F3036" s="61" t="s">
        <v>37</v>
      </c>
      <c r="G3036" s="62">
        <v>18500000</v>
      </c>
      <c r="H3036" s="61">
        <v>6.4</v>
      </c>
      <c r="I3036" s="62">
        <f>Table1[[#This Row],[gross]]-Table1[[#This Row],[budget]]</f>
        <v>-60918</v>
      </c>
      <c r="J3036" s="61">
        <f>Table1[[#This Row],[gross]]/1000000</f>
        <v>18.439081999999999</v>
      </c>
      <c r="K3036" s="61">
        <f>Table1[[#This Row],[budget]]/1000000</f>
        <v>18.5</v>
      </c>
      <c r="L3036" s="71">
        <f>Table1[[#This Row],[Profit_Margin]]/1000000</f>
        <v>-6.0918E-2</v>
      </c>
    </row>
    <row r="3037" spans="1:12">
      <c r="A3037" s="68" t="s">
        <v>604</v>
      </c>
      <c r="B3037" s="61">
        <v>90</v>
      </c>
      <c r="C3037" s="62">
        <v>23159305</v>
      </c>
      <c r="D3037" s="61" t="s">
        <v>613</v>
      </c>
      <c r="E3037" s="61" t="s">
        <v>5378</v>
      </c>
      <c r="F3037" s="61" t="s">
        <v>37</v>
      </c>
      <c r="G3037" s="62">
        <v>70000000</v>
      </c>
      <c r="H3037" s="61">
        <v>8</v>
      </c>
      <c r="I3037" s="62">
        <f>Table1[[#This Row],[gross]]-Table1[[#This Row],[budget]]</f>
        <v>-46840695</v>
      </c>
      <c r="J3037" s="61">
        <f>Table1[[#This Row],[gross]]/1000000</f>
        <v>23.159305</v>
      </c>
      <c r="K3037" s="61">
        <f>Table1[[#This Row],[budget]]/1000000</f>
        <v>70</v>
      </c>
      <c r="L3037" s="71">
        <f>Table1[[#This Row],[Profit_Margin]]/1000000</f>
        <v>-46.840694999999997</v>
      </c>
    </row>
    <row r="3038" spans="1:12">
      <c r="A3038" s="68" t="s">
        <v>4931</v>
      </c>
      <c r="B3038" s="61">
        <v>105</v>
      </c>
      <c r="C3038" s="62">
        <v>29959436</v>
      </c>
      <c r="D3038" s="61" t="s">
        <v>5940</v>
      </c>
      <c r="E3038" s="61" t="s">
        <v>13419</v>
      </c>
      <c r="F3038" s="61" t="s">
        <v>37</v>
      </c>
      <c r="G3038" s="62">
        <v>13000000</v>
      </c>
      <c r="H3038" s="61">
        <v>6.4</v>
      </c>
      <c r="I3038" s="62">
        <f>Table1[[#This Row],[gross]]-Table1[[#This Row],[budget]]</f>
        <v>16959436</v>
      </c>
      <c r="J3038" s="61">
        <f>Table1[[#This Row],[gross]]/1000000</f>
        <v>29.959436</v>
      </c>
      <c r="K3038" s="61">
        <f>Table1[[#This Row],[budget]]/1000000</f>
        <v>13</v>
      </c>
      <c r="L3038" s="71">
        <f>Table1[[#This Row],[Profit_Margin]]/1000000</f>
        <v>16.959436</v>
      </c>
    </row>
    <row r="3039" spans="1:12">
      <c r="A3039" s="68" t="s">
        <v>4712</v>
      </c>
      <c r="B3039" s="61">
        <v>99</v>
      </c>
      <c r="C3039" s="62">
        <v>27663982</v>
      </c>
      <c r="D3039" s="61" t="s">
        <v>4332</v>
      </c>
      <c r="E3039" s="61" t="s">
        <v>6658</v>
      </c>
      <c r="F3039" s="61" t="s">
        <v>37</v>
      </c>
      <c r="G3039" s="62">
        <v>40000000</v>
      </c>
      <c r="H3039" s="61">
        <v>4.4000000000000004</v>
      </c>
      <c r="I3039" s="62">
        <f>Table1[[#This Row],[gross]]-Table1[[#This Row],[budget]]</f>
        <v>-12336018</v>
      </c>
      <c r="J3039" s="61">
        <f>Table1[[#This Row],[gross]]/1000000</f>
        <v>27.663982000000001</v>
      </c>
      <c r="K3039" s="61">
        <f>Table1[[#This Row],[budget]]/1000000</f>
        <v>40</v>
      </c>
      <c r="L3039" s="71">
        <f>Table1[[#This Row],[Profit_Margin]]/1000000</f>
        <v>-12.336017999999999</v>
      </c>
    </row>
    <row r="3040" spans="1:12">
      <c r="A3040" s="68" t="s">
        <v>278</v>
      </c>
      <c r="B3040" s="61">
        <v>136</v>
      </c>
      <c r="C3040" s="62">
        <v>35799026</v>
      </c>
      <c r="D3040" s="61" t="s">
        <v>1675</v>
      </c>
      <c r="E3040" s="61" t="s">
        <v>1676</v>
      </c>
      <c r="F3040" s="61" t="s">
        <v>37</v>
      </c>
      <c r="G3040" s="62">
        <v>126000000</v>
      </c>
      <c r="H3040" s="61">
        <v>6.9</v>
      </c>
      <c r="I3040" s="62">
        <f>Table1[[#This Row],[gross]]-Table1[[#This Row],[budget]]</f>
        <v>-90200974</v>
      </c>
      <c r="J3040" s="61">
        <f>Table1[[#This Row],[gross]]/1000000</f>
        <v>35.799025999999998</v>
      </c>
      <c r="K3040" s="61">
        <f>Table1[[#This Row],[budget]]/1000000</f>
        <v>126</v>
      </c>
      <c r="L3040" s="71">
        <f>Table1[[#This Row],[Profit_Margin]]/1000000</f>
        <v>-90.200974000000002</v>
      </c>
    </row>
    <row r="3041" spans="1:12">
      <c r="A3041" s="68" t="s">
        <v>3088</v>
      </c>
      <c r="B3041" s="61">
        <v>111</v>
      </c>
      <c r="C3041" s="62">
        <v>106126012</v>
      </c>
      <c r="D3041" s="61" t="s">
        <v>334</v>
      </c>
      <c r="E3041" s="61" t="s">
        <v>3994</v>
      </c>
      <c r="F3041" s="61" t="s">
        <v>37</v>
      </c>
      <c r="G3041" s="62">
        <v>60000000</v>
      </c>
      <c r="H3041" s="61">
        <v>7</v>
      </c>
      <c r="I3041" s="62">
        <f>Table1[[#This Row],[gross]]-Table1[[#This Row],[budget]]</f>
        <v>46126012</v>
      </c>
      <c r="J3041" s="61">
        <f>Table1[[#This Row],[gross]]/1000000</f>
        <v>106.126012</v>
      </c>
      <c r="K3041" s="61">
        <f>Table1[[#This Row],[budget]]/1000000</f>
        <v>60</v>
      </c>
      <c r="L3041" s="71">
        <f>Table1[[#This Row],[Profit_Margin]]/1000000</f>
        <v>46.126012000000003</v>
      </c>
    </row>
    <row r="3042" spans="1:12">
      <c r="A3042" s="68" t="s">
        <v>3516</v>
      </c>
      <c r="B3042" s="61">
        <v>124</v>
      </c>
      <c r="C3042" s="62">
        <v>54910560</v>
      </c>
      <c r="D3042" s="61" t="s">
        <v>3336</v>
      </c>
      <c r="E3042" s="61" t="s">
        <v>4127</v>
      </c>
      <c r="F3042" s="61" t="s">
        <v>37</v>
      </c>
      <c r="G3042" s="62">
        <v>60000000</v>
      </c>
      <c r="H3042" s="61">
        <v>6.3</v>
      </c>
      <c r="I3042" s="62">
        <f>Table1[[#This Row],[gross]]-Table1[[#This Row],[budget]]</f>
        <v>-5089440</v>
      </c>
      <c r="J3042" s="61">
        <f>Table1[[#This Row],[gross]]/1000000</f>
        <v>54.910559999999997</v>
      </c>
      <c r="K3042" s="61">
        <f>Table1[[#This Row],[budget]]/1000000</f>
        <v>60</v>
      </c>
      <c r="L3042" s="71">
        <f>Table1[[#This Row],[Profit_Margin]]/1000000</f>
        <v>-5.0894399999999997</v>
      </c>
    </row>
    <row r="3043" spans="1:12">
      <c r="A3043" s="68" t="s">
        <v>8820</v>
      </c>
      <c r="B3043" s="61">
        <v>94</v>
      </c>
      <c r="C3043" s="62">
        <v>6301131</v>
      </c>
      <c r="D3043" s="61" t="s">
        <v>2202</v>
      </c>
      <c r="E3043" s="61" t="s">
        <v>8822</v>
      </c>
      <c r="F3043" s="61" t="s">
        <v>37</v>
      </c>
      <c r="G3043" s="62">
        <v>29000000</v>
      </c>
      <c r="H3043" s="61">
        <v>7.1</v>
      </c>
      <c r="I3043" s="62">
        <f>Table1[[#This Row],[gross]]-Table1[[#This Row],[budget]]</f>
        <v>-22698869</v>
      </c>
      <c r="J3043" s="61">
        <f>Table1[[#This Row],[gross]]/1000000</f>
        <v>6.3011309999999998</v>
      </c>
      <c r="K3043" s="61">
        <f>Table1[[#This Row],[budget]]/1000000</f>
        <v>29</v>
      </c>
      <c r="L3043" s="71">
        <f>Table1[[#This Row],[Profit_Margin]]/1000000</f>
        <v>-22.698868999999998</v>
      </c>
    </row>
    <row r="3044" spans="1:12">
      <c r="A3044" s="68" t="s">
        <v>7531</v>
      </c>
      <c r="B3044" s="61">
        <v>96</v>
      </c>
      <c r="C3044" s="62">
        <v>703</v>
      </c>
      <c r="D3044" s="61" t="s">
        <v>2527</v>
      </c>
      <c r="E3044" s="61" t="s">
        <v>21878</v>
      </c>
      <c r="F3044" s="61" t="s">
        <v>37</v>
      </c>
      <c r="G3044" s="62">
        <v>1500000</v>
      </c>
      <c r="H3044" s="61">
        <v>5.4</v>
      </c>
      <c r="I3044" s="62">
        <f>Table1[[#This Row],[gross]]-Table1[[#This Row],[budget]]</f>
        <v>-1499297</v>
      </c>
      <c r="J3044" s="61">
        <f>Table1[[#This Row],[gross]]/1000000</f>
        <v>7.0299999999999996E-4</v>
      </c>
      <c r="K3044" s="61">
        <f>Table1[[#This Row],[budget]]/1000000</f>
        <v>1.5</v>
      </c>
      <c r="L3044" s="71">
        <f>Table1[[#This Row],[Profit_Margin]]/1000000</f>
        <v>-1.4992970000000001</v>
      </c>
    </row>
    <row r="3045" spans="1:12">
      <c r="A3045" s="68" t="s">
        <v>15273</v>
      </c>
      <c r="B3045" s="61">
        <v>96</v>
      </c>
      <c r="C3045" s="62">
        <v>1474508</v>
      </c>
      <c r="D3045" s="61" t="s">
        <v>2527</v>
      </c>
      <c r="E3045" s="61" t="s">
        <v>15274</v>
      </c>
      <c r="F3045" s="61" t="s">
        <v>37</v>
      </c>
      <c r="G3045" s="62">
        <v>5000000</v>
      </c>
      <c r="H3045" s="61">
        <v>6.5</v>
      </c>
      <c r="I3045" s="62">
        <f>Table1[[#This Row],[gross]]-Table1[[#This Row],[budget]]</f>
        <v>-3525492</v>
      </c>
      <c r="J3045" s="61">
        <f>Table1[[#This Row],[gross]]/1000000</f>
        <v>1.4745079999999999</v>
      </c>
      <c r="K3045" s="61">
        <f>Table1[[#This Row],[budget]]/1000000</f>
        <v>5</v>
      </c>
      <c r="L3045" s="71">
        <f>Table1[[#This Row],[Profit_Margin]]/1000000</f>
        <v>-3.5254919999999998</v>
      </c>
    </row>
    <row r="3046" spans="1:12">
      <c r="A3046" s="68" t="s">
        <v>4950</v>
      </c>
      <c r="B3046" s="61">
        <v>141</v>
      </c>
      <c r="C3046" s="62">
        <v>47105085</v>
      </c>
      <c r="D3046" s="61" t="s">
        <v>1935</v>
      </c>
      <c r="E3046" s="61" t="s">
        <v>5256</v>
      </c>
      <c r="F3046" s="61" t="s">
        <v>37</v>
      </c>
      <c r="G3046" s="62">
        <v>50000000</v>
      </c>
      <c r="H3046" s="61">
        <v>7.4</v>
      </c>
      <c r="I3046" s="62">
        <f>Table1[[#This Row],[gross]]-Table1[[#This Row],[budget]]</f>
        <v>-2894915</v>
      </c>
      <c r="J3046" s="61">
        <f>Table1[[#This Row],[gross]]/1000000</f>
        <v>47.105085000000003</v>
      </c>
      <c r="K3046" s="61">
        <f>Table1[[#This Row],[budget]]/1000000</f>
        <v>50</v>
      </c>
      <c r="L3046" s="71">
        <f>Table1[[#This Row],[Profit_Margin]]/1000000</f>
        <v>-2.8949150000000001</v>
      </c>
    </row>
    <row r="3047" spans="1:12">
      <c r="A3047" s="68" t="s">
        <v>10768</v>
      </c>
      <c r="B3047" s="61">
        <v>72</v>
      </c>
      <c r="C3047" s="62">
        <v>47887943</v>
      </c>
      <c r="D3047" s="61" t="s">
        <v>10770</v>
      </c>
      <c r="E3047" s="61" t="s">
        <v>10771</v>
      </c>
      <c r="F3047" s="61" t="s">
        <v>37</v>
      </c>
      <c r="G3047" s="62">
        <v>20000000</v>
      </c>
      <c r="H3047" s="61">
        <v>5.4</v>
      </c>
      <c r="I3047" s="62">
        <f>Table1[[#This Row],[gross]]-Table1[[#This Row],[budget]]</f>
        <v>27887943</v>
      </c>
      <c r="J3047" s="61">
        <f>Table1[[#This Row],[gross]]/1000000</f>
        <v>47.887943</v>
      </c>
      <c r="K3047" s="61">
        <f>Table1[[#This Row],[budget]]/1000000</f>
        <v>20</v>
      </c>
      <c r="L3047" s="71">
        <f>Table1[[#This Row],[Profit_Margin]]/1000000</f>
        <v>27.887943</v>
      </c>
    </row>
    <row r="3048" spans="1:12">
      <c r="A3048" s="68" t="s">
        <v>250</v>
      </c>
      <c r="B3048" s="61">
        <v>106</v>
      </c>
      <c r="C3048" s="62">
        <v>362645141</v>
      </c>
      <c r="D3048" s="61" t="s">
        <v>548</v>
      </c>
      <c r="E3048" s="61" t="s">
        <v>549</v>
      </c>
      <c r="F3048" s="61" t="s">
        <v>37</v>
      </c>
      <c r="G3048" s="62">
        <v>175000000</v>
      </c>
      <c r="H3048" s="61">
        <v>7.8</v>
      </c>
      <c r="I3048" s="62">
        <f>Table1[[#This Row],[gross]]-Table1[[#This Row],[budget]]</f>
        <v>187645141</v>
      </c>
      <c r="J3048" s="61">
        <f>Table1[[#This Row],[gross]]/1000000</f>
        <v>362.64514100000002</v>
      </c>
      <c r="K3048" s="61">
        <f>Table1[[#This Row],[budget]]/1000000</f>
        <v>175</v>
      </c>
      <c r="L3048" s="71">
        <f>Table1[[#This Row],[Profit_Margin]]/1000000</f>
        <v>187.645141</v>
      </c>
    </row>
    <row r="3049" spans="1:12">
      <c r="A3049" s="68" t="s">
        <v>6024</v>
      </c>
      <c r="B3049" s="61">
        <v>118</v>
      </c>
      <c r="C3049" s="62">
        <v>44834712</v>
      </c>
      <c r="D3049" s="61" t="s">
        <v>4075</v>
      </c>
      <c r="E3049" s="61" t="s">
        <v>6025</v>
      </c>
      <c r="F3049" s="61" t="s">
        <v>37</v>
      </c>
      <c r="G3049" s="62">
        <v>44000000</v>
      </c>
      <c r="H3049" s="61">
        <v>5.6</v>
      </c>
      <c r="I3049" s="62">
        <f>Table1[[#This Row],[gross]]-Table1[[#This Row],[budget]]</f>
        <v>834712</v>
      </c>
      <c r="J3049" s="61">
        <f>Table1[[#This Row],[gross]]/1000000</f>
        <v>44.834712000000003</v>
      </c>
      <c r="K3049" s="61">
        <f>Table1[[#This Row],[budget]]/1000000</f>
        <v>44</v>
      </c>
      <c r="L3049" s="71">
        <f>Table1[[#This Row],[Profit_Margin]]/1000000</f>
        <v>0.83471200000000001</v>
      </c>
    </row>
    <row r="3050" spans="1:12">
      <c r="A3050" s="68" t="s">
        <v>6234</v>
      </c>
      <c r="B3050" s="61">
        <v>126</v>
      </c>
      <c r="C3050" s="62">
        <v>90800000</v>
      </c>
      <c r="D3050" s="61" t="s">
        <v>6236</v>
      </c>
      <c r="E3050" s="61" t="s">
        <v>6237</v>
      </c>
      <c r="F3050" s="61" t="s">
        <v>37</v>
      </c>
      <c r="G3050" s="62">
        <v>8000000</v>
      </c>
      <c r="H3050" s="61">
        <v>7.2</v>
      </c>
      <c r="I3050" s="62">
        <f>Table1[[#This Row],[gross]]-Table1[[#This Row],[budget]]</f>
        <v>82800000</v>
      </c>
      <c r="J3050" s="61">
        <f>Table1[[#This Row],[gross]]/1000000</f>
        <v>90.8</v>
      </c>
      <c r="K3050" s="61">
        <f>Table1[[#This Row],[budget]]/1000000</f>
        <v>8</v>
      </c>
      <c r="L3050" s="71">
        <f>Table1[[#This Row],[Profit_Margin]]/1000000</f>
        <v>82.8</v>
      </c>
    </row>
    <row r="3051" spans="1:12">
      <c r="A3051" s="68" t="s">
        <v>703</v>
      </c>
      <c r="B3051" s="61">
        <v>104</v>
      </c>
      <c r="C3051" s="62">
        <v>69688384</v>
      </c>
      <c r="D3051" s="61" t="s">
        <v>515</v>
      </c>
      <c r="E3051" s="61" t="s">
        <v>3710</v>
      </c>
      <c r="F3051" s="61" t="s">
        <v>37</v>
      </c>
      <c r="G3051" s="62">
        <v>60000000</v>
      </c>
      <c r="H3051" s="61">
        <v>6.1</v>
      </c>
      <c r="I3051" s="62">
        <f>Table1[[#This Row],[gross]]-Table1[[#This Row],[budget]]</f>
        <v>9688384</v>
      </c>
      <c r="J3051" s="61">
        <f>Table1[[#This Row],[gross]]/1000000</f>
        <v>69.688383999999999</v>
      </c>
      <c r="K3051" s="61">
        <f>Table1[[#This Row],[budget]]/1000000</f>
        <v>60</v>
      </c>
      <c r="L3051" s="71">
        <f>Table1[[#This Row],[Profit_Margin]]/1000000</f>
        <v>9.6883839999999992</v>
      </c>
    </row>
    <row r="3052" spans="1:12">
      <c r="A3052" s="68" t="s">
        <v>18481</v>
      </c>
      <c r="B3052" s="61">
        <v>106</v>
      </c>
      <c r="C3052" s="62">
        <v>20803237</v>
      </c>
      <c r="D3052" s="61" t="s">
        <v>2527</v>
      </c>
      <c r="E3052" s="61" t="s">
        <v>18482</v>
      </c>
      <c r="F3052" s="61" t="s">
        <v>37</v>
      </c>
      <c r="G3052" s="62">
        <v>3500000</v>
      </c>
      <c r="H3052" s="61">
        <v>7.1</v>
      </c>
      <c r="I3052" s="62">
        <f>Table1[[#This Row],[gross]]-Table1[[#This Row],[budget]]</f>
        <v>17303237</v>
      </c>
      <c r="J3052" s="61">
        <f>Table1[[#This Row],[gross]]/1000000</f>
        <v>20.803236999999999</v>
      </c>
      <c r="K3052" s="61">
        <f>Table1[[#This Row],[budget]]/1000000</f>
        <v>3.5</v>
      </c>
      <c r="L3052" s="71">
        <f>Table1[[#This Row],[Profit_Margin]]/1000000</f>
        <v>17.303236999999999</v>
      </c>
    </row>
    <row r="3053" spans="1:12">
      <c r="A3053" s="68" t="s">
        <v>9430</v>
      </c>
      <c r="B3053" s="61">
        <v>109</v>
      </c>
      <c r="C3053" s="62">
        <v>214966</v>
      </c>
      <c r="D3053" s="61" t="s">
        <v>2125</v>
      </c>
      <c r="E3053" s="61" t="s">
        <v>13937</v>
      </c>
      <c r="F3053" s="61" t="s">
        <v>37</v>
      </c>
      <c r="G3053" s="62">
        <v>13000000</v>
      </c>
      <c r="H3053" s="61">
        <v>6.1</v>
      </c>
      <c r="I3053" s="62">
        <f>Table1[[#This Row],[gross]]-Table1[[#This Row],[budget]]</f>
        <v>-12785034</v>
      </c>
      <c r="J3053" s="61">
        <f>Table1[[#This Row],[gross]]/1000000</f>
        <v>0.21496599999999999</v>
      </c>
      <c r="K3053" s="61">
        <f>Table1[[#This Row],[budget]]/1000000</f>
        <v>13</v>
      </c>
      <c r="L3053" s="71">
        <f>Table1[[#This Row],[Profit_Margin]]/1000000</f>
        <v>-12.785034</v>
      </c>
    </row>
    <row r="3054" spans="1:12">
      <c r="A3054" s="68" t="s">
        <v>225</v>
      </c>
      <c r="B3054" s="61">
        <v>110</v>
      </c>
      <c r="C3054" s="62">
        <v>47456450</v>
      </c>
      <c r="D3054" s="61" t="s">
        <v>923</v>
      </c>
      <c r="E3054" s="61" t="s">
        <v>3224</v>
      </c>
      <c r="F3054" s="61" t="s">
        <v>37</v>
      </c>
      <c r="G3054" s="62">
        <v>70000000</v>
      </c>
      <c r="H3054" s="61">
        <v>7.1</v>
      </c>
      <c r="I3054" s="62">
        <f>Table1[[#This Row],[gross]]-Table1[[#This Row],[budget]]</f>
        <v>-22543550</v>
      </c>
      <c r="J3054" s="61">
        <f>Table1[[#This Row],[gross]]/1000000</f>
        <v>47.456449999999997</v>
      </c>
      <c r="K3054" s="61">
        <f>Table1[[#This Row],[budget]]/1000000</f>
        <v>70</v>
      </c>
      <c r="L3054" s="71">
        <f>Table1[[#This Row],[Profit_Margin]]/1000000</f>
        <v>-22.54355</v>
      </c>
    </row>
    <row r="3055" spans="1:12">
      <c r="A3055" s="68" t="s">
        <v>3664</v>
      </c>
      <c r="B3055" s="61">
        <v>118</v>
      </c>
      <c r="C3055" s="62">
        <v>138795342</v>
      </c>
      <c r="D3055" s="61" t="s">
        <v>6113</v>
      </c>
      <c r="E3055" s="61" t="s">
        <v>12671</v>
      </c>
      <c r="F3055" s="61" t="s">
        <v>37</v>
      </c>
      <c r="G3055" s="62">
        <v>15000000</v>
      </c>
      <c r="H3055" s="61">
        <v>8</v>
      </c>
      <c r="I3055" s="62">
        <f>Table1[[#This Row],[gross]]-Table1[[#This Row],[budget]]</f>
        <v>123795342</v>
      </c>
      <c r="J3055" s="61">
        <f>Table1[[#This Row],[gross]]/1000000</f>
        <v>138.79534200000001</v>
      </c>
      <c r="K3055" s="61">
        <f>Table1[[#This Row],[budget]]/1000000</f>
        <v>15</v>
      </c>
      <c r="L3055" s="71">
        <f>Table1[[#This Row],[Profit_Margin]]/1000000</f>
        <v>123.79534200000001</v>
      </c>
    </row>
    <row r="3056" spans="1:12">
      <c r="A3056" s="68" t="s">
        <v>125</v>
      </c>
      <c r="B3056" s="61">
        <v>128</v>
      </c>
      <c r="C3056" s="62">
        <v>15797907</v>
      </c>
      <c r="D3056" s="61" t="s">
        <v>3409</v>
      </c>
      <c r="E3056" s="61" t="s">
        <v>11113</v>
      </c>
      <c r="F3056" s="61" t="s">
        <v>11117</v>
      </c>
      <c r="G3056" s="62">
        <v>20000000</v>
      </c>
      <c r="H3056" s="61">
        <v>7.6</v>
      </c>
      <c r="I3056" s="62">
        <f>Table1[[#This Row],[gross]]-Table1[[#This Row],[budget]]</f>
        <v>-4202093</v>
      </c>
      <c r="J3056" s="61">
        <f>Table1[[#This Row],[gross]]/1000000</f>
        <v>15.797907</v>
      </c>
      <c r="K3056" s="61">
        <f>Table1[[#This Row],[budget]]/1000000</f>
        <v>20</v>
      </c>
      <c r="L3056" s="71">
        <f>Table1[[#This Row],[Profit_Margin]]/1000000</f>
        <v>-4.2020929999999996</v>
      </c>
    </row>
    <row r="3057" spans="1:12">
      <c r="A3057" s="68" t="s">
        <v>21367</v>
      </c>
      <c r="B3057" s="61">
        <v>110</v>
      </c>
      <c r="C3057" s="62">
        <v>3830</v>
      </c>
      <c r="D3057" s="61" t="s">
        <v>2527</v>
      </c>
      <c r="E3057" s="61" t="s">
        <v>21370</v>
      </c>
      <c r="F3057" s="61" t="s">
        <v>2778</v>
      </c>
      <c r="G3057" s="62">
        <v>1200000</v>
      </c>
      <c r="H3057" s="61">
        <v>7.2</v>
      </c>
      <c r="I3057" s="62">
        <f>Table1[[#This Row],[gross]]-Table1[[#This Row],[budget]]</f>
        <v>-1196170</v>
      </c>
      <c r="J3057" s="61">
        <f>Table1[[#This Row],[gross]]/1000000</f>
        <v>3.8300000000000001E-3</v>
      </c>
      <c r="K3057" s="61">
        <f>Table1[[#This Row],[budget]]/1000000</f>
        <v>1.2</v>
      </c>
      <c r="L3057" s="71">
        <f>Table1[[#This Row],[Profit_Margin]]/1000000</f>
        <v>-1.19617</v>
      </c>
    </row>
    <row r="3058" spans="1:12">
      <c r="A3058" s="68" t="s">
        <v>6102</v>
      </c>
      <c r="B3058" s="61">
        <v>84</v>
      </c>
      <c r="C3058" s="62">
        <v>13592872</v>
      </c>
      <c r="D3058" s="61" t="s">
        <v>1671</v>
      </c>
      <c r="E3058" s="61" t="s">
        <v>14595</v>
      </c>
      <c r="F3058" s="61" t="s">
        <v>37</v>
      </c>
      <c r="G3058" s="62">
        <v>11000000</v>
      </c>
      <c r="H3058" s="61">
        <v>5.0999999999999996</v>
      </c>
      <c r="I3058" s="62">
        <f>Table1[[#This Row],[gross]]-Table1[[#This Row],[budget]]</f>
        <v>2592872</v>
      </c>
      <c r="J3058" s="61">
        <f>Table1[[#This Row],[gross]]/1000000</f>
        <v>13.592872</v>
      </c>
      <c r="K3058" s="61">
        <f>Table1[[#This Row],[budget]]/1000000</f>
        <v>11</v>
      </c>
      <c r="L3058" s="71">
        <f>Table1[[#This Row],[Profit_Margin]]/1000000</f>
        <v>2.5928719999999998</v>
      </c>
    </row>
    <row r="3059" spans="1:12">
      <c r="A3059" s="68" t="s">
        <v>20521</v>
      </c>
      <c r="B3059" s="61">
        <v>92</v>
      </c>
      <c r="C3059" s="62">
        <v>7927</v>
      </c>
      <c r="D3059" s="61" t="s">
        <v>20523</v>
      </c>
      <c r="E3059" s="61" t="s">
        <v>20525</v>
      </c>
      <c r="F3059" s="61" t="s">
        <v>37</v>
      </c>
      <c r="G3059" s="62">
        <v>2300000</v>
      </c>
      <c r="H3059" s="61">
        <v>7.7</v>
      </c>
      <c r="I3059" s="62">
        <f>Table1[[#This Row],[gross]]-Table1[[#This Row],[budget]]</f>
        <v>-2292073</v>
      </c>
      <c r="J3059" s="61">
        <f>Table1[[#This Row],[gross]]/1000000</f>
        <v>7.927E-3</v>
      </c>
      <c r="K3059" s="61">
        <f>Table1[[#This Row],[budget]]/1000000</f>
        <v>2.2999999999999998</v>
      </c>
      <c r="L3059" s="71">
        <f>Table1[[#This Row],[Profit_Margin]]/1000000</f>
        <v>-2.2920729999999998</v>
      </c>
    </row>
    <row r="3060" spans="1:12">
      <c r="A3060" s="68" t="s">
        <v>7113</v>
      </c>
      <c r="B3060" s="61">
        <v>104</v>
      </c>
      <c r="C3060" s="62">
        <v>39692139</v>
      </c>
      <c r="D3060" s="61" t="s">
        <v>5967</v>
      </c>
      <c r="E3060" s="61" t="s">
        <v>7411</v>
      </c>
      <c r="F3060" s="61" t="s">
        <v>37</v>
      </c>
      <c r="G3060" s="62">
        <v>35000000</v>
      </c>
      <c r="H3060" s="61">
        <v>6.2</v>
      </c>
      <c r="I3060" s="62">
        <f>Table1[[#This Row],[gross]]-Table1[[#This Row],[budget]]</f>
        <v>4692139</v>
      </c>
      <c r="J3060" s="61">
        <f>Table1[[#This Row],[gross]]/1000000</f>
        <v>39.692138999999997</v>
      </c>
      <c r="K3060" s="61">
        <f>Table1[[#This Row],[budget]]/1000000</f>
        <v>35</v>
      </c>
      <c r="L3060" s="71">
        <f>Table1[[#This Row],[Profit_Margin]]/1000000</f>
        <v>4.6921390000000001</v>
      </c>
    </row>
    <row r="3061" spans="1:12">
      <c r="A3061" s="68" t="s">
        <v>6485</v>
      </c>
      <c r="B3061" s="61">
        <v>99</v>
      </c>
      <c r="C3061" s="62">
        <v>52320979</v>
      </c>
      <c r="D3061" s="61" t="s">
        <v>687</v>
      </c>
      <c r="E3061" s="61" t="s">
        <v>6486</v>
      </c>
      <c r="F3061" s="61" t="s">
        <v>37</v>
      </c>
      <c r="G3061" s="62">
        <v>40000000</v>
      </c>
      <c r="H3061" s="61">
        <v>6.8</v>
      </c>
      <c r="I3061" s="62">
        <f>Table1[[#This Row],[gross]]-Table1[[#This Row],[budget]]</f>
        <v>12320979</v>
      </c>
      <c r="J3061" s="61">
        <f>Table1[[#This Row],[gross]]/1000000</f>
        <v>52.320979000000001</v>
      </c>
      <c r="K3061" s="61">
        <f>Table1[[#This Row],[budget]]/1000000</f>
        <v>40</v>
      </c>
      <c r="L3061" s="71">
        <f>Table1[[#This Row],[Profit_Margin]]/1000000</f>
        <v>12.320978999999999</v>
      </c>
    </row>
    <row r="3062" spans="1:12">
      <c r="A3062" s="68" t="s">
        <v>3154</v>
      </c>
      <c r="B3062" s="61">
        <v>69</v>
      </c>
      <c r="C3062" s="62">
        <v>48092846</v>
      </c>
      <c r="D3062" s="61" t="s">
        <v>2831</v>
      </c>
      <c r="E3062" s="61" t="s">
        <v>13992</v>
      </c>
      <c r="F3062" s="61" t="s">
        <v>37</v>
      </c>
      <c r="G3062" s="62">
        <v>12500000</v>
      </c>
      <c r="H3062" s="61">
        <v>7.3</v>
      </c>
      <c r="I3062" s="62">
        <f>Table1[[#This Row],[gross]]-Table1[[#This Row],[budget]]</f>
        <v>35592846</v>
      </c>
      <c r="J3062" s="61">
        <f>Table1[[#This Row],[gross]]/1000000</f>
        <v>48.092846000000002</v>
      </c>
      <c r="K3062" s="61">
        <f>Table1[[#This Row],[budget]]/1000000</f>
        <v>12.5</v>
      </c>
      <c r="L3062" s="71">
        <f>Table1[[#This Row],[Profit_Margin]]/1000000</f>
        <v>35.592846000000002</v>
      </c>
    </row>
    <row r="3063" spans="1:12">
      <c r="A3063" s="68" t="s">
        <v>912</v>
      </c>
      <c r="B3063" s="61">
        <v>103</v>
      </c>
      <c r="C3063" s="62">
        <v>131564731</v>
      </c>
      <c r="D3063" s="61" t="s">
        <v>148</v>
      </c>
      <c r="E3063" s="61" t="s">
        <v>915</v>
      </c>
      <c r="F3063" s="61" t="s">
        <v>37</v>
      </c>
      <c r="G3063" s="62">
        <v>150000000</v>
      </c>
      <c r="H3063" s="61">
        <v>4.2</v>
      </c>
      <c r="I3063" s="62">
        <f>Table1[[#This Row],[gross]]-Table1[[#This Row],[budget]]</f>
        <v>-18435269</v>
      </c>
      <c r="J3063" s="61">
        <f>Table1[[#This Row],[gross]]/1000000</f>
        <v>131.56473099999999</v>
      </c>
      <c r="K3063" s="61">
        <f>Table1[[#This Row],[budget]]/1000000</f>
        <v>150</v>
      </c>
      <c r="L3063" s="71">
        <f>Table1[[#This Row],[Profit_Margin]]/1000000</f>
        <v>-18.435269000000002</v>
      </c>
    </row>
    <row r="3064" spans="1:12">
      <c r="A3064" s="68" t="s">
        <v>4351</v>
      </c>
      <c r="B3064" s="61">
        <v>131</v>
      </c>
      <c r="C3064" s="62">
        <v>18208078</v>
      </c>
      <c r="D3064" s="61" t="s">
        <v>923</v>
      </c>
      <c r="E3064" s="61" t="s">
        <v>4352</v>
      </c>
      <c r="F3064" s="61" t="s">
        <v>37</v>
      </c>
      <c r="G3064" s="62">
        <v>60000000</v>
      </c>
      <c r="H3064" s="61">
        <v>6.9</v>
      </c>
      <c r="I3064" s="62">
        <f>Table1[[#This Row],[gross]]-Table1[[#This Row],[budget]]</f>
        <v>-41791922</v>
      </c>
      <c r="J3064" s="61">
        <f>Table1[[#This Row],[gross]]/1000000</f>
        <v>18.208078</v>
      </c>
      <c r="K3064" s="61">
        <f>Table1[[#This Row],[budget]]/1000000</f>
        <v>60</v>
      </c>
      <c r="L3064" s="71">
        <f>Table1[[#This Row],[Profit_Margin]]/1000000</f>
        <v>-41.791922</v>
      </c>
    </row>
    <row r="3065" spans="1:12">
      <c r="A3065" s="68" t="s">
        <v>14714</v>
      </c>
      <c r="B3065" s="61">
        <v>98</v>
      </c>
      <c r="C3065" s="62">
        <v>23838</v>
      </c>
      <c r="D3065" s="61" t="s">
        <v>4332</v>
      </c>
      <c r="E3065" s="61" t="s">
        <v>14715</v>
      </c>
      <c r="F3065" s="61" t="s">
        <v>37</v>
      </c>
      <c r="G3065" s="62">
        <v>7000000</v>
      </c>
      <c r="H3065" s="61">
        <v>5.5</v>
      </c>
      <c r="I3065" s="62">
        <f>Table1[[#This Row],[gross]]-Table1[[#This Row],[budget]]</f>
        <v>-6976162</v>
      </c>
      <c r="J3065" s="61">
        <f>Table1[[#This Row],[gross]]/1000000</f>
        <v>2.3838000000000002E-2</v>
      </c>
      <c r="K3065" s="61">
        <f>Table1[[#This Row],[budget]]/1000000</f>
        <v>7</v>
      </c>
      <c r="L3065" s="71">
        <f>Table1[[#This Row],[Profit_Margin]]/1000000</f>
        <v>-6.9761620000000004</v>
      </c>
    </row>
    <row r="3066" spans="1:12">
      <c r="A3066" s="68" t="s">
        <v>14884</v>
      </c>
      <c r="B3066" s="61">
        <v>109</v>
      </c>
      <c r="C3066" s="62">
        <v>33000000</v>
      </c>
      <c r="D3066" s="61" t="s">
        <v>14886</v>
      </c>
      <c r="E3066" s="61" t="s">
        <v>14887</v>
      </c>
      <c r="F3066" s="61" t="s">
        <v>37</v>
      </c>
      <c r="G3066" s="62">
        <v>10000000</v>
      </c>
      <c r="H3066" s="61">
        <v>6.9</v>
      </c>
      <c r="I3066" s="62">
        <f>Table1[[#This Row],[gross]]-Table1[[#This Row],[budget]]</f>
        <v>23000000</v>
      </c>
      <c r="J3066" s="61">
        <f>Table1[[#This Row],[gross]]/1000000</f>
        <v>33</v>
      </c>
      <c r="K3066" s="61">
        <f>Table1[[#This Row],[budget]]/1000000</f>
        <v>10</v>
      </c>
      <c r="L3066" s="71">
        <f>Table1[[#This Row],[Profit_Margin]]/1000000</f>
        <v>23</v>
      </c>
    </row>
    <row r="3067" spans="1:12">
      <c r="A3067" s="68" t="s">
        <v>9551</v>
      </c>
      <c r="B3067" s="61">
        <v>219</v>
      </c>
      <c r="C3067" s="62">
        <v>43984230</v>
      </c>
      <c r="D3067" s="61" t="s">
        <v>5940</v>
      </c>
      <c r="E3067" s="61" t="s">
        <v>9552</v>
      </c>
      <c r="F3067" s="61" t="s">
        <v>37</v>
      </c>
      <c r="G3067" s="62">
        <v>23000000</v>
      </c>
      <c r="H3067" s="61">
        <v>7.8</v>
      </c>
      <c r="I3067" s="62">
        <f>Table1[[#This Row],[gross]]-Table1[[#This Row],[budget]]</f>
        <v>20984230</v>
      </c>
      <c r="J3067" s="61">
        <f>Table1[[#This Row],[gross]]/1000000</f>
        <v>43.984229999999997</v>
      </c>
      <c r="K3067" s="61">
        <f>Table1[[#This Row],[budget]]/1000000</f>
        <v>23</v>
      </c>
      <c r="L3067" s="71">
        <f>Table1[[#This Row],[Profit_Margin]]/1000000</f>
        <v>20.98423</v>
      </c>
    </row>
    <row r="3068" spans="1:12">
      <c r="A3068" s="68" t="s">
        <v>18503</v>
      </c>
      <c r="B3068" s="61">
        <v>93</v>
      </c>
      <c r="C3068" s="62">
        <v>15152879</v>
      </c>
      <c r="D3068" s="61" t="s">
        <v>4384</v>
      </c>
      <c r="E3068" s="61" t="s">
        <v>18504</v>
      </c>
      <c r="F3068" s="61" t="s">
        <v>37</v>
      </c>
      <c r="G3068" s="62">
        <v>5000000</v>
      </c>
      <c r="H3068" s="61">
        <v>4</v>
      </c>
      <c r="I3068" s="62">
        <f>Table1[[#This Row],[gross]]-Table1[[#This Row],[budget]]</f>
        <v>10152879</v>
      </c>
      <c r="J3068" s="61">
        <f>Table1[[#This Row],[gross]]/1000000</f>
        <v>15.152879</v>
      </c>
      <c r="K3068" s="61">
        <f>Table1[[#This Row],[budget]]/1000000</f>
        <v>5</v>
      </c>
      <c r="L3068" s="71">
        <f>Table1[[#This Row],[Profit_Margin]]/1000000</f>
        <v>10.152879</v>
      </c>
    </row>
    <row r="3069" spans="1:12">
      <c r="A3069" s="68" t="s">
        <v>20657</v>
      </c>
      <c r="B3069" s="61">
        <v>87</v>
      </c>
      <c r="C3069" s="62">
        <v>40990055</v>
      </c>
      <c r="D3069" s="61" t="s">
        <v>4384</v>
      </c>
      <c r="E3069" s="61" t="s">
        <v>20658</v>
      </c>
      <c r="F3069" s="61" t="s">
        <v>37</v>
      </c>
      <c r="G3069" s="62">
        <v>1800000</v>
      </c>
      <c r="H3069" s="61">
        <v>5.6</v>
      </c>
      <c r="I3069" s="62">
        <f>Table1[[#This Row],[gross]]-Table1[[#This Row],[budget]]</f>
        <v>39190055</v>
      </c>
      <c r="J3069" s="61">
        <f>Table1[[#This Row],[gross]]/1000000</f>
        <v>40.990054999999998</v>
      </c>
      <c r="K3069" s="61">
        <f>Table1[[#This Row],[budget]]/1000000</f>
        <v>1.8</v>
      </c>
      <c r="L3069" s="71">
        <f>Table1[[#This Row],[Profit_Margin]]/1000000</f>
        <v>39.190055000000001</v>
      </c>
    </row>
    <row r="3070" spans="1:12">
      <c r="A3070" s="68" t="s">
        <v>7997</v>
      </c>
      <c r="B3070" s="61">
        <v>100</v>
      </c>
      <c r="C3070" s="62">
        <v>163591</v>
      </c>
      <c r="D3070" s="61" t="s">
        <v>1671</v>
      </c>
      <c r="E3070" s="61" t="s">
        <v>13644</v>
      </c>
      <c r="F3070" s="61" t="s">
        <v>37</v>
      </c>
      <c r="G3070" s="62">
        <v>13400000</v>
      </c>
      <c r="H3070" s="61">
        <v>3.6</v>
      </c>
      <c r="I3070" s="62">
        <f>Table1[[#This Row],[gross]]-Table1[[#This Row],[budget]]</f>
        <v>-13236409</v>
      </c>
      <c r="J3070" s="61">
        <f>Table1[[#This Row],[gross]]/1000000</f>
        <v>0.16359099999999999</v>
      </c>
      <c r="K3070" s="61">
        <f>Table1[[#This Row],[budget]]/1000000</f>
        <v>13.4</v>
      </c>
      <c r="L3070" s="71">
        <f>Table1[[#This Row],[Profit_Margin]]/1000000</f>
        <v>-13.236409</v>
      </c>
    </row>
    <row r="3071" spans="1:12">
      <c r="A3071" s="68" t="s">
        <v>12829</v>
      </c>
      <c r="B3071" s="61">
        <v>114</v>
      </c>
      <c r="C3071" s="62">
        <v>32721635</v>
      </c>
      <c r="D3071" s="61" t="s">
        <v>6790</v>
      </c>
      <c r="E3071" s="61" t="s">
        <v>12830</v>
      </c>
      <c r="F3071" s="61" t="s">
        <v>37</v>
      </c>
      <c r="G3071" s="62">
        <v>15000000</v>
      </c>
      <c r="H3071" s="61">
        <v>6.6</v>
      </c>
      <c r="I3071" s="62">
        <f>Table1[[#This Row],[gross]]-Table1[[#This Row],[budget]]</f>
        <v>17721635</v>
      </c>
      <c r="J3071" s="61">
        <f>Table1[[#This Row],[gross]]/1000000</f>
        <v>32.721634999999999</v>
      </c>
      <c r="K3071" s="61">
        <f>Table1[[#This Row],[budget]]/1000000</f>
        <v>15</v>
      </c>
      <c r="L3071" s="71">
        <f>Table1[[#This Row],[Profit_Margin]]/1000000</f>
        <v>17.721634999999999</v>
      </c>
    </row>
    <row r="3072" spans="1:12">
      <c r="A3072" s="68" t="s">
        <v>4229</v>
      </c>
      <c r="B3072" s="61">
        <v>121</v>
      </c>
      <c r="C3072" s="62">
        <v>17605861</v>
      </c>
      <c r="D3072" s="61" t="s">
        <v>6003</v>
      </c>
      <c r="E3072" s="61" t="s">
        <v>17085</v>
      </c>
      <c r="F3072" s="61" t="s">
        <v>37</v>
      </c>
      <c r="G3072" s="62">
        <v>6000000</v>
      </c>
      <c r="H3072" s="61">
        <v>7.7</v>
      </c>
      <c r="I3072" s="62">
        <f>Table1[[#This Row],[gross]]-Table1[[#This Row],[budget]]</f>
        <v>11605861</v>
      </c>
      <c r="J3072" s="61">
        <f>Table1[[#This Row],[gross]]/1000000</f>
        <v>17.605861000000001</v>
      </c>
      <c r="K3072" s="61">
        <f>Table1[[#This Row],[budget]]/1000000</f>
        <v>6</v>
      </c>
      <c r="L3072" s="71">
        <f>Table1[[#This Row],[Profit_Margin]]/1000000</f>
        <v>11.605861000000001</v>
      </c>
    </row>
    <row r="3073" spans="1:12">
      <c r="A3073" s="68" t="s">
        <v>3618</v>
      </c>
      <c r="B3073" s="61">
        <v>102</v>
      </c>
      <c r="C3073" s="62">
        <v>5932060</v>
      </c>
      <c r="D3073" s="61" t="s">
        <v>3619</v>
      </c>
      <c r="E3073" s="61" t="s">
        <v>3620</v>
      </c>
      <c r="F3073" s="61" t="s">
        <v>37</v>
      </c>
      <c r="G3073" s="62">
        <v>35000000</v>
      </c>
      <c r="H3073" s="61">
        <v>5.4</v>
      </c>
      <c r="I3073" s="62">
        <f>Table1[[#This Row],[gross]]-Table1[[#This Row],[budget]]</f>
        <v>-29067940</v>
      </c>
      <c r="J3073" s="61">
        <f>Table1[[#This Row],[gross]]/1000000</f>
        <v>5.9320599999999999</v>
      </c>
      <c r="K3073" s="61">
        <f>Table1[[#This Row],[budget]]/1000000</f>
        <v>35</v>
      </c>
      <c r="L3073" s="71">
        <f>Table1[[#This Row],[Profit_Margin]]/1000000</f>
        <v>-29.06794</v>
      </c>
    </row>
    <row r="3074" spans="1:12">
      <c r="A3074" s="68" t="s">
        <v>1633</v>
      </c>
      <c r="B3074" s="61">
        <v>117</v>
      </c>
      <c r="C3074" s="62">
        <v>72455275</v>
      </c>
      <c r="D3074" s="61" t="s">
        <v>6351</v>
      </c>
      <c r="E3074" s="61" t="s">
        <v>6352</v>
      </c>
      <c r="F3074" s="61" t="s">
        <v>37</v>
      </c>
      <c r="G3074" s="62">
        <v>40000000</v>
      </c>
      <c r="H3074" s="61">
        <v>7.8</v>
      </c>
      <c r="I3074" s="62">
        <f>Table1[[#This Row],[gross]]-Table1[[#This Row],[budget]]</f>
        <v>32455275</v>
      </c>
      <c r="J3074" s="61">
        <f>Table1[[#This Row],[gross]]/1000000</f>
        <v>72.455275</v>
      </c>
      <c r="K3074" s="61">
        <f>Table1[[#This Row],[budget]]/1000000</f>
        <v>40</v>
      </c>
      <c r="L3074" s="71">
        <f>Table1[[#This Row],[Profit_Margin]]/1000000</f>
        <v>32.455275</v>
      </c>
    </row>
    <row r="3075" spans="1:12">
      <c r="A3075" s="68" t="s">
        <v>1015</v>
      </c>
      <c r="B3075" s="61">
        <v>154</v>
      </c>
      <c r="C3075" s="62">
        <v>111110575</v>
      </c>
      <c r="D3075" s="61" t="s">
        <v>1017</v>
      </c>
      <c r="E3075" s="61" t="s">
        <v>1018</v>
      </c>
      <c r="F3075" s="61" t="s">
        <v>37</v>
      </c>
      <c r="G3075" s="62">
        <v>140000000</v>
      </c>
      <c r="H3075" s="61">
        <v>7.7</v>
      </c>
      <c r="I3075" s="62">
        <f>Table1[[#This Row],[gross]]-Table1[[#This Row],[budget]]</f>
        <v>-28889425</v>
      </c>
      <c r="J3075" s="61">
        <f>Table1[[#This Row],[gross]]/1000000</f>
        <v>111.110575</v>
      </c>
      <c r="K3075" s="61">
        <f>Table1[[#This Row],[budget]]/1000000</f>
        <v>140</v>
      </c>
      <c r="L3075" s="71">
        <f>Table1[[#This Row],[Profit_Margin]]/1000000</f>
        <v>-28.889424999999999</v>
      </c>
    </row>
    <row r="3076" spans="1:12">
      <c r="A3076" s="68" t="s">
        <v>19459</v>
      </c>
      <c r="B3076" s="61">
        <v>117</v>
      </c>
      <c r="C3076" s="62">
        <v>379643</v>
      </c>
      <c r="D3076" s="61" t="s">
        <v>3409</v>
      </c>
      <c r="E3076" s="61" t="s">
        <v>20028</v>
      </c>
      <c r="F3076" s="61" t="s">
        <v>37</v>
      </c>
      <c r="G3076" s="62">
        <v>2200000</v>
      </c>
      <c r="H3076" s="61">
        <v>5.9</v>
      </c>
      <c r="I3076" s="62">
        <f>Table1[[#This Row],[gross]]-Table1[[#This Row],[budget]]</f>
        <v>-1820357</v>
      </c>
      <c r="J3076" s="61">
        <f>Table1[[#This Row],[gross]]/1000000</f>
        <v>0.37964300000000001</v>
      </c>
      <c r="K3076" s="61">
        <f>Table1[[#This Row],[budget]]/1000000</f>
        <v>2.2000000000000002</v>
      </c>
      <c r="L3076" s="71">
        <f>Table1[[#This Row],[Profit_Margin]]/1000000</f>
        <v>-1.820357</v>
      </c>
    </row>
    <row r="3077" spans="1:12">
      <c r="A3077" s="68" t="s">
        <v>6171</v>
      </c>
      <c r="B3077" s="61">
        <v>107</v>
      </c>
      <c r="C3077" s="62">
        <v>62933793</v>
      </c>
      <c r="D3077" s="61" t="s">
        <v>10717</v>
      </c>
      <c r="E3077" s="61" t="s">
        <v>10718</v>
      </c>
      <c r="F3077" s="61" t="s">
        <v>37</v>
      </c>
      <c r="G3077" s="62">
        <v>20000000</v>
      </c>
      <c r="H3077" s="61">
        <v>5.8</v>
      </c>
      <c r="I3077" s="62">
        <f>Table1[[#This Row],[gross]]-Table1[[#This Row],[budget]]</f>
        <v>42933793</v>
      </c>
      <c r="J3077" s="61">
        <f>Table1[[#This Row],[gross]]/1000000</f>
        <v>62.933793000000001</v>
      </c>
      <c r="K3077" s="61">
        <f>Table1[[#This Row],[budget]]/1000000</f>
        <v>20</v>
      </c>
      <c r="L3077" s="71">
        <f>Table1[[#This Row],[Profit_Margin]]/1000000</f>
        <v>42.933793000000001</v>
      </c>
    </row>
    <row r="3078" spans="1:12">
      <c r="A3078" s="68" t="s">
        <v>8607</v>
      </c>
      <c r="B3078" s="61">
        <v>107</v>
      </c>
      <c r="C3078" s="62">
        <v>12026670</v>
      </c>
      <c r="D3078" s="61" t="s">
        <v>334</v>
      </c>
      <c r="E3078" s="61" t="s">
        <v>8609</v>
      </c>
      <c r="F3078" s="61" t="s">
        <v>37</v>
      </c>
      <c r="G3078" s="62">
        <v>45000000</v>
      </c>
      <c r="H3078" s="61">
        <v>6.4</v>
      </c>
      <c r="I3078" s="62">
        <f>Table1[[#This Row],[gross]]-Table1[[#This Row],[budget]]</f>
        <v>-32973330</v>
      </c>
      <c r="J3078" s="61">
        <f>Table1[[#This Row],[gross]]/1000000</f>
        <v>12.026669999999999</v>
      </c>
      <c r="K3078" s="61">
        <f>Table1[[#This Row],[budget]]/1000000</f>
        <v>45</v>
      </c>
      <c r="L3078" s="71">
        <f>Table1[[#This Row],[Profit_Margin]]/1000000</f>
        <v>-32.973329999999997</v>
      </c>
    </row>
    <row r="3079" spans="1:12">
      <c r="A3079" s="68" t="s">
        <v>9392</v>
      </c>
      <c r="B3079" s="61">
        <v>112</v>
      </c>
      <c r="C3079" s="62">
        <v>6615578</v>
      </c>
      <c r="D3079" s="61" t="s">
        <v>6326</v>
      </c>
      <c r="E3079" s="61" t="s">
        <v>11966</v>
      </c>
      <c r="F3079" s="61" t="s">
        <v>37</v>
      </c>
      <c r="G3079" s="62">
        <v>13000000</v>
      </c>
      <c r="H3079" s="61">
        <v>7</v>
      </c>
      <c r="I3079" s="62">
        <f>Table1[[#This Row],[gross]]-Table1[[#This Row],[budget]]</f>
        <v>-6384422</v>
      </c>
      <c r="J3079" s="61">
        <f>Table1[[#This Row],[gross]]/1000000</f>
        <v>6.6155780000000002</v>
      </c>
      <c r="K3079" s="61">
        <f>Table1[[#This Row],[budget]]/1000000</f>
        <v>13</v>
      </c>
      <c r="L3079" s="71">
        <f>Table1[[#This Row],[Profit_Margin]]/1000000</f>
        <v>-6.3844219999999998</v>
      </c>
    </row>
    <row r="3080" spans="1:12">
      <c r="A3080" s="68" t="s">
        <v>487</v>
      </c>
      <c r="B3080" s="61">
        <v>164</v>
      </c>
      <c r="C3080" s="62">
        <v>8373585</v>
      </c>
      <c r="D3080" s="61" t="s">
        <v>3409</v>
      </c>
      <c r="E3080" s="61" t="s">
        <v>16592</v>
      </c>
      <c r="F3080" s="61" t="s">
        <v>37</v>
      </c>
      <c r="G3080" s="62">
        <v>7000000</v>
      </c>
      <c r="H3080" s="61">
        <v>7.6</v>
      </c>
      <c r="I3080" s="62">
        <f>Table1[[#This Row],[gross]]-Table1[[#This Row],[budget]]</f>
        <v>1373585</v>
      </c>
      <c r="J3080" s="61">
        <f>Table1[[#This Row],[gross]]/1000000</f>
        <v>8.3735850000000003</v>
      </c>
      <c r="K3080" s="61">
        <f>Table1[[#This Row],[budget]]/1000000</f>
        <v>7</v>
      </c>
      <c r="L3080" s="71">
        <f>Table1[[#This Row],[Profit_Margin]]/1000000</f>
        <v>1.3735850000000001</v>
      </c>
    </row>
    <row r="3081" spans="1:12">
      <c r="A3081" s="68" t="s">
        <v>6731</v>
      </c>
      <c r="B3081" s="61">
        <v>92</v>
      </c>
      <c r="C3081" s="62">
        <v>12836</v>
      </c>
      <c r="D3081" s="61" t="s">
        <v>1544</v>
      </c>
      <c r="E3081" s="61" t="s">
        <v>18706</v>
      </c>
      <c r="F3081" s="61" t="s">
        <v>37</v>
      </c>
      <c r="G3081" s="62">
        <v>4000000</v>
      </c>
      <c r="H3081" s="61">
        <v>5.8</v>
      </c>
      <c r="I3081" s="62">
        <f>Table1[[#This Row],[gross]]-Table1[[#This Row],[budget]]</f>
        <v>-3987164</v>
      </c>
      <c r="J3081" s="61">
        <f>Table1[[#This Row],[gross]]/1000000</f>
        <v>1.2836E-2</v>
      </c>
      <c r="K3081" s="61">
        <f>Table1[[#This Row],[budget]]/1000000</f>
        <v>4</v>
      </c>
      <c r="L3081" s="71">
        <f>Table1[[#This Row],[Profit_Margin]]/1000000</f>
        <v>-3.9871639999999999</v>
      </c>
    </row>
    <row r="3082" spans="1:12">
      <c r="A3082" s="68" t="s">
        <v>1076</v>
      </c>
      <c r="B3082" s="61">
        <v>106</v>
      </c>
      <c r="C3082" s="62">
        <v>27356090</v>
      </c>
      <c r="D3082" s="61" t="s">
        <v>42</v>
      </c>
      <c r="E3082" s="61" t="s">
        <v>2871</v>
      </c>
      <c r="F3082" s="61" t="s">
        <v>37</v>
      </c>
      <c r="G3082" s="62">
        <v>90000000</v>
      </c>
      <c r="H3082" s="61">
        <v>6</v>
      </c>
      <c r="I3082" s="62">
        <f>Table1[[#This Row],[gross]]-Table1[[#This Row],[budget]]</f>
        <v>-62643910</v>
      </c>
      <c r="J3082" s="61">
        <f>Table1[[#This Row],[gross]]/1000000</f>
        <v>27.356089999999998</v>
      </c>
      <c r="K3082" s="61">
        <f>Table1[[#This Row],[budget]]/1000000</f>
        <v>90</v>
      </c>
      <c r="L3082" s="71">
        <f>Table1[[#This Row],[Profit_Margin]]/1000000</f>
        <v>-62.643909999999998</v>
      </c>
    </row>
    <row r="3083" spans="1:12">
      <c r="A3083" s="68" t="s">
        <v>8480</v>
      </c>
      <c r="B3083" s="61">
        <v>140</v>
      </c>
      <c r="C3083" s="62">
        <v>32101000</v>
      </c>
      <c r="D3083" s="61" t="s">
        <v>10222</v>
      </c>
      <c r="E3083" s="61" t="s">
        <v>14892</v>
      </c>
      <c r="F3083" s="61" t="s">
        <v>37</v>
      </c>
      <c r="G3083" s="62">
        <v>10000000</v>
      </c>
      <c r="H3083" s="61">
        <v>5.4</v>
      </c>
      <c r="I3083" s="62">
        <f>Table1[[#This Row],[gross]]-Table1[[#This Row],[budget]]</f>
        <v>22101000</v>
      </c>
      <c r="J3083" s="61">
        <f>Table1[[#This Row],[gross]]/1000000</f>
        <v>32.100999999999999</v>
      </c>
      <c r="K3083" s="61">
        <f>Table1[[#This Row],[budget]]/1000000</f>
        <v>10</v>
      </c>
      <c r="L3083" s="71">
        <f>Table1[[#This Row],[Profit_Margin]]/1000000</f>
        <v>22.100999999999999</v>
      </c>
    </row>
    <row r="3084" spans="1:12">
      <c r="A3084" s="68" t="s">
        <v>17605</v>
      </c>
      <c r="B3084" s="61">
        <v>83</v>
      </c>
      <c r="C3084" s="62">
        <v>25799043</v>
      </c>
      <c r="D3084" s="61" t="s">
        <v>4332</v>
      </c>
      <c r="E3084" s="61" t="s">
        <v>17606</v>
      </c>
      <c r="F3084" s="61" t="s">
        <v>37</v>
      </c>
      <c r="G3084" s="62">
        <v>3300000</v>
      </c>
      <c r="H3084" s="61">
        <v>5.2</v>
      </c>
      <c r="I3084" s="62">
        <f>Table1[[#This Row],[gross]]-Table1[[#This Row],[budget]]</f>
        <v>22499043</v>
      </c>
      <c r="J3084" s="61">
        <f>Table1[[#This Row],[gross]]/1000000</f>
        <v>25.799043000000001</v>
      </c>
      <c r="K3084" s="61">
        <f>Table1[[#This Row],[budget]]/1000000</f>
        <v>3.3</v>
      </c>
      <c r="L3084" s="71">
        <f>Table1[[#This Row],[Profit_Margin]]/1000000</f>
        <v>22.499043</v>
      </c>
    </row>
    <row r="3085" spans="1:12">
      <c r="A3085" s="68" t="s">
        <v>2971</v>
      </c>
      <c r="B3085" s="61">
        <v>110</v>
      </c>
      <c r="C3085" s="62">
        <v>66462600</v>
      </c>
      <c r="D3085" s="61" t="s">
        <v>31</v>
      </c>
      <c r="E3085" s="61" t="s">
        <v>2973</v>
      </c>
      <c r="F3085" s="61" t="s">
        <v>37</v>
      </c>
      <c r="G3085" s="62">
        <v>78000000</v>
      </c>
      <c r="H3085" s="61">
        <v>5.8</v>
      </c>
      <c r="I3085" s="62">
        <f>Table1[[#This Row],[gross]]-Table1[[#This Row],[budget]]</f>
        <v>-11537400</v>
      </c>
      <c r="J3085" s="61">
        <f>Table1[[#This Row],[gross]]/1000000</f>
        <v>66.462599999999995</v>
      </c>
      <c r="K3085" s="61">
        <f>Table1[[#This Row],[budget]]/1000000</f>
        <v>78</v>
      </c>
      <c r="L3085" s="71">
        <f>Table1[[#This Row],[Profit_Margin]]/1000000</f>
        <v>-11.5374</v>
      </c>
    </row>
    <row r="3086" spans="1:12">
      <c r="A3086" s="68" t="s">
        <v>4041</v>
      </c>
      <c r="B3086" s="61">
        <v>126</v>
      </c>
      <c r="C3086" s="62">
        <v>30695227</v>
      </c>
      <c r="D3086" s="61" t="s">
        <v>4300</v>
      </c>
      <c r="E3086" s="61" t="s">
        <v>4301</v>
      </c>
      <c r="F3086" s="61" t="s">
        <v>37</v>
      </c>
      <c r="G3086" s="62">
        <v>60000000</v>
      </c>
      <c r="H3086" s="61">
        <v>6.7</v>
      </c>
      <c r="I3086" s="62">
        <f>Table1[[#This Row],[gross]]-Table1[[#This Row],[budget]]</f>
        <v>-29304773</v>
      </c>
      <c r="J3086" s="61">
        <f>Table1[[#This Row],[gross]]/1000000</f>
        <v>30.695226999999999</v>
      </c>
      <c r="K3086" s="61">
        <f>Table1[[#This Row],[budget]]/1000000</f>
        <v>60</v>
      </c>
      <c r="L3086" s="71">
        <f>Table1[[#This Row],[Profit_Margin]]/1000000</f>
        <v>-29.304773000000001</v>
      </c>
    </row>
    <row r="3087" spans="1:12">
      <c r="A3087" s="68" t="s">
        <v>20159</v>
      </c>
      <c r="B3087" s="61">
        <v>102</v>
      </c>
      <c r="C3087" s="62">
        <v>11546543</v>
      </c>
      <c r="D3087" s="61" t="s">
        <v>2136</v>
      </c>
      <c r="E3087" s="61" t="s">
        <v>20160</v>
      </c>
      <c r="F3087" s="61" t="s">
        <v>7241</v>
      </c>
      <c r="G3087" s="62">
        <v>2000000</v>
      </c>
      <c r="H3087" s="61">
        <v>7.6</v>
      </c>
      <c r="I3087" s="62">
        <f>Table1[[#This Row],[gross]]-Table1[[#This Row],[budget]]</f>
        <v>9546543</v>
      </c>
      <c r="J3087" s="61">
        <f>Table1[[#This Row],[gross]]/1000000</f>
        <v>11.546543</v>
      </c>
      <c r="K3087" s="61">
        <f>Table1[[#This Row],[budget]]/1000000</f>
        <v>2</v>
      </c>
      <c r="L3087" s="71">
        <f>Table1[[#This Row],[Profit_Margin]]/1000000</f>
        <v>9.5465429999999998</v>
      </c>
    </row>
    <row r="3088" spans="1:12">
      <c r="A3088" s="68" t="s">
        <v>23950</v>
      </c>
      <c r="B3088" s="61">
        <v>78</v>
      </c>
      <c r="C3088" s="62">
        <v>243768</v>
      </c>
      <c r="D3088" s="61" t="s">
        <v>15011</v>
      </c>
      <c r="E3088" s="61" t="s">
        <v>23953</v>
      </c>
      <c r="F3088" s="61" t="s">
        <v>37</v>
      </c>
      <c r="G3088" s="62">
        <v>30000</v>
      </c>
      <c r="H3088" s="61">
        <v>4.0999999999999996</v>
      </c>
      <c r="I3088" s="62">
        <f>Table1[[#This Row],[gross]]-Table1[[#This Row],[budget]]</f>
        <v>213768</v>
      </c>
      <c r="J3088" s="61">
        <f>Table1[[#This Row],[gross]]/1000000</f>
        <v>0.24376800000000001</v>
      </c>
      <c r="K3088" s="61">
        <f>Table1[[#This Row],[budget]]/1000000</f>
        <v>0.03</v>
      </c>
      <c r="L3088" s="71">
        <f>Table1[[#This Row],[Profit_Margin]]/1000000</f>
        <v>0.21376800000000001</v>
      </c>
    </row>
    <row r="3089" spans="1:12">
      <c r="A3089" s="68" t="s">
        <v>2066</v>
      </c>
      <c r="B3089" s="61">
        <v>99</v>
      </c>
      <c r="C3089" s="62">
        <v>18821279</v>
      </c>
      <c r="D3089" s="61" t="s">
        <v>42</v>
      </c>
      <c r="E3089" s="61" t="s">
        <v>3532</v>
      </c>
      <c r="F3089" s="61" t="s">
        <v>37</v>
      </c>
      <c r="G3089" s="62">
        <v>70000000</v>
      </c>
      <c r="H3089" s="61">
        <v>4.2</v>
      </c>
      <c r="I3089" s="62">
        <f>Table1[[#This Row],[gross]]-Table1[[#This Row],[budget]]</f>
        <v>-51178721</v>
      </c>
      <c r="J3089" s="61">
        <f>Table1[[#This Row],[gross]]/1000000</f>
        <v>18.821279000000001</v>
      </c>
      <c r="K3089" s="61">
        <f>Table1[[#This Row],[budget]]/1000000</f>
        <v>70</v>
      </c>
      <c r="L3089" s="71">
        <f>Table1[[#This Row],[Profit_Margin]]/1000000</f>
        <v>-51.178721000000003</v>
      </c>
    </row>
    <row r="3090" spans="1:12">
      <c r="A3090" s="68" t="s">
        <v>15742</v>
      </c>
      <c r="B3090" s="61">
        <v>300</v>
      </c>
      <c r="C3090" s="62">
        <v>454255</v>
      </c>
      <c r="D3090" s="61" t="s">
        <v>1098</v>
      </c>
      <c r="E3090" s="61" t="s">
        <v>15744</v>
      </c>
      <c r="F3090" s="61" t="s">
        <v>13246</v>
      </c>
      <c r="G3090" s="62">
        <v>400000000</v>
      </c>
      <c r="H3090" s="61">
        <v>6.6</v>
      </c>
      <c r="I3090" s="62">
        <f>Table1[[#This Row],[gross]]-Table1[[#This Row],[budget]]</f>
        <v>-399545745</v>
      </c>
      <c r="J3090" s="61">
        <f>Table1[[#This Row],[gross]]/1000000</f>
        <v>0.45425500000000002</v>
      </c>
      <c r="K3090" s="61">
        <f>Table1[[#This Row],[budget]]/1000000</f>
        <v>400</v>
      </c>
      <c r="L3090" s="71">
        <f>Table1[[#This Row],[Profit_Margin]]/1000000</f>
        <v>-399.54574500000001</v>
      </c>
    </row>
    <row r="3091" spans="1:12">
      <c r="A3091" s="68" t="s">
        <v>103</v>
      </c>
      <c r="B3091" s="61">
        <v>110</v>
      </c>
      <c r="C3091" s="62">
        <v>124051759</v>
      </c>
      <c r="D3091" s="61" t="s">
        <v>207</v>
      </c>
      <c r="E3091" s="61" t="s">
        <v>449</v>
      </c>
      <c r="F3091" s="61" t="s">
        <v>37</v>
      </c>
      <c r="G3091" s="62">
        <v>180000000</v>
      </c>
      <c r="H3091" s="61">
        <v>6.6</v>
      </c>
      <c r="I3091" s="62">
        <f>Table1[[#This Row],[gross]]-Table1[[#This Row],[budget]]</f>
        <v>-55948241</v>
      </c>
      <c r="J3091" s="61">
        <f>Table1[[#This Row],[gross]]/1000000</f>
        <v>124.051759</v>
      </c>
      <c r="K3091" s="61">
        <f>Table1[[#This Row],[budget]]/1000000</f>
        <v>180</v>
      </c>
      <c r="L3091" s="71">
        <f>Table1[[#This Row],[Profit_Margin]]/1000000</f>
        <v>-55.948241000000003</v>
      </c>
    </row>
    <row r="3092" spans="1:12">
      <c r="A3092" s="68" t="s">
        <v>11910</v>
      </c>
      <c r="B3092" s="61">
        <v>98</v>
      </c>
      <c r="C3092" s="62">
        <v>8000000</v>
      </c>
      <c r="D3092" s="61" t="s">
        <v>136</v>
      </c>
      <c r="E3092" s="61" t="s">
        <v>11912</v>
      </c>
      <c r="F3092" s="61" t="s">
        <v>37</v>
      </c>
      <c r="G3092" s="62">
        <v>18000000</v>
      </c>
      <c r="H3092" s="61">
        <v>5</v>
      </c>
      <c r="I3092" s="62">
        <f>Table1[[#This Row],[gross]]-Table1[[#This Row],[budget]]</f>
        <v>-10000000</v>
      </c>
      <c r="J3092" s="61">
        <f>Table1[[#This Row],[gross]]/1000000</f>
        <v>8</v>
      </c>
      <c r="K3092" s="61">
        <f>Table1[[#This Row],[budget]]/1000000</f>
        <v>18</v>
      </c>
      <c r="L3092" s="71">
        <f>Table1[[#This Row],[Profit_Margin]]/1000000</f>
        <v>-10</v>
      </c>
    </row>
    <row r="3093" spans="1:12">
      <c r="A3093" s="68" t="s">
        <v>313</v>
      </c>
      <c r="B3093" s="61">
        <v>129</v>
      </c>
      <c r="C3093" s="62">
        <v>45356386</v>
      </c>
      <c r="D3093" s="61" t="s">
        <v>136</v>
      </c>
      <c r="E3093" s="61" t="s">
        <v>2774</v>
      </c>
      <c r="F3093" s="61" t="s">
        <v>2778</v>
      </c>
      <c r="G3093" s="62">
        <v>75000000</v>
      </c>
      <c r="H3093" s="61">
        <v>5.9</v>
      </c>
      <c r="I3093" s="62">
        <f>Table1[[#This Row],[gross]]-Table1[[#This Row],[budget]]</f>
        <v>-29643614</v>
      </c>
      <c r="J3093" s="61">
        <f>Table1[[#This Row],[gross]]/1000000</f>
        <v>45.356386000000001</v>
      </c>
      <c r="K3093" s="61">
        <f>Table1[[#This Row],[budget]]/1000000</f>
        <v>75</v>
      </c>
      <c r="L3093" s="71">
        <f>Table1[[#This Row],[Profit_Margin]]/1000000</f>
        <v>-29.643613999999999</v>
      </c>
    </row>
    <row r="3094" spans="1:12">
      <c r="A3094" s="68" t="s">
        <v>2099</v>
      </c>
      <c r="B3094" s="61">
        <v>100</v>
      </c>
      <c r="C3094" s="62">
        <v>257756197</v>
      </c>
      <c r="D3094" s="61" t="s">
        <v>1035</v>
      </c>
      <c r="E3094" s="61" t="s">
        <v>4199</v>
      </c>
      <c r="F3094" s="61" t="s">
        <v>37</v>
      </c>
      <c r="G3094" s="62">
        <v>60000000</v>
      </c>
      <c r="H3094" s="61">
        <v>7.8</v>
      </c>
      <c r="I3094" s="62">
        <f>Table1[[#This Row],[gross]]-Table1[[#This Row],[budget]]</f>
        <v>197756197</v>
      </c>
      <c r="J3094" s="61">
        <f>Table1[[#This Row],[gross]]/1000000</f>
        <v>257.75619699999999</v>
      </c>
      <c r="K3094" s="61">
        <f>Table1[[#This Row],[budget]]/1000000</f>
        <v>60</v>
      </c>
      <c r="L3094" s="71">
        <f>Table1[[#This Row],[Profit_Margin]]/1000000</f>
        <v>197.75619699999999</v>
      </c>
    </row>
    <row r="3095" spans="1:12">
      <c r="A3095" s="68" t="s">
        <v>5382</v>
      </c>
      <c r="B3095" s="61">
        <v>119</v>
      </c>
      <c r="C3095" s="62">
        <v>24006726</v>
      </c>
      <c r="D3095" s="61" t="s">
        <v>5383</v>
      </c>
      <c r="E3095" s="61" t="s">
        <v>5384</v>
      </c>
      <c r="F3095" s="61" t="s">
        <v>37</v>
      </c>
      <c r="G3095" s="62">
        <v>50000000</v>
      </c>
      <c r="H3095" s="61">
        <v>7.3</v>
      </c>
      <c r="I3095" s="62">
        <f>Table1[[#This Row],[gross]]-Table1[[#This Row],[budget]]</f>
        <v>-25993274</v>
      </c>
      <c r="J3095" s="61">
        <f>Table1[[#This Row],[gross]]/1000000</f>
        <v>24.006726</v>
      </c>
      <c r="K3095" s="61">
        <f>Table1[[#This Row],[budget]]/1000000</f>
        <v>50</v>
      </c>
      <c r="L3095" s="71">
        <f>Table1[[#This Row],[Profit_Margin]]/1000000</f>
        <v>-25.993274</v>
      </c>
    </row>
    <row r="3096" spans="1:12">
      <c r="A3096" s="68" t="s">
        <v>12371</v>
      </c>
      <c r="B3096" s="61">
        <v>90</v>
      </c>
      <c r="C3096" s="62">
        <v>303439</v>
      </c>
      <c r="D3096" s="61" t="s">
        <v>1924</v>
      </c>
      <c r="E3096" s="61" t="s">
        <v>14377</v>
      </c>
      <c r="F3096" s="61" t="s">
        <v>37</v>
      </c>
      <c r="G3096" s="62">
        <v>8000000</v>
      </c>
      <c r="H3096" s="61">
        <v>6.4</v>
      </c>
      <c r="I3096" s="62">
        <f>Table1[[#This Row],[gross]]-Table1[[#This Row],[budget]]</f>
        <v>-7696561</v>
      </c>
      <c r="J3096" s="61">
        <f>Table1[[#This Row],[gross]]/1000000</f>
        <v>0.30343900000000001</v>
      </c>
      <c r="K3096" s="61">
        <f>Table1[[#This Row],[budget]]/1000000</f>
        <v>8</v>
      </c>
      <c r="L3096" s="71">
        <f>Table1[[#This Row],[Profit_Margin]]/1000000</f>
        <v>-7.696561</v>
      </c>
    </row>
    <row r="3097" spans="1:12">
      <c r="A3097" s="68" t="s">
        <v>4704</v>
      </c>
      <c r="B3097" s="61">
        <v>130</v>
      </c>
      <c r="C3097" s="62">
        <v>19593740</v>
      </c>
      <c r="D3097" s="61" t="s">
        <v>2125</v>
      </c>
      <c r="E3097" s="61" t="s">
        <v>5393</v>
      </c>
      <c r="F3097" s="61" t="s">
        <v>37</v>
      </c>
      <c r="G3097" s="62">
        <v>50000000</v>
      </c>
      <c r="H3097" s="61">
        <v>7.5</v>
      </c>
      <c r="I3097" s="62">
        <f>Table1[[#This Row],[gross]]-Table1[[#This Row],[budget]]</f>
        <v>-30406260</v>
      </c>
      <c r="J3097" s="61">
        <f>Table1[[#This Row],[gross]]/1000000</f>
        <v>19.59374</v>
      </c>
      <c r="K3097" s="61">
        <f>Table1[[#This Row],[budget]]/1000000</f>
        <v>50</v>
      </c>
      <c r="L3097" s="71">
        <f>Table1[[#This Row],[Profit_Margin]]/1000000</f>
        <v>-30.40626</v>
      </c>
    </row>
    <row r="3098" spans="1:12">
      <c r="A3098" s="68" t="s">
        <v>1526</v>
      </c>
      <c r="B3098" s="61">
        <v>89</v>
      </c>
      <c r="C3098" s="62">
        <v>3193102</v>
      </c>
      <c r="D3098" s="61" t="s">
        <v>2142</v>
      </c>
      <c r="E3098" s="61" t="s">
        <v>15197</v>
      </c>
      <c r="F3098" s="61" t="s">
        <v>37</v>
      </c>
      <c r="G3098" s="62">
        <v>9000000</v>
      </c>
      <c r="H3098" s="61">
        <v>7.1</v>
      </c>
      <c r="I3098" s="62">
        <f>Table1[[#This Row],[gross]]-Table1[[#This Row],[budget]]</f>
        <v>-5806898</v>
      </c>
      <c r="J3098" s="61">
        <f>Table1[[#This Row],[gross]]/1000000</f>
        <v>3.1931020000000001</v>
      </c>
      <c r="K3098" s="61">
        <f>Table1[[#This Row],[budget]]/1000000</f>
        <v>9</v>
      </c>
      <c r="L3098" s="71">
        <f>Table1[[#This Row],[Profit_Margin]]/1000000</f>
        <v>-5.8068980000000003</v>
      </c>
    </row>
    <row r="3099" spans="1:12">
      <c r="A3099" s="68" t="s">
        <v>5683</v>
      </c>
      <c r="B3099" s="61">
        <v>118</v>
      </c>
      <c r="C3099" s="62">
        <v>57981889</v>
      </c>
      <c r="D3099" s="61" t="s">
        <v>2125</v>
      </c>
      <c r="E3099" s="61" t="s">
        <v>6442</v>
      </c>
      <c r="F3099" s="61" t="s">
        <v>37</v>
      </c>
      <c r="G3099" s="62">
        <v>40000000</v>
      </c>
      <c r="H3099" s="61">
        <v>7.3</v>
      </c>
      <c r="I3099" s="62">
        <f>Table1[[#This Row],[gross]]-Table1[[#This Row],[budget]]</f>
        <v>17981889</v>
      </c>
      <c r="J3099" s="61">
        <f>Table1[[#This Row],[gross]]/1000000</f>
        <v>57.981889000000002</v>
      </c>
      <c r="K3099" s="61">
        <f>Table1[[#This Row],[budget]]/1000000</f>
        <v>40</v>
      </c>
      <c r="L3099" s="71">
        <f>Table1[[#This Row],[Profit_Margin]]/1000000</f>
        <v>17.981888999999999</v>
      </c>
    </row>
    <row r="3100" spans="1:12">
      <c r="A3100" s="68" t="s">
        <v>2386</v>
      </c>
      <c r="B3100" s="61">
        <v>73</v>
      </c>
      <c r="C3100" s="62">
        <v>422783777</v>
      </c>
      <c r="D3100" s="61" t="s">
        <v>2918</v>
      </c>
      <c r="E3100" s="61" t="s">
        <v>2919</v>
      </c>
      <c r="F3100" s="61" t="s">
        <v>37</v>
      </c>
      <c r="G3100" s="62">
        <v>45000000</v>
      </c>
      <c r="H3100" s="61">
        <v>8.5</v>
      </c>
      <c r="I3100" s="62">
        <f>Table1[[#This Row],[gross]]-Table1[[#This Row],[budget]]</f>
        <v>377783777</v>
      </c>
      <c r="J3100" s="61">
        <f>Table1[[#This Row],[gross]]/1000000</f>
        <v>422.78377699999999</v>
      </c>
      <c r="K3100" s="61">
        <f>Table1[[#This Row],[budget]]/1000000</f>
        <v>45</v>
      </c>
      <c r="L3100" s="71">
        <f>Table1[[#This Row],[Profit_Margin]]/1000000</f>
        <v>377.78377699999999</v>
      </c>
    </row>
    <row r="3101" spans="1:12">
      <c r="A3101" s="68" t="s">
        <v>1161</v>
      </c>
      <c r="B3101" s="61">
        <v>108</v>
      </c>
      <c r="C3101" s="62">
        <v>1339152</v>
      </c>
      <c r="D3101" s="61" t="s">
        <v>2948</v>
      </c>
      <c r="E3101" s="61" t="s">
        <v>2949</v>
      </c>
      <c r="F3101" s="61" t="s">
        <v>37</v>
      </c>
      <c r="G3101" s="62">
        <v>81200000</v>
      </c>
      <c r="H3101" s="61">
        <v>7.8</v>
      </c>
      <c r="I3101" s="62">
        <f>Table1[[#This Row],[gross]]-Table1[[#This Row],[budget]]</f>
        <v>-79860848</v>
      </c>
      <c r="J3101" s="61">
        <f>Table1[[#This Row],[gross]]/1000000</f>
        <v>1.3391519999999999</v>
      </c>
      <c r="K3101" s="61">
        <f>Table1[[#This Row],[budget]]/1000000</f>
        <v>81.2</v>
      </c>
      <c r="L3101" s="71">
        <f>Table1[[#This Row],[Profit_Margin]]/1000000</f>
        <v>-79.860848000000004</v>
      </c>
    </row>
    <row r="3102" spans="1:12">
      <c r="A3102" s="68" t="s">
        <v>10453</v>
      </c>
      <c r="B3102" s="61">
        <v>95</v>
      </c>
      <c r="C3102" s="62">
        <v>13555988</v>
      </c>
      <c r="D3102" s="61" t="s">
        <v>787</v>
      </c>
      <c r="E3102" s="61" t="s">
        <v>10454</v>
      </c>
      <c r="F3102" s="61" t="s">
        <v>37</v>
      </c>
      <c r="G3102" s="62">
        <v>22000000</v>
      </c>
      <c r="H3102" s="61">
        <v>5.7</v>
      </c>
      <c r="I3102" s="62">
        <f>Table1[[#This Row],[gross]]-Table1[[#This Row],[budget]]</f>
        <v>-8444012</v>
      </c>
      <c r="J3102" s="61">
        <f>Table1[[#This Row],[gross]]/1000000</f>
        <v>13.555987999999999</v>
      </c>
      <c r="K3102" s="61">
        <f>Table1[[#This Row],[budget]]/1000000</f>
        <v>22</v>
      </c>
      <c r="L3102" s="71">
        <f>Table1[[#This Row],[Profit_Margin]]/1000000</f>
        <v>-8.4440120000000007</v>
      </c>
    </row>
    <row r="3103" spans="1:12">
      <c r="A3103" s="68" t="s">
        <v>1813</v>
      </c>
      <c r="B3103" s="61">
        <v>137</v>
      </c>
      <c r="C3103" s="62">
        <v>11284657</v>
      </c>
      <c r="D3103" s="61" t="s">
        <v>4075</v>
      </c>
      <c r="E3103" s="61" t="s">
        <v>20176</v>
      </c>
      <c r="F3103" s="61" t="s">
        <v>8731</v>
      </c>
      <c r="G3103" s="62">
        <v>2000000</v>
      </c>
      <c r="H3103" s="61">
        <v>8.5</v>
      </c>
      <c r="I3103" s="62">
        <f>Table1[[#This Row],[gross]]-Table1[[#This Row],[budget]]</f>
        <v>9284657</v>
      </c>
      <c r="J3103" s="61">
        <f>Table1[[#This Row],[gross]]/1000000</f>
        <v>11.284656999999999</v>
      </c>
      <c r="K3103" s="61">
        <f>Table1[[#This Row],[budget]]/1000000</f>
        <v>2</v>
      </c>
      <c r="L3103" s="71">
        <f>Table1[[#This Row],[Profit_Margin]]/1000000</f>
        <v>9.2846569999999993</v>
      </c>
    </row>
    <row r="3104" spans="1:12">
      <c r="A3104" s="68" t="s">
        <v>6142</v>
      </c>
      <c r="B3104" s="61">
        <v>130</v>
      </c>
      <c r="C3104" s="62">
        <v>51185897</v>
      </c>
      <c r="D3104" s="61" t="s">
        <v>50</v>
      </c>
      <c r="E3104" s="61" t="s">
        <v>6469</v>
      </c>
      <c r="F3104" s="61" t="s">
        <v>37</v>
      </c>
      <c r="G3104" s="62">
        <v>30000000</v>
      </c>
      <c r="H3104" s="61">
        <v>6.7</v>
      </c>
      <c r="I3104" s="62">
        <f>Table1[[#This Row],[gross]]-Table1[[#This Row],[budget]]</f>
        <v>21185897</v>
      </c>
      <c r="J3104" s="61">
        <f>Table1[[#This Row],[gross]]/1000000</f>
        <v>51.185896999999997</v>
      </c>
      <c r="K3104" s="61">
        <f>Table1[[#This Row],[budget]]/1000000</f>
        <v>30</v>
      </c>
      <c r="L3104" s="71">
        <f>Table1[[#This Row],[Profit_Margin]]/1000000</f>
        <v>21.185897000000001</v>
      </c>
    </row>
    <row r="3105" spans="1:12">
      <c r="A3105" s="68" t="s">
        <v>22654</v>
      </c>
      <c r="B3105" s="61">
        <v>91</v>
      </c>
      <c r="C3105" s="62">
        <v>12055</v>
      </c>
      <c r="D3105" s="61" t="s">
        <v>1671</v>
      </c>
      <c r="E3105" s="61" t="s">
        <v>22656</v>
      </c>
      <c r="F3105" s="61" t="s">
        <v>37</v>
      </c>
      <c r="G3105" s="62">
        <v>500000</v>
      </c>
      <c r="H3105" s="61">
        <v>6.5</v>
      </c>
      <c r="I3105" s="62">
        <f>Table1[[#This Row],[gross]]-Table1[[#This Row],[budget]]</f>
        <v>-487945</v>
      </c>
      <c r="J3105" s="61">
        <f>Table1[[#This Row],[gross]]/1000000</f>
        <v>1.2055E-2</v>
      </c>
      <c r="K3105" s="61">
        <f>Table1[[#This Row],[budget]]/1000000</f>
        <v>0.5</v>
      </c>
      <c r="L3105" s="71">
        <f>Table1[[#This Row],[Profit_Margin]]/1000000</f>
        <v>-0.48794500000000002</v>
      </c>
    </row>
    <row r="3106" spans="1:12">
      <c r="A3106" s="68" t="s">
        <v>12767</v>
      </c>
      <c r="B3106" s="61">
        <v>94</v>
      </c>
      <c r="C3106" s="62">
        <v>42672630</v>
      </c>
      <c r="D3106" s="61" t="s">
        <v>12769</v>
      </c>
      <c r="E3106" s="61" t="s">
        <v>12771</v>
      </c>
      <c r="F3106" s="61" t="s">
        <v>37</v>
      </c>
      <c r="G3106" s="62">
        <v>17000000</v>
      </c>
      <c r="H3106" s="61">
        <v>5.3</v>
      </c>
      <c r="I3106" s="62">
        <f>Table1[[#This Row],[gross]]-Table1[[#This Row],[budget]]</f>
        <v>25672630</v>
      </c>
      <c r="J3106" s="61">
        <f>Table1[[#This Row],[gross]]/1000000</f>
        <v>42.672629999999998</v>
      </c>
      <c r="K3106" s="61">
        <f>Table1[[#This Row],[budget]]/1000000</f>
        <v>17</v>
      </c>
      <c r="L3106" s="71">
        <f>Table1[[#This Row],[Profit_Margin]]/1000000</f>
        <v>25.672630000000002</v>
      </c>
    </row>
    <row r="3107" spans="1:12">
      <c r="A3107" s="68" t="s">
        <v>40</v>
      </c>
      <c r="B3107" s="61">
        <v>150</v>
      </c>
      <c r="C3107" s="62">
        <v>89289910</v>
      </c>
      <c r="D3107" s="61" t="s">
        <v>136</v>
      </c>
      <c r="E3107" s="61" t="s">
        <v>137</v>
      </c>
      <c r="F3107" s="61" t="s">
        <v>37</v>
      </c>
      <c r="G3107" s="62">
        <v>215000000</v>
      </c>
      <c r="H3107" s="61">
        <v>6.5</v>
      </c>
      <c r="I3107" s="62">
        <f>Table1[[#This Row],[gross]]-Table1[[#This Row],[budget]]</f>
        <v>-125710090</v>
      </c>
      <c r="J3107" s="61">
        <f>Table1[[#This Row],[gross]]/1000000</f>
        <v>89.289910000000006</v>
      </c>
      <c r="K3107" s="61">
        <f>Table1[[#This Row],[budget]]/1000000</f>
        <v>215</v>
      </c>
      <c r="L3107" s="71">
        <f>Table1[[#This Row],[Profit_Margin]]/1000000</f>
        <v>-125.71008999999999</v>
      </c>
    </row>
    <row r="3108" spans="1:12">
      <c r="A3108" s="68" t="s">
        <v>2066</v>
      </c>
      <c r="B3108" s="61">
        <v>121</v>
      </c>
      <c r="C3108" s="62">
        <v>33328051</v>
      </c>
      <c r="D3108" s="61" t="s">
        <v>1120</v>
      </c>
      <c r="E3108" s="61" t="s">
        <v>3774</v>
      </c>
      <c r="F3108" s="61" t="s">
        <v>37</v>
      </c>
      <c r="G3108" s="62">
        <v>65000000</v>
      </c>
      <c r="H3108" s="61">
        <v>6.7</v>
      </c>
      <c r="I3108" s="62">
        <f>Table1[[#This Row],[gross]]-Table1[[#This Row],[budget]]</f>
        <v>-31671949</v>
      </c>
      <c r="J3108" s="61">
        <f>Table1[[#This Row],[gross]]/1000000</f>
        <v>33.328051000000002</v>
      </c>
      <c r="K3108" s="61">
        <f>Table1[[#This Row],[budget]]/1000000</f>
        <v>65</v>
      </c>
      <c r="L3108" s="71">
        <f>Table1[[#This Row],[Profit_Margin]]/1000000</f>
        <v>-31.671949000000001</v>
      </c>
    </row>
    <row r="3109" spans="1:12">
      <c r="A3109" s="68" t="s">
        <v>7785</v>
      </c>
      <c r="B3109" s="61">
        <v>128</v>
      </c>
      <c r="C3109" s="62">
        <v>37432299</v>
      </c>
      <c r="D3109" s="61" t="s">
        <v>214</v>
      </c>
      <c r="E3109" s="61" t="s">
        <v>7788</v>
      </c>
      <c r="F3109" s="61" t="s">
        <v>37</v>
      </c>
      <c r="G3109" s="62">
        <v>34000000</v>
      </c>
      <c r="H3109" s="61">
        <v>7.1</v>
      </c>
      <c r="I3109" s="62">
        <f>Table1[[#This Row],[gross]]-Table1[[#This Row],[budget]]</f>
        <v>3432299</v>
      </c>
      <c r="J3109" s="61">
        <f>Table1[[#This Row],[gross]]/1000000</f>
        <v>37.432299</v>
      </c>
      <c r="K3109" s="61">
        <f>Table1[[#This Row],[budget]]/1000000</f>
        <v>34</v>
      </c>
      <c r="L3109" s="71">
        <f>Table1[[#This Row],[Profit_Margin]]/1000000</f>
        <v>3.432299</v>
      </c>
    </row>
    <row r="3110" spans="1:12">
      <c r="A3110" s="68" t="s">
        <v>2467</v>
      </c>
      <c r="B3110" s="61">
        <v>113</v>
      </c>
      <c r="C3110" s="62">
        <v>158115031</v>
      </c>
      <c r="D3110" s="61" t="s">
        <v>2575</v>
      </c>
      <c r="E3110" s="61" t="s">
        <v>2576</v>
      </c>
      <c r="F3110" s="61" t="s">
        <v>37</v>
      </c>
      <c r="G3110" s="62">
        <v>82000000</v>
      </c>
      <c r="H3110" s="61">
        <v>6.4</v>
      </c>
      <c r="I3110" s="62">
        <f>Table1[[#This Row],[gross]]-Table1[[#This Row],[budget]]</f>
        <v>76115031</v>
      </c>
      <c r="J3110" s="61">
        <f>Table1[[#This Row],[gross]]/1000000</f>
        <v>158.11503099999999</v>
      </c>
      <c r="K3110" s="61">
        <f>Table1[[#This Row],[budget]]/1000000</f>
        <v>82</v>
      </c>
      <c r="L3110" s="71">
        <f>Table1[[#This Row],[Profit_Margin]]/1000000</f>
        <v>76.115031000000002</v>
      </c>
    </row>
    <row r="3111" spans="1:12">
      <c r="A3111" s="68" t="s">
        <v>10269</v>
      </c>
      <c r="B3111" s="61">
        <v>94</v>
      </c>
      <c r="C3111" s="62">
        <v>11508423</v>
      </c>
      <c r="D3111" s="61" t="s">
        <v>10270</v>
      </c>
      <c r="E3111" s="61" t="s">
        <v>10271</v>
      </c>
      <c r="F3111" s="61" t="s">
        <v>37</v>
      </c>
      <c r="G3111" s="62">
        <v>23000000</v>
      </c>
      <c r="H3111" s="61">
        <v>5.0999999999999996</v>
      </c>
      <c r="I3111" s="62">
        <f>Table1[[#This Row],[gross]]-Table1[[#This Row],[budget]]</f>
        <v>-11491577</v>
      </c>
      <c r="J3111" s="61">
        <f>Table1[[#This Row],[gross]]/1000000</f>
        <v>11.508423000000001</v>
      </c>
      <c r="K3111" s="61">
        <f>Table1[[#This Row],[budget]]/1000000</f>
        <v>23</v>
      </c>
      <c r="L3111" s="71">
        <f>Table1[[#This Row],[Profit_Margin]]/1000000</f>
        <v>-11.491576999999999</v>
      </c>
    </row>
    <row r="3112" spans="1:12">
      <c r="A3112" s="68" t="s">
        <v>171</v>
      </c>
      <c r="B3112" s="61">
        <v>171</v>
      </c>
      <c r="C3112" s="62">
        <v>313837577</v>
      </c>
      <c r="D3112" s="61" t="s">
        <v>558</v>
      </c>
      <c r="E3112" s="61" t="s">
        <v>1623</v>
      </c>
      <c r="F3112" s="61" t="s">
        <v>37</v>
      </c>
      <c r="G3112" s="62">
        <v>93000000</v>
      </c>
      <c r="H3112" s="61">
        <v>8.8000000000000007</v>
      </c>
      <c r="I3112" s="62">
        <f>Table1[[#This Row],[gross]]-Table1[[#This Row],[budget]]</f>
        <v>220837577</v>
      </c>
      <c r="J3112" s="61">
        <f>Table1[[#This Row],[gross]]/1000000</f>
        <v>313.83757700000001</v>
      </c>
      <c r="K3112" s="61">
        <f>Table1[[#This Row],[budget]]/1000000</f>
        <v>93</v>
      </c>
      <c r="L3112" s="71">
        <f>Table1[[#This Row],[Profit_Margin]]/1000000</f>
        <v>220.83757700000001</v>
      </c>
    </row>
    <row r="3113" spans="1:12">
      <c r="A3113" s="68" t="s">
        <v>171</v>
      </c>
      <c r="B3113" s="61">
        <v>192</v>
      </c>
      <c r="C3113" s="62">
        <v>377019252</v>
      </c>
      <c r="D3113" s="61" t="s">
        <v>558</v>
      </c>
      <c r="E3113" s="61" t="s">
        <v>2010</v>
      </c>
      <c r="F3113" s="61" t="s">
        <v>37</v>
      </c>
      <c r="G3113" s="62">
        <v>94000000</v>
      </c>
      <c r="H3113" s="61">
        <v>8.9</v>
      </c>
      <c r="I3113" s="62">
        <f>Table1[[#This Row],[gross]]-Table1[[#This Row],[budget]]</f>
        <v>283019252</v>
      </c>
      <c r="J3113" s="61">
        <f>Table1[[#This Row],[gross]]/1000000</f>
        <v>377.01925199999999</v>
      </c>
      <c r="K3113" s="61">
        <f>Table1[[#This Row],[budget]]/1000000</f>
        <v>94</v>
      </c>
      <c r="L3113" s="71">
        <f>Table1[[#This Row],[Profit_Margin]]/1000000</f>
        <v>283.01925199999999</v>
      </c>
    </row>
    <row r="3114" spans="1:12">
      <c r="A3114" s="68" t="s">
        <v>171</v>
      </c>
      <c r="B3114" s="61">
        <v>172</v>
      </c>
      <c r="C3114" s="62">
        <v>340478898</v>
      </c>
      <c r="D3114" s="61" t="s">
        <v>558</v>
      </c>
      <c r="E3114" s="61" t="s">
        <v>2014</v>
      </c>
      <c r="F3114" s="61" t="s">
        <v>37</v>
      </c>
      <c r="G3114" s="62">
        <v>94000000</v>
      </c>
      <c r="H3114" s="61">
        <v>8.6999999999999993</v>
      </c>
      <c r="I3114" s="62">
        <f>Table1[[#This Row],[gross]]-Table1[[#This Row],[budget]]</f>
        <v>246478898</v>
      </c>
      <c r="J3114" s="61">
        <f>Table1[[#This Row],[gross]]/1000000</f>
        <v>340.47889800000002</v>
      </c>
      <c r="K3114" s="61">
        <f>Table1[[#This Row],[budget]]/1000000</f>
        <v>94</v>
      </c>
      <c r="L3114" s="71">
        <f>Table1[[#This Row],[Profit_Margin]]/1000000</f>
        <v>246.47889799999999</v>
      </c>
    </row>
    <row r="3115" spans="1:12">
      <c r="A3115" s="68" t="s">
        <v>12822</v>
      </c>
      <c r="B3115" s="61">
        <v>101</v>
      </c>
      <c r="C3115" s="62">
        <v>1163508</v>
      </c>
      <c r="D3115" s="61" t="s">
        <v>895</v>
      </c>
      <c r="E3115" s="61" t="s">
        <v>21041</v>
      </c>
      <c r="F3115" s="61" t="s">
        <v>37</v>
      </c>
      <c r="G3115" s="62">
        <v>2500000</v>
      </c>
      <c r="H3115" s="61">
        <v>5.0999999999999996</v>
      </c>
      <c r="I3115" s="62">
        <f>Table1[[#This Row],[gross]]-Table1[[#This Row],[budget]]</f>
        <v>-1336492</v>
      </c>
      <c r="J3115" s="61">
        <f>Table1[[#This Row],[gross]]/1000000</f>
        <v>1.163508</v>
      </c>
      <c r="K3115" s="61">
        <f>Table1[[#This Row],[budget]]/1000000</f>
        <v>2.5</v>
      </c>
      <c r="L3115" s="71">
        <f>Table1[[#This Row],[Profit_Margin]]/1000000</f>
        <v>-1.336492</v>
      </c>
    </row>
    <row r="3116" spans="1:12">
      <c r="A3116" s="68" t="s">
        <v>9748</v>
      </c>
      <c r="B3116" s="61">
        <v>97</v>
      </c>
      <c r="C3116" s="62">
        <v>23527955</v>
      </c>
      <c r="D3116" s="61" t="s">
        <v>1120</v>
      </c>
      <c r="E3116" s="61" t="s">
        <v>9749</v>
      </c>
      <c r="F3116" s="61" t="s">
        <v>37</v>
      </c>
      <c r="G3116" s="62">
        <v>25000000</v>
      </c>
      <c r="H3116" s="61">
        <v>6.4</v>
      </c>
      <c r="I3116" s="62">
        <f>Table1[[#This Row],[gross]]-Table1[[#This Row],[budget]]</f>
        <v>-1472045</v>
      </c>
      <c r="J3116" s="61">
        <f>Table1[[#This Row],[gross]]/1000000</f>
        <v>23.527954999999999</v>
      </c>
      <c r="K3116" s="61">
        <f>Table1[[#This Row],[budget]]/1000000</f>
        <v>25</v>
      </c>
      <c r="L3116" s="71">
        <f>Table1[[#This Row],[Profit_Margin]]/1000000</f>
        <v>-1.472045</v>
      </c>
    </row>
    <row r="3117" spans="1:12">
      <c r="A3117" s="68" t="s">
        <v>18459</v>
      </c>
      <c r="B3117" s="61">
        <v>106</v>
      </c>
      <c r="C3117" s="62">
        <v>399793</v>
      </c>
      <c r="D3117" s="61" t="s">
        <v>3409</v>
      </c>
      <c r="E3117" s="61" t="s">
        <v>18631</v>
      </c>
      <c r="F3117" s="61" t="s">
        <v>37</v>
      </c>
      <c r="G3117" s="62">
        <v>4000000</v>
      </c>
      <c r="H3117" s="61">
        <v>5.4</v>
      </c>
      <c r="I3117" s="62">
        <f>Table1[[#This Row],[gross]]-Table1[[#This Row],[budget]]</f>
        <v>-3600207</v>
      </c>
      <c r="J3117" s="61">
        <f>Table1[[#This Row],[gross]]/1000000</f>
        <v>0.39979300000000001</v>
      </c>
      <c r="K3117" s="61">
        <f>Table1[[#This Row],[budget]]/1000000</f>
        <v>4</v>
      </c>
      <c r="L3117" s="71">
        <f>Table1[[#This Row],[Profit_Margin]]/1000000</f>
        <v>-3.6002070000000002</v>
      </c>
    </row>
    <row r="3118" spans="1:12">
      <c r="A3118" s="68" t="s">
        <v>15502</v>
      </c>
      <c r="B3118" s="61">
        <v>144</v>
      </c>
      <c r="C3118" s="62">
        <v>2483955</v>
      </c>
      <c r="D3118" s="61" t="s">
        <v>214</v>
      </c>
      <c r="E3118" s="61" t="s">
        <v>15504</v>
      </c>
      <c r="F3118" s="61" t="s">
        <v>37</v>
      </c>
      <c r="G3118" s="62">
        <v>9600000</v>
      </c>
      <c r="H3118" s="61">
        <v>6.7</v>
      </c>
      <c r="I3118" s="62">
        <f>Table1[[#This Row],[gross]]-Table1[[#This Row],[budget]]</f>
        <v>-7116045</v>
      </c>
      <c r="J3118" s="61">
        <f>Table1[[#This Row],[gross]]/1000000</f>
        <v>2.4839549999999999</v>
      </c>
      <c r="K3118" s="61">
        <f>Table1[[#This Row],[budget]]/1000000</f>
        <v>9.6</v>
      </c>
      <c r="L3118" s="71">
        <f>Table1[[#This Row],[Profit_Margin]]/1000000</f>
        <v>-7.1160449999999997</v>
      </c>
    </row>
    <row r="3119" spans="1:12">
      <c r="A3119" s="68" t="s">
        <v>23718</v>
      </c>
      <c r="B3119" s="61">
        <v>90</v>
      </c>
      <c r="C3119" s="62">
        <v>110536</v>
      </c>
      <c r="D3119" s="61" t="s">
        <v>12639</v>
      </c>
      <c r="E3119" s="61" t="s">
        <v>23721</v>
      </c>
      <c r="F3119" s="61" t="s">
        <v>37</v>
      </c>
      <c r="G3119" s="62">
        <v>40000</v>
      </c>
      <c r="H3119" s="61">
        <v>7</v>
      </c>
      <c r="I3119" s="62">
        <f>Table1[[#This Row],[gross]]-Table1[[#This Row],[budget]]</f>
        <v>70536</v>
      </c>
      <c r="J3119" s="61">
        <f>Table1[[#This Row],[gross]]/1000000</f>
        <v>0.110536</v>
      </c>
      <c r="K3119" s="61">
        <f>Table1[[#This Row],[budget]]/1000000</f>
        <v>0.04</v>
      </c>
      <c r="L3119" s="71">
        <f>Table1[[#This Row],[Profit_Margin]]/1000000</f>
        <v>7.0536000000000001E-2</v>
      </c>
    </row>
    <row r="3120" spans="1:12">
      <c r="A3120" s="68" t="s">
        <v>389</v>
      </c>
      <c r="B3120" s="61">
        <v>129</v>
      </c>
      <c r="C3120" s="62">
        <v>229074524</v>
      </c>
      <c r="D3120" s="61" t="s">
        <v>73</v>
      </c>
      <c r="E3120" s="61" t="s">
        <v>2987</v>
      </c>
      <c r="F3120" s="61" t="s">
        <v>37</v>
      </c>
      <c r="G3120" s="62">
        <v>73000000</v>
      </c>
      <c r="H3120" s="61">
        <v>6.5</v>
      </c>
      <c r="I3120" s="62">
        <f>Table1[[#This Row],[gross]]-Table1[[#This Row],[budget]]</f>
        <v>156074524</v>
      </c>
      <c r="J3120" s="61">
        <f>Table1[[#This Row],[gross]]/1000000</f>
        <v>229.074524</v>
      </c>
      <c r="K3120" s="61">
        <f>Table1[[#This Row],[budget]]/1000000</f>
        <v>73</v>
      </c>
      <c r="L3120" s="71">
        <f>Table1[[#This Row],[Profit_Margin]]/1000000</f>
        <v>156.074524</v>
      </c>
    </row>
    <row r="3121" spans="1:12">
      <c r="A3121" s="68" t="s">
        <v>3896</v>
      </c>
      <c r="B3121" s="61">
        <v>87</v>
      </c>
      <c r="C3121" s="62">
        <v>32178777</v>
      </c>
      <c r="D3121" s="61" t="s">
        <v>3898</v>
      </c>
      <c r="E3121" s="61" t="s">
        <v>3899</v>
      </c>
      <c r="F3121" s="61" t="s">
        <v>37</v>
      </c>
      <c r="G3121" s="62">
        <v>62000000</v>
      </c>
      <c r="H3121" s="61">
        <v>3.8</v>
      </c>
      <c r="I3121" s="62">
        <f>Table1[[#This Row],[gross]]-Table1[[#This Row],[budget]]</f>
        <v>-29821223</v>
      </c>
      <c r="J3121" s="61">
        <f>Table1[[#This Row],[gross]]/1000000</f>
        <v>32.178776999999997</v>
      </c>
      <c r="K3121" s="61">
        <f>Table1[[#This Row],[budget]]/1000000</f>
        <v>62</v>
      </c>
      <c r="L3121" s="71">
        <f>Table1[[#This Row],[Profit_Margin]]/1000000</f>
        <v>-29.821223</v>
      </c>
    </row>
    <row r="3122" spans="1:12">
      <c r="A3122" s="68" t="s">
        <v>171</v>
      </c>
      <c r="B3122" s="61">
        <v>135</v>
      </c>
      <c r="C3122" s="62">
        <v>43982842</v>
      </c>
      <c r="D3122" s="61" t="s">
        <v>2001</v>
      </c>
      <c r="E3122" s="61" t="s">
        <v>2003</v>
      </c>
      <c r="F3122" s="61" t="s">
        <v>37</v>
      </c>
      <c r="G3122" s="62">
        <v>65000000</v>
      </c>
      <c r="H3122" s="61">
        <v>6.7</v>
      </c>
      <c r="I3122" s="62">
        <f>Table1[[#This Row],[gross]]-Table1[[#This Row],[budget]]</f>
        <v>-21017158</v>
      </c>
      <c r="J3122" s="61">
        <f>Table1[[#This Row],[gross]]/1000000</f>
        <v>43.982841999999998</v>
      </c>
      <c r="K3122" s="61">
        <f>Table1[[#This Row],[budget]]/1000000</f>
        <v>65</v>
      </c>
      <c r="L3122" s="71">
        <f>Table1[[#This Row],[Profit_Margin]]/1000000</f>
        <v>-21.017157999999998</v>
      </c>
    </row>
    <row r="3123" spans="1:12">
      <c r="A3123" s="68" t="s">
        <v>7204</v>
      </c>
      <c r="B3123" s="61">
        <v>101</v>
      </c>
      <c r="C3123" s="62">
        <v>60443237</v>
      </c>
      <c r="D3123" s="61" t="s">
        <v>214</v>
      </c>
      <c r="E3123" s="61" t="s">
        <v>9504</v>
      </c>
      <c r="F3123" s="61" t="s">
        <v>37</v>
      </c>
      <c r="G3123" s="62">
        <v>25000000</v>
      </c>
      <c r="H3123" s="61">
        <v>6.5</v>
      </c>
      <c r="I3123" s="62">
        <f>Table1[[#This Row],[gross]]-Table1[[#This Row],[budget]]</f>
        <v>35443237</v>
      </c>
      <c r="J3123" s="61">
        <f>Table1[[#This Row],[gross]]/1000000</f>
        <v>60.443237000000003</v>
      </c>
      <c r="K3123" s="61">
        <f>Table1[[#This Row],[budget]]/1000000</f>
        <v>25</v>
      </c>
      <c r="L3123" s="71">
        <f>Table1[[#This Row],[Profit_Margin]]/1000000</f>
        <v>35.443237000000003</v>
      </c>
    </row>
    <row r="3124" spans="1:12">
      <c r="A3124" s="68" t="s">
        <v>2392</v>
      </c>
      <c r="B3124" s="61">
        <v>115</v>
      </c>
      <c r="C3124" s="62">
        <v>183088</v>
      </c>
      <c r="D3124" s="61" t="s">
        <v>11841</v>
      </c>
      <c r="E3124" s="61" t="s">
        <v>13570</v>
      </c>
      <c r="F3124" s="61" t="s">
        <v>37</v>
      </c>
      <c r="G3124" s="62">
        <v>15000000</v>
      </c>
      <c r="H3124" s="61">
        <v>7</v>
      </c>
      <c r="I3124" s="62">
        <f>Table1[[#This Row],[gross]]-Table1[[#This Row],[budget]]</f>
        <v>-14816912</v>
      </c>
      <c r="J3124" s="61">
        <f>Table1[[#This Row],[gross]]/1000000</f>
        <v>0.183088</v>
      </c>
      <c r="K3124" s="61">
        <f>Table1[[#This Row],[budget]]/1000000</f>
        <v>15</v>
      </c>
      <c r="L3124" s="71">
        <f>Table1[[#This Row],[Profit_Margin]]/1000000</f>
        <v>-14.816912</v>
      </c>
    </row>
    <row r="3125" spans="1:12">
      <c r="A3125" s="68" t="s">
        <v>20800</v>
      </c>
      <c r="B3125" s="61">
        <v>104</v>
      </c>
      <c r="C3125" s="62">
        <v>4231500</v>
      </c>
      <c r="D3125" s="61" t="s">
        <v>214</v>
      </c>
      <c r="E3125" s="61" t="s">
        <v>20802</v>
      </c>
      <c r="F3125" s="61" t="s">
        <v>5611</v>
      </c>
      <c r="G3125" s="62">
        <v>1000000</v>
      </c>
      <c r="H3125" s="61">
        <v>7.8</v>
      </c>
      <c r="I3125" s="62">
        <f>Table1[[#This Row],[gross]]-Table1[[#This Row],[budget]]</f>
        <v>3231500</v>
      </c>
      <c r="J3125" s="61">
        <f>Table1[[#This Row],[gross]]/1000000</f>
        <v>4.2314999999999996</v>
      </c>
      <c r="K3125" s="61">
        <f>Table1[[#This Row],[budget]]/1000000</f>
        <v>1</v>
      </c>
      <c r="L3125" s="71">
        <f>Table1[[#This Row],[Profit_Margin]]/1000000</f>
        <v>3.2315</v>
      </c>
    </row>
    <row r="3126" spans="1:12">
      <c r="A3126" s="68" t="s">
        <v>13181</v>
      </c>
      <c r="B3126" s="61">
        <v>94</v>
      </c>
      <c r="C3126" s="62">
        <v>1082044</v>
      </c>
      <c r="D3126" s="61" t="s">
        <v>4075</v>
      </c>
      <c r="E3126" s="61" t="s">
        <v>17904</v>
      </c>
      <c r="F3126" s="61" t="s">
        <v>37</v>
      </c>
      <c r="G3126" s="62">
        <v>5000000</v>
      </c>
      <c r="H3126" s="61">
        <v>7.7</v>
      </c>
      <c r="I3126" s="62">
        <f>Table1[[#This Row],[gross]]-Table1[[#This Row],[budget]]</f>
        <v>-3917956</v>
      </c>
      <c r="J3126" s="61">
        <f>Table1[[#This Row],[gross]]/1000000</f>
        <v>1.082044</v>
      </c>
      <c r="K3126" s="61">
        <f>Table1[[#This Row],[budget]]/1000000</f>
        <v>5</v>
      </c>
      <c r="L3126" s="71">
        <f>Table1[[#This Row],[Profit_Margin]]/1000000</f>
        <v>-3.9179560000000002</v>
      </c>
    </row>
    <row r="3127" spans="1:12">
      <c r="A3127" s="68" t="s">
        <v>6694</v>
      </c>
      <c r="B3127" s="61">
        <v>86</v>
      </c>
      <c r="C3127" s="62">
        <v>22717758</v>
      </c>
      <c r="D3127" s="61" t="s">
        <v>6696</v>
      </c>
      <c r="E3127" s="61" t="s">
        <v>6697</v>
      </c>
      <c r="F3127" s="61" t="s">
        <v>37</v>
      </c>
      <c r="G3127" s="62">
        <v>40000000</v>
      </c>
      <c r="H3127" s="61">
        <v>6.2</v>
      </c>
      <c r="I3127" s="62">
        <f>Table1[[#This Row],[gross]]-Table1[[#This Row],[budget]]</f>
        <v>-17282242</v>
      </c>
      <c r="J3127" s="61">
        <f>Table1[[#This Row],[gross]]/1000000</f>
        <v>22.717758</v>
      </c>
      <c r="K3127" s="61">
        <f>Table1[[#This Row],[budget]]/1000000</f>
        <v>40</v>
      </c>
      <c r="L3127" s="71">
        <f>Table1[[#This Row],[Profit_Margin]]/1000000</f>
        <v>-17.282242</v>
      </c>
    </row>
    <row r="3128" spans="1:12">
      <c r="A3128" s="68" t="s">
        <v>3259</v>
      </c>
      <c r="B3128" s="61">
        <v>152</v>
      </c>
      <c r="C3128" s="62">
        <v>27796042</v>
      </c>
      <c r="D3128" s="61" t="s">
        <v>214</v>
      </c>
      <c r="E3128" s="61" t="s">
        <v>3261</v>
      </c>
      <c r="F3128" s="61" t="s">
        <v>37</v>
      </c>
      <c r="G3128" s="62">
        <v>72000000</v>
      </c>
      <c r="H3128" s="61">
        <v>6.9</v>
      </c>
      <c r="I3128" s="62">
        <f>Table1[[#This Row],[gross]]-Table1[[#This Row],[budget]]</f>
        <v>-44203958</v>
      </c>
      <c r="J3128" s="61">
        <f>Table1[[#This Row],[gross]]/1000000</f>
        <v>27.796042</v>
      </c>
      <c r="K3128" s="61">
        <f>Table1[[#This Row],[budget]]/1000000</f>
        <v>72</v>
      </c>
      <c r="L3128" s="71">
        <f>Table1[[#This Row],[Profit_Margin]]/1000000</f>
        <v>-44.203958</v>
      </c>
    </row>
    <row r="3129" spans="1:12">
      <c r="A3129" s="68" t="s">
        <v>1294</v>
      </c>
      <c r="B3129" s="61">
        <v>116</v>
      </c>
      <c r="C3129" s="62">
        <v>45434443</v>
      </c>
      <c r="D3129" s="61" t="s">
        <v>1628</v>
      </c>
      <c r="E3129" s="61" t="s">
        <v>3108</v>
      </c>
      <c r="F3129" s="61" t="s">
        <v>37</v>
      </c>
      <c r="G3129" s="62">
        <v>75000000</v>
      </c>
      <c r="H3129" s="61">
        <v>7.3</v>
      </c>
      <c r="I3129" s="62">
        <f>Table1[[#This Row],[gross]]-Table1[[#This Row],[budget]]</f>
        <v>-29565557</v>
      </c>
      <c r="J3129" s="61">
        <f>Table1[[#This Row],[gross]]/1000000</f>
        <v>45.434443000000002</v>
      </c>
      <c r="K3129" s="61">
        <f>Table1[[#This Row],[budget]]/1000000</f>
        <v>75</v>
      </c>
      <c r="L3129" s="71">
        <f>Table1[[#This Row],[Profit_Margin]]/1000000</f>
        <v>-29.565556999999998</v>
      </c>
    </row>
    <row r="3130" spans="1:12">
      <c r="A3130" s="68" t="s">
        <v>3367</v>
      </c>
      <c r="B3130" s="61">
        <v>132</v>
      </c>
      <c r="C3130" s="62">
        <v>56876365</v>
      </c>
      <c r="D3130" s="61" t="s">
        <v>127</v>
      </c>
      <c r="E3130" s="61" t="s">
        <v>7339</v>
      </c>
      <c r="F3130" s="61" t="s">
        <v>37</v>
      </c>
      <c r="G3130" s="62">
        <v>35000000</v>
      </c>
      <c r="H3130" s="61">
        <v>6.4</v>
      </c>
      <c r="I3130" s="62">
        <f>Table1[[#This Row],[gross]]-Table1[[#This Row],[budget]]</f>
        <v>21876365</v>
      </c>
      <c r="J3130" s="61">
        <f>Table1[[#This Row],[gross]]/1000000</f>
        <v>56.876365</v>
      </c>
      <c r="K3130" s="61">
        <f>Table1[[#This Row],[budget]]/1000000</f>
        <v>35</v>
      </c>
      <c r="L3130" s="71">
        <f>Table1[[#This Row],[Profit_Margin]]/1000000</f>
        <v>21.876365</v>
      </c>
    </row>
    <row r="3131" spans="1:12">
      <c r="A3131" s="68" t="s">
        <v>2461</v>
      </c>
      <c r="B3131" s="61">
        <v>94</v>
      </c>
      <c r="C3131" s="62">
        <v>13801755</v>
      </c>
      <c r="D3131" s="61" t="s">
        <v>422</v>
      </c>
      <c r="E3131" s="61" t="s">
        <v>11160</v>
      </c>
      <c r="F3131" s="61" t="s">
        <v>37</v>
      </c>
      <c r="G3131" s="62">
        <v>20000000</v>
      </c>
      <c r="H3131" s="61">
        <v>6.6</v>
      </c>
      <c r="I3131" s="62">
        <f>Table1[[#This Row],[gross]]-Table1[[#This Row],[budget]]</f>
        <v>-6198245</v>
      </c>
      <c r="J3131" s="61">
        <f>Table1[[#This Row],[gross]]/1000000</f>
        <v>13.801755</v>
      </c>
      <c r="K3131" s="61">
        <f>Table1[[#This Row],[budget]]/1000000</f>
        <v>20</v>
      </c>
      <c r="L3131" s="71">
        <f>Table1[[#This Row],[Profit_Margin]]/1000000</f>
        <v>-6.198245</v>
      </c>
    </row>
    <row r="3132" spans="1:12">
      <c r="A3132" s="68" t="s">
        <v>16450</v>
      </c>
      <c r="B3132" s="61">
        <v>125</v>
      </c>
      <c r="C3132" s="62">
        <v>21000000</v>
      </c>
      <c r="D3132" s="61" t="s">
        <v>50</v>
      </c>
      <c r="E3132" s="61" t="s">
        <v>16515</v>
      </c>
      <c r="F3132" s="61" t="s">
        <v>37</v>
      </c>
      <c r="G3132" s="62">
        <v>13000000</v>
      </c>
      <c r="H3132" s="61">
        <v>6.8</v>
      </c>
      <c r="I3132" s="62">
        <f>Table1[[#This Row],[gross]]-Table1[[#This Row],[budget]]</f>
        <v>8000000</v>
      </c>
      <c r="J3132" s="61">
        <f>Table1[[#This Row],[gross]]/1000000</f>
        <v>21</v>
      </c>
      <c r="K3132" s="61">
        <f>Table1[[#This Row],[budget]]/1000000</f>
        <v>13</v>
      </c>
      <c r="L3132" s="71">
        <f>Table1[[#This Row],[Profit_Margin]]/1000000</f>
        <v>8</v>
      </c>
    </row>
    <row r="3133" spans="1:12">
      <c r="A3133" s="68" t="s">
        <v>1729</v>
      </c>
      <c r="B3133" s="61">
        <v>107</v>
      </c>
      <c r="C3133" s="62">
        <v>15608545</v>
      </c>
      <c r="D3133" s="61" t="s">
        <v>1325</v>
      </c>
      <c r="E3133" s="61" t="s">
        <v>13051</v>
      </c>
      <c r="F3133" s="61" t="s">
        <v>37</v>
      </c>
      <c r="G3133" s="62">
        <v>15000000</v>
      </c>
      <c r="H3133" s="61">
        <v>5.4</v>
      </c>
      <c r="I3133" s="62">
        <f>Table1[[#This Row],[gross]]-Table1[[#This Row],[budget]]</f>
        <v>608545</v>
      </c>
      <c r="J3133" s="61">
        <f>Table1[[#This Row],[gross]]/1000000</f>
        <v>15.608544999999999</v>
      </c>
      <c r="K3133" s="61">
        <f>Table1[[#This Row],[budget]]/1000000</f>
        <v>15</v>
      </c>
      <c r="L3133" s="71">
        <f>Table1[[#This Row],[Profit_Margin]]/1000000</f>
        <v>0.608545</v>
      </c>
    </row>
    <row r="3134" spans="1:12">
      <c r="A3134" s="68" t="s">
        <v>2656</v>
      </c>
      <c r="B3134" s="61">
        <v>83</v>
      </c>
      <c r="C3134" s="62">
        <v>8326035</v>
      </c>
      <c r="D3134" s="61" t="s">
        <v>1752</v>
      </c>
      <c r="E3134" s="61" t="s">
        <v>11271</v>
      </c>
      <c r="F3134" s="61" t="s">
        <v>37</v>
      </c>
      <c r="G3134" s="62">
        <v>33000000</v>
      </c>
      <c r="H3134" s="61">
        <v>5.5</v>
      </c>
      <c r="I3134" s="62">
        <f>Table1[[#This Row],[gross]]-Table1[[#This Row],[budget]]</f>
        <v>-24673965</v>
      </c>
      <c r="J3134" s="61">
        <f>Table1[[#This Row],[gross]]/1000000</f>
        <v>8.3260349999999992</v>
      </c>
      <c r="K3134" s="61">
        <f>Table1[[#This Row],[budget]]/1000000</f>
        <v>33</v>
      </c>
      <c r="L3134" s="71">
        <f>Table1[[#This Row],[Profit_Margin]]/1000000</f>
        <v>-24.673964999999999</v>
      </c>
    </row>
    <row r="3135" spans="1:12">
      <c r="A3135" s="68" t="s">
        <v>2728</v>
      </c>
      <c r="B3135" s="61">
        <v>129</v>
      </c>
      <c r="C3135" s="62">
        <v>65948711</v>
      </c>
      <c r="D3135" s="61" t="s">
        <v>2202</v>
      </c>
      <c r="E3135" s="61" t="s">
        <v>2730</v>
      </c>
      <c r="F3135" s="61" t="s">
        <v>37</v>
      </c>
      <c r="G3135" s="62">
        <v>80000000</v>
      </c>
      <c r="H3135" s="61">
        <v>6.6</v>
      </c>
      <c r="I3135" s="62">
        <f>Table1[[#This Row],[gross]]-Table1[[#This Row],[budget]]</f>
        <v>-14051289</v>
      </c>
      <c r="J3135" s="61">
        <f>Table1[[#This Row],[gross]]/1000000</f>
        <v>65.948711000000003</v>
      </c>
      <c r="K3135" s="61">
        <f>Table1[[#This Row],[budget]]/1000000</f>
        <v>80</v>
      </c>
      <c r="L3135" s="71">
        <f>Table1[[#This Row],[Profit_Margin]]/1000000</f>
        <v>-14.051289000000001</v>
      </c>
    </row>
    <row r="3136" spans="1:12">
      <c r="A3136" s="68" t="s">
        <v>12940</v>
      </c>
      <c r="B3136" s="61">
        <v>92</v>
      </c>
      <c r="C3136" s="62">
        <v>18843314</v>
      </c>
      <c r="D3136" s="61" t="s">
        <v>923</v>
      </c>
      <c r="E3136" s="61" t="s">
        <v>12942</v>
      </c>
      <c r="F3136" s="61" t="s">
        <v>37</v>
      </c>
      <c r="G3136" s="62">
        <v>20000000</v>
      </c>
      <c r="H3136" s="61">
        <v>4.7</v>
      </c>
      <c r="I3136" s="62">
        <f>Table1[[#This Row],[gross]]-Table1[[#This Row],[budget]]</f>
        <v>-1156686</v>
      </c>
      <c r="J3136" s="61">
        <f>Table1[[#This Row],[gross]]/1000000</f>
        <v>18.843313999999999</v>
      </c>
      <c r="K3136" s="61">
        <f>Table1[[#This Row],[budget]]/1000000</f>
        <v>20</v>
      </c>
      <c r="L3136" s="71">
        <f>Table1[[#This Row],[Profit_Margin]]/1000000</f>
        <v>-1.1566860000000001</v>
      </c>
    </row>
    <row r="3137" spans="1:12">
      <c r="A3137" s="68" t="s">
        <v>187</v>
      </c>
      <c r="B3137" s="61">
        <v>151</v>
      </c>
      <c r="C3137" s="62">
        <v>228430993</v>
      </c>
      <c r="D3137" s="61" t="s">
        <v>659</v>
      </c>
      <c r="E3137" s="61" t="s">
        <v>1666</v>
      </c>
      <c r="F3137" s="61" t="s">
        <v>37</v>
      </c>
      <c r="G3137" s="62">
        <v>108000000</v>
      </c>
      <c r="H3137" s="61">
        <v>8.1</v>
      </c>
      <c r="I3137" s="62">
        <f>Table1[[#This Row],[gross]]-Table1[[#This Row],[budget]]</f>
        <v>120430993</v>
      </c>
      <c r="J3137" s="61">
        <f>Table1[[#This Row],[gross]]/1000000</f>
        <v>228.430993</v>
      </c>
      <c r="K3137" s="61">
        <f>Table1[[#This Row],[budget]]/1000000</f>
        <v>108</v>
      </c>
      <c r="L3137" s="71">
        <f>Table1[[#This Row],[Profit_Margin]]/1000000</f>
        <v>120.430993</v>
      </c>
    </row>
    <row r="3138" spans="1:12">
      <c r="A3138" s="68" t="s">
        <v>313</v>
      </c>
      <c r="B3138" s="61">
        <v>136</v>
      </c>
      <c r="C3138" s="62">
        <v>93771072</v>
      </c>
      <c r="D3138" s="61" t="s">
        <v>3678</v>
      </c>
      <c r="E3138" s="61" t="s">
        <v>3679</v>
      </c>
      <c r="F3138" s="61" t="s">
        <v>37</v>
      </c>
      <c r="G3138" s="62">
        <v>65000000</v>
      </c>
      <c r="H3138" s="61">
        <v>6.7</v>
      </c>
      <c r="I3138" s="62">
        <f>Table1[[#This Row],[gross]]-Table1[[#This Row],[budget]]</f>
        <v>28771072</v>
      </c>
      <c r="J3138" s="61">
        <f>Table1[[#This Row],[gross]]/1000000</f>
        <v>93.771072000000004</v>
      </c>
      <c r="K3138" s="61">
        <f>Table1[[#This Row],[budget]]/1000000</f>
        <v>65</v>
      </c>
      <c r="L3138" s="71">
        <f>Table1[[#This Row],[Profit_Margin]]/1000000</f>
        <v>28.771072</v>
      </c>
    </row>
    <row r="3139" spans="1:12">
      <c r="A3139" s="68" t="s">
        <v>1757</v>
      </c>
      <c r="B3139" s="61">
        <v>114</v>
      </c>
      <c r="C3139" s="62">
        <v>119938730</v>
      </c>
      <c r="D3139" s="61" t="s">
        <v>11096</v>
      </c>
      <c r="E3139" s="61" t="s">
        <v>11720</v>
      </c>
      <c r="F3139" s="61" t="s">
        <v>37</v>
      </c>
      <c r="G3139" s="62">
        <v>18000000</v>
      </c>
      <c r="H3139" s="61">
        <v>6.9</v>
      </c>
      <c r="I3139" s="62">
        <f>Table1[[#This Row],[gross]]-Table1[[#This Row],[budget]]</f>
        <v>101938730</v>
      </c>
      <c r="J3139" s="61">
        <f>Table1[[#This Row],[gross]]/1000000</f>
        <v>119.93873000000001</v>
      </c>
      <c r="K3139" s="61">
        <f>Table1[[#This Row],[budget]]/1000000</f>
        <v>18</v>
      </c>
      <c r="L3139" s="71">
        <f>Table1[[#This Row],[Profit_Margin]]/1000000</f>
        <v>101.93873000000001</v>
      </c>
    </row>
    <row r="3140" spans="1:12">
      <c r="A3140" s="68" t="s">
        <v>18991</v>
      </c>
      <c r="B3140" s="61">
        <v>105</v>
      </c>
      <c r="C3140" s="62">
        <v>123777</v>
      </c>
      <c r="D3140" s="61" t="s">
        <v>18993</v>
      </c>
      <c r="E3140" s="61" t="s">
        <v>18994</v>
      </c>
      <c r="F3140" s="61" t="s">
        <v>37</v>
      </c>
      <c r="G3140" s="62">
        <v>3500000</v>
      </c>
      <c r="H3140" s="61">
        <v>4.7</v>
      </c>
      <c r="I3140" s="62">
        <f>Table1[[#This Row],[gross]]-Table1[[#This Row],[budget]]</f>
        <v>-3376223</v>
      </c>
      <c r="J3140" s="61">
        <f>Table1[[#This Row],[gross]]/1000000</f>
        <v>0.123777</v>
      </c>
      <c r="K3140" s="61">
        <f>Table1[[#This Row],[budget]]/1000000</f>
        <v>3.5</v>
      </c>
      <c r="L3140" s="71">
        <f>Table1[[#This Row],[Profit_Margin]]/1000000</f>
        <v>-3.376223</v>
      </c>
    </row>
    <row r="3141" spans="1:12">
      <c r="A3141" s="68" t="s">
        <v>12419</v>
      </c>
      <c r="B3141" s="61">
        <v>80</v>
      </c>
      <c r="C3141" s="62">
        <v>40363530</v>
      </c>
      <c r="D3141" s="61" t="s">
        <v>3057</v>
      </c>
      <c r="E3141" s="61" t="s">
        <v>12420</v>
      </c>
      <c r="F3141" s="61" t="s">
        <v>37</v>
      </c>
      <c r="G3141" s="62">
        <v>16000000</v>
      </c>
      <c r="H3141" s="61">
        <v>3.3</v>
      </c>
      <c r="I3141" s="62">
        <f>Table1[[#This Row],[gross]]-Table1[[#This Row],[budget]]</f>
        <v>24363530</v>
      </c>
      <c r="J3141" s="61">
        <f>Table1[[#This Row],[gross]]/1000000</f>
        <v>40.363529999999997</v>
      </c>
      <c r="K3141" s="61">
        <f>Table1[[#This Row],[budget]]/1000000</f>
        <v>16</v>
      </c>
      <c r="L3141" s="71">
        <f>Table1[[#This Row],[Profit_Margin]]/1000000</f>
        <v>24.363530000000001</v>
      </c>
    </row>
    <row r="3142" spans="1:12">
      <c r="A3142" s="68" t="s">
        <v>7076</v>
      </c>
      <c r="B3142" s="61">
        <v>144</v>
      </c>
      <c r="C3142" s="62">
        <v>16377274</v>
      </c>
      <c r="D3142" s="61" t="s">
        <v>3409</v>
      </c>
      <c r="E3142" s="61" t="s">
        <v>7079</v>
      </c>
      <c r="F3142" s="61" t="s">
        <v>37</v>
      </c>
      <c r="G3142" s="62">
        <v>32000000</v>
      </c>
      <c r="H3142" s="61">
        <v>7.1</v>
      </c>
      <c r="I3142" s="62">
        <f>Table1[[#This Row],[gross]]-Table1[[#This Row],[budget]]</f>
        <v>-15622726</v>
      </c>
      <c r="J3142" s="61">
        <f>Table1[[#This Row],[gross]]/1000000</f>
        <v>16.377274</v>
      </c>
      <c r="K3142" s="61">
        <f>Table1[[#This Row],[budget]]/1000000</f>
        <v>32</v>
      </c>
      <c r="L3142" s="71">
        <f>Table1[[#This Row],[Profit_Margin]]/1000000</f>
        <v>-15.622726</v>
      </c>
    </row>
    <row r="3143" spans="1:12">
      <c r="A3143" s="68" t="s">
        <v>6868</v>
      </c>
      <c r="B3143" s="61">
        <v>96</v>
      </c>
      <c r="C3143" s="62">
        <v>12570442</v>
      </c>
      <c r="D3143" s="61" t="s">
        <v>5316</v>
      </c>
      <c r="E3143" s="61" t="s">
        <v>15045</v>
      </c>
      <c r="F3143" s="61" t="s">
        <v>37</v>
      </c>
      <c r="G3143" s="62">
        <v>10000000</v>
      </c>
      <c r="H3143" s="61">
        <v>6.8</v>
      </c>
      <c r="I3143" s="62">
        <f>Table1[[#This Row],[gross]]-Table1[[#This Row],[budget]]</f>
        <v>2570442</v>
      </c>
      <c r="J3143" s="61">
        <f>Table1[[#This Row],[gross]]/1000000</f>
        <v>12.570442</v>
      </c>
      <c r="K3143" s="61">
        <f>Table1[[#This Row],[budget]]/1000000</f>
        <v>10</v>
      </c>
      <c r="L3143" s="71">
        <f>Table1[[#This Row],[Profit_Margin]]/1000000</f>
        <v>2.5704419999999999</v>
      </c>
    </row>
    <row r="3144" spans="1:12">
      <c r="A3144" s="68" t="s">
        <v>443</v>
      </c>
      <c r="B3144" s="61">
        <v>138</v>
      </c>
      <c r="C3144" s="62">
        <v>281492479</v>
      </c>
      <c r="D3144" s="61" t="s">
        <v>647</v>
      </c>
      <c r="E3144" s="61" t="s">
        <v>837</v>
      </c>
      <c r="F3144" s="61" t="s">
        <v>37</v>
      </c>
      <c r="G3144" s="62">
        <v>150000000</v>
      </c>
      <c r="H3144" s="61">
        <v>7.2</v>
      </c>
      <c r="I3144" s="62">
        <f>Table1[[#This Row],[gross]]-Table1[[#This Row],[budget]]</f>
        <v>131492479</v>
      </c>
      <c r="J3144" s="61">
        <f>Table1[[#This Row],[gross]]/1000000</f>
        <v>281.492479</v>
      </c>
      <c r="K3144" s="61">
        <f>Table1[[#This Row],[budget]]/1000000</f>
        <v>150</v>
      </c>
      <c r="L3144" s="71">
        <f>Table1[[#This Row],[Profit_Margin]]/1000000</f>
        <v>131.492479</v>
      </c>
    </row>
    <row r="3145" spans="1:12">
      <c r="A3145" s="68" t="s">
        <v>443</v>
      </c>
      <c r="B3145" s="61">
        <v>129</v>
      </c>
      <c r="C3145" s="62">
        <v>139259759</v>
      </c>
      <c r="D3145" s="61" t="s">
        <v>647</v>
      </c>
      <c r="E3145" s="61" t="s">
        <v>823</v>
      </c>
      <c r="F3145" s="61" t="s">
        <v>37</v>
      </c>
      <c r="G3145" s="62">
        <v>150000000</v>
      </c>
      <c r="H3145" s="61">
        <v>6.7</v>
      </c>
      <c r="I3145" s="62">
        <f>Table1[[#This Row],[gross]]-Table1[[#This Row],[budget]]</f>
        <v>-10740241</v>
      </c>
      <c r="J3145" s="61">
        <f>Table1[[#This Row],[gross]]/1000000</f>
        <v>139.259759</v>
      </c>
      <c r="K3145" s="61">
        <f>Table1[[#This Row],[budget]]/1000000</f>
        <v>150</v>
      </c>
      <c r="L3145" s="71">
        <f>Table1[[#This Row],[Profit_Margin]]/1000000</f>
        <v>-10.740240999999999</v>
      </c>
    </row>
    <row r="3146" spans="1:12">
      <c r="A3146" s="68" t="s">
        <v>443</v>
      </c>
      <c r="B3146" s="61">
        <v>136</v>
      </c>
      <c r="C3146" s="62">
        <v>171383253</v>
      </c>
      <c r="D3146" s="61" t="s">
        <v>647</v>
      </c>
      <c r="E3146" s="61" t="s">
        <v>3648</v>
      </c>
      <c r="F3146" s="61" t="s">
        <v>37</v>
      </c>
      <c r="G3146" s="62">
        <v>63000000</v>
      </c>
      <c r="H3146" s="61">
        <v>8.6999999999999993</v>
      </c>
      <c r="I3146" s="62">
        <f>Table1[[#This Row],[gross]]-Table1[[#This Row],[budget]]</f>
        <v>108383253</v>
      </c>
      <c r="J3146" s="61">
        <f>Table1[[#This Row],[gross]]/1000000</f>
        <v>171.383253</v>
      </c>
      <c r="K3146" s="61">
        <f>Table1[[#This Row],[budget]]/1000000</f>
        <v>63</v>
      </c>
      <c r="L3146" s="71">
        <f>Table1[[#This Row],[Profit_Margin]]/1000000</f>
        <v>108.383253</v>
      </c>
    </row>
    <row r="3147" spans="1:12">
      <c r="A3147" s="68" t="s">
        <v>4021</v>
      </c>
      <c r="B3147" s="61">
        <v>113</v>
      </c>
      <c r="C3147" s="62">
        <v>102413606</v>
      </c>
      <c r="D3147" s="61" t="s">
        <v>1644</v>
      </c>
      <c r="E3147" s="61" t="s">
        <v>7750</v>
      </c>
      <c r="F3147" s="61" t="s">
        <v>37</v>
      </c>
      <c r="G3147" s="62">
        <v>34000000</v>
      </c>
      <c r="H3147" s="61">
        <v>6.8</v>
      </c>
      <c r="I3147" s="62">
        <f>Table1[[#This Row],[gross]]-Table1[[#This Row],[budget]]</f>
        <v>68413606</v>
      </c>
      <c r="J3147" s="61">
        <f>Table1[[#This Row],[gross]]/1000000</f>
        <v>102.413606</v>
      </c>
      <c r="K3147" s="61">
        <f>Table1[[#This Row],[budget]]/1000000</f>
        <v>34</v>
      </c>
      <c r="L3147" s="71">
        <f>Table1[[#This Row],[Profit_Margin]]/1000000</f>
        <v>68.413606000000001</v>
      </c>
    </row>
    <row r="3148" spans="1:12">
      <c r="A3148" s="68" t="s">
        <v>1783</v>
      </c>
      <c r="B3148" s="61">
        <v>93</v>
      </c>
      <c r="C3148" s="62">
        <v>29113588</v>
      </c>
      <c r="D3148" s="61" t="s">
        <v>334</v>
      </c>
      <c r="E3148" s="61" t="s">
        <v>6081</v>
      </c>
      <c r="F3148" s="61" t="s">
        <v>37</v>
      </c>
      <c r="G3148" s="62">
        <v>40000000</v>
      </c>
      <c r="H3148" s="61">
        <v>6.6</v>
      </c>
      <c r="I3148" s="62">
        <f>Table1[[#This Row],[gross]]-Table1[[#This Row],[budget]]</f>
        <v>-10886412</v>
      </c>
      <c r="J3148" s="61">
        <f>Table1[[#This Row],[gross]]/1000000</f>
        <v>29.113588</v>
      </c>
      <c r="K3148" s="61">
        <f>Table1[[#This Row],[budget]]/1000000</f>
        <v>40</v>
      </c>
      <c r="L3148" s="71">
        <f>Table1[[#This Row],[Profit_Margin]]/1000000</f>
        <v>-10.886412</v>
      </c>
    </row>
    <row r="3149" spans="1:12">
      <c r="A3149" s="68" t="s">
        <v>6214</v>
      </c>
      <c r="B3149" s="61">
        <v>108</v>
      </c>
      <c r="C3149" s="62">
        <v>22108977</v>
      </c>
      <c r="D3149" s="61" t="s">
        <v>1258</v>
      </c>
      <c r="E3149" s="61" t="s">
        <v>6217</v>
      </c>
      <c r="F3149" s="61" t="s">
        <v>37</v>
      </c>
      <c r="G3149" s="62">
        <v>41000000</v>
      </c>
      <c r="H3149" s="61">
        <v>5.2</v>
      </c>
      <c r="I3149" s="62">
        <f>Table1[[#This Row],[gross]]-Table1[[#This Row],[budget]]</f>
        <v>-18891023</v>
      </c>
      <c r="J3149" s="61">
        <f>Table1[[#This Row],[gross]]/1000000</f>
        <v>22.108976999999999</v>
      </c>
      <c r="K3149" s="61">
        <f>Table1[[#This Row],[budget]]/1000000</f>
        <v>41</v>
      </c>
      <c r="L3149" s="71">
        <f>Table1[[#This Row],[Profit_Margin]]/1000000</f>
        <v>-18.891023000000001</v>
      </c>
    </row>
    <row r="3150" spans="1:12">
      <c r="A3150" s="68" t="s">
        <v>1490</v>
      </c>
      <c r="B3150" s="61">
        <v>94</v>
      </c>
      <c r="C3150" s="62">
        <v>32416109</v>
      </c>
      <c r="D3150" s="61" t="s">
        <v>6190</v>
      </c>
      <c r="E3150" s="61" t="s">
        <v>10127</v>
      </c>
      <c r="F3150" s="61" t="s">
        <v>37</v>
      </c>
      <c r="G3150" s="62">
        <v>25000000</v>
      </c>
      <c r="H3150" s="61">
        <v>6.2</v>
      </c>
      <c r="I3150" s="62">
        <f>Table1[[#This Row],[gross]]-Table1[[#This Row],[budget]]</f>
        <v>7416109</v>
      </c>
      <c r="J3150" s="61">
        <f>Table1[[#This Row],[gross]]/1000000</f>
        <v>32.416108999999999</v>
      </c>
      <c r="K3150" s="61">
        <f>Table1[[#This Row],[budget]]/1000000</f>
        <v>25</v>
      </c>
      <c r="L3150" s="71">
        <f>Table1[[#This Row],[Profit_Margin]]/1000000</f>
        <v>7.4161089999999996</v>
      </c>
    </row>
    <row r="3151" spans="1:12">
      <c r="A3151" s="68" t="s">
        <v>8671</v>
      </c>
      <c r="B3151" s="61">
        <v>131</v>
      </c>
      <c r="C3151" s="62">
        <v>3752725</v>
      </c>
      <c r="D3151" s="61" t="s">
        <v>214</v>
      </c>
      <c r="E3151" s="61" t="s">
        <v>8672</v>
      </c>
      <c r="F3151" s="61" t="s">
        <v>37</v>
      </c>
      <c r="G3151" s="62">
        <v>18000000</v>
      </c>
      <c r="H3151" s="61">
        <v>7.1</v>
      </c>
      <c r="I3151" s="62">
        <f>Table1[[#This Row],[gross]]-Table1[[#This Row],[budget]]</f>
        <v>-14247275</v>
      </c>
      <c r="J3151" s="61">
        <f>Table1[[#This Row],[gross]]/1000000</f>
        <v>3.7527249999999999</v>
      </c>
      <c r="K3151" s="61">
        <f>Table1[[#This Row],[budget]]/1000000</f>
        <v>18</v>
      </c>
      <c r="L3151" s="71">
        <f>Table1[[#This Row],[Profit_Margin]]/1000000</f>
        <v>-14.247275</v>
      </c>
    </row>
    <row r="3152" spans="1:12">
      <c r="A3152" s="68" t="s">
        <v>16930</v>
      </c>
      <c r="B3152" s="61">
        <v>105</v>
      </c>
      <c r="C3152" s="62">
        <v>66637</v>
      </c>
      <c r="D3152" s="61" t="s">
        <v>5605</v>
      </c>
      <c r="E3152" s="61" t="s">
        <v>16931</v>
      </c>
      <c r="F3152" s="61" t="s">
        <v>37</v>
      </c>
      <c r="G3152" s="62">
        <v>6500000</v>
      </c>
      <c r="H3152" s="61">
        <v>7.2</v>
      </c>
      <c r="I3152" s="62">
        <f>Table1[[#This Row],[gross]]-Table1[[#This Row],[budget]]</f>
        <v>-6433363</v>
      </c>
      <c r="J3152" s="61">
        <f>Table1[[#This Row],[gross]]/1000000</f>
        <v>6.6637000000000002E-2</v>
      </c>
      <c r="K3152" s="61">
        <f>Table1[[#This Row],[budget]]/1000000</f>
        <v>6.5</v>
      </c>
      <c r="L3152" s="71">
        <f>Table1[[#This Row],[Profit_Margin]]/1000000</f>
        <v>-6.4333629999999999</v>
      </c>
    </row>
    <row r="3153" spans="1:12">
      <c r="A3153" s="68" t="s">
        <v>1971</v>
      </c>
      <c r="B3153" s="61">
        <v>158</v>
      </c>
      <c r="C3153" s="62">
        <v>14131298</v>
      </c>
      <c r="D3153" s="61" t="s">
        <v>3430</v>
      </c>
      <c r="E3153" s="61" t="s">
        <v>5414</v>
      </c>
      <c r="F3153" s="61" t="s">
        <v>37</v>
      </c>
      <c r="G3153" s="62">
        <v>390000000</v>
      </c>
      <c r="H3153" s="61">
        <v>6.4</v>
      </c>
      <c r="I3153" s="62">
        <f>Table1[[#This Row],[gross]]-Table1[[#This Row],[budget]]</f>
        <v>-375868702</v>
      </c>
      <c r="J3153" s="61">
        <f>Table1[[#This Row],[gross]]/1000000</f>
        <v>14.131297999999999</v>
      </c>
      <c r="K3153" s="61">
        <f>Table1[[#This Row],[budget]]/1000000</f>
        <v>390</v>
      </c>
      <c r="L3153" s="71">
        <f>Table1[[#This Row],[Profit_Margin]]/1000000</f>
        <v>-375.86870199999998</v>
      </c>
    </row>
    <row r="3154" spans="1:12">
      <c r="A3154" s="68" t="s">
        <v>40</v>
      </c>
      <c r="B3154" s="61">
        <v>123</v>
      </c>
      <c r="C3154" s="62">
        <v>66808615</v>
      </c>
      <c r="D3154" s="61" t="s">
        <v>6387</v>
      </c>
      <c r="E3154" s="61" t="s">
        <v>6388</v>
      </c>
      <c r="F3154" s="61" t="s">
        <v>37</v>
      </c>
      <c r="G3154" s="62">
        <v>34000000</v>
      </c>
      <c r="H3154" s="61">
        <v>6.1</v>
      </c>
      <c r="I3154" s="62">
        <f>Table1[[#This Row],[gross]]-Table1[[#This Row],[budget]]</f>
        <v>32808615</v>
      </c>
      <c r="J3154" s="61">
        <f>Table1[[#This Row],[gross]]/1000000</f>
        <v>66.808615000000003</v>
      </c>
      <c r="K3154" s="61">
        <f>Table1[[#This Row],[budget]]/1000000</f>
        <v>34</v>
      </c>
      <c r="L3154" s="71">
        <f>Table1[[#This Row],[Profit_Margin]]/1000000</f>
        <v>32.808615000000003</v>
      </c>
    </row>
    <row r="3155" spans="1:12">
      <c r="A3155" s="68" t="s">
        <v>13258</v>
      </c>
      <c r="B3155" s="61">
        <v>103</v>
      </c>
      <c r="C3155" s="62">
        <v>73548</v>
      </c>
      <c r="D3155" s="61" t="s">
        <v>9492</v>
      </c>
      <c r="E3155" s="61" t="s">
        <v>13259</v>
      </c>
      <c r="F3155" s="61" t="s">
        <v>37</v>
      </c>
      <c r="G3155" s="62">
        <v>15000000</v>
      </c>
      <c r="H3155" s="61">
        <v>6.1</v>
      </c>
      <c r="I3155" s="62">
        <f>Table1[[#This Row],[gross]]-Table1[[#This Row],[budget]]</f>
        <v>-14926452</v>
      </c>
      <c r="J3155" s="61">
        <f>Table1[[#This Row],[gross]]/1000000</f>
        <v>7.3548000000000002E-2</v>
      </c>
      <c r="K3155" s="61">
        <f>Table1[[#This Row],[budget]]/1000000</f>
        <v>15</v>
      </c>
      <c r="L3155" s="71">
        <f>Table1[[#This Row],[Profit_Margin]]/1000000</f>
        <v>-14.926451999999999</v>
      </c>
    </row>
    <row r="3156" spans="1:12">
      <c r="A3156" s="68" t="s">
        <v>4437</v>
      </c>
      <c r="B3156" s="61">
        <v>100</v>
      </c>
      <c r="C3156" s="62">
        <v>50752337</v>
      </c>
      <c r="D3156" s="61" t="s">
        <v>7445</v>
      </c>
      <c r="E3156" s="61" t="s">
        <v>14824</v>
      </c>
      <c r="F3156" s="61" t="s">
        <v>37</v>
      </c>
      <c r="G3156" s="62">
        <v>10000000</v>
      </c>
      <c r="H3156" s="61">
        <v>6.4</v>
      </c>
      <c r="I3156" s="62">
        <f>Table1[[#This Row],[gross]]-Table1[[#This Row],[budget]]</f>
        <v>40752337</v>
      </c>
      <c r="J3156" s="61">
        <f>Table1[[#This Row],[gross]]/1000000</f>
        <v>50.752336999999997</v>
      </c>
      <c r="K3156" s="61">
        <f>Table1[[#This Row],[budget]]/1000000</f>
        <v>10</v>
      </c>
      <c r="L3156" s="71">
        <f>Table1[[#This Row],[Profit_Margin]]/1000000</f>
        <v>40.752336999999997</v>
      </c>
    </row>
    <row r="3157" spans="1:12">
      <c r="A3157" s="68" t="s">
        <v>16665</v>
      </c>
      <c r="B3157" s="61">
        <v>99</v>
      </c>
      <c r="C3157" s="62">
        <v>1889522</v>
      </c>
      <c r="D3157" s="61" t="s">
        <v>3794</v>
      </c>
      <c r="E3157" s="61" t="s">
        <v>16666</v>
      </c>
      <c r="F3157" s="61" t="s">
        <v>37</v>
      </c>
      <c r="G3157" s="62">
        <v>7000000</v>
      </c>
      <c r="H3157" s="61">
        <v>6.5</v>
      </c>
      <c r="I3157" s="62">
        <f>Table1[[#This Row],[gross]]-Table1[[#This Row],[budget]]</f>
        <v>-5110478</v>
      </c>
      <c r="J3157" s="61">
        <f>Table1[[#This Row],[gross]]/1000000</f>
        <v>1.8895219999999999</v>
      </c>
      <c r="K3157" s="61">
        <f>Table1[[#This Row],[budget]]/1000000</f>
        <v>7</v>
      </c>
      <c r="L3157" s="71">
        <f>Table1[[#This Row],[Profit_Margin]]/1000000</f>
        <v>-5.1104779999999996</v>
      </c>
    </row>
    <row r="3158" spans="1:12">
      <c r="A3158" s="68" t="s">
        <v>6126</v>
      </c>
      <c r="B3158" s="61">
        <v>122</v>
      </c>
      <c r="C3158" s="62">
        <v>41252428</v>
      </c>
      <c r="D3158" s="61" t="s">
        <v>1415</v>
      </c>
      <c r="E3158" s="61" t="s">
        <v>6127</v>
      </c>
      <c r="F3158" s="61" t="s">
        <v>37</v>
      </c>
      <c r="G3158" s="62">
        <v>42000000</v>
      </c>
      <c r="H3158" s="61">
        <v>6.5</v>
      </c>
      <c r="I3158" s="62">
        <f>Table1[[#This Row],[gross]]-Table1[[#This Row],[budget]]</f>
        <v>-747572</v>
      </c>
      <c r="J3158" s="61">
        <f>Table1[[#This Row],[gross]]/1000000</f>
        <v>41.252428000000002</v>
      </c>
      <c r="K3158" s="61">
        <f>Table1[[#This Row],[budget]]/1000000</f>
        <v>42</v>
      </c>
      <c r="L3158" s="71">
        <f>Table1[[#This Row],[Profit_Margin]]/1000000</f>
        <v>-0.74757200000000001</v>
      </c>
    </row>
    <row r="3159" spans="1:12">
      <c r="A3159" s="68" t="s">
        <v>20428</v>
      </c>
      <c r="B3159" s="61">
        <v>95</v>
      </c>
      <c r="C3159" s="62">
        <v>17580</v>
      </c>
      <c r="D3159" s="61" t="s">
        <v>3409</v>
      </c>
      <c r="E3159" s="61" t="s">
        <v>20429</v>
      </c>
      <c r="F3159" s="61" t="s">
        <v>37</v>
      </c>
      <c r="G3159" s="62">
        <v>1500000</v>
      </c>
      <c r="H3159" s="61">
        <v>6.2</v>
      </c>
      <c r="I3159" s="62">
        <f>Table1[[#This Row],[gross]]-Table1[[#This Row],[budget]]</f>
        <v>-1482420</v>
      </c>
      <c r="J3159" s="61">
        <f>Table1[[#This Row],[gross]]/1000000</f>
        <v>1.7579999999999998E-2</v>
      </c>
      <c r="K3159" s="61">
        <f>Table1[[#This Row],[budget]]/1000000</f>
        <v>1.5</v>
      </c>
      <c r="L3159" s="71">
        <f>Table1[[#This Row],[Profit_Margin]]/1000000</f>
        <v>-1.4824200000000001</v>
      </c>
    </row>
    <row r="3160" spans="1:12">
      <c r="A3160" s="68" t="s">
        <v>3259</v>
      </c>
      <c r="B3160" s="61">
        <v>126</v>
      </c>
      <c r="C3160" s="62">
        <v>25592632</v>
      </c>
      <c r="D3160" s="61" t="s">
        <v>6403</v>
      </c>
      <c r="E3160" s="61" t="s">
        <v>13742</v>
      </c>
      <c r="F3160" s="61" t="s">
        <v>37</v>
      </c>
      <c r="G3160" s="62">
        <v>18000000</v>
      </c>
      <c r="H3160" s="61">
        <v>7.2</v>
      </c>
      <c r="I3160" s="62">
        <f>Table1[[#This Row],[gross]]-Table1[[#This Row],[budget]]</f>
        <v>7592632</v>
      </c>
      <c r="J3160" s="61">
        <f>Table1[[#This Row],[gross]]/1000000</f>
        <v>25.592631999999998</v>
      </c>
      <c r="K3160" s="61">
        <f>Table1[[#This Row],[budget]]/1000000</f>
        <v>18</v>
      </c>
      <c r="L3160" s="71">
        <f>Table1[[#This Row],[Profit_Margin]]/1000000</f>
        <v>7.592632</v>
      </c>
    </row>
    <row r="3161" spans="1:12">
      <c r="A3161" s="68" t="s">
        <v>3401</v>
      </c>
      <c r="B3161" s="61">
        <v>118</v>
      </c>
      <c r="C3161" s="62">
        <v>78031620</v>
      </c>
      <c r="D3161" s="61" t="s">
        <v>3396</v>
      </c>
      <c r="E3161" s="61" t="s">
        <v>3402</v>
      </c>
      <c r="F3161" s="61" t="s">
        <v>37</v>
      </c>
      <c r="G3161" s="62">
        <v>70000000</v>
      </c>
      <c r="H3161" s="61">
        <v>6.1</v>
      </c>
      <c r="I3161" s="62">
        <f>Table1[[#This Row],[gross]]-Table1[[#This Row],[budget]]</f>
        <v>8031620</v>
      </c>
      <c r="J3161" s="61">
        <f>Table1[[#This Row],[gross]]/1000000</f>
        <v>78.031620000000004</v>
      </c>
      <c r="K3161" s="61">
        <f>Table1[[#This Row],[budget]]/1000000</f>
        <v>70</v>
      </c>
      <c r="L3161" s="71">
        <f>Table1[[#This Row],[Profit_Margin]]/1000000</f>
        <v>8.0316200000000002</v>
      </c>
    </row>
    <row r="3162" spans="1:12">
      <c r="A3162" s="68" t="s">
        <v>4370</v>
      </c>
      <c r="B3162" s="61">
        <v>130</v>
      </c>
      <c r="C3162" s="62">
        <v>31165421</v>
      </c>
      <c r="D3162" s="61" t="s">
        <v>4372</v>
      </c>
      <c r="E3162" s="61" t="s">
        <v>4373</v>
      </c>
      <c r="F3162" s="61" t="s">
        <v>37</v>
      </c>
      <c r="G3162" s="62">
        <v>60000000</v>
      </c>
      <c r="H3162" s="61">
        <v>6</v>
      </c>
      <c r="I3162" s="62">
        <f>Table1[[#This Row],[gross]]-Table1[[#This Row],[budget]]</f>
        <v>-28834579</v>
      </c>
      <c r="J3162" s="61">
        <f>Table1[[#This Row],[gross]]/1000000</f>
        <v>31.165420999999998</v>
      </c>
      <c r="K3162" s="61">
        <f>Table1[[#This Row],[budget]]/1000000</f>
        <v>60</v>
      </c>
      <c r="L3162" s="71">
        <f>Table1[[#This Row],[Profit_Margin]]/1000000</f>
        <v>-28.834579000000002</v>
      </c>
    </row>
    <row r="3163" spans="1:12">
      <c r="A3163" s="68" t="s">
        <v>6131</v>
      </c>
      <c r="B3163" s="61">
        <v>119</v>
      </c>
      <c r="C3163" s="62">
        <v>35228696</v>
      </c>
      <c r="D3163" s="61" t="s">
        <v>6132</v>
      </c>
      <c r="E3163" s="61" t="s">
        <v>6133</v>
      </c>
      <c r="F3163" s="61" t="s">
        <v>37</v>
      </c>
      <c r="G3163" s="62">
        <v>32000000</v>
      </c>
      <c r="H3163" s="61">
        <v>6.5</v>
      </c>
      <c r="I3163" s="62">
        <f>Table1[[#This Row],[gross]]-Table1[[#This Row],[budget]]</f>
        <v>3228696</v>
      </c>
      <c r="J3163" s="61">
        <f>Table1[[#This Row],[gross]]/1000000</f>
        <v>35.228695999999999</v>
      </c>
      <c r="K3163" s="61">
        <f>Table1[[#This Row],[budget]]/1000000</f>
        <v>32</v>
      </c>
      <c r="L3163" s="71">
        <f>Table1[[#This Row],[Profit_Margin]]/1000000</f>
        <v>3.2286959999999998</v>
      </c>
    </row>
    <row r="3164" spans="1:12">
      <c r="A3164" s="68" t="s">
        <v>535</v>
      </c>
      <c r="B3164" s="61">
        <v>130</v>
      </c>
      <c r="C3164" s="62">
        <v>202007640</v>
      </c>
      <c r="D3164" s="61" t="s">
        <v>1930</v>
      </c>
      <c r="E3164" s="61" t="s">
        <v>1931</v>
      </c>
      <c r="F3164" s="61" t="s">
        <v>37</v>
      </c>
      <c r="G3164" s="62">
        <v>98000000</v>
      </c>
      <c r="H3164" s="61">
        <v>6.3</v>
      </c>
      <c r="I3164" s="62">
        <f>Table1[[#This Row],[gross]]-Table1[[#This Row],[budget]]</f>
        <v>104007640</v>
      </c>
      <c r="J3164" s="61">
        <f>Table1[[#This Row],[gross]]/1000000</f>
        <v>202.00764000000001</v>
      </c>
      <c r="K3164" s="61">
        <f>Table1[[#This Row],[budget]]/1000000</f>
        <v>98</v>
      </c>
      <c r="L3164" s="71">
        <f>Table1[[#This Row],[Profit_Margin]]/1000000</f>
        <v>104.00763999999999</v>
      </c>
    </row>
    <row r="3165" spans="1:12">
      <c r="A3165" s="68" t="s">
        <v>499</v>
      </c>
      <c r="B3165" s="61">
        <v>112</v>
      </c>
      <c r="C3165" s="62">
        <v>102176165</v>
      </c>
      <c r="D3165" s="61" t="s">
        <v>501</v>
      </c>
      <c r="E3165" s="61" t="s">
        <v>503</v>
      </c>
      <c r="F3165" s="61" t="s">
        <v>37</v>
      </c>
      <c r="G3165" s="62">
        <v>145000000</v>
      </c>
      <c r="H3165" s="61">
        <v>5.2</v>
      </c>
      <c r="I3165" s="62">
        <f>Table1[[#This Row],[gross]]-Table1[[#This Row],[budget]]</f>
        <v>-42823835</v>
      </c>
      <c r="J3165" s="61">
        <f>Table1[[#This Row],[gross]]/1000000</f>
        <v>102.176165</v>
      </c>
      <c r="K3165" s="61">
        <f>Table1[[#This Row],[budget]]/1000000</f>
        <v>145</v>
      </c>
      <c r="L3165" s="71">
        <f>Table1[[#This Row],[Profit_Margin]]/1000000</f>
        <v>-42.823835000000003</v>
      </c>
    </row>
    <row r="3166" spans="1:12">
      <c r="A3166" s="68" t="s">
        <v>14123</v>
      </c>
      <c r="B3166" s="61">
        <v>89</v>
      </c>
      <c r="C3166" s="62">
        <v>27281507</v>
      </c>
      <c r="D3166" s="61" t="s">
        <v>14125</v>
      </c>
      <c r="E3166" s="61" t="s">
        <v>14126</v>
      </c>
      <c r="F3166" s="61" t="s">
        <v>37</v>
      </c>
      <c r="G3166" s="62">
        <v>12000000</v>
      </c>
      <c r="H3166" s="61">
        <v>7.7</v>
      </c>
      <c r="I3166" s="62">
        <f>Table1[[#This Row],[gross]]-Table1[[#This Row],[budget]]</f>
        <v>15281507</v>
      </c>
      <c r="J3166" s="61">
        <f>Table1[[#This Row],[gross]]/1000000</f>
        <v>27.281507000000001</v>
      </c>
      <c r="K3166" s="61">
        <f>Table1[[#This Row],[budget]]/1000000</f>
        <v>12</v>
      </c>
      <c r="L3166" s="71">
        <f>Table1[[#This Row],[Profit_Margin]]/1000000</f>
        <v>15.281507</v>
      </c>
    </row>
    <row r="3167" spans="1:12">
      <c r="A3167" s="68" t="s">
        <v>717</v>
      </c>
      <c r="B3167" s="61">
        <v>103</v>
      </c>
      <c r="C3167" s="62">
        <v>88625922</v>
      </c>
      <c r="D3167" s="61" t="s">
        <v>5759</v>
      </c>
      <c r="E3167" s="61" t="s">
        <v>5760</v>
      </c>
      <c r="F3167" s="61" t="s">
        <v>37</v>
      </c>
      <c r="G3167" s="62">
        <v>45000000</v>
      </c>
      <c r="H3167" s="61">
        <v>7.1</v>
      </c>
      <c r="I3167" s="62">
        <f>Table1[[#This Row],[gross]]-Table1[[#This Row],[budget]]</f>
        <v>43625922</v>
      </c>
      <c r="J3167" s="61">
        <f>Table1[[#This Row],[gross]]/1000000</f>
        <v>88.625922000000003</v>
      </c>
      <c r="K3167" s="61">
        <f>Table1[[#This Row],[budget]]/1000000</f>
        <v>45</v>
      </c>
      <c r="L3167" s="71">
        <f>Table1[[#This Row],[Profit_Margin]]/1000000</f>
        <v>43.625922000000003</v>
      </c>
    </row>
    <row r="3168" spans="1:12">
      <c r="A3168" s="68" t="s">
        <v>2968</v>
      </c>
      <c r="B3168" s="61">
        <v>97</v>
      </c>
      <c r="C3168" s="62">
        <v>11614236</v>
      </c>
      <c r="D3168" s="61" t="s">
        <v>1671</v>
      </c>
      <c r="E3168" s="61" t="s">
        <v>13034</v>
      </c>
      <c r="F3168" s="61" t="s">
        <v>37</v>
      </c>
      <c r="G3168" s="62">
        <v>15000000</v>
      </c>
      <c r="H3168" s="61">
        <v>5.6</v>
      </c>
      <c r="I3168" s="62">
        <f>Table1[[#This Row],[gross]]-Table1[[#This Row],[budget]]</f>
        <v>-3385764</v>
      </c>
      <c r="J3168" s="61">
        <f>Table1[[#This Row],[gross]]/1000000</f>
        <v>11.614236</v>
      </c>
      <c r="K3168" s="61">
        <f>Table1[[#This Row],[budget]]/1000000</f>
        <v>15</v>
      </c>
      <c r="L3168" s="71">
        <f>Table1[[#This Row],[Profit_Margin]]/1000000</f>
        <v>-3.385764</v>
      </c>
    </row>
    <row r="3169" spans="1:12">
      <c r="A3169" s="68" t="s">
        <v>1819</v>
      </c>
      <c r="B3169" s="61">
        <v>104</v>
      </c>
      <c r="C3169" s="62">
        <v>27053815</v>
      </c>
      <c r="D3169" s="61" t="s">
        <v>81</v>
      </c>
      <c r="E3169" s="61" t="s">
        <v>6664</v>
      </c>
      <c r="F3169" s="61" t="s">
        <v>37</v>
      </c>
      <c r="G3169" s="62">
        <v>40000000</v>
      </c>
      <c r="H3169" s="61">
        <v>4.7</v>
      </c>
      <c r="I3169" s="62">
        <f>Table1[[#This Row],[gross]]-Table1[[#This Row],[budget]]</f>
        <v>-12946185</v>
      </c>
      <c r="J3169" s="61">
        <f>Table1[[#This Row],[gross]]/1000000</f>
        <v>27.053815</v>
      </c>
      <c r="K3169" s="61">
        <f>Table1[[#This Row],[budget]]/1000000</f>
        <v>40</v>
      </c>
      <c r="L3169" s="71">
        <f>Table1[[#This Row],[Profit_Margin]]/1000000</f>
        <v>-12.946185</v>
      </c>
    </row>
    <row r="3170" spans="1:12">
      <c r="A3170" s="68" t="s">
        <v>5702</v>
      </c>
      <c r="B3170" s="61">
        <v>85</v>
      </c>
      <c r="C3170" s="62">
        <v>86930411</v>
      </c>
      <c r="D3170" s="61" t="s">
        <v>1009</v>
      </c>
      <c r="E3170" s="61" t="s">
        <v>10210</v>
      </c>
      <c r="F3170" s="61" t="s">
        <v>37</v>
      </c>
      <c r="G3170" s="62">
        <v>23000000</v>
      </c>
      <c r="H3170" s="61">
        <v>6.8</v>
      </c>
      <c r="I3170" s="62">
        <f>Table1[[#This Row],[gross]]-Table1[[#This Row],[budget]]</f>
        <v>63930411</v>
      </c>
      <c r="J3170" s="61">
        <f>Table1[[#This Row],[gross]]/1000000</f>
        <v>86.930411000000007</v>
      </c>
      <c r="K3170" s="61">
        <f>Table1[[#This Row],[budget]]/1000000</f>
        <v>23</v>
      </c>
      <c r="L3170" s="71">
        <f>Table1[[#This Row],[Profit_Margin]]/1000000</f>
        <v>63.930410999999999</v>
      </c>
    </row>
    <row r="3171" spans="1:12">
      <c r="A3171" s="68" t="s">
        <v>18191</v>
      </c>
      <c r="B3171" s="61">
        <v>100</v>
      </c>
      <c r="C3171" s="62">
        <v>513836</v>
      </c>
      <c r="D3171" s="61" t="s">
        <v>1415</v>
      </c>
      <c r="E3171" s="61" t="s">
        <v>18193</v>
      </c>
      <c r="F3171" s="61" t="s">
        <v>1464</v>
      </c>
      <c r="G3171" s="62">
        <v>4600000</v>
      </c>
      <c r="H3171" s="61">
        <v>7.2</v>
      </c>
      <c r="I3171" s="62">
        <f>Table1[[#This Row],[gross]]-Table1[[#This Row],[budget]]</f>
        <v>-4086164</v>
      </c>
      <c r="J3171" s="61">
        <f>Table1[[#This Row],[gross]]/1000000</f>
        <v>0.51383599999999996</v>
      </c>
      <c r="K3171" s="61">
        <f>Table1[[#This Row],[budget]]/1000000</f>
        <v>4.5999999999999996</v>
      </c>
      <c r="L3171" s="71">
        <f>Table1[[#This Row],[Profit_Margin]]/1000000</f>
        <v>-4.0861640000000001</v>
      </c>
    </row>
    <row r="3172" spans="1:12">
      <c r="A3172" s="68" t="s">
        <v>6148</v>
      </c>
      <c r="B3172" s="61">
        <v>101</v>
      </c>
      <c r="C3172" s="62">
        <v>37617947</v>
      </c>
      <c r="D3172" s="61" t="s">
        <v>5851</v>
      </c>
      <c r="E3172" s="61" t="s">
        <v>7464</v>
      </c>
      <c r="F3172" s="61" t="s">
        <v>37</v>
      </c>
      <c r="G3172" s="62">
        <v>30000000</v>
      </c>
      <c r="H3172" s="61">
        <v>6.8</v>
      </c>
      <c r="I3172" s="62">
        <f>Table1[[#This Row],[gross]]-Table1[[#This Row],[budget]]</f>
        <v>7617947</v>
      </c>
      <c r="J3172" s="61">
        <f>Table1[[#This Row],[gross]]/1000000</f>
        <v>37.617947000000001</v>
      </c>
      <c r="K3172" s="61">
        <f>Table1[[#This Row],[budget]]/1000000</f>
        <v>30</v>
      </c>
      <c r="L3172" s="71">
        <f>Table1[[#This Row],[Profit_Margin]]/1000000</f>
        <v>7.617947</v>
      </c>
    </row>
    <row r="3173" spans="1:12">
      <c r="A3173" s="68" t="s">
        <v>3088</v>
      </c>
      <c r="B3173" s="61">
        <v>140</v>
      </c>
      <c r="C3173" s="62">
        <v>44484065</v>
      </c>
      <c r="D3173" s="61" t="s">
        <v>1120</v>
      </c>
      <c r="E3173" s="61" t="s">
        <v>5236</v>
      </c>
      <c r="F3173" s="61" t="s">
        <v>37</v>
      </c>
      <c r="G3173" s="62">
        <v>50000000</v>
      </c>
      <c r="H3173" s="61">
        <v>7.3</v>
      </c>
      <c r="I3173" s="62">
        <f>Table1[[#This Row],[gross]]-Table1[[#This Row],[budget]]</f>
        <v>-5515935</v>
      </c>
      <c r="J3173" s="61">
        <f>Table1[[#This Row],[gross]]/1000000</f>
        <v>44.484065000000001</v>
      </c>
      <c r="K3173" s="61">
        <f>Table1[[#This Row],[budget]]/1000000</f>
        <v>50</v>
      </c>
      <c r="L3173" s="71">
        <f>Table1[[#This Row],[Profit_Margin]]/1000000</f>
        <v>-5.5159349999999998</v>
      </c>
    </row>
    <row r="3174" spans="1:12">
      <c r="A3174" s="68" t="s">
        <v>12849</v>
      </c>
      <c r="B3174" s="61">
        <v>118</v>
      </c>
      <c r="C3174" s="62">
        <v>1330827</v>
      </c>
      <c r="D3174" s="61" t="s">
        <v>5544</v>
      </c>
      <c r="E3174" s="61" t="s">
        <v>16427</v>
      </c>
      <c r="F3174" s="61" t="s">
        <v>37</v>
      </c>
      <c r="G3174" s="62">
        <v>7000000</v>
      </c>
      <c r="H3174" s="61">
        <v>7</v>
      </c>
      <c r="I3174" s="62">
        <f>Table1[[#This Row],[gross]]-Table1[[#This Row],[budget]]</f>
        <v>-5669173</v>
      </c>
      <c r="J3174" s="61">
        <f>Table1[[#This Row],[gross]]/1000000</f>
        <v>1.330827</v>
      </c>
      <c r="K3174" s="61">
        <f>Table1[[#This Row],[budget]]/1000000</f>
        <v>7</v>
      </c>
      <c r="L3174" s="71">
        <f>Table1[[#This Row],[Profit_Margin]]/1000000</f>
        <v>-5.6691729999999998</v>
      </c>
    </row>
    <row r="3175" spans="1:12">
      <c r="A3175" s="68" t="s">
        <v>6704</v>
      </c>
      <c r="B3175" s="61">
        <v>114</v>
      </c>
      <c r="C3175" s="62">
        <v>50728000</v>
      </c>
      <c r="D3175" s="61" t="s">
        <v>1120</v>
      </c>
      <c r="E3175" s="61" t="s">
        <v>10373</v>
      </c>
      <c r="F3175" s="61" t="s">
        <v>37</v>
      </c>
      <c r="G3175" s="62">
        <v>22000000</v>
      </c>
      <c r="H3175" s="61">
        <v>5.8</v>
      </c>
      <c r="I3175" s="62">
        <f>Table1[[#This Row],[gross]]-Table1[[#This Row],[budget]]</f>
        <v>28728000</v>
      </c>
      <c r="J3175" s="61">
        <f>Table1[[#This Row],[gross]]/1000000</f>
        <v>50.728000000000002</v>
      </c>
      <c r="K3175" s="61">
        <f>Table1[[#This Row],[budget]]/1000000</f>
        <v>22</v>
      </c>
      <c r="L3175" s="71">
        <f>Table1[[#This Row],[Profit_Margin]]/1000000</f>
        <v>28.728000000000002</v>
      </c>
    </row>
    <row r="3176" spans="1:12">
      <c r="A3176" s="68" t="s">
        <v>13692</v>
      </c>
      <c r="B3176" s="61">
        <v>92</v>
      </c>
      <c r="C3176" s="62">
        <v>28972187</v>
      </c>
      <c r="D3176" s="61" t="s">
        <v>1671</v>
      </c>
      <c r="E3176" s="61" t="s">
        <v>13693</v>
      </c>
      <c r="F3176" s="61" t="s">
        <v>37</v>
      </c>
      <c r="G3176" s="62">
        <v>13000000</v>
      </c>
      <c r="H3176" s="61">
        <v>5.9</v>
      </c>
      <c r="I3176" s="62">
        <f>Table1[[#This Row],[gross]]-Table1[[#This Row],[budget]]</f>
        <v>15972187</v>
      </c>
      <c r="J3176" s="61">
        <f>Table1[[#This Row],[gross]]/1000000</f>
        <v>28.972187000000002</v>
      </c>
      <c r="K3176" s="61">
        <f>Table1[[#This Row],[budget]]/1000000</f>
        <v>13</v>
      </c>
      <c r="L3176" s="71">
        <f>Table1[[#This Row],[Profit_Margin]]/1000000</f>
        <v>15.972187</v>
      </c>
    </row>
    <row r="3177" spans="1:12">
      <c r="A3177" s="68" t="s">
        <v>4945</v>
      </c>
      <c r="B3177" s="61">
        <v>150</v>
      </c>
      <c r="C3177" s="62">
        <v>12712093</v>
      </c>
      <c r="D3177" s="61" t="s">
        <v>6113</v>
      </c>
      <c r="E3177" s="61" t="s">
        <v>8593</v>
      </c>
      <c r="F3177" s="61" t="s">
        <v>37</v>
      </c>
      <c r="G3177" s="62">
        <v>30000000</v>
      </c>
      <c r="H3177" s="61">
        <v>6.7</v>
      </c>
      <c r="I3177" s="62">
        <f>Table1[[#This Row],[gross]]-Table1[[#This Row],[budget]]</f>
        <v>-17287907</v>
      </c>
      <c r="J3177" s="61">
        <f>Table1[[#This Row],[gross]]/1000000</f>
        <v>12.712092999999999</v>
      </c>
      <c r="K3177" s="61">
        <f>Table1[[#This Row],[budget]]/1000000</f>
        <v>30</v>
      </c>
      <c r="L3177" s="71">
        <f>Table1[[#This Row],[Profit_Margin]]/1000000</f>
        <v>-17.287907000000001</v>
      </c>
    </row>
    <row r="3178" spans="1:12">
      <c r="A3178" s="68" t="s">
        <v>9162</v>
      </c>
      <c r="B3178" s="61">
        <v>123</v>
      </c>
      <c r="C3178" s="62">
        <v>10297897</v>
      </c>
      <c r="D3178" s="61" t="s">
        <v>9164</v>
      </c>
      <c r="E3178" s="61" t="s">
        <v>9165</v>
      </c>
      <c r="F3178" s="61" t="s">
        <v>37</v>
      </c>
      <c r="G3178" s="62">
        <v>27000000</v>
      </c>
      <c r="H3178" s="61">
        <v>6</v>
      </c>
      <c r="I3178" s="62">
        <f>Table1[[#This Row],[gross]]-Table1[[#This Row],[budget]]</f>
        <v>-16702103</v>
      </c>
      <c r="J3178" s="61">
        <f>Table1[[#This Row],[gross]]/1000000</f>
        <v>10.297897000000001</v>
      </c>
      <c r="K3178" s="61">
        <f>Table1[[#This Row],[budget]]/1000000</f>
        <v>27</v>
      </c>
      <c r="L3178" s="71">
        <f>Table1[[#This Row],[Profit_Margin]]/1000000</f>
        <v>-16.702103000000001</v>
      </c>
    </row>
    <row r="3179" spans="1:12">
      <c r="A3179" s="68" t="s">
        <v>9813</v>
      </c>
      <c r="B3179" s="61">
        <v>99</v>
      </c>
      <c r="C3179" s="62">
        <v>14983572</v>
      </c>
      <c r="D3179" s="61" t="s">
        <v>1415</v>
      </c>
      <c r="E3179" s="61" t="s">
        <v>9814</v>
      </c>
      <c r="F3179" s="61" t="s">
        <v>37</v>
      </c>
      <c r="G3179" s="62">
        <v>25000000</v>
      </c>
      <c r="H3179" s="61">
        <v>4.7</v>
      </c>
      <c r="I3179" s="62">
        <f>Table1[[#This Row],[gross]]-Table1[[#This Row],[budget]]</f>
        <v>-10016428</v>
      </c>
      <c r="J3179" s="61">
        <f>Table1[[#This Row],[gross]]/1000000</f>
        <v>14.983572000000001</v>
      </c>
      <c r="K3179" s="61">
        <f>Table1[[#This Row],[budget]]/1000000</f>
        <v>25</v>
      </c>
      <c r="L3179" s="71">
        <f>Table1[[#This Row],[Profit_Margin]]/1000000</f>
        <v>-10.016427999999999</v>
      </c>
    </row>
    <row r="3180" spans="1:12">
      <c r="A3180" s="68" t="s">
        <v>8508</v>
      </c>
      <c r="B3180" s="61">
        <v>133</v>
      </c>
      <c r="C3180" s="62">
        <v>21129348</v>
      </c>
      <c r="D3180" s="61" t="s">
        <v>5274</v>
      </c>
      <c r="E3180" s="61" t="s">
        <v>8510</v>
      </c>
      <c r="F3180" s="61" t="s">
        <v>37</v>
      </c>
      <c r="G3180" s="62">
        <v>35000000</v>
      </c>
      <c r="H3180" s="61">
        <v>7.4</v>
      </c>
      <c r="I3180" s="62">
        <f>Table1[[#This Row],[gross]]-Table1[[#This Row],[budget]]</f>
        <v>-13870652</v>
      </c>
      <c r="J3180" s="61">
        <f>Table1[[#This Row],[gross]]/1000000</f>
        <v>21.129348</v>
      </c>
      <c r="K3180" s="61">
        <f>Table1[[#This Row],[budget]]/1000000</f>
        <v>35</v>
      </c>
      <c r="L3180" s="71">
        <f>Table1[[#This Row],[Profit_Margin]]/1000000</f>
        <v>-13.870652</v>
      </c>
    </row>
    <row r="3181" spans="1:12">
      <c r="A3181" s="68" t="s">
        <v>17189</v>
      </c>
      <c r="B3181" s="61">
        <v>81</v>
      </c>
      <c r="C3181" s="62">
        <v>7825820</v>
      </c>
      <c r="D3181" s="61" t="s">
        <v>2215</v>
      </c>
      <c r="E3181" s="61" t="s">
        <v>18535</v>
      </c>
      <c r="F3181" s="61" t="s">
        <v>37</v>
      </c>
      <c r="G3181" s="62">
        <v>4000000</v>
      </c>
      <c r="H3181" s="61">
        <v>5.9</v>
      </c>
      <c r="I3181" s="62">
        <f>Table1[[#This Row],[gross]]-Table1[[#This Row],[budget]]</f>
        <v>3825820</v>
      </c>
      <c r="J3181" s="61">
        <f>Table1[[#This Row],[gross]]/1000000</f>
        <v>7.8258200000000002</v>
      </c>
      <c r="K3181" s="61">
        <f>Table1[[#This Row],[budget]]/1000000</f>
        <v>4</v>
      </c>
      <c r="L3181" s="71">
        <f>Table1[[#This Row],[Profit_Margin]]/1000000</f>
        <v>3.8258200000000002</v>
      </c>
    </row>
    <row r="3182" spans="1:12">
      <c r="A3182" s="68" t="s">
        <v>3817</v>
      </c>
      <c r="B3182" s="61">
        <v>133</v>
      </c>
      <c r="C3182" s="62">
        <v>18653746</v>
      </c>
      <c r="D3182" s="61" t="s">
        <v>852</v>
      </c>
      <c r="E3182" s="61" t="s">
        <v>7024</v>
      </c>
      <c r="F3182" s="61" t="s">
        <v>37</v>
      </c>
      <c r="G3182" s="62">
        <v>38000000</v>
      </c>
      <c r="H3182" s="61">
        <v>6.7</v>
      </c>
      <c r="I3182" s="62">
        <f>Table1[[#This Row],[gross]]-Table1[[#This Row],[budget]]</f>
        <v>-19346254</v>
      </c>
      <c r="J3182" s="61">
        <f>Table1[[#This Row],[gross]]/1000000</f>
        <v>18.653746000000002</v>
      </c>
      <c r="K3182" s="61">
        <f>Table1[[#This Row],[budget]]/1000000</f>
        <v>38</v>
      </c>
      <c r="L3182" s="71">
        <f>Table1[[#This Row],[Profit_Margin]]/1000000</f>
        <v>-19.346253999999998</v>
      </c>
    </row>
    <row r="3183" spans="1:12">
      <c r="A3183" s="68" t="s">
        <v>6396</v>
      </c>
      <c r="B3183" s="61">
        <v>123</v>
      </c>
      <c r="C3183" s="62">
        <v>64286</v>
      </c>
      <c r="D3183" s="61" t="s">
        <v>214</v>
      </c>
      <c r="E3183" s="61" t="s">
        <v>8162</v>
      </c>
      <c r="F3183" s="61" t="s">
        <v>37</v>
      </c>
      <c r="G3183" s="62">
        <v>29000000</v>
      </c>
      <c r="H3183" s="61">
        <v>7.9</v>
      </c>
      <c r="I3183" s="62">
        <f>Table1[[#This Row],[gross]]-Table1[[#This Row],[budget]]</f>
        <v>-28935714</v>
      </c>
      <c r="J3183" s="61">
        <f>Table1[[#This Row],[gross]]/1000000</f>
        <v>6.4285999999999996E-2</v>
      </c>
      <c r="K3183" s="61">
        <f>Table1[[#This Row],[budget]]/1000000</f>
        <v>29</v>
      </c>
      <c r="L3183" s="71">
        <f>Table1[[#This Row],[Profit_Margin]]/1000000</f>
        <v>-28.935714000000001</v>
      </c>
    </row>
    <row r="3184" spans="1:12">
      <c r="A3184" s="68" t="s">
        <v>1489</v>
      </c>
      <c r="B3184" s="61">
        <v>108</v>
      </c>
      <c r="C3184" s="62">
        <v>24984868</v>
      </c>
      <c r="D3184" s="61" t="s">
        <v>334</v>
      </c>
      <c r="E3184" s="61" t="s">
        <v>12964</v>
      </c>
      <c r="F3184" s="61" t="s">
        <v>37</v>
      </c>
      <c r="G3184" s="62">
        <v>15000000</v>
      </c>
      <c r="H3184" s="61">
        <v>6.3</v>
      </c>
      <c r="I3184" s="62">
        <f>Table1[[#This Row],[gross]]-Table1[[#This Row],[budget]]</f>
        <v>9984868</v>
      </c>
      <c r="J3184" s="61">
        <f>Table1[[#This Row],[gross]]/1000000</f>
        <v>24.984867999999999</v>
      </c>
      <c r="K3184" s="61">
        <f>Table1[[#This Row],[budget]]/1000000</f>
        <v>15</v>
      </c>
      <c r="L3184" s="71">
        <f>Table1[[#This Row],[Profit_Margin]]/1000000</f>
        <v>9.9848680000000005</v>
      </c>
    </row>
    <row r="3185" spans="1:12">
      <c r="A3185" s="68" t="s">
        <v>1324</v>
      </c>
      <c r="B3185" s="61">
        <v>98</v>
      </c>
      <c r="C3185" s="62">
        <v>35063732</v>
      </c>
      <c r="D3185" s="61" t="s">
        <v>852</v>
      </c>
      <c r="E3185" s="61" t="s">
        <v>7949</v>
      </c>
      <c r="F3185" s="61" t="s">
        <v>37</v>
      </c>
      <c r="G3185" s="62">
        <v>32000000</v>
      </c>
      <c r="H3185" s="61">
        <v>6.4</v>
      </c>
      <c r="I3185" s="62">
        <f>Table1[[#This Row],[gross]]-Table1[[#This Row],[budget]]</f>
        <v>3063732</v>
      </c>
      <c r="J3185" s="61">
        <f>Table1[[#This Row],[gross]]/1000000</f>
        <v>35.063732000000002</v>
      </c>
      <c r="K3185" s="61">
        <f>Table1[[#This Row],[budget]]/1000000</f>
        <v>32</v>
      </c>
      <c r="L3185" s="71">
        <f>Table1[[#This Row],[Profit_Margin]]/1000000</f>
        <v>3.0637319999999999</v>
      </c>
    </row>
    <row r="3186" spans="1:12">
      <c r="A3186" s="68" t="s">
        <v>8261</v>
      </c>
      <c r="B3186" s="61">
        <v>85</v>
      </c>
      <c r="C3186" s="62">
        <v>64238770</v>
      </c>
      <c r="D3186" s="61" t="s">
        <v>471</v>
      </c>
      <c r="E3186" s="61" t="s">
        <v>8262</v>
      </c>
      <c r="F3186" s="61" t="s">
        <v>37</v>
      </c>
      <c r="G3186" s="62">
        <v>42000000</v>
      </c>
      <c r="H3186" s="61">
        <v>5.8</v>
      </c>
      <c r="I3186" s="62">
        <f>Table1[[#This Row],[gross]]-Table1[[#This Row],[budget]]</f>
        <v>22238770</v>
      </c>
      <c r="J3186" s="61">
        <f>Table1[[#This Row],[gross]]/1000000</f>
        <v>64.238770000000002</v>
      </c>
      <c r="K3186" s="61">
        <f>Table1[[#This Row],[budget]]/1000000</f>
        <v>42</v>
      </c>
      <c r="L3186" s="71">
        <f>Table1[[#This Row],[Profit_Margin]]/1000000</f>
        <v>22.238769999999999</v>
      </c>
    </row>
    <row r="3187" spans="1:12">
      <c r="A3187" s="68" t="s">
        <v>2289</v>
      </c>
      <c r="B3187" s="61">
        <v>110</v>
      </c>
      <c r="C3187" s="62">
        <v>190562</v>
      </c>
      <c r="D3187" s="61" t="s">
        <v>2290</v>
      </c>
      <c r="E3187" s="61" t="s">
        <v>2292</v>
      </c>
      <c r="F3187" s="61" t="s">
        <v>37</v>
      </c>
      <c r="G3187" s="62">
        <v>90000000</v>
      </c>
      <c r="H3187" s="61">
        <v>4.4000000000000004</v>
      </c>
      <c r="I3187" s="62">
        <f>Table1[[#This Row],[gross]]-Table1[[#This Row],[budget]]</f>
        <v>-89809438</v>
      </c>
      <c r="J3187" s="61">
        <f>Table1[[#This Row],[gross]]/1000000</f>
        <v>0.19056200000000001</v>
      </c>
      <c r="K3187" s="61">
        <f>Table1[[#This Row],[budget]]/1000000</f>
        <v>90</v>
      </c>
      <c r="L3187" s="71">
        <f>Table1[[#This Row],[Profit_Margin]]/1000000</f>
        <v>-89.809438</v>
      </c>
    </row>
    <row r="3188" spans="1:12">
      <c r="A3188" s="68" t="s">
        <v>11673</v>
      </c>
      <c r="B3188" s="61">
        <v>92</v>
      </c>
      <c r="C3188" s="62">
        <v>2119994</v>
      </c>
      <c r="D3188" s="61" t="s">
        <v>11675</v>
      </c>
      <c r="E3188" s="61" t="s">
        <v>11677</v>
      </c>
      <c r="F3188" s="61" t="s">
        <v>37</v>
      </c>
      <c r="G3188" s="62">
        <v>19000000</v>
      </c>
      <c r="H3188" s="61">
        <v>5.7</v>
      </c>
      <c r="I3188" s="62">
        <f>Table1[[#This Row],[gross]]-Table1[[#This Row],[budget]]</f>
        <v>-16880006</v>
      </c>
      <c r="J3188" s="61">
        <f>Table1[[#This Row],[gross]]/1000000</f>
        <v>2.1199940000000002</v>
      </c>
      <c r="K3188" s="61">
        <f>Table1[[#This Row],[budget]]/1000000</f>
        <v>19</v>
      </c>
      <c r="L3188" s="71">
        <f>Table1[[#This Row],[Profit_Margin]]/1000000</f>
        <v>-16.880006000000002</v>
      </c>
    </row>
    <row r="3189" spans="1:12">
      <c r="A3189" s="68" t="s">
        <v>514</v>
      </c>
      <c r="B3189" s="61">
        <v>95</v>
      </c>
      <c r="C3189" s="62">
        <v>128769345</v>
      </c>
      <c r="D3189" s="61" t="s">
        <v>2469</v>
      </c>
      <c r="E3189" s="61" t="s">
        <v>4585</v>
      </c>
      <c r="F3189" s="61" t="s">
        <v>37</v>
      </c>
      <c r="G3189" s="62">
        <v>54000000</v>
      </c>
      <c r="H3189" s="61">
        <v>5.6</v>
      </c>
      <c r="I3189" s="62">
        <f>Table1[[#This Row],[gross]]-Table1[[#This Row],[budget]]</f>
        <v>74769345</v>
      </c>
      <c r="J3189" s="61">
        <f>Table1[[#This Row],[gross]]/1000000</f>
        <v>128.76934499999999</v>
      </c>
      <c r="K3189" s="61">
        <f>Table1[[#This Row],[budget]]/1000000</f>
        <v>54</v>
      </c>
      <c r="L3189" s="71">
        <f>Table1[[#This Row],[Profit_Margin]]/1000000</f>
        <v>74.769345000000001</v>
      </c>
    </row>
    <row r="3190" spans="1:12">
      <c r="A3190" s="68" t="s">
        <v>11881</v>
      </c>
      <c r="B3190" s="61">
        <v>111</v>
      </c>
      <c r="C3190" s="62">
        <v>29106737</v>
      </c>
      <c r="D3190" s="61" t="s">
        <v>1415</v>
      </c>
      <c r="E3190" s="61" t="s">
        <v>12859</v>
      </c>
      <c r="F3190" s="61" t="s">
        <v>37</v>
      </c>
      <c r="G3190" s="62">
        <v>15000000</v>
      </c>
      <c r="H3190" s="61">
        <v>6</v>
      </c>
      <c r="I3190" s="62">
        <f>Table1[[#This Row],[gross]]-Table1[[#This Row],[budget]]</f>
        <v>14106737</v>
      </c>
      <c r="J3190" s="61">
        <f>Table1[[#This Row],[gross]]/1000000</f>
        <v>29.106736999999999</v>
      </c>
      <c r="K3190" s="61">
        <f>Table1[[#This Row],[budget]]/1000000</f>
        <v>15</v>
      </c>
      <c r="L3190" s="71">
        <f>Table1[[#This Row],[Profit_Margin]]/1000000</f>
        <v>14.106737000000001</v>
      </c>
    </row>
    <row r="3191" spans="1:12">
      <c r="A3191" s="68" t="s">
        <v>6496</v>
      </c>
      <c r="B3191" s="61">
        <v>105</v>
      </c>
      <c r="C3191" s="62">
        <v>51853450</v>
      </c>
      <c r="D3191" s="61" t="s">
        <v>4795</v>
      </c>
      <c r="E3191" s="61" t="s">
        <v>6497</v>
      </c>
      <c r="F3191" s="61" t="s">
        <v>37</v>
      </c>
      <c r="G3191" s="62">
        <v>25000000</v>
      </c>
      <c r="H3191" s="61">
        <v>6.6</v>
      </c>
      <c r="I3191" s="62">
        <f>Table1[[#This Row],[gross]]-Table1[[#This Row],[budget]]</f>
        <v>26853450</v>
      </c>
      <c r="J3191" s="61">
        <f>Table1[[#This Row],[gross]]/1000000</f>
        <v>51.853450000000002</v>
      </c>
      <c r="K3191" s="61">
        <f>Table1[[#This Row],[budget]]/1000000</f>
        <v>25</v>
      </c>
      <c r="L3191" s="71">
        <f>Table1[[#This Row],[Profit_Margin]]/1000000</f>
        <v>26.853449999999999</v>
      </c>
    </row>
    <row r="3192" spans="1:12">
      <c r="A3192" s="68" t="s">
        <v>16435</v>
      </c>
      <c r="B3192" s="61">
        <v>100</v>
      </c>
      <c r="C3192" s="62">
        <v>12610552</v>
      </c>
      <c r="D3192" s="61" t="s">
        <v>262</v>
      </c>
      <c r="E3192" s="61" t="s">
        <v>16437</v>
      </c>
      <c r="F3192" s="61" t="s">
        <v>37</v>
      </c>
      <c r="G3192" s="62">
        <v>7500000</v>
      </c>
      <c r="H3192" s="61">
        <v>3.5</v>
      </c>
      <c r="I3192" s="62">
        <f>Table1[[#This Row],[gross]]-Table1[[#This Row],[budget]]</f>
        <v>5110552</v>
      </c>
      <c r="J3192" s="61">
        <f>Table1[[#This Row],[gross]]/1000000</f>
        <v>12.610552</v>
      </c>
      <c r="K3192" s="61">
        <f>Table1[[#This Row],[budget]]/1000000</f>
        <v>7.5</v>
      </c>
      <c r="L3192" s="71">
        <f>Table1[[#This Row],[Profit_Margin]]/1000000</f>
        <v>5.1105520000000002</v>
      </c>
    </row>
    <row r="3193" spans="1:12">
      <c r="A3193" s="68" t="s">
        <v>5495</v>
      </c>
      <c r="B3193" s="61">
        <v>85</v>
      </c>
      <c r="C3193" s="62">
        <v>43905746</v>
      </c>
      <c r="D3193" s="61" t="s">
        <v>2813</v>
      </c>
      <c r="E3193" s="61" t="s">
        <v>5496</v>
      </c>
      <c r="F3193" s="61" t="s">
        <v>37</v>
      </c>
      <c r="G3193" s="62">
        <v>49000000</v>
      </c>
      <c r="H3193" s="61">
        <v>5.9</v>
      </c>
      <c r="I3193" s="62">
        <f>Table1[[#This Row],[gross]]-Table1[[#This Row],[budget]]</f>
        <v>-5094254</v>
      </c>
      <c r="J3193" s="61">
        <f>Table1[[#This Row],[gross]]/1000000</f>
        <v>43.905746000000001</v>
      </c>
      <c r="K3193" s="61">
        <f>Table1[[#This Row],[budget]]/1000000</f>
        <v>49</v>
      </c>
      <c r="L3193" s="71">
        <f>Table1[[#This Row],[Profit_Margin]]/1000000</f>
        <v>-5.0942540000000003</v>
      </c>
    </row>
    <row r="3194" spans="1:12">
      <c r="A3194" s="68" t="s">
        <v>11431</v>
      </c>
      <c r="B3194" s="61">
        <v>88</v>
      </c>
      <c r="C3194" s="62">
        <v>1064277</v>
      </c>
      <c r="D3194" s="61" t="s">
        <v>9790</v>
      </c>
      <c r="E3194" s="61" t="s">
        <v>11433</v>
      </c>
      <c r="F3194" s="61" t="s">
        <v>37</v>
      </c>
      <c r="G3194" s="62">
        <v>20000000</v>
      </c>
      <c r="H3194" s="61">
        <v>6.7</v>
      </c>
      <c r="I3194" s="62">
        <f>Table1[[#This Row],[gross]]-Table1[[#This Row],[budget]]</f>
        <v>-18935723</v>
      </c>
      <c r="J3194" s="61">
        <f>Table1[[#This Row],[gross]]/1000000</f>
        <v>1.0642769999999999</v>
      </c>
      <c r="K3194" s="61">
        <f>Table1[[#This Row],[budget]]/1000000</f>
        <v>20</v>
      </c>
      <c r="L3194" s="71">
        <f>Table1[[#This Row],[Profit_Margin]]/1000000</f>
        <v>-18.935722999999999</v>
      </c>
    </row>
    <row r="3195" spans="1:12">
      <c r="A3195" s="68" t="s">
        <v>15386</v>
      </c>
      <c r="B3195" s="61">
        <v>91</v>
      </c>
      <c r="C3195" s="62">
        <v>19348</v>
      </c>
      <c r="D3195" s="61" t="s">
        <v>2527</v>
      </c>
      <c r="E3195" s="61" t="s">
        <v>15387</v>
      </c>
      <c r="F3195" s="61" t="s">
        <v>37</v>
      </c>
      <c r="G3195" s="62">
        <v>10000000</v>
      </c>
      <c r="H3195" s="61">
        <v>5.5</v>
      </c>
      <c r="I3195" s="62">
        <f>Table1[[#This Row],[gross]]-Table1[[#This Row],[budget]]</f>
        <v>-9980652</v>
      </c>
      <c r="J3195" s="61">
        <f>Table1[[#This Row],[gross]]/1000000</f>
        <v>1.9348000000000001E-2</v>
      </c>
      <c r="K3195" s="61">
        <f>Table1[[#This Row],[budget]]/1000000</f>
        <v>10</v>
      </c>
      <c r="L3195" s="71">
        <f>Table1[[#This Row],[Profit_Margin]]/1000000</f>
        <v>-9.9806519999999992</v>
      </c>
    </row>
    <row r="3196" spans="1:12">
      <c r="A3196" s="68" t="s">
        <v>5081</v>
      </c>
      <c r="B3196" s="61">
        <v>102</v>
      </c>
      <c r="C3196" s="62">
        <v>7659747</v>
      </c>
      <c r="D3196" s="61" t="s">
        <v>1156</v>
      </c>
      <c r="E3196" s="61" t="s">
        <v>7669</v>
      </c>
      <c r="F3196" s="61" t="s">
        <v>37</v>
      </c>
      <c r="G3196" s="62">
        <v>38000000</v>
      </c>
      <c r="H3196" s="61">
        <v>5.0999999999999996</v>
      </c>
      <c r="I3196" s="62">
        <f>Table1[[#This Row],[gross]]-Table1[[#This Row],[budget]]</f>
        <v>-30340253</v>
      </c>
      <c r="J3196" s="61">
        <f>Table1[[#This Row],[gross]]/1000000</f>
        <v>7.6597470000000003</v>
      </c>
      <c r="K3196" s="61">
        <f>Table1[[#This Row],[budget]]/1000000</f>
        <v>38</v>
      </c>
      <c r="L3196" s="71">
        <f>Table1[[#This Row],[Profit_Margin]]/1000000</f>
        <v>-30.340253000000001</v>
      </c>
    </row>
    <row r="3197" spans="1:12">
      <c r="A3197" s="68" t="s">
        <v>5076</v>
      </c>
      <c r="B3197" s="61">
        <v>115</v>
      </c>
      <c r="C3197" s="62">
        <v>38168022</v>
      </c>
      <c r="D3197" s="61" t="s">
        <v>17534</v>
      </c>
      <c r="E3197" s="61" t="s">
        <v>19177</v>
      </c>
      <c r="F3197" s="61" t="s">
        <v>37</v>
      </c>
      <c r="G3197" s="62">
        <v>3000000</v>
      </c>
      <c r="H3197" s="61">
        <v>6.6</v>
      </c>
      <c r="I3197" s="62">
        <f>Table1[[#This Row],[gross]]-Table1[[#This Row],[budget]]</f>
        <v>35168022</v>
      </c>
      <c r="J3197" s="61">
        <f>Table1[[#This Row],[gross]]/1000000</f>
        <v>38.168022000000001</v>
      </c>
      <c r="K3197" s="61">
        <f>Table1[[#This Row],[budget]]/1000000</f>
        <v>3</v>
      </c>
      <c r="L3197" s="71">
        <f>Table1[[#This Row],[Profit_Margin]]/1000000</f>
        <v>35.168022000000001</v>
      </c>
    </row>
    <row r="3198" spans="1:12">
      <c r="A3198" s="68" t="s">
        <v>6736</v>
      </c>
      <c r="B3198" s="61">
        <v>105</v>
      </c>
      <c r="C3198" s="62">
        <v>7159147</v>
      </c>
      <c r="D3198" s="61" t="s">
        <v>1924</v>
      </c>
      <c r="E3198" s="61" t="s">
        <v>18544</v>
      </c>
      <c r="F3198" s="61" t="s">
        <v>2778</v>
      </c>
      <c r="G3198" s="62">
        <v>3400000</v>
      </c>
      <c r="H3198" s="61">
        <v>7.5</v>
      </c>
      <c r="I3198" s="62">
        <f>Table1[[#This Row],[gross]]-Table1[[#This Row],[budget]]</f>
        <v>3759147</v>
      </c>
      <c r="J3198" s="61">
        <f>Table1[[#This Row],[gross]]/1000000</f>
        <v>7.1591469999999999</v>
      </c>
      <c r="K3198" s="61">
        <f>Table1[[#This Row],[budget]]/1000000</f>
        <v>3.4</v>
      </c>
      <c r="L3198" s="71">
        <f>Table1[[#This Row],[Profit_Margin]]/1000000</f>
        <v>3.759147</v>
      </c>
    </row>
    <row r="3199" spans="1:12">
      <c r="A3199" s="68" t="s">
        <v>6667</v>
      </c>
      <c r="B3199" s="61">
        <v>115</v>
      </c>
      <c r="C3199" s="62">
        <v>26814957</v>
      </c>
      <c r="D3199" s="61" t="s">
        <v>6113</v>
      </c>
      <c r="E3199" s="61" t="s">
        <v>6668</v>
      </c>
      <c r="F3199" s="61" t="s">
        <v>37</v>
      </c>
      <c r="G3199" s="62">
        <v>35000000</v>
      </c>
      <c r="H3199" s="61">
        <v>6.7</v>
      </c>
      <c r="I3199" s="62">
        <f>Table1[[#This Row],[gross]]-Table1[[#This Row],[budget]]</f>
        <v>-8185043</v>
      </c>
      <c r="J3199" s="61">
        <f>Table1[[#This Row],[gross]]/1000000</f>
        <v>26.814957</v>
      </c>
      <c r="K3199" s="61">
        <f>Table1[[#This Row],[budget]]/1000000</f>
        <v>35</v>
      </c>
      <c r="L3199" s="71">
        <f>Table1[[#This Row],[Profit_Margin]]/1000000</f>
        <v>-8.1850430000000003</v>
      </c>
    </row>
    <row r="3200" spans="1:12">
      <c r="A3200" s="68" t="s">
        <v>22612</v>
      </c>
      <c r="B3200" s="61">
        <v>89</v>
      </c>
      <c r="C3200" s="62">
        <v>133778</v>
      </c>
      <c r="D3200" s="61" t="s">
        <v>16528</v>
      </c>
      <c r="E3200" s="61" t="s">
        <v>22615</v>
      </c>
      <c r="F3200" s="61" t="s">
        <v>37</v>
      </c>
      <c r="G3200" s="62">
        <v>500000</v>
      </c>
      <c r="H3200" s="61">
        <v>8.4</v>
      </c>
      <c r="I3200" s="62">
        <f>Table1[[#This Row],[gross]]-Table1[[#This Row],[budget]]</f>
        <v>-366222</v>
      </c>
      <c r="J3200" s="61">
        <f>Table1[[#This Row],[gross]]/1000000</f>
        <v>0.13377800000000001</v>
      </c>
      <c r="K3200" s="61">
        <f>Table1[[#This Row],[budget]]/1000000</f>
        <v>0.5</v>
      </c>
      <c r="L3200" s="71">
        <f>Table1[[#This Row],[Profit_Margin]]/1000000</f>
        <v>-0.36622199999999999</v>
      </c>
    </row>
    <row r="3201" spans="1:12">
      <c r="A3201" s="68" t="s">
        <v>19918</v>
      </c>
      <c r="B3201" s="61">
        <v>106</v>
      </c>
      <c r="C3201" s="62">
        <v>115504</v>
      </c>
      <c r="D3201" s="61" t="s">
        <v>1415</v>
      </c>
      <c r="E3201" s="61" t="s">
        <v>19919</v>
      </c>
      <c r="F3201" s="61" t="s">
        <v>37</v>
      </c>
      <c r="G3201" s="62">
        <v>14000000</v>
      </c>
      <c r="H3201" s="61">
        <v>6.2</v>
      </c>
      <c r="I3201" s="62">
        <f>Table1[[#This Row],[gross]]-Table1[[#This Row],[budget]]</f>
        <v>-13884496</v>
      </c>
      <c r="J3201" s="61">
        <f>Table1[[#This Row],[gross]]/1000000</f>
        <v>0.115504</v>
      </c>
      <c r="K3201" s="61">
        <f>Table1[[#This Row],[budget]]/1000000</f>
        <v>14</v>
      </c>
      <c r="L3201" s="71">
        <f>Table1[[#This Row],[Profit_Margin]]/1000000</f>
        <v>-13.884496</v>
      </c>
    </row>
    <row r="3202" spans="1:12">
      <c r="A3202" s="68" t="s">
        <v>1751</v>
      </c>
      <c r="B3202" s="61">
        <v>116</v>
      </c>
      <c r="C3202" s="62">
        <v>119219978</v>
      </c>
      <c r="D3202" s="61" t="s">
        <v>1752</v>
      </c>
      <c r="E3202" s="61" t="s">
        <v>1753</v>
      </c>
      <c r="F3202" s="61" t="s">
        <v>37</v>
      </c>
      <c r="G3202" s="62">
        <v>100000000</v>
      </c>
      <c r="H3202" s="61">
        <v>6.7</v>
      </c>
      <c r="I3202" s="62">
        <f>Table1[[#This Row],[gross]]-Table1[[#This Row],[budget]]</f>
        <v>19219978</v>
      </c>
      <c r="J3202" s="61">
        <f>Table1[[#This Row],[gross]]/1000000</f>
        <v>119.219978</v>
      </c>
      <c r="K3202" s="61">
        <f>Table1[[#This Row],[budget]]/1000000</f>
        <v>100</v>
      </c>
      <c r="L3202" s="71">
        <f>Table1[[#This Row],[Profit_Margin]]/1000000</f>
        <v>19.219978000000001</v>
      </c>
    </row>
    <row r="3203" spans="1:12">
      <c r="A3203" s="68" t="s">
        <v>16624</v>
      </c>
      <c r="B3203" s="61">
        <v>113</v>
      </c>
      <c r="C3203" s="62">
        <v>4720371</v>
      </c>
      <c r="D3203" s="61" t="s">
        <v>11069</v>
      </c>
      <c r="E3203" s="61" t="s">
        <v>16626</v>
      </c>
      <c r="F3203" s="61" t="s">
        <v>37</v>
      </c>
      <c r="G3203" s="62">
        <v>7000000</v>
      </c>
      <c r="H3203" s="61">
        <v>6.5</v>
      </c>
      <c r="I3203" s="62">
        <f>Table1[[#This Row],[gross]]-Table1[[#This Row],[budget]]</f>
        <v>-2279629</v>
      </c>
      <c r="J3203" s="61">
        <f>Table1[[#This Row],[gross]]/1000000</f>
        <v>4.7203710000000001</v>
      </c>
      <c r="K3203" s="61">
        <f>Table1[[#This Row],[budget]]/1000000</f>
        <v>7</v>
      </c>
      <c r="L3203" s="71">
        <f>Table1[[#This Row],[Profit_Margin]]/1000000</f>
        <v>-2.2796289999999999</v>
      </c>
    </row>
    <row r="3204" spans="1:12">
      <c r="A3204" s="68" t="s">
        <v>6396</v>
      </c>
      <c r="B3204" s="61">
        <v>109</v>
      </c>
      <c r="C3204" s="62">
        <v>83906114</v>
      </c>
      <c r="D3204" s="61" t="s">
        <v>1681</v>
      </c>
      <c r="E3204" s="61" t="s">
        <v>6398</v>
      </c>
      <c r="F3204" s="61" t="s">
        <v>37</v>
      </c>
      <c r="G3204" s="62">
        <v>40000000</v>
      </c>
      <c r="H3204" s="61">
        <v>6</v>
      </c>
      <c r="I3204" s="62">
        <f>Table1[[#This Row],[gross]]-Table1[[#This Row],[budget]]</f>
        <v>43906114</v>
      </c>
      <c r="J3204" s="61">
        <f>Table1[[#This Row],[gross]]/1000000</f>
        <v>83.906114000000002</v>
      </c>
      <c r="K3204" s="61">
        <f>Table1[[#This Row],[budget]]/1000000</f>
        <v>40</v>
      </c>
      <c r="L3204" s="71">
        <f>Table1[[#This Row],[Profit_Margin]]/1000000</f>
        <v>43.906114000000002</v>
      </c>
    </row>
    <row r="3205" spans="1:12">
      <c r="A3205" s="68" t="s">
        <v>3563</v>
      </c>
      <c r="B3205" s="61">
        <v>101</v>
      </c>
      <c r="C3205" s="62">
        <v>96471845</v>
      </c>
      <c r="D3205" s="61" t="s">
        <v>9754</v>
      </c>
      <c r="E3205" s="61" t="s">
        <v>12139</v>
      </c>
      <c r="F3205" s="61" t="s">
        <v>37</v>
      </c>
      <c r="G3205" s="62">
        <v>17000000</v>
      </c>
      <c r="H3205" s="61">
        <v>7.6</v>
      </c>
      <c r="I3205" s="62">
        <f>Table1[[#This Row],[gross]]-Table1[[#This Row],[budget]]</f>
        <v>79471845</v>
      </c>
      <c r="J3205" s="61">
        <f>Table1[[#This Row],[gross]]/1000000</f>
        <v>96.471845000000002</v>
      </c>
      <c r="K3205" s="61">
        <f>Table1[[#This Row],[budget]]/1000000</f>
        <v>17</v>
      </c>
      <c r="L3205" s="71">
        <f>Table1[[#This Row],[Profit_Margin]]/1000000</f>
        <v>79.471845000000002</v>
      </c>
    </row>
    <row r="3206" spans="1:12">
      <c r="A3206" s="68" t="s">
        <v>4591</v>
      </c>
      <c r="B3206" s="61">
        <v>90</v>
      </c>
      <c r="C3206" s="62">
        <v>28535768</v>
      </c>
      <c r="D3206" s="61" t="s">
        <v>1671</v>
      </c>
      <c r="E3206" s="61" t="s">
        <v>6654</v>
      </c>
      <c r="F3206" s="61" t="s">
        <v>37</v>
      </c>
      <c r="G3206" s="62">
        <v>40000000</v>
      </c>
      <c r="H3206" s="61">
        <v>5.3</v>
      </c>
      <c r="I3206" s="62">
        <f>Table1[[#This Row],[gross]]-Table1[[#This Row],[budget]]</f>
        <v>-11464232</v>
      </c>
      <c r="J3206" s="61">
        <f>Table1[[#This Row],[gross]]/1000000</f>
        <v>28.535768000000001</v>
      </c>
      <c r="K3206" s="61">
        <f>Table1[[#This Row],[budget]]/1000000</f>
        <v>40</v>
      </c>
      <c r="L3206" s="71">
        <f>Table1[[#This Row],[Profit_Margin]]/1000000</f>
        <v>-11.464232000000001</v>
      </c>
    </row>
    <row r="3207" spans="1:12">
      <c r="A3207" s="68" t="s">
        <v>4850</v>
      </c>
      <c r="B3207" s="61">
        <v>114</v>
      </c>
      <c r="C3207" s="62">
        <v>25600000</v>
      </c>
      <c r="D3207" s="61" t="s">
        <v>1935</v>
      </c>
      <c r="E3207" s="61" t="s">
        <v>14928</v>
      </c>
      <c r="F3207" s="61" t="s">
        <v>37</v>
      </c>
      <c r="G3207" s="62">
        <v>10000000</v>
      </c>
      <c r="H3207" s="61">
        <v>7.2</v>
      </c>
      <c r="I3207" s="62">
        <f>Table1[[#This Row],[gross]]-Table1[[#This Row],[budget]]</f>
        <v>15600000</v>
      </c>
      <c r="J3207" s="61">
        <f>Table1[[#This Row],[gross]]/1000000</f>
        <v>25.6</v>
      </c>
      <c r="K3207" s="61">
        <f>Table1[[#This Row],[budget]]/1000000</f>
        <v>10</v>
      </c>
      <c r="L3207" s="71">
        <f>Table1[[#This Row],[Profit_Margin]]/1000000</f>
        <v>15.6</v>
      </c>
    </row>
    <row r="3208" spans="1:12">
      <c r="A3208" s="68" t="s">
        <v>15418</v>
      </c>
      <c r="B3208" s="61">
        <v>104</v>
      </c>
      <c r="C3208" s="62">
        <v>3607</v>
      </c>
      <c r="D3208" s="61" t="s">
        <v>2215</v>
      </c>
      <c r="E3208" s="61" t="s">
        <v>15420</v>
      </c>
      <c r="F3208" s="61" t="s">
        <v>37</v>
      </c>
      <c r="G3208" s="62">
        <v>10000000</v>
      </c>
      <c r="H3208" s="61">
        <v>6.1</v>
      </c>
      <c r="I3208" s="62">
        <f>Table1[[#This Row],[gross]]-Table1[[#This Row],[budget]]</f>
        <v>-9996393</v>
      </c>
      <c r="J3208" s="61">
        <f>Table1[[#This Row],[gross]]/1000000</f>
        <v>3.607E-3</v>
      </c>
      <c r="K3208" s="61">
        <f>Table1[[#This Row],[budget]]/1000000</f>
        <v>10</v>
      </c>
      <c r="L3208" s="71">
        <f>Table1[[#This Row],[Profit_Margin]]/1000000</f>
        <v>-9.9963929999999994</v>
      </c>
    </row>
    <row r="3209" spans="1:12">
      <c r="A3209" s="68" t="s">
        <v>2612</v>
      </c>
      <c r="B3209" s="61">
        <v>95</v>
      </c>
      <c r="C3209" s="62">
        <v>113006880</v>
      </c>
      <c r="D3209" s="61" t="s">
        <v>4550</v>
      </c>
      <c r="E3209" s="61" t="s">
        <v>4551</v>
      </c>
      <c r="F3209" s="61" t="s">
        <v>37</v>
      </c>
      <c r="G3209" s="62">
        <v>56000000</v>
      </c>
      <c r="H3209" s="61">
        <v>5.5</v>
      </c>
      <c r="I3209" s="62">
        <f>Table1[[#This Row],[gross]]-Table1[[#This Row],[budget]]</f>
        <v>57006880</v>
      </c>
      <c r="J3209" s="61">
        <f>Table1[[#This Row],[gross]]/1000000</f>
        <v>113.00688</v>
      </c>
      <c r="K3209" s="61">
        <f>Table1[[#This Row],[budget]]/1000000</f>
        <v>56</v>
      </c>
      <c r="L3209" s="71">
        <f>Table1[[#This Row],[Profit_Margin]]/1000000</f>
        <v>57.006880000000002</v>
      </c>
    </row>
    <row r="3210" spans="1:12">
      <c r="A3210" s="68" t="s">
        <v>10516</v>
      </c>
      <c r="B3210" s="61">
        <v>125</v>
      </c>
      <c r="C3210" s="62">
        <v>8047690</v>
      </c>
      <c r="D3210" s="61" t="s">
        <v>214</v>
      </c>
      <c r="E3210" s="61" t="s">
        <v>11544</v>
      </c>
      <c r="F3210" s="61" t="s">
        <v>1946</v>
      </c>
      <c r="G3210" s="62">
        <v>19400000</v>
      </c>
      <c r="H3210" s="61">
        <v>7.5</v>
      </c>
      <c r="I3210" s="62">
        <f>Table1[[#This Row],[gross]]-Table1[[#This Row],[budget]]</f>
        <v>-11352310</v>
      </c>
      <c r="J3210" s="61">
        <f>Table1[[#This Row],[gross]]/1000000</f>
        <v>8.0476899999999993</v>
      </c>
      <c r="K3210" s="61">
        <f>Table1[[#This Row],[budget]]/1000000</f>
        <v>19.399999999999999</v>
      </c>
      <c r="L3210" s="71">
        <f>Table1[[#This Row],[Profit_Margin]]/1000000</f>
        <v>-11.352309999999999</v>
      </c>
    </row>
    <row r="3211" spans="1:12">
      <c r="A3211" s="68" t="s">
        <v>3239</v>
      </c>
      <c r="B3211" s="61">
        <v>120</v>
      </c>
      <c r="C3211" s="62">
        <v>499263</v>
      </c>
      <c r="D3211" s="61" t="s">
        <v>3409</v>
      </c>
      <c r="E3211" s="61" t="s">
        <v>9369</v>
      </c>
      <c r="F3211" s="61" t="s">
        <v>9373</v>
      </c>
      <c r="G3211" s="62">
        <v>30000000</v>
      </c>
      <c r="H3211" s="61">
        <v>7.1</v>
      </c>
      <c r="I3211" s="62">
        <f>Table1[[#This Row],[gross]]-Table1[[#This Row],[budget]]</f>
        <v>-29500737</v>
      </c>
      <c r="J3211" s="61">
        <f>Table1[[#This Row],[gross]]/1000000</f>
        <v>0.49926300000000001</v>
      </c>
      <c r="K3211" s="61">
        <f>Table1[[#This Row],[budget]]/1000000</f>
        <v>30</v>
      </c>
      <c r="L3211" s="71">
        <f>Table1[[#This Row],[Profit_Margin]]/1000000</f>
        <v>-29.500737000000001</v>
      </c>
    </row>
    <row r="3212" spans="1:12">
      <c r="A3212" s="68" t="s">
        <v>428</v>
      </c>
      <c r="B3212" s="61">
        <v>142</v>
      </c>
      <c r="C3212" s="62">
        <v>113330342</v>
      </c>
      <c r="D3212" s="61" t="s">
        <v>1017</v>
      </c>
      <c r="E3212" s="61" t="s">
        <v>1523</v>
      </c>
      <c r="F3212" s="61" t="s">
        <v>37</v>
      </c>
      <c r="G3212" s="62">
        <v>110000000</v>
      </c>
      <c r="H3212" s="61">
        <v>7.1</v>
      </c>
      <c r="I3212" s="62">
        <f>Table1[[#This Row],[gross]]-Table1[[#This Row],[budget]]</f>
        <v>3330342</v>
      </c>
      <c r="J3212" s="61">
        <f>Table1[[#This Row],[gross]]/1000000</f>
        <v>113.330342</v>
      </c>
      <c r="K3212" s="61">
        <f>Table1[[#This Row],[budget]]/1000000</f>
        <v>110</v>
      </c>
      <c r="L3212" s="71">
        <f>Table1[[#This Row],[Profit_Margin]]/1000000</f>
        <v>3.3303419999999999</v>
      </c>
    </row>
    <row r="3213" spans="1:12">
      <c r="A3213" s="68" t="s">
        <v>2565</v>
      </c>
      <c r="B3213" s="61">
        <v>124</v>
      </c>
      <c r="C3213" s="62">
        <v>41256277</v>
      </c>
      <c r="D3213" s="61" t="s">
        <v>59</v>
      </c>
      <c r="E3213" s="61" t="s">
        <v>5259</v>
      </c>
      <c r="F3213" s="61" t="s">
        <v>37</v>
      </c>
      <c r="G3213" s="62">
        <v>50000000</v>
      </c>
      <c r="H3213" s="61">
        <v>5.9</v>
      </c>
      <c r="I3213" s="62">
        <f>Table1[[#This Row],[gross]]-Table1[[#This Row],[budget]]</f>
        <v>-8743723</v>
      </c>
      <c r="J3213" s="61">
        <f>Table1[[#This Row],[gross]]/1000000</f>
        <v>41.256276999999997</v>
      </c>
      <c r="K3213" s="61">
        <f>Table1[[#This Row],[budget]]/1000000</f>
        <v>50</v>
      </c>
      <c r="L3213" s="71">
        <f>Table1[[#This Row],[Profit_Margin]]/1000000</f>
        <v>-8.7437229999999992</v>
      </c>
    </row>
    <row r="3214" spans="1:12">
      <c r="A3214" s="68" t="s">
        <v>1915</v>
      </c>
      <c r="B3214" s="61">
        <v>88</v>
      </c>
      <c r="C3214" s="62">
        <v>130174897</v>
      </c>
      <c r="D3214" s="61" t="s">
        <v>471</v>
      </c>
      <c r="E3214" s="61" t="s">
        <v>1918</v>
      </c>
      <c r="F3214" s="61" t="s">
        <v>37</v>
      </c>
      <c r="G3214" s="62">
        <v>99000000</v>
      </c>
      <c r="H3214" s="61">
        <v>7.2</v>
      </c>
      <c r="I3214" s="62">
        <f>Table1[[#This Row],[gross]]-Table1[[#This Row],[budget]]</f>
        <v>31174897</v>
      </c>
      <c r="J3214" s="61">
        <f>Table1[[#This Row],[gross]]/1000000</f>
        <v>130.17489699999999</v>
      </c>
      <c r="K3214" s="61">
        <f>Table1[[#This Row],[budget]]/1000000</f>
        <v>99</v>
      </c>
      <c r="L3214" s="71">
        <f>Table1[[#This Row],[Profit_Margin]]/1000000</f>
        <v>31.174897000000001</v>
      </c>
    </row>
    <row r="3215" spans="1:12">
      <c r="A3215" s="68" t="s">
        <v>2266</v>
      </c>
      <c r="B3215" s="61">
        <v>141</v>
      </c>
      <c r="C3215" s="62">
        <v>100768056</v>
      </c>
      <c r="D3215" s="61" t="s">
        <v>2142</v>
      </c>
      <c r="E3215" s="61" t="s">
        <v>5724</v>
      </c>
      <c r="F3215" s="61" t="s">
        <v>37</v>
      </c>
      <c r="G3215" s="62">
        <v>45000000</v>
      </c>
      <c r="H3215" s="61">
        <v>6.5</v>
      </c>
      <c r="I3215" s="62">
        <f>Table1[[#This Row],[gross]]-Table1[[#This Row],[budget]]</f>
        <v>55768056</v>
      </c>
      <c r="J3215" s="61">
        <f>Table1[[#This Row],[gross]]/1000000</f>
        <v>100.768056</v>
      </c>
      <c r="K3215" s="61">
        <f>Table1[[#This Row],[budget]]/1000000</f>
        <v>45</v>
      </c>
      <c r="L3215" s="71">
        <f>Table1[[#This Row],[Profit_Margin]]/1000000</f>
        <v>55.768056000000001</v>
      </c>
    </row>
    <row r="3216" spans="1:12">
      <c r="A3216" s="68" t="s">
        <v>10306</v>
      </c>
      <c r="B3216" s="61">
        <v>113</v>
      </c>
      <c r="C3216" s="62">
        <v>2832826</v>
      </c>
      <c r="D3216" s="61" t="s">
        <v>1415</v>
      </c>
      <c r="E3216" s="61" t="s">
        <v>14644</v>
      </c>
      <c r="F3216" s="61" t="s">
        <v>37</v>
      </c>
      <c r="G3216" s="62">
        <v>11000000</v>
      </c>
      <c r="H3216" s="61">
        <v>6.2</v>
      </c>
      <c r="I3216" s="62">
        <f>Table1[[#This Row],[gross]]-Table1[[#This Row],[budget]]</f>
        <v>-8167174</v>
      </c>
      <c r="J3216" s="61">
        <f>Table1[[#This Row],[gross]]/1000000</f>
        <v>2.8328259999999998</v>
      </c>
      <c r="K3216" s="61">
        <f>Table1[[#This Row],[budget]]/1000000</f>
        <v>11</v>
      </c>
      <c r="L3216" s="71">
        <f>Table1[[#This Row],[Profit_Margin]]/1000000</f>
        <v>-8.1671739999999993</v>
      </c>
    </row>
    <row r="3217" spans="1:12">
      <c r="A3217" s="68" t="s">
        <v>14002</v>
      </c>
      <c r="B3217" s="61">
        <v>118</v>
      </c>
      <c r="C3217" s="62">
        <v>1089445</v>
      </c>
      <c r="D3217" s="61" t="s">
        <v>7445</v>
      </c>
      <c r="E3217" s="61" t="s">
        <v>14003</v>
      </c>
      <c r="F3217" s="61" t="s">
        <v>37</v>
      </c>
      <c r="G3217" s="62">
        <v>12500000</v>
      </c>
      <c r="H3217" s="61">
        <v>7</v>
      </c>
      <c r="I3217" s="62">
        <f>Table1[[#This Row],[gross]]-Table1[[#This Row],[budget]]</f>
        <v>-11410555</v>
      </c>
      <c r="J3217" s="61">
        <f>Table1[[#This Row],[gross]]/1000000</f>
        <v>1.089445</v>
      </c>
      <c r="K3217" s="61">
        <f>Table1[[#This Row],[budget]]/1000000</f>
        <v>12.5</v>
      </c>
      <c r="L3217" s="71">
        <f>Table1[[#This Row],[Profit_Margin]]/1000000</f>
        <v>-11.410555</v>
      </c>
    </row>
    <row r="3218" spans="1:12">
      <c r="A3218" s="68" t="s">
        <v>21813</v>
      </c>
      <c r="B3218" s="61">
        <v>93</v>
      </c>
      <c r="C3218" s="62">
        <v>48430</v>
      </c>
      <c r="D3218" s="61" t="s">
        <v>5967</v>
      </c>
      <c r="E3218" s="61" t="s">
        <v>21814</v>
      </c>
      <c r="F3218" s="61" t="s">
        <v>37</v>
      </c>
      <c r="G3218" s="62">
        <v>500000</v>
      </c>
      <c r="H3218" s="61">
        <v>6.8</v>
      </c>
      <c r="I3218" s="62">
        <f>Table1[[#This Row],[gross]]-Table1[[#This Row],[budget]]</f>
        <v>-451570</v>
      </c>
      <c r="J3218" s="61">
        <f>Table1[[#This Row],[gross]]/1000000</f>
        <v>4.8430000000000001E-2</v>
      </c>
      <c r="K3218" s="61">
        <f>Table1[[#This Row],[budget]]/1000000</f>
        <v>0.5</v>
      </c>
      <c r="L3218" s="71">
        <f>Table1[[#This Row],[Profit_Margin]]/1000000</f>
        <v>-0.45157000000000003</v>
      </c>
    </row>
    <row r="3219" spans="1:12">
      <c r="A3219" s="68" t="s">
        <v>11562</v>
      </c>
      <c r="B3219" s="61">
        <v>100</v>
      </c>
      <c r="C3219" s="62">
        <v>16247775</v>
      </c>
      <c r="D3219" s="61" t="s">
        <v>2717</v>
      </c>
      <c r="E3219" s="61" t="s">
        <v>14989</v>
      </c>
      <c r="F3219" s="61" t="s">
        <v>37</v>
      </c>
      <c r="G3219" s="62">
        <v>25000000</v>
      </c>
      <c r="H3219" s="61">
        <v>5.5</v>
      </c>
      <c r="I3219" s="62">
        <f>Table1[[#This Row],[gross]]-Table1[[#This Row],[budget]]</f>
        <v>-8752225</v>
      </c>
      <c r="J3219" s="61">
        <f>Table1[[#This Row],[gross]]/1000000</f>
        <v>16.247775000000001</v>
      </c>
      <c r="K3219" s="61">
        <f>Table1[[#This Row],[budget]]/1000000</f>
        <v>25</v>
      </c>
      <c r="L3219" s="71">
        <f>Table1[[#This Row],[Profit_Margin]]/1000000</f>
        <v>-8.7522249999999993</v>
      </c>
    </row>
    <row r="3220" spans="1:12">
      <c r="A3220" s="68" t="s">
        <v>9593</v>
      </c>
      <c r="B3220" s="61">
        <v>96</v>
      </c>
      <c r="C3220" s="62">
        <v>9658370</v>
      </c>
      <c r="D3220" s="61" t="s">
        <v>1681</v>
      </c>
      <c r="E3220" s="61" t="s">
        <v>17796</v>
      </c>
      <c r="F3220" s="61" t="s">
        <v>37</v>
      </c>
      <c r="G3220" s="62">
        <v>5000000</v>
      </c>
      <c r="H3220" s="61">
        <v>4.5</v>
      </c>
      <c r="I3220" s="62">
        <f>Table1[[#This Row],[gross]]-Table1[[#This Row],[budget]]</f>
        <v>4658370</v>
      </c>
      <c r="J3220" s="61">
        <f>Table1[[#This Row],[gross]]/1000000</f>
        <v>9.6583699999999997</v>
      </c>
      <c r="K3220" s="61">
        <f>Table1[[#This Row],[budget]]/1000000</f>
        <v>5</v>
      </c>
      <c r="L3220" s="71">
        <f>Table1[[#This Row],[Profit_Margin]]/1000000</f>
        <v>4.6583699999999997</v>
      </c>
    </row>
    <row r="3221" spans="1:12">
      <c r="A3221" s="68" t="s">
        <v>710</v>
      </c>
      <c r="B3221" s="61">
        <v>130</v>
      </c>
      <c r="C3221" s="62">
        <v>182618434</v>
      </c>
      <c r="D3221" s="61" t="s">
        <v>712</v>
      </c>
      <c r="E3221" s="61" t="s">
        <v>1347</v>
      </c>
      <c r="F3221" s="61" t="s">
        <v>37</v>
      </c>
      <c r="G3221" s="62">
        <v>140000000</v>
      </c>
      <c r="H3221" s="61">
        <v>6.4</v>
      </c>
      <c r="I3221" s="62">
        <f>Table1[[#This Row],[gross]]-Table1[[#This Row],[budget]]</f>
        <v>42618434</v>
      </c>
      <c r="J3221" s="61">
        <f>Table1[[#This Row],[gross]]/1000000</f>
        <v>182.61843400000001</v>
      </c>
      <c r="K3221" s="61">
        <f>Table1[[#This Row],[budget]]/1000000</f>
        <v>140</v>
      </c>
      <c r="L3221" s="71">
        <f>Table1[[#This Row],[Profit_Margin]]/1000000</f>
        <v>42.618434000000001</v>
      </c>
    </row>
    <row r="3222" spans="1:12">
      <c r="A3222" s="68" t="s">
        <v>13857</v>
      </c>
      <c r="B3222" s="61">
        <v>102</v>
      </c>
      <c r="C3222" s="62">
        <v>17738570</v>
      </c>
      <c r="D3222" s="61" t="s">
        <v>214</v>
      </c>
      <c r="E3222" s="61" t="s">
        <v>13859</v>
      </c>
      <c r="F3222" s="61" t="s">
        <v>37</v>
      </c>
      <c r="G3222" s="62">
        <v>13000000</v>
      </c>
      <c r="H3222" s="61">
        <v>8</v>
      </c>
      <c r="I3222" s="62">
        <f>Table1[[#This Row],[gross]]-Table1[[#This Row],[budget]]</f>
        <v>4738570</v>
      </c>
      <c r="J3222" s="61">
        <f>Table1[[#This Row],[gross]]/1000000</f>
        <v>17.738569999999999</v>
      </c>
      <c r="K3222" s="61">
        <f>Table1[[#This Row],[budget]]/1000000</f>
        <v>13</v>
      </c>
      <c r="L3222" s="71">
        <f>Table1[[#This Row],[Profit_Margin]]/1000000</f>
        <v>4.7385700000000002</v>
      </c>
    </row>
    <row r="3223" spans="1:12">
      <c r="A3223" s="68" t="s">
        <v>1324</v>
      </c>
      <c r="B3223" s="61">
        <v>143</v>
      </c>
      <c r="C3223" s="62">
        <v>51225796</v>
      </c>
      <c r="D3223" s="61" t="s">
        <v>4768</v>
      </c>
      <c r="E3223" s="61" t="s">
        <v>4769</v>
      </c>
      <c r="F3223" s="61" t="s">
        <v>37</v>
      </c>
      <c r="G3223" s="62">
        <v>70000000</v>
      </c>
      <c r="H3223" s="61">
        <v>7.4</v>
      </c>
      <c r="I3223" s="62">
        <f>Table1[[#This Row],[gross]]-Table1[[#This Row],[budget]]</f>
        <v>-18774204</v>
      </c>
      <c r="J3223" s="61">
        <f>Table1[[#This Row],[gross]]/1000000</f>
        <v>51.225796000000003</v>
      </c>
      <c r="K3223" s="61">
        <f>Table1[[#This Row],[budget]]/1000000</f>
        <v>70</v>
      </c>
      <c r="L3223" s="71">
        <f>Table1[[#This Row],[Profit_Margin]]/1000000</f>
        <v>-18.774204000000001</v>
      </c>
    </row>
    <row r="3224" spans="1:12">
      <c r="A3224" s="68" t="s">
        <v>5930</v>
      </c>
      <c r="B3224" s="61">
        <v>100</v>
      </c>
      <c r="C3224" s="62">
        <v>17300889</v>
      </c>
      <c r="D3224" s="61" t="s">
        <v>2407</v>
      </c>
      <c r="E3224" s="61" t="s">
        <v>5931</v>
      </c>
      <c r="F3224" s="61" t="s">
        <v>37</v>
      </c>
      <c r="G3224" s="62">
        <v>45000000</v>
      </c>
      <c r="H3224" s="61">
        <v>4.9000000000000004</v>
      </c>
      <c r="I3224" s="62">
        <f>Table1[[#This Row],[gross]]-Table1[[#This Row],[budget]]</f>
        <v>-27699111</v>
      </c>
      <c r="J3224" s="61">
        <f>Table1[[#This Row],[gross]]/1000000</f>
        <v>17.300889000000002</v>
      </c>
      <c r="K3224" s="61">
        <f>Table1[[#This Row],[budget]]/1000000</f>
        <v>45</v>
      </c>
      <c r="L3224" s="71">
        <f>Table1[[#This Row],[Profit_Margin]]/1000000</f>
        <v>-27.699110999999998</v>
      </c>
    </row>
    <row r="3225" spans="1:12">
      <c r="A3225" s="68" t="s">
        <v>3817</v>
      </c>
      <c r="B3225" s="61">
        <v>150</v>
      </c>
      <c r="C3225" s="62">
        <v>32519322</v>
      </c>
      <c r="D3225" s="61" t="s">
        <v>7249</v>
      </c>
      <c r="E3225" s="61" t="s">
        <v>7458</v>
      </c>
      <c r="F3225" s="61" t="s">
        <v>37</v>
      </c>
      <c r="G3225" s="62">
        <v>35000000</v>
      </c>
      <c r="H3225" s="61">
        <v>8.5</v>
      </c>
      <c r="I3225" s="62">
        <f>Table1[[#This Row],[gross]]-Table1[[#This Row],[budget]]</f>
        <v>-2480678</v>
      </c>
      <c r="J3225" s="61">
        <f>Table1[[#This Row],[gross]]/1000000</f>
        <v>32.519322000000003</v>
      </c>
      <c r="K3225" s="61">
        <f>Table1[[#This Row],[budget]]/1000000</f>
        <v>35</v>
      </c>
      <c r="L3225" s="71">
        <f>Table1[[#This Row],[Profit_Margin]]/1000000</f>
        <v>-2.4806780000000002</v>
      </c>
    </row>
    <row r="3226" spans="1:12">
      <c r="A3226" s="68" t="s">
        <v>14295</v>
      </c>
      <c r="B3226" s="61">
        <v>121</v>
      </c>
      <c r="C3226" s="62">
        <v>40158000</v>
      </c>
      <c r="D3226" s="61" t="s">
        <v>7837</v>
      </c>
      <c r="E3226" s="61" t="s">
        <v>16467</v>
      </c>
      <c r="F3226" s="61" t="s">
        <v>37</v>
      </c>
      <c r="G3226" s="62">
        <v>7000000</v>
      </c>
      <c r="H3226" s="61">
        <v>7.6</v>
      </c>
      <c r="I3226" s="62">
        <f>Table1[[#This Row],[gross]]-Table1[[#This Row],[budget]]</f>
        <v>33158000</v>
      </c>
      <c r="J3226" s="61">
        <f>Table1[[#This Row],[gross]]/1000000</f>
        <v>40.158000000000001</v>
      </c>
      <c r="K3226" s="61">
        <f>Table1[[#This Row],[budget]]/1000000</f>
        <v>7</v>
      </c>
      <c r="L3226" s="71">
        <f>Table1[[#This Row],[Profit_Margin]]/1000000</f>
        <v>33.158000000000001</v>
      </c>
    </row>
    <row r="3227" spans="1:12">
      <c r="A3227" s="68" t="s">
        <v>809</v>
      </c>
      <c r="B3227" s="61">
        <v>93</v>
      </c>
      <c r="C3227" s="62">
        <v>82226474</v>
      </c>
      <c r="D3227" s="61" t="s">
        <v>2676</v>
      </c>
      <c r="E3227" s="61" t="s">
        <v>2678</v>
      </c>
      <c r="F3227" s="61" t="s">
        <v>37</v>
      </c>
      <c r="G3227" s="62">
        <v>65000000</v>
      </c>
      <c r="H3227" s="61">
        <v>5.6</v>
      </c>
      <c r="I3227" s="62">
        <f>Table1[[#This Row],[gross]]-Table1[[#This Row],[budget]]</f>
        <v>17226474</v>
      </c>
      <c r="J3227" s="61">
        <f>Table1[[#This Row],[gross]]/1000000</f>
        <v>82.226473999999996</v>
      </c>
      <c r="K3227" s="61">
        <f>Table1[[#This Row],[budget]]/1000000</f>
        <v>65</v>
      </c>
      <c r="L3227" s="71">
        <f>Table1[[#This Row],[Profit_Margin]]/1000000</f>
        <v>17.226474</v>
      </c>
    </row>
    <row r="3228" spans="1:12">
      <c r="A3228" s="68" t="s">
        <v>18836</v>
      </c>
      <c r="B3228" s="61">
        <v>102</v>
      </c>
      <c r="C3228" s="62">
        <v>2956000</v>
      </c>
      <c r="D3228" s="61" t="s">
        <v>18838</v>
      </c>
      <c r="E3228" s="61" t="s">
        <v>18840</v>
      </c>
      <c r="F3228" s="61" t="s">
        <v>37</v>
      </c>
      <c r="G3228" s="62">
        <v>3700000</v>
      </c>
      <c r="H3228" s="61">
        <v>7.1</v>
      </c>
      <c r="I3228" s="62">
        <f>Table1[[#This Row],[gross]]-Table1[[#This Row],[budget]]</f>
        <v>-744000</v>
      </c>
      <c r="J3228" s="61">
        <f>Table1[[#This Row],[gross]]/1000000</f>
        <v>2.956</v>
      </c>
      <c r="K3228" s="61">
        <f>Table1[[#This Row],[budget]]/1000000</f>
        <v>3.7</v>
      </c>
      <c r="L3228" s="71">
        <f>Table1[[#This Row],[Profit_Margin]]/1000000</f>
        <v>-0.74399999999999999</v>
      </c>
    </row>
    <row r="3229" spans="1:12">
      <c r="A3229" s="68" t="s">
        <v>12993</v>
      </c>
      <c r="B3229" s="61">
        <v>85</v>
      </c>
      <c r="C3229" s="62">
        <v>12701880</v>
      </c>
      <c r="D3229" s="61" t="s">
        <v>471</v>
      </c>
      <c r="E3229" s="61" t="s">
        <v>12996</v>
      </c>
      <c r="F3229" s="61" t="s">
        <v>37</v>
      </c>
      <c r="G3229" s="62">
        <v>15000000</v>
      </c>
      <c r="H3229" s="61">
        <v>5.7</v>
      </c>
      <c r="I3229" s="62">
        <f>Table1[[#This Row],[gross]]-Table1[[#This Row],[budget]]</f>
        <v>-2298120</v>
      </c>
      <c r="J3229" s="61">
        <f>Table1[[#This Row],[gross]]/1000000</f>
        <v>12.701879999999999</v>
      </c>
      <c r="K3229" s="61">
        <f>Table1[[#This Row],[budget]]/1000000</f>
        <v>15</v>
      </c>
      <c r="L3229" s="71">
        <f>Table1[[#This Row],[Profit_Margin]]/1000000</f>
        <v>-2.2981199999999999</v>
      </c>
    </row>
    <row r="3230" spans="1:12">
      <c r="A3230" s="68" t="s">
        <v>4752</v>
      </c>
      <c r="B3230" s="61">
        <v>88</v>
      </c>
      <c r="C3230" s="62">
        <v>31051126</v>
      </c>
      <c r="D3230" s="61" t="s">
        <v>471</v>
      </c>
      <c r="E3230" s="61" t="s">
        <v>4754</v>
      </c>
      <c r="F3230" s="61" t="s">
        <v>37</v>
      </c>
      <c r="G3230" s="62">
        <v>55000000</v>
      </c>
      <c r="H3230" s="61">
        <v>6.7</v>
      </c>
      <c r="I3230" s="62">
        <f>Table1[[#This Row],[gross]]-Table1[[#This Row],[budget]]</f>
        <v>-23948874</v>
      </c>
      <c r="J3230" s="61">
        <f>Table1[[#This Row],[gross]]/1000000</f>
        <v>31.051126</v>
      </c>
      <c r="K3230" s="61">
        <f>Table1[[#This Row],[budget]]/1000000</f>
        <v>55</v>
      </c>
      <c r="L3230" s="71">
        <f>Table1[[#This Row],[Profit_Margin]]/1000000</f>
        <v>-23.948874</v>
      </c>
    </row>
    <row r="3231" spans="1:12">
      <c r="A3231" s="68" t="s">
        <v>12958</v>
      </c>
      <c r="B3231" s="61">
        <v>140</v>
      </c>
      <c r="C3231" s="62">
        <v>21383298</v>
      </c>
      <c r="D3231" s="61" t="s">
        <v>2125</v>
      </c>
      <c r="E3231" s="61" t="s">
        <v>12959</v>
      </c>
      <c r="F3231" s="61" t="s">
        <v>37</v>
      </c>
      <c r="G3231" s="62">
        <v>15000000</v>
      </c>
      <c r="H3231" s="61">
        <v>7.3</v>
      </c>
      <c r="I3231" s="62">
        <f>Table1[[#This Row],[gross]]-Table1[[#This Row],[budget]]</f>
        <v>6383298</v>
      </c>
      <c r="J3231" s="61">
        <f>Table1[[#This Row],[gross]]/1000000</f>
        <v>21.383298</v>
      </c>
      <c r="K3231" s="61">
        <f>Table1[[#This Row],[budget]]/1000000</f>
        <v>15</v>
      </c>
      <c r="L3231" s="71">
        <f>Table1[[#This Row],[Profit_Margin]]/1000000</f>
        <v>6.3832979999999999</v>
      </c>
    </row>
    <row r="3232" spans="1:12">
      <c r="A3232" s="68" t="s">
        <v>17665</v>
      </c>
      <c r="B3232" s="61">
        <v>104</v>
      </c>
      <c r="C3232" s="62">
        <v>23031390</v>
      </c>
      <c r="D3232" s="61" t="s">
        <v>2527</v>
      </c>
      <c r="E3232" s="61" t="s">
        <v>17667</v>
      </c>
      <c r="F3232" s="61" t="s">
        <v>37</v>
      </c>
      <c r="G3232" s="62">
        <v>4500000</v>
      </c>
      <c r="H3232" s="61">
        <v>5.6</v>
      </c>
      <c r="I3232" s="62">
        <f>Table1[[#This Row],[gross]]-Table1[[#This Row],[budget]]</f>
        <v>18531390</v>
      </c>
      <c r="J3232" s="61">
        <f>Table1[[#This Row],[gross]]/1000000</f>
        <v>23.031389999999998</v>
      </c>
      <c r="K3232" s="61">
        <f>Table1[[#This Row],[budget]]/1000000</f>
        <v>4.5</v>
      </c>
      <c r="L3232" s="71">
        <f>Table1[[#This Row],[Profit_Margin]]/1000000</f>
        <v>18.531389999999998</v>
      </c>
    </row>
    <row r="3233" spans="1:12">
      <c r="A3233" s="68" t="s">
        <v>5918</v>
      </c>
      <c r="B3233" s="61">
        <v>124</v>
      </c>
      <c r="C3233" s="62">
        <v>19719930</v>
      </c>
      <c r="D3233" s="61" t="s">
        <v>2142</v>
      </c>
      <c r="E3233" s="61" t="s">
        <v>5921</v>
      </c>
      <c r="F3233" s="61" t="s">
        <v>37</v>
      </c>
      <c r="G3233" s="62">
        <v>45000000</v>
      </c>
      <c r="H3233" s="61">
        <v>6.8</v>
      </c>
      <c r="I3233" s="62">
        <f>Table1[[#This Row],[gross]]-Table1[[#This Row],[budget]]</f>
        <v>-25280070</v>
      </c>
      <c r="J3233" s="61">
        <f>Table1[[#This Row],[gross]]/1000000</f>
        <v>19.719930000000002</v>
      </c>
      <c r="K3233" s="61">
        <f>Table1[[#This Row],[budget]]/1000000</f>
        <v>45</v>
      </c>
      <c r="L3233" s="71">
        <f>Table1[[#This Row],[Profit_Margin]]/1000000</f>
        <v>-25.280069999999998</v>
      </c>
    </row>
    <row r="3234" spans="1:12">
      <c r="A3234" s="68" t="s">
        <v>435</v>
      </c>
      <c r="B3234" s="61">
        <v>100</v>
      </c>
      <c r="C3234" s="62">
        <v>665426</v>
      </c>
      <c r="D3234" s="61" t="s">
        <v>628</v>
      </c>
      <c r="E3234" s="61" t="s">
        <v>629</v>
      </c>
      <c r="F3234" s="61" t="s">
        <v>37</v>
      </c>
      <c r="G3234" s="62">
        <v>165000000</v>
      </c>
      <c r="H3234" s="61">
        <v>6.6</v>
      </c>
      <c r="I3234" s="62">
        <f>Table1[[#This Row],[gross]]-Table1[[#This Row],[budget]]</f>
        <v>-164334574</v>
      </c>
      <c r="J3234" s="61">
        <f>Table1[[#This Row],[gross]]/1000000</f>
        <v>0.66542599999999996</v>
      </c>
      <c r="K3234" s="61">
        <f>Table1[[#This Row],[budget]]/1000000</f>
        <v>165</v>
      </c>
      <c r="L3234" s="71">
        <f>Table1[[#This Row],[Profit_Margin]]/1000000</f>
        <v>-164.334574</v>
      </c>
    </row>
    <row r="3235" spans="1:12">
      <c r="A3235" s="68" t="s">
        <v>9921</v>
      </c>
      <c r="B3235" s="61">
        <v>92</v>
      </c>
      <c r="C3235" s="62">
        <v>49122319</v>
      </c>
      <c r="D3235" s="61" t="s">
        <v>5544</v>
      </c>
      <c r="E3235" s="61" t="s">
        <v>9923</v>
      </c>
      <c r="F3235" s="61" t="s">
        <v>37</v>
      </c>
      <c r="G3235" s="62">
        <v>14000000</v>
      </c>
      <c r="H3235" s="61">
        <v>5.9</v>
      </c>
      <c r="I3235" s="62">
        <f>Table1[[#This Row],[gross]]-Table1[[#This Row],[budget]]</f>
        <v>35122319</v>
      </c>
      <c r="J3235" s="61">
        <f>Table1[[#This Row],[gross]]/1000000</f>
        <v>49.122318999999997</v>
      </c>
      <c r="K3235" s="61">
        <f>Table1[[#This Row],[budget]]/1000000</f>
        <v>14</v>
      </c>
      <c r="L3235" s="71">
        <f>Table1[[#This Row],[Profit_Margin]]/1000000</f>
        <v>35.122318999999997</v>
      </c>
    </row>
    <row r="3236" spans="1:12">
      <c r="A3236" s="68" t="s">
        <v>2859</v>
      </c>
      <c r="B3236" s="61">
        <v>177</v>
      </c>
      <c r="C3236" s="62">
        <v>17593391</v>
      </c>
      <c r="D3236" s="61" t="s">
        <v>571</v>
      </c>
      <c r="E3236" s="61" t="s">
        <v>2861</v>
      </c>
      <c r="F3236" s="61" t="s">
        <v>37</v>
      </c>
      <c r="G3236" s="62">
        <v>80000000</v>
      </c>
      <c r="H3236" s="61">
        <v>6</v>
      </c>
      <c r="I3236" s="62">
        <f>Table1[[#This Row],[gross]]-Table1[[#This Row],[budget]]</f>
        <v>-62406609</v>
      </c>
      <c r="J3236" s="61">
        <f>Table1[[#This Row],[gross]]/1000000</f>
        <v>17.593391</v>
      </c>
      <c r="K3236" s="61">
        <f>Table1[[#This Row],[budget]]/1000000</f>
        <v>80</v>
      </c>
      <c r="L3236" s="71">
        <f>Table1[[#This Row],[Profit_Margin]]/1000000</f>
        <v>-62.406609000000003</v>
      </c>
    </row>
    <row r="3237" spans="1:12">
      <c r="A3237" s="68" t="s">
        <v>57</v>
      </c>
      <c r="B3237" s="61">
        <v>130</v>
      </c>
      <c r="C3237" s="62">
        <v>53082743</v>
      </c>
      <c r="D3237" s="61" t="s">
        <v>2202</v>
      </c>
      <c r="E3237" s="61" t="s">
        <v>6449</v>
      </c>
      <c r="F3237" s="61" t="s">
        <v>37</v>
      </c>
      <c r="G3237" s="62">
        <v>40000000</v>
      </c>
      <c r="H3237" s="61">
        <v>8.5</v>
      </c>
      <c r="I3237" s="62">
        <f>Table1[[#This Row],[gross]]-Table1[[#This Row],[budget]]</f>
        <v>13082743</v>
      </c>
      <c r="J3237" s="61">
        <f>Table1[[#This Row],[gross]]/1000000</f>
        <v>53.082743000000001</v>
      </c>
      <c r="K3237" s="61">
        <f>Table1[[#This Row],[budget]]/1000000</f>
        <v>40</v>
      </c>
      <c r="L3237" s="71">
        <f>Table1[[#This Row],[Profit_Margin]]/1000000</f>
        <v>13.082743000000001</v>
      </c>
    </row>
    <row r="3238" spans="1:12">
      <c r="A3238" s="68" t="s">
        <v>3973</v>
      </c>
      <c r="B3238" s="61">
        <v>99</v>
      </c>
      <c r="C3238" s="62">
        <v>101217900</v>
      </c>
      <c r="D3238" s="61" t="s">
        <v>3975</v>
      </c>
      <c r="E3238" s="61" t="s">
        <v>3976</v>
      </c>
      <c r="F3238" s="61" t="s">
        <v>37</v>
      </c>
      <c r="G3238" s="62">
        <v>70000000</v>
      </c>
      <c r="H3238" s="61">
        <v>7</v>
      </c>
      <c r="I3238" s="62">
        <f>Table1[[#This Row],[gross]]-Table1[[#This Row],[budget]]</f>
        <v>31217900</v>
      </c>
      <c r="J3238" s="61">
        <f>Table1[[#This Row],[gross]]/1000000</f>
        <v>101.2179</v>
      </c>
      <c r="K3238" s="61">
        <f>Table1[[#This Row],[budget]]/1000000</f>
        <v>70</v>
      </c>
      <c r="L3238" s="71">
        <f>Table1[[#This Row],[Profit_Margin]]/1000000</f>
        <v>31.2179</v>
      </c>
    </row>
    <row r="3239" spans="1:12">
      <c r="A3239" s="68" t="s">
        <v>6126</v>
      </c>
      <c r="B3239" s="61">
        <v>132</v>
      </c>
      <c r="C3239" s="62">
        <v>74787599</v>
      </c>
      <c r="D3239" s="61" t="s">
        <v>214</v>
      </c>
      <c r="E3239" s="61" t="s">
        <v>8179</v>
      </c>
      <c r="F3239" s="61" t="s">
        <v>37</v>
      </c>
      <c r="G3239" s="62">
        <v>30000000</v>
      </c>
      <c r="H3239" s="61">
        <v>6.6</v>
      </c>
      <c r="I3239" s="62">
        <f>Table1[[#This Row],[gross]]-Table1[[#This Row],[budget]]</f>
        <v>44787599</v>
      </c>
      <c r="J3239" s="61">
        <f>Table1[[#This Row],[gross]]/1000000</f>
        <v>74.787599</v>
      </c>
      <c r="K3239" s="61">
        <f>Table1[[#This Row],[budget]]/1000000</f>
        <v>30</v>
      </c>
      <c r="L3239" s="71">
        <f>Table1[[#This Row],[Profit_Margin]]/1000000</f>
        <v>44.787599</v>
      </c>
    </row>
    <row r="3240" spans="1:12">
      <c r="A3240" s="68" t="s">
        <v>10176</v>
      </c>
      <c r="B3240" s="61">
        <v>80</v>
      </c>
      <c r="C3240" s="62">
        <v>669276</v>
      </c>
      <c r="D3240" s="61" t="s">
        <v>10178</v>
      </c>
      <c r="E3240" s="61" t="s">
        <v>10180</v>
      </c>
      <c r="F3240" s="61" t="s">
        <v>37</v>
      </c>
      <c r="G3240" s="62">
        <v>28000000</v>
      </c>
      <c r="H3240" s="61">
        <v>7.2</v>
      </c>
      <c r="I3240" s="62">
        <f>Table1[[#This Row],[gross]]-Table1[[#This Row],[budget]]</f>
        <v>-27330724</v>
      </c>
      <c r="J3240" s="61">
        <f>Table1[[#This Row],[gross]]/1000000</f>
        <v>0.66927599999999998</v>
      </c>
      <c r="K3240" s="61">
        <f>Table1[[#This Row],[budget]]/1000000</f>
        <v>28</v>
      </c>
      <c r="L3240" s="71">
        <f>Table1[[#This Row],[Profit_Margin]]/1000000</f>
        <v>-27.330724</v>
      </c>
    </row>
    <row r="3241" spans="1:12">
      <c r="A3241" s="68" t="s">
        <v>1658</v>
      </c>
      <c r="B3241" s="61">
        <v>97</v>
      </c>
      <c r="C3241" s="62">
        <v>104374107</v>
      </c>
      <c r="D3241" s="61" t="s">
        <v>1660</v>
      </c>
      <c r="E3241" s="61" t="s">
        <v>1661</v>
      </c>
      <c r="F3241" s="61" t="s">
        <v>37</v>
      </c>
      <c r="G3241" s="62">
        <v>105000000</v>
      </c>
      <c r="H3241" s="61">
        <v>7.1</v>
      </c>
      <c r="I3241" s="62">
        <f>Table1[[#This Row],[gross]]-Table1[[#This Row],[budget]]</f>
        <v>-625893</v>
      </c>
      <c r="J3241" s="61">
        <f>Table1[[#This Row],[gross]]/1000000</f>
        <v>104.374107</v>
      </c>
      <c r="K3241" s="61">
        <f>Table1[[#This Row],[budget]]/1000000</f>
        <v>105</v>
      </c>
      <c r="L3241" s="71">
        <f>Table1[[#This Row],[Profit_Margin]]/1000000</f>
        <v>-0.62589300000000003</v>
      </c>
    </row>
    <row r="3242" spans="1:12">
      <c r="A3242" s="68" t="s">
        <v>3891</v>
      </c>
      <c r="B3242" s="61">
        <v>98</v>
      </c>
      <c r="C3242" s="62">
        <v>30857814</v>
      </c>
      <c r="D3242" s="61" t="s">
        <v>3425</v>
      </c>
      <c r="E3242" s="61" t="s">
        <v>12842</v>
      </c>
      <c r="F3242" s="61" t="s">
        <v>37</v>
      </c>
      <c r="G3242" s="62">
        <v>16000000</v>
      </c>
      <c r="H3242" s="61">
        <v>8.1</v>
      </c>
      <c r="I3242" s="62">
        <f>Table1[[#This Row],[gross]]-Table1[[#This Row],[budget]]</f>
        <v>14857814</v>
      </c>
      <c r="J3242" s="61">
        <f>Table1[[#This Row],[gross]]/1000000</f>
        <v>30.857814000000001</v>
      </c>
      <c r="K3242" s="61">
        <f>Table1[[#This Row],[budget]]/1000000</f>
        <v>16</v>
      </c>
      <c r="L3242" s="71">
        <f>Table1[[#This Row],[Profit_Margin]]/1000000</f>
        <v>14.857813999999999</v>
      </c>
    </row>
    <row r="3243" spans="1:12">
      <c r="A3243" s="68" t="s">
        <v>3303</v>
      </c>
      <c r="B3243" s="61">
        <v>113</v>
      </c>
      <c r="C3243" s="62">
        <v>95149435</v>
      </c>
      <c r="D3243" s="61" t="s">
        <v>2717</v>
      </c>
      <c r="E3243" s="61" t="s">
        <v>5721</v>
      </c>
      <c r="F3243" s="61" t="s">
        <v>37</v>
      </c>
      <c r="G3243" s="62">
        <v>40000000</v>
      </c>
      <c r="H3243" s="61">
        <v>5.7</v>
      </c>
      <c r="I3243" s="62">
        <f>Table1[[#This Row],[gross]]-Table1[[#This Row],[budget]]</f>
        <v>55149435</v>
      </c>
      <c r="J3243" s="61">
        <f>Table1[[#This Row],[gross]]/1000000</f>
        <v>95.149434999999997</v>
      </c>
      <c r="K3243" s="61">
        <f>Table1[[#This Row],[budget]]/1000000</f>
        <v>40</v>
      </c>
      <c r="L3243" s="71">
        <f>Table1[[#This Row],[Profit_Margin]]/1000000</f>
        <v>55.149434999999997</v>
      </c>
    </row>
    <row r="3244" spans="1:12">
      <c r="A3244" s="68" t="s">
        <v>3303</v>
      </c>
      <c r="B3244" s="61">
        <v>111</v>
      </c>
      <c r="C3244" s="62">
        <v>108244774</v>
      </c>
      <c r="D3244" s="61" t="s">
        <v>2717</v>
      </c>
      <c r="E3244" s="61" t="s">
        <v>8131</v>
      </c>
      <c r="F3244" s="61" t="s">
        <v>37</v>
      </c>
      <c r="G3244" s="62">
        <v>37000000</v>
      </c>
      <c r="H3244" s="61">
        <v>6.2</v>
      </c>
      <c r="I3244" s="62">
        <f>Table1[[#This Row],[gross]]-Table1[[#This Row],[budget]]</f>
        <v>71244774</v>
      </c>
      <c r="J3244" s="61">
        <f>Table1[[#This Row],[gross]]/1000000</f>
        <v>108.24477400000001</v>
      </c>
      <c r="K3244" s="61">
        <f>Table1[[#This Row],[budget]]/1000000</f>
        <v>37</v>
      </c>
      <c r="L3244" s="71">
        <f>Table1[[#This Row],[Profit_Margin]]/1000000</f>
        <v>71.244774000000007</v>
      </c>
    </row>
    <row r="3245" spans="1:12">
      <c r="A3245" s="68" t="s">
        <v>5925</v>
      </c>
      <c r="B3245" s="61">
        <v>134</v>
      </c>
      <c r="C3245" s="62">
        <v>19377727</v>
      </c>
      <c r="D3245" s="61" t="s">
        <v>5926</v>
      </c>
      <c r="E3245" s="61" t="s">
        <v>5927</v>
      </c>
      <c r="F3245" s="61" t="s">
        <v>37</v>
      </c>
      <c r="G3245" s="62">
        <v>45000000</v>
      </c>
      <c r="H3245" s="61">
        <v>6.4</v>
      </c>
      <c r="I3245" s="62">
        <f>Table1[[#This Row],[gross]]-Table1[[#This Row],[budget]]</f>
        <v>-25622273</v>
      </c>
      <c r="J3245" s="61">
        <f>Table1[[#This Row],[gross]]/1000000</f>
        <v>19.377727</v>
      </c>
      <c r="K3245" s="61">
        <f>Table1[[#This Row],[budget]]/1000000</f>
        <v>45</v>
      </c>
      <c r="L3245" s="71">
        <f>Table1[[#This Row],[Profit_Margin]]/1000000</f>
        <v>-25.622273</v>
      </c>
    </row>
    <row r="3246" spans="1:12">
      <c r="A3246" s="68" t="s">
        <v>8690</v>
      </c>
      <c r="B3246" s="61">
        <v>103</v>
      </c>
      <c r="C3246" s="62">
        <v>668171</v>
      </c>
      <c r="D3246" s="61" t="s">
        <v>6905</v>
      </c>
      <c r="E3246" s="61" t="s">
        <v>8692</v>
      </c>
      <c r="F3246" s="61" t="s">
        <v>1946</v>
      </c>
      <c r="G3246" s="62">
        <v>60000000</v>
      </c>
      <c r="H3246" s="61">
        <v>5.6</v>
      </c>
      <c r="I3246" s="62">
        <f>Table1[[#This Row],[gross]]-Table1[[#This Row],[budget]]</f>
        <v>-59331829</v>
      </c>
      <c r="J3246" s="61">
        <f>Table1[[#This Row],[gross]]/1000000</f>
        <v>0.66817099999999996</v>
      </c>
      <c r="K3246" s="61">
        <f>Table1[[#This Row],[budget]]/1000000</f>
        <v>60</v>
      </c>
      <c r="L3246" s="71">
        <f>Table1[[#This Row],[Profit_Margin]]/1000000</f>
        <v>-59.331828999999999</v>
      </c>
    </row>
    <row r="3247" spans="1:12">
      <c r="A3247" s="68" t="s">
        <v>23026</v>
      </c>
      <c r="B3247" s="61">
        <v>98</v>
      </c>
      <c r="C3247" s="62">
        <v>16115878</v>
      </c>
      <c r="D3247" s="61" t="s">
        <v>23027</v>
      </c>
      <c r="E3247" s="61" t="s">
        <v>23028</v>
      </c>
      <c r="F3247" s="61" t="s">
        <v>37</v>
      </c>
      <c r="G3247" s="62">
        <v>8000000</v>
      </c>
      <c r="H3247" s="61">
        <v>6.6</v>
      </c>
      <c r="I3247" s="62">
        <f>Table1[[#This Row],[gross]]-Table1[[#This Row],[budget]]</f>
        <v>8115878</v>
      </c>
      <c r="J3247" s="61">
        <f>Table1[[#This Row],[gross]]/1000000</f>
        <v>16.115877999999999</v>
      </c>
      <c r="K3247" s="61">
        <f>Table1[[#This Row],[budget]]/1000000</f>
        <v>8</v>
      </c>
      <c r="L3247" s="71">
        <f>Table1[[#This Row],[Profit_Margin]]/1000000</f>
        <v>8.1158780000000004</v>
      </c>
    </row>
    <row r="3248" spans="1:12">
      <c r="A3248" s="68" t="s">
        <v>6244</v>
      </c>
      <c r="B3248" s="61">
        <v>108</v>
      </c>
      <c r="C3248" s="62">
        <v>163947053</v>
      </c>
      <c r="D3248" s="61" t="s">
        <v>1415</v>
      </c>
      <c r="E3248" s="61" t="s">
        <v>6245</v>
      </c>
      <c r="F3248" s="61" t="s">
        <v>37</v>
      </c>
      <c r="G3248" s="62">
        <v>40000000</v>
      </c>
      <c r="H3248" s="61">
        <v>6.7</v>
      </c>
      <c r="I3248" s="62">
        <f>Table1[[#This Row],[gross]]-Table1[[#This Row],[budget]]</f>
        <v>123947053</v>
      </c>
      <c r="J3248" s="61">
        <f>Table1[[#This Row],[gross]]/1000000</f>
        <v>163.94705300000001</v>
      </c>
      <c r="K3248" s="61">
        <f>Table1[[#This Row],[budget]]/1000000</f>
        <v>40</v>
      </c>
      <c r="L3248" s="71">
        <f>Table1[[#This Row],[Profit_Margin]]/1000000</f>
        <v>123.947053</v>
      </c>
    </row>
    <row r="3249" spans="1:12">
      <c r="A3249" s="68" t="s">
        <v>9947</v>
      </c>
      <c r="B3249" s="61">
        <v>104</v>
      </c>
      <c r="C3249" s="62">
        <v>1900725</v>
      </c>
      <c r="D3249" s="61" t="s">
        <v>11019</v>
      </c>
      <c r="E3249" s="61" t="s">
        <v>11407</v>
      </c>
      <c r="F3249" s="61" t="s">
        <v>37</v>
      </c>
      <c r="G3249" s="62">
        <v>2000000</v>
      </c>
      <c r="H3249" s="61">
        <v>7.4</v>
      </c>
      <c r="I3249" s="62">
        <f>Table1[[#This Row],[gross]]-Table1[[#This Row],[budget]]</f>
        <v>-99275</v>
      </c>
      <c r="J3249" s="61">
        <f>Table1[[#This Row],[gross]]/1000000</f>
        <v>1.900725</v>
      </c>
      <c r="K3249" s="61">
        <f>Table1[[#This Row],[budget]]/1000000</f>
        <v>2</v>
      </c>
      <c r="L3249" s="71">
        <f>Table1[[#This Row],[Profit_Margin]]/1000000</f>
        <v>-9.9275000000000002E-2</v>
      </c>
    </row>
    <row r="3250" spans="1:12">
      <c r="A3250" s="68" t="s">
        <v>17333</v>
      </c>
      <c r="B3250" s="61">
        <v>111</v>
      </c>
      <c r="C3250" s="62">
        <v>11905519</v>
      </c>
      <c r="D3250" s="61" t="s">
        <v>464</v>
      </c>
      <c r="E3250" s="61" t="s">
        <v>17335</v>
      </c>
      <c r="F3250" s="61" t="s">
        <v>13246</v>
      </c>
      <c r="G3250" s="62">
        <v>200000000</v>
      </c>
      <c r="H3250" s="61">
        <v>7.1</v>
      </c>
      <c r="I3250" s="62">
        <f>Table1[[#This Row],[gross]]-Table1[[#This Row],[budget]]</f>
        <v>-188094481</v>
      </c>
      <c r="J3250" s="61">
        <f>Table1[[#This Row],[gross]]/1000000</f>
        <v>11.905519</v>
      </c>
      <c r="K3250" s="61">
        <f>Table1[[#This Row],[budget]]/1000000</f>
        <v>200</v>
      </c>
      <c r="L3250" s="71">
        <f>Table1[[#This Row],[Profit_Margin]]/1000000</f>
        <v>-188.094481</v>
      </c>
    </row>
    <row r="3251" spans="1:12">
      <c r="A3251" s="68" t="s">
        <v>15176</v>
      </c>
      <c r="B3251" s="61">
        <v>85</v>
      </c>
      <c r="C3251" s="62">
        <v>192467</v>
      </c>
      <c r="D3251" s="61" t="s">
        <v>1415</v>
      </c>
      <c r="E3251" s="61" t="s">
        <v>24033</v>
      </c>
      <c r="F3251" s="61" t="s">
        <v>37</v>
      </c>
      <c r="G3251" s="62">
        <v>15000</v>
      </c>
      <c r="H3251" s="61">
        <v>6.6</v>
      </c>
      <c r="I3251" s="62">
        <f>Table1[[#This Row],[gross]]-Table1[[#This Row],[budget]]</f>
        <v>177467</v>
      </c>
      <c r="J3251" s="61">
        <f>Table1[[#This Row],[gross]]/1000000</f>
        <v>0.192467</v>
      </c>
      <c r="K3251" s="61">
        <f>Table1[[#This Row],[budget]]/1000000</f>
        <v>1.4999999999999999E-2</v>
      </c>
      <c r="L3251" s="71">
        <f>Table1[[#This Row],[Profit_Margin]]/1000000</f>
        <v>0.17746700000000001</v>
      </c>
    </row>
    <row r="3252" spans="1:12">
      <c r="A3252" s="68" t="s">
        <v>7852</v>
      </c>
      <c r="B3252" s="61">
        <v>140</v>
      </c>
      <c r="C3252" s="62">
        <v>33682273</v>
      </c>
      <c r="D3252" s="61" t="s">
        <v>464</v>
      </c>
      <c r="E3252" s="61" t="s">
        <v>7854</v>
      </c>
      <c r="F3252" s="61" t="s">
        <v>37</v>
      </c>
      <c r="G3252" s="62">
        <v>33000000</v>
      </c>
      <c r="H3252" s="61">
        <v>6.5</v>
      </c>
      <c r="I3252" s="62">
        <f>Table1[[#This Row],[gross]]-Table1[[#This Row],[budget]]</f>
        <v>682273</v>
      </c>
      <c r="J3252" s="61">
        <f>Table1[[#This Row],[gross]]/1000000</f>
        <v>33.682273000000002</v>
      </c>
      <c r="K3252" s="61">
        <f>Table1[[#This Row],[budget]]/1000000</f>
        <v>33</v>
      </c>
      <c r="L3252" s="71">
        <f>Table1[[#This Row],[Profit_Margin]]/1000000</f>
        <v>0.68227300000000002</v>
      </c>
    </row>
    <row r="3253" spans="1:12">
      <c r="A3253" s="68" t="s">
        <v>14799</v>
      </c>
      <c r="B3253" s="61">
        <v>85</v>
      </c>
      <c r="C3253" s="62">
        <v>64423650</v>
      </c>
      <c r="D3253" s="61" t="s">
        <v>4332</v>
      </c>
      <c r="E3253" s="61" t="s">
        <v>19205</v>
      </c>
      <c r="F3253" s="61" t="s">
        <v>37</v>
      </c>
      <c r="G3253" s="62">
        <v>3000000</v>
      </c>
      <c r="H3253" s="61">
        <v>5.7</v>
      </c>
      <c r="I3253" s="62">
        <f>Table1[[#This Row],[gross]]-Table1[[#This Row],[budget]]</f>
        <v>61423650</v>
      </c>
      <c r="J3253" s="61">
        <f>Table1[[#This Row],[gross]]/1000000</f>
        <v>64.423649999999995</v>
      </c>
      <c r="K3253" s="61">
        <f>Table1[[#This Row],[budget]]/1000000</f>
        <v>3</v>
      </c>
      <c r="L3253" s="71">
        <f>Table1[[#This Row],[Profit_Margin]]/1000000</f>
        <v>61.423650000000002</v>
      </c>
    </row>
    <row r="3254" spans="1:12">
      <c r="A3254" s="68" t="s">
        <v>14799</v>
      </c>
      <c r="B3254" s="61">
        <v>103</v>
      </c>
      <c r="C3254" s="62">
        <v>71519230</v>
      </c>
      <c r="D3254" s="61" t="s">
        <v>2208</v>
      </c>
      <c r="E3254" s="61" t="s">
        <v>15641</v>
      </c>
      <c r="F3254" s="61" t="s">
        <v>37</v>
      </c>
      <c r="G3254" s="62">
        <v>9000000</v>
      </c>
      <c r="H3254" s="61">
        <v>6.5</v>
      </c>
      <c r="I3254" s="62">
        <f>Table1[[#This Row],[gross]]-Table1[[#This Row],[budget]]</f>
        <v>62519230</v>
      </c>
      <c r="J3254" s="61">
        <f>Table1[[#This Row],[gross]]/1000000</f>
        <v>71.519229999999993</v>
      </c>
      <c r="K3254" s="61">
        <f>Table1[[#This Row],[budget]]/1000000</f>
        <v>9</v>
      </c>
      <c r="L3254" s="71">
        <f>Table1[[#This Row],[Profit_Margin]]/1000000</f>
        <v>62.51923</v>
      </c>
    </row>
    <row r="3255" spans="1:12">
      <c r="A3255" s="68" t="s">
        <v>14799</v>
      </c>
      <c r="B3255" s="61">
        <v>109</v>
      </c>
      <c r="C3255" s="62">
        <v>78845130</v>
      </c>
      <c r="D3255" s="61" t="s">
        <v>2208</v>
      </c>
      <c r="E3255" s="61" t="s">
        <v>14800</v>
      </c>
      <c r="F3255" s="61" t="s">
        <v>37</v>
      </c>
      <c r="G3255" s="62">
        <v>10000000</v>
      </c>
      <c r="H3255" s="61">
        <v>6.1</v>
      </c>
      <c r="I3255" s="62">
        <f>Table1[[#This Row],[gross]]-Table1[[#This Row],[budget]]</f>
        <v>68845130</v>
      </c>
      <c r="J3255" s="61">
        <f>Table1[[#This Row],[gross]]/1000000</f>
        <v>78.845129999999997</v>
      </c>
      <c r="K3255" s="61">
        <f>Table1[[#This Row],[budget]]/1000000</f>
        <v>10</v>
      </c>
      <c r="L3255" s="71">
        <f>Table1[[#This Row],[Profit_Margin]]/1000000</f>
        <v>68.845129999999997</v>
      </c>
    </row>
    <row r="3256" spans="1:12">
      <c r="A3256" s="68" t="s">
        <v>4628</v>
      </c>
      <c r="B3256" s="61">
        <v>117</v>
      </c>
      <c r="C3256" s="62">
        <v>162586036</v>
      </c>
      <c r="D3256" s="61" t="s">
        <v>1544</v>
      </c>
      <c r="E3256" s="61" t="s">
        <v>4630</v>
      </c>
      <c r="F3256" s="61" t="s">
        <v>37</v>
      </c>
      <c r="G3256" s="62">
        <v>55000000</v>
      </c>
      <c r="H3256" s="61">
        <v>8</v>
      </c>
      <c r="I3256" s="62">
        <f>Table1[[#This Row],[gross]]-Table1[[#This Row],[budget]]</f>
        <v>107586036</v>
      </c>
      <c r="J3256" s="61">
        <f>Table1[[#This Row],[gross]]/1000000</f>
        <v>162.58603600000001</v>
      </c>
      <c r="K3256" s="61">
        <f>Table1[[#This Row],[budget]]/1000000</f>
        <v>55</v>
      </c>
      <c r="L3256" s="71">
        <f>Table1[[#This Row],[Profit_Margin]]/1000000</f>
        <v>107.58603600000001</v>
      </c>
    </row>
    <row r="3257" spans="1:12">
      <c r="A3257" s="68" t="s">
        <v>5647</v>
      </c>
      <c r="B3257" s="61">
        <v>94</v>
      </c>
      <c r="C3257" s="62">
        <v>56437947</v>
      </c>
      <c r="D3257" s="61" t="s">
        <v>1544</v>
      </c>
      <c r="E3257" s="61" t="s">
        <v>12733</v>
      </c>
      <c r="F3257" s="61" t="s">
        <v>37</v>
      </c>
      <c r="G3257" s="62">
        <v>9800000</v>
      </c>
      <c r="H3257" s="61">
        <v>7.3</v>
      </c>
      <c r="I3257" s="62">
        <f>Table1[[#This Row],[gross]]-Table1[[#This Row],[budget]]</f>
        <v>46637947</v>
      </c>
      <c r="J3257" s="61">
        <f>Table1[[#This Row],[gross]]/1000000</f>
        <v>56.437947000000001</v>
      </c>
      <c r="K3257" s="61">
        <f>Table1[[#This Row],[budget]]/1000000</f>
        <v>9.8000000000000007</v>
      </c>
      <c r="L3257" s="71">
        <f>Table1[[#This Row],[Profit_Margin]]/1000000</f>
        <v>46.637946999999997</v>
      </c>
    </row>
    <row r="3258" spans="1:12">
      <c r="A3258" s="68" t="s">
        <v>79</v>
      </c>
      <c r="B3258" s="61">
        <v>107</v>
      </c>
      <c r="C3258" s="62">
        <v>18636537</v>
      </c>
      <c r="D3258" s="61" t="s">
        <v>7977</v>
      </c>
      <c r="E3258" s="61" t="s">
        <v>7978</v>
      </c>
      <c r="F3258" s="61" t="s">
        <v>37</v>
      </c>
      <c r="G3258" s="62">
        <v>32000000</v>
      </c>
      <c r="H3258" s="61">
        <v>6.4</v>
      </c>
      <c r="I3258" s="62">
        <f>Table1[[#This Row],[gross]]-Table1[[#This Row],[budget]]</f>
        <v>-13363463</v>
      </c>
      <c r="J3258" s="61">
        <f>Table1[[#This Row],[gross]]/1000000</f>
        <v>18.636537000000001</v>
      </c>
      <c r="K3258" s="61">
        <f>Table1[[#This Row],[budget]]/1000000</f>
        <v>32</v>
      </c>
      <c r="L3258" s="71">
        <f>Table1[[#This Row],[Profit_Margin]]/1000000</f>
        <v>-13.363462999999999</v>
      </c>
    </row>
    <row r="3259" spans="1:12">
      <c r="A3259" s="68" t="s">
        <v>1198</v>
      </c>
      <c r="B3259" s="61">
        <v>101</v>
      </c>
      <c r="C3259" s="62">
        <v>12987647</v>
      </c>
      <c r="D3259" s="61" t="s">
        <v>11190</v>
      </c>
      <c r="E3259" s="61" t="s">
        <v>11191</v>
      </c>
      <c r="F3259" s="61" t="s">
        <v>37</v>
      </c>
      <c r="G3259" s="62">
        <v>30000000</v>
      </c>
      <c r="H3259" s="61">
        <v>7.1</v>
      </c>
      <c r="I3259" s="62">
        <f>Table1[[#This Row],[gross]]-Table1[[#This Row],[budget]]</f>
        <v>-17012353</v>
      </c>
      <c r="J3259" s="61">
        <f>Table1[[#This Row],[gross]]/1000000</f>
        <v>12.987647000000001</v>
      </c>
      <c r="K3259" s="61">
        <f>Table1[[#This Row],[budget]]/1000000</f>
        <v>30</v>
      </c>
      <c r="L3259" s="71">
        <f>Table1[[#This Row],[Profit_Margin]]/1000000</f>
        <v>-17.012353000000001</v>
      </c>
    </row>
    <row r="3260" spans="1:12">
      <c r="A3260" s="68" t="s">
        <v>21311</v>
      </c>
      <c r="B3260" s="61">
        <v>91</v>
      </c>
      <c r="C3260" s="62">
        <v>381186</v>
      </c>
      <c r="D3260" s="61" t="s">
        <v>4075</v>
      </c>
      <c r="E3260" s="61" t="s">
        <v>22067</v>
      </c>
      <c r="F3260" s="61" t="s">
        <v>37</v>
      </c>
      <c r="G3260" s="62">
        <v>900000</v>
      </c>
      <c r="H3260" s="61">
        <v>6.4</v>
      </c>
      <c r="I3260" s="62">
        <f>Table1[[#This Row],[gross]]-Table1[[#This Row],[budget]]</f>
        <v>-518814</v>
      </c>
      <c r="J3260" s="61">
        <f>Table1[[#This Row],[gross]]/1000000</f>
        <v>0.38118600000000002</v>
      </c>
      <c r="K3260" s="61">
        <f>Table1[[#This Row],[budget]]/1000000</f>
        <v>0.9</v>
      </c>
      <c r="L3260" s="71">
        <f>Table1[[#This Row],[Profit_Margin]]/1000000</f>
        <v>-0.518814</v>
      </c>
    </row>
    <row r="3261" spans="1:12">
      <c r="A3261" s="68" t="s">
        <v>22543</v>
      </c>
      <c r="B3261" s="61">
        <v>101</v>
      </c>
      <c r="C3261" s="62">
        <v>1111615</v>
      </c>
      <c r="D3261" s="61" t="s">
        <v>14200</v>
      </c>
      <c r="E3261" s="61" t="s">
        <v>22570</v>
      </c>
      <c r="F3261" s="61" t="s">
        <v>37</v>
      </c>
      <c r="G3261" s="62">
        <v>500000</v>
      </c>
      <c r="H3261" s="61">
        <v>6</v>
      </c>
      <c r="I3261" s="62">
        <f>Table1[[#This Row],[gross]]-Table1[[#This Row],[budget]]</f>
        <v>611615</v>
      </c>
      <c r="J3261" s="61">
        <f>Table1[[#This Row],[gross]]/1000000</f>
        <v>1.111615</v>
      </c>
      <c r="K3261" s="61">
        <f>Table1[[#This Row],[budget]]/1000000</f>
        <v>0.5</v>
      </c>
      <c r="L3261" s="71">
        <f>Table1[[#This Row],[Profit_Margin]]/1000000</f>
        <v>0.61161500000000002</v>
      </c>
    </row>
    <row r="3262" spans="1:12">
      <c r="A3262" s="68" t="s">
        <v>10593</v>
      </c>
      <c r="B3262" s="61">
        <v>104</v>
      </c>
      <c r="C3262" s="62">
        <v>17757087</v>
      </c>
      <c r="D3262" s="61" t="s">
        <v>4332</v>
      </c>
      <c r="E3262" s="61" t="s">
        <v>10595</v>
      </c>
      <c r="F3262" s="61" t="s">
        <v>37</v>
      </c>
      <c r="G3262" s="62">
        <v>21000000</v>
      </c>
      <c r="H3262" s="61">
        <v>4.5999999999999996</v>
      </c>
      <c r="I3262" s="62">
        <f>Table1[[#This Row],[gross]]-Table1[[#This Row],[budget]]</f>
        <v>-3242913</v>
      </c>
      <c r="J3262" s="61">
        <f>Table1[[#This Row],[gross]]/1000000</f>
        <v>17.757086999999999</v>
      </c>
      <c r="K3262" s="61">
        <f>Table1[[#This Row],[budget]]/1000000</f>
        <v>21</v>
      </c>
      <c r="L3262" s="71">
        <f>Table1[[#This Row],[Profit_Margin]]/1000000</f>
        <v>-3.2429130000000002</v>
      </c>
    </row>
    <row r="3263" spans="1:12">
      <c r="A3263" s="68" t="s">
        <v>21466</v>
      </c>
      <c r="B3263" s="61">
        <v>102</v>
      </c>
      <c r="C3263" s="62">
        <v>4105123</v>
      </c>
      <c r="D3263" s="61" t="s">
        <v>334</v>
      </c>
      <c r="E3263" s="61" t="s">
        <v>21469</v>
      </c>
      <c r="F3263" s="61" t="s">
        <v>21473</v>
      </c>
      <c r="G3263" s="62">
        <v>1100000</v>
      </c>
      <c r="H3263" s="61">
        <v>7.6</v>
      </c>
      <c r="I3263" s="62">
        <f>Table1[[#This Row],[gross]]-Table1[[#This Row],[budget]]</f>
        <v>3005123</v>
      </c>
      <c r="J3263" s="61">
        <f>Table1[[#This Row],[gross]]/1000000</f>
        <v>4.1051229999999999</v>
      </c>
      <c r="K3263" s="61">
        <f>Table1[[#This Row],[budget]]/1000000</f>
        <v>1.1000000000000001</v>
      </c>
      <c r="L3263" s="71">
        <f>Table1[[#This Row],[Profit_Margin]]/1000000</f>
        <v>3.0051230000000002</v>
      </c>
    </row>
    <row r="3264" spans="1:12">
      <c r="A3264" s="68" t="s">
        <v>12008</v>
      </c>
      <c r="B3264" s="61">
        <v>116</v>
      </c>
      <c r="C3264" s="62">
        <v>4435083</v>
      </c>
      <c r="D3264" s="61" t="s">
        <v>12009</v>
      </c>
      <c r="E3264" s="61" t="s">
        <v>12010</v>
      </c>
      <c r="F3264" s="61" t="s">
        <v>37</v>
      </c>
      <c r="G3264" s="62">
        <v>18000000</v>
      </c>
      <c r="H3264" s="61">
        <v>7.1</v>
      </c>
      <c r="I3264" s="62">
        <f>Table1[[#This Row],[gross]]-Table1[[#This Row],[budget]]</f>
        <v>-13564917</v>
      </c>
      <c r="J3264" s="61">
        <f>Table1[[#This Row],[gross]]/1000000</f>
        <v>4.4350829999999997</v>
      </c>
      <c r="K3264" s="61">
        <f>Table1[[#This Row],[budget]]/1000000</f>
        <v>18</v>
      </c>
      <c r="L3264" s="71">
        <f>Table1[[#This Row],[Profit_Margin]]/1000000</f>
        <v>-13.564916999999999</v>
      </c>
    </row>
    <row r="3265" spans="1:12">
      <c r="A3265" s="68" t="s">
        <v>4850</v>
      </c>
      <c r="B3265" s="61">
        <v>135</v>
      </c>
      <c r="C3265" s="62">
        <v>45856732</v>
      </c>
      <c r="D3265" s="61" t="s">
        <v>2125</v>
      </c>
      <c r="E3265" s="61" t="s">
        <v>6513</v>
      </c>
      <c r="F3265" s="61" t="s">
        <v>37</v>
      </c>
      <c r="G3265" s="62">
        <v>40000000</v>
      </c>
      <c r="H3265" s="61">
        <v>7.1</v>
      </c>
      <c r="I3265" s="62">
        <f>Table1[[#This Row],[gross]]-Table1[[#This Row],[budget]]</f>
        <v>5856732</v>
      </c>
      <c r="J3265" s="61">
        <f>Table1[[#This Row],[gross]]/1000000</f>
        <v>45.856732000000001</v>
      </c>
      <c r="K3265" s="61">
        <f>Table1[[#This Row],[budget]]/1000000</f>
        <v>40</v>
      </c>
      <c r="L3265" s="71">
        <f>Table1[[#This Row],[Profit_Margin]]/1000000</f>
        <v>5.856732</v>
      </c>
    </row>
    <row r="3266" spans="1:12">
      <c r="A3266" s="68" t="s">
        <v>5139</v>
      </c>
      <c r="B3266" s="61">
        <v>110</v>
      </c>
      <c r="C3266" s="62">
        <v>16005978</v>
      </c>
      <c r="D3266" s="61" t="s">
        <v>2215</v>
      </c>
      <c r="E3266" s="61" t="s">
        <v>9321</v>
      </c>
      <c r="F3266" s="61" t="s">
        <v>37</v>
      </c>
      <c r="G3266" s="62">
        <v>26000000</v>
      </c>
      <c r="H3266" s="61">
        <v>6.4</v>
      </c>
      <c r="I3266" s="62">
        <f>Table1[[#This Row],[gross]]-Table1[[#This Row],[budget]]</f>
        <v>-9994022</v>
      </c>
      <c r="J3266" s="61">
        <f>Table1[[#This Row],[gross]]/1000000</f>
        <v>16.005977999999999</v>
      </c>
      <c r="K3266" s="61">
        <f>Table1[[#This Row],[budget]]/1000000</f>
        <v>26</v>
      </c>
      <c r="L3266" s="71">
        <f>Table1[[#This Row],[Profit_Margin]]/1000000</f>
        <v>-9.9940219999999993</v>
      </c>
    </row>
    <row r="3267" spans="1:12">
      <c r="A3267" s="68" t="s">
        <v>6620</v>
      </c>
      <c r="B3267" s="61">
        <v>124</v>
      </c>
      <c r="C3267" s="62">
        <v>34180954</v>
      </c>
      <c r="D3267" s="61" t="s">
        <v>214</v>
      </c>
      <c r="E3267" s="61" t="s">
        <v>7881</v>
      </c>
      <c r="F3267" s="61" t="s">
        <v>37</v>
      </c>
      <c r="G3267" s="62">
        <v>32000000</v>
      </c>
      <c r="H3267" s="61">
        <v>7.6</v>
      </c>
      <c r="I3267" s="62">
        <f>Table1[[#This Row],[gross]]-Table1[[#This Row],[budget]]</f>
        <v>2180954</v>
      </c>
      <c r="J3267" s="61">
        <f>Table1[[#This Row],[gross]]/1000000</f>
        <v>34.180954</v>
      </c>
      <c r="K3267" s="61">
        <f>Table1[[#This Row],[budget]]/1000000</f>
        <v>32</v>
      </c>
      <c r="L3267" s="71">
        <f>Table1[[#This Row],[Profit_Margin]]/1000000</f>
        <v>2.1809539999999998</v>
      </c>
    </row>
    <row r="3268" spans="1:12">
      <c r="A3268" s="68" t="s">
        <v>18572</v>
      </c>
      <c r="B3268" s="61">
        <v>96</v>
      </c>
      <c r="C3268" s="62">
        <v>3713002</v>
      </c>
      <c r="D3268" s="61" t="s">
        <v>67</v>
      </c>
      <c r="E3268" s="61" t="s">
        <v>18573</v>
      </c>
      <c r="F3268" s="61" t="s">
        <v>37</v>
      </c>
      <c r="G3268" s="62">
        <v>8000000</v>
      </c>
      <c r="H3268" s="61">
        <v>2.7</v>
      </c>
      <c r="I3268" s="62">
        <f>Table1[[#This Row],[gross]]-Table1[[#This Row],[budget]]</f>
        <v>-4286998</v>
      </c>
      <c r="J3268" s="61">
        <f>Table1[[#This Row],[gross]]/1000000</f>
        <v>3.7130019999999999</v>
      </c>
      <c r="K3268" s="61">
        <f>Table1[[#This Row],[budget]]/1000000</f>
        <v>8</v>
      </c>
      <c r="L3268" s="71">
        <f>Table1[[#This Row],[Profit_Margin]]/1000000</f>
        <v>-4.2869979999999996</v>
      </c>
    </row>
    <row r="3269" spans="1:12">
      <c r="A3269" s="68" t="s">
        <v>2722</v>
      </c>
      <c r="B3269" s="61">
        <v>99</v>
      </c>
      <c r="C3269" s="62">
        <v>25117498</v>
      </c>
      <c r="D3269" s="61" t="s">
        <v>5544</v>
      </c>
      <c r="E3269" s="61" t="s">
        <v>6676</v>
      </c>
      <c r="F3269" s="61" t="s">
        <v>37</v>
      </c>
      <c r="G3269" s="62">
        <v>40000000</v>
      </c>
      <c r="H3269" s="61">
        <v>5.7</v>
      </c>
      <c r="I3269" s="62">
        <f>Table1[[#This Row],[gross]]-Table1[[#This Row],[budget]]</f>
        <v>-14882502</v>
      </c>
      <c r="J3269" s="61">
        <f>Table1[[#This Row],[gross]]/1000000</f>
        <v>25.117498000000001</v>
      </c>
      <c r="K3269" s="61">
        <f>Table1[[#This Row],[budget]]/1000000</f>
        <v>40</v>
      </c>
      <c r="L3269" s="71">
        <f>Table1[[#This Row],[Profit_Margin]]/1000000</f>
        <v>-14.882502000000001</v>
      </c>
    </row>
    <row r="3270" spans="1:12">
      <c r="A3270" s="68" t="s">
        <v>15128</v>
      </c>
      <c r="B3270" s="61">
        <v>130</v>
      </c>
      <c r="C3270" s="62">
        <v>9473382</v>
      </c>
      <c r="D3270" s="61" t="s">
        <v>15130</v>
      </c>
      <c r="E3270" s="61" t="s">
        <v>15132</v>
      </c>
      <c r="F3270" s="61" t="s">
        <v>1464</v>
      </c>
      <c r="G3270" s="62">
        <v>10000000</v>
      </c>
      <c r="H3270" s="61">
        <v>7.7</v>
      </c>
      <c r="I3270" s="62">
        <f>Table1[[#This Row],[gross]]-Table1[[#This Row],[budget]]</f>
        <v>-526618</v>
      </c>
      <c r="J3270" s="61">
        <f>Table1[[#This Row],[gross]]/1000000</f>
        <v>9.4733820000000009</v>
      </c>
      <c r="K3270" s="61">
        <f>Table1[[#This Row],[budget]]/1000000</f>
        <v>10</v>
      </c>
      <c r="L3270" s="71">
        <f>Table1[[#This Row],[Profit_Margin]]/1000000</f>
        <v>-0.52661800000000003</v>
      </c>
    </row>
    <row r="3271" spans="1:12">
      <c r="A3271" s="68" t="s">
        <v>1819</v>
      </c>
      <c r="B3271" s="61">
        <v>110</v>
      </c>
      <c r="C3271" s="62">
        <v>33927476</v>
      </c>
      <c r="D3271" s="61" t="s">
        <v>4277</v>
      </c>
      <c r="E3271" s="61" t="s">
        <v>4279</v>
      </c>
      <c r="F3271" s="61" t="s">
        <v>37</v>
      </c>
      <c r="G3271" s="62">
        <v>40000000</v>
      </c>
      <c r="H3271" s="61">
        <v>5.7</v>
      </c>
      <c r="I3271" s="62">
        <f>Table1[[#This Row],[gross]]-Table1[[#This Row],[budget]]</f>
        <v>-6072524</v>
      </c>
      <c r="J3271" s="61">
        <f>Table1[[#This Row],[gross]]/1000000</f>
        <v>33.927475999999999</v>
      </c>
      <c r="K3271" s="61">
        <f>Table1[[#This Row],[budget]]/1000000</f>
        <v>40</v>
      </c>
      <c r="L3271" s="71">
        <f>Table1[[#This Row],[Profit_Margin]]/1000000</f>
        <v>-6.0725239999999996</v>
      </c>
    </row>
    <row r="3272" spans="1:12">
      <c r="A3272" s="68" t="s">
        <v>12560</v>
      </c>
      <c r="B3272" s="61">
        <v>134</v>
      </c>
      <c r="C3272" s="62">
        <v>22954968</v>
      </c>
      <c r="D3272" s="61" t="s">
        <v>214</v>
      </c>
      <c r="E3272" s="61" t="s">
        <v>12911</v>
      </c>
      <c r="F3272" s="61" t="s">
        <v>37</v>
      </c>
      <c r="G3272" s="62">
        <v>11500000</v>
      </c>
      <c r="H3272" s="61">
        <v>7.9</v>
      </c>
      <c r="I3272" s="62">
        <f>Table1[[#This Row],[gross]]-Table1[[#This Row],[budget]]</f>
        <v>11454968</v>
      </c>
      <c r="J3272" s="61">
        <f>Table1[[#This Row],[gross]]/1000000</f>
        <v>22.954968000000001</v>
      </c>
      <c r="K3272" s="61">
        <f>Table1[[#This Row],[budget]]/1000000</f>
        <v>11.5</v>
      </c>
      <c r="L3272" s="71">
        <f>Table1[[#This Row],[Profit_Margin]]/1000000</f>
        <v>11.454967999999999</v>
      </c>
    </row>
    <row r="3273" spans="1:12">
      <c r="A3273" s="68" t="s">
        <v>3098</v>
      </c>
      <c r="B3273" s="61">
        <v>96</v>
      </c>
      <c r="C3273" s="62">
        <v>18967571</v>
      </c>
      <c r="D3273" s="61" t="s">
        <v>334</v>
      </c>
      <c r="E3273" s="61" t="s">
        <v>8525</v>
      </c>
      <c r="F3273" s="61" t="s">
        <v>37</v>
      </c>
      <c r="G3273" s="62">
        <v>30000000</v>
      </c>
      <c r="H3273" s="61">
        <v>6.1</v>
      </c>
      <c r="I3273" s="62">
        <f>Table1[[#This Row],[gross]]-Table1[[#This Row],[budget]]</f>
        <v>-11032429</v>
      </c>
      <c r="J3273" s="61">
        <f>Table1[[#This Row],[gross]]/1000000</f>
        <v>18.967571</v>
      </c>
      <c r="K3273" s="61">
        <f>Table1[[#This Row],[budget]]/1000000</f>
        <v>30</v>
      </c>
      <c r="L3273" s="71">
        <f>Table1[[#This Row],[Profit_Margin]]/1000000</f>
        <v>-11.032429</v>
      </c>
    </row>
    <row r="3274" spans="1:12">
      <c r="A3274" s="68" t="s">
        <v>5225</v>
      </c>
      <c r="B3274" s="61">
        <v>118</v>
      </c>
      <c r="C3274" s="62">
        <v>44737059</v>
      </c>
      <c r="D3274" s="61" t="s">
        <v>3913</v>
      </c>
      <c r="E3274" s="61" t="s">
        <v>5226</v>
      </c>
      <c r="F3274" s="61" t="s">
        <v>37</v>
      </c>
      <c r="G3274" s="62">
        <v>50000000</v>
      </c>
      <c r="H3274" s="61">
        <v>6.5</v>
      </c>
      <c r="I3274" s="62">
        <f>Table1[[#This Row],[gross]]-Table1[[#This Row],[budget]]</f>
        <v>-5262941</v>
      </c>
      <c r="J3274" s="61">
        <f>Table1[[#This Row],[gross]]/1000000</f>
        <v>44.737059000000002</v>
      </c>
      <c r="K3274" s="61">
        <f>Table1[[#This Row],[budget]]/1000000</f>
        <v>50</v>
      </c>
      <c r="L3274" s="71">
        <f>Table1[[#This Row],[Profit_Margin]]/1000000</f>
        <v>-5.2629409999999996</v>
      </c>
    </row>
    <row r="3275" spans="1:12">
      <c r="A3275" s="68" t="s">
        <v>1133</v>
      </c>
      <c r="B3275" s="61">
        <v>156</v>
      </c>
      <c r="C3275" s="62">
        <v>183635922</v>
      </c>
      <c r="D3275" s="61" t="s">
        <v>1134</v>
      </c>
      <c r="E3275" s="61" t="s">
        <v>1135</v>
      </c>
      <c r="F3275" s="61" t="s">
        <v>37</v>
      </c>
      <c r="G3275" s="62">
        <v>135000000</v>
      </c>
      <c r="H3275" s="61">
        <v>8.1</v>
      </c>
      <c r="I3275" s="62">
        <f>Table1[[#This Row],[gross]]-Table1[[#This Row],[budget]]</f>
        <v>48635922</v>
      </c>
      <c r="J3275" s="61">
        <f>Table1[[#This Row],[gross]]/1000000</f>
        <v>183.63592199999999</v>
      </c>
      <c r="K3275" s="61">
        <f>Table1[[#This Row],[budget]]/1000000</f>
        <v>135</v>
      </c>
      <c r="L3275" s="71">
        <f>Table1[[#This Row],[Profit_Margin]]/1000000</f>
        <v>48.635922000000001</v>
      </c>
    </row>
    <row r="3276" spans="1:12">
      <c r="A3276" s="68" t="s">
        <v>9128</v>
      </c>
      <c r="B3276" s="61">
        <v>193</v>
      </c>
      <c r="C3276" s="62">
        <v>21500000</v>
      </c>
      <c r="D3276" s="61" t="s">
        <v>2157</v>
      </c>
      <c r="E3276" s="61" t="s">
        <v>9129</v>
      </c>
      <c r="F3276" s="61" t="s">
        <v>37</v>
      </c>
      <c r="G3276" s="62">
        <v>27000000</v>
      </c>
      <c r="H3276" s="61">
        <v>7.9</v>
      </c>
      <c r="I3276" s="62">
        <f>Table1[[#This Row],[gross]]-Table1[[#This Row],[budget]]</f>
        <v>-5500000</v>
      </c>
      <c r="J3276" s="61">
        <f>Table1[[#This Row],[gross]]/1000000</f>
        <v>21.5</v>
      </c>
      <c r="K3276" s="61">
        <f>Table1[[#This Row],[budget]]/1000000</f>
        <v>27</v>
      </c>
      <c r="L3276" s="71">
        <f>Table1[[#This Row],[Profit_Margin]]/1000000</f>
        <v>-5.5</v>
      </c>
    </row>
    <row r="3277" spans="1:12">
      <c r="A3277" s="68" t="s">
        <v>3523</v>
      </c>
      <c r="B3277" s="61">
        <v>114</v>
      </c>
      <c r="C3277" s="62">
        <v>33037754</v>
      </c>
      <c r="D3277" s="61" t="s">
        <v>6132</v>
      </c>
      <c r="E3277" s="61" t="s">
        <v>7210</v>
      </c>
      <c r="F3277" s="61" t="s">
        <v>37</v>
      </c>
      <c r="G3277" s="62">
        <v>37000000</v>
      </c>
      <c r="H3277" s="61">
        <v>6</v>
      </c>
      <c r="I3277" s="62">
        <f>Table1[[#This Row],[gross]]-Table1[[#This Row],[budget]]</f>
        <v>-3962246</v>
      </c>
      <c r="J3277" s="61">
        <f>Table1[[#This Row],[gross]]/1000000</f>
        <v>33.037754</v>
      </c>
      <c r="K3277" s="61">
        <f>Table1[[#This Row],[budget]]/1000000</f>
        <v>37</v>
      </c>
      <c r="L3277" s="71">
        <f>Table1[[#This Row],[Profit_Margin]]/1000000</f>
        <v>-3.9622459999999999</v>
      </c>
    </row>
    <row r="3278" spans="1:12">
      <c r="A3278" s="68" t="s">
        <v>4914</v>
      </c>
      <c r="B3278" s="61">
        <v>111</v>
      </c>
      <c r="C3278" s="62">
        <v>46815748</v>
      </c>
      <c r="D3278" s="61" t="s">
        <v>3336</v>
      </c>
      <c r="E3278" s="61" t="s">
        <v>5846</v>
      </c>
      <c r="F3278" s="61" t="s">
        <v>37</v>
      </c>
      <c r="G3278" s="62">
        <v>45000000</v>
      </c>
      <c r="H3278" s="61">
        <v>6.3</v>
      </c>
      <c r="I3278" s="62">
        <f>Table1[[#This Row],[gross]]-Table1[[#This Row],[budget]]</f>
        <v>1815748</v>
      </c>
      <c r="J3278" s="61">
        <f>Table1[[#This Row],[gross]]/1000000</f>
        <v>46.815747999999999</v>
      </c>
      <c r="K3278" s="61">
        <f>Table1[[#This Row],[budget]]/1000000</f>
        <v>45</v>
      </c>
      <c r="L3278" s="71">
        <f>Table1[[#This Row],[Profit_Margin]]/1000000</f>
        <v>1.8157479999999999</v>
      </c>
    </row>
    <row r="3279" spans="1:12">
      <c r="A3279" s="68" t="s">
        <v>1983</v>
      </c>
      <c r="B3279" s="61">
        <v>89</v>
      </c>
      <c r="C3279" s="62">
        <v>50802661</v>
      </c>
      <c r="D3279" s="61" t="s">
        <v>1985</v>
      </c>
      <c r="E3279" s="61" t="s">
        <v>1987</v>
      </c>
      <c r="F3279" s="61" t="s">
        <v>37</v>
      </c>
      <c r="G3279" s="62">
        <v>95000000</v>
      </c>
      <c r="H3279" s="61">
        <v>6.9</v>
      </c>
      <c r="I3279" s="62">
        <f>Table1[[#This Row],[gross]]-Table1[[#This Row],[budget]]</f>
        <v>-44197339</v>
      </c>
      <c r="J3279" s="61">
        <f>Table1[[#This Row],[gross]]/1000000</f>
        <v>50.802661000000001</v>
      </c>
      <c r="K3279" s="61">
        <f>Table1[[#This Row],[budget]]/1000000</f>
        <v>95</v>
      </c>
      <c r="L3279" s="71">
        <f>Table1[[#This Row],[Profit_Margin]]/1000000</f>
        <v>-44.197338999999999</v>
      </c>
    </row>
    <row r="3280" spans="1:12">
      <c r="A3280" s="68" t="s">
        <v>9947</v>
      </c>
      <c r="B3280" s="61">
        <v>111</v>
      </c>
      <c r="C3280" s="62">
        <v>56692</v>
      </c>
      <c r="D3280" s="61" t="s">
        <v>7043</v>
      </c>
      <c r="E3280" s="61" t="s">
        <v>9948</v>
      </c>
      <c r="F3280" s="61" t="s">
        <v>37</v>
      </c>
      <c r="G3280" s="62">
        <v>25000000</v>
      </c>
      <c r="H3280" s="61">
        <v>7.3</v>
      </c>
      <c r="I3280" s="62">
        <f>Table1[[#This Row],[gross]]-Table1[[#This Row],[budget]]</f>
        <v>-24943308</v>
      </c>
      <c r="J3280" s="61">
        <f>Table1[[#This Row],[gross]]/1000000</f>
        <v>5.6691999999999999E-2</v>
      </c>
      <c r="K3280" s="61">
        <f>Table1[[#This Row],[budget]]/1000000</f>
        <v>25</v>
      </c>
      <c r="L3280" s="71">
        <f>Table1[[#This Row],[Profit_Margin]]/1000000</f>
        <v>-24.943307999999998</v>
      </c>
    </row>
    <row r="3281" spans="1:12">
      <c r="A3281" s="68" t="s">
        <v>17570</v>
      </c>
      <c r="B3281" s="61">
        <v>135</v>
      </c>
      <c r="C3281" s="62">
        <v>36000000</v>
      </c>
      <c r="D3281" s="61" t="s">
        <v>6519</v>
      </c>
      <c r="E3281" s="61" t="s">
        <v>17571</v>
      </c>
      <c r="F3281" s="61" t="s">
        <v>37</v>
      </c>
      <c r="G3281" s="62">
        <v>5000000</v>
      </c>
      <c r="H3281" s="61">
        <v>6.8</v>
      </c>
      <c r="I3281" s="62">
        <f>Table1[[#This Row],[gross]]-Table1[[#This Row],[budget]]</f>
        <v>31000000</v>
      </c>
      <c r="J3281" s="61">
        <f>Table1[[#This Row],[gross]]/1000000</f>
        <v>36</v>
      </c>
      <c r="K3281" s="61">
        <f>Table1[[#This Row],[budget]]/1000000</f>
        <v>5</v>
      </c>
      <c r="L3281" s="71">
        <f>Table1[[#This Row],[Profit_Margin]]/1000000</f>
        <v>31</v>
      </c>
    </row>
    <row r="3282" spans="1:12">
      <c r="A3282" s="68" t="s">
        <v>278</v>
      </c>
      <c r="B3282" s="61">
        <v>136</v>
      </c>
      <c r="C3282" s="62">
        <v>134006721</v>
      </c>
      <c r="D3282" s="61" t="s">
        <v>50</v>
      </c>
      <c r="E3282" s="61" t="s">
        <v>3008</v>
      </c>
      <c r="F3282" s="61" t="s">
        <v>37</v>
      </c>
      <c r="G3282" s="62">
        <v>75000000</v>
      </c>
      <c r="H3282" s="61">
        <v>7.4</v>
      </c>
      <c r="I3282" s="62">
        <f>Table1[[#This Row],[gross]]-Table1[[#This Row],[budget]]</f>
        <v>59006721</v>
      </c>
      <c r="J3282" s="61">
        <f>Table1[[#This Row],[gross]]/1000000</f>
        <v>134.006721</v>
      </c>
      <c r="K3282" s="61">
        <f>Table1[[#This Row],[budget]]/1000000</f>
        <v>75</v>
      </c>
      <c r="L3282" s="71">
        <f>Table1[[#This Row],[Profit_Margin]]/1000000</f>
        <v>59.006720999999999</v>
      </c>
    </row>
    <row r="3283" spans="1:12">
      <c r="A3283" s="68" t="s">
        <v>13125</v>
      </c>
      <c r="B3283" s="61">
        <v>102</v>
      </c>
      <c r="C3283" s="62">
        <v>6409206</v>
      </c>
      <c r="D3283" s="61" t="s">
        <v>6419</v>
      </c>
      <c r="E3283" s="61" t="s">
        <v>13126</v>
      </c>
      <c r="F3283" s="61" t="s">
        <v>37</v>
      </c>
      <c r="G3283" s="62">
        <v>15000000</v>
      </c>
      <c r="H3283" s="61">
        <v>6.2</v>
      </c>
      <c r="I3283" s="62">
        <f>Table1[[#This Row],[gross]]-Table1[[#This Row],[budget]]</f>
        <v>-8590794</v>
      </c>
      <c r="J3283" s="61">
        <f>Table1[[#This Row],[gross]]/1000000</f>
        <v>6.4092060000000002</v>
      </c>
      <c r="K3283" s="61">
        <f>Table1[[#This Row],[budget]]/1000000</f>
        <v>15</v>
      </c>
      <c r="L3283" s="71">
        <f>Table1[[#This Row],[Profit_Margin]]/1000000</f>
        <v>-8.5907940000000007</v>
      </c>
    </row>
    <row r="3284" spans="1:12">
      <c r="A3284" s="68" t="s">
        <v>2054</v>
      </c>
      <c r="B3284" s="61">
        <v>127</v>
      </c>
      <c r="C3284" s="62">
        <v>75597042</v>
      </c>
      <c r="D3284" s="61" t="s">
        <v>7963</v>
      </c>
      <c r="E3284" s="61" t="s">
        <v>10348</v>
      </c>
      <c r="F3284" s="61" t="s">
        <v>37</v>
      </c>
      <c r="G3284" s="62">
        <v>20000000</v>
      </c>
      <c r="H3284" s="61">
        <v>7</v>
      </c>
      <c r="I3284" s="62">
        <f>Table1[[#This Row],[gross]]-Table1[[#This Row],[budget]]</f>
        <v>55597042</v>
      </c>
      <c r="J3284" s="61">
        <f>Table1[[#This Row],[gross]]/1000000</f>
        <v>75.597042000000002</v>
      </c>
      <c r="K3284" s="61">
        <f>Table1[[#This Row],[budget]]/1000000</f>
        <v>20</v>
      </c>
      <c r="L3284" s="71">
        <f>Table1[[#This Row],[Profit_Margin]]/1000000</f>
        <v>55.597042000000002</v>
      </c>
    </row>
    <row r="3285" spans="1:12">
      <c r="A3285" s="68" t="s">
        <v>12441</v>
      </c>
      <c r="B3285" s="61">
        <v>91</v>
      </c>
      <c r="C3285" s="62">
        <v>37300107</v>
      </c>
      <c r="D3285" s="61" t="s">
        <v>4384</v>
      </c>
      <c r="E3285" s="61" t="s">
        <v>12442</v>
      </c>
      <c r="F3285" s="61" t="s">
        <v>37</v>
      </c>
      <c r="G3285" s="62">
        <v>16000000</v>
      </c>
      <c r="H3285" s="61">
        <v>4.8</v>
      </c>
      <c r="I3285" s="62">
        <f>Table1[[#This Row],[gross]]-Table1[[#This Row],[budget]]</f>
        <v>21300107</v>
      </c>
      <c r="J3285" s="61">
        <f>Table1[[#This Row],[gross]]/1000000</f>
        <v>37.300106999999997</v>
      </c>
      <c r="K3285" s="61">
        <f>Table1[[#This Row],[budget]]/1000000</f>
        <v>16</v>
      </c>
      <c r="L3285" s="71">
        <f>Table1[[#This Row],[Profit_Margin]]/1000000</f>
        <v>21.300107000000001</v>
      </c>
    </row>
    <row r="3286" spans="1:12">
      <c r="A3286" s="68" t="s">
        <v>15844</v>
      </c>
      <c r="B3286" s="61">
        <v>125</v>
      </c>
      <c r="C3286" s="62">
        <v>29200000</v>
      </c>
      <c r="D3286" s="61" t="s">
        <v>7837</v>
      </c>
      <c r="E3286" s="61" t="s">
        <v>15846</v>
      </c>
      <c r="F3286" s="61" t="s">
        <v>37</v>
      </c>
      <c r="G3286" s="62">
        <v>8500000</v>
      </c>
      <c r="H3286" s="61">
        <v>6.9</v>
      </c>
      <c r="I3286" s="62">
        <f>Table1[[#This Row],[gross]]-Table1[[#This Row],[budget]]</f>
        <v>20700000</v>
      </c>
      <c r="J3286" s="61">
        <f>Table1[[#This Row],[gross]]/1000000</f>
        <v>29.2</v>
      </c>
      <c r="K3286" s="61">
        <f>Table1[[#This Row],[budget]]/1000000</f>
        <v>8.5</v>
      </c>
      <c r="L3286" s="71">
        <f>Table1[[#This Row],[Profit_Margin]]/1000000</f>
        <v>20.7</v>
      </c>
    </row>
    <row r="3287" spans="1:12">
      <c r="A3287" s="68" t="s">
        <v>5382</v>
      </c>
      <c r="B3287" s="61">
        <v>110</v>
      </c>
      <c r="C3287" s="62">
        <v>52353636</v>
      </c>
      <c r="D3287" s="61" t="s">
        <v>2527</v>
      </c>
      <c r="E3287" s="61" t="s">
        <v>8892</v>
      </c>
      <c r="F3287" s="61" t="s">
        <v>37</v>
      </c>
      <c r="G3287" s="62">
        <v>21000000</v>
      </c>
      <c r="H3287" s="61">
        <v>7.6</v>
      </c>
      <c r="I3287" s="62">
        <f>Table1[[#This Row],[gross]]-Table1[[#This Row],[budget]]</f>
        <v>31353636</v>
      </c>
      <c r="J3287" s="61">
        <f>Table1[[#This Row],[gross]]/1000000</f>
        <v>52.353636000000002</v>
      </c>
      <c r="K3287" s="61">
        <f>Table1[[#This Row],[budget]]/1000000</f>
        <v>21</v>
      </c>
      <c r="L3287" s="71">
        <f>Table1[[#This Row],[Profit_Margin]]/1000000</f>
        <v>31.353636000000002</v>
      </c>
    </row>
    <row r="3288" spans="1:12">
      <c r="A3288" s="68" t="s">
        <v>8840</v>
      </c>
      <c r="B3288" s="61">
        <v>83</v>
      </c>
      <c r="C3288" s="62">
        <v>100491683</v>
      </c>
      <c r="D3288" s="61" t="s">
        <v>8841</v>
      </c>
      <c r="E3288" s="61" t="s">
        <v>8842</v>
      </c>
      <c r="F3288" s="61" t="s">
        <v>37</v>
      </c>
      <c r="G3288" s="62">
        <v>24000000</v>
      </c>
      <c r="H3288" s="61">
        <v>5.9</v>
      </c>
      <c r="I3288" s="62">
        <f>Table1[[#This Row],[gross]]-Table1[[#This Row],[budget]]</f>
        <v>76491683</v>
      </c>
      <c r="J3288" s="61">
        <f>Table1[[#This Row],[gross]]/1000000</f>
        <v>100.49168299999999</v>
      </c>
      <c r="K3288" s="61">
        <f>Table1[[#This Row],[budget]]/1000000</f>
        <v>24</v>
      </c>
      <c r="L3288" s="71">
        <f>Table1[[#This Row],[Profit_Margin]]/1000000</f>
        <v>76.491682999999995</v>
      </c>
    </row>
    <row r="3289" spans="1:12">
      <c r="A3289" s="68" t="s">
        <v>9807</v>
      </c>
      <c r="B3289" s="61">
        <v>93</v>
      </c>
      <c r="C3289" s="62">
        <v>17427926</v>
      </c>
      <c r="D3289" s="61" t="s">
        <v>6403</v>
      </c>
      <c r="E3289" s="61" t="s">
        <v>9809</v>
      </c>
      <c r="F3289" s="61" t="s">
        <v>37</v>
      </c>
      <c r="G3289" s="62">
        <v>8000000</v>
      </c>
      <c r="H3289" s="61">
        <v>5.9</v>
      </c>
      <c r="I3289" s="62">
        <f>Table1[[#This Row],[gross]]-Table1[[#This Row],[budget]]</f>
        <v>9427926</v>
      </c>
      <c r="J3289" s="61">
        <f>Table1[[#This Row],[gross]]/1000000</f>
        <v>17.427925999999999</v>
      </c>
      <c r="K3289" s="61">
        <f>Table1[[#This Row],[budget]]/1000000</f>
        <v>8</v>
      </c>
      <c r="L3289" s="71">
        <f>Table1[[#This Row],[Profit_Margin]]/1000000</f>
        <v>9.4279259999999994</v>
      </c>
    </row>
    <row r="3290" spans="1:12">
      <c r="A3290" s="68" t="s">
        <v>18553</v>
      </c>
      <c r="B3290" s="61">
        <v>110</v>
      </c>
      <c r="C3290" s="62">
        <v>6525762</v>
      </c>
      <c r="D3290" s="61" t="s">
        <v>1415</v>
      </c>
      <c r="E3290" s="61" t="s">
        <v>18554</v>
      </c>
      <c r="F3290" s="61" t="s">
        <v>37</v>
      </c>
      <c r="G3290" s="62">
        <v>4000000</v>
      </c>
      <c r="H3290" s="61">
        <v>6.7</v>
      </c>
      <c r="I3290" s="62">
        <f>Table1[[#This Row],[gross]]-Table1[[#This Row],[budget]]</f>
        <v>2525762</v>
      </c>
      <c r="J3290" s="61">
        <f>Table1[[#This Row],[gross]]/1000000</f>
        <v>6.5257620000000003</v>
      </c>
      <c r="K3290" s="61">
        <f>Table1[[#This Row],[budget]]/1000000</f>
        <v>4</v>
      </c>
      <c r="L3290" s="71">
        <f>Table1[[#This Row],[Profit_Margin]]/1000000</f>
        <v>2.5257619999999998</v>
      </c>
    </row>
    <row r="3291" spans="1:12">
      <c r="A3291" s="68" t="s">
        <v>15600</v>
      </c>
      <c r="B3291" s="61">
        <v>106</v>
      </c>
      <c r="C3291" s="62">
        <v>3571735</v>
      </c>
      <c r="D3291" s="61" t="s">
        <v>4296</v>
      </c>
      <c r="E3291" s="61" t="s">
        <v>15601</v>
      </c>
      <c r="F3291" s="61" t="s">
        <v>37</v>
      </c>
      <c r="G3291" s="62">
        <v>10000000</v>
      </c>
      <c r="H3291" s="61">
        <v>6.6</v>
      </c>
      <c r="I3291" s="62">
        <f>Table1[[#This Row],[gross]]-Table1[[#This Row],[budget]]</f>
        <v>-6428265</v>
      </c>
      <c r="J3291" s="61">
        <f>Table1[[#This Row],[gross]]/1000000</f>
        <v>3.5717349999999999</v>
      </c>
      <c r="K3291" s="61">
        <f>Table1[[#This Row],[budget]]/1000000</f>
        <v>10</v>
      </c>
      <c r="L3291" s="71">
        <f>Table1[[#This Row],[Profit_Margin]]/1000000</f>
        <v>-6.4282649999999997</v>
      </c>
    </row>
    <row r="3292" spans="1:12">
      <c r="A3292" s="68" t="s">
        <v>225</v>
      </c>
      <c r="B3292" s="61">
        <v>104</v>
      </c>
      <c r="C3292" s="62">
        <v>47592825</v>
      </c>
      <c r="D3292" s="61" t="s">
        <v>1077</v>
      </c>
      <c r="E3292" s="61" t="s">
        <v>2403</v>
      </c>
      <c r="F3292" s="61" t="s">
        <v>37</v>
      </c>
      <c r="G3292" s="62">
        <v>85000000</v>
      </c>
      <c r="H3292" s="61">
        <v>6.7</v>
      </c>
      <c r="I3292" s="62">
        <f>Table1[[#This Row],[gross]]-Table1[[#This Row],[budget]]</f>
        <v>-37407175</v>
      </c>
      <c r="J3292" s="61">
        <f>Table1[[#This Row],[gross]]/1000000</f>
        <v>47.592824999999998</v>
      </c>
      <c r="K3292" s="61">
        <f>Table1[[#This Row],[budget]]/1000000</f>
        <v>85</v>
      </c>
      <c r="L3292" s="71">
        <f>Table1[[#This Row],[Profit_Margin]]/1000000</f>
        <v>-37.407175000000002</v>
      </c>
    </row>
    <row r="3293" spans="1:12">
      <c r="A3293" s="68" t="s">
        <v>2591</v>
      </c>
      <c r="B3293" s="61">
        <v>101</v>
      </c>
      <c r="C3293" s="62">
        <v>38122105</v>
      </c>
      <c r="D3293" s="61" t="s">
        <v>1401</v>
      </c>
      <c r="E3293" s="61" t="s">
        <v>8392</v>
      </c>
      <c r="F3293" s="61" t="s">
        <v>37</v>
      </c>
      <c r="G3293" s="62">
        <v>27000000</v>
      </c>
      <c r="H3293" s="61">
        <v>6.6</v>
      </c>
      <c r="I3293" s="62">
        <f>Table1[[#This Row],[gross]]-Table1[[#This Row],[budget]]</f>
        <v>11122105</v>
      </c>
      <c r="J3293" s="61">
        <f>Table1[[#This Row],[gross]]/1000000</f>
        <v>38.122104999999998</v>
      </c>
      <c r="K3293" s="61">
        <f>Table1[[#This Row],[budget]]/1000000</f>
        <v>27</v>
      </c>
      <c r="L3293" s="71">
        <f>Table1[[#This Row],[Profit_Margin]]/1000000</f>
        <v>11.122104999999999</v>
      </c>
    </row>
    <row r="3294" spans="1:12">
      <c r="A3294" s="68" t="s">
        <v>1198</v>
      </c>
      <c r="B3294" s="61">
        <v>116</v>
      </c>
      <c r="C3294" s="62">
        <v>61355436</v>
      </c>
      <c r="D3294" s="61" t="s">
        <v>1675</v>
      </c>
      <c r="E3294" s="61" t="s">
        <v>2237</v>
      </c>
      <c r="F3294" s="61" t="s">
        <v>37</v>
      </c>
      <c r="G3294" s="62">
        <v>68000000</v>
      </c>
      <c r="H3294" s="61">
        <v>6.2</v>
      </c>
      <c r="I3294" s="62">
        <f>Table1[[#This Row],[gross]]-Table1[[#This Row],[budget]]</f>
        <v>-6644564</v>
      </c>
      <c r="J3294" s="61">
        <f>Table1[[#This Row],[gross]]/1000000</f>
        <v>61.355435999999997</v>
      </c>
      <c r="K3294" s="61">
        <f>Table1[[#This Row],[budget]]/1000000</f>
        <v>68</v>
      </c>
      <c r="L3294" s="71">
        <f>Table1[[#This Row],[Profit_Margin]]/1000000</f>
        <v>-6.6445639999999999</v>
      </c>
    </row>
    <row r="3295" spans="1:12">
      <c r="A3295" s="68" t="s">
        <v>13756</v>
      </c>
      <c r="B3295" s="61">
        <v>90</v>
      </c>
      <c r="C3295" s="62">
        <v>92362</v>
      </c>
      <c r="D3295" s="61" t="s">
        <v>2527</v>
      </c>
      <c r="E3295" s="61" t="s">
        <v>21009</v>
      </c>
      <c r="F3295" s="61" t="s">
        <v>37</v>
      </c>
      <c r="G3295" s="62">
        <v>1500000</v>
      </c>
      <c r="H3295" s="61">
        <v>4.3</v>
      </c>
      <c r="I3295" s="62">
        <f>Table1[[#This Row],[gross]]-Table1[[#This Row],[budget]]</f>
        <v>-1407638</v>
      </c>
      <c r="J3295" s="61">
        <f>Table1[[#This Row],[gross]]/1000000</f>
        <v>9.2362E-2</v>
      </c>
      <c r="K3295" s="61">
        <f>Table1[[#This Row],[budget]]/1000000</f>
        <v>1.5</v>
      </c>
      <c r="L3295" s="71">
        <f>Table1[[#This Row],[Profit_Margin]]/1000000</f>
        <v>-1.4076379999999999</v>
      </c>
    </row>
    <row r="3296" spans="1:12">
      <c r="A3296" s="68" t="s">
        <v>2641</v>
      </c>
      <c r="B3296" s="61">
        <v>103</v>
      </c>
      <c r="C3296" s="62">
        <v>676698</v>
      </c>
      <c r="D3296" s="61" t="s">
        <v>2142</v>
      </c>
      <c r="E3296" s="61" t="s">
        <v>12034</v>
      </c>
      <c r="F3296" s="61" t="s">
        <v>37</v>
      </c>
      <c r="G3296" s="62">
        <v>18000000</v>
      </c>
      <c r="H3296" s="61">
        <v>7.2</v>
      </c>
      <c r="I3296" s="62">
        <f>Table1[[#This Row],[gross]]-Table1[[#This Row],[budget]]</f>
        <v>-17323302</v>
      </c>
      <c r="J3296" s="61">
        <f>Table1[[#This Row],[gross]]/1000000</f>
        <v>0.67669800000000002</v>
      </c>
      <c r="K3296" s="61">
        <f>Table1[[#This Row],[budget]]/1000000</f>
        <v>18</v>
      </c>
      <c r="L3296" s="71">
        <f>Table1[[#This Row],[Profit_Margin]]/1000000</f>
        <v>-17.323302000000002</v>
      </c>
    </row>
    <row r="3297" spans="1:12">
      <c r="A3297" s="68" t="s">
        <v>3657</v>
      </c>
      <c r="B3297" s="61">
        <v>104</v>
      </c>
      <c r="C3297" s="62">
        <v>139225854</v>
      </c>
      <c r="D3297" s="61" t="s">
        <v>515</v>
      </c>
      <c r="E3297" s="61" t="s">
        <v>3660</v>
      </c>
      <c r="F3297" s="61" t="s">
        <v>37</v>
      </c>
      <c r="G3297" s="62">
        <v>60000000</v>
      </c>
      <c r="H3297" s="61">
        <v>5.5</v>
      </c>
      <c r="I3297" s="62">
        <f>Table1[[#This Row],[gross]]-Table1[[#This Row],[budget]]</f>
        <v>79225854</v>
      </c>
      <c r="J3297" s="61">
        <f>Table1[[#This Row],[gross]]/1000000</f>
        <v>139.225854</v>
      </c>
      <c r="K3297" s="61">
        <f>Table1[[#This Row],[budget]]/1000000</f>
        <v>60</v>
      </c>
      <c r="L3297" s="71">
        <f>Table1[[#This Row],[Profit_Margin]]/1000000</f>
        <v>79.225853999999998</v>
      </c>
    </row>
    <row r="3298" spans="1:12">
      <c r="A3298" s="68" t="s">
        <v>4203</v>
      </c>
      <c r="B3298" s="61">
        <v>97</v>
      </c>
      <c r="C3298" s="62">
        <v>144833357</v>
      </c>
      <c r="D3298" s="61" t="s">
        <v>4795</v>
      </c>
      <c r="E3298" s="61" t="s">
        <v>10345</v>
      </c>
      <c r="F3298" s="61" t="s">
        <v>37</v>
      </c>
      <c r="G3298" s="62">
        <v>22000000</v>
      </c>
      <c r="H3298" s="61">
        <v>6.4</v>
      </c>
      <c r="I3298" s="62">
        <f>Table1[[#This Row],[gross]]-Table1[[#This Row],[budget]]</f>
        <v>122833357</v>
      </c>
      <c r="J3298" s="61">
        <f>Table1[[#This Row],[gross]]/1000000</f>
        <v>144.83335700000001</v>
      </c>
      <c r="K3298" s="61">
        <f>Table1[[#This Row],[budget]]/1000000</f>
        <v>22</v>
      </c>
      <c r="L3298" s="71">
        <f>Table1[[#This Row],[Profit_Margin]]/1000000</f>
        <v>122.83335700000001</v>
      </c>
    </row>
    <row r="3299" spans="1:12">
      <c r="A3299" s="68" t="s">
        <v>576</v>
      </c>
      <c r="B3299" s="61">
        <v>135</v>
      </c>
      <c r="C3299" s="62">
        <v>10400000</v>
      </c>
      <c r="D3299" s="61" t="s">
        <v>214</v>
      </c>
      <c r="E3299" s="61" t="s">
        <v>5439</v>
      </c>
      <c r="F3299" s="61" t="s">
        <v>37</v>
      </c>
      <c r="G3299" s="62">
        <v>50000000</v>
      </c>
      <c r="H3299" s="61">
        <v>5.0999999999999996</v>
      </c>
      <c r="I3299" s="62">
        <f>Table1[[#This Row],[gross]]-Table1[[#This Row],[budget]]</f>
        <v>-39600000</v>
      </c>
      <c r="J3299" s="61">
        <f>Table1[[#This Row],[gross]]/1000000</f>
        <v>10.4</v>
      </c>
      <c r="K3299" s="61">
        <f>Table1[[#This Row],[budget]]/1000000</f>
        <v>50</v>
      </c>
      <c r="L3299" s="71">
        <f>Table1[[#This Row],[Profit_Margin]]/1000000</f>
        <v>-39.6</v>
      </c>
    </row>
    <row r="3300" spans="1:12">
      <c r="A3300" s="68" t="s">
        <v>4021</v>
      </c>
      <c r="B3300" s="61">
        <v>132</v>
      </c>
      <c r="C3300" s="62">
        <v>81687587</v>
      </c>
      <c r="D3300" s="61" t="s">
        <v>2813</v>
      </c>
      <c r="E3300" s="61" t="s">
        <v>4023</v>
      </c>
      <c r="F3300" s="61" t="s">
        <v>37</v>
      </c>
      <c r="G3300" s="62">
        <v>61000000</v>
      </c>
      <c r="H3300" s="61">
        <v>6.4</v>
      </c>
      <c r="I3300" s="62">
        <f>Table1[[#This Row],[gross]]-Table1[[#This Row],[budget]]</f>
        <v>20687587</v>
      </c>
      <c r="J3300" s="61">
        <f>Table1[[#This Row],[gross]]/1000000</f>
        <v>81.687586999999994</v>
      </c>
      <c r="K3300" s="61">
        <f>Table1[[#This Row],[budget]]/1000000</f>
        <v>61</v>
      </c>
      <c r="L3300" s="71">
        <f>Table1[[#This Row],[Profit_Margin]]/1000000</f>
        <v>20.687587000000001</v>
      </c>
    </row>
    <row r="3301" spans="1:12">
      <c r="A3301" s="68" t="s">
        <v>1954</v>
      </c>
      <c r="B3301" s="61">
        <v>124</v>
      </c>
      <c r="C3301" s="62">
        <v>71069884</v>
      </c>
      <c r="D3301" s="61" t="s">
        <v>2125</v>
      </c>
      <c r="E3301" s="61" t="s">
        <v>3545</v>
      </c>
      <c r="F3301" s="61" t="s">
        <v>37</v>
      </c>
      <c r="G3301" s="62">
        <v>68000000</v>
      </c>
      <c r="H3301" s="61">
        <v>6.8</v>
      </c>
      <c r="I3301" s="62">
        <f>Table1[[#This Row],[gross]]-Table1[[#This Row],[budget]]</f>
        <v>3069884</v>
      </c>
      <c r="J3301" s="61">
        <f>Table1[[#This Row],[gross]]/1000000</f>
        <v>71.069884000000002</v>
      </c>
      <c r="K3301" s="61">
        <f>Table1[[#This Row],[budget]]/1000000</f>
        <v>68</v>
      </c>
      <c r="L3301" s="71">
        <f>Table1[[#This Row],[Profit_Margin]]/1000000</f>
        <v>3.0698840000000001</v>
      </c>
    </row>
    <row r="3302" spans="1:12">
      <c r="A3302" s="68" t="s">
        <v>1757</v>
      </c>
      <c r="B3302" s="61">
        <v>100</v>
      </c>
      <c r="C3302" s="62">
        <v>90341670</v>
      </c>
      <c r="D3302" s="61" t="s">
        <v>1930</v>
      </c>
      <c r="E3302" s="61" t="s">
        <v>4050</v>
      </c>
      <c r="F3302" s="61" t="s">
        <v>37</v>
      </c>
      <c r="G3302" s="62">
        <v>60000000</v>
      </c>
      <c r="H3302" s="61">
        <v>5.5</v>
      </c>
      <c r="I3302" s="62">
        <f>Table1[[#This Row],[gross]]-Table1[[#This Row],[budget]]</f>
        <v>30341670</v>
      </c>
      <c r="J3302" s="61">
        <f>Table1[[#This Row],[gross]]/1000000</f>
        <v>90.341669999999993</v>
      </c>
      <c r="K3302" s="61">
        <f>Table1[[#This Row],[budget]]/1000000</f>
        <v>60</v>
      </c>
      <c r="L3302" s="71">
        <f>Table1[[#This Row],[Profit_Margin]]/1000000</f>
        <v>30.341670000000001</v>
      </c>
    </row>
    <row r="3303" spans="1:12">
      <c r="A3303" s="68" t="s">
        <v>3563</v>
      </c>
      <c r="B3303" s="61">
        <v>125</v>
      </c>
      <c r="C3303" s="62">
        <v>2086345</v>
      </c>
      <c r="D3303" s="61" t="s">
        <v>6326</v>
      </c>
      <c r="E3303" s="61" t="s">
        <v>13630</v>
      </c>
      <c r="F3303" s="61" t="s">
        <v>2778</v>
      </c>
      <c r="G3303" s="62">
        <v>10000000</v>
      </c>
      <c r="H3303" s="61">
        <v>8.1</v>
      </c>
      <c r="I3303" s="62">
        <f>Table1[[#This Row],[gross]]-Table1[[#This Row],[budget]]</f>
        <v>-7913655</v>
      </c>
      <c r="J3303" s="61">
        <f>Table1[[#This Row],[gross]]/1000000</f>
        <v>2.0863450000000001</v>
      </c>
      <c r="K3303" s="61">
        <f>Table1[[#This Row],[budget]]/1000000</f>
        <v>10</v>
      </c>
      <c r="L3303" s="71">
        <f>Table1[[#This Row],[Profit_Margin]]/1000000</f>
        <v>-7.9136550000000003</v>
      </c>
    </row>
    <row r="3304" spans="1:12">
      <c r="A3304" s="68" t="s">
        <v>4537</v>
      </c>
      <c r="B3304" s="61">
        <v>122</v>
      </c>
      <c r="C3304" s="62">
        <v>33071558</v>
      </c>
      <c r="D3304" s="61" t="s">
        <v>2527</v>
      </c>
      <c r="E3304" s="61" t="s">
        <v>14981</v>
      </c>
      <c r="F3304" s="61" t="s">
        <v>37</v>
      </c>
      <c r="G3304" s="62">
        <v>10000000</v>
      </c>
      <c r="H3304" s="61">
        <v>6.6</v>
      </c>
      <c r="I3304" s="62">
        <f>Table1[[#This Row],[gross]]-Table1[[#This Row],[budget]]</f>
        <v>23071558</v>
      </c>
      <c r="J3304" s="61">
        <f>Table1[[#This Row],[gross]]/1000000</f>
        <v>33.071558000000003</v>
      </c>
      <c r="K3304" s="61">
        <f>Table1[[#This Row],[budget]]/1000000</f>
        <v>10</v>
      </c>
      <c r="L3304" s="71">
        <f>Table1[[#This Row],[Profit_Margin]]/1000000</f>
        <v>23.071558</v>
      </c>
    </row>
    <row r="3305" spans="1:12">
      <c r="A3305" s="68" t="s">
        <v>21333</v>
      </c>
      <c r="B3305" s="61">
        <v>112</v>
      </c>
      <c r="C3305" s="62">
        <v>375723</v>
      </c>
      <c r="D3305" s="61" t="s">
        <v>2527</v>
      </c>
      <c r="E3305" s="61" t="s">
        <v>21336</v>
      </c>
      <c r="F3305" s="61" t="s">
        <v>14503</v>
      </c>
      <c r="G3305" s="62">
        <v>4000000</v>
      </c>
      <c r="H3305" s="61">
        <v>7.9</v>
      </c>
      <c r="I3305" s="62">
        <f>Table1[[#This Row],[gross]]-Table1[[#This Row],[budget]]</f>
        <v>-3624277</v>
      </c>
      <c r="J3305" s="61">
        <f>Table1[[#This Row],[gross]]/1000000</f>
        <v>0.37572299999999997</v>
      </c>
      <c r="K3305" s="61">
        <f>Table1[[#This Row],[budget]]/1000000</f>
        <v>4</v>
      </c>
      <c r="L3305" s="71">
        <f>Table1[[#This Row],[Profit_Margin]]/1000000</f>
        <v>-3.6242770000000002</v>
      </c>
    </row>
    <row r="3306" spans="1:12">
      <c r="A3306" s="68" t="s">
        <v>10540</v>
      </c>
      <c r="B3306" s="61">
        <v>129</v>
      </c>
      <c r="C3306" s="62">
        <v>20167424</v>
      </c>
      <c r="D3306" s="61" t="s">
        <v>1924</v>
      </c>
      <c r="E3306" s="61" t="s">
        <v>18938</v>
      </c>
      <c r="F3306" s="61" t="s">
        <v>2778</v>
      </c>
      <c r="G3306" s="62">
        <v>2000000</v>
      </c>
      <c r="H3306" s="61">
        <v>8.1999999999999993</v>
      </c>
      <c r="I3306" s="62">
        <f>Table1[[#This Row],[gross]]-Table1[[#This Row],[budget]]</f>
        <v>18167424</v>
      </c>
      <c r="J3306" s="61">
        <f>Table1[[#This Row],[gross]]/1000000</f>
        <v>20.167424</v>
      </c>
      <c r="K3306" s="61">
        <f>Table1[[#This Row],[budget]]/1000000</f>
        <v>2</v>
      </c>
      <c r="L3306" s="71">
        <f>Table1[[#This Row],[Profit_Margin]]/1000000</f>
        <v>18.167424</v>
      </c>
    </row>
    <row r="3307" spans="1:12">
      <c r="A3307" s="68" t="s">
        <v>12876</v>
      </c>
      <c r="B3307" s="61">
        <v>110</v>
      </c>
      <c r="C3307" s="62">
        <v>37766350</v>
      </c>
      <c r="D3307" s="61" t="s">
        <v>3409</v>
      </c>
      <c r="E3307" s="61" t="s">
        <v>14560</v>
      </c>
      <c r="F3307" s="61" t="s">
        <v>37</v>
      </c>
      <c r="G3307" s="62">
        <v>11000000</v>
      </c>
      <c r="H3307" s="61">
        <v>7.3</v>
      </c>
      <c r="I3307" s="62">
        <f>Table1[[#This Row],[gross]]-Table1[[#This Row],[budget]]</f>
        <v>26766350</v>
      </c>
      <c r="J3307" s="61">
        <f>Table1[[#This Row],[gross]]/1000000</f>
        <v>37.766350000000003</v>
      </c>
      <c r="K3307" s="61">
        <f>Table1[[#This Row],[budget]]/1000000</f>
        <v>11</v>
      </c>
      <c r="L3307" s="71">
        <f>Table1[[#This Row],[Profit_Margin]]/1000000</f>
        <v>26.766349999999999</v>
      </c>
    </row>
    <row r="3308" spans="1:12">
      <c r="A3308" s="68" t="s">
        <v>2964</v>
      </c>
      <c r="B3308" s="61">
        <v>87</v>
      </c>
      <c r="C3308" s="62">
        <v>323505540</v>
      </c>
      <c r="D3308" s="61" t="s">
        <v>2966</v>
      </c>
      <c r="E3308" s="61" t="s">
        <v>2967</v>
      </c>
      <c r="F3308" s="61" t="s">
        <v>37</v>
      </c>
      <c r="G3308" s="62">
        <v>75000000</v>
      </c>
      <c r="H3308" s="61">
        <v>6.8</v>
      </c>
      <c r="I3308" s="62">
        <f>Table1[[#This Row],[gross]]-Table1[[#This Row],[budget]]</f>
        <v>248505540</v>
      </c>
      <c r="J3308" s="61">
        <f>Table1[[#This Row],[gross]]/1000000</f>
        <v>323.50554</v>
      </c>
      <c r="K3308" s="61">
        <f>Table1[[#This Row],[budget]]/1000000</f>
        <v>75</v>
      </c>
      <c r="L3308" s="71">
        <f>Table1[[#This Row],[Profit_Margin]]/1000000</f>
        <v>248.50554</v>
      </c>
    </row>
    <row r="3309" spans="1:12">
      <c r="A3309" s="68" t="s">
        <v>2112</v>
      </c>
      <c r="B3309" s="61">
        <v>114</v>
      </c>
      <c r="C3309" s="62">
        <v>58229120</v>
      </c>
      <c r="D3309" s="61" t="s">
        <v>2114</v>
      </c>
      <c r="E3309" s="61" t="s">
        <v>2115</v>
      </c>
      <c r="F3309" s="61" t="s">
        <v>37</v>
      </c>
      <c r="G3309" s="62">
        <v>90000000</v>
      </c>
      <c r="H3309" s="61">
        <v>7.3</v>
      </c>
      <c r="I3309" s="62">
        <f>Table1[[#This Row],[gross]]-Table1[[#This Row],[budget]]</f>
        <v>-31770880</v>
      </c>
      <c r="J3309" s="61">
        <f>Table1[[#This Row],[gross]]/1000000</f>
        <v>58.229120000000002</v>
      </c>
      <c r="K3309" s="61">
        <f>Table1[[#This Row],[budget]]/1000000</f>
        <v>90</v>
      </c>
      <c r="L3309" s="71">
        <f>Table1[[#This Row],[Profit_Margin]]/1000000</f>
        <v>-31.770879999999998</v>
      </c>
    </row>
    <row r="3310" spans="1:12">
      <c r="A3310" s="68" t="s">
        <v>16185</v>
      </c>
      <c r="B3310" s="61">
        <v>75</v>
      </c>
      <c r="C3310" s="62">
        <v>686383</v>
      </c>
      <c r="D3310" s="61" t="s">
        <v>628</v>
      </c>
      <c r="E3310" s="61" t="s">
        <v>16188</v>
      </c>
      <c r="F3310" s="61" t="s">
        <v>37</v>
      </c>
      <c r="G3310" s="62">
        <v>6500000</v>
      </c>
      <c r="H3310" s="61">
        <v>7.7</v>
      </c>
      <c r="I3310" s="62">
        <f>Table1[[#This Row],[gross]]-Table1[[#This Row],[budget]]</f>
        <v>-5813617</v>
      </c>
      <c r="J3310" s="61">
        <f>Table1[[#This Row],[gross]]/1000000</f>
        <v>0.68638299999999997</v>
      </c>
      <c r="K3310" s="61">
        <f>Table1[[#This Row],[budget]]/1000000</f>
        <v>6.5</v>
      </c>
      <c r="L3310" s="71">
        <f>Table1[[#This Row],[Profit_Margin]]/1000000</f>
        <v>-5.8136169999999998</v>
      </c>
    </row>
    <row r="3311" spans="1:12">
      <c r="A3311" s="68" t="s">
        <v>3334</v>
      </c>
      <c r="B3311" s="61">
        <v>107</v>
      </c>
      <c r="C3311" s="62">
        <v>36279230</v>
      </c>
      <c r="D3311" s="61" t="s">
        <v>334</v>
      </c>
      <c r="E3311" s="61" t="s">
        <v>4248</v>
      </c>
      <c r="F3311" s="61" t="s">
        <v>37</v>
      </c>
      <c r="G3311" s="62">
        <v>60000000</v>
      </c>
      <c r="H3311" s="61">
        <v>6.1</v>
      </c>
      <c r="I3311" s="62">
        <f>Table1[[#This Row],[gross]]-Table1[[#This Row],[budget]]</f>
        <v>-23720770</v>
      </c>
      <c r="J3311" s="61">
        <f>Table1[[#This Row],[gross]]/1000000</f>
        <v>36.279229999999998</v>
      </c>
      <c r="K3311" s="61">
        <f>Table1[[#This Row],[budget]]/1000000</f>
        <v>60</v>
      </c>
      <c r="L3311" s="71">
        <f>Table1[[#This Row],[Profit_Margin]]/1000000</f>
        <v>-23.720770000000002</v>
      </c>
    </row>
    <row r="3312" spans="1:12">
      <c r="A3312" s="68" t="s">
        <v>21620</v>
      </c>
      <c r="B3312" s="61">
        <v>95</v>
      </c>
      <c r="C3312" s="62">
        <v>5997134</v>
      </c>
      <c r="D3312" s="61" t="s">
        <v>5022</v>
      </c>
      <c r="E3312" s="61" t="s">
        <v>21621</v>
      </c>
      <c r="F3312" s="61" t="s">
        <v>37</v>
      </c>
      <c r="G3312" s="62">
        <v>1000000</v>
      </c>
      <c r="H3312" s="61">
        <v>7.2</v>
      </c>
      <c r="I3312" s="62">
        <f>Table1[[#This Row],[gross]]-Table1[[#This Row],[budget]]</f>
        <v>4997134</v>
      </c>
      <c r="J3312" s="61">
        <f>Table1[[#This Row],[gross]]/1000000</f>
        <v>5.997134</v>
      </c>
      <c r="K3312" s="61">
        <f>Table1[[#This Row],[budget]]/1000000</f>
        <v>1</v>
      </c>
      <c r="L3312" s="71">
        <f>Table1[[#This Row],[Profit_Margin]]/1000000</f>
        <v>4.997134</v>
      </c>
    </row>
    <row r="3313" spans="1:12">
      <c r="A3313" s="68" t="s">
        <v>5834</v>
      </c>
      <c r="B3313" s="61">
        <v>93</v>
      </c>
      <c r="C3313" s="62">
        <v>32055248</v>
      </c>
      <c r="D3313" s="61" t="s">
        <v>6616</v>
      </c>
      <c r="E3313" s="61" t="s">
        <v>6617</v>
      </c>
      <c r="F3313" s="61" t="s">
        <v>37</v>
      </c>
      <c r="G3313" s="62">
        <v>25000000</v>
      </c>
      <c r="H3313" s="61">
        <v>6</v>
      </c>
      <c r="I3313" s="62">
        <f>Table1[[#This Row],[gross]]-Table1[[#This Row],[budget]]</f>
        <v>7055248</v>
      </c>
      <c r="J3313" s="61">
        <f>Table1[[#This Row],[gross]]/1000000</f>
        <v>32.055247999999999</v>
      </c>
      <c r="K3313" s="61">
        <f>Table1[[#This Row],[budget]]/1000000</f>
        <v>25</v>
      </c>
      <c r="L3313" s="71">
        <f>Table1[[#This Row],[Profit_Margin]]/1000000</f>
        <v>7.0552479999999997</v>
      </c>
    </row>
    <row r="3314" spans="1:12">
      <c r="A3314" s="68" t="s">
        <v>4099</v>
      </c>
      <c r="B3314" s="61">
        <v>98</v>
      </c>
      <c r="C3314" s="62">
        <v>61112916</v>
      </c>
      <c r="D3314" s="61" t="s">
        <v>515</v>
      </c>
      <c r="E3314" s="61" t="s">
        <v>4100</v>
      </c>
      <c r="F3314" s="61" t="s">
        <v>37</v>
      </c>
      <c r="G3314" s="62">
        <v>50000000</v>
      </c>
      <c r="H3314" s="61">
        <v>4.4000000000000004</v>
      </c>
      <c r="I3314" s="62">
        <f>Table1[[#This Row],[gross]]-Table1[[#This Row],[budget]]</f>
        <v>11112916</v>
      </c>
      <c r="J3314" s="61">
        <f>Table1[[#This Row],[gross]]/1000000</f>
        <v>61.112915999999998</v>
      </c>
      <c r="K3314" s="61">
        <f>Table1[[#This Row],[budget]]/1000000</f>
        <v>50</v>
      </c>
      <c r="L3314" s="71">
        <f>Table1[[#This Row],[Profit_Margin]]/1000000</f>
        <v>11.112916</v>
      </c>
    </row>
    <row r="3315" spans="1:12">
      <c r="A3315" s="68" t="s">
        <v>5128</v>
      </c>
      <c r="B3315" s="61">
        <v>86</v>
      </c>
      <c r="C3315" s="62">
        <v>54257433</v>
      </c>
      <c r="D3315" s="61" t="s">
        <v>4384</v>
      </c>
      <c r="E3315" s="61" t="s">
        <v>13701</v>
      </c>
      <c r="F3315" s="61" t="s">
        <v>37</v>
      </c>
      <c r="G3315" s="62">
        <v>17000000</v>
      </c>
      <c r="H3315" s="61">
        <v>6.8</v>
      </c>
      <c r="I3315" s="62">
        <f>Table1[[#This Row],[gross]]-Table1[[#This Row],[budget]]</f>
        <v>37257433</v>
      </c>
      <c r="J3315" s="61">
        <f>Table1[[#This Row],[gross]]/1000000</f>
        <v>54.257432999999999</v>
      </c>
      <c r="K3315" s="61">
        <f>Table1[[#This Row],[budget]]/1000000</f>
        <v>17</v>
      </c>
      <c r="L3315" s="71">
        <f>Table1[[#This Row],[Profit_Margin]]/1000000</f>
        <v>37.257432999999999</v>
      </c>
    </row>
    <row r="3316" spans="1:12">
      <c r="A3316" s="68" t="s">
        <v>3259</v>
      </c>
      <c r="B3316" s="61">
        <v>142</v>
      </c>
      <c r="C3316" s="62">
        <v>28341469</v>
      </c>
      <c r="D3316" s="61" t="s">
        <v>1935</v>
      </c>
      <c r="E3316" s="61" t="s">
        <v>9693</v>
      </c>
      <c r="F3316" s="61" t="s">
        <v>37</v>
      </c>
      <c r="G3316" s="62">
        <v>25000000</v>
      </c>
      <c r="H3316" s="61">
        <v>9.3000000000000007</v>
      </c>
      <c r="I3316" s="62">
        <f>Table1[[#This Row],[gross]]-Table1[[#This Row],[budget]]</f>
        <v>3341469</v>
      </c>
      <c r="J3316" s="61">
        <f>Table1[[#This Row],[gross]]/1000000</f>
        <v>28.341469</v>
      </c>
      <c r="K3316" s="61">
        <f>Table1[[#This Row],[budget]]/1000000</f>
        <v>25</v>
      </c>
      <c r="L3316" s="71">
        <f>Table1[[#This Row],[Profit_Margin]]/1000000</f>
        <v>3.341469</v>
      </c>
    </row>
    <row r="3317" spans="1:12">
      <c r="A3317" s="68" t="s">
        <v>7635</v>
      </c>
      <c r="B3317" s="61">
        <v>111</v>
      </c>
      <c r="C3317" s="62">
        <v>11405825</v>
      </c>
      <c r="D3317" s="61" t="s">
        <v>3409</v>
      </c>
      <c r="E3317" s="61" t="s">
        <v>7636</v>
      </c>
      <c r="F3317" s="61" t="s">
        <v>37</v>
      </c>
      <c r="G3317" s="62">
        <v>35000000</v>
      </c>
      <c r="H3317" s="61">
        <v>6.8</v>
      </c>
      <c r="I3317" s="62">
        <f>Table1[[#This Row],[gross]]-Table1[[#This Row],[budget]]</f>
        <v>-23594175</v>
      </c>
      <c r="J3317" s="61">
        <f>Table1[[#This Row],[gross]]/1000000</f>
        <v>11.405825</v>
      </c>
      <c r="K3317" s="61">
        <f>Table1[[#This Row],[budget]]/1000000</f>
        <v>35</v>
      </c>
      <c r="L3317" s="71">
        <f>Table1[[#This Row],[Profit_Margin]]/1000000</f>
        <v>-23.594175</v>
      </c>
    </row>
    <row r="3318" spans="1:12">
      <c r="A3318" s="68" t="s">
        <v>1015</v>
      </c>
      <c r="B3318" s="61">
        <v>116</v>
      </c>
      <c r="C3318" s="62">
        <v>40932372</v>
      </c>
      <c r="D3318" s="61" t="s">
        <v>59</v>
      </c>
      <c r="E3318" s="61" t="s">
        <v>3421</v>
      </c>
      <c r="F3318" s="61" t="s">
        <v>37</v>
      </c>
      <c r="G3318" s="62">
        <v>70000000</v>
      </c>
      <c r="H3318" s="61">
        <v>6.3</v>
      </c>
      <c r="I3318" s="62">
        <f>Table1[[#This Row],[gross]]-Table1[[#This Row],[budget]]</f>
        <v>-29067628</v>
      </c>
      <c r="J3318" s="61">
        <f>Table1[[#This Row],[gross]]/1000000</f>
        <v>40.932372000000001</v>
      </c>
      <c r="K3318" s="61">
        <f>Table1[[#This Row],[budget]]/1000000</f>
        <v>70</v>
      </c>
      <c r="L3318" s="71">
        <f>Table1[[#This Row],[Profit_Margin]]/1000000</f>
        <v>-29.067627999999999</v>
      </c>
    </row>
    <row r="3319" spans="1:12">
      <c r="A3319" s="68" t="s">
        <v>2728</v>
      </c>
      <c r="B3319" s="61">
        <v>138</v>
      </c>
      <c r="C3319" s="62">
        <v>130727000</v>
      </c>
      <c r="D3319" s="61" t="s">
        <v>6648</v>
      </c>
      <c r="E3319" s="61" t="s">
        <v>10658</v>
      </c>
      <c r="F3319" s="61" t="s">
        <v>37</v>
      </c>
      <c r="G3319" s="62">
        <v>19000000</v>
      </c>
      <c r="H3319" s="61">
        <v>8.6</v>
      </c>
      <c r="I3319" s="62">
        <f>Table1[[#This Row],[gross]]-Table1[[#This Row],[budget]]</f>
        <v>111727000</v>
      </c>
      <c r="J3319" s="61">
        <f>Table1[[#This Row],[gross]]/1000000</f>
        <v>130.727</v>
      </c>
      <c r="K3319" s="61">
        <f>Table1[[#This Row],[budget]]/1000000</f>
        <v>19</v>
      </c>
      <c r="L3319" s="71">
        <f>Table1[[#This Row],[Profit_Margin]]/1000000</f>
        <v>111.727</v>
      </c>
    </row>
    <row r="3320" spans="1:12">
      <c r="A3320" s="68" t="s">
        <v>3252</v>
      </c>
      <c r="B3320" s="61">
        <v>87</v>
      </c>
      <c r="C3320" s="62">
        <v>183132370</v>
      </c>
      <c r="D3320" s="61" t="s">
        <v>3254</v>
      </c>
      <c r="E3320" s="61" t="s">
        <v>3255</v>
      </c>
      <c r="F3320" s="61" t="s">
        <v>37</v>
      </c>
      <c r="G3320" s="62">
        <v>75000000</v>
      </c>
      <c r="H3320" s="61">
        <v>7.4</v>
      </c>
      <c r="I3320" s="62">
        <f>Table1[[#This Row],[gross]]-Table1[[#This Row],[budget]]</f>
        <v>108132370</v>
      </c>
      <c r="J3320" s="61">
        <f>Table1[[#This Row],[gross]]/1000000</f>
        <v>183.13237000000001</v>
      </c>
      <c r="K3320" s="61">
        <f>Table1[[#This Row],[budget]]/1000000</f>
        <v>75</v>
      </c>
      <c r="L3320" s="71">
        <f>Table1[[#This Row],[Profit_Margin]]/1000000</f>
        <v>108.13236999999999</v>
      </c>
    </row>
    <row r="3321" spans="1:12">
      <c r="A3321" s="68" t="s">
        <v>16212</v>
      </c>
      <c r="B3321" s="61">
        <v>109</v>
      </c>
      <c r="C3321" s="62">
        <v>336456</v>
      </c>
      <c r="D3321" s="61" t="s">
        <v>16213</v>
      </c>
      <c r="E3321" s="61" t="s">
        <v>16214</v>
      </c>
      <c r="F3321" s="61" t="s">
        <v>37</v>
      </c>
      <c r="G3321" s="62">
        <v>8000000</v>
      </c>
      <c r="H3321" s="61">
        <v>5.6</v>
      </c>
      <c r="I3321" s="62">
        <f>Table1[[#This Row],[gross]]-Table1[[#This Row],[budget]]</f>
        <v>-7663544</v>
      </c>
      <c r="J3321" s="61">
        <f>Table1[[#This Row],[gross]]/1000000</f>
        <v>0.33645599999999998</v>
      </c>
      <c r="K3321" s="61">
        <f>Table1[[#This Row],[budget]]/1000000</f>
        <v>8</v>
      </c>
      <c r="L3321" s="71">
        <f>Table1[[#This Row],[Profit_Margin]]/1000000</f>
        <v>-7.6635439999999999</v>
      </c>
    </row>
    <row r="3322" spans="1:12">
      <c r="A3322" s="68" t="s">
        <v>22543</v>
      </c>
      <c r="B3322" s="61">
        <v>102</v>
      </c>
      <c r="C3322" s="62">
        <v>1250798</v>
      </c>
      <c r="D3322" s="61" t="s">
        <v>1415</v>
      </c>
      <c r="E3322" s="61" t="s">
        <v>22545</v>
      </c>
      <c r="F3322" s="61" t="s">
        <v>37</v>
      </c>
      <c r="G3322" s="62">
        <v>500000</v>
      </c>
      <c r="H3322" s="61">
        <v>6.4</v>
      </c>
      <c r="I3322" s="62">
        <f>Table1[[#This Row],[gross]]-Table1[[#This Row],[budget]]</f>
        <v>750798</v>
      </c>
      <c r="J3322" s="61">
        <f>Table1[[#This Row],[gross]]/1000000</f>
        <v>1.2507980000000001</v>
      </c>
      <c r="K3322" s="61">
        <f>Table1[[#This Row],[budget]]/1000000</f>
        <v>0.5</v>
      </c>
      <c r="L3322" s="71">
        <f>Table1[[#This Row],[Profit_Margin]]/1000000</f>
        <v>0.75079799999999997</v>
      </c>
    </row>
    <row r="3323" spans="1:12">
      <c r="A3323" s="68" t="s">
        <v>6297</v>
      </c>
      <c r="B3323" s="61">
        <v>119</v>
      </c>
      <c r="C3323" s="62">
        <v>39008741</v>
      </c>
      <c r="D3323" s="61" t="s">
        <v>9105</v>
      </c>
      <c r="E3323" s="61" t="s">
        <v>9581</v>
      </c>
      <c r="F3323" s="61" t="s">
        <v>37</v>
      </c>
      <c r="G3323" s="62">
        <v>25000000</v>
      </c>
      <c r="H3323" s="61">
        <v>6.6</v>
      </c>
      <c r="I3323" s="62">
        <f>Table1[[#This Row],[gross]]-Table1[[#This Row],[budget]]</f>
        <v>14008741</v>
      </c>
      <c r="J3323" s="61">
        <f>Table1[[#This Row],[gross]]/1000000</f>
        <v>39.008741000000001</v>
      </c>
      <c r="K3323" s="61">
        <f>Table1[[#This Row],[budget]]/1000000</f>
        <v>25</v>
      </c>
      <c r="L3323" s="71">
        <f>Table1[[#This Row],[Profit_Margin]]/1000000</f>
        <v>14.008741000000001</v>
      </c>
    </row>
    <row r="3324" spans="1:12">
      <c r="A3324" s="68" t="s">
        <v>912</v>
      </c>
      <c r="B3324" s="61">
        <v>107</v>
      </c>
      <c r="C3324" s="62">
        <v>293501675</v>
      </c>
      <c r="D3324" s="61" t="s">
        <v>1924</v>
      </c>
      <c r="E3324" s="61" t="s">
        <v>6221</v>
      </c>
      <c r="F3324" s="61" t="s">
        <v>37</v>
      </c>
      <c r="G3324" s="62">
        <v>40000000</v>
      </c>
      <c r="H3324" s="61">
        <v>8.1</v>
      </c>
      <c r="I3324" s="62">
        <f>Table1[[#This Row],[gross]]-Table1[[#This Row],[budget]]</f>
        <v>253501675</v>
      </c>
      <c r="J3324" s="61">
        <f>Table1[[#This Row],[gross]]/1000000</f>
        <v>293.50167499999998</v>
      </c>
      <c r="K3324" s="61">
        <f>Table1[[#This Row],[budget]]/1000000</f>
        <v>40</v>
      </c>
      <c r="L3324" s="71">
        <f>Table1[[#This Row],[Profit_Margin]]/1000000</f>
        <v>253.50167500000001</v>
      </c>
    </row>
    <row r="3325" spans="1:12">
      <c r="A3325" s="68" t="s">
        <v>4392</v>
      </c>
      <c r="B3325" s="61">
        <v>104</v>
      </c>
      <c r="C3325" s="62">
        <v>47806295</v>
      </c>
      <c r="D3325" s="61" t="s">
        <v>3030</v>
      </c>
      <c r="E3325" s="61" t="s">
        <v>6492</v>
      </c>
      <c r="F3325" s="61" t="s">
        <v>37</v>
      </c>
      <c r="G3325" s="62">
        <v>43000000</v>
      </c>
      <c r="H3325" s="61">
        <v>6.5</v>
      </c>
      <c r="I3325" s="62">
        <f>Table1[[#This Row],[gross]]-Table1[[#This Row],[budget]]</f>
        <v>4806295</v>
      </c>
      <c r="J3325" s="61">
        <f>Table1[[#This Row],[gross]]/1000000</f>
        <v>47.806294999999999</v>
      </c>
      <c r="K3325" s="61">
        <f>Table1[[#This Row],[budget]]/1000000</f>
        <v>43</v>
      </c>
      <c r="L3325" s="71">
        <f>Table1[[#This Row],[Profit_Margin]]/1000000</f>
        <v>4.8062950000000004</v>
      </c>
    </row>
    <row r="3326" spans="1:12">
      <c r="A3326" s="68" t="s">
        <v>499</v>
      </c>
      <c r="B3326" s="61">
        <v>106</v>
      </c>
      <c r="C3326" s="62">
        <v>35007180</v>
      </c>
      <c r="D3326" s="61" t="s">
        <v>464</v>
      </c>
      <c r="E3326" s="61" t="s">
        <v>12803</v>
      </c>
      <c r="F3326" s="61" t="s">
        <v>37</v>
      </c>
      <c r="G3326" s="62">
        <v>15000000</v>
      </c>
      <c r="H3326" s="61">
        <v>5.6</v>
      </c>
      <c r="I3326" s="62">
        <f>Table1[[#This Row],[gross]]-Table1[[#This Row],[budget]]</f>
        <v>20007180</v>
      </c>
      <c r="J3326" s="61">
        <f>Table1[[#This Row],[gross]]/1000000</f>
        <v>35.007179999999998</v>
      </c>
      <c r="K3326" s="61">
        <f>Table1[[#This Row],[budget]]/1000000</f>
        <v>15</v>
      </c>
      <c r="L3326" s="71">
        <f>Table1[[#This Row],[Profit_Margin]]/1000000</f>
        <v>20.007180000000002</v>
      </c>
    </row>
    <row r="3327" spans="1:12">
      <c r="A3327" s="68" t="s">
        <v>22641</v>
      </c>
      <c r="B3327" s="61">
        <v>112</v>
      </c>
      <c r="C3327" s="62">
        <v>13134</v>
      </c>
      <c r="D3327" s="61" t="s">
        <v>3794</v>
      </c>
      <c r="E3327" s="61" t="s">
        <v>22642</v>
      </c>
      <c r="F3327" s="61" t="s">
        <v>37</v>
      </c>
      <c r="G3327" s="62">
        <v>500000</v>
      </c>
      <c r="H3327" s="61">
        <v>6.1</v>
      </c>
      <c r="I3327" s="62">
        <f>Table1[[#This Row],[gross]]-Table1[[#This Row],[budget]]</f>
        <v>-486866</v>
      </c>
      <c r="J3327" s="61">
        <f>Table1[[#This Row],[gross]]/1000000</f>
        <v>1.3134E-2</v>
      </c>
      <c r="K3327" s="61">
        <f>Table1[[#This Row],[budget]]/1000000</f>
        <v>0.5</v>
      </c>
      <c r="L3327" s="71">
        <f>Table1[[#This Row],[Profit_Margin]]/1000000</f>
        <v>-0.48686600000000002</v>
      </c>
    </row>
    <row r="3328" spans="1:12">
      <c r="A3328" s="68" t="s">
        <v>1575</v>
      </c>
      <c r="B3328" s="61">
        <v>105</v>
      </c>
      <c r="C3328" s="62">
        <v>71017784</v>
      </c>
      <c r="D3328" s="61" t="s">
        <v>271</v>
      </c>
      <c r="E3328" s="61" t="s">
        <v>1601</v>
      </c>
      <c r="F3328" s="61" t="s">
        <v>37</v>
      </c>
      <c r="G3328" s="62">
        <v>105000000</v>
      </c>
      <c r="H3328" s="61">
        <v>5.4</v>
      </c>
      <c r="I3328" s="62">
        <f>Table1[[#This Row],[gross]]-Table1[[#This Row],[budget]]</f>
        <v>-33982216</v>
      </c>
      <c r="J3328" s="61">
        <f>Table1[[#This Row],[gross]]/1000000</f>
        <v>71.017784000000006</v>
      </c>
      <c r="K3328" s="61">
        <f>Table1[[#This Row],[budget]]/1000000</f>
        <v>105</v>
      </c>
      <c r="L3328" s="71">
        <f>Table1[[#This Row],[Profit_Margin]]/1000000</f>
        <v>-33.982216000000001</v>
      </c>
    </row>
    <row r="3329" spans="1:12">
      <c r="A3329" s="68" t="s">
        <v>1575</v>
      </c>
      <c r="B3329" s="61">
        <v>103</v>
      </c>
      <c r="C3329" s="62">
        <v>142614158</v>
      </c>
      <c r="D3329" s="61" t="s">
        <v>271</v>
      </c>
      <c r="E3329" s="61" t="s">
        <v>1578</v>
      </c>
      <c r="F3329" s="61" t="s">
        <v>37</v>
      </c>
      <c r="G3329" s="62">
        <v>110000000</v>
      </c>
      <c r="H3329" s="61">
        <v>5.5</v>
      </c>
      <c r="I3329" s="62">
        <f>Table1[[#This Row],[gross]]-Table1[[#This Row],[budget]]</f>
        <v>32614158</v>
      </c>
      <c r="J3329" s="61">
        <f>Table1[[#This Row],[gross]]/1000000</f>
        <v>142.614158</v>
      </c>
      <c r="K3329" s="61">
        <f>Table1[[#This Row],[budget]]/1000000</f>
        <v>110</v>
      </c>
      <c r="L3329" s="71">
        <f>Table1[[#This Row],[Profit_Margin]]/1000000</f>
        <v>32.614158000000003</v>
      </c>
    </row>
    <row r="3330" spans="1:12">
      <c r="A3330" s="68" t="s">
        <v>685</v>
      </c>
      <c r="B3330" s="61">
        <v>120</v>
      </c>
      <c r="C3330" s="62">
        <v>96917897</v>
      </c>
      <c r="D3330" s="61" t="s">
        <v>1544</v>
      </c>
      <c r="E3330" s="61" t="s">
        <v>6293</v>
      </c>
      <c r="F3330" s="61" t="s">
        <v>37</v>
      </c>
      <c r="G3330" s="62">
        <v>40000000</v>
      </c>
      <c r="H3330" s="61">
        <v>7.7</v>
      </c>
      <c r="I3330" s="62">
        <f>Table1[[#This Row],[gross]]-Table1[[#This Row],[budget]]</f>
        <v>56917897</v>
      </c>
      <c r="J3330" s="61">
        <f>Table1[[#This Row],[gross]]/1000000</f>
        <v>96.917896999999996</v>
      </c>
      <c r="K3330" s="61">
        <f>Table1[[#This Row],[budget]]/1000000</f>
        <v>40</v>
      </c>
      <c r="L3330" s="71">
        <f>Table1[[#This Row],[Profit_Margin]]/1000000</f>
        <v>56.917897000000004</v>
      </c>
    </row>
    <row r="3331" spans="1:12">
      <c r="A3331" s="68" t="s">
        <v>940</v>
      </c>
      <c r="B3331" s="61">
        <v>117</v>
      </c>
      <c r="C3331" s="62">
        <v>31670931</v>
      </c>
      <c r="D3331" s="61" t="s">
        <v>4296</v>
      </c>
      <c r="E3331" s="61" t="s">
        <v>4297</v>
      </c>
      <c r="F3331" s="61" t="s">
        <v>37</v>
      </c>
      <c r="G3331" s="62">
        <v>60000000</v>
      </c>
      <c r="H3331" s="61">
        <v>6.7</v>
      </c>
      <c r="I3331" s="62">
        <f>Table1[[#This Row],[gross]]-Table1[[#This Row],[budget]]</f>
        <v>-28329069</v>
      </c>
      <c r="J3331" s="61">
        <f>Table1[[#This Row],[gross]]/1000000</f>
        <v>31.670931</v>
      </c>
      <c r="K3331" s="61">
        <f>Table1[[#This Row],[budget]]/1000000</f>
        <v>60</v>
      </c>
      <c r="L3331" s="71">
        <f>Table1[[#This Row],[Profit_Margin]]/1000000</f>
        <v>-28.329069</v>
      </c>
    </row>
    <row r="3332" spans="1:12">
      <c r="A3332" s="68" t="s">
        <v>13267</v>
      </c>
      <c r="B3332" s="61">
        <v>90</v>
      </c>
      <c r="C3332" s="62">
        <v>28870</v>
      </c>
      <c r="D3332" s="61" t="s">
        <v>2125</v>
      </c>
      <c r="E3332" s="61" t="s">
        <v>13268</v>
      </c>
      <c r="F3332" s="61" t="s">
        <v>37</v>
      </c>
      <c r="G3332" s="62">
        <v>15000000</v>
      </c>
      <c r="H3332" s="61">
        <v>5.0999999999999996</v>
      </c>
      <c r="I3332" s="62">
        <f>Table1[[#This Row],[gross]]-Table1[[#This Row],[budget]]</f>
        <v>-14971130</v>
      </c>
      <c r="J3332" s="61">
        <f>Table1[[#This Row],[gross]]/1000000</f>
        <v>2.887E-2</v>
      </c>
      <c r="K3332" s="61">
        <f>Table1[[#This Row],[budget]]/1000000</f>
        <v>15</v>
      </c>
      <c r="L3332" s="71">
        <f>Table1[[#This Row],[Profit_Margin]]/1000000</f>
        <v>-14.97113</v>
      </c>
    </row>
    <row r="3333" spans="1:12">
      <c r="A3333" s="68" t="s">
        <v>703</v>
      </c>
      <c r="B3333" s="61">
        <v>109</v>
      </c>
      <c r="C3333" s="62">
        <v>63143812</v>
      </c>
      <c r="D3333" s="61" t="s">
        <v>148</v>
      </c>
      <c r="E3333" s="61" t="s">
        <v>706</v>
      </c>
      <c r="F3333" s="61" t="s">
        <v>37</v>
      </c>
      <c r="G3333" s="62">
        <v>150000000</v>
      </c>
      <c r="H3333" s="61">
        <v>6.1</v>
      </c>
      <c r="I3333" s="62">
        <f>Table1[[#This Row],[gross]]-Table1[[#This Row],[budget]]</f>
        <v>-86856188</v>
      </c>
      <c r="J3333" s="61">
        <f>Table1[[#This Row],[gross]]/1000000</f>
        <v>63.143811999999997</v>
      </c>
      <c r="K3333" s="61">
        <f>Table1[[#This Row],[budget]]/1000000</f>
        <v>150</v>
      </c>
      <c r="L3333" s="71">
        <f>Table1[[#This Row],[Profit_Margin]]/1000000</f>
        <v>-86.856188000000003</v>
      </c>
    </row>
    <row r="3334" spans="1:12">
      <c r="A3334" s="68" t="s">
        <v>7281</v>
      </c>
      <c r="B3334" s="61">
        <v>174</v>
      </c>
      <c r="C3334" s="62">
        <v>163214286</v>
      </c>
      <c r="D3334" s="61" t="s">
        <v>15970</v>
      </c>
      <c r="E3334" s="61" t="s">
        <v>15972</v>
      </c>
      <c r="F3334" s="61" t="s">
        <v>37</v>
      </c>
      <c r="G3334" s="62">
        <v>8200000</v>
      </c>
      <c r="H3334" s="61">
        <v>8</v>
      </c>
      <c r="I3334" s="62">
        <f>Table1[[#This Row],[gross]]-Table1[[#This Row],[budget]]</f>
        <v>155014286</v>
      </c>
      <c r="J3334" s="61">
        <f>Table1[[#This Row],[gross]]/1000000</f>
        <v>163.21428599999999</v>
      </c>
      <c r="K3334" s="61">
        <f>Table1[[#This Row],[budget]]/1000000</f>
        <v>8.1999999999999993</v>
      </c>
      <c r="L3334" s="71">
        <f>Table1[[#This Row],[Profit_Margin]]/1000000</f>
        <v>155.014286</v>
      </c>
    </row>
    <row r="3335" spans="1:12">
      <c r="A3335" s="68" t="s">
        <v>1922</v>
      </c>
      <c r="B3335" s="61">
        <v>110</v>
      </c>
      <c r="C3335" s="62">
        <v>10200000</v>
      </c>
      <c r="D3335" s="61" t="s">
        <v>1924</v>
      </c>
      <c r="E3335" s="61" t="s">
        <v>1926</v>
      </c>
      <c r="F3335" s="61" t="s">
        <v>37</v>
      </c>
      <c r="G3335" s="62">
        <v>10000000</v>
      </c>
      <c r="H3335" s="61">
        <v>7.3</v>
      </c>
      <c r="I3335" s="62">
        <f>Table1[[#This Row],[gross]]-Table1[[#This Row],[budget]]</f>
        <v>200000</v>
      </c>
      <c r="J3335" s="61">
        <f>Table1[[#This Row],[gross]]/1000000</f>
        <v>10.199999999999999</v>
      </c>
      <c r="K3335" s="61">
        <f>Table1[[#This Row],[budget]]/1000000</f>
        <v>10</v>
      </c>
      <c r="L3335" s="71">
        <f>Table1[[#This Row],[Profit_Margin]]/1000000</f>
        <v>0.2</v>
      </c>
    </row>
    <row r="3336" spans="1:12">
      <c r="A3336" s="68" t="s">
        <v>5780</v>
      </c>
      <c r="B3336" s="61">
        <v>110</v>
      </c>
      <c r="C3336" s="62">
        <v>57362581</v>
      </c>
      <c r="D3336" s="61" t="s">
        <v>5806</v>
      </c>
      <c r="E3336" s="61" t="s">
        <v>5807</v>
      </c>
      <c r="F3336" s="61" t="s">
        <v>37</v>
      </c>
      <c r="G3336" s="62">
        <v>45000000</v>
      </c>
      <c r="H3336" s="61">
        <v>5.4</v>
      </c>
      <c r="I3336" s="62">
        <f>Table1[[#This Row],[gross]]-Table1[[#This Row],[budget]]</f>
        <v>12362581</v>
      </c>
      <c r="J3336" s="61">
        <f>Table1[[#This Row],[gross]]/1000000</f>
        <v>57.362580999999999</v>
      </c>
      <c r="K3336" s="61">
        <f>Table1[[#This Row],[budget]]/1000000</f>
        <v>45</v>
      </c>
      <c r="L3336" s="71">
        <f>Table1[[#This Row],[Profit_Margin]]/1000000</f>
        <v>12.362581</v>
      </c>
    </row>
    <row r="3337" spans="1:12">
      <c r="A3337" s="68" t="s">
        <v>7565</v>
      </c>
      <c r="B3337" s="61">
        <v>82</v>
      </c>
      <c r="C3337" s="62">
        <v>12996</v>
      </c>
      <c r="D3337" s="61" t="s">
        <v>971</v>
      </c>
      <c r="E3337" s="61" t="s">
        <v>21834</v>
      </c>
      <c r="F3337" s="61" t="s">
        <v>37</v>
      </c>
      <c r="G3337" s="62">
        <v>1000000</v>
      </c>
      <c r="H3337" s="61">
        <v>6</v>
      </c>
      <c r="I3337" s="62">
        <f>Table1[[#This Row],[gross]]-Table1[[#This Row],[budget]]</f>
        <v>-987004</v>
      </c>
      <c r="J3337" s="61">
        <f>Table1[[#This Row],[gross]]/1000000</f>
        <v>1.2996000000000001E-2</v>
      </c>
      <c r="K3337" s="61">
        <f>Table1[[#This Row],[budget]]/1000000</f>
        <v>1</v>
      </c>
      <c r="L3337" s="71">
        <f>Table1[[#This Row],[Profit_Margin]]/1000000</f>
        <v>-0.98700399999999999</v>
      </c>
    </row>
    <row r="3338" spans="1:12">
      <c r="A3338" s="68" t="s">
        <v>19881</v>
      </c>
      <c r="B3338" s="61">
        <v>95</v>
      </c>
      <c r="C3338" s="62">
        <v>6851969</v>
      </c>
      <c r="D3338" s="61" t="s">
        <v>1415</v>
      </c>
      <c r="E3338" s="61" t="s">
        <v>19882</v>
      </c>
      <c r="F3338" s="61" t="s">
        <v>37</v>
      </c>
      <c r="G3338" s="62">
        <v>2500000</v>
      </c>
      <c r="H3338" s="61">
        <v>7.1</v>
      </c>
      <c r="I3338" s="62">
        <f>Table1[[#This Row],[gross]]-Table1[[#This Row],[budget]]</f>
        <v>4351969</v>
      </c>
      <c r="J3338" s="61">
        <f>Table1[[#This Row],[gross]]/1000000</f>
        <v>6.8519690000000004</v>
      </c>
      <c r="K3338" s="61">
        <f>Table1[[#This Row],[budget]]/1000000</f>
        <v>2.5</v>
      </c>
      <c r="L3338" s="71">
        <f>Table1[[#This Row],[Profit_Margin]]/1000000</f>
        <v>4.3519690000000004</v>
      </c>
    </row>
    <row r="3339" spans="1:12">
      <c r="A3339" s="68" t="s">
        <v>2042</v>
      </c>
      <c r="B3339" s="61">
        <v>107</v>
      </c>
      <c r="C3339" s="62">
        <v>71148699</v>
      </c>
      <c r="D3339" s="61" t="s">
        <v>200</v>
      </c>
      <c r="E3339" s="61" t="s">
        <v>2044</v>
      </c>
      <c r="F3339" s="61" t="s">
        <v>37</v>
      </c>
      <c r="G3339" s="62">
        <v>90000000</v>
      </c>
      <c r="H3339" s="61">
        <v>6.6</v>
      </c>
      <c r="I3339" s="62">
        <f>Table1[[#This Row],[gross]]-Table1[[#This Row],[budget]]</f>
        <v>-18851301</v>
      </c>
      <c r="J3339" s="61">
        <f>Table1[[#This Row],[gross]]/1000000</f>
        <v>71.148698999999993</v>
      </c>
      <c r="K3339" s="61">
        <f>Table1[[#This Row],[budget]]/1000000</f>
        <v>90</v>
      </c>
      <c r="L3339" s="71">
        <f>Table1[[#This Row],[Profit_Margin]]/1000000</f>
        <v>-18.851300999999999</v>
      </c>
    </row>
    <row r="3340" spans="1:12">
      <c r="A3340" s="68" t="s">
        <v>3827</v>
      </c>
      <c r="B3340" s="61">
        <v>103</v>
      </c>
      <c r="C3340" s="62">
        <v>19781879</v>
      </c>
      <c r="D3340" s="61" t="s">
        <v>3003</v>
      </c>
      <c r="E3340" s="61" t="s">
        <v>4397</v>
      </c>
      <c r="F3340" s="61" t="s">
        <v>37</v>
      </c>
      <c r="G3340" s="62">
        <v>60000000</v>
      </c>
      <c r="H3340" s="61">
        <v>4.8</v>
      </c>
      <c r="I3340" s="62">
        <f>Table1[[#This Row],[gross]]-Table1[[#This Row],[budget]]</f>
        <v>-40218121</v>
      </c>
      <c r="J3340" s="61">
        <f>Table1[[#This Row],[gross]]/1000000</f>
        <v>19.781879</v>
      </c>
      <c r="K3340" s="61">
        <f>Table1[[#This Row],[budget]]/1000000</f>
        <v>60</v>
      </c>
      <c r="L3340" s="71">
        <f>Table1[[#This Row],[Profit_Margin]]/1000000</f>
        <v>-40.218120999999996</v>
      </c>
    </row>
    <row r="3341" spans="1:12">
      <c r="A3341" s="68" t="s">
        <v>3313</v>
      </c>
      <c r="B3341" s="61">
        <v>92</v>
      </c>
      <c r="C3341" s="62">
        <v>162495848</v>
      </c>
      <c r="D3341" s="61" t="s">
        <v>271</v>
      </c>
      <c r="E3341" s="61" t="s">
        <v>3316</v>
      </c>
      <c r="F3341" s="61" t="s">
        <v>37</v>
      </c>
      <c r="G3341" s="62">
        <v>74000000</v>
      </c>
      <c r="H3341" s="61">
        <v>6</v>
      </c>
      <c r="I3341" s="62">
        <f>Table1[[#This Row],[gross]]-Table1[[#This Row],[budget]]</f>
        <v>88495848</v>
      </c>
      <c r="J3341" s="61">
        <f>Table1[[#This Row],[gross]]/1000000</f>
        <v>162.495848</v>
      </c>
      <c r="K3341" s="61">
        <f>Table1[[#This Row],[budget]]/1000000</f>
        <v>74</v>
      </c>
      <c r="L3341" s="71">
        <f>Table1[[#This Row],[Profit_Margin]]/1000000</f>
        <v>88.495847999999995</v>
      </c>
    </row>
    <row r="3342" spans="1:12">
      <c r="A3342" s="68" t="s">
        <v>8145</v>
      </c>
      <c r="B3342" s="61">
        <v>87</v>
      </c>
      <c r="C3342" s="62">
        <v>85416609</v>
      </c>
      <c r="D3342" s="61" t="s">
        <v>271</v>
      </c>
      <c r="E3342" s="61" t="s">
        <v>8146</v>
      </c>
      <c r="F3342" s="61" t="s">
        <v>37</v>
      </c>
      <c r="G3342" s="62">
        <v>30000000</v>
      </c>
      <c r="H3342" s="61">
        <v>7</v>
      </c>
      <c r="I3342" s="62">
        <f>Table1[[#This Row],[gross]]-Table1[[#This Row],[budget]]</f>
        <v>55416609</v>
      </c>
      <c r="J3342" s="61">
        <f>Table1[[#This Row],[gross]]/1000000</f>
        <v>85.416608999999994</v>
      </c>
      <c r="K3342" s="61">
        <f>Table1[[#This Row],[budget]]/1000000</f>
        <v>30</v>
      </c>
      <c r="L3342" s="71">
        <f>Table1[[#This Row],[Profit_Margin]]/1000000</f>
        <v>55.416609000000001</v>
      </c>
    </row>
    <row r="3343" spans="1:12">
      <c r="A3343" s="68" t="s">
        <v>4107</v>
      </c>
      <c r="B3343" s="61">
        <v>94</v>
      </c>
      <c r="C3343" s="62">
        <v>24268828</v>
      </c>
      <c r="D3343" s="61" t="s">
        <v>8997</v>
      </c>
      <c r="E3343" s="61" t="s">
        <v>8998</v>
      </c>
      <c r="F3343" s="61" t="s">
        <v>37</v>
      </c>
      <c r="G3343" s="62">
        <v>28000000</v>
      </c>
      <c r="H3343" s="61">
        <v>5.4</v>
      </c>
      <c r="I3343" s="62">
        <f>Table1[[#This Row],[gross]]-Table1[[#This Row],[budget]]</f>
        <v>-3731172</v>
      </c>
      <c r="J3343" s="61">
        <f>Table1[[#This Row],[gross]]/1000000</f>
        <v>24.268827999999999</v>
      </c>
      <c r="K3343" s="61">
        <f>Table1[[#This Row],[budget]]/1000000</f>
        <v>28</v>
      </c>
      <c r="L3343" s="71">
        <f>Table1[[#This Row],[Profit_Margin]]/1000000</f>
        <v>-3.7311719999999999</v>
      </c>
    </row>
    <row r="3344" spans="1:12">
      <c r="A3344" s="68" t="s">
        <v>8052</v>
      </c>
      <c r="B3344" s="61">
        <v>123</v>
      </c>
      <c r="C3344" s="62">
        <v>46800000</v>
      </c>
      <c r="D3344" s="61" t="s">
        <v>227</v>
      </c>
      <c r="E3344" s="61" t="s">
        <v>13394</v>
      </c>
      <c r="F3344" s="61" t="s">
        <v>37</v>
      </c>
      <c r="G3344" s="62">
        <v>14000000</v>
      </c>
      <c r="H3344" s="61">
        <v>7.1</v>
      </c>
      <c r="I3344" s="62">
        <f>Table1[[#This Row],[gross]]-Table1[[#This Row],[budget]]</f>
        <v>32800000</v>
      </c>
      <c r="J3344" s="61">
        <f>Table1[[#This Row],[gross]]/1000000</f>
        <v>46.8</v>
      </c>
      <c r="K3344" s="61">
        <f>Table1[[#This Row],[budget]]/1000000</f>
        <v>14</v>
      </c>
      <c r="L3344" s="71">
        <f>Table1[[#This Row],[Profit_Margin]]/1000000</f>
        <v>32.799999999999997</v>
      </c>
    </row>
    <row r="3345" spans="1:12">
      <c r="A3345" s="68" t="s">
        <v>15234</v>
      </c>
      <c r="B3345" s="61">
        <v>88</v>
      </c>
      <c r="C3345" s="62">
        <v>7362100</v>
      </c>
      <c r="D3345" s="61" t="s">
        <v>2527</v>
      </c>
      <c r="E3345" s="61" t="s">
        <v>20900</v>
      </c>
      <c r="F3345" s="61" t="s">
        <v>37</v>
      </c>
      <c r="G3345" s="62">
        <v>1500000</v>
      </c>
      <c r="H3345" s="61">
        <v>7.4</v>
      </c>
      <c r="I3345" s="62">
        <f>Table1[[#This Row],[gross]]-Table1[[#This Row],[budget]]</f>
        <v>5862100</v>
      </c>
      <c r="J3345" s="61">
        <f>Table1[[#This Row],[gross]]/1000000</f>
        <v>7.3620999999999999</v>
      </c>
      <c r="K3345" s="61">
        <f>Table1[[#This Row],[budget]]/1000000</f>
        <v>1.5</v>
      </c>
      <c r="L3345" s="71">
        <f>Table1[[#This Row],[Profit_Margin]]/1000000</f>
        <v>5.8620999999999999</v>
      </c>
    </row>
    <row r="3346" spans="1:12">
      <c r="A3346" s="68" t="s">
        <v>6997</v>
      </c>
      <c r="B3346" s="61">
        <v>120</v>
      </c>
      <c r="C3346" s="62">
        <v>763044</v>
      </c>
      <c r="D3346" s="61" t="s">
        <v>4075</v>
      </c>
      <c r="E3346" s="61" t="s">
        <v>9204</v>
      </c>
      <c r="F3346" s="61" t="s">
        <v>37</v>
      </c>
      <c r="G3346" s="62">
        <v>23000000</v>
      </c>
      <c r="H3346" s="61">
        <v>6.2</v>
      </c>
      <c r="I3346" s="62">
        <f>Table1[[#This Row],[gross]]-Table1[[#This Row],[budget]]</f>
        <v>-22236956</v>
      </c>
      <c r="J3346" s="61">
        <f>Table1[[#This Row],[gross]]/1000000</f>
        <v>0.76304399999999994</v>
      </c>
      <c r="K3346" s="61">
        <f>Table1[[#This Row],[budget]]/1000000</f>
        <v>23</v>
      </c>
      <c r="L3346" s="71">
        <f>Table1[[#This Row],[Profit_Margin]]/1000000</f>
        <v>-22.236955999999999</v>
      </c>
    </row>
    <row r="3347" spans="1:12">
      <c r="A3347" s="68" t="s">
        <v>432</v>
      </c>
      <c r="B3347" s="61">
        <v>89</v>
      </c>
      <c r="C3347" s="62">
        <v>5739376</v>
      </c>
      <c r="D3347" s="61" t="s">
        <v>2527</v>
      </c>
      <c r="E3347" s="61" t="s">
        <v>22522</v>
      </c>
      <c r="F3347" s="61" t="s">
        <v>37</v>
      </c>
      <c r="G3347" s="62">
        <v>500000</v>
      </c>
      <c r="H3347" s="61">
        <v>7.7</v>
      </c>
      <c r="I3347" s="62">
        <f>Table1[[#This Row],[gross]]-Table1[[#This Row],[budget]]</f>
        <v>5239376</v>
      </c>
      <c r="J3347" s="61">
        <f>Table1[[#This Row],[gross]]/1000000</f>
        <v>5.739376</v>
      </c>
      <c r="K3347" s="61">
        <f>Table1[[#This Row],[budget]]/1000000</f>
        <v>0.5</v>
      </c>
      <c r="L3347" s="71">
        <f>Table1[[#This Row],[Profit_Margin]]/1000000</f>
        <v>5.239376</v>
      </c>
    </row>
    <row r="3348" spans="1:12">
      <c r="A3348" s="68" t="s">
        <v>1954</v>
      </c>
      <c r="B3348" s="61">
        <v>93</v>
      </c>
      <c r="C3348" s="62">
        <v>59475623</v>
      </c>
      <c r="D3348" s="61" t="s">
        <v>1955</v>
      </c>
      <c r="E3348" s="61" t="s">
        <v>1957</v>
      </c>
      <c r="F3348" s="61" t="s">
        <v>37</v>
      </c>
      <c r="G3348" s="62">
        <v>90000000</v>
      </c>
      <c r="H3348" s="61">
        <v>5.2</v>
      </c>
      <c r="I3348" s="62">
        <f>Table1[[#This Row],[gross]]-Table1[[#This Row],[budget]]</f>
        <v>-30524377</v>
      </c>
      <c r="J3348" s="61">
        <f>Table1[[#This Row],[gross]]/1000000</f>
        <v>59.475622999999999</v>
      </c>
      <c r="K3348" s="61">
        <f>Table1[[#This Row],[budget]]/1000000</f>
        <v>90</v>
      </c>
      <c r="L3348" s="71">
        <f>Table1[[#This Row],[Profit_Margin]]/1000000</f>
        <v>-30.524377000000001</v>
      </c>
    </row>
    <row r="3349" spans="1:12">
      <c r="A3349" s="68" t="s">
        <v>23255</v>
      </c>
      <c r="B3349" s="61">
        <v>81</v>
      </c>
      <c r="C3349" s="62">
        <v>18195</v>
      </c>
      <c r="D3349" s="61" t="s">
        <v>12332</v>
      </c>
      <c r="E3349" s="61" t="s">
        <v>23257</v>
      </c>
      <c r="F3349" s="61" t="s">
        <v>37</v>
      </c>
      <c r="G3349" s="62">
        <v>250000</v>
      </c>
      <c r="H3349" s="61">
        <v>6.3</v>
      </c>
      <c r="I3349" s="62">
        <f>Table1[[#This Row],[gross]]-Table1[[#This Row],[budget]]</f>
        <v>-231805</v>
      </c>
      <c r="J3349" s="61">
        <f>Table1[[#This Row],[gross]]/1000000</f>
        <v>1.8194999999999999E-2</v>
      </c>
      <c r="K3349" s="61">
        <f>Table1[[#This Row],[budget]]/1000000</f>
        <v>0.25</v>
      </c>
      <c r="L3349" s="71">
        <f>Table1[[#This Row],[Profit_Margin]]/1000000</f>
        <v>-0.23180500000000001</v>
      </c>
    </row>
    <row r="3350" spans="1:12">
      <c r="A3350" s="68" t="s">
        <v>16986</v>
      </c>
      <c r="B3350" s="61">
        <v>129</v>
      </c>
      <c r="C3350" s="62">
        <v>159600000</v>
      </c>
      <c r="D3350" s="61" t="s">
        <v>9193</v>
      </c>
      <c r="E3350" s="61" t="s">
        <v>17384</v>
      </c>
      <c r="F3350" s="61" t="s">
        <v>37</v>
      </c>
      <c r="G3350" s="62">
        <v>5500000</v>
      </c>
      <c r="H3350" s="61">
        <v>8.3000000000000007</v>
      </c>
      <c r="I3350" s="62">
        <f>Table1[[#This Row],[gross]]-Table1[[#This Row],[budget]]</f>
        <v>154100000</v>
      </c>
      <c r="J3350" s="61">
        <f>Table1[[#This Row],[gross]]/1000000</f>
        <v>159.6</v>
      </c>
      <c r="K3350" s="61">
        <f>Table1[[#This Row],[budget]]/1000000</f>
        <v>5.5</v>
      </c>
      <c r="L3350" s="71">
        <f>Table1[[#This Row],[Profit_Margin]]/1000000</f>
        <v>154.1</v>
      </c>
    </row>
    <row r="3351" spans="1:12">
      <c r="A3351" s="68" t="s">
        <v>3891</v>
      </c>
      <c r="B3351" s="61">
        <v>95</v>
      </c>
      <c r="C3351" s="62">
        <v>27067160</v>
      </c>
      <c r="D3351" s="61" t="s">
        <v>1415</v>
      </c>
      <c r="E3351" s="61" t="s">
        <v>5345</v>
      </c>
      <c r="F3351" s="61" t="s">
        <v>37</v>
      </c>
      <c r="G3351" s="62">
        <v>50000000</v>
      </c>
      <c r="H3351" s="61">
        <v>5.9</v>
      </c>
      <c r="I3351" s="62">
        <f>Table1[[#This Row],[gross]]-Table1[[#This Row],[budget]]</f>
        <v>-22932840</v>
      </c>
      <c r="J3351" s="61">
        <f>Table1[[#This Row],[gross]]/1000000</f>
        <v>27.067160000000001</v>
      </c>
      <c r="K3351" s="61">
        <f>Table1[[#This Row],[budget]]/1000000</f>
        <v>50</v>
      </c>
      <c r="L3351" s="71">
        <f>Table1[[#This Row],[Profit_Margin]]/1000000</f>
        <v>-22.932839999999999</v>
      </c>
    </row>
    <row r="3352" spans="1:12">
      <c r="A3352" s="68" t="s">
        <v>5877</v>
      </c>
      <c r="B3352" s="61">
        <v>112</v>
      </c>
      <c r="C3352" s="62">
        <v>6197866</v>
      </c>
      <c r="D3352" s="61" t="s">
        <v>1544</v>
      </c>
      <c r="E3352" s="61" t="s">
        <v>15136</v>
      </c>
      <c r="F3352" s="61" t="s">
        <v>37</v>
      </c>
      <c r="G3352" s="62">
        <v>10000000</v>
      </c>
      <c r="H3352" s="61">
        <v>8</v>
      </c>
      <c r="I3352" s="62">
        <f>Table1[[#This Row],[gross]]-Table1[[#This Row],[budget]]</f>
        <v>-3802134</v>
      </c>
      <c r="J3352" s="61">
        <f>Table1[[#This Row],[gross]]/1000000</f>
        <v>6.1978660000000003</v>
      </c>
      <c r="K3352" s="61">
        <f>Table1[[#This Row],[budget]]/1000000</f>
        <v>10</v>
      </c>
      <c r="L3352" s="71">
        <f>Table1[[#This Row],[Profit_Margin]]/1000000</f>
        <v>-3.8021340000000001</v>
      </c>
    </row>
    <row r="3353" spans="1:12">
      <c r="A3353" s="68" t="s">
        <v>3536</v>
      </c>
      <c r="B3353" s="61">
        <v>124</v>
      </c>
      <c r="C3353" s="62">
        <v>118471320</v>
      </c>
      <c r="D3353" s="61" t="s">
        <v>923</v>
      </c>
      <c r="E3353" s="61" t="s">
        <v>3537</v>
      </c>
      <c r="F3353" s="61" t="s">
        <v>37</v>
      </c>
      <c r="G3353" s="62">
        <v>68000000</v>
      </c>
      <c r="H3353" s="61">
        <v>6.4</v>
      </c>
      <c r="I3353" s="62">
        <f>Table1[[#This Row],[gross]]-Table1[[#This Row],[budget]]</f>
        <v>50471320</v>
      </c>
      <c r="J3353" s="61">
        <f>Table1[[#This Row],[gross]]/1000000</f>
        <v>118.47132000000001</v>
      </c>
      <c r="K3353" s="61">
        <f>Table1[[#This Row],[budget]]/1000000</f>
        <v>68</v>
      </c>
      <c r="L3353" s="71">
        <f>Table1[[#This Row],[Profit_Margin]]/1000000</f>
        <v>50.471319999999999</v>
      </c>
    </row>
    <row r="3354" spans="1:12">
      <c r="A3354" s="68" t="s">
        <v>18369</v>
      </c>
      <c r="B3354" s="61">
        <v>112</v>
      </c>
      <c r="C3354" s="62">
        <v>26345</v>
      </c>
      <c r="D3354" s="61" t="s">
        <v>15140</v>
      </c>
      <c r="E3354" s="61" t="s">
        <v>18370</v>
      </c>
      <c r="F3354" s="61" t="s">
        <v>37</v>
      </c>
      <c r="G3354" s="62">
        <v>3000000</v>
      </c>
      <c r="H3354" s="61">
        <v>6.1</v>
      </c>
      <c r="I3354" s="62">
        <f>Table1[[#This Row],[gross]]-Table1[[#This Row],[budget]]</f>
        <v>-2973655</v>
      </c>
      <c r="J3354" s="61">
        <f>Table1[[#This Row],[gross]]/1000000</f>
        <v>2.6345E-2</v>
      </c>
      <c r="K3354" s="61">
        <f>Table1[[#This Row],[budget]]/1000000</f>
        <v>3</v>
      </c>
      <c r="L3354" s="71">
        <f>Table1[[#This Row],[Profit_Margin]]/1000000</f>
        <v>-2.9736549999999999</v>
      </c>
    </row>
    <row r="3355" spans="1:12">
      <c r="A3355" s="68" t="s">
        <v>8638</v>
      </c>
      <c r="B3355" s="61">
        <v>112</v>
      </c>
      <c r="C3355" s="62">
        <v>4306697</v>
      </c>
      <c r="D3355" s="61" t="s">
        <v>3409</v>
      </c>
      <c r="E3355" s="61" t="s">
        <v>17865</v>
      </c>
      <c r="F3355" s="61" t="s">
        <v>37</v>
      </c>
      <c r="G3355" s="62">
        <v>5000000</v>
      </c>
      <c r="H3355" s="61">
        <v>7.7</v>
      </c>
      <c r="I3355" s="62">
        <f>Table1[[#This Row],[gross]]-Table1[[#This Row],[budget]]</f>
        <v>-693303</v>
      </c>
      <c r="J3355" s="61">
        <f>Table1[[#This Row],[gross]]/1000000</f>
        <v>4.3066969999999998</v>
      </c>
      <c r="K3355" s="61">
        <f>Table1[[#This Row],[budget]]/1000000</f>
        <v>5</v>
      </c>
      <c r="L3355" s="71">
        <f>Table1[[#This Row],[Profit_Margin]]/1000000</f>
        <v>-0.693303</v>
      </c>
    </row>
    <row r="3356" spans="1:12">
      <c r="A3356" s="68" t="s">
        <v>6063</v>
      </c>
      <c r="B3356" s="61">
        <v>90</v>
      </c>
      <c r="C3356" s="62">
        <v>24430272</v>
      </c>
      <c r="D3356" s="61" t="s">
        <v>1681</v>
      </c>
      <c r="E3356" s="61" t="s">
        <v>6066</v>
      </c>
      <c r="F3356" s="61" t="s">
        <v>37</v>
      </c>
      <c r="G3356" s="62">
        <v>43000000</v>
      </c>
      <c r="H3356" s="61">
        <v>5.0999999999999996</v>
      </c>
      <c r="I3356" s="62">
        <f>Table1[[#This Row],[gross]]-Table1[[#This Row],[budget]]</f>
        <v>-18569728</v>
      </c>
      <c r="J3356" s="61">
        <f>Table1[[#This Row],[gross]]/1000000</f>
        <v>24.430271999999999</v>
      </c>
      <c r="K3356" s="61">
        <f>Table1[[#This Row],[budget]]/1000000</f>
        <v>43</v>
      </c>
      <c r="L3356" s="71">
        <f>Table1[[#This Row],[Profit_Margin]]/1000000</f>
        <v>-18.569728000000001</v>
      </c>
    </row>
    <row r="3357" spans="1:12">
      <c r="A3357" s="68" t="s">
        <v>15312</v>
      </c>
      <c r="B3357" s="61">
        <v>101</v>
      </c>
      <c r="C3357" s="62">
        <v>231417</v>
      </c>
      <c r="D3357" s="61" t="s">
        <v>5967</v>
      </c>
      <c r="E3357" s="61" t="s">
        <v>15313</v>
      </c>
      <c r="F3357" s="61" t="s">
        <v>1464</v>
      </c>
      <c r="G3357" s="62">
        <v>60000000</v>
      </c>
      <c r="H3357" s="61">
        <v>6.6</v>
      </c>
      <c r="I3357" s="62">
        <f>Table1[[#This Row],[gross]]-Table1[[#This Row],[budget]]</f>
        <v>-59768583</v>
      </c>
      <c r="J3357" s="61">
        <f>Table1[[#This Row],[gross]]/1000000</f>
        <v>0.23141700000000001</v>
      </c>
      <c r="K3357" s="61">
        <f>Table1[[#This Row],[budget]]/1000000</f>
        <v>60</v>
      </c>
      <c r="L3357" s="71">
        <f>Table1[[#This Row],[Profit_Margin]]/1000000</f>
        <v>-59.768583</v>
      </c>
    </row>
    <row r="3358" spans="1:12">
      <c r="A3358" s="68" t="s">
        <v>3912</v>
      </c>
      <c r="B3358" s="61">
        <v>101</v>
      </c>
      <c r="C3358" s="62">
        <v>27758465</v>
      </c>
      <c r="D3358" s="61" t="s">
        <v>1415</v>
      </c>
      <c r="E3358" s="61" t="s">
        <v>11600</v>
      </c>
      <c r="F3358" s="61" t="s">
        <v>37</v>
      </c>
      <c r="G3358" s="62">
        <v>19000000</v>
      </c>
      <c r="H3358" s="61">
        <v>6.1</v>
      </c>
      <c r="I3358" s="62">
        <f>Table1[[#This Row],[gross]]-Table1[[#This Row],[budget]]</f>
        <v>8758465</v>
      </c>
      <c r="J3358" s="61">
        <f>Table1[[#This Row],[gross]]/1000000</f>
        <v>27.758465000000001</v>
      </c>
      <c r="K3358" s="61">
        <f>Table1[[#This Row],[budget]]/1000000</f>
        <v>19</v>
      </c>
      <c r="L3358" s="71">
        <f>Table1[[#This Row],[Profit_Margin]]/1000000</f>
        <v>8.7584649999999993</v>
      </c>
    </row>
    <row r="3359" spans="1:12">
      <c r="A3359" s="68" t="s">
        <v>11916</v>
      </c>
      <c r="B3359" s="61">
        <v>109</v>
      </c>
      <c r="C3359" s="62">
        <v>13491653</v>
      </c>
      <c r="D3359" s="61" t="s">
        <v>4075</v>
      </c>
      <c r="E3359" s="61" t="s">
        <v>11917</v>
      </c>
      <c r="F3359" s="61" t="s">
        <v>37</v>
      </c>
      <c r="G3359" s="62">
        <v>18000000</v>
      </c>
      <c r="H3359" s="61">
        <v>6.1</v>
      </c>
      <c r="I3359" s="62">
        <f>Table1[[#This Row],[gross]]-Table1[[#This Row],[budget]]</f>
        <v>-4508347</v>
      </c>
      <c r="J3359" s="61">
        <f>Table1[[#This Row],[gross]]/1000000</f>
        <v>13.491652999999999</v>
      </c>
      <c r="K3359" s="61">
        <f>Table1[[#This Row],[budget]]/1000000</f>
        <v>18</v>
      </c>
      <c r="L3359" s="71">
        <f>Table1[[#This Row],[Profit_Margin]]/1000000</f>
        <v>-4.5083469999999997</v>
      </c>
    </row>
    <row r="3360" spans="1:12">
      <c r="A3360" s="68" t="s">
        <v>1739</v>
      </c>
      <c r="B3360" s="61">
        <v>106</v>
      </c>
      <c r="C3360" s="62">
        <v>65452312</v>
      </c>
      <c r="D3360" s="61" t="s">
        <v>334</v>
      </c>
      <c r="E3360" s="61" t="s">
        <v>1740</v>
      </c>
      <c r="F3360" s="61" t="s">
        <v>37</v>
      </c>
      <c r="G3360" s="62">
        <v>100000000</v>
      </c>
      <c r="H3360" s="61">
        <v>6.4</v>
      </c>
      <c r="I3360" s="62">
        <f>Table1[[#This Row],[gross]]-Table1[[#This Row],[budget]]</f>
        <v>-34547688</v>
      </c>
      <c r="J3360" s="61">
        <f>Table1[[#This Row],[gross]]/1000000</f>
        <v>65.452312000000006</v>
      </c>
      <c r="K3360" s="61">
        <f>Table1[[#This Row],[budget]]/1000000</f>
        <v>100</v>
      </c>
      <c r="L3360" s="71">
        <f>Table1[[#This Row],[Profit_Margin]]/1000000</f>
        <v>-34.547688000000001</v>
      </c>
    </row>
    <row r="3361" spans="1:12">
      <c r="A3361" s="68" t="s">
        <v>4139</v>
      </c>
      <c r="B3361" s="61">
        <v>93</v>
      </c>
      <c r="C3361" s="62">
        <v>50818750</v>
      </c>
      <c r="D3361" s="61" t="s">
        <v>271</v>
      </c>
      <c r="E3361" s="61" t="s">
        <v>4140</v>
      </c>
      <c r="F3361" s="61" t="s">
        <v>37</v>
      </c>
      <c r="G3361" s="62">
        <v>60000000</v>
      </c>
      <c r="H3361" s="61">
        <v>6.1</v>
      </c>
      <c r="I3361" s="62">
        <f>Table1[[#This Row],[gross]]-Table1[[#This Row],[budget]]</f>
        <v>-9181250</v>
      </c>
      <c r="J3361" s="61">
        <f>Table1[[#This Row],[gross]]/1000000</f>
        <v>50.818750000000001</v>
      </c>
      <c r="K3361" s="61">
        <f>Table1[[#This Row],[budget]]/1000000</f>
        <v>60</v>
      </c>
      <c r="L3361" s="71">
        <f>Table1[[#This Row],[Profit_Margin]]/1000000</f>
        <v>-9.1812500000000004</v>
      </c>
    </row>
    <row r="3362" spans="1:12">
      <c r="A3362" s="68" t="s">
        <v>2647</v>
      </c>
      <c r="B3362" s="61">
        <v>139</v>
      </c>
      <c r="C3362" s="62">
        <v>81292135</v>
      </c>
      <c r="D3362" s="61" t="s">
        <v>2125</v>
      </c>
      <c r="E3362" s="61" t="s">
        <v>6333</v>
      </c>
      <c r="F3362" s="61" t="s">
        <v>37</v>
      </c>
      <c r="G3362" s="62">
        <v>40000000</v>
      </c>
      <c r="H3362" s="61">
        <v>7.3</v>
      </c>
      <c r="I3362" s="62">
        <f>Table1[[#This Row],[gross]]-Table1[[#This Row],[budget]]</f>
        <v>41292135</v>
      </c>
      <c r="J3362" s="61">
        <f>Table1[[#This Row],[gross]]/1000000</f>
        <v>81.292135000000002</v>
      </c>
      <c r="K3362" s="61">
        <f>Table1[[#This Row],[budget]]/1000000</f>
        <v>40</v>
      </c>
      <c r="L3362" s="71">
        <f>Table1[[#This Row],[Profit_Margin]]/1000000</f>
        <v>41.292135000000002</v>
      </c>
    </row>
    <row r="3363" spans="1:12">
      <c r="A3363" s="68" t="s">
        <v>5882</v>
      </c>
      <c r="B3363" s="61">
        <v>110</v>
      </c>
      <c r="C3363" s="62">
        <v>263365</v>
      </c>
      <c r="D3363" s="61" t="s">
        <v>2490</v>
      </c>
      <c r="E3363" s="61" t="s">
        <v>11488</v>
      </c>
      <c r="F3363" s="61" t="s">
        <v>37</v>
      </c>
      <c r="G3363" s="62">
        <v>20000000</v>
      </c>
      <c r="H3363" s="61">
        <v>5.4</v>
      </c>
      <c r="I3363" s="62">
        <f>Table1[[#This Row],[gross]]-Table1[[#This Row],[budget]]</f>
        <v>-19736635</v>
      </c>
      <c r="J3363" s="61">
        <f>Table1[[#This Row],[gross]]/1000000</f>
        <v>0.26336500000000002</v>
      </c>
      <c r="K3363" s="61">
        <f>Table1[[#This Row],[budget]]/1000000</f>
        <v>20</v>
      </c>
      <c r="L3363" s="71">
        <f>Table1[[#This Row],[Profit_Margin]]/1000000</f>
        <v>-19.736635</v>
      </c>
    </row>
    <row r="3364" spans="1:12">
      <c r="A3364" s="68" t="s">
        <v>7885</v>
      </c>
      <c r="B3364" s="61">
        <v>96</v>
      </c>
      <c r="C3364" s="62">
        <v>766487</v>
      </c>
      <c r="D3364" s="61" t="s">
        <v>1681</v>
      </c>
      <c r="E3364" s="61" t="s">
        <v>17480</v>
      </c>
      <c r="F3364" s="61" t="s">
        <v>37</v>
      </c>
      <c r="G3364" s="62">
        <v>5250000</v>
      </c>
      <c r="H3364" s="61">
        <v>5</v>
      </c>
      <c r="I3364" s="62">
        <f>Table1[[#This Row],[gross]]-Table1[[#This Row],[budget]]</f>
        <v>-4483513</v>
      </c>
      <c r="J3364" s="61">
        <f>Table1[[#This Row],[gross]]/1000000</f>
        <v>0.76648700000000003</v>
      </c>
      <c r="K3364" s="61">
        <f>Table1[[#This Row],[budget]]/1000000</f>
        <v>5.25</v>
      </c>
      <c r="L3364" s="71">
        <f>Table1[[#This Row],[Profit_Margin]]/1000000</f>
        <v>-4.4835130000000003</v>
      </c>
    </row>
    <row r="3365" spans="1:12">
      <c r="A3365" s="68" t="s">
        <v>389</v>
      </c>
      <c r="B3365" s="61">
        <v>128</v>
      </c>
      <c r="C3365" s="62">
        <v>77032279</v>
      </c>
      <c r="D3365" s="61" t="s">
        <v>2527</v>
      </c>
      <c r="E3365" s="61" t="s">
        <v>3047</v>
      </c>
      <c r="F3365" s="61" t="s">
        <v>37</v>
      </c>
      <c r="G3365" s="62">
        <v>60000000</v>
      </c>
      <c r="H3365" s="61">
        <v>7.3</v>
      </c>
      <c r="I3365" s="62">
        <f>Table1[[#This Row],[gross]]-Table1[[#This Row],[budget]]</f>
        <v>17032279</v>
      </c>
      <c r="J3365" s="61">
        <f>Table1[[#This Row],[gross]]/1000000</f>
        <v>77.032279000000003</v>
      </c>
      <c r="K3365" s="61">
        <f>Table1[[#This Row],[budget]]/1000000</f>
        <v>60</v>
      </c>
      <c r="L3365" s="71">
        <f>Table1[[#This Row],[Profit_Margin]]/1000000</f>
        <v>17.032278999999999</v>
      </c>
    </row>
    <row r="3366" spans="1:12">
      <c r="A3366" s="68" t="s">
        <v>29</v>
      </c>
      <c r="B3366" s="61">
        <v>107</v>
      </c>
      <c r="C3366" s="62">
        <v>38400000</v>
      </c>
      <c r="D3366" s="61" t="s">
        <v>647</v>
      </c>
      <c r="E3366" s="61" t="s">
        <v>16942</v>
      </c>
      <c r="F3366" s="61" t="s">
        <v>37</v>
      </c>
      <c r="G3366" s="62">
        <v>6500000</v>
      </c>
      <c r="H3366" s="61">
        <v>8.1</v>
      </c>
      <c r="I3366" s="62">
        <f>Table1[[#This Row],[gross]]-Table1[[#This Row],[budget]]</f>
        <v>31900000</v>
      </c>
      <c r="J3366" s="61">
        <f>Table1[[#This Row],[gross]]/1000000</f>
        <v>38.4</v>
      </c>
      <c r="K3366" s="61">
        <f>Table1[[#This Row],[budget]]/1000000</f>
        <v>6.5</v>
      </c>
      <c r="L3366" s="71">
        <f>Table1[[#This Row],[Profit_Margin]]/1000000</f>
        <v>31.9</v>
      </c>
    </row>
    <row r="3367" spans="1:12">
      <c r="A3367" s="68" t="s">
        <v>7404</v>
      </c>
      <c r="B3367" s="61">
        <v>88</v>
      </c>
      <c r="C3367" s="62">
        <v>30859000</v>
      </c>
      <c r="D3367" s="61" t="s">
        <v>5544</v>
      </c>
      <c r="E3367" s="61" t="s">
        <v>15596</v>
      </c>
      <c r="F3367" s="61" t="s">
        <v>37</v>
      </c>
      <c r="G3367" s="62">
        <v>83532</v>
      </c>
      <c r="H3367" s="61">
        <v>7.5</v>
      </c>
      <c r="I3367" s="62">
        <f>Table1[[#This Row],[gross]]-Table1[[#This Row],[budget]]</f>
        <v>30775468</v>
      </c>
      <c r="J3367" s="61">
        <f>Table1[[#This Row],[gross]]/1000000</f>
        <v>30.859000000000002</v>
      </c>
      <c r="K3367" s="61">
        <f>Table1[[#This Row],[budget]]/1000000</f>
        <v>8.3531999999999995E-2</v>
      </c>
      <c r="L3367" s="71">
        <f>Table1[[#This Row],[Profit_Margin]]/1000000</f>
        <v>30.775468</v>
      </c>
    </row>
    <row r="3368" spans="1:12">
      <c r="A3368" s="68" t="s">
        <v>7404</v>
      </c>
      <c r="B3368" s="61">
        <v>101</v>
      </c>
      <c r="C3368" s="62">
        <v>8025872</v>
      </c>
      <c r="D3368" s="61" t="s">
        <v>7579</v>
      </c>
      <c r="E3368" s="61" t="s">
        <v>18151</v>
      </c>
      <c r="F3368" s="61" t="s">
        <v>37</v>
      </c>
      <c r="G3368" s="62">
        <v>4700000</v>
      </c>
      <c r="H3368" s="61">
        <v>5.5</v>
      </c>
      <c r="I3368" s="62">
        <f>Table1[[#This Row],[gross]]-Table1[[#This Row],[budget]]</f>
        <v>3325872</v>
      </c>
      <c r="J3368" s="61">
        <f>Table1[[#This Row],[gross]]/1000000</f>
        <v>8.0258719999999997</v>
      </c>
      <c r="K3368" s="61">
        <f>Table1[[#This Row],[budget]]/1000000</f>
        <v>4.7</v>
      </c>
      <c r="L3368" s="71">
        <f>Table1[[#This Row],[Profit_Margin]]/1000000</f>
        <v>3.3258719999999999</v>
      </c>
    </row>
    <row r="3369" spans="1:12">
      <c r="A3369" s="68" t="s">
        <v>876</v>
      </c>
      <c r="B3369" s="61">
        <v>83</v>
      </c>
      <c r="C3369" s="62">
        <v>39511038</v>
      </c>
      <c r="D3369" s="61" t="s">
        <v>6403</v>
      </c>
      <c r="E3369" s="61" t="s">
        <v>12411</v>
      </c>
      <c r="F3369" s="61" t="s">
        <v>37</v>
      </c>
      <c r="G3369" s="62">
        <v>16000000</v>
      </c>
      <c r="H3369" s="61">
        <v>5.9</v>
      </c>
      <c r="I3369" s="62">
        <f>Table1[[#This Row],[gross]]-Table1[[#This Row],[budget]]</f>
        <v>23511038</v>
      </c>
      <c r="J3369" s="61">
        <f>Table1[[#This Row],[gross]]/1000000</f>
        <v>39.511037999999999</v>
      </c>
      <c r="K3369" s="61">
        <f>Table1[[#This Row],[budget]]/1000000</f>
        <v>16</v>
      </c>
      <c r="L3369" s="71">
        <f>Table1[[#This Row],[Profit_Margin]]/1000000</f>
        <v>23.511037999999999</v>
      </c>
    </row>
    <row r="3370" spans="1:12">
      <c r="A3370" s="68" t="s">
        <v>12807</v>
      </c>
      <c r="B3370" s="61">
        <v>123</v>
      </c>
      <c r="C3370" s="62">
        <v>35887263</v>
      </c>
      <c r="D3370" s="61" t="s">
        <v>6326</v>
      </c>
      <c r="E3370" s="61" t="s">
        <v>12808</v>
      </c>
      <c r="F3370" s="61" t="s">
        <v>37</v>
      </c>
      <c r="G3370" s="62">
        <v>15000000</v>
      </c>
      <c r="H3370" s="61">
        <v>7.7</v>
      </c>
      <c r="I3370" s="62">
        <f>Table1[[#This Row],[gross]]-Table1[[#This Row],[budget]]</f>
        <v>20887263</v>
      </c>
      <c r="J3370" s="61">
        <f>Table1[[#This Row],[gross]]/1000000</f>
        <v>35.887262999999997</v>
      </c>
      <c r="K3370" s="61">
        <f>Table1[[#This Row],[budget]]/1000000</f>
        <v>15</v>
      </c>
      <c r="L3370" s="71">
        <f>Table1[[#This Row],[Profit_Margin]]/1000000</f>
        <v>20.887263000000001</v>
      </c>
    </row>
    <row r="3371" spans="1:12">
      <c r="A3371" s="68" t="s">
        <v>4945</v>
      </c>
      <c r="B3371" s="61">
        <v>215</v>
      </c>
      <c r="C3371" s="62">
        <v>36385763</v>
      </c>
      <c r="D3371" s="61" t="s">
        <v>3396</v>
      </c>
      <c r="E3371" s="61" t="s">
        <v>4946</v>
      </c>
      <c r="F3371" s="61" t="s">
        <v>37</v>
      </c>
      <c r="G3371" s="62">
        <v>52000000</v>
      </c>
      <c r="H3371" s="61">
        <v>7.6</v>
      </c>
      <c r="I3371" s="62">
        <f>Table1[[#This Row],[gross]]-Table1[[#This Row],[budget]]</f>
        <v>-15614237</v>
      </c>
      <c r="J3371" s="61">
        <f>Table1[[#This Row],[gross]]/1000000</f>
        <v>36.385762999999997</v>
      </c>
      <c r="K3371" s="61">
        <f>Table1[[#This Row],[budget]]/1000000</f>
        <v>52</v>
      </c>
      <c r="L3371" s="71">
        <f>Table1[[#This Row],[Profit_Margin]]/1000000</f>
        <v>-15.614236999999999</v>
      </c>
    </row>
    <row r="3372" spans="1:12">
      <c r="A3372" s="68" t="s">
        <v>5367</v>
      </c>
      <c r="B3372" s="61">
        <v>109</v>
      </c>
      <c r="C3372" s="62">
        <v>13782838</v>
      </c>
      <c r="D3372" s="61" t="s">
        <v>7048</v>
      </c>
      <c r="E3372" s="61" t="s">
        <v>7049</v>
      </c>
      <c r="F3372" s="61" t="s">
        <v>37</v>
      </c>
      <c r="G3372" s="62">
        <v>15000000</v>
      </c>
      <c r="H3372" s="61">
        <v>8.1999999999999993</v>
      </c>
      <c r="I3372" s="62">
        <f>Table1[[#This Row],[gross]]-Table1[[#This Row],[budget]]</f>
        <v>-1217162</v>
      </c>
      <c r="J3372" s="61">
        <f>Table1[[#This Row],[gross]]/1000000</f>
        <v>13.782838</v>
      </c>
      <c r="K3372" s="61">
        <f>Table1[[#This Row],[budget]]/1000000</f>
        <v>15</v>
      </c>
      <c r="L3372" s="71">
        <f>Table1[[#This Row],[Profit_Margin]]/1000000</f>
        <v>-1.2171620000000001</v>
      </c>
    </row>
    <row r="3373" spans="1:12">
      <c r="A3373" s="68" t="s">
        <v>12514</v>
      </c>
      <c r="B3373" s="61">
        <v>100</v>
      </c>
      <c r="C3373" s="62">
        <v>15500000</v>
      </c>
      <c r="D3373" s="61" t="s">
        <v>5032</v>
      </c>
      <c r="E3373" s="61" t="s">
        <v>12515</v>
      </c>
      <c r="F3373" s="61" t="s">
        <v>37</v>
      </c>
      <c r="G3373" s="62">
        <v>16000000</v>
      </c>
      <c r="H3373" s="61">
        <v>7</v>
      </c>
      <c r="I3373" s="62">
        <f>Table1[[#This Row],[gross]]-Table1[[#This Row],[budget]]</f>
        <v>-500000</v>
      </c>
      <c r="J3373" s="61">
        <f>Table1[[#This Row],[gross]]/1000000</f>
        <v>15.5</v>
      </c>
      <c r="K3373" s="61">
        <f>Table1[[#This Row],[budget]]/1000000</f>
        <v>16</v>
      </c>
      <c r="L3373" s="71">
        <f>Table1[[#This Row],[Profit_Margin]]/1000000</f>
        <v>-0.5</v>
      </c>
    </row>
    <row r="3374" spans="1:12">
      <c r="A3374" s="68" t="s">
        <v>1311</v>
      </c>
      <c r="B3374" s="61">
        <v>113</v>
      </c>
      <c r="C3374" s="62">
        <v>69304264</v>
      </c>
      <c r="D3374" s="61" t="s">
        <v>5620</v>
      </c>
      <c r="E3374" s="61" t="s">
        <v>5621</v>
      </c>
      <c r="F3374" s="61" t="s">
        <v>37</v>
      </c>
      <c r="G3374" s="62">
        <v>48000000</v>
      </c>
      <c r="H3374" s="61">
        <v>6.8</v>
      </c>
      <c r="I3374" s="62">
        <f>Table1[[#This Row],[gross]]-Table1[[#This Row],[budget]]</f>
        <v>21304264</v>
      </c>
      <c r="J3374" s="61">
        <f>Table1[[#This Row],[gross]]/1000000</f>
        <v>69.304264000000003</v>
      </c>
      <c r="K3374" s="61">
        <f>Table1[[#This Row],[budget]]/1000000</f>
        <v>48</v>
      </c>
      <c r="L3374" s="71">
        <f>Table1[[#This Row],[Profit_Margin]]/1000000</f>
        <v>21.304264</v>
      </c>
    </row>
    <row r="3375" spans="1:12">
      <c r="A3375" s="68" t="s">
        <v>2331</v>
      </c>
      <c r="B3375" s="61">
        <v>110</v>
      </c>
      <c r="C3375" s="62">
        <v>20315324</v>
      </c>
      <c r="D3375" s="61" t="s">
        <v>81</v>
      </c>
      <c r="E3375" s="61" t="s">
        <v>2332</v>
      </c>
      <c r="F3375" s="61" t="s">
        <v>37</v>
      </c>
      <c r="G3375" s="62">
        <v>75000000</v>
      </c>
      <c r="H3375" s="61">
        <v>5.8</v>
      </c>
      <c r="I3375" s="62">
        <f>Table1[[#This Row],[gross]]-Table1[[#This Row],[budget]]</f>
        <v>-54684676</v>
      </c>
      <c r="J3375" s="61">
        <f>Table1[[#This Row],[gross]]/1000000</f>
        <v>20.315324</v>
      </c>
      <c r="K3375" s="61">
        <f>Table1[[#This Row],[budget]]/1000000</f>
        <v>75</v>
      </c>
      <c r="L3375" s="71">
        <f>Table1[[#This Row],[Profit_Margin]]/1000000</f>
        <v>-54.684676000000003</v>
      </c>
    </row>
    <row r="3376" spans="1:12">
      <c r="A3376" s="68" t="s">
        <v>10786</v>
      </c>
      <c r="B3376" s="61">
        <v>77</v>
      </c>
      <c r="C3376" s="62">
        <v>45542421</v>
      </c>
      <c r="D3376" s="61" t="s">
        <v>10787</v>
      </c>
      <c r="E3376" s="61" t="s">
        <v>10789</v>
      </c>
      <c r="F3376" s="61" t="s">
        <v>37</v>
      </c>
      <c r="G3376" s="62">
        <v>30000000</v>
      </c>
      <c r="H3376" s="61">
        <v>6.3</v>
      </c>
      <c r="I3376" s="62">
        <f>Table1[[#This Row],[gross]]-Table1[[#This Row],[budget]]</f>
        <v>15542421</v>
      </c>
      <c r="J3376" s="61">
        <f>Table1[[#This Row],[gross]]/1000000</f>
        <v>45.542420999999997</v>
      </c>
      <c r="K3376" s="61">
        <f>Table1[[#This Row],[budget]]/1000000</f>
        <v>30</v>
      </c>
      <c r="L3376" s="71">
        <f>Table1[[#This Row],[Profit_Margin]]/1000000</f>
        <v>15.542420999999999</v>
      </c>
    </row>
    <row r="3377" spans="1:12">
      <c r="A3377" s="68" t="s">
        <v>928</v>
      </c>
      <c r="B3377" s="61">
        <v>96</v>
      </c>
      <c r="C3377" s="62">
        <v>56684819</v>
      </c>
      <c r="D3377" s="61" t="s">
        <v>73</v>
      </c>
      <c r="E3377" s="61" t="s">
        <v>2759</v>
      </c>
      <c r="F3377" s="61" t="s">
        <v>37</v>
      </c>
      <c r="G3377" s="62">
        <v>80000000</v>
      </c>
      <c r="H3377" s="61">
        <v>5.9</v>
      </c>
      <c r="I3377" s="62">
        <f>Table1[[#This Row],[gross]]-Table1[[#This Row],[budget]]</f>
        <v>-23315181</v>
      </c>
      <c r="J3377" s="61">
        <f>Table1[[#This Row],[gross]]/1000000</f>
        <v>56.684818999999997</v>
      </c>
      <c r="K3377" s="61">
        <f>Table1[[#This Row],[budget]]/1000000</f>
        <v>80</v>
      </c>
      <c r="L3377" s="71">
        <f>Table1[[#This Row],[Profit_Margin]]/1000000</f>
        <v>-23.315180999999999</v>
      </c>
    </row>
    <row r="3378" spans="1:12">
      <c r="A3378" s="68" t="s">
        <v>1257</v>
      </c>
      <c r="B3378" s="61">
        <v>107</v>
      </c>
      <c r="C3378" s="62">
        <v>63411478</v>
      </c>
      <c r="D3378" s="61" t="s">
        <v>6919</v>
      </c>
      <c r="E3378" s="61" t="s">
        <v>6921</v>
      </c>
      <c r="F3378" s="61" t="s">
        <v>37</v>
      </c>
      <c r="G3378" s="62">
        <v>39000000</v>
      </c>
      <c r="H3378" s="61">
        <v>7.1</v>
      </c>
      <c r="I3378" s="62">
        <f>Table1[[#This Row],[gross]]-Table1[[#This Row],[budget]]</f>
        <v>24411478</v>
      </c>
      <c r="J3378" s="61">
        <f>Table1[[#This Row],[gross]]/1000000</f>
        <v>63.411478000000002</v>
      </c>
      <c r="K3378" s="61">
        <f>Table1[[#This Row],[budget]]/1000000</f>
        <v>39</v>
      </c>
      <c r="L3378" s="71">
        <f>Table1[[#This Row],[Profit_Margin]]/1000000</f>
        <v>24.411477999999999</v>
      </c>
    </row>
    <row r="3379" spans="1:12">
      <c r="A3379" s="68" t="s">
        <v>20956</v>
      </c>
      <c r="B3379" s="61">
        <v>104</v>
      </c>
      <c r="C3379" s="62">
        <v>3447339</v>
      </c>
      <c r="D3379" s="61" t="s">
        <v>1681</v>
      </c>
      <c r="E3379" s="61" t="s">
        <v>20957</v>
      </c>
      <c r="F3379" s="61" t="s">
        <v>37</v>
      </c>
      <c r="G3379" s="62">
        <v>1500000</v>
      </c>
      <c r="H3379" s="61">
        <v>5.8</v>
      </c>
      <c r="I3379" s="62">
        <f>Table1[[#This Row],[gross]]-Table1[[#This Row],[budget]]</f>
        <v>1947339</v>
      </c>
      <c r="J3379" s="61">
        <f>Table1[[#This Row],[gross]]/1000000</f>
        <v>3.4473389999999999</v>
      </c>
      <c r="K3379" s="61">
        <f>Table1[[#This Row],[budget]]/1000000</f>
        <v>1.5</v>
      </c>
      <c r="L3379" s="71">
        <f>Table1[[#This Row],[Profit_Margin]]/1000000</f>
        <v>1.9473389999999999</v>
      </c>
    </row>
    <row r="3380" spans="1:12">
      <c r="A3380" s="68" t="s">
        <v>1813</v>
      </c>
      <c r="B3380" s="61">
        <v>103</v>
      </c>
      <c r="C3380" s="62">
        <v>67631157</v>
      </c>
      <c r="D3380" s="61" t="s">
        <v>1814</v>
      </c>
      <c r="E3380" s="61" t="s">
        <v>1815</v>
      </c>
      <c r="F3380" s="61" t="s">
        <v>37</v>
      </c>
      <c r="G3380" s="62">
        <v>100000000</v>
      </c>
      <c r="H3380" s="61">
        <v>6</v>
      </c>
      <c r="I3380" s="62">
        <f>Table1[[#This Row],[gross]]-Table1[[#This Row],[budget]]</f>
        <v>-32368843</v>
      </c>
      <c r="J3380" s="61">
        <f>Table1[[#This Row],[gross]]/1000000</f>
        <v>67.631157000000002</v>
      </c>
      <c r="K3380" s="61">
        <f>Table1[[#This Row],[budget]]/1000000</f>
        <v>100</v>
      </c>
      <c r="L3380" s="71">
        <f>Table1[[#This Row],[Profit_Margin]]/1000000</f>
        <v>-32.368842999999998</v>
      </c>
    </row>
    <row r="3381" spans="1:12">
      <c r="A3381" s="68" t="s">
        <v>6002</v>
      </c>
      <c r="B3381" s="61">
        <v>150</v>
      </c>
      <c r="C3381" s="62">
        <v>92173235</v>
      </c>
      <c r="D3381" s="61" t="s">
        <v>2125</v>
      </c>
      <c r="E3381" s="61" t="s">
        <v>7105</v>
      </c>
      <c r="F3381" s="61" t="s">
        <v>37</v>
      </c>
      <c r="G3381" s="62">
        <v>37000000</v>
      </c>
      <c r="H3381" s="61">
        <v>7.6</v>
      </c>
      <c r="I3381" s="62">
        <f>Table1[[#This Row],[gross]]-Table1[[#This Row],[budget]]</f>
        <v>55173235</v>
      </c>
      <c r="J3381" s="61">
        <f>Table1[[#This Row],[gross]]/1000000</f>
        <v>92.173235000000005</v>
      </c>
      <c r="K3381" s="61">
        <f>Table1[[#This Row],[budget]]/1000000</f>
        <v>37</v>
      </c>
      <c r="L3381" s="71">
        <f>Table1[[#This Row],[Profit_Margin]]/1000000</f>
        <v>55.173234999999998</v>
      </c>
    </row>
    <row r="3382" spans="1:12">
      <c r="A3382" s="68" t="s">
        <v>20121</v>
      </c>
      <c r="B3382" s="61">
        <v>96</v>
      </c>
      <c r="C3382" s="62">
        <v>792966</v>
      </c>
      <c r="D3382" s="61" t="s">
        <v>20123</v>
      </c>
      <c r="E3382" s="61" t="s">
        <v>20125</v>
      </c>
      <c r="F3382" s="61" t="s">
        <v>37</v>
      </c>
      <c r="G3382" s="62">
        <v>2300000</v>
      </c>
      <c r="H3382" s="61">
        <v>5.0999999999999996</v>
      </c>
      <c r="I3382" s="62">
        <f>Table1[[#This Row],[gross]]-Table1[[#This Row],[budget]]</f>
        <v>-1507034</v>
      </c>
      <c r="J3382" s="61">
        <f>Table1[[#This Row],[gross]]/1000000</f>
        <v>0.79296599999999995</v>
      </c>
      <c r="K3382" s="61">
        <f>Table1[[#This Row],[budget]]/1000000</f>
        <v>2.2999999999999998</v>
      </c>
      <c r="L3382" s="71">
        <f>Table1[[#This Row],[Profit_Margin]]/1000000</f>
        <v>-1.507034</v>
      </c>
    </row>
    <row r="3383" spans="1:12">
      <c r="A3383" s="68" t="s">
        <v>9043</v>
      </c>
      <c r="B3383" s="61">
        <v>96</v>
      </c>
      <c r="C3383" s="62">
        <v>16027866</v>
      </c>
      <c r="D3383" s="61" t="s">
        <v>334</v>
      </c>
      <c r="E3383" s="61" t="s">
        <v>10479</v>
      </c>
      <c r="F3383" s="61" t="s">
        <v>37</v>
      </c>
      <c r="G3383" s="62">
        <v>25000000</v>
      </c>
      <c r="H3383" s="61">
        <v>5.0999999999999996</v>
      </c>
      <c r="I3383" s="62">
        <f>Table1[[#This Row],[gross]]-Table1[[#This Row],[budget]]</f>
        <v>-8972134</v>
      </c>
      <c r="J3383" s="61">
        <f>Table1[[#This Row],[gross]]/1000000</f>
        <v>16.027866</v>
      </c>
      <c r="K3383" s="61">
        <f>Table1[[#This Row],[budget]]/1000000</f>
        <v>25</v>
      </c>
      <c r="L3383" s="71">
        <f>Table1[[#This Row],[Profit_Margin]]/1000000</f>
        <v>-8.9721340000000005</v>
      </c>
    </row>
    <row r="3384" spans="1:12">
      <c r="A3384" s="68" t="s">
        <v>1114</v>
      </c>
      <c r="B3384" s="61">
        <v>92</v>
      </c>
      <c r="C3384" s="62">
        <v>25296447</v>
      </c>
      <c r="D3384" s="61" t="s">
        <v>334</v>
      </c>
      <c r="E3384" s="61" t="s">
        <v>10585</v>
      </c>
      <c r="F3384" s="61" t="s">
        <v>37</v>
      </c>
      <c r="G3384" s="62">
        <v>21000000</v>
      </c>
      <c r="H3384" s="61">
        <v>6.8</v>
      </c>
      <c r="I3384" s="62">
        <f>Table1[[#This Row],[gross]]-Table1[[#This Row],[budget]]</f>
        <v>4296447</v>
      </c>
      <c r="J3384" s="61">
        <f>Table1[[#This Row],[gross]]/1000000</f>
        <v>25.296447000000001</v>
      </c>
      <c r="K3384" s="61">
        <f>Table1[[#This Row],[budget]]/1000000</f>
        <v>21</v>
      </c>
      <c r="L3384" s="71">
        <f>Table1[[#This Row],[Profit_Margin]]/1000000</f>
        <v>4.2964469999999997</v>
      </c>
    </row>
    <row r="3385" spans="1:12">
      <c r="A3385" s="68" t="s">
        <v>4945</v>
      </c>
      <c r="B3385" s="61">
        <v>139</v>
      </c>
      <c r="C3385" s="62">
        <v>13303319</v>
      </c>
      <c r="D3385" s="61" t="s">
        <v>5324</v>
      </c>
      <c r="E3385" s="61" t="s">
        <v>7654</v>
      </c>
      <c r="F3385" s="61" t="s">
        <v>37</v>
      </c>
      <c r="G3385" s="62">
        <v>32000000</v>
      </c>
      <c r="H3385" s="61">
        <v>6.7</v>
      </c>
      <c r="I3385" s="62">
        <f>Table1[[#This Row],[gross]]-Table1[[#This Row],[budget]]</f>
        <v>-18696681</v>
      </c>
      <c r="J3385" s="61">
        <f>Table1[[#This Row],[gross]]/1000000</f>
        <v>13.303319</v>
      </c>
      <c r="K3385" s="61">
        <f>Table1[[#This Row],[budget]]/1000000</f>
        <v>32</v>
      </c>
      <c r="L3385" s="71">
        <f>Table1[[#This Row],[Profit_Margin]]/1000000</f>
        <v>-18.696681000000002</v>
      </c>
    </row>
    <row r="3386" spans="1:12">
      <c r="A3386" s="68" t="s">
        <v>23484</v>
      </c>
      <c r="B3386" s="61">
        <v>106</v>
      </c>
      <c r="C3386" s="62">
        <v>1111</v>
      </c>
      <c r="D3386" s="61" t="s">
        <v>20255</v>
      </c>
      <c r="E3386" s="61" t="s">
        <v>23487</v>
      </c>
      <c r="F3386" s="61" t="s">
        <v>37</v>
      </c>
      <c r="G3386" s="62">
        <v>200000</v>
      </c>
      <c r="H3386" s="61">
        <v>7.7</v>
      </c>
      <c r="I3386" s="62">
        <f>Table1[[#This Row],[gross]]-Table1[[#This Row],[budget]]</f>
        <v>-198889</v>
      </c>
      <c r="J3386" s="61">
        <f>Table1[[#This Row],[gross]]/1000000</f>
        <v>1.111E-3</v>
      </c>
      <c r="K3386" s="61">
        <f>Table1[[#This Row],[budget]]/1000000</f>
        <v>0.2</v>
      </c>
      <c r="L3386" s="71">
        <f>Table1[[#This Row],[Profit_Margin]]/1000000</f>
        <v>-0.19888900000000001</v>
      </c>
    </row>
    <row r="3387" spans="1:12">
      <c r="A3387" s="68" t="s">
        <v>20195</v>
      </c>
      <c r="B3387" s="61">
        <v>80</v>
      </c>
      <c r="C3387" s="62">
        <v>7002255</v>
      </c>
      <c r="D3387" s="61" t="s">
        <v>20197</v>
      </c>
      <c r="E3387" s="61" t="s">
        <v>20199</v>
      </c>
      <c r="F3387" s="61" t="s">
        <v>1464</v>
      </c>
      <c r="G3387" s="62">
        <v>9500000</v>
      </c>
      <c r="H3387" s="61">
        <v>7.8</v>
      </c>
      <c r="I3387" s="62">
        <f>Table1[[#This Row],[gross]]-Table1[[#This Row],[budget]]</f>
        <v>-2497745</v>
      </c>
      <c r="J3387" s="61">
        <f>Table1[[#This Row],[gross]]/1000000</f>
        <v>7.0022549999999999</v>
      </c>
      <c r="K3387" s="61">
        <f>Table1[[#This Row],[budget]]/1000000</f>
        <v>9.5</v>
      </c>
      <c r="L3387" s="71">
        <f>Table1[[#This Row],[Profit_Margin]]/1000000</f>
        <v>-2.4977450000000001</v>
      </c>
    </row>
    <row r="3388" spans="1:12">
      <c r="A3388" s="68" t="s">
        <v>1096</v>
      </c>
      <c r="B3388" s="61">
        <v>103</v>
      </c>
      <c r="C3388" s="62">
        <v>125603360</v>
      </c>
      <c r="D3388" s="61" t="s">
        <v>2256</v>
      </c>
      <c r="E3388" s="61" t="s">
        <v>3969</v>
      </c>
      <c r="F3388" s="61" t="s">
        <v>37</v>
      </c>
      <c r="G3388" s="62">
        <v>60000000</v>
      </c>
      <c r="H3388" s="61">
        <v>8.1</v>
      </c>
      <c r="I3388" s="62">
        <f>Table1[[#This Row],[gross]]-Table1[[#This Row],[budget]]</f>
        <v>65603360</v>
      </c>
      <c r="J3388" s="61">
        <f>Table1[[#This Row],[gross]]/1000000</f>
        <v>125.60336</v>
      </c>
      <c r="K3388" s="61">
        <f>Table1[[#This Row],[budget]]/1000000</f>
        <v>60</v>
      </c>
      <c r="L3388" s="71">
        <f>Table1[[#This Row],[Profit_Margin]]/1000000</f>
        <v>65.603359999999995</v>
      </c>
    </row>
    <row r="3389" spans="1:12">
      <c r="A3389" s="68" t="s">
        <v>4149</v>
      </c>
      <c r="B3389" s="61">
        <v>98</v>
      </c>
      <c r="C3389" s="62">
        <v>50189179</v>
      </c>
      <c r="D3389" s="61" t="s">
        <v>1904</v>
      </c>
      <c r="E3389" s="61" t="s">
        <v>4150</v>
      </c>
      <c r="F3389" s="61" t="s">
        <v>37</v>
      </c>
      <c r="G3389" s="62">
        <v>60000000</v>
      </c>
      <c r="H3389" s="61">
        <v>5.3</v>
      </c>
      <c r="I3389" s="62">
        <f>Table1[[#This Row],[gross]]-Table1[[#This Row],[budget]]</f>
        <v>-9810821</v>
      </c>
      <c r="J3389" s="61">
        <f>Table1[[#This Row],[gross]]/1000000</f>
        <v>50.189179000000003</v>
      </c>
      <c r="K3389" s="61">
        <f>Table1[[#This Row],[budget]]/1000000</f>
        <v>60</v>
      </c>
      <c r="L3389" s="71">
        <f>Table1[[#This Row],[Profit_Margin]]/1000000</f>
        <v>-9.8108210000000007</v>
      </c>
    </row>
    <row r="3390" spans="1:12">
      <c r="A3390" s="68" t="s">
        <v>1104</v>
      </c>
      <c r="B3390" s="61">
        <v>115</v>
      </c>
      <c r="C3390" s="62">
        <v>292298923</v>
      </c>
      <c r="D3390" s="61" t="s">
        <v>1105</v>
      </c>
      <c r="E3390" s="61" t="s">
        <v>1106</v>
      </c>
      <c r="F3390" s="61" t="s">
        <v>37</v>
      </c>
      <c r="G3390" s="62">
        <v>120000000</v>
      </c>
      <c r="H3390" s="61">
        <v>5.5</v>
      </c>
      <c r="I3390" s="62">
        <f>Table1[[#This Row],[gross]]-Table1[[#This Row],[budget]]</f>
        <v>172298923</v>
      </c>
      <c r="J3390" s="61">
        <f>Table1[[#This Row],[gross]]/1000000</f>
        <v>292.298923</v>
      </c>
      <c r="K3390" s="61">
        <f>Table1[[#This Row],[budget]]/1000000</f>
        <v>120</v>
      </c>
      <c r="L3390" s="71">
        <f>Table1[[#This Row],[Profit_Margin]]/1000000</f>
        <v>172.298923</v>
      </c>
    </row>
    <row r="3391" spans="1:12">
      <c r="A3391" s="68" t="s">
        <v>3541</v>
      </c>
      <c r="B3391" s="61">
        <v>124</v>
      </c>
      <c r="C3391" s="62">
        <v>300523113</v>
      </c>
      <c r="D3391" s="61" t="s">
        <v>1105</v>
      </c>
      <c r="E3391" s="61" t="s">
        <v>3542</v>
      </c>
      <c r="F3391" s="61" t="s">
        <v>37</v>
      </c>
      <c r="G3391" s="62">
        <v>68000000</v>
      </c>
      <c r="H3391" s="61">
        <v>4.9000000000000004</v>
      </c>
      <c r="I3391" s="62">
        <f>Table1[[#This Row],[gross]]-Table1[[#This Row],[budget]]</f>
        <v>232523113</v>
      </c>
      <c r="J3391" s="61">
        <f>Table1[[#This Row],[gross]]/1000000</f>
        <v>300.52311300000002</v>
      </c>
      <c r="K3391" s="61">
        <f>Table1[[#This Row],[budget]]/1000000</f>
        <v>68</v>
      </c>
      <c r="L3391" s="71">
        <f>Table1[[#This Row],[Profit_Margin]]/1000000</f>
        <v>232.523113</v>
      </c>
    </row>
    <row r="3392" spans="1:12">
      <c r="A3392" s="68" t="s">
        <v>198</v>
      </c>
      <c r="B3392" s="61">
        <v>130</v>
      </c>
      <c r="C3392" s="62">
        <v>296623634</v>
      </c>
      <c r="D3392" s="61" t="s">
        <v>1105</v>
      </c>
      <c r="E3392" s="61" t="s">
        <v>4993</v>
      </c>
      <c r="F3392" s="61" t="s">
        <v>37</v>
      </c>
      <c r="G3392" s="62">
        <v>50000000</v>
      </c>
      <c r="H3392" s="61">
        <v>4.5999999999999996</v>
      </c>
      <c r="I3392" s="62">
        <f>Table1[[#This Row],[gross]]-Table1[[#This Row],[budget]]</f>
        <v>246623634</v>
      </c>
      <c r="J3392" s="61">
        <f>Table1[[#This Row],[gross]]/1000000</f>
        <v>296.62363399999998</v>
      </c>
      <c r="K3392" s="61">
        <f>Table1[[#This Row],[budget]]/1000000</f>
        <v>50</v>
      </c>
      <c r="L3392" s="71">
        <f>Table1[[#This Row],[Profit_Margin]]/1000000</f>
        <v>246.62363400000001</v>
      </c>
    </row>
    <row r="3393" spans="1:12">
      <c r="A3393" s="68" t="s">
        <v>3102</v>
      </c>
      <c r="B3393" s="61">
        <v>96</v>
      </c>
      <c r="C3393" s="62">
        <v>88915214</v>
      </c>
      <c r="D3393" s="61" t="s">
        <v>1681</v>
      </c>
      <c r="E3393" s="61" t="s">
        <v>6959</v>
      </c>
      <c r="F3393" s="61" t="s">
        <v>37</v>
      </c>
      <c r="G3393" s="62">
        <v>38000000</v>
      </c>
      <c r="H3393" s="61">
        <v>6.5</v>
      </c>
      <c r="I3393" s="62">
        <f>Table1[[#This Row],[gross]]-Table1[[#This Row],[budget]]</f>
        <v>50915214</v>
      </c>
      <c r="J3393" s="61">
        <f>Table1[[#This Row],[gross]]/1000000</f>
        <v>88.915214000000006</v>
      </c>
      <c r="K3393" s="61">
        <f>Table1[[#This Row],[budget]]/1000000</f>
        <v>38</v>
      </c>
      <c r="L3393" s="71">
        <f>Table1[[#This Row],[Profit_Margin]]/1000000</f>
        <v>50.915213999999999</v>
      </c>
    </row>
    <row r="3394" spans="1:12">
      <c r="A3394" s="68" t="s">
        <v>3749</v>
      </c>
      <c r="B3394" s="61">
        <v>89</v>
      </c>
      <c r="C3394" s="62">
        <v>42638165</v>
      </c>
      <c r="D3394" s="61" t="s">
        <v>2094</v>
      </c>
      <c r="E3394" s="61" t="s">
        <v>12404</v>
      </c>
      <c r="F3394" s="61" t="s">
        <v>37</v>
      </c>
      <c r="G3394" s="62">
        <v>16000000</v>
      </c>
      <c r="H3394" s="61">
        <v>4.8</v>
      </c>
      <c r="I3394" s="62">
        <f>Table1[[#This Row],[gross]]-Table1[[#This Row],[budget]]</f>
        <v>26638165</v>
      </c>
      <c r="J3394" s="61">
        <f>Table1[[#This Row],[gross]]/1000000</f>
        <v>42.638165000000001</v>
      </c>
      <c r="K3394" s="61">
        <f>Table1[[#This Row],[budget]]/1000000</f>
        <v>16</v>
      </c>
      <c r="L3394" s="71">
        <f>Table1[[#This Row],[Profit_Margin]]/1000000</f>
        <v>26.638165000000001</v>
      </c>
    </row>
    <row r="3395" spans="1:12">
      <c r="A3395" s="68" t="s">
        <v>2246</v>
      </c>
      <c r="B3395" s="61">
        <v>119</v>
      </c>
      <c r="C3395" s="62">
        <v>76270454</v>
      </c>
      <c r="D3395" s="61" t="s">
        <v>2125</v>
      </c>
      <c r="E3395" s="61" t="s">
        <v>9451</v>
      </c>
      <c r="F3395" s="61" t="s">
        <v>37</v>
      </c>
      <c r="G3395" s="62">
        <v>25000000</v>
      </c>
      <c r="H3395" s="61">
        <v>7.9</v>
      </c>
      <c r="I3395" s="62">
        <f>Table1[[#This Row],[gross]]-Table1[[#This Row],[budget]]</f>
        <v>51270454</v>
      </c>
      <c r="J3395" s="61">
        <f>Table1[[#This Row],[gross]]/1000000</f>
        <v>76.270454000000001</v>
      </c>
      <c r="K3395" s="61">
        <f>Table1[[#This Row],[budget]]/1000000</f>
        <v>25</v>
      </c>
      <c r="L3395" s="71">
        <f>Table1[[#This Row],[Profit_Margin]]/1000000</f>
        <v>51.270454000000001</v>
      </c>
    </row>
    <row r="3396" spans="1:12">
      <c r="A3396" s="68" t="s">
        <v>11065</v>
      </c>
      <c r="B3396" s="61">
        <v>118</v>
      </c>
      <c r="C3396" s="62">
        <v>18761993</v>
      </c>
      <c r="D3396" s="61" t="s">
        <v>2527</v>
      </c>
      <c r="E3396" s="61" t="s">
        <v>14172</v>
      </c>
      <c r="F3396" s="61" t="s">
        <v>37</v>
      </c>
      <c r="G3396" s="62">
        <v>9000000</v>
      </c>
      <c r="H3396" s="61">
        <v>6.9</v>
      </c>
      <c r="I3396" s="62">
        <f>Table1[[#This Row],[gross]]-Table1[[#This Row],[budget]]</f>
        <v>9761993</v>
      </c>
      <c r="J3396" s="61">
        <f>Table1[[#This Row],[gross]]/1000000</f>
        <v>18.761993</v>
      </c>
      <c r="K3396" s="61">
        <f>Table1[[#This Row],[budget]]/1000000</f>
        <v>9</v>
      </c>
      <c r="L3396" s="71">
        <f>Table1[[#This Row],[Profit_Margin]]/1000000</f>
        <v>9.7619930000000004</v>
      </c>
    </row>
    <row r="3397" spans="1:12">
      <c r="A3397" s="68" t="s">
        <v>118</v>
      </c>
      <c r="B3397" s="61">
        <v>106</v>
      </c>
      <c r="C3397" s="62">
        <v>23272306</v>
      </c>
      <c r="D3397" s="61" t="s">
        <v>2142</v>
      </c>
      <c r="E3397" s="61" t="s">
        <v>17022</v>
      </c>
      <c r="F3397" s="61" t="s">
        <v>37</v>
      </c>
      <c r="G3397" s="62">
        <v>6000000</v>
      </c>
      <c r="H3397" s="61">
        <v>8.6</v>
      </c>
      <c r="I3397" s="62">
        <f>Table1[[#This Row],[gross]]-Table1[[#This Row],[budget]]</f>
        <v>17272306</v>
      </c>
      <c r="J3397" s="61">
        <f>Table1[[#This Row],[gross]]/1000000</f>
        <v>23.272306</v>
      </c>
      <c r="K3397" s="61">
        <f>Table1[[#This Row],[budget]]/1000000</f>
        <v>6</v>
      </c>
      <c r="L3397" s="71">
        <f>Table1[[#This Row],[Profit_Margin]]/1000000</f>
        <v>17.272306</v>
      </c>
    </row>
    <row r="3398" spans="1:12">
      <c r="A3398" s="68" t="s">
        <v>4531</v>
      </c>
      <c r="B3398" s="61">
        <v>91</v>
      </c>
      <c r="C3398" s="62">
        <v>1712111</v>
      </c>
      <c r="D3398" s="61" t="s">
        <v>5544</v>
      </c>
      <c r="E3398" s="61" t="s">
        <v>13874</v>
      </c>
      <c r="F3398" s="61" t="s">
        <v>37</v>
      </c>
      <c r="G3398" s="62">
        <v>8495000</v>
      </c>
      <c r="H3398" s="61">
        <v>4.5</v>
      </c>
      <c r="I3398" s="62">
        <f>Table1[[#This Row],[gross]]-Table1[[#This Row],[budget]]</f>
        <v>-6782889</v>
      </c>
      <c r="J3398" s="61">
        <f>Table1[[#This Row],[gross]]/1000000</f>
        <v>1.7121109999999999</v>
      </c>
      <c r="K3398" s="61">
        <f>Table1[[#This Row],[budget]]/1000000</f>
        <v>8.4949999999999992</v>
      </c>
      <c r="L3398" s="71">
        <f>Table1[[#This Row],[Profit_Margin]]/1000000</f>
        <v>-6.7828889999999999</v>
      </c>
    </row>
    <row r="3399" spans="1:12">
      <c r="A3399" s="68" t="s">
        <v>10145</v>
      </c>
      <c r="B3399" s="61">
        <v>129</v>
      </c>
      <c r="C3399" s="62">
        <v>54000000</v>
      </c>
      <c r="D3399" s="61" t="s">
        <v>3409</v>
      </c>
      <c r="E3399" s="61" t="s">
        <v>12388</v>
      </c>
      <c r="F3399" s="61" t="s">
        <v>37</v>
      </c>
      <c r="G3399" s="62">
        <v>16000000</v>
      </c>
      <c r="H3399" s="61">
        <v>7.8</v>
      </c>
      <c r="I3399" s="62">
        <f>Table1[[#This Row],[gross]]-Table1[[#This Row],[budget]]</f>
        <v>38000000</v>
      </c>
      <c r="J3399" s="61">
        <f>Table1[[#This Row],[gross]]/1000000</f>
        <v>54</v>
      </c>
      <c r="K3399" s="61">
        <f>Table1[[#This Row],[budget]]/1000000</f>
        <v>16</v>
      </c>
      <c r="L3399" s="71">
        <f>Table1[[#This Row],[Profit_Margin]]/1000000</f>
        <v>38</v>
      </c>
    </row>
    <row r="3400" spans="1:12">
      <c r="A3400" s="68" t="s">
        <v>912</v>
      </c>
      <c r="B3400" s="61">
        <v>108</v>
      </c>
      <c r="C3400" s="62">
        <v>114195633</v>
      </c>
      <c r="D3400" s="61" t="s">
        <v>3277</v>
      </c>
      <c r="E3400" s="61" t="s">
        <v>3278</v>
      </c>
      <c r="F3400" s="61" t="s">
        <v>37</v>
      </c>
      <c r="G3400" s="62">
        <v>60000000</v>
      </c>
      <c r="H3400" s="61">
        <v>6.5</v>
      </c>
      <c r="I3400" s="62">
        <f>Table1[[#This Row],[gross]]-Table1[[#This Row],[budget]]</f>
        <v>54195633</v>
      </c>
      <c r="J3400" s="61">
        <f>Table1[[#This Row],[gross]]/1000000</f>
        <v>114.195633</v>
      </c>
      <c r="K3400" s="61">
        <f>Table1[[#This Row],[budget]]/1000000</f>
        <v>60</v>
      </c>
      <c r="L3400" s="71">
        <f>Table1[[#This Row],[Profit_Margin]]/1000000</f>
        <v>54.195633000000001</v>
      </c>
    </row>
    <row r="3401" spans="1:12">
      <c r="A3401" s="68" t="s">
        <v>6724</v>
      </c>
      <c r="B3401" s="61">
        <v>90</v>
      </c>
      <c r="C3401" s="62">
        <v>4859475</v>
      </c>
      <c r="D3401" s="61" t="s">
        <v>214</v>
      </c>
      <c r="E3401" s="61" t="s">
        <v>17136</v>
      </c>
      <c r="F3401" s="61" t="s">
        <v>37</v>
      </c>
      <c r="G3401" s="62">
        <v>6000000</v>
      </c>
      <c r="H3401" s="61">
        <v>7.2</v>
      </c>
      <c r="I3401" s="62">
        <f>Table1[[#This Row],[gross]]-Table1[[#This Row],[budget]]</f>
        <v>-1140525</v>
      </c>
      <c r="J3401" s="61">
        <f>Table1[[#This Row],[gross]]/1000000</f>
        <v>4.8594749999999998</v>
      </c>
      <c r="K3401" s="61">
        <f>Table1[[#This Row],[budget]]/1000000</f>
        <v>6</v>
      </c>
      <c r="L3401" s="71">
        <f>Table1[[#This Row],[Profit_Margin]]/1000000</f>
        <v>-1.140525</v>
      </c>
    </row>
    <row r="3402" spans="1:12">
      <c r="A3402" s="68" t="s">
        <v>20350</v>
      </c>
      <c r="B3402" s="61">
        <v>86</v>
      </c>
      <c r="C3402" s="62">
        <v>535249</v>
      </c>
      <c r="D3402" s="61" t="s">
        <v>1671</v>
      </c>
      <c r="E3402" s="61" t="s">
        <v>20353</v>
      </c>
      <c r="F3402" s="61" t="s">
        <v>37</v>
      </c>
      <c r="G3402" s="62">
        <v>3400000</v>
      </c>
      <c r="H3402" s="61">
        <v>4.5999999999999996</v>
      </c>
      <c r="I3402" s="62">
        <f>Table1[[#This Row],[gross]]-Table1[[#This Row],[budget]]</f>
        <v>-2864751</v>
      </c>
      <c r="J3402" s="61">
        <f>Table1[[#This Row],[gross]]/1000000</f>
        <v>0.53524899999999997</v>
      </c>
      <c r="K3402" s="61">
        <f>Table1[[#This Row],[budget]]/1000000</f>
        <v>3.4</v>
      </c>
      <c r="L3402" s="71">
        <f>Table1[[#This Row],[Profit_Margin]]/1000000</f>
        <v>-2.864751</v>
      </c>
    </row>
    <row r="3403" spans="1:12">
      <c r="A3403" s="68" t="s">
        <v>912</v>
      </c>
      <c r="B3403" s="61">
        <v>94</v>
      </c>
      <c r="C3403" s="62">
        <v>65069140</v>
      </c>
      <c r="D3403" s="61" t="s">
        <v>5544</v>
      </c>
      <c r="E3403" s="61" t="s">
        <v>17998</v>
      </c>
      <c r="F3403" s="61" t="s">
        <v>37</v>
      </c>
      <c r="G3403" s="62">
        <v>5000000</v>
      </c>
      <c r="H3403" s="61">
        <v>6.2</v>
      </c>
      <c r="I3403" s="62">
        <f>Table1[[#This Row],[gross]]-Table1[[#This Row],[budget]]</f>
        <v>60069140</v>
      </c>
      <c r="J3403" s="61">
        <f>Table1[[#This Row],[gross]]/1000000</f>
        <v>65.069140000000004</v>
      </c>
      <c r="K3403" s="61">
        <f>Table1[[#This Row],[budget]]/1000000</f>
        <v>5</v>
      </c>
      <c r="L3403" s="71">
        <f>Table1[[#This Row],[Profit_Margin]]/1000000</f>
        <v>60.069139999999997</v>
      </c>
    </row>
    <row r="3404" spans="1:12">
      <c r="A3404" s="68" t="s">
        <v>14631</v>
      </c>
      <c r="B3404" s="61">
        <v>125</v>
      </c>
      <c r="C3404" s="62">
        <v>4068087</v>
      </c>
      <c r="D3404" s="61" t="s">
        <v>5940</v>
      </c>
      <c r="E3404" s="61" t="s">
        <v>14633</v>
      </c>
      <c r="F3404" s="61" t="s">
        <v>37</v>
      </c>
      <c r="G3404" s="62">
        <v>17000000</v>
      </c>
      <c r="H3404" s="61">
        <v>7.7</v>
      </c>
      <c r="I3404" s="62">
        <f>Table1[[#This Row],[gross]]-Table1[[#This Row],[budget]]</f>
        <v>-12931913</v>
      </c>
      <c r="J3404" s="61">
        <f>Table1[[#This Row],[gross]]/1000000</f>
        <v>4.0680870000000002</v>
      </c>
      <c r="K3404" s="61">
        <f>Table1[[#This Row],[budget]]/1000000</f>
        <v>17</v>
      </c>
      <c r="L3404" s="71">
        <f>Table1[[#This Row],[Profit_Margin]]/1000000</f>
        <v>-12.931913</v>
      </c>
    </row>
    <row r="3405" spans="1:12">
      <c r="A3405" s="68" t="s">
        <v>8102</v>
      </c>
      <c r="B3405" s="61">
        <v>104</v>
      </c>
      <c r="C3405" s="62">
        <v>125014030</v>
      </c>
      <c r="D3405" s="61" t="s">
        <v>214</v>
      </c>
      <c r="E3405" s="61" t="s">
        <v>8104</v>
      </c>
      <c r="F3405" s="61" t="s">
        <v>37</v>
      </c>
      <c r="G3405" s="62">
        <v>30000000</v>
      </c>
      <c r="H3405" s="61">
        <v>6.8</v>
      </c>
      <c r="I3405" s="62">
        <f>Table1[[#This Row],[gross]]-Table1[[#This Row],[budget]]</f>
        <v>95014030</v>
      </c>
      <c r="J3405" s="61">
        <f>Table1[[#This Row],[gross]]/1000000</f>
        <v>125.01403000000001</v>
      </c>
      <c r="K3405" s="61">
        <f>Table1[[#This Row],[budget]]/1000000</f>
        <v>30</v>
      </c>
      <c r="L3405" s="71">
        <f>Table1[[#This Row],[Profit_Margin]]/1000000</f>
        <v>95.014030000000005</v>
      </c>
    </row>
    <row r="3406" spans="1:12">
      <c r="A3406" s="68" t="s">
        <v>8197</v>
      </c>
      <c r="B3406" s="61">
        <v>99</v>
      </c>
      <c r="C3406" s="62">
        <v>2077046</v>
      </c>
      <c r="D3406" s="61" t="s">
        <v>1415</v>
      </c>
      <c r="E3406" s="61" t="s">
        <v>17201</v>
      </c>
      <c r="F3406" s="61" t="s">
        <v>37</v>
      </c>
      <c r="G3406" s="62">
        <v>6000000</v>
      </c>
      <c r="H3406" s="61">
        <v>7</v>
      </c>
      <c r="I3406" s="62">
        <f>Table1[[#This Row],[gross]]-Table1[[#This Row],[budget]]</f>
        <v>-3922954</v>
      </c>
      <c r="J3406" s="61">
        <f>Table1[[#This Row],[gross]]/1000000</f>
        <v>2.0770460000000002</v>
      </c>
      <c r="K3406" s="61">
        <f>Table1[[#This Row],[budget]]/1000000</f>
        <v>6</v>
      </c>
      <c r="L3406" s="71">
        <f>Table1[[#This Row],[Profit_Margin]]/1000000</f>
        <v>-3.9229539999999998</v>
      </c>
    </row>
    <row r="3407" spans="1:12">
      <c r="A3407" s="68" t="s">
        <v>435</v>
      </c>
      <c r="B3407" s="61">
        <v>123</v>
      </c>
      <c r="C3407" s="62">
        <v>10137502</v>
      </c>
      <c r="D3407" s="61" t="s">
        <v>7682</v>
      </c>
      <c r="E3407" s="61" t="s">
        <v>7683</v>
      </c>
      <c r="F3407" s="61" t="s">
        <v>37</v>
      </c>
      <c r="G3407" s="62">
        <v>35000000</v>
      </c>
      <c r="H3407" s="61">
        <v>7.4</v>
      </c>
      <c r="I3407" s="62">
        <f>Table1[[#This Row],[gross]]-Table1[[#This Row],[budget]]</f>
        <v>-24862498</v>
      </c>
      <c r="J3407" s="61">
        <f>Table1[[#This Row],[gross]]/1000000</f>
        <v>10.137502</v>
      </c>
      <c r="K3407" s="61">
        <f>Table1[[#This Row],[budget]]/1000000</f>
        <v>35</v>
      </c>
      <c r="L3407" s="71">
        <f>Table1[[#This Row],[Profit_Margin]]/1000000</f>
        <v>-24.862497999999999</v>
      </c>
    </row>
    <row r="3408" spans="1:12">
      <c r="A3408" s="68" t="s">
        <v>6880</v>
      </c>
      <c r="B3408" s="61">
        <v>113</v>
      </c>
      <c r="C3408" s="62">
        <v>128978</v>
      </c>
      <c r="D3408" s="61" t="s">
        <v>749</v>
      </c>
      <c r="E3408" s="61" t="s">
        <v>6882</v>
      </c>
      <c r="F3408" s="61" t="s">
        <v>1946</v>
      </c>
      <c r="G3408" s="62">
        <v>40000000</v>
      </c>
      <c r="H3408" s="61">
        <v>7.1</v>
      </c>
      <c r="I3408" s="62">
        <f>Table1[[#This Row],[gross]]-Table1[[#This Row],[budget]]</f>
        <v>-39871022</v>
      </c>
      <c r="J3408" s="61">
        <f>Table1[[#This Row],[gross]]/1000000</f>
        <v>0.12897800000000001</v>
      </c>
      <c r="K3408" s="61">
        <f>Table1[[#This Row],[budget]]/1000000</f>
        <v>40</v>
      </c>
      <c r="L3408" s="71">
        <f>Table1[[#This Row],[Profit_Margin]]/1000000</f>
        <v>-39.871022000000004</v>
      </c>
    </row>
    <row r="3409" spans="1:12">
      <c r="A3409" s="68" t="s">
        <v>6182</v>
      </c>
      <c r="B3409" s="61">
        <v>100</v>
      </c>
      <c r="C3409" s="62">
        <v>5664251</v>
      </c>
      <c r="D3409" s="61" t="s">
        <v>6184</v>
      </c>
      <c r="E3409" s="61" t="s">
        <v>6185</v>
      </c>
      <c r="F3409" s="61" t="s">
        <v>37</v>
      </c>
      <c r="G3409" s="62">
        <v>45000000</v>
      </c>
      <c r="H3409" s="61">
        <v>6.3</v>
      </c>
      <c r="I3409" s="62">
        <f>Table1[[#This Row],[gross]]-Table1[[#This Row],[budget]]</f>
        <v>-39335749</v>
      </c>
      <c r="J3409" s="61">
        <f>Table1[[#This Row],[gross]]/1000000</f>
        <v>5.6642510000000001</v>
      </c>
      <c r="K3409" s="61">
        <f>Table1[[#This Row],[budget]]/1000000</f>
        <v>45</v>
      </c>
      <c r="L3409" s="71">
        <f>Table1[[#This Row],[Profit_Margin]]/1000000</f>
        <v>-39.335749</v>
      </c>
    </row>
    <row r="3410" spans="1:12">
      <c r="A3410" s="68" t="s">
        <v>18517</v>
      </c>
      <c r="B3410" s="61">
        <v>93</v>
      </c>
      <c r="C3410" s="62">
        <v>10097096</v>
      </c>
      <c r="D3410" s="61" t="s">
        <v>1671</v>
      </c>
      <c r="E3410" s="61" t="s">
        <v>18519</v>
      </c>
      <c r="F3410" s="61" t="s">
        <v>37</v>
      </c>
      <c r="G3410" s="62">
        <v>4000000</v>
      </c>
      <c r="H3410" s="61">
        <v>4.5999999999999996</v>
      </c>
      <c r="I3410" s="62">
        <f>Table1[[#This Row],[gross]]-Table1[[#This Row],[budget]]</f>
        <v>6097096</v>
      </c>
      <c r="J3410" s="61">
        <f>Table1[[#This Row],[gross]]/1000000</f>
        <v>10.097096000000001</v>
      </c>
      <c r="K3410" s="61">
        <f>Table1[[#This Row],[budget]]/1000000</f>
        <v>4</v>
      </c>
      <c r="L3410" s="71">
        <f>Table1[[#This Row],[Profit_Margin]]/1000000</f>
        <v>6.0970959999999996</v>
      </c>
    </row>
    <row r="3411" spans="1:12">
      <c r="A3411" s="68" t="s">
        <v>4728</v>
      </c>
      <c r="B3411" s="61">
        <v>102</v>
      </c>
      <c r="C3411" s="62">
        <v>34350553</v>
      </c>
      <c r="D3411" s="61" t="s">
        <v>1904</v>
      </c>
      <c r="E3411" s="61" t="s">
        <v>4730</v>
      </c>
      <c r="F3411" s="61" t="s">
        <v>37</v>
      </c>
      <c r="G3411" s="62">
        <v>68000000</v>
      </c>
      <c r="H3411" s="61">
        <v>5.7</v>
      </c>
      <c r="I3411" s="62">
        <f>Table1[[#This Row],[gross]]-Table1[[#This Row],[budget]]</f>
        <v>-33649447</v>
      </c>
      <c r="J3411" s="61">
        <f>Table1[[#This Row],[gross]]/1000000</f>
        <v>34.350552999999998</v>
      </c>
      <c r="K3411" s="61">
        <f>Table1[[#This Row],[budget]]/1000000</f>
        <v>68</v>
      </c>
      <c r="L3411" s="71">
        <f>Table1[[#This Row],[Profit_Margin]]/1000000</f>
        <v>-33.649447000000002</v>
      </c>
    </row>
    <row r="3412" spans="1:12">
      <c r="A3412" s="68" t="s">
        <v>7847</v>
      </c>
      <c r="B3412" s="61">
        <v>97</v>
      </c>
      <c r="C3412" s="62">
        <v>28927720</v>
      </c>
      <c r="D3412" s="61" t="s">
        <v>4833</v>
      </c>
      <c r="E3412" s="61" t="s">
        <v>7848</v>
      </c>
      <c r="F3412" s="61" t="s">
        <v>37</v>
      </c>
      <c r="G3412" s="62">
        <v>33000000</v>
      </c>
      <c r="H3412" s="61">
        <v>5.3</v>
      </c>
      <c r="I3412" s="62">
        <f>Table1[[#This Row],[gross]]-Table1[[#This Row],[budget]]</f>
        <v>-4072280</v>
      </c>
      <c r="J3412" s="61">
        <f>Table1[[#This Row],[gross]]/1000000</f>
        <v>28.927720000000001</v>
      </c>
      <c r="K3412" s="61">
        <f>Table1[[#This Row],[budget]]/1000000</f>
        <v>33</v>
      </c>
      <c r="L3412" s="71">
        <f>Table1[[#This Row],[Profit_Margin]]/1000000</f>
        <v>-4.0722800000000001</v>
      </c>
    </row>
    <row r="3413" spans="1:12">
      <c r="A3413" s="68" t="s">
        <v>10332</v>
      </c>
      <c r="B3413" s="61">
        <v>111</v>
      </c>
      <c r="C3413" s="62">
        <v>4190530</v>
      </c>
      <c r="D3413" s="61" t="s">
        <v>3396</v>
      </c>
      <c r="E3413" s="61" t="s">
        <v>10334</v>
      </c>
      <c r="F3413" s="61" t="s">
        <v>37</v>
      </c>
      <c r="G3413" s="62">
        <v>22500000</v>
      </c>
      <c r="H3413" s="61">
        <v>7.1</v>
      </c>
      <c r="I3413" s="62">
        <f>Table1[[#This Row],[gross]]-Table1[[#This Row],[budget]]</f>
        <v>-18309470</v>
      </c>
      <c r="J3413" s="61">
        <f>Table1[[#This Row],[gross]]/1000000</f>
        <v>4.1905299999999999</v>
      </c>
      <c r="K3413" s="61">
        <f>Table1[[#This Row],[budget]]/1000000</f>
        <v>22.5</v>
      </c>
      <c r="L3413" s="71">
        <f>Table1[[#This Row],[Profit_Margin]]/1000000</f>
        <v>-18.309470000000001</v>
      </c>
    </row>
    <row r="3414" spans="1:12">
      <c r="A3414" s="68" t="s">
        <v>1627</v>
      </c>
      <c r="B3414" s="61">
        <v>90</v>
      </c>
      <c r="C3414" s="62">
        <v>161487252</v>
      </c>
      <c r="D3414" s="61" t="s">
        <v>3913</v>
      </c>
      <c r="E3414" s="61" t="s">
        <v>10199</v>
      </c>
      <c r="F3414" s="61" t="s">
        <v>37</v>
      </c>
      <c r="G3414" s="62">
        <v>20000000</v>
      </c>
      <c r="H3414" s="61">
        <v>6.1</v>
      </c>
      <c r="I3414" s="62">
        <f>Table1[[#This Row],[gross]]-Table1[[#This Row],[budget]]</f>
        <v>141487252</v>
      </c>
      <c r="J3414" s="61">
        <f>Table1[[#This Row],[gross]]/1000000</f>
        <v>161.48725200000001</v>
      </c>
      <c r="K3414" s="61">
        <f>Table1[[#This Row],[budget]]/1000000</f>
        <v>20</v>
      </c>
      <c r="L3414" s="71">
        <f>Table1[[#This Row],[Profit_Margin]]/1000000</f>
        <v>141.48725200000001</v>
      </c>
    </row>
    <row r="3415" spans="1:12">
      <c r="A3415" s="68" t="s">
        <v>886</v>
      </c>
      <c r="B3415" s="61">
        <v>119</v>
      </c>
      <c r="C3415" s="62">
        <v>6047856</v>
      </c>
      <c r="D3415" s="61" t="s">
        <v>464</v>
      </c>
      <c r="E3415" s="61" t="s">
        <v>15689</v>
      </c>
      <c r="F3415" s="61" t="s">
        <v>37</v>
      </c>
      <c r="G3415" s="62">
        <v>8500000</v>
      </c>
      <c r="H3415" s="61">
        <v>6.7</v>
      </c>
      <c r="I3415" s="62">
        <f>Table1[[#This Row],[gross]]-Table1[[#This Row],[budget]]</f>
        <v>-2452144</v>
      </c>
      <c r="J3415" s="61">
        <f>Table1[[#This Row],[gross]]/1000000</f>
        <v>6.0478560000000003</v>
      </c>
      <c r="K3415" s="61">
        <f>Table1[[#This Row],[budget]]/1000000</f>
        <v>8.5</v>
      </c>
      <c r="L3415" s="71">
        <f>Table1[[#This Row],[Profit_Margin]]/1000000</f>
        <v>-2.4521440000000001</v>
      </c>
    </row>
    <row r="3416" spans="1:12">
      <c r="A3416" s="68" t="s">
        <v>6575</v>
      </c>
      <c r="B3416" s="61">
        <v>103</v>
      </c>
      <c r="C3416" s="62">
        <v>21501098</v>
      </c>
      <c r="D3416" s="61" t="s">
        <v>2527</v>
      </c>
      <c r="E3416" s="61" t="s">
        <v>17627</v>
      </c>
      <c r="F3416" s="61" t="s">
        <v>37</v>
      </c>
      <c r="G3416" s="62">
        <v>5000000</v>
      </c>
      <c r="H3416" s="61">
        <v>7.4</v>
      </c>
      <c r="I3416" s="62">
        <f>Table1[[#This Row],[gross]]-Table1[[#This Row],[budget]]</f>
        <v>16501098</v>
      </c>
      <c r="J3416" s="61">
        <f>Table1[[#This Row],[gross]]/1000000</f>
        <v>21.501097999999999</v>
      </c>
      <c r="K3416" s="61">
        <f>Table1[[#This Row],[budget]]/1000000</f>
        <v>5</v>
      </c>
      <c r="L3416" s="71">
        <f>Table1[[#This Row],[Profit_Margin]]/1000000</f>
        <v>16.501097999999999</v>
      </c>
    </row>
    <row r="3417" spans="1:12">
      <c r="A3417" s="68" t="s">
        <v>40</v>
      </c>
      <c r="B3417" s="61">
        <v>102</v>
      </c>
      <c r="C3417" s="62">
        <v>12469811</v>
      </c>
      <c r="D3417" s="61" t="s">
        <v>2527</v>
      </c>
      <c r="E3417" s="61" t="s">
        <v>11194</v>
      </c>
      <c r="F3417" s="61" t="s">
        <v>37</v>
      </c>
      <c r="G3417" s="62">
        <v>22000000</v>
      </c>
      <c r="H3417" s="61">
        <v>6.6</v>
      </c>
      <c r="I3417" s="62">
        <f>Table1[[#This Row],[gross]]-Table1[[#This Row],[budget]]</f>
        <v>-9530189</v>
      </c>
      <c r="J3417" s="61">
        <f>Table1[[#This Row],[gross]]/1000000</f>
        <v>12.469811</v>
      </c>
      <c r="K3417" s="61">
        <f>Table1[[#This Row],[budget]]/1000000</f>
        <v>22</v>
      </c>
      <c r="L3417" s="71">
        <f>Table1[[#This Row],[Profit_Margin]]/1000000</f>
        <v>-9.530189</v>
      </c>
    </row>
    <row r="3418" spans="1:12">
      <c r="A3418" s="68" t="s">
        <v>12502</v>
      </c>
      <c r="B3418" s="61">
        <v>90</v>
      </c>
      <c r="C3418" s="62">
        <v>31585300</v>
      </c>
      <c r="D3418" s="61" t="s">
        <v>1681</v>
      </c>
      <c r="E3418" s="61" t="s">
        <v>12834</v>
      </c>
      <c r="F3418" s="61" t="s">
        <v>37</v>
      </c>
      <c r="G3418" s="62">
        <v>15000000</v>
      </c>
      <c r="H3418" s="61">
        <v>6.1</v>
      </c>
      <c r="I3418" s="62">
        <f>Table1[[#This Row],[gross]]-Table1[[#This Row],[budget]]</f>
        <v>16585300</v>
      </c>
      <c r="J3418" s="61">
        <f>Table1[[#This Row],[gross]]/1000000</f>
        <v>31.5853</v>
      </c>
      <c r="K3418" s="61">
        <f>Table1[[#This Row],[budget]]/1000000</f>
        <v>15</v>
      </c>
      <c r="L3418" s="71">
        <f>Table1[[#This Row],[Profit_Margin]]/1000000</f>
        <v>16.5853</v>
      </c>
    </row>
    <row r="3419" spans="1:12">
      <c r="A3419" s="68" t="s">
        <v>2612</v>
      </c>
      <c r="B3419" s="61">
        <v>103</v>
      </c>
      <c r="C3419" s="62">
        <v>60400856</v>
      </c>
      <c r="D3419" s="61" t="s">
        <v>1681</v>
      </c>
      <c r="E3419" s="61" t="s">
        <v>8880</v>
      </c>
      <c r="F3419" s="61" t="s">
        <v>37</v>
      </c>
      <c r="G3419" s="62">
        <v>35000000</v>
      </c>
      <c r="H3419" s="61">
        <v>5.2</v>
      </c>
      <c r="I3419" s="62">
        <f>Table1[[#This Row],[gross]]-Table1[[#This Row],[budget]]</f>
        <v>25400856</v>
      </c>
      <c r="J3419" s="61">
        <f>Table1[[#This Row],[gross]]/1000000</f>
        <v>60.400855999999997</v>
      </c>
      <c r="K3419" s="61">
        <f>Table1[[#This Row],[budget]]/1000000</f>
        <v>35</v>
      </c>
      <c r="L3419" s="71">
        <f>Table1[[#This Row],[Profit_Margin]]/1000000</f>
        <v>25.400856000000001</v>
      </c>
    </row>
    <row r="3420" spans="1:12">
      <c r="A3420" s="68" t="s">
        <v>5477</v>
      </c>
      <c r="B3420" s="61">
        <v>99</v>
      </c>
      <c r="C3420" s="62">
        <v>127144</v>
      </c>
      <c r="D3420" s="61" t="s">
        <v>1415</v>
      </c>
      <c r="E3420" s="61" t="s">
        <v>16226</v>
      </c>
      <c r="F3420" s="61" t="s">
        <v>37</v>
      </c>
      <c r="G3420" s="62">
        <v>8000000</v>
      </c>
      <c r="H3420" s="61">
        <v>5.5</v>
      </c>
      <c r="I3420" s="62">
        <f>Table1[[#This Row],[gross]]-Table1[[#This Row],[budget]]</f>
        <v>-7872856</v>
      </c>
      <c r="J3420" s="61">
        <f>Table1[[#This Row],[gross]]/1000000</f>
        <v>0.12714400000000001</v>
      </c>
      <c r="K3420" s="61">
        <f>Table1[[#This Row],[budget]]/1000000</f>
        <v>8</v>
      </c>
      <c r="L3420" s="71">
        <f>Table1[[#This Row],[Profit_Margin]]/1000000</f>
        <v>-7.8728559999999996</v>
      </c>
    </row>
    <row r="3421" spans="1:12">
      <c r="A3421" s="68" t="s">
        <v>12560</v>
      </c>
      <c r="B3421" s="61">
        <v>135</v>
      </c>
      <c r="C3421" s="62">
        <v>1666262</v>
      </c>
      <c r="D3421" s="61" t="s">
        <v>1941</v>
      </c>
      <c r="E3421" s="61" t="s">
        <v>12561</v>
      </c>
      <c r="F3421" s="61" t="s">
        <v>37</v>
      </c>
      <c r="G3421" s="62">
        <v>16000000</v>
      </c>
      <c r="H3421" s="61">
        <v>6.7</v>
      </c>
      <c r="I3421" s="62">
        <f>Table1[[#This Row],[gross]]-Table1[[#This Row],[budget]]</f>
        <v>-14333738</v>
      </c>
      <c r="J3421" s="61">
        <f>Table1[[#This Row],[gross]]/1000000</f>
        <v>1.6662619999999999</v>
      </c>
      <c r="K3421" s="61">
        <f>Table1[[#This Row],[budget]]/1000000</f>
        <v>16</v>
      </c>
      <c r="L3421" s="71">
        <f>Table1[[#This Row],[Profit_Margin]]/1000000</f>
        <v>-14.333738</v>
      </c>
    </row>
    <row r="3422" spans="1:12">
      <c r="A3422" s="68" t="s">
        <v>12018</v>
      </c>
      <c r="B3422" s="61">
        <v>144</v>
      </c>
      <c r="C3422" s="62">
        <v>2222647</v>
      </c>
      <c r="D3422" s="61" t="s">
        <v>8060</v>
      </c>
      <c r="E3422" s="61" t="s">
        <v>12021</v>
      </c>
      <c r="F3422" s="61" t="s">
        <v>8731</v>
      </c>
      <c r="G3422" s="62">
        <v>12000000</v>
      </c>
      <c r="H3422" s="61">
        <v>7.8</v>
      </c>
      <c r="I3422" s="62">
        <f>Table1[[#This Row],[gross]]-Table1[[#This Row],[budget]]</f>
        <v>-9777353</v>
      </c>
      <c r="J3422" s="61">
        <f>Table1[[#This Row],[gross]]/1000000</f>
        <v>2.2226469999999998</v>
      </c>
      <c r="K3422" s="61">
        <f>Table1[[#This Row],[budget]]/1000000</f>
        <v>12</v>
      </c>
      <c r="L3422" s="71">
        <f>Table1[[#This Row],[Profit_Margin]]/1000000</f>
        <v>-9.7773529999999997</v>
      </c>
    </row>
    <row r="3423" spans="1:12">
      <c r="A3423" s="68" t="s">
        <v>6963</v>
      </c>
      <c r="B3423" s="61">
        <v>98</v>
      </c>
      <c r="C3423" s="62">
        <v>57262492</v>
      </c>
      <c r="D3423" s="61" t="s">
        <v>1009</v>
      </c>
      <c r="E3423" s="61" t="s">
        <v>10095</v>
      </c>
      <c r="F3423" s="61" t="s">
        <v>37</v>
      </c>
      <c r="G3423" s="62">
        <v>24000000</v>
      </c>
      <c r="H3423" s="61">
        <v>6.7</v>
      </c>
      <c r="I3423" s="62">
        <f>Table1[[#This Row],[gross]]-Table1[[#This Row],[budget]]</f>
        <v>33262492</v>
      </c>
      <c r="J3423" s="61">
        <f>Table1[[#This Row],[gross]]/1000000</f>
        <v>57.262492000000002</v>
      </c>
      <c r="K3423" s="61">
        <f>Table1[[#This Row],[budget]]/1000000</f>
        <v>24</v>
      </c>
      <c r="L3423" s="71">
        <f>Table1[[#This Row],[Profit_Margin]]/1000000</f>
        <v>33.262492000000002</v>
      </c>
    </row>
    <row r="3424" spans="1:12">
      <c r="A3424" s="68" t="s">
        <v>5225</v>
      </c>
      <c r="B3424" s="61">
        <v>98</v>
      </c>
      <c r="C3424" s="62">
        <v>16323969</v>
      </c>
      <c r="D3424" s="61" t="s">
        <v>5967</v>
      </c>
      <c r="E3424" s="61" t="s">
        <v>8550</v>
      </c>
      <c r="F3424" s="61" t="s">
        <v>37</v>
      </c>
      <c r="G3424" s="62">
        <v>40000000</v>
      </c>
      <c r="H3424" s="61">
        <v>5.5</v>
      </c>
      <c r="I3424" s="62">
        <f>Table1[[#This Row],[gross]]-Table1[[#This Row],[budget]]</f>
        <v>-23676031</v>
      </c>
      <c r="J3424" s="61">
        <f>Table1[[#This Row],[gross]]/1000000</f>
        <v>16.323969000000002</v>
      </c>
      <c r="K3424" s="61">
        <f>Table1[[#This Row],[budget]]/1000000</f>
        <v>40</v>
      </c>
      <c r="L3424" s="71">
        <f>Table1[[#This Row],[Profit_Margin]]/1000000</f>
        <v>-23.676030999999998</v>
      </c>
    </row>
    <row r="3425" spans="1:12">
      <c r="A3425" s="68" t="s">
        <v>13839</v>
      </c>
      <c r="B3425" s="61">
        <v>112</v>
      </c>
      <c r="C3425" s="62">
        <v>3058380</v>
      </c>
      <c r="D3425" s="61" t="s">
        <v>214</v>
      </c>
      <c r="E3425" s="61" t="s">
        <v>13841</v>
      </c>
      <c r="F3425" s="61" t="s">
        <v>1464</v>
      </c>
      <c r="G3425" s="62">
        <v>100000000</v>
      </c>
      <c r="H3425" s="61">
        <v>7.3</v>
      </c>
      <c r="I3425" s="62">
        <f>Table1[[#This Row],[gross]]-Table1[[#This Row],[budget]]</f>
        <v>-96941620</v>
      </c>
      <c r="J3425" s="61">
        <f>Table1[[#This Row],[gross]]/1000000</f>
        <v>3.0583800000000001</v>
      </c>
      <c r="K3425" s="61">
        <f>Table1[[#This Row],[budget]]/1000000</f>
        <v>100</v>
      </c>
      <c r="L3425" s="71">
        <f>Table1[[#This Row],[Profit_Margin]]/1000000</f>
        <v>-96.94162</v>
      </c>
    </row>
    <row r="3426" spans="1:12">
      <c r="A3426" s="68" t="s">
        <v>9567</v>
      </c>
      <c r="B3426" s="61">
        <v>85</v>
      </c>
      <c r="C3426" s="62">
        <v>39880476</v>
      </c>
      <c r="D3426" s="61" t="s">
        <v>271</v>
      </c>
      <c r="E3426" s="61" t="s">
        <v>9569</v>
      </c>
      <c r="F3426" s="61" t="s">
        <v>37</v>
      </c>
      <c r="G3426" s="62">
        <v>25000000</v>
      </c>
      <c r="H3426" s="61">
        <v>5.2</v>
      </c>
      <c r="I3426" s="62">
        <f>Table1[[#This Row],[gross]]-Table1[[#This Row],[budget]]</f>
        <v>14880476</v>
      </c>
      <c r="J3426" s="61">
        <f>Table1[[#This Row],[gross]]/1000000</f>
        <v>39.880476000000002</v>
      </c>
      <c r="K3426" s="61">
        <f>Table1[[#This Row],[budget]]/1000000</f>
        <v>25</v>
      </c>
      <c r="L3426" s="71">
        <f>Table1[[#This Row],[Profit_Margin]]/1000000</f>
        <v>14.880476</v>
      </c>
    </row>
    <row r="3427" spans="1:12">
      <c r="A3427" s="68" t="s">
        <v>18917</v>
      </c>
      <c r="B3427" s="61">
        <v>92</v>
      </c>
      <c r="C3427" s="62">
        <v>25138292</v>
      </c>
      <c r="D3427" s="61" t="s">
        <v>5103</v>
      </c>
      <c r="E3427" s="61" t="s">
        <v>18919</v>
      </c>
      <c r="F3427" s="61" t="s">
        <v>37</v>
      </c>
      <c r="G3427" s="62">
        <v>3500000</v>
      </c>
      <c r="H3427" s="61">
        <v>6.8</v>
      </c>
      <c r="I3427" s="62">
        <f>Table1[[#This Row],[gross]]-Table1[[#This Row],[budget]]</f>
        <v>21638292</v>
      </c>
      <c r="J3427" s="61">
        <f>Table1[[#This Row],[gross]]/1000000</f>
        <v>25.138292</v>
      </c>
      <c r="K3427" s="61">
        <f>Table1[[#This Row],[budget]]/1000000</f>
        <v>3.5</v>
      </c>
      <c r="L3427" s="71">
        <f>Table1[[#This Row],[Profit_Margin]]/1000000</f>
        <v>21.638292</v>
      </c>
    </row>
    <row r="3428" spans="1:12">
      <c r="A3428" s="68" t="s">
        <v>10145</v>
      </c>
      <c r="B3428" s="61">
        <v>118</v>
      </c>
      <c r="C3428" s="62">
        <v>13000000</v>
      </c>
      <c r="D3428" s="61" t="s">
        <v>10147</v>
      </c>
      <c r="E3428" s="61" t="s">
        <v>10149</v>
      </c>
      <c r="F3428" s="61" t="s">
        <v>37</v>
      </c>
      <c r="G3428" s="62">
        <v>24000000</v>
      </c>
      <c r="H3428" s="61">
        <v>5.2</v>
      </c>
      <c r="I3428" s="62">
        <f>Table1[[#This Row],[gross]]-Table1[[#This Row],[budget]]</f>
        <v>-11000000</v>
      </c>
      <c r="J3428" s="61">
        <f>Table1[[#This Row],[gross]]/1000000</f>
        <v>13</v>
      </c>
      <c r="K3428" s="61">
        <f>Table1[[#This Row],[budget]]/1000000</f>
        <v>24</v>
      </c>
      <c r="L3428" s="71">
        <f>Table1[[#This Row],[Profit_Margin]]/1000000</f>
        <v>-11</v>
      </c>
    </row>
    <row r="3429" spans="1:12">
      <c r="A3429" s="68" t="s">
        <v>18791</v>
      </c>
      <c r="B3429" s="61">
        <v>102</v>
      </c>
      <c r="C3429" s="62">
        <v>22202612</v>
      </c>
      <c r="D3429" s="61" t="s">
        <v>9790</v>
      </c>
      <c r="E3429" s="61" t="s">
        <v>19681</v>
      </c>
      <c r="F3429" s="61" t="s">
        <v>37</v>
      </c>
      <c r="G3429" s="62">
        <v>2800000</v>
      </c>
      <c r="H3429" s="61">
        <v>8.1</v>
      </c>
      <c r="I3429" s="62">
        <f>Table1[[#This Row],[gross]]-Table1[[#This Row],[budget]]</f>
        <v>19402612</v>
      </c>
      <c r="J3429" s="61">
        <f>Table1[[#This Row],[gross]]/1000000</f>
        <v>22.202611999999998</v>
      </c>
      <c r="K3429" s="61">
        <f>Table1[[#This Row],[budget]]/1000000</f>
        <v>2.8</v>
      </c>
      <c r="L3429" s="71">
        <f>Table1[[#This Row],[Profit_Margin]]/1000000</f>
        <v>19.402612000000001</v>
      </c>
    </row>
    <row r="3430" spans="1:12">
      <c r="A3430" s="68" t="s">
        <v>487</v>
      </c>
      <c r="B3430" s="61">
        <v>240</v>
      </c>
      <c r="C3430" s="62">
        <v>116866727</v>
      </c>
      <c r="D3430" s="61" t="s">
        <v>1831</v>
      </c>
      <c r="E3430" s="61" t="s">
        <v>1832</v>
      </c>
      <c r="F3430" s="61" t="s">
        <v>37</v>
      </c>
      <c r="G3430" s="62">
        <v>100000000</v>
      </c>
      <c r="H3430" s="61">
        <v>8.1999999999999993</v>
      </c>
      <c r="I3430" s="62">
        <f>Table1[[#This Row],[gross]]-Table1[[#This Row],[budget]]</f>
        <v>16866727</v>
      </c>
      <c r="J3430" s="61">
        <f>Table1[[#This Row],[gross]]/1000000</f>
        <v>116.866727</v>
      </c>
      <c r="K3430" s="61">
        <f>Table1[[#This Row],[budget]]/1000000</f>
        <v>100</v>
      </c>
      <c r="L3430" s="71">
        <f>Table1[[#This Row],[Profit_Margin]]/1000000</f>
        <v>16.866727000000001</v>
      </c>
    </row>
    <row r="3431" spans="1:12">
      <c r="A3431" s="68" t="s">
        <v>893</v>
      </c>
      <c r="B3431" s="61">
        <v>119</v>
      </c>
      <c r="C3431" s="62">
        <v>61937495</v>
      </c>
      <c r="D3431" s="61" t="s">
        <v>895</v>
      </c>
      <c r="E3431" s="61" t="s">
        <v>896</v>
      </c>
      <c r="F3431" s="61" t="s">
        <v>37</v>
      </c>
      <c r="G3431" s="62">
        <v>150000000</v>
      </c>
      <c r="H3431" s="61">
        <v>5.8</v>
      </c>
      <c r="I3431" s="62">
        <f>Table1[[#This Row],[gross]]-Table1[[#This Row],[budget]]</f>
        <v>-88062505</v>
      </c>
      <c r="J3431" s="61">
        <f>Table1[[#This Row],[gross]]/1000000</f>
        <v>61.937494999999998</v>
      </c>
      <c r="K3431" s="61">
        <f>Table1[[#This Row],[budget]]/1000000</f>
        <v>150</v>
      </c>
      <c r="L3431" s="71">
        <f>Table1[[#This Row],[Profit_Margin]]/1000000</f>
        <v>-88.062505000000002</v>
      </c>
    </row>
    <row r="3432" spans="1:12">
      <c r="A3432" s="68" t="s">
        <v>1421</v>
      </c>
      <c r="B3432" s="61">
        <v>138</v>
      </c>
      <c r="C3432" s="62">
        <v>132550960</v>
      </c>
      <c r="D3432" s="61" t="s">
        <v>227</v>
      </c>
      <c r="E3432" s="61" t="s">
        <v>1445</v>
      </c>
      <c r="F3432" s="61" t="s">
        <v>37</v>
      </c>
      <c r="G3432" s="62">
        <v>120000000</v>
      </c>
      <c r="H3432" s="61">
        <v>6.7</v>
      </c>
      <c r="I3432" s="62">
        <f>Table1[[#This Row],[gross]]-Table1[[#This Row],[budget]]</f>
        <v>12550960</v>
      </c>
      <c r="J3432" s="61">
        <f>Table1[[#This Row],[gross]]/1000000</f>
        <v>132.55096</v>
      </c>
      <c r="K3432" s="61">
        <f>Table1[[#This Row],[budget]]/1000000</f>
        <v>120</v>
      </c>
      <c r="L3432" s="71">
        <f>Table1[[#This Row],[Profit_Margin]]/1000000</f>
        <v>12.55096</v>
      </c>
    </row>
    <row r="3433" spans="1:12">
      <c r="A3433" s="68" t="s">
        <v>23575</v>
      </c>
      <c r="B3433" s="61">
        <v>88</v>
      </c>
      <c r="C3433" s="62">
        <v>110720</v>
      </c>
      <c r="D3433" s="61" t="s">
        <v>1671</v>
      </c>
      <c r="E3433" s="61" t="s">
        <v>23578</v>
      </c>
      <c r="F3433" s="61" t="s">
        <v>37</v>
      </c>
      <c r="G3433" s="62">
        <v>1200000</v>
      </c>
      <c r="H3433" s="61">
        <v>7.3</v>
      </c>
      <c r="I3433" s="62">
        <f>Table1[[#This Row],[gross]]-Table1[[#This Row],[budget]]</f>
        <v>-1089280</v>
      </c>
      <c r="J3433" s="61">
        <f>Table1[[#This Row],[gross]]/1000000</f>
        <v>0.11072</v>
      </c>
      <c r="K3433" s="61">
        <f>Table1[[#This Row],[budget]]/1000000</f>
        <v>1.2</v>
      </c>
      <c r="L3433" s="71">
        <f>Table1[[#This Row],[Profit_Margin]]/1000000</f>
        <v>-1.08928</v>
      </c>
    </row>
    <row r="3434" spans="1:12">
      <c r="A3434" s="68" t="s">
        <v>12748</v>
      </c>
      <c r="B3434" s="61">
        <v>95</v>
      </c>
      <c r="C3434" s="62">
        <v>54322273</v>
      </c>
      <c r="D3434" s="61" t="s">
        <v>895</v>
      </c>
      <c r="E3434" s="61" t="s">
        <v>12749</v>
      </c>
      <c r="F3434" s="61" t="s">
        <v>37</v>
      </c>
      <c r="G3434" s="62">
        <v>17000000</v>
      </c>
      <c r="H3434" s="61">
        <v>6.4</v>
      </c>
      <c r="I3434" s="62">
        <f>Table1[[#This Row],[gross]]-Table1[[#This Row],[budget]]</f>
        <v>37322273</v>
      </c>
      <c r="J3434" s="61">
        <f>Table1[[#This Row],[gross]]/1000000</f>
        <v>54.322273000000003</v>
      </c>
      <c r="K3434" s="61">
        <f>Table1[[#This Row],[budget]]/1000000</f>
        <v>17</v>
      </c>
      <c r="L3434" s="71">
        <f>Table1[[#This Row],[Profit_Margin]]/1000000</f>
        <v>37.322273000000003</v>
      </c>
    </row>
    <row r="3435" spans="1:12">
      <c r="A3435" s="68" t="s">
        <v>12460</v>
      </c>
      <c r="B3435" s="61">
        <v>114</v>
      </c>
      <c r="C3435" s="62">
        <v>26896744</v>
      </c>
      <c r="D3435" s="61" t="s">
        <v>2527</v>
      </c>
      <c r="E3435" s="61" t="s">
        <v>12461</v>
      </c>
      <c r="F3435" s="61" t="s">
        <v>37</v>
      </c>
      <c r="G3435" s="62">
        <v>16500000</v>
      </c>
      <c r="H3435" s="61">
        <v>4.9000000000000004</v>
      </c>
      <c r="I3435" s="62">
        <f>Table1[[#This Row],[gross]]-Table1[[#This Row],[budget]]</f>
        <v>10396744</v>
      </c>
      <c r="J3435" s="61">
        <f>Table1[[#This Row],[gross]]/1000000</f>
        <v>26.896744000000002</v>
      </c>
      <c r="K3435" s="61">
        <f>Table1[[#This Row],[budget]]/1000000</f>
        <v>16.5</v>
      </c>
      <c r="L3435" s="71">
        <f>Table1[[#This Row],[Profit_Margin]]/1000000</f>
        <v>10.396744</v>
      </c>
    </row>
    <row r="3436" spans="1:12">
      <c r="A3436" s="68" t="s">
        <v>13454</v>
      </c>
      <c r="B3436" s="61">
        <v>106</v>
      </c>
      <c r="C3436" s="62">
        <v>25047631</v>
      </c>
      <c r="D3436" s="61" t="s">
        <v>1415</v>
      </c>
      <c r="E3436" s="61" t="s">
        <v>17019</v>
      </c>
      <c r="F3436" s="61" t="s">
        <v>37</v>
      </c>
      <c r="G3436" s="62">
        <v>6000000</v>
      </c>
      <c r="H3436" s="61">
        <v>6.9</v>
      </c>
      <c r="I3436" s="62">
        <f>Table1[[#This Row],[gross]]-Table1[[#This Row],[budget]]</f>
        <v>19047631</v>
      </c>
      <c r="J3436" s="61">
        <f>Table1[[#This Row],[gross]]/1000000</f>
        <v>25.047630999999999</v>
      </c>
      <c r="K3436" s="61">
        <f>Table1[[#This Row],[budget]]/1000000</f>
        <v>6</v>
      </c>
      <c r="L3436" s="71">
        <f>Table1[[#This Row],[Profit_Margin]]/1000000</f>
        <v>19.047630999999999</v>
      </c>
    </row>
    <row r="3437" spans="1:12">
      <c r="A3437" s="68" t="s">
        <v>17113</v>
      </c>
      <c r="B3437" s="61">
        <v>102</v>
      </c>
      <c r="C3437" s="62">
        <v>11434867</v>
      </c>
      <c r="D3437" s="61" t="s">
        <v>3277</v>
      </c>
      <c r="E3437" s="61" t="s">
        <v>17114</v>
      </c>
      <c r="F3437" s="61" t="s">
        <v>37</v>
      </c>
      <c r="G3437" s="62">
        <v>6000000</v>
      </c>
      <c r="H3437" s="61">
        <v>7.1</v>
      </c>
      <c r="I3437" s="62">
        <f>Table1[[#This Row],[gross]]-Table1[[#This Row],[budget]]</f>
        <v>5434867</v>
      </c>
      <c r="J3437" s="61">
        <f>Table1[[#This Row],[gross]]/1000000</f>
        <v>11.434867000000001</v>
      </c>
      <c r="K3437" s="61">
        <f>Table1[[#This Row],[budget]]/1000000</f>
        <v>6</v>
      </c>
      <c r="L3437" s="71">
        <f>Table1[[#This Row],[Profit_Margin]]/1000000</f>
        <v>5.4348669999999997</v>
      </c>
    </row>
    <row r="3438" spans="1:12">
      <c r="A3438" s="68" t="s">
        <v>16912</v>
      </c>
      <c r="B3438" s="61">
        <v>100</v>
      </c>
      <c r="C3438" s="62">
        <v>2024854</v>
      </c>
      <c r="D3438" s="61" t="s">
        <v>1765</v>
      </c>
      <c r="E3438" s="61" t="s">
        <v>16914</v>
      </c>
      <c r="F3438" s="61" t="s">
        <v>37</v>
      </c>
      <c r="G3438" s="62">
        <v>6500000</v>
      </c>
      <c r="H3438" s="61">
        <v>6.6</v>
      </c>
      <c r="I3438" s="62">
        <f>Table1[[#This Row],[gross]]-Table1[[#This Row],[budget]]</f>
        <v>-4475146</v>
      </c>
      <c r="J3438" s="61">
        <f>Table1[[#This Row],[gross]]/1000000</f>
        <v>2.0248539999999999</v>
      </c>
      <c r="K3438" s="61">
        <f>Table1[[#This Row],[budget]]/1000000</f>
        <v>6.5</v>
      </c>
      <c r="L3438" s="71">
        <f>Table1[[#This Row],[Profit_Margin]]/1000000</f>
        <v>-4.4751459999999996</v>
      </c>
    </row>
    <row r="3439" spans="1:12">
      <c r="A3439" s="68" t="s">
        <v>16368</v>
      </c>
      <c r="B3439" s="61">
        <v>118</v>
      </c>
      <c r="C3439" s="62">
        <v>3347439</v>
      </c>
      <c r="D3439" s="61" t="s">
        <v>214</v>
      </c>
      <c r="E3439" s="61" t="s">
        <v>16370</v>
      </c>
      <c r="F3439" s="61" t="s">
        <v>37</v>
      </c>
      <c r="G3439" s="62">
        <v>7500000</v>
      </c>
      <c r="H3439" s="61">
        <v>6.9</v>
      </c>
      <c r="I3439" s="62">
        <f>Table1[[#This Row],[gross]]-Table1[[#This Row],[budget]]</f>
        <v>-4152561</v>
      </c>
      <c r="J3439" s="61">
        <f>Table1[[#This Row],[gross]]/1000000</f>
        <v>3.3474390000000001</v>
      </c>
      <c r="K3439" s="61">
        <f>Table1[[#This Row],[budget]]/1000000</f>
        <v>7.5</v>
      </c>
      <c r="L3439" s="71">
        <f>Table1[[#This Row],[Profit_Margin]]/1000000</f>
        <v>-4.1525610000000004</v>
      </c>
    </row>
    <row r="3440" spans="1:12">
      <c r="A3440" s="68" t="s">
        <v>741</v>
      </c>
      <c r="B3440" s="61">
        <v>128</v>
      </c>
      <c r="C3440" s="62">
        <v>126930660</v>
      </c>
      <c r="D3440" s="61" t="s">
        <v>50</v>
      </c>
      <c r="E3440" s="61" t="s">
        <v>1092</v>
      </c>
      <c r="F3440" s="61" t="s">
        <v>37</v>
      </c>
      <c r="G3440" s="62">
        <v>135000000</v>
      </c>
      <c r="H3440" s="61">
        <v>6.4</v>
      </c>
      <c r="I3440" s="62">
        <f>Table1[[#This Row],[gross]]-Table1[[#This Row],[budget]]</f>
        <v>-8069340</v>
      </c>
      <c r="J3440" s="61">
        <f>Table1[[#This Row],[gross]]/1000000</f>
        <v>126.93066</v>
      </c>
      <c r="K3440" s="61">
        <f>Table1[[#This Row],[budget]]/1000000</f>
        <v>135</v>
      </c>
      <c r="L3440" s="71">
        <f>Table1[[#This Row],[Profit_Margin]]/1000000</f>
        <v>-8.0693400000000004</v>
      </c>
    </row>
    <row r="3441" spans="1:12">
      <c r="A3441" s="68" t="s">
        <v>2453</v>
      </c>
      <c r="B3441" s="61">
        <v>109</v>
      </c>
      <c r="C3441" s="62">
        <v>26003149</v>
      </c>
      <c r="D3441" s="61" t="s">
        <v>1904</v>
      </c>
      <c r="E3441" s="61" t="s">
        <v>10955</v>
      </c>
      <c r="F3441" s="61" t="s">
        <v>37</v>
      </c>
      <c r="G3441" s="62">
        <v>20000000</v>
      </c>
      <c r="H3441" s="61">
        <v>7</v>
      </c>
      <c r="I3441" s="62">
        <f>Table1[[#This Row],[gross]]-Table1[[#This Row],[budget]]</f>
        <v>6003149</v>
      </c>
      <c r="J3441" s="61">
        <f>Table1[[#This Row],[gross]]/1000000</f>
        <v>26.003149000000001</v>
      </c>
      <c r="K3441" s="61">
        <f>Table1[[#This Row],[budget]]/1000000</f>
        <v>20</v>
      </c>
      <c r="L3441" s="71">
        <f>Table1[[#This Row],[Profit_Margin]]/1000000</f>
        <v>6.0031489999999996</v>
      </c>
    </row>
    <row r="3442" spans="1:12">
      <c r="A3442" s="68" t="s">
        <v>1489</v>
      </c>
      <c r="B3442" s="61">
        <v>127</v>
      </c>
      <c r="C3442" s="62">
        <v>5128124</v>
      </c>
      <c r="D3442" s="61" t="s">
        <v>1634</v>
      </c>
      <c r="E3442" s="61" t="s">
        <v>9966</v>
      </c>
      <c r="F3442" s="61" t="s">
        <v>37</v>
      </c>
      <c r="G3442" s="62">
        <v>25000000</v>
      </c>
      <c r="H3442" s="61">
        <v>7.9</v>
      </c>
      <c r="I3442" s="62">
        <f>Table1[[#This Row],[gross]]-Table1[[#This Row],[budget]]</f>
        <v>-19871876</v>
      </c>
      <c r="J3442" s="61">
        <f>Table1[[#This Row],[gross]]/1000000</f>
        <v>5.1281239999999997</v>
      </c>
      <c r="K3442" s="61">
        <f>Table1[[#This Row],[budget]]/1000000</f>
        <v>25</v>
      </c>
      <c r="L3442" s="71">
        <f>Table1[[#This Row],[Profit_Margin]]/1000000</f>
        <v>-19.871876</v>
      </c>
    </row>
    <row r="3443" spans="1:12">
      <c r="A3443" s="68" t="s">
        <v>12029</v>
      </c>
      <c r="B3443" s="61">
        <v>93</v>
      </c>
      <c r="C3443" s="62">
        <v>3500000</v>
      </c>
      <c r="D3443" s="61" t="s">
        <v>12030</v>
      </c>
      <c r="E3443" s="61" t="s">
        <v>12031</v>
      </c>
      <c r="F3443" s="61" t="s">
        <v>37</v>
      </c>
      <c r="G3443" s="62">
        <v>2700000</v>
      </c>
      <c r="H3443" s="61">
        <v>5.9</v>
      </c>
      <c r="I3443" s="62">
        <f>Table1[[#This Row],[gross]]-Table1[[#This Row],[budget]]</f>
        <v>800000</v>
      </c>
      <c r="J3443" s="61">
        <f>Table1[[#This Row],[gross]]/1000000</f>
        <v>3.5</v>
      </c>
      <c r="K3443" s="61">
        <f>Table1[[#This Row],[budget]]/1000000</f>
        <v>2.7</v>
      </c>
      <c r="L3443" s="71">
        <f>Table1[[#This Row],[Profit_Margin]]/1000000</f>
        <v>0.8</v>
      </c>
    </row>
    <row r="3444" spans="1:12">
      <c r="A3444" s="68" t="s">
        <v>1204</v>
      </c>
      <c r="B3444" s="61">
        <v>109</v>
      </c>
      <c r="C3444" s="62">
        <v>26236603</v>
      </c>
      <c r="D3444" s="61" t="s">
        <v>3794</v>
      </c>
      <c r="E3444" s="61" t="s">
        <v>17037</v>
      </c>
      <c r="F3444" s="61" t="s">
        <v>37</v>
      </c>
      <c r="G3444" s="62">
        <v>6000000</v>
      </c>
      <c r="H3444" s="61">
        <v>7.9</v>
      </c>
      <c r="I3444" s="62">
        <f>Table1[[#This Row],[gross]]-Table1[[#This Row],[budget]]</f>
        <v>20236603</v>
      </c>
      <c r="J3444" s="61">
        <f>Table1[[#This Row],[gross]]/1000000</f>
        <v>26.236602999999999</v>
      </c>
      <c r="K3444" s="61">
        <f>Table1[[#This Row],[budget]]/1000000</f>
        <v>6</v>
      </c>
      <c r="L3444" s="71">
        <f>Table1[[#This Row],[Profit_Margin]]/1000000</f>
        <v>20.236602999999999</v>
      </c>
    </row>
    <row r="3445" spans="1:12">
      <c r="A3445" s="68" t="s">
        <v>3613</v>
      </c>
      <c r="B3445" s="61">
        <v>121</v>
      </c>
      <c r="C3445" s="62">
        <v>83892374</v>
      </c>
      <c r="D3445" s="61" t="s">
        <v>2202</v>
      </c>
      <c r="E3445" s="61" t="s">
        <v>3615</v>
      </c>
      <c r="F3445" s="61" t="s">
        <v>37</v>
      </c>
      <c r="G3445" s="62">
        <v>66000000</v>
      </c>
      <c r="H3445" s="61">
        <v>7</v>
      </c>
      <c r="I3445" s="62">
        <f>Table1[[#This Row],[gross]]-Table1[[#This Row],[budget]]</f>
        <v>17892374</v>
      </c>
      <c r="J3445" s="61">
        <f>Table1[[#This Row],[gross]]/1000000</f>
        <v>83.892374000000004</v>
      </c>
      <c r="K3445" s="61">
        <f>Table1[[#This Row],[budget]]/1000000</f>
        <v>66</v>
      </c>
      <c r="L3445" s="71">
        <f>Table1[[#This Row],[Profit_Margin]]/1000000</f>
        <v>17.892374</v>
      </c>
    </row>
    <row r="3446" spans="1:12">
      <c r="A3446" s="68" t="s">
        <v>7535</v>
      </c>
      <c r="B3446" s="61">
        <v>108</v>
      </c>
      <c r="C3446" s="62">
        <v>20981633</v>
      </c>
      <c r="D3446" s="61" t="s">
        <v>2202</v>
      </c>
      <c r="E3446" s="61" t="s">
        <v>7536</v>
      </c>
      <c r="F3446" s="61" t="s">
        <v>37</v>
      </c>
      <c r="G3446" s="62">
        <v>30000000</v>
      </c>
      <c r="H3446" s="61">
        <v>5.9</v>
      </c>
      <c r="I3446" s="62">
        <f>Table1[[#This Row],[gross]]-Table1[[#This Row],[budget]]</f>
        <v>-9018367</v>
      </c>
      <c r="J3446" s="61">
        <f>Table1[[#This Row],[gross]]/1000000</f>
        <v>20.981632999999999</v>
      </c>
      <c r="K3446" s="61">
        <f>Table1[[#This Row],[budget]]/1000000</f>
        <v>30</v>
      </c>
      <c r="L3446" s="71">
        <f>Table1[[#This Row],[Profit_Margin]]/1000000</f>
        <v>-9.0183669999999996</v>
      </c>
    </row>
    <row r="3447" spans="1:12">
      <c r="A3447" s="68" t="s">
        <v>8972</v>
      </c>
      <c r="B3447" s="61">
        <v>115</v>
      </c>
      <c r="C3447" s="62">
        <v>882710</v>
      </c>
      <c r="D3447" s="61" t="s">
        <v>5274</v>
      </c>
      <c r="E3447" s="61" t="s">
        <v>11428</v>
      </c>
      <c r="F3447" s="61" t="s">
        <v>37</v>
      </c>
      <c r="G3447" s="62">
        <v>24000000</v>
      </c>
      <c r="H3447" s="61">
        <v>6.4</v>
      </c>
      <c r="I3447" s="62">
        <f>Table1[[#This Row],[gross]]-Table1[[#This Row],[budget]]</f>
        <v>-23117290</v>
      </c>
      <c r="J3447" s="61">
        <f>Table1[[#This Row],[gross]]/1000000</f>
        <v>0.88270999999999999</v>
      </c>
      <c r="K3447" s="61">
        <f>Table1[[#This Row],[budget]]/1000000</f>
        <v>24</v>
      </c>
      <c r="L3447" s="71">
        <f>Table1[[#This Row],[Profit_Margin]]/1000000</f>
        <v>-23.117290000000001</v>
      </c>
    </row>
    <row r="3448" spans="1:12">
      <c r="A3448" s="68" t="s">
        <v>12684</v>
      </c>
      <c r="B3448" s="61">
        <v>102</v>
      </c>
      <c r="C3448" s="62">
        <v>317040</v>
      </c>
      <c r="D3448" s="61" t="s">
        <v>214</v>
      </c>
      <c r="E3448" s="61" t="s">
        <v>12685</v>
      </c>
      <c r="F3448" s="61" t="s">
        <v>37</v>
      </c>
      <c r="G3448" s="62">
        <v>15500000</v>
      </c>
      <c r="H3448" s="61">
        <v>6.8</v>
      </c>
      <c r="I3448" s="62">
        <f>Table1[[#This Row],[gross]]-Table1[[#This Row],[budget]]</f>
        <v>-15182960</v>
      </c>
      <c r="J3448" s="61">
        <f>Table1[[#This Row],[gross]]/1000000</f>
        <v>0.31703999999999999</v>
      </c>
      <c r="K3448" s="61">
        <f>Table1[[#This Row],[budget]]/1000000</f>
        <v>15.5</v>
      </c>
      <c r="L3448" s="71">
        <f>Table1[[#This Row],[Profit_Margin]]/1000000</f>
        <v>-15.18296</v>
      </c>
    </row>
    <row r="3449" spans="1:12">
      <c r="A3449" s="68" t="s">
        <v>4176</v>
      </c>
      <c r="B3449" s="61">
        <v>105</v>
      </c>
      <c r="C3449" s="62">
        <v>99462</v>
      </c>
      <c r="D3449" s="61" t="s">
        <v>7953</v>
      </c>
      <c r="E3449" s="61" t="s">
        <v>7954</v>
      </c>
      <c r="F3449" s="61" t="s">
        <v>37</v>
      </c>
      <c r="G3449" s="62">
        <v>33000000</v>
      </c>
      <c r="H3449" s="61">
        <v>7.1</v>
      </c>
      <c r="I3449" s="62">
        <f>Table1[[#This Row],[gross]]-Table1[[#This Row],[budget]]</f>
        <v>-32900538</v>
      </c>
      <c r="J3449" s="61">
        <f>Table1[[#This Row],[gross]]/1000000</f>
        <v>9.9461999999999995E-2</v>
      </c>
      <c r="K3449" s="61">
        <f>Table1[[#This Row],[budget]]/1000000</f>
        <v>33</v>
      </c>
      <c r="L3449" s="71">
        <f>Table1[[#This Row],[Profit_Margin]]/1000000</f>
        <v>-32.900537999999997</v>
      </c>
    </row>
    <row r="3450" spans="1:12">
      <c r="A3450" s="68" t="s">
        <v>12414</v>
      </c>
      <c r="B3450" s="61">
        <v>111</v>
      </c>
      <c r="C3450" s="62">
        <v>6462576</v>
      </c>
      <c r="D3450" s="61" t="s">
        <v>3409</v>
      </c>
      <c r="E3450" s="61" t="s">
        <v>12416</v>
      </c>
      <c r="F3450" s="61" t="s">
        <v>37</v>
      </c>
      <c r="G3450" s="62">
        <v>18500000</v>
      </c>
      <c r="H3450" s="61">
        <v>5.4</v>
      </c>
      <c r="I3450" s="62">
        <f>Table1[[#This Row],[gross]]-Table1[[#This Row],[budget]]</f>
        <v>-12037424</v>
      </c>
      <c r="J3450" s="61">
        <f>Table1[[#This Row],[gross]]/1000000</f>
        <v>6.4625760000000003</v>
      </c>
      <c r="K3450" s="61">
        <f>Table1[[#This Row],[budget]]/1000000</f>
        <v>18.5</v>
      </c>
      <c r="L3450" s="71">
        <f>Table1[[#This Row],[Profit_Margin]]/1000000</f>
        <v>-12.037424</v>
      </c>
    </row>
    <row r="3451" spans="1:12">
      <c r="A3451" s="68" t="s">
        <v>7644</v>
      </c>
      <c r="B3451" s="61">
        <v>100</v>
      </c>
      <c r="C3451" s="62">
        <v>10991381</v>
      </c>
      <c r="D3451" s="61" t="s">
        <v>6113</v>
      </c>
      <c r="E3451" s="61" t="s">
        <v>7646</v>
      </c>
      <c r="F3451" s="61" t="s">
        <v>37</v>
      </c>
      <c r="G3451" s="62">
        <v>35000000</v>
      </c>
      <c r="H3451" s="61">
        <v>7.3</v>
      </c>
      <c r="I3451" s="62">
        <f>Table1[[#This Row],[gross]]-Table1[[#This Row],[budget]]</f>
        <v>-24008619</v>
      </c>
      <c r="J3451" s="61">
        <f>Table1[[#This Row],[gross]]/1000000</f>
        <v>10.991381000000001</v>
      </c>
      <c r="K3451" s="61">
        <f>Table1[[#This Row],[budget]]/1000000</f>
        <v>35</v>
      </c>
      <c r="L3451" s="71">
        <f>Table1[[#This Row],[Profit_Margin]]/1000000</f>
        <v>-24.008618999999999</v>
      </c>
    </row>
    <row r="3452" spans="1:12">
      <c r="A3452" s="68" t="s">
        <v>576</v>
      </c>
      <c r="B3452" s="61">
        <v>102</v>
      </c>
      <c r="C3452" s="62">
        <v>1068392</v>
      </c>
      <c r="D3452" s="61" t="s">
        <v>7249</v>
      </c>
      <c r="E3452" s="61" t="s">
        <v>7250</v>
      </c>
      <c r="F3452" s="61" t="s">
        <v>37</v>
      </c>
      <c r="G3452" s="62">
        <v>36000000</v>
      </c>
      <c r="H3452" s="61">
        <v>5.9</v>
      </c>
      <c r="I3452" s="62">
        <f>Table1[[#This Row],[gross]]-Table1[[#This Row],[budget]]</f>
        <v>-34931608</v>
      </c>
      <c r="J3452" s="61">
        <f>Table1[[#This Row],[gross]]/1000000</f>
        <v>1.068392</v>
      </c>
      <c r="K3452" s="61">
        <f>Table1[[#This Row],[budget]]/1000000</f>
        <v>36</v>
      </c>
      <c r="L3452" s="71">
        <f>Table1[[#This Row],[Profit_Margin]]/1000000</f>
        <v>-34.931607999999997</v>
      </c>
    </row>
    <row r="3453" spans="1:12">
      <c r="A3453" s="68" t="s">
        <v>14744</v>
      </c>
      <c r="B3453" s="61">
        <v>99</v>
      </c>
      <c r="C3453" s="62">
        <v>125169</v>
      </c>
      <c r="D3453" s="61" t="s">
        <v>2527</v>
      </c>
      <c r="E3453" s="61" t="s">
        <v>14746</v>
      </c>
      <c r="F3453" s="61" t="s">
        <v>37</v>
      </c>
      <c r="G3453" s="62">
        <v>10500000</v>
      </c>
      <c r="H3453" s="61">
        <v>6.4</v>
      </c>
      <c r="I3453" s="62">
        <f>Table1[[#This Row],[gross]]-Table1[[#This Row],[budget]]</f>
        <v>-10374831</v>
      </c>
      <c r="J3453" s="61">
        <f>Table1[[#This Row],[gross]]/1000000</f>
        <v>0.125169</v>
      </c>
      <c r="K3453" s="61">
        <f>Table1[[#This Row],[budget]]/1000000</f>
        <v>10.5</v>
      </c>
      <c r="L3453" s="71">
        <f>Table1[[#This Row],[Profit_Margin]]/1000000</f>
        <v>-10.374831</v>
      </c>
    </row>
    <row r="3454" spans="1:12">
      <c r="A3454" s="68" t="s">
        <v>7076</v>
      </c>
      <c r="B3454" s="61">
        <v>158</v>
      </c>
      <c r="C3454" s="62">
        <v>40218903</v>
      </c>
      <c r="D3454" s="61" t="s">
        <v>3409</v>
      </c>
      <c r="E3454" s="61" t="s">
        <v>9563</v>
      </c>
      <c r="F3454" s="61" t="s">
        <v>37</v>
      </c>
      <c r="G3454" s="62">
        <v>25000000</v>
      </c>
      <c r="H3454" s="61">
        <v>8.1</v>
      </c>
      <c r="I3454" s="62">
        <f>Table1[[#This Row],[gross]]-Table1[[#This Row],[budget]]</f>
        <v>15218903</v>
      </c>
      <c r="J3454" s="61">
        <f>Table1[[#This Row],[gross]]/1000000</f>
        <v>40.218902999999997</v>
      </c>
      <c r="K3454" s="61">
        <f>Table1[[#This Row],[budget]]/1000000</f>
        <v>25</v>
      </c>
      <c r="L3454" s="71">
        <f>Table1[[#This Row],[Profit_Margin]]/1000000</f>
        <v>15.218902999999999</v>
      </c>
    </row>
    <row r="3455" spans="1:12">
      <c r="A3455" s="68" t="s">
        <v>3494</v>
      </c>
      <c r="B3455" s="61">
        <v>107</v>
      </c>
      <c r="C3455" s="62">
        <v>176483808</v>
      </c>
      <c r="D3455" s="61" t="s">
        <v>1681</v>
      </c>
      <c r="E3455" s="61" t="s">
        <v>10342</v>
      </c>
      <c r="F3455" s="61" t="s">
        <v>37</v>
      </c>
      <c r="G3455" s="62">
        <v>23000000</v>
      </c>
      <c r="H3455" s="61">
        <v>7.1</v>
      </c>
      <c r="I3455" s="62">
        <f>Table1[[#This Row],[gross]]-Table1[[#This Row],[budget]]</f>
        <v>153483808</v>
      </c>
      <c r="J3455" s="61">
        <f>Table1[[#This Row],[gross]]/1000000</f>
        <v>176.48380800000001</v>
      </c>
      <c r="K3455" s="61">
        <f>Table1[[#This Row],[budget]]/1000000</f>
        <v>23</v>
      </c>
      <c r="L3455" s="71">
        <f>Table1[[#This Row],[Profit_Margin]]/1000000</f>
        <v>153.48380800000001</v>
      </c>
    </row>
    <row r="3456" spans="1:12">
      <c r="A3456" s="68" t="s">
        <v>5367</v>
      </c>
      <c r="B3456" s="61">
        <v>93</v>
      </c>
      <c r="C3456" s="62">
        <v>13008928</v>
      </c>
      <c r="D3456" s="61" t="s">
        <v>4332</v>
      </c>
      <c r="E3456" s="61" t="s">
        <v>18486</v>
      </c>
      <c r="F3456" s="61" t="s">
        <v>37</v>
      </c>
      <c r="G3456" s="62">
        <v>4000000</v>
      </c>
      <c r="H3456" s="61">
        <v>7.3</v>
      </c>
      <c r="I3456" s="62">
        <f>Table1[[#This Row],[gross]]-Table1[[#This Row],[budget]]</f>
        <v>9008928</v>
      </c>
      <c r="J3456" s="61">
        <f>Table1[[#This Row],[gross]]/1000000</f>
        <v>13.008927999999999</v>
      </c>
      <c r="K3456" s="61">
        <f>Table1[[#This Row],[budget]]/1000000</f>
        <v>4</v>
      </c>
      <c r="L3456" s="71">
        <f>Table1[[#This Row],[Profit_Margin]]/1000000</f>
        <v>9.0089279999999992</v>
      </c>
    </row>
    <row r="3457" spans="1:12">
      <c r="A3457" s="68" t="s">
        <v>12236</v>
      </c>
      <c r="B3457" s="61">
        <v>89</v>
      </c>
      <c r="C3457" s="62">
        <v>12693621</v>
      </c>
      <c r="D3457" s="61" t="s">
        <v>3030</v>
      </c>
      <c r="E3457" s="61" t="s">
        <v>12237</v>
      </c>
      <c r="F3457" s="61" t="s">
        <v>37</v>
      </c>
      <c r="G3457" s="62">
        <v>17000000</v>
      </c>
      <c r="H3457" s="61">
        <v>4.8</v>
      </c>
      <c r="I3457" s="62">
        <f>Table1[[#This Row],[gross]]-Table1[[#This Row],[budget]]</f>
        <v>-4306379</v>
      </c>
      <c r="J3457" s="61">
        <f>Table1[[#This Row],[gross]]/1000000</f>
        <v>12.693621</v>
      </c>
      <c r="K3457" s="61">
        <f>Table1[[#This Row],[budget]]/1000000</f>
        <v>17</v>
      </c>
      <c r="L3457" s="71">
        <f>Table1[[#This Row],[Profit_Margin]]/1000000</f>
        <v>-4.3063789999999997</v>
      </c>
    </row>
    <row r="3458" spans="1:12">
      <c r="A3458" s="68" t="s">
        <v>5164</v>
      </c>
      <c r="B3458" s="61">
        <v>115</v>
      </c>
      <c r="C3458" s="62">
        <v>529766</v>
      </c>
      <c r="D3458" s="61" t="s">
        <v>1935</v>
      </c>
      <c r="E3458" s="61" t="s">
        <v>13220</v>
      </c>
      <c r="F3458" s="61" t="s">
        <v>37</v>
      </c>
      <c r="G3458" s="62">
        <v>7000000</v>
      </c>
      <c r="H3458" s="61">
        <v>6.8</v>
      </c>
      <c r="I3458" s="62">
        <f>Table1[[#This Row],[gross]]-Table1[[#This Row],[budget]]</f>
        <v>-6470234</v>
      </c>
      <c r="J3458" s="61">
        <f>Table1[[#This Row],[gross]]/1000000</f>
        <v>0.52976599999999996</v>
      </c>
      <c r="K3458" s="61">
        <f>Table1[[#This Row],[budget]]/1000000</f>
        <v>7</v>
      </c>
      <c r="L3458" s="71">
        <f>Table1[[#This Row],[Profit_Margin]]/1000000</f>
        <v>-6.4702339999999996</v>
      </c>
    </row>
    <row r="3459" spans="1:12">
      <c r="A3459" s="68" t="s">
        <v>12546</v>
      </c>
      <c r="B3459" s="61">
        <v>118</v>
      </c>
      <c r="C3459" s="62">
        <v>2849142</v>
      </c>
      <c r="D3459" s="61" t="s">
        <v>3409</v>
      </c>
      <c r="E3459" s="61" t="s">
        <v>12547</v>
      </c>
      <c r="F3459" s="61" t="s">
        <v>37</v>
      </c>
      <c r="G3459" s="62">
        <v>16000000</v>
      </c>
      <c r="H3459" s="61">
        <v>7.2</v>
      </c>
      <c r="I3459" s="62">
        <f>Table1[[#This Row],[gross]]-Table1[[#This Row],[budget]]</f>
        <v>-13150858</v>
      </c>
      <c r="J3459" s="61">
        <f>Table1[[#This Row],[gross]]/1000000</f>
        <v>2.8491420000000001</v>
      </c>
      <c r="K3459" s="61">
        <f>Table1[[#This Row],[budget]]/1000000</f>
        <v>16</v>
      </c>
      <c r="L3459" s="71">
        <f>Table1[[#This Row],[Profit_Margin]]/1000000</f>
        <v>-13.150857999999999</v>
      </c>
    </row>
    <row r="3460" spans="1:12">
      <c r="A3460" s="68" t="s">
        <v>1351</v>
      </c>
      <c r="B3460" s="61">
        <v>106</v>
      </c>
      <c r="C3460" s="62">
        <v>65182182</v>
      </c>
      <c r="D3460" s="61" t="s">
        <v>1681</v>
      </c>
      <c r="E3460" s="61" t="s">
        <v>10092</v>
      </c>
      <c r="F3460" s="61" t="s">
        <v>37</v>
      </c>
      <c r="G3460" s="62">
        <v>24000000</v>
      </c>
      <c r="H3460" s="61">
        <v>5.7</v>
      </c>
      <c r="I3460" s="62">
        <f>Table1[[#This Row],[gross]]-Table1[[#This Row],[budget]]</f>
        <v>41182182</v>
      </c>
      <c r="J3460" s="61">
        <f>Table1[[#This Row],[gross]]/1000000</f>
        <v>65.182181999999997</v>
      </c>
      <c r="K3460" s="61">
        <f>Table1[[#This Row],[budget]]/1000000</f>
        <v>24</v>
      </c>
      <c r="L3460" s="71">
        <f>Table1[[#This Row],[Profit_Margin]]/1000000</f>
        <v>41.182181999999997</v>
      </c>
    </row>
    <row r="3461" spans="1:12">
      <c r="A3461" s="68" t="s">
        <v>1351</v>
      </c>
      <c r="B3461" s="61">
        <v>122</v>
      </c>
      <c r="C3461" s="62">
        <v>91547205</v>
      </c>
      <c r="D3461" s="61" t="s">
        <v>1681</v>
      </c>
      <c r="E3461" s="61" t="s">
        <v>14028</v>
      </c>
      <c r="F3461" s="61" t="s">
        <v>37</v>
      </c>
      <c r="G3461" s="62">
        <v>12000000</v>
      </c>
      <c r="H3461" s="61">
        <v>6.6</v>
      </c>
      <c r="I3461" s="62">
        <f>Table1[[#This Row],[gross]]-Table1[[#This Row],[budget]]</f>
        <v>79547205</v>
      </c>
      <c r="J3461" s="61">
        <f>Table1[[#This Row],[gross]]/1000000</f>
        <v>91.547205000000005</v>
      </c>
      <c r="K3461" s="61">
        <f>Table1[[#This Row],[budget]]/1000000</f>
        <v>12</v>
      </c>
      <c r="L3461" s="71">
        <f>Table1[[#This Row],[Profit_Margin]]/1000000</f>
        <v>79.547205000000005</v>
      </c>
    </row>
    <row r="3462" spans="1:12">
      <c r="A3462" s="68" t="s">
        <v>13468</v>
      </c>
      <c r="B3462" s="61">
        <v>93</v>
      </c>
      <c r="C3462" s="62">
        <v>15171475</v>
      </c>
      <c r="D3462" s="61" t="s">
        <v>7406</v>
      </c>
      <c r="E3462" s="61" t="s">
        <v>13470</v>
      </c>
      <c r="F3462" s="61" t="s">
        <v>37</v>
      </c>
      <c r="G3462" s="62">
        <v>8500000</v>
      </c>
      <c r="H3462" s="61">
        <v>5.7</v>
      </c>
      <c r="I3462" s="62">
        <f>Table1[[#This Row],[gross]]-Table1[[#This Row],[budget]]</f>
        <v>6671475</v>
      </c>
      <c r="J3462" s="61">
        <f>Table1[[#This Row],[gross]]/1000000</f>
        <v>15.171474999999999</v>
      </c>
      <c r="K3462" s="61">
        <f>Table1[[#This Row],[budget]]/1000000</f>
        <v>8.5</v>
      </c>
      <c r="L3462" s="71">
        <f>Table1[[#This Row],[Profit_Margin]]/1000000</f>
        <v>6.671475</v>
      </c>
    </row>
    <row r="3463" spans="1:12">
      <c r="A3463" s="68" t="s">
        <v>10903</v>
      </c>
      <c r="B3463" s="61">
        <v>91</v>
      </c>
      <c r="C3463" s="62">
        <v>41867960</v>
      </c>
      <c r="D3463" s="61" t="s">
        <v>6403</v>
      </c>
      <c r="E3463" s="61" t="s">
        <v>11571</v>
      </c>
      <c r="F3463" s="61" t="s">
        <v>37</v>
      </c>
      <c r="G3463" s="62">
        <v>20000000</v>
      </c>
      <c r="H3463" s="61">
        <v>5.5</v>
      </c>
      <c r="I3463" s="62">
        <f>Table1[[#This Row],[gross]]-Table1[[#This Row],[budget]]</f>
        <v>21867960</v>
      </c>
      <c r="J3463" s="61">
        <f>Table1[[#This Row],[gross]]/1000000</f>
        <v>41.867959999999997</v>
      </c>
      <c r="K3463" s="61">
        <f>Table1[[#This Row],[budget]]/1000000</f>
        <v>20</v>
      </c>
      <c r="L3463" s="71">
        <f>Table1[[#This Row],[Profit_Margin]]/1000000</f>
        <v>21.86796</v>
      </c>
    </row>
    <row r="3464" spans="1:12">
      <c r="A3464" s="68" t="s">
        <v>19399</v>
      </c>
      <c r="B3464" s="61">
        <v>104</v>
      </c>
      <c r="C3464" s="62">
        <v>3287435</v>
      </c>
      <c r="D3464" s="61" t="s">
        <v>3409</v>
      </c>
      <c r="E3464" s="61" t="s">
        <v>19400</v>
      </c>
      <c r="F3464" s="61" t="s">
        <v>37</v>
      </c>
      <c r="G3464" s="62">
        <v>4500000</v>
      </c>
      <c r="H3464" s="61">
        <v>7.1</v>
      </c>
      <c r="I3464" s="62">
        <f>Table1[[#This Row],[gross]]-Table1[[#This Row],[budget]]</f>
        <v>-1212565</v>
      </c>
      <c r="J3464" s="61">
        <f>Table1[[#This Row],[gross]]/1000000</f>
        <v>3.2874349999999999</v>
      </c>
      <c r="K3464" s="61">
        <f>Table1[[#This Row],[budget]]/1000000</f>
        <v>4.5</v>
      </c>
      <c r="L3464" s="71">
        <f>Table1[[#This Row],[Profit_Margin]]/1000000</f>
        <v>-1.2125649999999999</v>
      </c>
    </row>
    <row r="3465" spans="1:12">
      <c r="A3465" s="68" t="s">
        <v>1489</v>
      </c>
      <c r="B3465" s="61">
        <v>145</v>
      </c>
      <c r="C3465" s="62">
        <v>34566746</v>
      </c>
      <c r="D3465" s="61" t="s">
        <v>2819</v>
      </c>
      <c r="E3465" s="61" t="s">
        <v>2820</v>
      </c>
      <c r="F3465" s="61" t="s">
        <v>37</v>
      </c>
      <c r="G3465" s="62">
        <v>80000000</v>
      </c>
      <c r="H3465" s="61">
        <v>7.3</v>
      </c>
      <c r="I3465" s="62">
        <f>Table1[[#This Row],[gross]]-Table1[[#This Row],[budget]]</f>
        <v>-45433254</v>
      </c>
      <c r="J3465" s="61">
        <f>Table1[[#This Row],[gross]]/1000000</f>
        <v>34.566746000000002</v>
      </c>
      <c r="K3465" s="61">
        <f>Table1[[#This Row],[budget]]/1000000</f>
        <v>80</v>
      </c>
      <c r="L3465" s="71">
        <f>Table1[[#This Row],[Profit_Margin]]/1000000</f>
        <v>-45.433253999999998</v>
      </c>
    </row>
    <row r="3466" spans="1:12">
      <c r="A3466" s="68" t="s">
        <v>6148</v>
      </c>
      <c r="B3466" s="61">
        <v>100</v>
      </c>
      <c r="C3466" s="62">
        <v>4599680</v>
      </c>
      <c r="D3466" s="61" t="s">
        <v>3409</v>
      </c>
      <c r="E3466" s="61" t="s">
        <v>20223</v>
      </c>
      <c r="F3466" s="61" t="s">
        <v>37</v>
      </c>
      <c r="G3466" s="62">
        <v>1500000</v>
      </c>
      <c r="H3466" s="61">
        <v>6.8</v>
      </c>
      <c r="I3466" s="62">
        <f>Table1[[#This Row],[gross]]-Table1[[#This Row],[budget]]</f>
        <v>3099680</v>
      </c>
      <c r="J3466" s="61">
        <f>Table1[[#This Row],[gross]]/1000000</f>
        <v>4.5996800000000002</v>
      </c>
      <c r="K3466" s="61">
        <f>Table1[[#This Row],[budget]]/1000000</f>
        <v>1.5</v>
      </c>
      <c r="L3466" s="71">
        <f>Table1[[#This Row],[Profit_Margin]]/1000000</f>
        <v>3.0996800000000002</v>
      </c>
    </row>
    <row r="3467" spans="1:12">
      <c r="A3467" s="68" t="s">
        <v>13712</v>
      </c>
      <c r="B3467" s="61">
        <v>117</v>
      </c>
      <c r="C3467" s="62">
        <v>49121934</v>
      </c>
      <c r="D3467" s="61" t="s">
        <v>1415</v>
      </c>
      <c r="E3467" s="61" t="s">
        <v>13713</v>
      </c>
      <c r="F3467" s="61" t="s">
        <v>37</v>
      </c>
      <c r="G3467" s="62">
        <v>13000000</v>
      </c>
      <c r="H3467" s="61">
        <v>6.1</v>
      </c>
      <c r="I3467" s="62">
        <f>Table1[[#This Row],[gross]]-Table1[[#This Row],[budget]]</f>
        <v>36121934</v>
      </c>
      <c r="J3467" s="61">
        <f>Table1[[#This Row],[gross]]/1000000</f>
        <v>49.121934000000003</v>
      </c>
      <c r="K3467" s="61">
        <f>Table1[[#This Row],[budget]]/1000000</f>
        <v>13</v>
      </c>
      <c r="L3467" s="71">
        <f>Table1[[#This Row],[Profit_Margin]]/1000000</f>
        <v>36.121934000000003</v>
      </c>
    </row>
    <row r="3468" spans="1:12">
      <c r="A3468" s="68" t="s">
        <v>3218</v>
      </c>
      <c r="B3468" s="61">
        <v>134</v>
      </c>
      <c r="C3468" s="62">
        <v>67523385</v>
      </c>
      <c r="D3468" s="61" t="s">
        <v>1671</v>
      </c>
      <c r="E3468" s="61" t="s">
        <v>7372</v>
      </c>
      <c r="F3468" s="61" t="s">
        <v>37</v>
      </c>
      <c r="G3468" s="62">
        <v>35000000</v>
      </c>
      <c r="H3468" s="61">
        <v>6.2</v>
      </c>
      <c r="I3468" s="62">
        <f>Table1[[#This Row],[gross]]-Table1[[#This Row],[budget]]</f>
        <v>32523385</v>
      </c>
      <c r="J3468" s="61">
        <f>Table1[[#This Row],[gross]]/1000000</f>
        <v>67.523385000000005</v>
      </c>
      <c r="K3468" s="61">
        <f>Table1[[#This Row],[budget]]/1000000</f>
        <v>35</v>
      </c>
      <c r="L3468" s="71">
        <f>Table1[[#This Row],[Profit_Margin]]/1000000</f>
        <v>32.523384999999998</v>
      </c>
    </row>
    <row r="3469" spans="1:12">
      <c r="A3469" s="68" t="s">
        <v>17484</v>
      </c>
      <c r="B3469" s="61">
        <v>101</v>
      </c>
      <c r="C3469" s="62">
        <v>327919</v>
      </c>
      <c r="D3469" s="61" t="s">
        <v>1935</v>
      </c>
      <c r="E3469" s="61" t="s">
        <v>19967</v>
      </c>
      <c r="F3469" s="61" t="s">
        <v>37</v>
      </c>
      <c r="G3469" s="62">
        <v>1500000</v>
      </c>
      <c r="H3469" s="61">
        <v>7.7</v>
      </c>
      <c r="I3469" s="62">
        <f>Table1[[#This Row],[gross]]-Table1[[#This Row],[budget]]</f>
        <v>-1172081</v>
      </c>
      <c r="J3469" s="61">
        <f>Table1[[#This Row],[gross]]/1000000</f>
        <v>0.32791900000000002</v>
      </c>
      <c r="K3469" s="61">
        <f>Table1[[#This Row],[budget]]/1000000</f>
        <v>1.5</v>
      </c>
      <c r="L3469" s="71">
        <f>Table1[[#This Row],[Profit_Margin]]/1000000</f>
        <v>-1.1720809999999999</v>
      </c>
    </row>
    <row r="3470" spans="1:12">
      <c r="A3470" s="68" t="s">
        <v>4066</v>
      </c>
      <c r="B3470" s="61">
        <v>111</v>
      </c>
      <c r="C3470" s="62">
        <v>71844424</v>
      </c>
      <c r="D3470" s="61" t="s">
        <v>4068</v>
      </c>
      <c r="E3470" s="61" t="s">
        <v>4070</v>
      </c>
      <c r="F3470" s="61" t="s">
        <v>37</v>
      </c>
      <c r="G3470" s="62">
        <v>60000000</v>
      </c>
      <c r="H3470" s="61">
        <v>7.3</v>
      </c>
      <c r="I3470" s="62">
        <f>Table1[[#This Row],[gross]]-Table1[[#This Row],[budget]]</f>
        <v>11844424</v>
      </c>
      <c r="J3470" s="61">
        <f>Table1[[#This Row],[gross]]/1000000</f>
        <v>71.844424000000004</v>
      </c>
      <c r="K3470" s="61">
        <f>Table1[[#This Row],[budget]]/1000000</f>
        <v>60</v>
      </c>
      <c r="L3470" s="71">
        <f>Table1[[#This Row],[Profit_Margin]]/1000000</f>
        <v>11.844424</v>
      </c>
    </row>
    <row r="3471" spans="1:12">
      <c r="A3471" s="68" t="s">
        <v>6176</v>
      </c>
      <c r="B3471" s="61">
        <v>107</v>
      </c>
      <c r="C3471" s="62">
        <v>101470202</v>
      </c>
      <c r="D3471" s="61" t="s">
        <v>2786</v>
      </c>
      <c r="E3471" s="61" t="s">
        <v>7916</v>
      </c>
      <c r="F3471" s="61" t="s">
        <v>37</v>
      </c>
      <c r="G3471" s="62">
        <v>32000000</v>
      </c>
      <c r="H3471" s="61">
        <v>6.7</v>
      </c>
      <c r="I3471" s="62">
        <f>Table1[[#This Row],[gross]]-Table1[[#This Row],[budget]]</f>
        <v>69470202</v>
      </c>
      <c r="J3471" s="61">
        <f>Table1[[#This Row],[gross]]/1000000</f>
        <v>101.470202</v>
      </c>
      <c r="K3471" s="61">
        <f>Table1[[#This Row],[budget]]/1000000</f>
        <v>32</v>
      </c>
      <c r="L3471" s="71">
        <f>Table1[[#This Row],[Profit_Margin]]/1000000</f>
        <v>69.470202</v>
      </c>
    </row>
    <row r="3472" spans="1:12">
      <c r="A3472" s="68" t="s">
        <v>809</v>
      </c>
      <c r="B3472" s="61">
        <v>103</v>
      </c>
      <c r="C3472" s="62">
        <v>34290142</v>
      </c>
      <c r="D3472" s="61" t="s">
        <v>2527</v>
      </c>
      <c r="E3472" s="61" t="s">
        <v>10862</v>
      </c>
      <c r="F3472" s="61" t="s">
        <v>37</v>
      </c>
      <c r="G3472" s="62">
        <v>19800000</v>
      </c>
      <c r="H3472" s="61">
        <v>6.6</v>
      </c>
      <c r="I3472" s="62">
        <f>Table1[[#This Row],[gross]]-Table1[[#This Row],[budget]]</f>
        <v>14490142</v>
      </c>
      <c r="J3472" s="61">
        <f>Table1[[#This Row],[gross]]/1000000</f>
        <v>34.290142000000003</v>
      </c>
      <c r="K3472" s="61">
        <f>Table1[[#This Row],[budget]]/1000000</f>
        <v>19.8</v>
      </c>
      <c r="L3472" s="71">
        <f>Table1[[#This Row],[Profit_Margin]]/1000000</f>
        <v>14.490142000000001</v>
      </c>
    </row>
    <row r="3473" spans="1:12">
      <c r="A3473" s="68" t="s">
        <v>327</v>
      </c>
      <c r="B3473" s="61">
        <v>103</v>
      </c>
      <c r="C3473" s="62">
        <v>54758461</v>
      </c>
      <c r="D3473" s="61" t="s">
        <v>1423</v>
      </c>
      <c r="E3473" s="61" t="s">
        <v>3745</v>
      </c>
      <c r="F3473" s="61" t="s">
        <v>37</v>
      </c>
      <c r="G3473" s="62">
        <v>65000000</v>
      </c>
      <c r="H3473" s="61">
        <v>6.3</v>
      </c>
      <c r="I3473" s="62">
        <f>Table1[[#This Row],[gross]]-Table1[[#This Row],[budget]]</f>
        <v>-10241539</v>
      </c>
      <c r="J3473" s="61">
        <f>Table1[[#This Row],[gross]]/1000000</f>
        <v>54.758460999999997</v>
      </c>
      <c r="K3473" s="61">
        <f>Table1[[#This Row],[budget]]/1000000</f>
        <v>65</v>
      </c>
      <c r="L3473" s="71">
        <f>Table1[[#This Row],[Profit_Margin]]/1000000</f>
        <v>-10.241539</v>
      </c>
    </row>
    <row r="3474" spans="1:12">
      <c r="A3474" s="68" t="s">
        <v>11620</v>
      </c>
      <c r="B3474" s="61">
        <v>85</v>
      </c>
      <c r="C3474" s="62">
        <v>15911333</v>
      </c>
      <c r="D3474" s="61" t="s">
        <v>2449</v>
      </c>
      <c r="E3474" s="61" t="s">
        <v>11621</v>
      </c>
      <c r="F3474" s="61" t="s">
        <v>37</v>
      </c>
      <c r="G3474" s="62">
        <v>19000000</v>
      </c>
      <c r="H3474" s="61">
        <v>3.6</v>
      </c>
      <c r="I3474" s="62">
        <f>Table1[[#This Row],[gross]]-Table1[[#This Row],[budget]]</f>
        <v>-3088667</v>
      </c>
      <c r="J3474" s="61">
        <f>Table1[[#This Row],[gross]]/1000000</f>
        <v>15.911333000000001</v>
      </c>
      <c r="K3474" s="61">
        <f>Table1[[#This Row],[budget]]/1000000</f>
        <v>19</v>
      </c>
      <c r="L3474" s="71">
        <f>Table1[[#This Row],[Profit_Margin]]/1000000</f>
        <v>-3.0886670000000001</v>
      </c>
    </row>
    <row r="3475" spans="1:12">
      <c r="A3475" s="68" t="s">
        <v>857</v>
      </c>
      <c r="B3475" s="61">
        <v>115</v>
      </c>
      <c r="C3475" s="62">
        <v>181015141</v>
      </c>
      <c r="D3475" s="61" t="s">
        <v>42</v>
      </c>
      <c r="E3475" s="61" t="s">
        <v>858</v>
      </c>
      <c r="F3475" s="61" t="s">
        <v>37</v>
      </c>
      <c r="G3475" s="62">
        <v>150000000</v>
      </c>
      <c r="H3475" s="61">
        <v>7</v>
      </c>
      <c r="I3475" s="62">
        <f>Table1[[#This Row],[gross]]-Table1[[#This Row],[budget]]</f>
        <v>31015141</v>
      </c>
      <c r="J3475" s="61">
        <f>Table1[[#This Row],[gross]]/1000000</f>
        <v>181.015141</v>
      </c>
      <c r="K3475" s="61">
        <f>Table1[[#This Row],[budget]]/1000000</f>
        <v>150</v>
      </c>
      <c r="L3475" s="71">
        <f>Table1[[#This Row],[Profit_Margin]]/1000000</f>
        <v>31.015141</v>
      </c>
    </row>
    <row r="3476" spans="1:12">
      <c r="A3476" s="68" t="s">
        <v>735</v>
      </c>
      <c r="B3476" s="61">
        <v>112</v>
      </c>
      <c r="C3476" s="62">
        <v>206360018</v>
      </c>
      <c r="D3476" s="61" t="s">
        <v>42</v>
      </c>
      <c r="E3476" s="61" t="s">
        <v>842</v>
      </c>
      <c r="F3476" s="61" t="s">
        <v>37</v>
      </c>
      <c r="G3476" s="62">
        <v>170000000</v>
      </c>
      <c r="H3476" s="61">
        <v>7.1</v>
      </c>
      <c r="I3476" s="62">
        <f>Table1[[#This Row],[gross]]-Table1[[#This Row],[budget]]</f>
        <v>36360018</v>
      </c>
      <c r="J3476" s="61">
        <f>Table1[[#This Row],[gross]]/1000000</f>
        <v>206.360018</v>
      </c>
      <c r="K3476" s="61">
        <f>Table1[[#This Row],[budget]]/1000000</f>
        <v>170</v>
      </c>
      <c r="L3476" s="71">
        <f>Table1[[#This Row],[Profit_Margin]]/1000000</f>
        <v>36.360017999999997</v>
      </c>
    </row>
    <row r="3477" spans="1:12">
      <c r="A3477" s="68" t="s">
        <v>19953</v>
      </c>
      <c r="B3477" s="61">
        <v>101</v>
      </c>
      <c r="C3477" s="62">
        <v>978908</v>
      </c>
      <c r="D3477" s="61" t="s">
        <v>6132</v>
      </c>
      <c r="E3477" s="61" t="s">
        <v>19954</v>
      </c>
      <c r="F3477" s="61" t="s">
        <v>37</v>
      </c>
      <c r="G3477" s="62">
        <v>2400000</v>
      </c>
      <c r="H3477" s="61">
        <v>5.0999999999999996</v>
      </c>
      <c r="I3477" s="62">
        <f>Table1[[#This Row],[gross]]-Table1[[#This Row],[budget]]</f>
        <v>-1421092</v>
      </c>
      <c r="J3477" s="61">
        <f>Table1[[#This Row],[gross]]/1000000</f>
        <v>0.978908</v>
      </c>
      <c r="K3477" s="61">
        <f>Table1[[#This Row],[budget]]/1000000</f>
        <v>2.4</v>
      </c>
      <c r="L3477" s="71">
        <f>Table1[[#This Row],[Profit_Margin]]/1000000</f>
        <v>-1.421092</v>
      </c>
    </row>
    <row r="3478" spans="1:12">
      <c r="A3478" s="68" t="s">
        <v>12602</v>
      </c>
      <c r="B3478" s="61">
        <v>107</v>
      </c>
      <c r="C3478" s="62">
        <v>5023275</v>
      </c>
      <c r="D3478" s="61" t="s">
        <v>13144</v>
      </c>
      <c r="E3478" s="61" t="s">
        <v>13145</v>
      </c>
      <c r="F3478" s="61" t="s">
        <v>37</v>
      </c>
      <c r="G3478" s="62">
        <v>15000000</v>
      </c>
      <c r="H3478" s="61">
        <v>7.5</v>
      </c>
      <c r="I3478" s="62">
        <f>Table1[[#This Row],[gross]]-Table1[[#This Row],[budget]]</f>
        <v>-9976725</v>
      </c>
      <c r="J3478" s="61">
        <f>Table1[[#This Row],[gross]]/1000000</f>
        <v>5.0232749999999999</v>
      </c>
      <c r="K3478" s="61">
        <f>Table1[[#This Row],[budget]]/1000000</f>
        <v>15</v>
      </c>
      <c r="L3478" s="71">
        <f>Table1[[#This Row],[Profit_Margin]]/1000000</f>
        <v>-9.9767250000000001</v>
      </c>
    </row>
    <row r="3479" spans="1:12">
      <c r="A3479" s="68" t="s">
        <v>4166</v>
      </c>
      <c r="B3479" s="61">
        <v>114</v>
      </c>
      <c r="C3479" s="62">
        <v>60652036</v>
      </c>
      <c r="D3479" s="61" t="s">
        <v>5550</v>
      </c>
      <c r="E3479" s="61" t="s">
        <v>5551</v>
      </c>
      <c r="F3479" s="61" t="s">
        <v>37</v>
      </c>
      <c r="G3479" s="62">
        <v>48000000</v>
      </c>
      <c r="H3479" s="61">
        <v>7.1</v>
      </c>
      <c r="I3479" s="62">
        <f>Table1[[#This Row],[gross]]-Table1[[#This Row],[budget]]</f>
        <v>12652036</v>
      </c>
      <c r="J3479" s="61">
        <f>Table1[[#This Row],[gross]]/1000000</f>
        <v>60.652036000000003</v>
      </c>
      <c r="K3479" s="61">
        <f>Table1[[#This Row],[budget]]/1000000</f>
        <v>48</v>
      </c>
      <c r="L3479" s="71">
        <f>Table1[[#This Row],[Profit_Margin]]/1000000</f>
        <v>12.652036000000001</v>
      </c>
    </row>
    <row r="3480" spans="1:12">
      <c r="A3480" s="68" t="s">
        <v>11237</v>
      </c>
      <c r="B3480" s="61">
        <v>98</v>
      </c>
      <c r="C3480" s="62">
        <v>10544143</v>
      </c>
      <c r="D3480" s="61" t="s">
        <v>1681</v>
      </c>
      <c r="E3480" s="61" t="s">
        <v>11238</v>
      </c>
      <c r="F3480" s="61" t="s">
        <v>37</v>
      </c>
      <c r="G3480" s="62">
        <v>20000000</v>
      </c>
      <c r="H3480" s="61">
        <v>6.1</v>
      </c>
      <c r="I3480" s="62">
        <f>Table1[[#This Row],[gross]]-Table1[[#This Row],[budget]]</f>
        <v>-9455857</v>
      </c>
      <c r="J3480" s="61">
        <f>Table1[[#This Row],[gross]]/1000000</f>
        <v>10.544143</v>
      </c>
      <c r="K3480" s="61">
        <f>Table1[[#This Row],[budget]]/1000000</f>
        <v>20</v>
      </c>
      <c r="L3480" s="71">
        <f>Table1[[#This Row],[Profit_Margin]]/1000000</f>
        <v>-9.455857</v>
      </c>
    </row>
    <row r="3481" spans="1:12">
      <c r="A3481" s="68" t="s">
        <v>18591</v>
      </c>
      <c r="B3481" s="61">
        <v>96</v>
      </c>
      <c r="C3481" s="62">
        <v>1325073</v>
      </c>
      <c r="D3481" s="61" t="s">
        <v>2527</v>
      </c>
      <c r="E3481" s="61" t="s">
        <v>18592</v>
      </c>
      <c r="F3481" s="61" t="s">
        <v>37</v>
      </c>
      <c r="G3481" s="62">
        <v>4000000</v>
      </c>
      <c r="H3481" s="61">
        <v>6.6</v>
      </c>
      <c r="I3481" s="62">
        <f>Table1[[#This Row],[gross]]-Table1[[#This Row],[budget]]</f>
        <v>-2674927</v>
      </c>
      <c r="J3481" s="61">
        <f>Table1[[#This Row],[gross]]/1000000</f>
        <v>1.3250729999999999</v>
      </c>
      <c r="K3481" s="61">
        <f>Table1[[#This Row],[budget]]/1000000</f>
        <v>4</v>
      </c>
      <c r="L3481" s="71">
        <f>Table1[[#This Row],[Profit_Margin]]/1000000</f>
        <v>-2.6749269999999998</v>
      </c>
    </row>
    <row r="3482" spans="1:12">
      <c r="A3482" s="68" t="s">
        <v>7823</v>
      </c>
      <c r="B3482" s="61">
        <v>85</v>
      </c>
      <c r="C3482" s="62">
        <v>4091</v>
      </c>
      <c r="D3482" s="61" t="s">
        <v>271</v>
      </c>
      <c r="E3482" s="61" t="s">
        <v>7826</v>
      </c>
      <c r="F3482" s="61" t="s">
        <v>37</v>
      </c>
      <c r="G3482" s="62">
        <v>34000000</v>
      </c>
      <c r="H3482" s="61">
        <v>6.3</v>
      </c>
      <c r="I3482" s="62">
        <f>Table1[[#This Row],[gross]]-Table1[[#This Row],[budget]]</f>
        <v>-33995909</v>
      </c>
      <c r="J3482" s="61">
        <f>Table1[[#This Row],[gross]]/1000000</f>
        <v>4.091E-3</v>
      </c>
      <c r="K3482" s="61">
        <f>Table1[[#This Row],[budget]]/1000000</f>
        <v>34</v>
      </c>
      <c r="L3482" s="71">
        <f>Table1[[#This Row],[Profit_Margin]]/1000000</f>
        <v>-33.995908999999997</v>
      </c>
    </row>
    <row r="3483" spans="1:12">
      <c r="A3483" s="68" t="s">
        <v>5689</v>
      </c>
      <c r="B3483" s="61">
        <v>130</v>
      </c>
      <c r="C3483" s="62">
        <v>63600000</v>
      </c>
      <c r="D3483" s="61" t="s">
        <v>50</v>
      </c>
      <c r="E3483" s="61" t="s">
        <v>15609</v>
      </c>
      <c r="F3483" s="61" t="s">
        <v>37</v>
      </c>
      <c r="G3483" s="62">
        <v>9000000</v>
      </c>
      <c r="H3483" s="61">
        <v>7</v>
      </c>
      <c r="I3483" s="62">
        <f>Table1[[#This Row],[gross]]-Table1[[#This Row],[budget]]</f>
        <v>54600000</v>
      </c>
      <c r="J3483" s="61">
        <f>Table1[[#This Row],[gross]]/1000000</f>
        <v>63.6</v>
      </c>
      <c r="K3483" s="61">
        <f>Table1[[#This Row],[budget]]/1000000</f>
        <v>9</v>
      </c>
      <c r="L3483" s="71">
        <f>Table1[[#This Row],[Profit_Margin]]/1000000</f>
        <v>54.6</v>
      </c>
    </row>
    <row r="3484" spans="1:12">
      <c r="A3484" s="68" t="s">
        <v>3376</v>
      </c>
      <c r="B3484" s="61">
        <v>95</v>
      </c>
      <c r="C3484" s="62">
        <v>6768055</v>
      </c>
      <c r="D3484" s="61" t="s">
        <v>3036</v>
      </c>
      <c r="E3484" s="61" t="s">
        <v>4805</v>
      </c>
      <c r="F3484" s="61" t="s">
        <v>37</v>
      </c>
      <c r="G3484" s="62">
        <v>57000000</v>
      </c>
      <c r="H3484" s="61">
        <v>4.2</v>
      </c>
      <c r="I3484" s="62">
        <f>Table1[[#This Row],[gross]]-Table1[[#This Row],[budget]]</f>
        <v>-50231945</v>
      </c>
      <c r="J3484" s="61">
        <f>Table1[[#This Row],[gross]]/1000000</f>
        <v>6.7680550000000004</v>
      </c>
      <c r="K3484" s="61">
        <f>Table1[[#This Row],[budget]]/1000000</f>
        <v>57</v>
      </c>
      <c r="L3484" s="71">
        <f>Table1[[#This Row],[Profit_Margin]]/1000000</f>
        <v>-50.231945000000003</v>
      </c>
    </row>
    <row r="3485" spans="1:12">
      <c r="A3485" s="68" t="s">
        <v>1504</v>
      </c>
      <c r="B3485" s="61">
        <v>93</v>
      </c>
      <c r="C3485" s="62">
        <v>200803</v>
      </c>
      <c r="D3485" s="61" t="s">
        <v>1671</v>
      </c>
      <c r="E3485" s="61" t="s">
        <v>19492</v>
      </c>
      <c r="F3485" s="61" t="s">
        <v>37</v>
      </c>
      <c r="G3485" s="62">
        <v>3000000</v>
      </c>
      <c r="H3485" s="61">
        <v>5.3</v>
      </c>
      <c r="I3485" s="62">
        <f>Table1[[#This Row],[gross]]-Table1[[#This Row],[budget]]</f>
        <v>-2799197</v>
      </c>
      <c r="J3485" s="61">
        <f>Table1[[#This Row],[gross]]/1000000</f>
        <v>0.20080300000000001</v>
      </c>
      <c r="K3485" s="61">
        <f>Table1[[#This Row],[budget]]/1000000</f>
        <v>3</v>
      </c>
      <c r="L3485" s="71">
        <f>Table1[[#This Row],[Profit_Margin]]/1000000</f>
        <v>-2.7991969999999999</v>
      </c>
    </row>
    <row r="3486" spans="1:12">
      <c r="A3486" s="68" t="s">
        <v>2791</v>
      </c>
      <c r="B3486" s="61">
        <v>103</v>
      </c>
      <c r="C3486" s="62">
        <v>42365600</v>
      </c>
      <c r="D3486" s="61" t="s">
        <v>14082</v>
      </c>
      <c r="E3486" s="61" t="s">
        <v>14083</v>
      </c>
      <c r="F3486" s="61" t="s">
        <v>37</v>
      </c>
      <c r="G3486" s="62">
        <v>5000000</v>
      </c>
      <c r="H3486" s="61">
        <v>7</v>
      </c>
      <c r="I3486" s="62">
        <f>Table1[[#This Row],[gross]]-Table1[[#This Row],[budget]]</f>
        <v>37365600</v>
      </c>
      <c r="J3486" s="61">
        <f>Table1[[#This Row],[gross]]/1000000</f>
        <v>42.365600000000001</v>
      </c>
      <c r="K3486" s="61">
        <f>Table1[[#This Row],[budget]]/1000000</f>
        <v>5</v>
      </c>
      <c r="L3486" s="71">
        <f>Table1[[#This Row],[Profit_Margin]]/1000000</f>
        <v>37.365600000000001</v>
      </c>
    </row>
    <row r="3487" spans="1:12">
      <c r="A3487" s="68" t="s">
        <v>22122</v>
      </c>
      <c r="B3487" s="61">
        <v>95</v>
      </c>
      <c r="C3487" s="62">
        <v>15278</v>
      </c>
      <c r="D3487" s="61" t="s">
        <v>22124</v>
      </c>
      <c r="E3487" s="61" t="s">
        <v>22125</v>
      </c>
      <c r="F3487" s="61" t="s">
        <v>37</v>
      </c>
      <c r="G3487" s="62">
        <v>825000</v>
      </c>
      <c r="H3487" s="61">
        <v>5.6</v>
      </c>
      <c r="I3487" s="62">
        <f>Table1[[#This Row],[gross]]-Table1[[#This Row],[budget]]</f>
        <v>-809722</v>
      </c>
      <c r="J3487" s="61">
        <f>Table1[[#This Row],[gross]]/1000000</f>
        <v>1.5278E-2</v>
      </c>
      <c r="K3487" s="61">
        <f>Table1[[#This Row],[budget]]/1000000</f>
        <v>0.82499999999999996</v>
      </c>
      <c r="L3487" s="71">
        <f>Table1[[#This Row],[Profit_Margin]]/1000000</f>
        <v>-0.80972200000000005</v>
      </c>
    </row>
    <row r="3488" spans="1:12">
      <c r="A3488" s="68" t="s">
        <v>19022</v>
      </c>
      <c r="B3488" s="61">
        <v>100</v>
      </c>
      <c r="C3488" s="62">
        <v>29233</v>
      </c>
      <c r="D3488" s="61" t="s">
        <v>67</v>
      </c>
      <c r="E3488" s="61" t="s">
        <v>19025</v>
      </c>
      <c r="F3488" s="61" t="s">
        <v>37</v>
      </c>
      <c r="G3488" s="62">
        <v>3500000</v>
      </c>
      <c r="H3488" s="61">
        <v>7</v>
      </c>
      <c r="I3488" s="62">
        <f>Table1[[#This Row],[gross]]-Table1[[#This Row],[budget]]</f>
        <v>-3470767</v>
      </c>
      <c r="J3488" s="61">
        <f>Table1[[#This Row],[gross]]/1000000</f>
        <v>2.9232999999999999E-2</v>
      </c>
      <c r="K3488" s="61">
        <f>Table1[[#This Row],[budget]]/1000000</f>
        <v>3.5</v>
      </c>
      <c r="L3488" s="71">
        <f>Table1[[#This Row],[Profit_Margin]]/1000000</f>
        <v>-3.4707669999999999</v>
      </c>
    </row>
    <row r="3489" spans="1:12">
      <c r="A3489" s="68" t="s">
        <v>1819</v>
      </c>
      <c r="B3489" s="61">
        <v>99</v>
      </c>
      <c r="C3489" s="62">
        <v>44450000</v>
      </c>
      <c r="D3489" s="61" t="s">
        <v>1401</v>
      </c>
      <c r="E3489" s="61" t="s">
        <v>8913</v>
      </c>
      <c r="F3489" s="61" t="s">
        <v>37</v>
      </c>
      <c r="G3489" s="62">
        <v>27000000</v>
      </c>
      <c r="H3489" s="61">
        <v>5.8</v>
      </c>
      <c r="I3489" s="62">
        <f>Table1[[#This Row],[gross]]-Table1[[#This Row],[budget]]</f>
        <v>17450000</v>
      </c>
      <c r="J3489" s="61">
        <f>Table1[[#This Row],[gross]]/1000000</f>
        <v>44.45</v>
      </c>
      <c r="K3489" s="61">
        <f>Table1[[#This Row],[budget]]/1000000</f>
        <v>27</v>
      </c>
      <c r="L3489" s="71">
        <f>Table1[[#This Row],[Profit_Margin]]/1000000</f>
        <v>17.45</v>
      </c>
    </row>
    <row r="3490" spans="1:12">
      <c r="A3490" s="68" t="s">
        <v>19773</v>
      </c>
      <c r="B3490" s="61">
        <v>66</v>
      </c>
      <c r="C3490" s="62">
        <v>38108</v>
      </c>
      <c r="D3490" s="61" t="s">
        <v>4277</v>
      </c>
      <c r="E3490" s="61" t="s">
        <v>19775</v>
      </c>
      <c r="F3490" s="61" t="s">
        <v>2778</v>
      </c>
      <c r="G3490" s="62">
        <v>2600000</v>
      </c>
      <c r="H3490" s="61">
        <v>7.2</v>
      </c>
      <c r="I3490" s="62">
        <f>Table1[[#This Row],[gross]]-Table1[[#This Row],[budget]]</f>
        <v>-2561892</v>
      </c>
      <c r="J3490" s="61">
        <f>Table1[[#This Row],[gross]]/1000000</f>
        <v>3.8108000000000003E-2</v>
      </c>
      <c r="K3490" s="61">
        <f>Table1[[#This Row],[budget]]/1000000</f>
        <v>2.6</v>
      </c>
      <c r="L3490" s="71">
        <f>Table1[[#This Row],[Profit_Margin]]/1000000</f>
        <v>-2.5618919999999998</v>
      </c>
    </row>
    <row r="3491" spans="1:12">
      <c r="A3491" s="68" t="s">
        <v>1058</v>
      </c>
      <c r="B3491" s="61">
        <v>116</v>
      </c>
      <c r="C3491" s="62">
        <v>19480739</v>
      </c>
      <c r="D3491" s="61" t="s">
        <v>73</v>
      </c>
      <c r="E3491" s="61" t="s">
        <v>2856</v>
      </c>
      <c r="F3491" s="61" t="s">
        <v>37</v>
      </c>
      <c r="G3491" s="62">
        <v>80000000</v>
      </c>
      <c r="H3491" s="61">
        <v>5.6</v>
      </c>
      <c r="I3491" s="62">
        <f>Table1[[#This Row],[gross]]-Table1[[#This Row],[budget]]</f>
        <v>-60519261</v>
      </c>
      <c r="J3491" s="61">
        <f>Table1[[#This Row],[gross]]/1000000</f>
        <v>19.480739</v>
      </c>
      <c r="K3491" s="61">
        <f>Table1[[#This Row],[budget]]/1000000</f>
        <v>80</v>
      </c>
      <c r="L3491" s="71">
        <f>Table1[[#This Row],[Profit_Margin]]/1000000</f>
        <v>-60.519261</v>
      </c>
    </row>
    <row r="3492" spans="1:12">
      <c r="A3492" s="68" t="s">
        <v>3159</v>
      </c>
      <c r="B3492" s="61">
        <v>135</v>
      </c>
      <c r="C3492" s="62">
        <v>53854588</v>
      </c>
      <c r="D3492" s="61" t="s">
        <v>4479</v>
      </c>
      <c r="E3492" s="61" t="s">
        <v>5812</v>
      </c>
      <c r="F3492" s="61" t="s">
        <v>37</v>
      </c>
      <c r="G3492" s="62">
        <v>45000000</v>
      </c>
      <c r="H3492" s="61">
        <v>6.3</v>
      </c>
      <c r="I3492" s="62">
        <f>Table1[[#This Row],[gross]]-Table1[[#This Row],[budget]]</f>
        <v>8854588</v>
      </c>
      <c r="J3492" s="61">
        <f>Table1[[#This Row],[gross]]/1000000</f>
        <v>53.854588</v>
      </c>
      <c r="K3492" s="61">
        <f>Table1[[#This Row],[budget]]/1000000</f>
        <v>45</v>
      </c>
      <c r="L3492" s="71">
        <f>Table1[[#This Row],[Profit_Margin]]/1000000</f>
        <v>8.8545879999999997</v>
      </c>
    </row>
    <row r="3493" spans="1:12">
      <c r="A3493" s="68" t="s">
        <v>10614</v>
      </c>
      <c r="B3493" s="61">
        <v>127</v>
      </c>
      <c r="C3493" s="62">
        <v>24104113</v>
      </c>
      <c r="D3493" s="61" t="s">
        <v>1924</v>
      </c>
      <c r="E3493" s="61" t="s">
        <v>10615</v>
      </c>
      <c r="F3493" s="61" t="s">
        <v>37</v>
      </c>
      <c r="G3493" s="62">
        <v>20000000</v>
      </c>
      <c r="H3493" s="61">
        <v>7.1</v>
      </c>
      <c r="I3493" s="62">
        <f>Table1[[#This Row],[gross]]-Table1[[#This Row],[budget]]</f>
        <v>4104113</v>
      </c>
      <c r="J3493" s="61">
        <f>Table1[[#This Row],[gross]]/1000000</f>
        <v>24.104113000000002</v>
      </c>
      <c r="K3493" s="61">
        <f>Table1[[#This Row],[budget]]/1000000</f>
        <v>20</v>
      </c>
      <c r="L3493" s="71">
        <f>Table1[[#This Row],[Profit_Margin]]/1000000</f>
        <v>4.1041129999999999</v>
      </c>
    </row>
    <row r="3494" spans="1:12">
      <c r="A3494" s="68" t="s">
        <v>21809</v>
      </c>
      <c r="B3494" s="61">
        <v>98</v>
      </c>
      <c r="C3494" s="62">
        <v>389804</v>
      </c>
      <c r="D3494" s="61" t="s">
        <v>1415</v>
      </c>
      <c r="E3494" s="61" t="s">
        <v>23860</v>
      </c>
      <c r="F3494" s="61" t="s">
        <v>37</v>
      </c>
      <c r="G3494" s="62">
        <v>65000</v>
      </c>
      <c r="H3494" s="61">
        <v>6.3</v>
      </c>
      <c r="I3494" s="62">
        <f>Table1[[#This Row],[gross]]-Table1[[#This Row],[budget]]</f>
        <v>324804</v>
      </c>
      <c r="J3494" s="61">
        <f>Table1[[#This Row],[gross]]/1000000</f>
        <v>0.38980399999999998</v>
      </c>
      <c r="K3494" s="61">
        <f>Table1[[#This Row],[budget]]/1000000</f>
        <v>6.5000000000000002E-2</v>
      </c>
      <c r="L3494" s="71">
        <f>Table1[[#This Row],[Profit_Margin]]/1000000</f>
        <v>0.32480399999999998</v>
      </c>
    </row>
    <row r="3495" spans="1:12">
      <c r="A3495" s="68" t="s">
        <v>3154</v>
      </c>
      <c r="B3495" s="61">
        <v>94</v>
      </c>
      <c r="C3495" s="62">
        <v>22751979</v>
      </c>
      <c r="D3495" s="61" t="s">
        <v>3155</v>
      </c>
      <c r="E3495" s="61" t="s">
        <v>3156</v>
      </c>
      <c r="F3495" s="61" t="s">
        <v>37</v>
      </c>
      <c r="G3495" s="62">
        <v>75000000</v>
      </c>
      <c r="H3495" s="61">
        <v>6.6</v>
      </c>
      <c r="I3495" s="62">
        <f>Table1[[#This Row],[gross]]-Table1[[#This Row],[budget]]</f>
        <v>-52248021</v>
      </c>
      <c r="J3495" s="61">
        <f>Table1[[#This Row],[gross]]/1000000</f>
        <v>22.751978999999999</v>
      </c>
      <c r="K3495" s="61">
        <f>Table1[[#This Row],[budget]]/1000000</f>
        <v>75</v>
      </c>
      <c r="L3495" s="71">
        <f>Table1[[#This Row],[Profit_Margin]]/1000000</f>
        <v>-52.248021000000001</v>
      </c>
    </row>
    <row r="3496" spans="1:12">
      <c r="A3496" s="68" t="s">
        <v>29</v>
      </c>
      <c r="B3496" s="61">
        <v>194</v>
      </c>
      <c r="C3496" s="62">
        <v>658672302</v>
      </c>
      <c r="D3496" s="61" t="s">
        <v>214</v>
      </c>
      <c r="E3496" s="61" t="s">
        <v>216</v>
      </c>
      <c r="F3496" s="61" t="s">
        <v>37</v>
      </c>
      <c r="G3496" s="62">
        <v>200000000</v>
      </c>
      <c r="H3496" s="61">
        <v>7.7</v>
      </c>
      <c r="I3496" s="62">
        <f>Table1[[#This Row],[gross]]-Table1[[#This Row],[budget]]</f>
        <v>458672302</v>
      </c>
      <c r="J3496" s="61">
        <f>Table1[[#This Row],[gross]]/1000000</f>
        <v>658.67230199999995</v>
      </c>
      <c r="K3496" s="61">
        <f>Table1[[#This Row],[budget]]/1000000</f>
        <v>200</v>
      </c>
      <c r="L3496" s="71">
        <f>Table1[[#This Row],[Profit_Margin]]/1000000</f>
        <v>458.672302</v>
      </c>
    </row>
    <row r="3497" spans="1:12">
      <c r="A3497" s="68" t="s">
        <v>7348</v>
      </c>
      <c r="B3497" s="61">
        <v>87</v>
      </c>
      <c r="C3497" s="62">
        <v>54132596</v>
      </c>
      <c r="D3497" s="61" t="s">
        <v>870</v>
      </c>
      <c r="E3497" s="61" t="s">
        <v>7349</v>
      </c>
      <c r="F3497" s="61" t="s">
        <v>37</v>
      </c>
      <c r="G3497" s="62">
        <v>34000000</v>
      </c>
      <c r="H3497" s="61">
        <v>6.3</v>
      </c>
      <c r="I3497" s="62">
        <f>Table1[[#This Row],[gross]]-Table1[[#This Row],[budget]]</f>
        <v>20132596</v>
      </c>
      <c r="J3497" s="61">
        <f>Table1[[#This Row],[gross]]/1000000</f>
        <v>54.132595999999999</v>
      </c>
      <c r="K3497" s="61">
        <f>Table1[[#This Row],[budget]]/1000000</f>
        <v>34</v>
      </c>
      <c r="L3497" s="71">
        <f>Table1[[#This Row],[Profit_Margin]]/1000000</f>
        <v>20.132595999999999</v>
      </c>
    </row>
    <row r="3498" spans="1:12">
      <c r="A3498" s="68" t="s">
        <v>6051</v>
      </c>
      <c r="B3498" s="61">
        <v>106</v>
      </c>
      <c r="C3498" s="62">
        <v>21200000</v>
      </c>
      <c r="D3498" s="61" t="s">
        <v>9193</v>
      </c>
      <c r="E3498" s="61" t="s">
        <v>11009</v>
      </c>
      <c r="F3498" s="61" t="s">
        <v>37</v>
      </c>
      <c r="G3498" s="62">
        <v>20000000</v>
      </c>
      <c r="H3498" s="61">
        <v>6.8</v>
      </c>
      <c r="I3498" s="62">
        <f>Table1[[#This Row],[gross]]-Table1[[#This Row],[budget]]</f>
        <v>1200000</v>
      </c>
      <c r="J3498" s="61">
        <f>Table1[[#This Row],[gross]]/1000000</f>
        <v>21.2</v>
      </c>
      <c r="K3498" s="61">
        <f>Table1[[#This Row],[budget]]/1000000</f>
        <v>20</v>
      </c>
      <c r="L3498" s="71">
        <f>Table1[[#This Row],[Profit_Margin]]/1000000</f>
        <v>1.2</v>
      </c>
    </row>
    <row r="3499" spans="1:12">
      <c r="A3499" s="68" t="s">
        <v>4003</v>
      </c>
      <c r="B3499" s="61">
        <v>112</v>
      </c>
      <c r="C3499" s="62">
        <v>16684352</v>
      </c>
      <c r="D3499" s="61" t="s">
        <v>1681</v>
      </c>
      <c r="E3499" s="61" t="s">
        <v>10549</v>
      </c>
      <c r="F3499" s="61" t="s">
        <v>37</v>
      </c>
      <c r="G3499" s="62">
        <v>17000000</v>
      </c>
      <c r="H3499" s="61">
        <v>6.3</v>
      </c>
      <c r="I3499" s="62">
        <f>Table1[[#This Row],[gross]]-Table1[[#This Row],[budget]]</f>
        <v>-315648</v>
      </c>
      <c r="J3499" s="61">
        <f>Table1[[#This Row],[gross]]/1000000</f>
        <v>16.684352000000001</v>
      </c>
      <c r="K3499" s="61">
        <f>Table1[[#This Row],[budget]]/1000000</f>
        <v>17</v>
      </c>
      <c r="L3499" s="71">
        <f>Table1[[#This Row],[Profit_Margin]]/1000000</f>
        <v>-0.31564799999999998</v>
      </c>
    </row>
    <row r="3500" spans="1:12">
      <c r="A3500" s="68" t="s">
        <v>22525</v>
      </c>
      <c r="B3500" s="61">
        <v>120</v>
      </c>
      <c r="C3500" s="62">
        <v>3773863</v>
      </c>
      <c r="D3500" s="61" t="s">
        <v>3409</v>
      </c>
      <c r="E3500" s="61" t="s">
        <v>22526</v>
      </c>
      <c r="F3500" s="61" t="s">
        <v>37</v>
      </c>
      <c r="G3500" s="62">
        <v>1000000</v>
      </c>
      <c r="H3500" s="61">
        <v>7.1</v>
      </c>
      <c r="I3500" s="62">
        <f>Table1[[#This Row],[gross]]-Table1[[#This Row],[budget]]</f>
        <v>2773863</v>
      </c>
      <c r="J3500" s="61">
        <f>Table1[[#This Row],[gross]]/1000000</f>
        <v>3.773863</v>
      </c>
      <c r="K3500" s="61">
        <f>Table1[[#This Row],[budget]]/1000000</f>
        <v>1</v>
      </c>
      <c r="L3500" s="71">
        <f>Table1[[#This Row],[Profit_Margin]]/1000000</f>
        <v>2.773863</v>
      </c>
    </row>
    <row r="3501" spans="1:12">
      <c r="A3501" s="68" t="s">
        <v>5985</v>
      </c>
      <c r="B3501" s="61">
        <v>134</v>
      </c>
      <c r="C3501" s="62">
        <v>56505065</v>
      </c>
      <c r="D3501" s="61" t="s">
        <v>9484</v>
      </c>
      <c r="E3501" s="61" t="s">
        <v>9485</v>
      </c>
      <c r="F3501" s="61" t="s">
        <v>37</v>
      </c>
      <c r="G3501" s="62">
        <v>25000000</v>
      </c>
      <c r="H3501" s="61">
        <v>7.8</v>
      </c>
      <c r="I3501" s="62">
        <f>Table1[[#This Row],[gross]]-Table1[[#This Row],[budget]]</f>
        <v>31505065</v>
      </c>
      <c r="J3501" s="61">
        <f>Table1[[#This Row],[gross]]/1000000</f>
        <v>56.505065000000002</v>
      </c>
      <c r="K3501" s="61">
        <f>Table1[[#This Row],[budget]]/1000000</f>
        <v>25</v>
      </c>
      <c r="L3501" s="71">
        <f>Table1[[#This Row],[Profit_Margin]]/1000000</f>
        <v>31.505064999999998</v>
      </c>
    </row>
    <row r="3502" spans="1:12">
      <c r="A3502" s="68" t="s">
        <v>14604</v>
      </c>
      <c r="B3502" s="61">
        <v>95</v>
      </c>
      <c r="C3502" s="62">
        <v>13558739</v>
      </c>
      <c r="D3502" s="61" t="s">
        <v>1671</v>
      </c>
      <c r="E3502" s="61" t="s">
        <v>14605</v>
      </c>
      <c r="F3502" s="61" t="s">
        <v>37</v>
      </c>
      <c r="G3502" s="62">
        <v>11000000</v>
      </c>
      <c r="H3502" s="61">
        <v>5.3</v>
      </c>
      <c r="I3502" s="62">
        <f>Table1[[#This Row],[gross]]-Table1[[#This Row],[budget]]</f>
        <v>2558739</v>
      </c>
      <c r="J3502" s="61">
        <f>Table1[[#This Row],[gross]]/1000000</f>
        <v>13.558738999999999</v>
      </c>
      <c r="K3502" s="61">
        <f>Table1[[#This Row],[budget]]/1000000</f>
        <v>11</v>
      </c>
      <c r="L3502" s="71">
        <f>Table1[[#This Row],[Profit_Margin]]/1000000</f>
        <v>2.5587390000000001</v>
      </c>
    </row>
    <row r="3503" spans="1:12">
      <c r="A3503" s="68" t="s">
        <v>1516</v>
      </c>
      <c r="B3503" s="61">
        <v>119</v>
      </c>
      <c r="C3503" s="62">
        <v>125332007</v>
      </c>
      <c r="D3503" s="61" t="s">
        <v>50</v>
      </c>
      <c r="E3503" s="61" t="s">
        <v>1518</v>
      </c>
      <c r="F3503" s="61" t="s">
        <v>37</v>
      </c>
      <c r="G3503" s="62">
        <v>110000000</v>
      </c>
      <c r="H3503" s="61">
        <v>6.5</v>
      </c>
      <c r="I3503" s="62">
        <f>Table1[[#This Row],[gross]]-Table1[[#This Row],[budget]]</f>
        <v>15332007</v>
      </c>
      <c r="J3503" s="61">
        <f>Table1[[#This Row],[gross]]/1000000</f>
        <v>125.332007</v>
      </c>
      <c r="K3503" s="61">
        <f>Table1[[#This Row],[budget]]/1000000</f>
        <v>110</v>
      </c>
      <c r="L3503" s="71">
        <f>Table1[[#This Row],[Profit_Margin]]/1000000</f>
        <v>15.332007000000001</v>
      </c>
    </row>
    <row r="3504" spans="1:12">
      <c r="A3504" s="68" t="s">
        <v>604</v>
      </c>
      <c r="B3504" s="61">
        <v>130</v>
      </c>
      <c r="C3504" s="62">
        <v>93417865</v>
      </c>
      <c r="D3504" s="61" t="s">
        <v>606</v>
      </c>
      <c r="E3504" s="61" t="s">
        <v>607</v>
      </c>
      <c r="F3504" s="61" t="s">
        <v>37</v>
      </c>
      <c r="G3504" s="62">
        <v>190000000</v>
      </c>
      <c r="H3504" s="61">
        <v>6.5</v>
      </c>
      <c r="I3504" s="62">
        <f>Table1[[#This Row],[gross]]-Table1[[#This Row],[budget]]</f>
        <v>-96582135</v>
      </c>
      <c r="J3504" s="61">
        <f>Table1[[#This Row],[gross]]/1000000</f>
        <v>93.417865000000006</v>
      </c>
      <c r="K3504" s="61">
        <f>Table1[[#This Row],[budget]]/1000000</f>
        <v>190</v>
      </c>
      <c r="L3504" s="71">
        <f>Table1[[#This Row],[Profit_Margin]]/1000000</f>
        <v>-96.582134999999994</v>
      </c>
    </row>
    <row r="3505" spans="1:12">
      <c r="A3505" s="68" t="s">
        <v>2213</v>
      </c>
      <c r="B3505" s="61">
        <v>116</v>
      </c>
      <c r="C3505" s="62">
        <v>177200000</v>
      </c>
      <c r="D3505" s="61" t="s">
        <v>1415</v>
      </c>
      <c r="E3505" s="61" t="s">
        <v>12653</v>
      </c>
      <c r="F3505" s="61" t="s">
        <v>37</v>
      </c>
      <c r="G3505" s="62">
        <v>22000000</v>
      </c>
      <c r="H3505" s="61">
        <v>7.4</v>
      </c>
      <c r="I3505" s="62">
        <f>Table1[[#This Row],[gross]]-Table1[[#This Row],[budget]]</f>
        <v>155200000</v>
      </c>
      <c r="J3505" s="61">
        <f>Table1[[#This Row],[gross]]/1000000</f>
        <v>177.2</v>
      </c>
      <c r="K3505" s="61">
        <f>Table1[[#This Row],[budget]]/1000000</f>
        <v>22</v>
      </c>
      <c r="L3505" s="71">
        <f>Table1[[#This Row],[Profit_Margin]]/1000000</f>
        <v>155.19999999999999</v>
      </c>
    </row>
    <row r="3506" spans="1:12">
      <c r="A3506" s="68" t="s">
        <v>7227</v>
      </c>
      <c r="B3506" s="61">
        <v>102</v>
      </c>
      <c r="C3506" s="62">
        <v>25277561</v>
      </c>
      <c r="D3506" s="61" t="s">
        <v>1681</v>
      </c>
      <c r="E3506" s="61" t="s">
        <v>14147</v>
      </c>
      <c r="F3506" s="61" t="s">
        <v>37</v>
      </c>
      <c r="G3506" s="62">
        <v>12000000</v>
      </c>
      <c r="H3506" s="61">
        <v>6.5</v>
      </c>
      <c r="I3506" s="62">
        <f>Table1[[#This Row],[gross]]-Table1[[#This Row],[budget]]</f>
        <v>13277561</v>
      </c>
      <c r="J3506" s="61">
        <f>Table1[[#This Row],[gross]]/1000000</f>
        <v>25.277560999999999</v>
      </c>
      <c r="K3506" s="61">
        <f>Table1[[#This Row],[budget]]/1000000</f>
        <v>12</v>
      </c>
      <c r="L3506" s="71">
        <f>Table1[[#This Row],[Profit_Margin]]/1000000</f>
        <v>13.277561</v>
      </c>
    </row>
    <row r="3507" spans="1:12">
      <c r="A3507" s="68" t="s">
        <v>1739</v>
      </c>
      <c r="B3507" s="61">
        <v>110</v>
      </c>
      <c r="C3507" s="62">
        <v>176781728</v>
      </c>
      <c r="D3507" s="61" t="s">
        <v>1693</v>
      </c>
      <c r="E3507" s="61" t="s">
        <v>12656</v>
      </c>
      <c r="F3507" s="61" t="s">
        <v>37</v>
      </c>
      <c r="G3507" s="62">
        <v>15000000</v>
      </c>
      <c r="H3507" s="61">
        <v>6.9</v>
      </c>
      <c r="I3507" s="62">
        <f>Table1[[#This Row],[gross]]-Table1[[#This Row],[budget]]</f>
        <v>161781728</v>
      </c>
      <c r="J3507" s="61">
        <f>Table1[[#This Row],[gross]]/1000000</f>
        <v>176.78172799999999</v>
      </c>
      <c r="K3507" s="61">
        <f>Table1[[#This Row],[budget]]/1000000</f>
        <v>15</v>
      </c>
      <c r="L3507" s="71">
        <f>Table1[[#This Row],[Profit_Margin]]/1000000</f>
        <v>161.78172799999999</v>
      </c>
    </row>
    <row r="3508" spans="1:12">
      <c r="A3508" s="68" t="s">
        <v>22378</v>
      </c>
      <c r="B3508" s="61">
        <v>81</v>
      </c>
      <c r="C3508" s="62">
        <v>3000000</v>
      </c>
      <c r="D3508" s="61" t="s">
        <v>11250</v>
      </c>
      <c r="E3508" s="61" t="s">
        <v>22381</v>
      </c>
      <c r="F3508" s="61" t="s">
        <v>37</v>
      </c>
      <c r="G3508" s="62">
        <v>609000</v>
      </c>
      <c r="H3508" s="61">
        <v>7.8</v>
      </c>
      <c r="I3508" s="62">
        <f>Table1[[#This Row],[gross]]-Table1[[#This Row],[budget]]</f>
        <v>2391000</v>
      </c>
      <c r="J3508" s="61">
        <f>Table1[[#This Row],[gross]]/1000000</f>
        <v>3</v>
      </c>
      <c r="K3508" s="61">
        <f>Table1[[#This Row],[budget]]/1000000</f>
        <v>0.60899999999999999</v>
      </c>
      <c r="L3508" s="71">
        <f>Table1[[#This Row],[Profit_Margin]]/1000000</f>
        <v>2.391</v>
      </c>
    </row>
    <row r="3509" spans="1:12">
      <c r="A3509" s="68" t="s">
        <v>23622</v>
      </c>
      <c r="B3509" s="61">
        <v>80</v>
      </c>
      <c r="C3509" s="62">
        <v>5858</v>
      </c>
      <c r="D3509" s="61" t="s">
        <v>67</v>
      </c>
      <c r="E3509" s="61" t="s">
        <v>23625</v>
      </c>
      <c r="F3509" s="61" t="s">
        <v>37</v>
      </c>
      <c r="G3509" s="62">
        <v>150000</v>
      </c>
      <c r="H3509" s="61">
        <v>7.1</v>
      </c>
      <c r="I3509" s="62">
        <f>Table1[[#This Row],[gross]]-Table1[[#This Row],[budget]]</f>
        <v>-144142</v>
      </c>
      <c r="J3509" s="61">
        <f>Table1[[#This Row],[gross]]/1000000</f>
        <v>5.8580000000000004E-3</v>
      </c>
      <c r="K3509" s="61">
        <f>Table1[[#This Row],[budget]]/1000000</f>
        <v>0.15</v>
      </c>
      <c r="L3509" s="71">
        <f>Table1[[#This Row],[Profit_Margin]]/1000000</f>
        <v>-0.14414199999999999</v>
      </c>
    </row>
    <row r="3510" spans="1:12">
      <c r="A3510" s="68" t="s">
        <v>11327</v>
      </c>
      <c r="B3510" s="61">
        <v>154</v>
      </c>
      <c r="C3510" s="62">
        <v>6201757</v>
      </c>
      <c r="D3510" s="61" t="s">
        <v>11328</v>
      </c>
      <c r="E3510" s="61" t="s">
        <v>11329</v>
      </c>
      <c r="F3510" s="61" t="s">
        <v>37</v>
      </c>
      <c r="G3510" s="62">
        <v>10000000</v>
      </c>
      <c r="H3510" s="61">
        <v>7.4</v>
      </c>
      <c r="I3510" s="62">
        <f>Table1[[#This Row],[gross]]-Table1[[#This Row],[budget]]</f>
        <v>-3798243</v>
      </c>
      <c r="J3510" s="61">
        <f>Table1[[#This Row],[gross]]/1000000</f>
        <v>6.2017569999999997</v>
      </c>
      <c r="K3510" s="61">
        <f>Table1[[#This Row],[budget]]/1000000</f>
        <v>10</v>
      </c>
      <c r="L3510" s="71">
        <f>Table1[[#This Row],[Profit_Margin]]/1000000</f>
        <v>-3.7982429999999998</v>
      </c>
    </row>
    <row r="3511" spans="1:12">
      <c r="A3511" s="68" t="s">
        <v>9667</v>
      </c>
      <c r="B3511" s="61">
        <v>160</v>
      </c>
      <c r="C3511" s="62">
        <v>14500000</v>
      </c>
      <c r="D3511" s="61" t="s">
        <v>1017</v>
      </c>
      <c r="E3511" s="61" t="s">
        <v>9670</v>
      </c>
      <c r="F3511" s="61" t="s">
        <v>37</v>
      </c>
      <c r="G3511" s="62">
        <v>25000000</v>
      </c>
      <c r="H3511" s="61">
        <v>7.5</v>
      </c>
      <c r="I3511" s="62">
        <f>Table1[[#This Row],[gross]]-Table1[[#This Row],[budget]]</f>
        <v>-10500000</v>
      </c>
      <c r="J3511" s="61">
        <f>Table1[[#This Row],[gross]]/1000000</f>
        <v>14.5</v>
      </c>
      <c r="K3511" s="61">
        <f>Table1[[#This Row],[budget]]/1000000</f>
        <v>25</v>
      </c>
      <c r="L3511" s="71">
        <f>Table1[[#This Row],[Profit_Margin]]/1000000</f>
        <v>-10.5</v>
      </c>
    </row>
    <row r="3512" spans="1:12">
      <c r="A3512" s="68" t="s">
        <v>6710</v>
      </c>
      <c r="B3512" s="61">
        <v>84</v>
      </c>
      <c r="C3512" s="62">
        <v>21176322</v>
      </c>
      <c r="D3512" s="61" t="s">
        <v>1752</v>
      </c>
      <c r="E3512" s="61" t="s">
        <v>6712</v>
      </c>
      <c r="F3512" s="61" t="s">
        <v>37</v>
      </c>
      <c r="G3512" s="62">
        <v>40000000</v>
      </c>
      <c r="H3512" s="61">
        <v>4</v>
      </c>
      <c r="I3512" s="62">
        <f>Table1[[#This Row],[gross]]-Table1[[#This Row],[budget]]</f>
        <v>-18823678</v>
      </c>
      <c r="J3512" s="61">
        <f>Table1[[#This Row],[gross]]/1000000</f>
        <v>21.176321999999999</v>
      </c>
      <c r="K3512" s="61">
        <f>Table1[[#This Row],[budget]]/1000000</f>
        <v>40</v>
      </c>
      <c r="L3512" s="71">
        <f>Table1[[#This Row],[Profit_Margin]]/1000000</f>
        <v>-18.823678000000001</v>
      </c>
    </row>
    <row r="3513" spans="1:12">
      <c r="A3513" s="68" t="s">
        <v>1304</v>
      </c>
      <c r="B3513" s="61">
        <v>113</v>
      </c>
      <c r="C3513" s="62">
        <v>119412921</v>
      </c>
      <c r="D3513" s="61" t="s">
        <v>647</v>
      </c>
      <c r="E3513" s="61" t="s">
        <v>1307</v>
      </c>
      <c r="F3513" s="61" t="s">
        <v>37</v>
      </c>
      <c r="G3513" s="62">
        <v>65000000</v>
      </c>
      <c r="H3513" s="61">
        <v>7.5</v>
      </c>
      <c r="I3513" s="62">
        <f>Table1[[#This Row],[gross]]-Table1[[#This Row],[budget]]</f>
        <v>54412921</v>
      </c>
      <c r="J3513" s="61">
        <f>Table1[[#This Row],[gross]]/1000000</f>
        <v>119.412921</v>
      </c>
      <c r="K3513" s="61">
        <f>Table1[[#This Row],[budget]]/1000000</f>
        <v>65</v>
      </c>
      <c r="L3513" s="71">
        <f>Table1[[#This Row],[Profit_Margin]]/1000000</f>
        <v>54.412920999999997</v>
      </c>
    </row>
    <row r="3514" spans="1:12">
      <c r="A3514" s="68" t="s">
        <v>260</v>
      </c>
      <c r="B3514" s="61">
        <v>104</v>
      </c>
      <c r="C3514" s="62">
        <v>78009155</v>
      </c>
      <c r="D3514" s="61" t="s">
        <v>1752</v>
      </c>
      <c r="E3514" s="61" t="s">
        <v>2364</v>
      </c>
      <c r="F3514" s="61" t="s">
        <v>37</v>
      </c>
      <c r="G3514" s="62">
        <v>75000000</v>
      </c>
      <c r="H3514" s="61">
        <v>6.2</v>
      </c>
      <c r="I3514" s="62">
        <f>Table1[[#This Row],[gross]]-Table1[[#This Row],[budget]]</f>
        <v>3009155</v>
      </c>
      <c r="J3514" s="61">
        <f>Table1[[#This Row],[gross]]/1000000</f>
        <v>78.009155000000007</v>
      </c>
      <c r="K3514" s="61">
        <f>Table1[[#This Row],[budget]]/1000000</f>
        <v>75</v>
      </c>
      <c r="L3514" s="71">
        <f>Table1[[#This Row],[Profit_Margin]]/1000000</f>
        <v>3.0091549999999998</v>
      </c>
    </row>
    <row r="3515" spans="1:12">
      <c r="A3515" s="68" t="s">
        <v>1679</v>
      </c>
      <c r="B3515" s="61">
        <v>104</v>
      </c>
      <c r="C3515" s="62">
        <v>6712451</v>
      </c>
      <c r="D3515" s="61" t="s">
        <v>1681</v>
      </c>
      <c r="E3515" s="61" t="s">
        <v>1683</v>
      </c>
      <c r="F3515" s="61" t="s">
        <v>37</v>
      </c>
      <c r="G3515" s="62">
        <v>90000000</v>
      </c>
      <c r="H3515" s="61">
        <v>4.4000000000000004</v>
      </c>
      <c r="I3515" s="62">
        <f>Table1[[#This Row],[gross]]-Table1[[#This Row],[budget]]</f>
        <v>-83287549</v>
      </c>
      <c r="J3515" s="61">
        <f>Table1[[#This Row],[gross]]/1000000</f>
        <v>6.7124509999999997</v>
      </c>
      <c r="K3515" s="61">
        <f>Table1[[#This Row],[budget]]/1000000</f>
        <v>90</v>
      </c>
      <c r="L3515" s="71">
        <f>Table1[[#This Row],[Profit_Margin]]/1000000</f>
        <v>-83.287548999999999</v>
      </c>
    </row>
    <row r="3516" spans="1:12">
      <c r="A3516" s="68" t="s">
        <v>306</v>
      </c>
      <c r="B3516" s="61">
        <v>82</v>
      </c>
      <c r="C3516" s="62">
        <v>245823397</v>
      </c>
      <c r="D3516" s="61" t="s">
        <v>271</v>
      </c>
      <c r="E3516" s="61" t="s">
        <v>2080</v>
      </c>
      <c r="F3516" s="61" t="s">
        <v>37</v>
      </c>
      <c r="G3516" s="62">
        <v>90000000</v>
      </c>
      <c r="H3516" s="61">
        <v>7.9</v>
      </c>
      <c r="I3516" s="62">
        <f>Table1[[#This Row],[gross]]-Table1[[#This Row],[budget]]</f>
        <v>155823397</v>
      </c>
      <c r="J3516" s="61">
        <f>Table1[[#This Row],[gross]]/1000000</f>
        <v>245.823397</v>
      </c>
      <c r="K3516" s="61">
        <f>Table1[[#This Row],[budget]]/1000000</f>
        <v>90</v>
      </c>
      <c r="L3516" s="71">
        <f>Table1[[#This Row],[Profit_Margin]]/1000000</f>
        <v>155.823397</v>
      </c>
    </row>
    <row r="3517" spans="1:12">
      <c r="A3517" s="68" t="s">
        <v>320</v>
      </c>
      <c r="B3517" s="61">
        <v>103</v>
      </c>
      <c r="C3517" s="62">
        <v>414984497</v>
      </c>
      <c r="D3517" s="61" t="s">
        <v>271</v>
      </c>
      <c r="E3517" s="61" t="s">
        <v>323</v>
      </c>
      <c r="F3517" s="61" t="s">
        <v>37</v>
      </c>
      <c r="G3517" s="62">
        <v>200000000</v>
      </c>
      <c r="H3517" s="61">
        <v>8.3000000000000007</v>
      </c>
      <c r="I3517" s="62">
        <f>Table1[[#This Row],[gross]]-Table1[[#This Row],[budget]]</f>
        <v>214984497</v>
      </c>
      <c r="J3517" s="61">
        <f>Table1[[#This Row],[gross]]/1000000</f>
        <v>414.98449699999998</v>
      </c>
      <c r="K3517" s="61">
        <f>Table1[[#This Row],[budget]]/1000000</f>
        <v>200</v>
      </c>
      <c r="L3517" s="71">
        <f>Table1[[#This Row],[Profit_Margin]]/1000000</f>
        <v>214.984497</v>
      </c>
    </row>
    <row r="3518" spans="1:12">
      <c r="A3518" s="68" t="s">
        <v>306</v>
      </c>
      <c r="B3518" s="61">
        <v>74</v>
      </c>
      <c r="C3518" s="62">
        <v>191796233</v>
      </c>
      <c r="D3518" s="61" t="s">
        <v>271</v>
      </c>
      <c r="E3518" s="61" t="s">
        <v>8096</v>
      </c>
      <c r="F3518" s="61" t="s">
        <v>37</v>
      </c>
      <c r="G3518" s="62">
        <v>30000000</v>
      </c>
      <c r="H3518" s="61">
        <v>8.3000000000000007</v>
      </c>
      <c r="I3518" s="62">
        <f>Table1[[#This Row],[gross]]-Table1[[#This Row],[budget]]</f>
        <v>161796233</v>
      </c>
      <c r="J3518" s="61">
        <f>Table1[[#This Row],[gross]]/1000000</f>
        <v>191.796233</v>
      </c>
      <c r="K3518" s="61">
        <f>Table1[[#This Row],[budget]]/1000000</f>
        <v>30</v>
      </c>
      <c r="L3518" s="71">
        <f>Table1[[#This Row],[Profit_Margin]]/1000000</f>
        <v>161.796233</v>
      </c>
    </row>
    <row r="3519" spans="1:12">
      <c r="A3519" s="68" t="s">
        <v>14383</v>
      </c>
      <c r="B3519" s="61">
        <v>120</v>
      </c>
      <c r="C3519" s="62">
        <v>214202</v>
      </c>
      <c r="D3519" s="61" t="s">
        <v>2125</v>
      </c>
      <c r="E3519" s="61" t="s">
        <v>14384</v>
      </c>
      <c r="F3519" s="61" t="s">
        <v>37</v>
      </c>
      <c r="G3519" s="62">
        <v>12000000</v>
      </c>
      <c r="H3519" s="61">
        <v>7.5</v>
      </c>
      <c r="I3519" s="62">
        <f>Table1[[#This Row],[gross]]-Table1[[#This Row],[budget]]</f>
        <v>-11785798</v>
      </c>
      <c r="J3519" s="61">
        <f>Table1[[#This Row],[gross]]/1000000</f>
        <v>0.214202</v>
      </c>
      <c r="K3519" s="61">
        <f>Table1[[#This Row],[budget]]/1000000</f>
        <v>12</v>
      </c>
      <c r="L3519" s="71">
        <f>Table1[[#This Row],[Profit_Margin]]/1000000</f>
        <v>-11.785798</v>
      </c>
    </row>
    <row r="3520" spans="1:12">
      <c r="A3520" s="68" t="s">
        <v>1526</v>
      </c>
      <c r="B3520" s="61">
        <v>190</v>
      </c>
      <c r="C3520" s="62">
        <v>124107476</v>
      </c>
      <c r="D3520" s="61" t="s">
        <v>2125</v>
      </c>
      <c r="E3520" s="61" t="s">
        <v>5516</v>
      </c>
      <c r="F3520" s="61" t="s">
        <v>37</v>
      </c>
      <c r="G3520" s="62">
        <v>48000000</v>
      </c>
      <c r="H3520" s="61">
        <v>7.6</v>
      </c>
      <c r="I3520" s="62">
        <f>Table1[[#This Row],[gross]]-Table1[[#This Row],[budget]]</f>
        <v>76107476</v>
      </c>
      <c r="J3520" s="61">
        <f>Table1[[#This Row],[gross]]/1000000</f>
        <v>124.10747600000001</v>
      </c>
      <c r="K3520" s="61">
        <f>Table1[[#This Row],[budget]]/1000000</f>
        <v>48</v>
      </c>
      <c r="L3520" s="71">
        <f>Table1[[#This Row],[Profit_Margin]]/1000000</f>
        <v>76.107476000000005</v>
      </c>
    </row>
    <row r="3521" spans="1:12">
      <c r="A3521" s="68" t="s">
        <v>3098</v>
      </c>
      <c r="B3521" s="61">
        <v>122</v>
      </c>
      <c r="C3521" s="62">
        <v>76261036</v>
      </c>
      <c r="D3521" s="61" t="s">
        <v>2125</v>
      </c>
      <c r="E3521" s="61" t="s">
        <v>5747</v>
      </c>
      <c r="F3521" s="61" t="s">
        <v>37</v>
      </c>
      <c r="G3521" s="62">
        <v>45000000</v>
      </c>
      <c r="H3521" s="61">
        <v>7.7</v>
      </c>
      <c r="I3521" s="62">
        <f>Table1[[#This Row],[gross]]-Table1[[#This Row],[budget]]</f>
        <v>31261036</v>
      </c>
      <c r="J3521" s="61">
        <f>Table1[[#This Row],[gross]]/1000000</f>
        <v>76.261036000000004</v>
      </c>
      <c r="K3521" s="61">
        <f>Table1[[#This Row],[budget]]/1000000</f>
        <v>45</v>
      </c>
      <c r="L3521" s="71">
        <f>Table1[[#This Row],[Profit_Margin]]/1000000</f>
        <v>31.261036000000001</v>
      </c>
    </row>
    <row r="3522" spans="1:12">
      <c r="A3522" s="68" t="s">
        <v>5289</v>
      </c>
      <c r="B3522" s="61">
        <v>94</v>
      </c>
      <c r="C3522" s="62">
        <v>16501785</v>
      </c>
      <c r="D3522" s="61" t="s">
        <v>3409</v>
      </c>
      <c r="E3522" s="61" t="s">
        <v>19174</v>
      </c>
      <c r="F3522" s="61" t="s">
        <v>37</v>
      </c>
      <c r="G3522" s="62">
        <v>3500000</v>
      </c>
      <c r="H3522" s="61">
        <v>8.1999999999999993</v>
      </c>
      <c r="I3522" s="62">
        <f>Table1[[#This Row],[gross]]-Table1[[#This Row],[budget]]</f>
        <v>13001785</v>
      </c>
      <c r="J3522" s="61">
        <f>Table1[[#This Row],[gross]]/1000000</f>
        <v>16.501785000000002</v>
      </c>
      <c r="K3522" s="61">
        <f>Table1[[#This Row],[budget]]/1000000</f>
        <v>3.5</v>
      </c>
      <c r="L3522" s="71">
        <f>Table1[[#This Row],[Profit_Margin]]/1000000</f>
        <v>13.001785</v>
      </c>
    </row>
    <row r="3523" spans="1:12">
      <c r="A3523" s="68" t="s">
        <v>3218</v>
      </c>
      <c r="B3523" s="61">
        <v>129</v>
      </c>
      <c r="C3523" s="62">
        <v>110008260</v>
      </c>
      <c r="D3523" s="61" t="s">
        <v>1681</v>
      </c>
      <c r="E3523" s="61" t="s">
        <v>7298</v>
      </c>
      <c r="F3523" s="61" t="s">
        <v>37</v>
      </c>
      <c r="G3523" s="62">
        <v>35000000</v>
      </c>
      <c r="H3523" s="61">
        <v>6.3</v>
      </c>
      <c r="I3523" s="62">
        <f>Table1[[#This Row],[gross]]-Table1[[#This Row],[budget]]</f>
        <v>75008260</v>
      </c>
      <c r="J3523" s="61">
        <f>Table1[[#This Row],[gross]]/1000000</f>
        <v>110.00826000000001</v>
      </c>
      <c r="K3523" s="61">
        <f>Table1[[#This Row],[budget]]/1000000</f>
        <v>35</v>
      </c>
      <c r="L3523" s="71">
        <f>Table1[[#This Row],[Profit_Margin]]/1000000</f>
        <v>75.008260000000007</v>
      </c>
    </row>
    <row r="3524" spans="1:12">
      <c r="A3524" s="68" t="s">
        <v>5289</v>
      </c>
      <c r="B3524" s="61">
        <v>101</v>
      </c>
      <c r="C3524" s="62">
        <v>2319187</v>
      </c>
      <c r="D3524" s="61" t="s">
        <v>2142</v>
      </c>
      <c r="E3524" s="61" t="s">
        <v>12565</v>
      </c>
      <c r="F3524" s="61" t="s">
        <v>37</v>
      </c>
      <c r="G3524" s="62">
        <v>20000000</v>
      </c>
      <c r="H3524" s="61">
        <v>7</v>
      </c>
      <c r="I3524" s="62">
        <f>Table1[[#This Row],[gross]]-Table1[[#This Row],[budget]]</f>
        <v>-17680813</v>
      </c>
      <c r="J3524" s="61">
        <f>Table1[[#This Row],[gross]]/1000000</f>
        <v>2.3191869999999999</v>
      </c>
      <c r="K3524" s="61">
        <f>Table1[[#This Row],[budget]]/1000000</f>
        <v>20</v>
      </c>
      <c r="L3524" s="71">
        <f>Table1[[#This Row],[Profit_Margin]]/1000000</f>
        <v>-17.680813000000001</v>
      </c>
    </row>
    <row r="3525" spans="1:12">
      <c r="A3525" s="68" t="s">
        <v>21568</v>
      </c>
      <c r="B3525" s="61">
        <v>103</v>
      </c>
      <c r="C3525" s="62">
        <v>9013113</v>
      </c>
      <c r="D3525" s="61" t="s">
        <v>5383</v>
      </c>
      <c r="E3525" s="61" t="s">
        <v>21569</v>
      </c>
      <c r="F3525" s="61" t="s">
        <v>37</v>
      </c>
      <c r="G3525" s="62">
        <v>1000000</v>
      </c>
      <c r="H3525" s="61">
        <v>7.4</v>
      </c>
      <c r="I3525" s="62">
        <f>Table1[[#This Row],[gross]]-Table1[[#This Row],[budget]]</f>
        <v>8013113</v>
      </c>
      <c r="J3525" s="61">
        <f>Table1[[#This Row],[gross]]/1000000</f>
        <v>9.0131130000000006</v>
      </c>
      <c r="K3525" s="61">
        <f>Table1[[#This Row],[budget]]/1000000</f>
        <v>1</v>
      </c>
      <c r="L3525" s="71">
        <f>Table1[[#This Row],[Profit_Margin]]/1000000</f>
        <v>8.0131130000000006</v>
      </c>
    </row>
    <row r="3526" spans="1:12">
      <c r="A3526" s="68" t="s">
        <v>2026</v>
      </c>
      <c r="B3526" s="61">
        <v>119</v>
      </c>
      <c r="C3526" s="62">
        <v>23014504</v>
      </c>
      <c r="D3526" s="61" t="s">
        <v>2027</v>
      </c>
      <c r="E3526" s="61" t="s">
        <v>2028</v>
      </c>
      <c r="F3526" s="61" t="s">
        <v>37</v>
      </c>
      <c r="G3526" s="62">
        <v>100000000</v>
      </c>
      <c r="H3526" s="61">
        <v>6.3</v>
      </c>
      <c r="I3526" s="62">
        <f>Table1[[#This Row],[gross]]-Table1[[#This Row],[budget]]</f>
        <v>-76985496</v>
      </c>
      <c r="J3526" s="61">
        <f>Table1[[#This Row],[gross]]/1000000</f>
        <v>23.014503999999999</v>
      </c>
      <c r="K3526" s="61">
        <f>Table1[[#This Row],[budget]]/1000000</f>
        <v>100</v>
      </c>
      <c r="L3526" s="71">
        <f>Table1[[#This Row],[Profit_Margin]]/1000000</f>
        <v>-76.985495999999998</v>
      </c>
    </row>
    <row r="3527" spans="1:12">
      <c r="A3527" s="68" t="s">
        <v>278</v>
      </c>
      <c r="B3527" s="61">
        <v>144</v>
      </c>
      <c r="C3527" s="62">
        <v>318759914</v>
      </c>
      <c r="D3527" s="61" t="s">
        <v>73</v>
      </c>
      <c r="E3527" s="61" t="s">
        <v>757</v>
      </c>
      <c r="F3527" s="61" t="s">
        <v>37</v>
      </c>
      <c r="G3527" s="62">
        <v>150000000</v>
      </c>
      <c r="H3527" s="61">
        <v>7.1</v>
      </c>
      <c r="I3527" s="62">
        <f>Table1[[#This Row],[gross]]-Table1[[#This Row],[budget]]</f>
        <v>168759914</v>
      </c>
      <c r="J3527" s="61">
        <f>Table1[[#This Row],[gross]]/1000000</f>
        <v>318.75991399999998</v>
      </c>
      <c r="K3527" s="61">
        <f>Table1[[#This Row],[budget]]/1000000</f>
        <v>150</v>
      </c>
      <c r="L3527" s="71">
        <f>Table1[[#This Row],[Profit_Margin]]/1000000</f>
        <v>168.75991400000001</v>
      </c>
    </row>
    <row r="3528" spans="1:12">
      <c r="A3528" s="68" t="s">
        <v>278</v>
      </c>
      <c r="B3528" s="61">
        <v>165</v>
      </c>
      <c r="C3528" s="62">
        <v>245428137</v>
      </c>
      <c r="D3528" s="61" t="s">
        <v>73</v>
      </c>
      <c r="E3528" s="61" t="s">
        <v>287</v>
      </c>
      <c r="F3528" s="61" t="s">
        <v>37</v>
      </c>
      <c r="G3528" s="62">
        <v>210000000</v>
      </c>
      <c r="H3528" s="61">
        <v>5.7</v>
      </c>
      <c r="I3528" s="62">
        <f>Table1[[#This Row],[gross]]-Table1[[#This Row],[budget]]</f>
        <v>35428137</v>
      </c>
      <c r="J3528" s="61">
        <f>Table1[[#This Row],[gross]]/1000000</f>
        <v>245.42813699999999</v>
      </c>
      <c r="K3528" s="61">
        <f>Table1[[#This Row],[budget]]/1000000</f>
        <v>210</v>
      </c>
      <c r="L3528" s="71">
        <f>Table1[[#This Row],[Profit_Margin]]/1000000</f>
        <v>35.428137</v>
      </c>
    </row>
    <row r="3529" spans="1:12">
      <c r="A3529" s="68" t="s">
        <v>278</v>
      </c>
      <c r="B3529" s="61">
        <v>154</v>
      </c>
      <c r="C3529" s="62">
        <v>352358779</v>
      </c>
      <c r="D3529" s="61" t="s">
        <v>73</v>
      </c>
      <c r="E3529" s="61" t="s">
        <v>386</v>
      </c>
      <c r="F3529" s="61" t="s">
        <v>37</v>
      </c>
      <c r="G3529" s="62">
        <v>195000000</v>
      </c>
      <c r="H3529" s="61">
        <v>6.3</v>
      </c>
      <c r="I3529" s="62">
        <f>Table1[[#This Row],[gross]]-Table1[[#This Row],[budget]]</f>
        <v>157358779</v>
      </c>
      <c r="J3529" s="61">
        <f>Table1[[#This Row],[gross]]/1000000</f>
        <v>352.35877900000003</v>
      </c>
      <c r="K3529" s="61">
        <f>Table1[[#This Row],[budget]]/1000000</f>
        <v>195</v>
      </c>
      <c r="L3529" s="71">
        <f>Table1[[#This Row],[Profit_Margin]]/1000000</f>
        <v>157.358779</v>
      </c>
    </row>
    <row r="3530" spans="1:12">
      <c r="A3530" s="68" t="s">
        <v>278</v>
      </c>
      <c r="B3530" s="61">
        <v>150</v>
      </c>
      <c r="C3530" s="62">
        <v>402076689</v>
      </c>
      <c r="D3530" s="61" t="s">
        <v>73</v>
      </c>
      <c r="E3530" s="61" t="s">
        <v>281</v>
      </c>
      <c r="F3530" s="61" t="s">
        <v>37</v>
      </c>
      <c r="G3530" s="62">
        <v>200000000</v>
      </c>
      <c r="H3530" s="61">
        <v>6</v>
      </c>
      <c r="I3530" s="62">
        <f>Table1[[#This Row],[gross]]-Table1[[#This Row],[budget]]</f>
        <v>202076689</v>
      </c>
      <c r="J3530" s="61">
        <f>Table1[[#This Row],[gross]]/1000000</f>
        <v>402.07668899999999</v>
      </c>
      <c r="K3530" s="61">
        <f>Table1[[#This Row],[budget]]/1000000</f>
        <v>200</v>
      </c>
      <c r="L3530" s="71">
        <f>Table1[[#This Row],[Profit_Margin]]/1000000</f>
        <v>202.07668899999999</v>
      </c>
    </row>
    <row r="3531" spans="1:12">
      <c r="A3531" s="68" t="s">
        <v>1114</v>
      </c>
      <c r="B3531" s="61">
        <v>87</v>
      </c>
      <c r="C3531" s="62">
        <v>43095600</v>
      </c>
      <c r="D3531" s="61" t="s">
        <v>334</v>
      </c>
      <c r="E3531" s="61" t="s">
        <v>7973</v>
      </c>
      <c r="F3531" s="61" t="s">
        <v>37</v>
      </c>
      <c r="G3531" s="62">
        <v>32000000</v>
      </c>
      <c r="H3531" s="61">
        <v>6.3</v>
      </c>
      <c r="I3531" s="62">
        <f>Table1[[#This Row],[gross]]-Table1[[#This Row],[budget]]</f>
        <v>11095600</v>
      </c>
      <c r="J3531" s="61">
        <f>Table1[[#This Row],[gross]]/1000000</f>
        <v>43.095599999999997</v>
      </c>
      <c r="K3531" s="61">
        <f>Table1[[#This Row],[budget]]/1000000</f>
        <v>32</v>
      </c>
      <c r="L3531" s="71">
        <f>Table1[[#This Row],[Profit_Margin]]/1000000</f>
        <v>11.095599999999999</v>
      </c>
    </row>
    <row r="3532" spans="1:12">
      <c r="A3532" s="68" t="s">
        <v>13181</v>
      </c>
      <c r="B3532" s="61">
        <v>111</v>
      </c>
      <c r="C3532" s="62">
        <v>2203641</v>
      </c>
      <c r="D3532" s="61" t="s">
        <v>2142</v>
      </c>
      <c r="E3532" s="61" t="s">
        <v>13182</v>
      </c>
      <c r="F3532" s="61" t="s">
        <v>37</v>
      </c>
      <c r="G3532" s="62">
        <v>15000000</v>
      </c>
      <c r="H3532" s="61">
        <v>6.7</v>
      </c>
      <c r="I3532" s="62">
        <f>Table1[[#This Row],[gross]]-Table1[[#This Row],[budget]]</f>
        <v>-12796359</v>
      </c>
      <c r="J3532" s="61">
        <f>Table1[[#This Row],[gross]]/1000000</f>
        <v>2.2036410000000002</v>
      </c>
      <c r="K3532" s="61">
        <f>Table1[[#This Row],[budget]]/1000000</f>
        <v>15</v>
      </c>
      <c r="L3532" s="71">
        <f>Table1[[#This Row],[Profit_Margin]]/1000000</f>
        <v>-12.796359000000001</v>
      </c>
    </row>
    <row r="3533" spans="1:12">
      <c r="A3533" s="68" t="s">
        <v>20711</v>
      </c>
      <c r="B3533" s="61">
        <v>108</v>
      </c>
      <c r="C3533" s="62">
        <v>505295</v>
      </c>
      <c r="D3533" s="61" t="s">
        <v>7043</v>
      </c>
      <c r="E3533" s="61" t="s">
        <v>20714</v>
      </c>
      <c r="F3533" s="61" t="s">
        <v>20718</v>
      </c>
      <c r="G3533" s="62">
        <v>1800000</v>
      </c>
      <c r="H3533" s="61">
        <v>7.5</v>
      </c>
      <c r="I3533" s="62">
        <f>Table1[[#This Row],[gross]]-Table1[[#This Row],[budget]]</f>
        <v>-1294705</v>
      </c>
      <c r="J3533" s="61">
        <f>Table1[[#This Row],[gross]]/1000000</f>
        <v>0.50529500000000005</v>
      </c>
      <c r="K3533" s="61">
        <f>Table1[[#This Row],[budget]]/1000000</f>
        <v>1.8</v>
      </c>
      <c r="L3533" s="71">
        <f>Table1[[#This Row],[Profit_Margin]]/1000000</f>
        <v>-1.294705</v>
      </c>
    </row>
    <row r="3534" spans="1:12">
      <c r="A3534" s="68" t="s">
        <v>1658</v>
      </c>
      <c r="B3534" s="61">
        <v>95</v>
      </c>
      <c r="C3534" s="62">
        <v>38120554</v>
      </c>
      <c r="D3534" s="61" t="s">
        <v>416</v>
      </c>
      <c r="E3534" s="61" t="s">
        <v>1869</v>
      </c>
      <c r="F3534" s="61" t="s">
        <v>37</v>
      </c>
      <c r="G3534" s="62">
        <v>140000000</v>
      </c>
      <c r="H3534" s="61">
        <v>7.1</v>
      </c>
      <c r="I3534" s="62">
        <f>Table1[[#This Row],[gross]]-Table1[[#This Row],[budget]]</f>
        <v>-101879446</v>
      </c>
      <c r="J3534" s="61">
        <f>Table1[[#This Row],[gross]]/1000000</f>
        <v>38.120553999999998</v>
      </c>
      <c r="K3534" s="61">
        <f>Table1[[#This Row],[budget]]/1000000</f>
        <v>140</v>
      </c>
      <c r="L3534" s="71">
        <f>Table1[[#This Row],[Profit_Margin]]/1000000</f>
        <v>-101.879446</v>
      </c>
    </row>
    <row r="3535" spans="1:12">
      <c r="A3535" s="68" t="s">
        <v>272</v>
      </c>
      <c r="B3535" s="61">
        <v>95</v>
      </c>
      <c r="C3535" s="62">
        <v>695229</v>
      </c>
      <c r="D3535" s="61" t="s">
        <v>2527</v>
      </c>
      <c r="E3535" s="61" t="s">
        <v>21168</v>
      </c>
      <c r="F3535" s="61" t="s">
        <v>37</v>
      </c>
      <c r="G3535" s="62">
        <v>1300000</v>
      </c>
      <c r="H3535" s="61">
        <v>7.2</v>
      </c>
      <c r="I3535" s="62">
        <f>Table1[[#This Row],[gross]]-Table1[[#This Row],[budget]]</f>
        <v>-604771</v>
      </c>
      <c r="J3535" s="61">
        <f>Table1[[#This Row],[gross]]/1000000</f>
        <v>0.69522899999999999</v>
      </c>
      <c r="K3535" s="61">
        <f>Table1[[#This Row],[budget]]/1000000</f>
        <v>1.3</v>
      </c>
      <c r="L3535" s="71">
        <f>Table1[[#This Row],[Profit_Margin]]/1000000</f>
        <v>-0.60477099999999995</v>
      </c>
    </row>
    <row r="3536" spans="1:12">
      <c r="A3536" s="68" t="s">
        <v>22938</v>
      </c>
      <c r="B3536" s="61">
        <v>86</v>
      </c>
      <c r="C3536" s="62">
        <v>617172</v>
      </c>
      <c r="D3536" s="61" t="s">
        <v>67</v>
      </c>
      <c r="E3536" s="61" t="s">
        <v>22940</v>
      </c>
      <c r="F3536" s="61" t="s">
        <v>37</v>
      </c>
      <c r="G3536" s="62">
        <v>375000</v>
      </c>
      <c r="H3536" s="61">
        <v>7</v>
      </c>
      <c r="I3536" s="62">
        <f>Table1[[#This Row],[gross]]-Table1[[#This Row],[budget]]</f>
        <v>242172</v>
      </c>
      <c r="J3536" s="61">
        <f>Table1[[#This Row],[gross]]/1000000</f>
        <v>0.61717200000000005</v>
      </c>
      <c r="K3536" s="61">
        <f>Table1[[#This Row],[budget]]/1000000</f>
        <v>0.375</v>
      </c>
      <c r="L3536" s="71">
        <f>Table1[[#This Row],[Profit_Margin]]/1000000</f>
        <v>0.242172</v>
      </c>
    </row>
    <row r="3537" spans="1:12">
      <c r="A3537" s="68" t="s">
        <v>1902</v>
      </c>
      <c r="B3537" s="61">
        <v>96</v>
      </c>
      <c r="C3537" s="62">
        <v>16667084</v>
      </c>
      <c r="D3537" s="61" t="s">
        <v>12639</v>
      </c>
      <c r="E3537" s="61" t="s">
        <v>15002</v>
      </c>
      <c r="F3537" s="61" t="s">
        <v>37</v>
      </c>
      <c r="G3537" s="62">
        <v>11000000</v>
      </c>
      <c r="H3537" s="61">
        <v>7.1</v>
      </c>
      <c r="I3537" s="62">
        <f>Table1[[#This Row],[gross]]-Table1[[#This Row],[budget]]</f>
        <v>5667084</v>
      </c>
      <c r="J3537" s="61">
        <f>Table1[[#This Row],[gross]]/1000000</f>
        <v>16.667083999999999</v>
      </c>
      <c r="K3537" s="61">
        <f>Table1[[#This Row],[budget]]/1000000</f>
        <v>11</v>
      </c>
      <c r="L3537" s="71">
        <f>Table1[[#This Row],[Profit_Margin]]/1000000</f>
        <v>5.667084</v>
      </c>
    </row>
    <row r="3538" spans="1:12">
      <c r="A3538" s="68" t="s">
        <v>9947</v>
      </c>
      <c r="B3538" s="61">
        <v>115</v>
      </c>
      <c r="C3538" s="62">
        <v>12626905</v>
      </c>
      <c r="D3538" s="61" t="s">
        <v>464</v>
      </c>
      <c r="E3538" s="61" t="s">
        <v>11230</v>
      </c>
      <c r="F3538" s="61" t="s">
        <v>37</v>
      </c>
      <c r="G3538" s="62">
        <v>20000000</v>
      </c>
      <c r="H3538" s="61">
        <v>6.3</v>
      </c>
      <c r="I3538" s="62">
        <f>Table1[[#This Row],[gross]]-Table1[[#This Row],[budget]]</f>
        <v>-7373095</v>
      </c>
      <c r="J3538" s="61">
        <f>Table1[[#This Row],[gross]]/1000000</f>
        <v>12.626905000000001</v>
      </c>
      <c r="K3538" s="61">
        <f>Table1[[#This Row],[budget]]/1000000</f>
        <v>20</v>
      </c>
      <c r="L3538" s="71">
        <f>Table1[[#This Row],[Profit_Margin]]/1000000</f>
        <v>-7.3730950000000002</v>
      </c>
    </row>
    <row r="3539" spans="1:12">
      <c r="A3539" s="68" t="s">
        <v>9430</v>
      </c>
      <c r="B3539" s="61">
        <v>94</v>
      </c>
      <c r="C3539" s="62">
        <v>1247453</v>
      </c>
      <c r="D3539" s="61" t="s">
        <v>2527</v>
      </c>
      <c r="E3539" s="61" t="s">
        <v>18129</v>
      </c>
      <c r="F3539" s="61" t="s">
        <v>37</v>
      </c>
      <c r="G3539" s="62">
        <v>2800000</v>
      </c>
      <c r="H3539" s="61">
        <v>6.8</v>
      </c>
      <c r="I3539" s="62">
        <f>Table1[[#This Row],[gross]]-Table1[[#This Row],[budget]]</f>
        <v>-1552547</v>
      </c>
      <c r="J3539" s="61">
        <f>Table1[[#This Row],[gross]]/1000000</f>
        <v>1.2474529999999999</v>
      </c>
      <c r="K3539" s="61">
        <f>Table1[[#This Row],[budget]]/1000000</f>
        <v>2.8</v>
      </c>
      <c r="L3539" s="71">
        <f>Table1[[#This Row],[Profit_Margin]]/1000000</f>
        <v>-1.5525469999999999</v>
      </c>
    </row>
    <row r="3540" spans="1:12">
      <c r="A3540" s="68" t="s">
        <v>18972</v>
      </c>
      <c r="B3540" s="61">
        <v>103</v>
      </c>
      <c r="C3540" s="62">
        <v>252652</v>
      </c>
      <c r="D3540" s="61" t="s">
        <v>18974</v>
      </c>
      <c r="E3540" s="61" t="s">
        <v>18976</v>
      </c>
      <c r="F3540" s="61" t="s">
        <v>17494</v>
      </c>
      <c r="G3540" s="62">
        <v>19900000</v>
      </c>
      <c r="H3540" s="61">
        <v>7</v>
      </c>
      <c r="I3540" s="62">
        <f>Table1[[#This Row],[gross]]-Table1[[#This Row],[budget]]</f>
        <v>-19647348</v>
      </c>
      <c r="J3540" s="61">
        <f>Table1[[#This Row],[gross]]/1000000</f>
        <v>0.25265199999999999</v>
      </c>
      <c r="K3540" s="61">
        <f>Table1[[#This Row],[budget]]/1000000</f>
        <v>19.899999999999999</v>
      </c>
      <c r="L3540" s="71">
        <f>Table1[[#This Row],[Profit_Margin]]/1000000</f>
        <v>-19.647348000000001</v>
      </c>
    </row>
    <row r="3541" spans="1:12">
      <c r="A3541" s="68" t="s">
        <v>299</v>
      </c>
      <c r="B3541" s="61">
        <v>125</v>
      </c>
      <c r="C3541" s="62">
        <v>172051787</v>
      </c>
      <c r="D3541" s="61" t="s">
        <v>73</v>
      </c>
      <c r="E3541" s="61" t="s">
        <v>302</v>
      </c>
      <c r="F3541" s="61" t="s">
        <v>37</v>
      </c>
      <c r="G3541" s="62">
        <v>170000000</v>
      </c>
      <c r="H3541" s="61">
        <v>6.8</v>
      </c>
      <c r="I3541" s="62">
        <f>Table1[[#This Row],[gross]]-Table1[[#This Row],[budget]]</f>
        <v>2051787</v>
      </c>
      <c r="J3541" s="61">
        <f>Table1[[#This Row],[gross]]/1000000</f>
        <v>172.05178699999999</v>
      </c>
      <c r="K3541" s="61">
        <f>Table1[[#This Row],[budget]]/1000000</f>
        <v>170</v>
      </c>
      <c r="L3541" s="71">
        <f>Table1[[#This Row],[Profit_Margin]]/1000000</f>
        <v>2.051787</v>
      </c>
    </row>
    <row r="3542" spans="1:12">
      <c r="A3542" s="68" t="s">
        <v>11940</v>
      </c>
      <c r="B3542" s="61">
        <v>105</v>
      </c>
      <c r="C3542" s="62">
        <v>8508843</v>
      </c>
      <c r="D3542" s="61" t="s">
        <v>4219</v>
      </c>
      <c r="E3542" s="61" t="s">
        <v>11942</v>
      </c>
      <c r="F3542" s="61" t="s">
        <v>37</v>
      </c>
      <c r="G3542" s="62">
        <v>18000000</v>
      </c>
      <c r="H3542" s="61">
        <v>5.5</v>
      </c>
      <c r="I3542" s="62">
        <f>Table1[[#This Row],[gross]]-Table1[[#This Row],[budget]]</f>
        <v>-9491157</v>
      </c>
      <c r="J3542" s="61">
        <f>Table1[[#This Row],[gross]]/1000000</f>
        <v>8.5088430000000006</v>
      </c>
      <c r="K3542" s="61">
        <f>Table1[[#This Row],[budget]]/1000000</f>
        <v>18</v>
      </c>
      <c r="L3542" s="71">
        <f>Table1[[#This Row],[Profit_Margin]]/1000000</f>
        <v>-9.4911569999999994</v>
      </c>
    </row>
    <row r="3543" spans="1:12">
      <c r="A3543" s="68" t="s">
        <v>2112</v>
      </c>
      <c r="B3543" s="61">
        <v>121</v>
      </c>
      <c r="C3543" s="62">
        <v>110416702</v>
      </c>
      <c r="D3543" s="61" t="s">
        <v>2136</v>
      </c>
      <c r="E3543" s="61" t="s">
        <v>2137</v>
      </c>
      <c r="F3543" s="61" t="s">
        <v>37</v>
      </c>
      <c r="G3543" s="62">
        <v>92000000</v>
      </c>
      <c r="H3543" s="61">
        <v>7</v>
      </c>
      <c r="I3543" s="62">
        <f>Table1[[#This Row],[gross]]-Table1[[#This Row],[budget]]</f>
        <v>18416702</v>
      </c>
      <c r="J3543" s="61">
        <f>Table1[[#This Row],[gross]]/1000000</f>
        <v>110.416702</v>
      </c>
      <c r="K3543" s="61">
        <f>Table1[[#This Row],[budget]]/1000000</f>
        <v>92</v>
      </c>
      <c r="L3543" s="71">
        <f>Table1[[#This Row],[Profit_Margin]]/1000000</f>
        <v>18.416702000000001</v>
      </c>
    </row>
    <row r="3544" spans="1:12">
      <c r="A3544" s="68" t="s">
        <v>710</v>
      </c>
      <c r="B3544" s="61">
        <v>196</v>
      </c>
      <c r="C3544" s="62">
        <v>133228348</v>
      </c>
      <c r="D3544" s="61" t="s">
        <v>953</v>
      </c>
      <c r="E3544" s="61" t="s">
        <v>954</v>
      </c>
      <c r="F3544" s="61" t="s">
        <v>37</v>
      </c>
      <c r="G3544" s="62">
        <v>175000000</v>
      </c>
      <c r="H3544" s="61">
        <v>7.2</v>
      </c>
      <c r="I3544" s="62">
        <f>Table1[[#This Row],[gross]]-Table1[[#This Row],[budget]]</f>
        <v>-41771652</v>
      </c>
      <c r="J3544" s="61">
        <f>Table1[[#This Row],[gross]]/1000000</f>
        <v>133.22834800000001</v>
      </c>
      <c r="K3544" s="61">
        <f>Table1[[#This Row],[budget]]/1000000</f>
        <v>175</v>
      </c>
      <c r="L3544" s="71">
        <f>Table1[[#This Row],[Profit_Margin]]/1000000</f>
        <v>-41.771652000000003</v>
      </c>
    </row>
    <row r="3545" spans="1:12">
      <c r="A3545" s="68" t="s">
        <v>21033</v>
      </c>
      <c r="B3545" s="61">
        <v>90</v>
      </c>
      <c r="C3545" s="62">
        <v>52166</v>
      </c>
      <c r="D3545" s="61" t="s">
        <v>3409</v>
      </c>
      <c r="E3545" s="61" t="s">
        <v>21034</v>
      </c>
      <c r="F3545" s="61" t="s">
        <v>37</v>
      </c>
      <c r="G3545" s="62">
        <v>2000000</v>
      </c>
      <c r="H3545" s="61">
        <v>6.7</v>
      </c>
      <c r="I3545" s="62">
        <f>Table1[[#This Row],[gross]]-Table1[[#This Row],[budget]]</f>
        <v>-1947834</v>
      </c>
      <c r="J3545" s="61">
        <f>Table1[[#This Row],[gross]]/1000000</f>
        <v>5.2165999999999997E-2</v>
      </c>
      <c r="K3545" s="61">
        <f>Table1[[#This Row],[budget]]/1000000</f>
        <v>2</v>
      </c>
      <c r="L3545" s="71">
        <f>Table1[[#This Row],[Profit_Margin]]/1000000</f>
        <v>-1.9478340000000001</v>
      </c>
    </row>
    <row r="3546" spans="1:12">
      <c r="A3546" s="68" t="s">
        <v>7113</v>
      </c>
      <c r="B3546" s="61">
        <v>110</v>
      </c>
      <c r="C3546" s="62">
        <v>171031347</v>
      </c>
      <c r="D3546" s="61" t="s">
        <v>6038</v>
      </c>
      <c r="E3546" s="61" t="s">
        <v>7273</v>
      </c>
      <c r="F3546" s="61" t="s">
        <v>37</v>
      </c>
      <c r="G3546" s="62">
        <v>38000000</v>
      </c>
      <c r="H3546" s="61">
        <v>7.7</v>
      </c>
      <c r="I3546" s="62">
        <f>Table1[[#This Row],[gross]]-Table1[[#This Row],[budget]]</f>
        <v>133031347</v>
      </c>
      <c r="J3546" s="61">
        <f>Table1[[#This Row],[gross]]/1000000</f>
        <v>171.03134700000001</v>
      </c>
      <c r="K3546" s="61">
        <f>Table1[[#This Row],[budget]]/1000000</f>
        <v>38</v>
      </c>
      <c r="L3546" s="71">
        <f>Table1[[#This Row],[Profit_Margin]]/1000000</f>
        <v>133.03134700000001</v>
      </c>
    </row>
    <row r="3547" spans="1:12">
      <c r="A3547" s="68" t="s">
        <v>29</v>
      </c>
      <c r="B3547" s="61">
        <v>141</v>
      </c>
      <c r="C3547" s="62">
        <v>146282411</v>
      </c>
      <c r="D3547" s="61" t="s">
        <v>1733</v>
      </c>
      <c r="E3547" s="61" t="s">
        <v>1735</v>
      </c>
      <c r="F3547" s="61" t="s">
        <v>37</v>
      </c>
      <c r="G3547" s="62">
        <v>115000000</v>
      </c>
      <c r="H3547" s="61">
        <v>7.2</v>
      </c>
      <c r="I3547" s="62">
        <f>Table1[[#This Row],[gross]]-Table1[[#This Row],[budget]]</f>
        <v>31282411</v>
      </c>
      <c r="J3547" s="61">
        <f>Table1[[#This Row],[gross]]/1000000</f>
        <v>146.282411</v>
      </c>
      <c r="K3547" s="61">
        <f>Table1[[#This Row],[budget]]/1000000</f>
        <v>115</v>
      </c>
      <c r="L3547" s="71">
        <f>Table1[[#This Row],[Profit_Margin]]/1000000</f>
        <v>31.282411</v>
      </c>
    </row>
    <row r="3548" spans="1:12">
      <c r="A3548" s="68" t="s">
        <v>1739</v>
      </c>
      <c r="B3548" s="61">
        <v>121</v>
      </c>
      <c r="C3548" s="62">
        <v>12281500</v>
      </c>
      <c r="D3548" s="61" t="s">
        <v>5806</v>
      </c>
      <c r="E3548" s="61" t="s">
        <v>13925</v>
      </c>
      <c r="F3548" s="61" t="s">
        <v>37</v>
      </c>
      <c r="G3548" s="62">
        <v>13000000</v>
      </c>
      <c r="H3548" s="61">
        <v>8</v>
      </c>
      <c r="I3548" s="62">
        <f>Table1[[#This Row],[gross]]-Table1[[#This Row],[budget]]</f>
        <v>-718500</v>
      </c>
      <c r="J3548" s="61">
        <f>Table1[[#This Row],[gross]]/1000000</f>
        <v>12.281499999999999</v>
      </c>
      <c r="K3548" s="61">
        <f>Table1[[#This Row],[budget]]/1000000</f>
        <v>13</v>
      </c>
      <c r="L3548" s="71">
        <f>Table1[[#This Row],[Profit_Margin]]/1000000</f>
        <v>-0.71850000000000003</v>
      </c>
    </row>
    <row r="3549" spans="1:12">
      <c r="A3549" s="68" t="s">
        <v>11891</v>
      </c>
      <c r="B3549" s="61">
        <v>103</v>
      </c>
      <c r="C3549" s="62">
        <v>1530535</v>
      </c>
      <c r="D3549" s="61" t="s">
        <v>1415</v>
      </c>
      <c r="E3549" s="61" t="s">
        <v>15720</v>
      </c>
      <c r="F3549" s="61" t="s">
        <v>37</v>
      </c>
      <c r="G3549" s="62">
        <v>9000000</v>
      </c>
      <c r="H3549" s="61">
        <v>5.7</v>
      </c>
      <c r="I3549" s="62">
        <f>Table1[[#This Row],[gross]]-Table1[[#This Row],[budget]]</f>
        <v>-7469465</v>
      </c>
      <c r="J3549" s="61">
        <f>Table1[[#This Row],[gross]]/1000000</f>
        <v>1.530535</v>
      </c>
      <c r="K3549" s="61">
        <f>Table1[[#This Row],[budget]]/1000000</f>
        <v>9</v>
      </c>
      <c r="L3549" s="71">
        <f>Table1[[#This Row],[Profit_Margin]]/1000000</f>
        <v>-7.4694649999999996</v>
      </c>
    </row>
    <row r="3550" spans="1:12">
      <c r="A3550" s="68" t="s">
        <v>15148</v>
      </c>
      <c r="B3550" s="61">
        <v>106</v>
      </c>
      <c r="C3550" s="62">
        <v>58214</v>
      </c>
      <c r="D3550" s="61" t="s">
        <v>2125</v>
      </c>
      <c r="E3550" s="61" t="s">
        <v>18667</v>
      </c>
      <c r="F3550" s="61" t="s">
        <v>37</v>
      </c>
      <c r="G3550" s="62">
        <v>9500000</v>
      </c>
      <c r="H3550" s="61">
        <v>7</v>
      </c>
      <c r="I3550" s="62">
        <f>Table1[[#This Row],[gross]]-Table1[[#This Row],[budget]]</f>
        <v>-9441786</v>
      </c>
      <c r="J3550" s="61">
        <f>Table1[[#This Row],[gross]]/1000000</f>
        <v>5.8214000000000002E-2</v>
      </c>
      <c r="K3550" s="61">
        <f>Table1[[#This Row],[budget]]/1000000</f>
        <v>9.5</v>
      </c>
      <c r="L3550" s="71">
        <f>Table1[[#This Row],[Profit_Margin]]/1000000</f>
        <v>-9.4417860000000005</v>
      </c>
    </row>
    <row r="3551" spans="1:12">
      <c r="A3551" s="68" t="s">
        <v>816</v>
      </c>
      <c r="B3551" s="61">
        <v>94</v>
      </c>
      <c r="C3551" s="62">
        <v>2912363</v>
      </c>
      <c r="D3551" s="61" t="s">
        <v>1935</v>
      </c>
      <c r="E3551" s="61" t="s">
        <v>19417</v>
      </c>
      <c r="F3551" s="61" t="s">
        <v>19421</v>
      </c>
      <c r="G3551" s="62">
        <v>3000000</v>
      </c>
      <c r="H3551" s="61">
        <v>7.3</v>
      </c>
      <c r="I3551" s="62">
        <f>Table1[[#This Row],[gross]]-Table1[[#This Row],[budget]]</f>
        <v>-87637</v>
      </c>
      <c r="J3551" s="61">
        <f>Table1[[#This Row],[gross]]/1000000</f>
        <v>2.912363</v>
      </c>
      <c r="K3551" s="61">
        <f>Table1[[#This Row],[budget]]/1000000</f>
        <v>3</v>
      </c>
      <c r="L3551" s="71">
        <f>Table1[[#This Row],[Profit_Margin]]/1000000</f>
        <v>-8.7637000000000007E-2</v>
      </c>
    </row>
    <row r="3552" spans="1:12">
      <c r="A3552" s="68" t="s">
        <v>4053</v>
      </c>
      <c r="B3552" s="61">
        <v>90</v>
      </c>
      <c r="C3552" s="62">
        <v>19158074</v>
      </c>
      <c r="D3552" s="61" t="s">
        <v>1996</v>
      </c>
      <c r="E3552" s="61" t="s">
        <v>12937</v>
      </c>
      <c r="F3552" s="61" t="s">
        <v>37</v>
      </c>
      <c r="G3552" s="62">
        <v>15000000</v>
      </c>
      <c r="H3552" s="61">
        <v>6.7</v>
      </c>
      <c r="I3552" s="62">
        <f>Table1[[#This Row],[gross]]-Table1[[#This Row],[budget]]</f>
        <v>4158074</v>
      </c>
      <c r="J3552" s="61">
        <f>Table1[[#This Row],[gross]]/1000000</f>
        <v>19.158073999999999</v>
      </c>
      <c r="K3552" s="61">
        <f>Table1[[#This Row],[budget]]/1000000</f>
        <v>15</v>
      </c>
      <c r="L3552" s="71">
        <f>Table1[[#This Row],[Profit_Margin]]/1000000</f>
        <v>4.158074</v>
      </c>
    </row>
    <row r="3553" spans="1:12">
      <c r="A3553" s="68" t="s">
        <v>8565</v>
      </c>
      <c r="B3553" s="61">
        <v>102</v>
      </c>
      <c r="C3553" s="62">
        <v>1281176</v>
      </c>
      <c r="D3553" s="61" t="s">
        <v>2527</v>
      </c>
      <c r="E3553" s="61" t="s">
        <v>23023</v>
      </c>
      <c r="F3553" s="61" t="s">
        <v>37</v>
      </c>
      <c r="G3553" s="62">
        <v>312000</v>
      </c>
      <c r="H3553" s="61">
        <v>6.7</v>
      </c>
      <c r="I3553" s="62">
        <f>Table1[[#This Row],[gross]]-Table1[[#This Row],[budget]]</f>
        <v>969176</v>
      </c>
      <c r="J3553" s="61">
        <f>Table1[[#This Row],[gross]]/1000000</f>
        <v>1.2811760000000001</v>
      </c>
      <c r="K3553" s="61">
        <f>Table1[[#This Row],[budget]]/1000000</f>
        <v>0.312</v>
      </c>
      <c r="L3553" s="71">
        <f>Table1[[#This Row],[Profit_Margin]]/1000000</f>
        <v>0.96917600000000004</v>
      </c>
    </row>
    <row r="3554" spans="1:12">
      <c r="A3554" s="68" t="s">
        <v>1139</v>
      </c>
      <c r="B3554" s="61">
        <v>96</v>
      </c>
      <c r="C3554" s="62">
        <v>83024900</v>
      </c>
      <c r="D3554" s="61" t="s">
        <v>307</v>
      </c>
      <c r="E3554" s="61" t="s">
        <v>1141</v>
      </c>
      <c r="F3554" s="61" t="s">
        <v>37</v>
      </c>
      <c r="G3554" s="62">
        <v>135000000</v>
      </c>
      <c r="H3554" s="61">
        <v>6.5</v>
      </c>
      <c r="I3554" s="62">
        <f>Table1[[#This Row],[gross]]-Table1[[#This Row],[budget]]</f>
        <v>-51975100</v>
      </c>
      <c r="J3554" s="61">
        <f>Table1[[#This Row],[gross]]/1000000</f>
        <v>83.024900000000002</v>
      </c>
      <c r="K3554" s="61">
        <f>Table1[[#This Row],[budget]]/1000000</f>
        <v>135</v>
      </c>
      <c r="L3554" s="71">
        <f>Table1[[#This Row],[Profit_Margin]]/1000000</f>
        <v>-51.975099999999998</v>
      </c>
    </row>
    <row r="3555" spans="1:12">
      <c r="A3555" s="68" t="s">
        <v>4789</v>
      </c>
      <c r="B3555" s="61">
        <v>100</v>
      </c>
      <c r="C3555" s="62">
        <v>11466088</v>
      </c>
      <c r="D3555" s="61" t="s">
        <v>59</v>
      </c>
      <c r="E3555" s="61" t="s">
        <v>4791</v>
      </c>
      <c r="F3555" s="61" t="s">
        <v>37</v>
      </c>
      <c r="G3555" s="62">
        <v>71000000</v>
      </c>
      <c r="H3555" s="61">
        <v>4.7</v>
      </c>
      <c r="I3555" s="62">
        <f>Table1[[#This Row],[gross]]-Table1[[#This Row],[budget]]</f>
        <v>-59533912</v>
      </c>
      <c r="J3555" s="61">
        <f>Table1[[#This Row],[gross]]/1000000</f>
        <v>11.466087999999999</v>
      </c>
      <c r="K3555" s="61">
        <f>Table1[[#This Row],[budget]]/1000000</f>
        <v>71</v>
      </c>
      <c r="L3555" s="71">
        <f>Table1[[#This Row],[Profit_Margin]]/1000000</f>
        <v>-59.533912000000001</v>
      </c>
    </row>
    <row r="3556" spans="1:12">
      <c r="A3556" s="68" t="s">
        <v>7134</v>
      </c>
      <c r="B3556" s="61">
        <v>102</v>
      </c>
      <c r="C3556" s="62">
        <v>1821983</v>
      </c>
      <c r="D3556" s="61" t="s">
        <v>19430</v>
      </c>
      <c r="E3556" s="61" t="s">
        <v>19431</v>
      </c>
      <c r="F3556" s="61" t="s">
        <v>37</v>
      </c>
      <c r="G3556" s="62">
        <v>3000000</v>
      </c>
      <c r="H3556" s="61">
        <v>5.4</v>
      </c>
      <c r="I3556" s="62">
        <f>Table1[[#This Row],[gross]]-Table1[[#This Row],[budget]]</f>
        <v>-1178017</v>
      </c>
      <c r="J3556" s="61">
        <f>Table1[[#This Row],[gross]]/1000000</f>
        <v>1.8219829999999999</v>
      </c>
      <c r="K3556" s="61">
        <f>Table1[[#This Row],[budget]]/1000000</f>
        <v>3</v>
      </c>
      <c r="L3556" s="71">
        <f>Table1[[#This Row],[Profit_Margin]]/1000000</f>
        <v>-1.1780170000000001</v>
      </c>
    </row>
    <row r="3557" spans="1:12">
      <c r="A3557" s="68" t="s">
        <v>2843</v>
      </c>
      <c r="B3557" s="61">
        <v>101</v>
      </c>
      <c r="C3557" s="62">
        <v>29500000</v>
      </c>
      <c r="D3557" s="61" t="s">
        <v>14907</v>
      </c>
      <c r="E3557" s="61" t="s">
        <v>14908</v>
      </c>
      <c r="F3557" s="61" t="s">
        <v>37</v>
      </c>
      <c r="G3557" s="62">
        <v>10000000</v>
      </c>
      <c r="H3557" s="61">
        <v>6.5</v>
      </c>
      <c r="I3557" s="62">
        <f>Table1[[#This Row],[gross]]-Table1[[#This Row],[budget]]</f>
        <v>19500000</v>
      </c>
      <c r="J3557" s="61">
        <f>Table1[[#This Row],[gross]]/1000000</f>
        <v>29.5</v>
      </c>
      <c r="K3557" s="61">
        <f>Table1[[#This Row],[budget]]/1000000</f>
        <v>10</v>
      </c>
      <c r="L3557" s="71">
        <f>Table1[[#This Row],[Profit_Margin]]/1000000</f>
        <v>19.5</v>
      </c>
    </row>
    <row r="3558" spans="1:12">
      <c r="A3558" s="68" t="s">
        <v>6148</v>
      </c>
      <c r="B3558" s="61">
        <v>122</v>
      </c>
      <c r="C3558" s="62">
        <v>191449475</v>
      </c>
      <c r="D3558" s="61" t="s">
        <v>687</v>
      </c>
      <c r="E3558" s="61" t="s">
        <v>7148</v>
      </c>
      <c r="F3558" s="61" t="s">
        <v>37</v>
      </c>
      <c r="G3558" s="62">
        <v>37000000</v>
      </c>
      <c r="H3558" s="61">
        <v>5.2</v>
      </c>
      <c r="I3558" s="62">
        <f>Table1[[#This Row],[gross]]-Table1[[#This Row],[budget]]</f>
        <v>154449475</v>
      </c>
      <c r="J3558" s="61">
        <f>Table1[[#This Row],[gross]]/1000000</f>
        <v>191.44947500000001</v>
      </c>
      <c r="K3558" s="61">
        <f>Table1[[#This Row],[budget]]/1000000</f>
        <v>37</v>
      </c>
      <c r="L3558" s="71">
        <f>Table1[[#This Row],[Profit_Margin]]/1000000</f>
        <v>154.44947500000001</v>
      </c>
    </row>
    <row r="3559" spans="1:12">
      <c r="A3559" s="68" t="s">
        <v>13777</v>
      </c>
      <c r="B3559" s="61">
        <v>111</v>
      </c>
      <c r="C3559" s="62">
        <v>985341</v>
      </c>
      <c r="D3559" s="61" t="s">
        <v>3409</v>
      </c>
      <c r="E3559" s="61" t="s">
        <v>22575</v>
      </c>
      <c r="F3559" s="61" t="s">
        <v>37</v>
      </c>
      <c r="G3559" s="62">
        <v>500000</v>
      </c>
      <c r="H3559" s="61">
        <v>7.3</v>
      </c>
      <c r="I3559" s="62">
        <f>Table1[[#This Row],[gross]]-Table1[[#This Row],[budget]]</f>
        <v>485341</v>
      </c>
      <c r="J3559" s="61">
        <f>Table1[[#This Row],[gross]]/1000000</f>
        <v>0.98534100000000002</v>
      </c>
      <c r="K3559" s="61">
        <f>Table1[[#This Row],[budget]]/1000000</f>
        <v>0.5</v>
      </c>
      <c r="L3559" s="71">
        <f>Table1[[#This Row],[Profit_Margin]]/1000000</f>
        <v>0.48534100000000002</v>
      </c>
    </row>
    <row r="3560" spans="1:12">
      <c r="A3560" s="68" t="s">
        <v>2698</v>
      </c>
      <c r="B3560" s="61">
        <v>107</v>
      </c>
      <c r="C3560" s="62">
        <v>111936400</v>
      </c>
      <c r="D3560" s="61" t="s">
        <v>1009</v>
      </c>
      <c r="E3560" s="61" t="s">
        <v>12674</v>
      </c>
      <c r="F3560" s="61" t="s">
        <v>37</v>
      </c>
      <c r="G3560" s="62">
        <v>15000000</v>
      </c>
      <c r="H3560" s="61">
        <v>6</v>
      </c>
      <c r="I3560" s="62">
        <f>Table1[[#This Row],[gross]]-Table1[[#This Row],[budget]]</f>
        <v>96936400</v>
      </c>
      <c r="J3560" s="61">
        <f>Table1[[#This Row],[gross]]/1000000</f>
        <v>111.93640000000001</v>
      </c>
      <c r="K3560" s="61">
        <f>Table1[[#This Row],[budget]]/1000000</f>
        <v>15</v>
      </c>
      <c r="L3560" s="71">
        <f>Table1[[#This Row],[Profit_Margin]]/1000000</f>
        <v>96.936400000000006</v>
      </c>
    </row>
    <row r="3561" spans="1:12">
      <c r="A3561" s="68" t="s">
        <v>1605</v>
      </c>
      <c r="B3561" s="61">
        <v>113</v>
      </c>
      <c r="C3561" s="62">
        <v>241688385</v>
      </c>
      <c r="D3561" s="61" t="s">
        <v>712</v>
      </c>
      <c r="E3561" s="61" t="s">
        <v>2303</v>
      </c>
      <c r="F3561" s="61" t="s">
        <v>37</v>
      </c>
      <c r="G3561" s="62">
        <v>92000000</v>
      </c>
      <c r="H3561" s="61">
        <v>6.3</v>
      </c>
      <c r="I3561" s="62">
        <f>Table1[[#This Row],[gross]]-Table1[[#This Row],[budget]]</f>
        <v>149688385</v>
      </c>
      <c r="J3561" s="61">
        <f>Table1[[#This Row],[gross]]/1000000</f>
        <v>241.68838500000001</v>
      </c>
      <c r="K3561" s="61">
        <f>Table1[[#This Row],[budget]]/1000000</f>
        <v>92</v>
      </c>
      <c r="L3561" s="71">
        <f>Table1[[#This Row],[Profit_Margin]]/1000000</f>
        <v>149.68838500000001</v>
      </c>
    </row>
    <row r="3562" spans="1:12">
      <c r="A3562" s="68" t="s">
        <v>2396</v>
      </c>
      <c r="B3562" s="61">
        <v>109</v>
      </c>
      <c r="C3562" s="62">
        <v>18947630</v>
      </c>
      <c r="D3562" s="61" t="s">
        <v>3271</v>
      </c>
      <c r="E3562" s="61" t="s">
        <v>3273</v>
      </c>
      <c r="F3562" s="61" t="s">
        <v>37</v>
      </c>
      <c r="G3562" s="62">
        <v>59660000</v>
      </c>
      <c r="H3562" s="61">
        <v>7.1</v>
      </c>
      <c r="I3562" s="62">
        <f>Table1[[#This Row],[gross]]-Table1[[#This Row],[budget]]</f>
        <v>-40712370</v>
      </c>
      <c r="J3562" s="61">
        <f>Table1[[#This Row],[gross]]/1000000</f>
        <v>18.94763</v>
      </c>
      <c r="K3562" s="61">
        <f>Table1[[#This Row],[budget]]/1000000</f>
        <v>59.66</v>
      </c>
      <c r="L3562" s="71">
        <f>Table1[[#This Row],[Profit_Margin]]/1000000</f>
        <v>-40.71237</v>
      </c>
    </row>
    <row r="3563" spans="1:12">
      <c r="A3563" s="68" t="s">
        <v>13756</v>
      </c>
      <c r="B3563" s="61">
        <v>90</v>
      </c>
      <c r="C3563" s="62">
        <v>22235901</v>
      </c>
      <c r="D3563" s="61" t="s">
        <v>1681</v>
      </c>
      <c r="E3563" s="61" t="s">
        <v>13757</v>
      </c>
      <c r="F3563" s="61" t="s">
        <v>37</v>
      </c>
      <c r="G3563" s="62">
        <v>6000000</v>
      </c>
      <c r="H3563" s="61">
        <v>6.1</v>
      </c>
      <c r="I3563" s="62">
        <f>Table1[[#This Row],[gross]]-Table1[[#This Row],[budget]]</f>
        <v>16235901</v>
      </c>
      <c r="J3563" s="61">
        <f>Table1[[#This Row],[gross]]/1000000</f>
        <v>22.235900999999998</v>
      </c>
      <c r="K3563" s="61">
        <f>Table1[[#This Row],[budget]]/1000000</f>
        <v>6</v>
      </c>
      <c r="L3563" s="71">
        <f>Table1[[#This Row],[Profit_Margin]]/1000000</f>
        <v>16.235900999999998</v>
      </c>
    </row>
    <row r="3564" spans="1:12">
      <c r="A3564" s="68" t="s">
        <v>15748</v>
      </c>
      <c r="B3564" s="61">
        <v>120</v>
      </c>
      <c r="C3564" s="62">
        <v>349618</v>
      </c>
      <c r="D3564" s="61" t="s">
        <v>6403</v>
      </c>
      <c r="E3564" s="61" t="s">
        <v>15749</v>
      </c>
      <c r="F3564" s="61" t="s">
        <v>37</v>
      </c>
      <c r="G3564" s="62">
        <v>9000000</v>
      </c>
      <c r="H3564" s="61">
        <v>6.1</v>
      </c>
      <c r="I3564" s="62">
        <f>Table1[[#This Row],[gross]]-Table1[[#This Row],[budget]]</f>
        <v>-8650382</v>
      </c>
      <c r="J3564" s="61">
        <f>Table1[[#This Row],[gross]]/1000000</f>
        <v>0.34961799999999998</v>
      </c>
      <c r="K3564" s="61">
        <f>Table1[[#This Row],[budget]]/1000000</f>
        <v>9</v>
      </c>
      <c r="L3564" s="71">
        <f>Table1[[#This Row],[Profit_Margin]]/1000000</f>
        <v>-8.6503820000000005</v>
      </c>
    </row>
    <row r="3565" spans="1:12">
      <c r="A3565" s="68" t="s">
        <v>17441</v>
      </c>
      <c r="B3565" s="61">
        <v>84</v>
      </c>
      <c r="C3565" s="62">
        <v>1950218</v>
      </c>
      <c r="D3565" s="61" t="s">
        <v>2527</v>
      </c>
      <c r="E3565" s="61" t="s">
        <v>21669</v>
      </c>
      <c r="F3565" s="61" t="s">
        <v>37</v>
      </c>
      <c r="G3565" s="62">
        <v>1000000</v>
      </c>
      <c r="H3565" s="61">
        <v>5.6</v>
      </c>
      <c r="I3565" s="62">
        <f>Table1[[#This Row],[gross]]-Table1[[#This Row],[budget]]</f>
        <v>950218</v>
      </c>
      <c r="J3565" s="61">
        <f>Table1[[#This Row],[gross]]/1000000</f>
        <v>1.950218</v>
      </c>
      <c r="K3565" s="61">
        <f>Table1[[#This Row],[budget]]/1000000</f>
        <v>1</v>
      </c>
      <c r="L3565" s="71">
        <f>Table1[[#This Row],[Profit_Margin]]/1000000</f>
        <v>0.95021800000000001</v>
      </c>
    </row>
    <row r="3566" spans="1:12">
      <c r="A3566" s="68" t="s">
        <v>8972</v>
      </c>
      <c r="B3566" s="61">
        <v>110</v>
      </c>
      <c r="C3566" s="62">
        <v>3148482</v>
      </c>
      <c r="D3566" s="61" t="s">
        <v>214</v>
      </c>
      <c r="E3566" s="61" t="s">
        <v>14301</v>
      </c>
      <c r="F3566" s="61" t="s">
        <v>37</v>
      </c>
      <c r="G3566" s="62">
        <v>12000000</v>
      </c>
      <c r="H3566" s="61">
        <v>7.1</v>
      </c>
      <c r="I3566" s="62">
        <f>Table1[[#This Row],[gross]]-Table1[[#This Row],[budget]]</f>
        <v>-8851518</v>
      </c>
      <c r="J3566" s="61">
        <f>Table1[[#This Row],[gross]]/1000000</f>
        <v>3.148482</v>
      </c>
      <c r="K3566" s="61">
        <f>Table1[[#This Row],[budget]]/1000000</f>
        <v>12</v>
      </c>
      <c r="L3566" s="71">
        <f>Table1[[#This Row],[Profit_Margin]]/1000000</f>
        <v>-8.8515180000000004</v>
      </c>
    </row>
    <row r="3567" spans="1:12">
      <c r="A3567" s="68" t="s">
        <v>3998</v>
      </c>
      <c r="B3567" s="61">
        <v>101</v>
      </c>
      <c r="C3567" s="62">
        <v>93307796</v>
      </c>
      <c r="D3567" s="61" t="s">
        <v>1681</v>
      </c>
      <c r="E3567" s="61" t="s">
        <v>4000</v>
      </c>
      <c r="F3567" s="61" t="s">
        <v>37</v>
      </c>
      <c r="G3567" s="62">
        <v>60000000</v>
      </c>
      <c r="H3567" s="61">
        <v>6.1</v>
      </c>
      <c r="I3567" s="62">
        <f>Table1[[#This Row],[gross]]-Table1[[#This Row],[budget]]</f>
        <v>33307796</v>
      </c>
      <c r="J3567" s="61">
        <f>Table1[[#This Row],[gross]]/1000000</f>
        <v>93.307795999999996</v>
      </c>
      <c r="K3567" s="61">
        <f>Table1[[#This Row],[budget]]/1000000</f>
        <v>60</v>
      </c>
      <c r="L3567" s="71">
        <f>Table1[[#This Row],[Profit_Margin]]/1000000</f>
        <v>33.307796000000003</v>
      </c>
    </row>
    <row r="3568" spans="1:12">
      <c r="A3568" s="68" t="s">
        <v>646</v>
      </c>
      <c r="B3568" s="61">
        <v>116</v>
      </c>
      <c r="C3568" s="62">
        <v>77086030</v>
      </c>
      <c r="D3568" s="61" t="s">
        <v>3886</v>
      </c>
      <c r="E3568" s="61" t="s">
        <v>3887</v>
      </c>
      <c r="F3568" s="61" t="s">
        <v>37</v>
      </c>
      <c r="G3568" s="62">
        <v>62000000</v>
      </c>
      <c r="H3568" s="61">
        <v>6.6</v>
      </c>
      <c r="I3568" s="62">
        <f>Table1[[#This Row],[gross]]-Table1[[#This Row],[budget]]</f>
        <v>15086030</v>
      </c>
      <c r="J3568" s="61">
        <f>Table1[[#This Row],[gross]]/1000000</f>
        <v>77.086029999999994</v>
      </c>
      <c r="K3568" s="61">
        <f>Table1[[#This Row],[budget]]/1000000</f>
        <v>62</v>
      </c>
      <c r="L3568" s="71">
        <f>Table1[[#This Row],[Profit_Margin]]/1000000</f>
        <v>15.086029999999999</v>
      </c>
    </row>
    <row r="3569" spans="1:12">
      <c r="A3569" s="68" t="s">
        <v>17827</v>
      </c>
      <c r="B3569" s="61">
        <v>150</v>
      </c>
      <c r="C3569" s="62">
        <v>6157157</v>
      </c>
      <c r="D3569" s="61" t="s">
        <v>2527</v>
      </c>
      <c r="E3569" s="61" t="s">
        <v>17828</v>
      </c>
      <c r="F3569" s="61" t="s">
        <v>37</v>
      </c>
      <c r="G3569" s="62">
        <v>5000000</v>
      </c>
      <c r="H3569" s="61">
        <v>7</v>
      </c>
      <c r="I3569" s="62">
        <f>Table1[[#This Row],[gross]]-Table1[[#This Row],[budget]]</f>
        <v>1157157</v>
      </c>
      <c r="J3569" s="61">
        <f>Table1[[#This Row],[gross]]/1000000</f>
        <v>6.1571569999999998</v>
      </c>
      <c r="K3569" s="61">
        <f>Table1[[#This Row],[budget]]/1000000</f>
        <v>5</v>
      </c>
      <c r="L3569" s="71">
        <f>Table1[[#This Row],[Profit_Margin]]/1000000</f>
        <v>1.157157</v>
      </c>
    </row>
    <row r="3570" spans="1:12">
      <c r="A3570" s="68" t="s">
        <v>19697</v>
      </c>
      <c r="B3570" s="61">
        <v>113</v>
      </c>
      <c r="C3570" s="62">
        <v>9054736</v>
      </c>
      <c r="D3570" s="61" t="s">
        <v>3409</v>
      </c>
      <c r="E3570" s="61" t="s">
        <v>19699</v>
      </c>
      <c r="F3570" s="61" t="s">
        <v>37</v>
      </c>
      <c r="G3570" s="62">
        <v>2700000</v>
      </c>
      <c r="H3570" s="61">
        <v>7.1</v>
      </c>
      <c r="I3570" s="62">
        <f>Table1[[#This Row],[gross]]-Table1[[#This Row],[budget]]</f>
        <v>6354736</v>
      </c>
      <c r="J3570" s="61">
        <f>Table1[[#This Row],[gross]]/1000000</f>
        <v>9.0547360000000001</v>
      </c>
      <c r="K3570" s="61">
        <f>Table1[[#This Row],[budget]]/1000000</f>
        <v>2.7</v>
      </c>
      <c r="L3570" s="71">
        <f>Table1[[#This Row],[Profit_Margin]]/1000000</f>
        <v>6.3547359999999999</v>
      </c>
    </row>
    <row r="3571" spans="1:12">
      <c r="A3571" s="68" t="s">
        <v>8514</v>
      </c>
      <c r="B3571" s="61">
        <v>94</v>
      </c>
      <c r="C3571" s="62">
        <v>18500966</v>
      </c>
      <c r="D3571" s="61" t="s">
        <v>2208</v>
      </c>
      <c r="E3571" s="61" t="s">
        <v>8516</v>
      </c>
      <c r="F3571" s="61" t="s">
        <v>37</v>
      </c>
      <c r="G3571" s="62">
        <v>30000000</v>
      </c>
      <c r="H3571" s="61">
        <v>4.4000000000000004</v>
      </c>
      <c r="I3571" s="62">
        <f>Table1[[#This Row],[gross]]-Table1[[#This Row],[budget]]</f>
        <v>-11499034</v>
      </c>
      <c r="J3571" s="61">
        <f>Table1[[#This Row],[gross]]/1000000</f>
        <v>18.500965999999998</v>
      </c>
      <c r="K3571" s="61">
        <f>Table1[[#This Row],[budget]]/1000000</f>
        <v>30</v>
      </c>
      <c r="L3571" s="71">
        <f>Table1[[#This Row],[Profit_Margin]]/1000000</f>
        <v>-11.499034</v>
      </c>
    </row>
    <row r="3572" spans="1:12">
      <c r="A3572" s="68" t="s">
        <v>969</v>
      </c>
      <c r="B3572" s="61">
        <v>90</v>
      </c>
      <c r="C3572" s="62">
        <v>16647384</v>
      </c>
      <c r="D3572" s="61" t="s">
        <v>9780</v>
      </c>
      <c r="E3572" s="61" t="s">
        <v>9782</v>
      </c>
      <c r="F3572" s="61" t="s">
        <v>37</v>
      </c>
      <c r="G3572" s="62">
        <v>26000000</v>
      </c>
      <c r="H3572" s="61">
        <v>5.0999999999999996</v>
      </c>
      <c r="I3572" s="62">
        <f>Table1[[#This Row],[gross]]-Table1[[#This Row],[budget]]</f>
        <v>-9352616</v>
      </c>
      <c r="J3572" s="61">
        <f>Table1[[#This Row],[gross]]/1000000</f>
        <v>16.647383999999999</v>
      </c>
      <c r="K3572" s="61">
        <f>Table1[[#This Row],[budget]]/1000000</f>
        <v>26</v>
      </c>
      <c r="L3572" s="71">
        <f>Table1[[#This Row],[Profit_Margin]]/1000000</f>
        <v>-9.3526159999999994</v>
      </c>
    </row>
    <row r="3573" spans="1:12">
      <c r="A3573" s="68" t="s">
        <v>912</v>
      </c>
      <c r="B3573" s="61">
        <v>106</v>
      </c>
      <c r="C3573" s="62">
        <v>94999143</v>
      </c>
      <c r="D3573" s="61" t="s">
        <v>2202</v>
      </c>
      <c r="E3573" s="61" t="s">
        <v>3186</v>
      </c>
      <c r="F3573" s="61" t="s">
        <v>37</v>
      </c>
      <c r="G3573" s="62">
        <v>75000000</v>
      </c>
      <c r="H3573" s="61">
        <v>7.2</v>
      </c>
      <c r="I3573" s="62">
        <f>Table1[[#This Row],[gross]]-Table1[[#This Row],[budget]]</f>
        <v>19999143</v>
      </c>
      <c r="J3573" s="61">
        <f>Table1[[#This Row],[gross]]/1000000</f>
        <v>94.999143000000004</v>
      </c>
      <c r="K3573" s="61">
        <f>Table1[[#This Row],[budget]]/1000000</f>
        <v>75</v>
      </c>
      <c r="L3573" s="71">
        <f>Table1[[#This Row],[Profit_Margin]]/1000000</f>
        <v>19.999143</v>
      </c>
    </row>
    <row r="3574" spans="1:12">
      <c r="A3574" s="68" t="s">
        <v>565</v>
      </c>
      <c r="B3574" s="61">
        <v>137</v>
      </c>
      <c r="C3574" s="62">
        <v>115603980</v>
      </c>
      <c r="D3574" s="61" t="s">
        <v>3688</v>
      </c>
      <c r="E3574" s="61" t="s">
        <v>3690</v>
      </c>
      <c r="F3574" s="61" t="s">
        <v>37</v>
      </c>
      <c r="G3574" s="62">
        <v>65000000</v>
      </c>
      <c r="H3574" s="61">
        <v>7.2</v>
      </c>
      <c r="I3574" s="62">
        <f>Table1[[#This Row],[gross]]-Table1[[#This Row],[budget]]</f>
        <v>50603980</v>
      </c>
      <c r="J3574" s="61">
        <f>Table1[[#This Row],[gross]]/1000000</f>
        <v>115.60398000000001</v>
      </c>
      <c r="K3574" s="61">
        <f>Table1[[#This Row],[budget]]/1000000</f>
        <v>65</v>
      </c>
      <c r="L3574" s="71">
        <f>Table1[[#This Row],[Profit_Margin]]/1000000</f>
        <v>50.60398</v>
      </c>
    </row>
    <row r="3575" spans="1:12">
      <c r="A3575" s="68" t="s">
        <v>4154</v>
      </c>
      <c r="B3575" s="61">
        <v>92</v>
      </c>
      <c r="C3575" s="62">
        <v>50024083</v>
      </c>
      <c r="D3575" s="61" t="s">
        <v>59</v>
      </c>
      <c r="E3575" s="61" t="s">
        <v>4157</v>
      </c>
      <c r="F3575" s="61" t="s">
        <v>37</v>
      </c>
      <c r="G3575" s="62">
        <v>60000000</v>
      </c>
      <c r="H3575" s="61">
        <v>5.4</v>
      </c>
      <c r="I3575" s="62">
        <f>Table1[[#This Row],[gross]]-Table1[[#This Row],[budget]]</f>
        <v>-9975917</v>
      </c>
      <c r="J3575" s="61">
        <f>Table1[[#This Row],[gross]]/1000000</f>
        <v>50.024082999999997</v>
      </c>
      <c r="K3575" s="61">
        <f>Table1[[#This Row],[budget]]/1000000</f>
        <v>60</v>
      </c>
      <c r="L3575" s="71">
        <f>Table1[[#This Row],[Profit_Margin]]/1000000</f>
        <v>-9.9759170000000008</v>
      </c>
    </row>
    <row r="3576" spans="1:12">
      <c r="A3576" s="68" t="s">
        <v>11050</v>
      </c>
      <c r="B3576" s="61">
        <v>98</v>
      </c>
      <c r="C3576" s="62">
        <v>8500000</v>
      </c>
      <c r="D3576" s="61" t="s">
        <v>1671</v>
      </c>
      <c r="E3576" s="61" t="s">
        <v>11051</v>
      </c>
      <c r="F3576" s="61" t="s">
        <v>37</v>
      </c>
      <c r="G3576" s="62">
        <v>20000000</v>
      </c>
      <c r="H3576" s="61">
        <v>5.4</v>
      </c>
      <c r="I3576" s="62">
        <f>Table1[[#This Row],[gross]]-Table1[[#This Row],[budget]]</f>
        <v>-11500000</v>
      </c>
      <c r="J3576" s="61">
        <f>Table1[[#This Row],[gross]]/1000000</f>
        <v>8.5</v>
      </c>
      <c r="K3576" s="61">
        <f>Table1[[#This Row],[budget]]/1000000</f>
        <v>20</v>
      </c>
      <c r="L3576" s="71">
        <f>Table1[[#This Row],[Profit_Margin]]/1000000</f>
        <v>-11.5</v>
      </c>
    </row>
    <row r="3577" spans="1:12">
      <c r="A3577" s="68" t="s">
        <v>11792</v>
      </c>
      <c r="B3577" s="61">
        <v>113</v>
      </c>
      <c r="C3577" s="62">
        <v>43601508</v>
      </c>
      <c r="D3577" s="61" t="s">
        <v>1415</v>
      </c>
      <c r="E3577" s="61" t="s">
        <v>11794</v>
      </c>
      <c r="F3577" s="61" t="s">
        <v>37</v>
      </c>
      <c r="G3577" s="62">
        <v>18000000</v>
      </c>
      <c r="H3577" s="61">
        <v>6.7</v>
      </c>
      <c r="I3577" s="62">
        <f>Table1[[#This Row],[gross]]-Table1[[#This Row],[budget]]</f>
        <v>25601508</v>
      </c>
      <c r="J3577" s="61">
        <f>Table1[[#This Row],[gross]]/1000000</f>
        <v>43.601508000000003</v>
      </c>
      <c r="K3577" s="61">
        <f>Table1[[#This Row],[budget]]/1000000</f>
        <v>18</v>
      </c>
      <c r="L3577" s="71">
        <f>Table1[[#This Row],[Profit_Margin]]/1000000</f>
        <v>25.601507999999999</v>
      </c>
    </row>
    <row r="3578" spans="1:12">
      <c r="A3578" s="68" t="s">
        <v>9957</v>
      </c>
      <c r="B3578" s="61">
        <v>95</v>
      </c>
      <c r="C3578" s="62">
        <v>5654777</v>
      </c>
      <c r="D3578" s="61" t="s">
        <v>3554</v>
      </c>
      <c r="E3578" s="61" t="s">
        <v>9958</v>
      </c>
      <c r="F3578" s="61" t="s">
        <v>37</v>
      </c>
      <c r="G3578" s="62">
        <v>25000000</v>
      </c>
      <c r="H3578" s="61">
        <v>4.0999999999999996</v>
      </c>
      <c r="I3578" s="62">
        <f>Table1[[#This Row],[gross]]-Table1[[#This Row],[budget]]</f>
        <v>-19345223</v>
      </c>
      <c r="J3578" s="61">
        <f>Table1[[#This Row],[gross]]/1000000</f>
        <v>5.6547770000000002</v>
      </c>
      <c r="K3578" s="61">
        <f>Table1[[#This Row],[budget]]/1000000</f>
        <v>25</v>
      </c>
      <c r="L3578" s="71">
        <f>Table1[[#This Row],[Profit_Margin]]/1000000</f>
        <v>-19.345223000000001</v>
      </c>
    </row>
    <row r="3579" spans="1:12">
      <c r="A3579" s="68" t="s">
        <v>6800</v>
      </c>
      <c r="B3579" s="61">
        <v>86</v>
      </c>
      <c r="C3579" s="62">
        <v>38230435</v>
      </c>
      <c r="D3579" s="61" t="s">
        <v>2136</v>
      </c>
      <c r="E3579" s="61" t="s">
        <v>9578</v>
      </c>
      <c r="F3579" s="61" t="s">
        <v>37</v>
      </c>
      <c r="G3579" s="62">
        <v>25000000</v>
      </c>
      <c r="H3579" s="61">
        <v>5.8</v>
      </c>
      <c r="I3579" s="62">
        <f>Table1[[#This Row],[gross]]-Table1[[#This Row],[budget]]</f>
        <v>13230435</v>
      </c>
      <c r="J3579" s="61">
        <f>Table1[[#This Row],[gross]]/1000000</f>
        <v>38.230435</v>
      </c>
      <c r="K3579" s="61">
        <f>Table1[[#This Row],[budget]]/1000000</f>
        <v>25</v>
      </c>
      <c r="L3579" s="71">
        <f>Table1[[#This Row],[Profit_Margin]]/1000000</f>
        <v>13.230435</v>
      </c>
    </row>
    <row r="3580" spans="1:12">
      <c r="A3580" s="68" t="s">
        <v>1617</v>
      </c>
      <c r="B3580" s="61">
        <v>133</v>
      </c>
      <c r="C3580" s="62">
        <v>51483949</v>
      </c>
      <c r="D3580" s="61" t="s">
        <v>1364</v>
      </c>
      <c r="E3580" s="61" t="s">
        <v>10387</v>
      </c>
      <c r="F3580" s="61" t="s">
        <v>37</v>
      </c>
      <c r="G3580" s="62">
        <v>22000000</v>
      </c>
      <c r="H3580" s="61">
        <v>7</v>
      </c>
      <c r="I3580" s="62">
        <f>Table1[[#This Row],[gross]]-Table1[[#This Row],[budget]]</f>
        <v>29483949</v>
      </c>
      <c r="J3580" s="61">
        <f>Table1[[#This Row],[gross]]/1000000</f>
        <v>51.483949000000003</v>
      </c>
      <c r="K3580" s="61">
        <f>Table1[[#This Row],[budget]]/1000000</f>
        <v>22</v>
      </c>
      <c r="L3580" s="71">
        <f>Table1[[#This Row],[Profit_Margin]]/1000000</f>
        <v>29.483948999999999</v>
      </c>
    </row>
    <row r="3581" spans="1:12">
      <c r="A3581" s="68" t="s">
        <v>3456</v>
      </c>
      <c r="B3581" s="61">
        <v>88</v>
      </c>
      <c r="C3581" s="62">
        <v>62321039</v>
      </c>
      <c r="D3581" s="61" t="s">
        <v>3458</v>
      </c>
      <c r="E3581" s="61" t="s">
        <v>3459</v>
      </c>
      <c r="F3581" s="61" t="s">
        <v>37</v>
      </c>
      <c r="G3581" s="62">
        <v>70000000</v>
      </c>
      <c r="H3581" s="61">
        <v>6.4</v>
      </c>
      <c r="I3581" s="62">
        <f>Table1[[#This Row],[gross]]-Table1[[#This Row],[budget]]</f>
        <v>-7678961</v>
      </c>
      <c r="J3581" s="61">
        <f>Table1[[#This Row],[gross]]/1000000</f>
        <v>62.321038999999999</v>
      </c>
      <c r="K3581" s="61">
        <f>Table1[[#This Row],[budget]]/1000000</f>
        <v>70</v>
      </c>
      <c r="L3581" s="71">
        <f>Table1[[#This Row],[Profit_Margin]]/1000000</f>
        <v>-7.6789610000000001</v>
      </c>
    </row>
    <row r="3582" spans="1:12">
      <c r="A3582" s="68" t="s">
        <v>1617</v>
      </c>
      <c r="B3582" s="61">
        <v>102</v>
      </c>
      <c r="C3582" s="62">
        <v>62318875</v>
      </c>
      <c r="D3582" s="61" t="s">
        <v>262</v>
      </c>
      <c r="E3582" s="61" t="s">
        <v>6043</v>
      </c>
      <c r="F3582" s="61" t="s">
        <v>37</v>
      </c>
      <c r="G3582" s="62">
        <v>50000000</v>
      </c>
      <c r="H3582" s="61">
        <v>6.8</v>
      </c>
      <c r="I3582" s="62">
        <f>Table1[[#This Row],[gross]]-Table1[[#This Row],[budget]]</f>
        <v>12318875</v>
      </c>
      <c r="J3582" s="61">
        <f>Table1[[#This Row],[gross]]/1000000</f>
        <v>62.318874999999998</v>
      </c>
      <c r="K3582" s="61">
        <f>Table1[[#This Row],[budget]]/1000000</f>
        <v>50</v>
      </c>
      <c r="L3582" s="71">
        <f>Table1[[#This Row],[Profit_Margin]]/1000000</f>
        <v>12.318875</v>
      </c>
    </row>
    <row r="3583" spans="1:12">
      <c r="A3583" s="68" t="s">
        <v>7379</v>
      </c>
      <c r="B3583" s="61">
        <v>92</v>
      </c>
      <c r="C3583" s="62">
        <v>45802315</v>
      </c>
      <c r="D3583" s="61" t="s">
        <v>262</v>
      </c>
      <c r="E3583" s="61" t="s">
        <v>7381</v>
      </c>
      <c r="F3583" s="61" t="s">
        <v>37</v>
      </c>
      <c r="G3583" s="62">
        <v>35000000</v>
      </c>
      <c r="H3583" s="61">
        <v>6.6</v>
      </c>
      <c r="I3583" s="62">
        <f>Table1[[#This Row],[gross]]-Table1[[#This Row],[budget]]</f>
        <v>10802315</v>
      </c>
      <c r="J3583" s="61">
        <f>Table1[[#This Row],[gross]]/1000000</f>
        <v>45.802315</v>
      </c>
      <c r="K3583" s="61">
        <f>Table1[[#This Row],[budget]]/1000000</f>
        <v>35</v>
      </c>
      <c r="L3583" s="71">
        <f>Table1[[#This Row],[Profit_Margin]]/1000000</f>
        <v>10.802315</v>
      </c>
    </row>
    <row r="3584" spans="1:12">
      <c r="A3584" s="68" t="s">
        <v>15779</v>
      </c>
      <c r="B3584" s="61">
        <v>97</v>
      </c>
      <c r="C3584" s="62">
        <v>1046166</v>
      </c>
      <c r="D3584" s="61" t="s">
        <v>6545</v>
      </c>
      <c r="E3584" s="61" t="s">
        <v>15780</v>
      </c>
      <c r="F3584" s="61" t="s">
        <v>37</v>
      </c>
      <c r="G3584" s="62">
        <v>9000000</v>
      </c>
      <c r="H3584" s="61">
        <v>4.2</v>
      </c>
      <c r="I3584" s="62">
        <f>Table1[[#This Row],[gross]]-Table1[[#This Row],[budget]]</f>
        <v>-7953834</v>
      </c>
      <c r="J3584" s="61">
        <f>Table1[[#This Row],[gross]]/1000000</f>
        <v>1.0461659999999999</v>
      </c>
      <c r="K3584" s="61">
        <f>Table1[[#This Row],[budget]]/1000000</f>
        <v>9</v>
      </c>
      <c r="L3584" s="71">
        <f>Table1[[#This Row],[Profit_Margin]]/1000000</f>
        <v>-7.9538339999999996</v>
      </c>
    </row>
    <row r="3585" spans="1:12">
      <c r="A3585" s="68" t="s">
        <v>4356</v>
      </c>
      <c r="B3585" s="61">
        <v>94</v>
      </c>
      <c r="C3585" s="62">
        <v>12398628</v>
      </c>
      <c r="D3585" s="61" t="s">
        <v>11197</v>
      </c>
      <c r="E3585" s="61" t="s">
        <v>11198</v>
      </c>
      <c r="F3585" s="61" t="s">
        <v>37</v>
      </c>
      <c r="G3585" s="62">
        <v>20000000</v>
      </c>
      <c r="H3585" s="61">
        <v>6.1</v>
      </c>
      <c r="I3585" s="62">
        <f>Table1[[#This Row],[gross]]-Table1[[#This Row],[budget]]</f>
        <v>-7601372</v>
      </c>
      <c r="J3585" s="61">
        <f>Table1[[#This Row],[gross]]/1000000</f>
        <v>12.398628</v>
      </c>
      <c r="K3585" s="61">
        <f>Table1[[#This Row],[budget]]/1000000</f>
        <v>20</v>
      </c>
      <c r="L3585" s="71">
        <f>Table1[[#This Row],[Profit_Margin]]/1000000</f>
        <v>-7.6013719999999996</v>
      </c>
    </row>
    <row r="3586" spans="1:12">
      <c r="A3586" s="68" t="s">
        <v>5175</v>
      </c>
      <c r="B3586" s="61">
        <v>124</v>
      </c>
      <c r="C3586" s="62">
        <v>52752475</v>
      </c>
      <c r="D3586" s="61" t="s">
        <v>4075</v>
      </c>
      <c r="E3586" s="61" t="s">
        <v>5178</v>
      </c>
      <c r="F3586" s="61" t="s">
        <v>37</v>
      </c>
      <c r="G3586" s="62">
        <v>50000000</v>
      </c>
      <c r="H3586" s="61">
        <v>6.7</v>
      </c>
      <c r="I3586" s="62">
        <f>Table1[[#This Row],[gross]]-Table1[[#This Row],[budget]]</f>
        <v>2752475</v>
      </c>
      <c r="J3586" s="61">
        <f>Table1[[#This Row],[gross]]/1000000</f>
        <v>52.752474999999997</v>
      </c>
      <c r="K3586" s="61">
        <f>Table1[[#This Row],[budget]]/1000000</f>
        <v>50</v>
      </c>
      <c r="L3586" s="71">
        <f>Table1[[#This Row],[Profit_Margin]]/1000000</f>
        <v>2.752475</v>
      </c>
    </row>
    <row r="3587" spans="1:12">
      <c r="A3587" s="68" t="s">
        <v>7754</v>
      </c>
      <c r="B3587" s="61">
        <v>91</v>
      </c>
      <c r="C3587" s="62">
        <v>10214013</v>
      </c>
      <c r="D3587" s="61" t="s">
        <v>1671</v>
      </c>
      <c r="E3587" s="61" t="s">
        <v>7756</v>
      </c>
      <c r="F3587" s="61" t="s">
        <v>37</v>
      </c>
      <c r="G3587" s="62">
        <v>35000000</v>
      </c>
      <c r="H3587" s="61">
        <v>5.4</v>
      </c>
      <c r="I3587" s="62">
        <f>Table1[[#This Row],[gross]]-Table1[[#This Row],[budget]]</f>
        <v>-24785987</v>
      </c>
      <c r="J3587" s="61">
        <f>Table1[[#This Row],[gross]]/1000000</f>
        <v>10.214013</v>
      </c>
      <c r="K3587" s="61">
        <f>Table1[[#This Row],[budget]]/1000000</f>
        <v>35</v>
      </c>
      <c r="L3587" s="71">
        <f>Table1[[#This Row],[Profit_Margin]]/1000000</f>
        <v>-24.785986999999999</v>
      </c>
    </row>
    <row r="3588" spans="1:12">
      <c r="A3588" s="68" t="s">
        <v>3694</v>
      </c>
      <c r="B3588" s="61">
        <v>131</v>
      </c>
      <c r="C3588" s="62">
        <v>101157447</v>
      </c>
      <c r="D3588" s="61" t="s">
        <v>1765</v>
      </c>
      <c r="E3588" s="61" t="s">
        <v>13344</v>
      </c>
      <c r="F3588" s="61" t="s">
        <v>37</v>
      </c>
      <c r="G3588" s="62">
        <v>14400000</v>
      </c>
      <c r="H3588" s="61">
        <v>8.3000000000000007</v>
      </c>
      <c r="I3588" s="62">
        <f>Table1[[#This Row],[gross]]-Table1[[#This Row],[budget]]</f>
        <v>86757447</v>
      </c>
      <c r="J3588" s="61">
        <f>Table1[[#This Row],[gross]]/1000000</f>
        <v>101.157447</v>
      </c>
      <c r="K3588" s="61">
        <f>Table1[[#This Row],[budget]]/1000000</f>
        <v>14.4</v>
      </c>
      <c r="L3588" s="71">
        <f>Table1[[#This Row],[Profit_Margin]]/1000000</f>
        <v>86.757446999999999</v>
      </c>
    </row>
    <row r="3589" spans="1:12">
      <c r="A3589" s="68" t="s">
        <v>21520</v>
      </c>
      <c r="B3589" s="61">
        <v>83</v>
      </c>
      <c r="C3589" s="62">
        <v>31537320</v>
      </c>
      <c r="D3589" s="61" t="s">
        <v>3030</v>
      </c>
      <c r="E3589" s="61" t="s">
        <v>21522</v>
      </c>
      <c r="F3589" s="61" t="s">
        <v>37</v>
      </c>
      <c r="G3589" s="62">
        <v>1000000</v>
      </c>
      <c r="H3589" s="61">
        <v>5.7</v>
      </c>
      <c r="I3589" s="62">
        <f>Table1[[#This Row],[gross]]-Table1[[#This Row],[budget]]</f>
        <v>30537320</v>
      </c>
      <c r="J3589" s="61">
        <f>Table1[[#This Row],[gross]]/1000000</f>
        <v>31.537320000000001</v>
      </c>
      <c r="K3589" s="61">
        <f>Table1[[#This Row],[budget]]/1000000</f>
        <v>1</v>
      </c>
      <c r="L3589" s="71">
        <f>Table1[[#This Row],[Profit_Margin]]/1000000</f>
        <v>30.537320000000001</v>
      </c>
    </row>
    <row r="3590" spans="1:12">
      <c r="A3590" s="68" t="s">
        <v>1155</v>
      </c>
      <c r="B3590" s="61">
        <v>111</v>
      </c>
      <c r="C3590" s="62">
        <v>31471430</v>
      </c>
      <c r="D3590" s="61" t="s">
        <v>2819</v>
      </c>
      <c r="E3590" s="61" t="s">
        <v>11817</v>
      </c>
      <c r="F3590" s="61" t="s">
        <v>37</v>
      </c>
      <c r="G3590" s="62">
        <v>15000000</v>
      </c>
      <c r="H3590" s="61">
        <v>7.6</v>
      </c>
      <c r="I3590" s="62">
        <f>Table1[[#This Row],[gross]]-Table1[[#This Row],[budget]]</f>
        <v>16471430</v>
      </c>
      <c r="J3590" s="61">
        <f>Table1[[#This Row],[gross]]/1000000</f>
        <v>31.471430000000002</v>
      </c>
      <c r="K3590" s="61">
        <f>Table1[[#This Row],[budget]]/1000000</f>
        <v>15</v>
      </c>
      <c r="L3590" s="71">
        <f>Table1[[#This Row],[Profit_Margin]]/1000000</f>
        <v>16.471430000000002</v>
      </c>
    </row>
    <row r="3591" spans="1:12">
      <c r="A3591" s="68" t="s">
        <v>6809</v>
      </c>
      <c r="B3591" s="61">
        <v>83</v>
      </c>
      <c r="C3591" s="62">
        <v>10431220</v>
      </c>
      <c r="D3591" s="61" t="s">
        <v>647</v>
      </c>
      <c r="E3591" s="61" t="s">
        <v>6810</v>
      </c>
      <c r="F3591" s="61" t="s">
        <v>37</v>
      </c>
      <c r="G3591" s="62">
        <v>24000000</v>
      </c>
      <c r="H3591" s="61">
        <v>4.0999999999999996</v>
      </c>
      <c r="I3591" s="62">
        <f>Table1[[#This Row],[gross]]-Table1[[#This Row],[budget]]</f>
        <v>-13568780</v>
      </c>
      <c r="J3591" s="61">
        <f>Table1[[#This Row],[gross]]/1000000</f>
        <v>10.43122</v>
      </c>
      <c r="K3591" s="61">
        <f>Table1[[#This Row],[budget]]/1000000</f>
        <v>24</v>
      </c>
      <c r="L3591" s="71">
        <f>Table1[[#This Row],[Profit_Margin]]/1000000</f>
        <v>-13.56878</v>
      </c>
    </row>
    <row r="3592" spans="1:12">
      <c r="A3592" s="68" t="s">
        <v>5128</v>
      </c>
      <c r="B3592" s="61">
        <v>113</v>
      </c>
      <c r="C3592" s="62">
        <v>61094903</v>
      </c>
      <c r="D3592" s="61" t="s">
        <v>1156</v>
      </c>
      <c r="E3592" s="61" t="s">
        <v>6445</v>
      </c>
      <c r="F3592" s="61" t="s">
        <v>37</v>
      </c>
      <c r="G3592" s="62">
        <v>30000000</v>
      </c>
      <c r="H3592" s="61">
        <v>6.9</v>
      </c>
      <c r="I3592" s="62">
        <f>Table1[[#This Row],[gross]]-Table1[[#This Row],[budget]]</f>
        <v>31094903</v>
      </c>
      <c r="J3592" s="61">
        <f>Table1[[#This Row],[gross]]/1000000</f>
        <v>61.094903000000002</v>
      </c>
      <c r="K3592" s="61">
        <f>Table1[[#This Row],[budget]]/1000000</f>
        <v>30</v>
      </c>
      <c r="L3592" s="71">
        <f>Table1[[#This Row],[Profit_Margin]]/1000000</f>
        <v>31.094902999999999</v>
      </c>
    </row>
    <row r="3593" spans="1:12">
      <c r="A3593" s="68" t="s">
        <v>1114</v>
      </c>
      <c r="B3593" s="61">
        <v>103</v>
      </c>
      <c r="C3593" s="62">
        <v>24520892</v>
      </c>
      <c r="D3593" s="61" t="s">
        <v>464</v>
      </c>
      <c r="E3593" s="61" t="s">
        <v>6060</v>
      </c>
      <c r="F3593" s="61" t="s">
        <v>37</v>
      </c>
      <c r="G3593" s="62">
        <v>45000000</v>
      </c>
      <c r="H3593" s="61">
        <v>7</v>
      </c>
      <c r="I3593" s="62">
        <f>Table1[[#This Row],[gross]]-Table1[[#This Row],[budget]]</f>
        <v>-20479108</v>
      </c>
      <c r="J3593" s="61">
        <f>Table1[[#This Row],[gross]]/1000000</f>
        <v>24.520892</v>
      </c>
      <c r="K3593" s="61">
        <f>Table1[[#This Row],[budget]]/1000000</f>
        <v>45</v>
      </c>
      <c r="L3593" s="71">
        <f>Table1[[#This Row],[Profit_Margin]]/1000000</f>
        <v>-20.479108</v>
      </c>
    </row>
    <row r="3594" spans="1:12">
      <c r="A3594" s="68" t="s">
        <v>1739</v>
      </c>
      <c r="B3594" s="61">
        <v>98</v>
      </c>
      <c r="C3594" s="62">
        <v>81557479</v>
      </c>
      <c r="D3594" s="61" t="s">
        <v>59</v>
      </c>
      <c r="E3594" s="61" t="s">
        <v>2083</v>
      </c>
      <c r="F3594" s="61" t="s">
        <v>37</v>
      </c>
      <c r="G3594" s="62">
        <v>100000000</v>
      </c>
      <c r="H3594" s="61">
        <v>6.8</v>
      </c>
      <c r="I3594" s="62">
        <f>Table1[[#This Row],[gross]]-Table1[[#This Row],[budget]]</f>
        <v>-18442521</v>
      </c>
      <c r="J3594" s="61">
        <f>Table1[[#This Row],[gross]]/1000000</f>
        <v>81.557479000000001</v>
      </c>
      <c r="K3594" s="61">
        <f>Table1[[#This Row],[budget]]/1000000</f>
        <v>100</v>
      </c>
      <c r="L3594" s="71">
        <f>Table1[[#This Row],[Profit_Margin]]/1000000</f>
        <v>-18.442520999999999</v>
      </c>
    </row>
    <row r="3595" spans="1:12">
      <c r="A3595" s="68" t="s">
        <v>3470</v>
      </c>
      <c r="B3595" s="61">
        <v>101</v>
      </c>
      <c r="C3595" s="62">
        <v>28687835</v>
      </c>
      <c r="D3595" s="61" t="s">
        <v>2125</v>
      </c>
      <c r="E3595" s="61" t="s">
        <v>7494</v>
      </c>
      <c r="F3595" s="61" t="s">
        <v>37</v>
      </c>
      <c r="G3595" s="62">
        <v>35000000</v>
      </c>
      <c r="H3595" s="61">
        <v>6.2</v>
      </c>
      <c r="I3595" s="62">
        <f>Table1[[#This Row],[gross]]-Table1[[#This Row],[budget]]</f>
        <v>-6312165</v>
      </c>
      <c r="J3595" s="61">
        <f>Table1[[#This Row],[gross]]/1000000</f>
        <v>28.687835</v>
      </c>
      <c r="K3595" s="61">
        <f>Table1[[#This Row],[budget]]/1000000</f>
        <v>35</v>
      </c>
      <c r="L3595" s="71">
        <f>Table1[[#This Row],[Profit_Margin]]/1000000</f>
        <v>-6.3121650000000002</v>
      </c>
    </row>
    <row r="3596" spans="1:12">
      <c r="A3596" s="68" t="s">
        <v>4134</v>
      </c>
      <c r="B3596" s="61">
        <v>124</v>
      </c>
      <c r="C3596" s="62">
        <v>51045801</v>
      </c>
      <c r="D3596" s="61" t="s">
        <v>214</v>
      </c>
      <c r="E3596" s="61" t="s">
        <v>4136</v>
      </c>
      <c r="F3596" s="61" t="s">
        <v>37</v>
      </c>
      <c r="G3596" s="62">
        <v>60000000</v>
      </c>
      <c r="H3596" s="61">
        <v>6.1</v>
      </c>
      <c r="I3596" s="62">
        <f>Table1[[#This Row],[gross]]-Table1[[#This Row],[budget]]</f>
        <v>-8954199</v>
      </c>
      <c r="J3596" s="61">
        <f>Table1[[#This Row],[gross]]/1000000</f>
        <v>51.045800999999997</v>
      </c>
      <c r="K3596" s="61">
        <f>Table1[[#This Row],[budget]]/1000000</f>
        <v>60</v>
      </c>
      <c r="L3596" s="71">
        <f>Table1[[#This Row],[Profit_Margin]]/1000000</f>
        <v>-8.9541989999999991</v>
      </c>
    </row>
    <row r="3597" spans="1:12">
      <c r="A3597" s="68" t="s">
        <v>8186</v>
      </c>
      <c r="B3597" s="61">
        <v>108</v>
      </c>
      <c r="C3597" s="62">
        <v>83813460</v>
      </c>
      <c r="D3597" s="61" t="s">
        <v>214</v>
      </c>
      <c r="E3597" s="61" t="s">
        <v>8187</v>
      </c>
      <c r="F3597" s="61" t="s">
        <v>37</v>
      </c>
      <c r="G3597" s="62">
        <v>25000000</v>
      </c>
      <c r="H3597" s="61">
        <v>7.4</v>
      </c>
      <c r="I3597" s="62">
        <f>Table1[[#This Row],[gross]]-Table1[[#This Row],[budget]]</f>
        <v>58813460</v>
      </c>
      <c r="J3597" s="61">
        <f>Table1[[#This Row],[gross]]/1000000</f>
        <v>83.813460000000006</v>
      </c>
      <c r="K3597" s="61">
        <f>Table1[[#This Row],[budget]]/1000000</f>
        <v>25</v>
      </c>
      <c r="L3597" s="71">
        <f>Table1[[#This Row],[Profit_Margin]]/1000000</f>
        <v>58.813459999999999</v>
      </c>
    </row>
    <row r="3598" spans="1:12">
      <c r="A3598" s="68" t="s">
        <v>469</v>
      </c>
      <c r="B3598" s="61">
        <v>96</v>
      </c>
      <c r="C3598" s="62">
        <v>292979556</v>
      </c>
      <c r="D3598" s="61" t="s">
        <v>471</v>
      </c>
      <c r="E3598" s="61" t="s">
        <v>472</v>
      </c>
      <c r="F3598" s="61" t="s">
        <v>37</v>
      </c>
      <c r="G3598" s="62">
        <v>175000000</v>
      </c>
      <c r="H3598" s="61">
        <v>8.3000000000000007</v>
      </c>
      <c r="I3598" s="62">
        <f>Table1[[#This Row],[gross]]-Table1[[#This Row],[budget]]</f>
        <v>117979556</v>
      </c>
      <c r="J3598" s="61">
        <f>Table1[[#This Row],[gross]]/1000000</f>
        <v>292.979556</v>
      </c>
      <c r="K3598" s="61">
        <f>Table1[[#This Row],[budget]]/1000000</f>
        <v>175</v>
      </c>
      <c r="L3598" s="71">
        <f>Table1[[#This Row],[Profit_Margin]]/1000000</f>
        <v>117.979556</v>
      </c>
    </row>
    <row r="3599" spans="1:12">
      <c r="A3599" s="68" t="s">
        <v>13404</v>
      </c>
      <c r="B3599" s="61">
        <v>99</v>
      </c>
      <c r="C3599" s="62">
        <v>38048637</v>
      </c>
      <c r="D3599" s="61" t="s">
        <v>3030</v>
      </c>
      <c r="E3599" s="61" t="s">
        <v>13405</v>
      </c>
      <c r="F3599" s="61" t="s">
        <v>37</v>
      </c>
      <c r="G3599" s="62">
        <v>14000000</v>
      </c>
      <c r="H3599" s="61">
        <v>5.5</v>
      </c>
      <c r="I3599" s="62">
        <f>Table1[[#This Row],[gross]]-Table1[[#This Row],[budget]]</f>
        <v>24048637</v>
      </c>
      <c r="J3599" s="61">
        <f>Table1[[#This Row],[gross]]/1000000</f>
        <v>38.048636999999999</v>
      </c>
      <c r="K3599" s="61">
        <f>Table1[[#This Row],[budget]]/1000000</f>
        <v>14</v>
      </c>
      <c r="L3599" s="71">
        <f>Table1[[#This Row],[Profit_Margin]]/1000000</f>
        <v>24.048636999999999</v>
      </c>
    </row>
    <row r="3600" spans="1:12">
      <c r="A3600" s="68" t="s">
        <v>12932</v>
      </c>
      <c r="B3600" s="61">
        <v>97</v>
      </c>
      <c r="C3600" s="62">
        <v>21468807</v>
      </c>
      <c r="D3600" s="61" t="s">
        <v>3030</v>
      </c>
      <c r="E3600" s="61" t="s">
        <v>12934</v>
      </c>
      <c r="F3600" s="61" t="s">
        <v>37</v>
      </c>
      <c r="G3600" s="62">
        <v>14000000</v>
      </c>
      <c r="H3600" s="61">
        <v>4.0999999999999996</v>
      </c>
      <c r="I3600" s="62">
        <f>Table1[[#This Row],[gross]]-Table1[[#This Row],[budget]]</f>
        <v>7468807</v>
      </c>
      <c r="J3600" s="61">
        <f>Table1[[#This Row],[gross]]/1000000</f>
        <v>21.468807000000002</v>
      </c>
      <c r="K3600" s="61">
        <f>Table1[[#This Row],[budget]]/1000000</f>
        <v>14</v>
      </c>
      <c r="L3600" s="71">
        <f>Table1[[#This Row],[Profit_Margin]]/1000000</f>
        <v>7.468807</v>
      </c>
    </row>
    <row r="3601" spans="1:12">
      <c r="A3601" s="68" t="s">
        <v>23357</v>
      </c>
      <c r="B3601" s="61">
        <v>106</v>
      </c>
      <c r="C3601" s="62">
        <v>1027119</v>
      </c>
      <c r="D3601" s="61" t="s">
        <v>3409</v>
      </c>
      <c r="E3601" s="61" t="s">
        <v>23358</v>
      </c>
      <c r="F3601" s="61" t="s">
        <v>37</v>
      </c>
      <c r="G3601" s="62">
        <v>225000</v>
      </c>
      <c r="H3601" s="61">
        <v>7</v>
      </c>
      <c r="I3601" s="62">
        <f>Table1[[#This Row],[gross]]-Table1[[#This Row],[budget]]</f>
        <v>802119</v>
      </c>
      <c r="J3601" s="61">
        <f>Table1[[#This Row],[gross]]/1000000</f>
        <v>1.0271189999999999</v>
      </c>
      <c r="K3601" s="61">
        <f>Table1[[#This Row],[budget]]/1000000</f>
        <v>0.22500000000000001</v>
      </c>
      <c r="L3601" s="71">
        <f>Table1[[#This Row],[Profit_Margin]]/1000000</f>
        <v>0.80211900000000003</v>
      </c>
    </row>
    <row r="3602" spans="1:12">
      <c r="A3602" s="68" t="s">
        <v>5139</v>
      </c>
      <c r="B3602" s="61">
        <v>132</v>
      </c>
      <c r="C3602" s="62">
        <v>70496802</v>
      </c>
      <c r="D3602" s="61" t="s">
        <v>923</v>
      </c>
      <c r="E3602" s="61" t="s">
        <v>5140</v>
      </c>
      <c r="F3602" s="61" t="s">
        <v>37</v>
      </c>
      <c r="G3602" s="62">
        <v>54000000</v>
      </c>
      <c r="H3602" s="61">
        <v>8.1999999999999993</v>
      </c>
      <c r="I3602" s="62">
        <f>Table1[[#This Row],[gross]]-Table1[[#This Row],[budget]]</f>
        <v>16496802</v>
      </c>
      <c r="J3602" s="61">
        <f>Table1[[#This Row],[gross]]/1000000</f>
        <v>70.496802000000002</v>
      </c>
      <c r="K3602" s="61">
        <f>Table1[[#This Row],[budget]]/1000000</f>
        <v>54</v>
      </c>
      <c r="L3602" s="71">
        <f>Table1[[#This Row],[Profit_Margin]]/1000000</f>
        <v>16.496801999999999</v>
      </c>
    </row>
    <row r="3603" spans="1:12">
      <c r="A3603" s="68" t="s">
        <v>8075</v>
      </c>
      <c r="B3603" s="61">
        <v>99</v>
      </c>
      <c r="C3603" s="62">
        <v>58879132</v>
      </c>
      <c r="D3603" s="61" t="s">
        <v>4219</v>
      </c>
      <c r="E3603" s="61" t="s">
        <v>8076</v>
      </c>
      <c r="F3603" s="61" t="s">
        <v>37</v>
      </c>
      <c r="G3603" s="62">
        <v>31000000</v>
      </c>
      <c r="H3603" s="61">
        <v>6.1</v>
      </c>
      <c r="I3603" s="62">
        <f>Table1[[#This Row],[gross]]-Table1[[#This Row],[budget]]</f>
        <v>27879132</v>
      </c>
      <c r="J3603" s="61">
        <f>Table1[[#This Row],[gross]]/1000000</f>
        <v>58.879131999999998</v>
      </c>
      <c r="K3603" s="61">
        <f>Table1[[#This Row],[budget]]/1000000</f>
        <v>31</v>
      </c>
      <c r="L3603" s="71">
        <f>Table1[[#This Row],[Profit_Margin]]/1000000</f>
        <v>27.879131999999998</v>
      </c>
    </row>
    <row r="3604" spans="1:12">
      <c r="A3604" s="68" t="s">
        <v>13404</v>
      </c>
      <c r="B3604" s="61">
        <v>96</v>
      </c>
      <c r="C3604" s="62">
        <v>20384136</v>
      </c>
      <c r="D3604" s="61" t="s">
        <v>3030</v>
      </c>
      <c r="E3604" s="61" t="s">
        <v>14950</v>
      </c>
      <c r="F3604" s="61" t="s">
        <v>37</v>
      </c>
      <c r="G3604" s="62">
        <v>10000000</v>
      </c>
      <c r="H3604" s="61">
        <v>4.7</v>
      </c>
      <c r="I3604" s="62">
        <f>Table1[[#This Row],[gross]]-Table1[[#This Row],[budget]]</f>
        <v>10384136</v>
      </c>
      <c r="J3604" s="61">
        <f>Table1[[#This Row],[gross]]/1000000</f>
        <v>20.384136000000002</v>
      </c>
      <c r="K3604" s="61">
        <f>Table1[[#This Row],[budget]]/1000000</f>
        <v>10</v>
      </c>
      <c r="L3604" s="71">
        <f>Table1[[#This Row],[Profit_Margin]]/1000000</f>
        <v>10.384136</v>
      </c>
    </row>
    <row r="3605" spans="1:12">
      <c r="A3605" s="68" t="s">
        <v>3303</v>
      </c>
      <c r="B3605" s="61">
        <v>125</v>
      </c>
      <c r="C3605" s="62">
        <v>110476776</v>
      </c>
      <c r="D3605" s="61" t="s">
        <v>1681</v>
      </c>
      <c r="E3605" s="61" t="s">
        <v>4936</v>
      </c>
      <c r="F3605" s="61" t="s">
        <v>37</v>
      </c>
      <c r="G3605" s="62">
        <v>52000000</v>
      </c>
      <c r="H3605" s="61">
        <v>5.7</v>
      </c>
      <c r="I3605" s="62">
        <f>Table1[[#This Row],[gross]]-Table1[[#This Row],[budget]]</f>
        <v>58476776</v>
      </c>
      <c r="J3605" s="61">
        <f>Table1[[#This Row],[gross]]/1000000</f>
        <v>110.476776</v>
      </c>
      <c r="K3605" s="61">
        <f>Table1[[#This Row],[budget]]/1000000</f>
        <v>52</v>
      </c>
      <c r="L3605" s="71">
        <f>Table1[[#This Row],[Profit_Margin]]/1000000</f>
        <v>58.476776000000001</v>
      </c>
    </row>
    <row r="3606" spans="1:12">
      <c r="A3606" s="68" t="s">
        <v>7555</v>
      </c>
      <c r="B3606" s="61">
        <v>76</v>
      </c>
      <c r="C3606" s="62">
        <v>19447478</v>
      </c>
      <c r="D3606" s="61" t="s">
        <v>7556</v>
      </c>
      <c r="E3606" s="61" t="s">
        <v>7557</v>
      </c>
      <c r="F3606" s="61" t="s">
        <v>37</v>
      </c>
      <c r="G3606" s="62">
        <v>35000000</v>
      </c>
      <c r="H3606" s="61">
        <v>5.6</v>
      </c>
      <c r="I3606" s="62">
        <f>Table1[[#This Row],[gross]]-Table1[[#This Row],[budget]]</f>
        <v>-15552522</v>
      </c>
      <c r="J3606" s="61">
        <f>Table1[[#This Row],[gross]]/1000000</f>
        <v>19.447478</v>
      </c>
      <c r="K3606" s="61">
        <f>Table1[[#This Row],[budget]]/1000000</f>
        <v>35</v>
      </c>
      <c r="L3606" s="71">
        <f>Table1[[#This Row],[Profit_Margin]]/1000000</f>
        <v>-15.552522</v>
      </c>
    </row>
    <row r="3607" spans="1:12">
      <c r="A3607" s="68" t="s">
        <v>118</v>
      </c>
      <c r="B3607" s="61">
        <v>121</v>
      </c>
      <c r="C3607" s="62">
        <v>83077470</v>
      </c>
      <c r="D3607" s="61" t="s">
        <v>2174</v>
      </c>
      <c r="E3607" s="61" t="s">
        <v>2175</v>
      </c>
      <c r="F3607" s="61" t="s">
        <v>37</v>
      </c>
      <c r="G3607" s="62">
        <v>75000000</v>
      </c>
      <c r="H3607" s="61">
        <v>7.1</v>
      </c>
      <c r="I3607" s="62">
        <f>Table1[[#This Row],[gross]]-Table1[[#This Row],[budget]]</f>
        <v>8077470</v>
      </c>
      <c r="J3607" s="61">
        <f>Table1[[#This Row],[gross]]/1000000</f>
        <v>83.077470000000005</v>
      </c>
      <c r="K3607" s="61">
        <f>Table1[[#This Row],[budget]]/1000000</f>
        <v>75</v>
      </c>
      <c r="L3607" s="71">
        <f>Table1[[#This Row],[Profit_Margin]]/1000000</f>
        <v>8.0774699999999999</v>
      </c>
    </row>
    <row r="3608" spans="1:12">
      <c r="A3608" s="68" t="s">
        <v>19904</v>
      </c>
      <c r="B3608" s="61">
        <v>100</v>
      </c>
      <c r="C3608" s="62">
        <v>118666</v>
      </c>
      <c r="D3608" s="61" t="s">
        <v>3409</v>
      </c>
      <c r="E3608" s="61" t="s">
        <v>19905</v>
      </c>
      <c r="F3608" s="61" t="s">
        <v>37</v>
      </c>
      <c r="G3608" s="62">
        <v>2500000</v>
      </c>
      <c r="H3608" s="61">
        <v>6.6</v>
      </c>
      <c r="I3608" s="62">
        <f>Table1[[#This Row],[gross]]-Table1[[#This Row],[budget]]</f>
        <v>-2381334</v>
      </c>
      <c r="J3608" s="61">
        <f>Table1[[#This Row],[gross]]/1000000</f>
        <v>0.11866599999999999</v>
      </c>
      <c r="K3608" s="61">
        <f>Table1[[#This Row],[budget]]/1000000</f>
        <v>2.5</v>
      </c>
      <c r="L3608" s="71">
        <f>Table1[[#This Row],[Profit_Margin]]/1000000</f>
        <v>-2.3813339999999998</v>
      </c>
    </row>
    <row r="3609" spans="1:12">
      <c r="A3609" s="68" t="s">
        <v>6308</v>
      </c>
      <c r="B3609" s="61">
        <v>100</v>
      </c>
      <c r="C3609" s="62">
        <v>19900000</v>
      </c>
      <c r="D3609" s="61" t="s">
        <v>9661</v>
      </c>
      <c r="E3609" s="61" t="s">
        <v>13436</v>
      </c>
      <c r="F3609" s="61" t="s">
        <v>37</v>
      </c>
      <c r="G3609" s="62">
        <v>20000000</v>
      </c>
      <c r="H3609" s="61">
        <v>4.5</v>
      </c>
      <c r="I3609" s="62">
        <f>Table1[[#This Row],[gross]]-Table1[[#This Row],[budget]]</f>
        <v>-100000</v>
      </c>
      <c r="J3609" s="61">
        <f>Table1[[#This Row],[gross]]/1000000</f>
        <v>19.899999999999999</v>
      </c>
      <c r="K3609" s="61">
        <f>Table1[[#This Row],[budget]]/1000000</f>
        <v>20</v>
      </c>
      <c r="L3609" s="71">
        <f>Table1[[#This Row],[Profit_Margin]]/1000000</f>
        <v>-0.1</v>
      </c>
    </row>
    <row r="3610" spans="1:12">
      <c r="A3610" s="68" t="s">
        <v>8382</v>
      </c>
      <c r="B3610" s="61">
        <v>82</v>
      </c>
      <c r="C3610" s="62">
        <v>36658108</v>
      </c>
      <c r="D3610" s="61" t="s">
        <v>1671</v>
      </c>
      <c r="E3610" s="61" t="s">
        <v>10853</v>
      </c>
      <c r="F3610" s="61" t="s">
        <v>37</v>
      </c>
      <c r="G3610" s="62">
        <v>20000000</v>
      </c>
      <c r="H3610" s="61">
        <v>3.5</v>
      </c>
      <c r="I3610" s="62">
        <f>Table1[[#This Row],[gross]]-Table1[[#This Row],[budget]]</f>
        <v>16658108</v>
      </c>
      <c r="J3610" s="61">
        <f>Table1[[#This Row],[gross]]/1000000</f>
        <v>36.658107999999999</v>
      </c>
      <c r="K3610" s="61">
        <f>Table1[[#This Row],[budget]]/1000000</f>
        <v>20</v>
      </c>
      <c r="L3610" s="71">
        <f>Table1[[#This Row],[Profit_Margin]]/1000000</f>
        <v>16.658107999999999</v>
      </c>
    </row>
    <row r="3611" spans="1:12">
      <c r="A3611" s="68" t="s">
        <v>5367</v>
      </c>
      <c r="B3611" s="61">
        <v>104</v>
      </c>
      <c r="C3611" s="62">
        <v>20241395</v>
      </c>
      <c r="D3611" s="61" t="s">
        <v>4904</v>
      </c>
      <c r="E3611" s="61" t="s">
        <v>11025</v>
      </c>
      <c r="F3611" s="61" t="s">
        <v>37</v>
      </c>
      <c r="G3611" s="62">
        <v>20000000</v>
      </c>
      <c r="H3611" s="61">
        <v>6.1</v>
      </c>
      <c r="I3611" s="62">
        <f>Table1[[#This Row],[gross]]-Table1[[#This Row],[budget]]</f>
        <v>241395</v>
      </c>
      <c r="J3611" s="61">
        <f>Table1[[#This Row],[gross]]/1000000</f>
        <v>20.241395000000001</v>
      </c>
      <c r="K3611" s="61">
        <f>Table1[[#This Row],[budget]]/1000000</f>
        <v>20</v>
      </c>
      <c r="L3611" s="71">
        <f>Table1[[#This Row],[Profit_Margin]]/1000000</f>
        <v>0.241395</v>
      </c>
    </row>
    <row r="3612" spans="1:12">
      <c r="A3612" s="68" t="s">
        <v>11131</v>
      </c>
      <c r="B3612" s="61">
        <v>92</v>
      </c>
      <c r="C3612" s="62">
        <v>2964</v>
      </c>
      <c r="D3612" s="61" t="s">
        <v>8199</v>
      </c>
      <c r="E3612" s="61" t="s">
        <v>12589</v>
      </c>
      <c r="F3612" s="61" t="s">
        <v>37</v>
      </c>
      <c r="G3612" s="62">
        <v>16000000</v>
      </c>
      <c r="H3612" s="61">
        <v>5.0999999999999996</v>
      </c>
      <c r="I3612" s="62">
        <f>Table1[[#This Row],[gross]]-Table1[[#This Row],[budget]]</f>
        <v>-15997036</v>
      </c>
      <c r="J3612" s="61">
        <f>Table1[[#This Row],[gross]]/1000000</f>
        <v>2.9640000000000001E-3</v>
      </c>
      <c r="K3612" s="61">
        <f>Table1[[#This Row],[budget]]/1000000</f>
        <v>16</v>
      </c>
      <c r="L3612" s="71">
        <f>Table1[[#This Row],[Profit_Margin]]/1000000</f>
        <v>-15.997036</v>
      </c>
    </row>
    <row r="3613" spans="1:12">
      <c r="A3613" s="68" t="s">
        <v>2166</v>
      </c>
      <c r="B3613" s="61">
        <v>94</v>
      </c>
      <c r="C3613" s="62">
        <v>21005329</v>
      </c>
      <c r="D3613" s="61" t="s">
        <v>1681</v>
      </c>
      <c r="E3613" s="61" t="s">
        <v>17032</v>
      </c>
      <c r="F3613" s="61" t="s">
        <v>37</v>
      </c>
      <c r="G3613" s="62">
        <v>6000000</v>
      </c>
      <c r="H3613" s="61">
        <v>6.4</v>
      </c>
      <c r="I3613" s="62">
        <f>Table1[[#This Row],[gross]]-Table1[[#This Row],[budget]]</f>
        <v>15005329</v>
      </c>
      <c r="J3613" s="61">
        <f>Table1[[#This Row],[gross]]/1000000</f>
        <v>21.005329</v>
      </c>
      <c r="K3613" s="61">
        <f>Table1[[#This Row],[budget]]/1000000</f>
        <v>6</v>
      </c>
      <c r="L3613" s="71">
        <f>Table1[[#This Row],[Profit_Margin]]/1000000</f>
        <v>15.005329</v>
      </c>
    </row>
    <row r="3614" spans="1:12">
      <c r="A3614" s="68" t="s">
        <v>3347</v>
      </c>
      <c r="B3614" s="61">
        <v>141</v>
      </c>
      <c r="C3614" s="62">
        <v>100614858</v>
      </c>
      <c r="D3614" s="61" t="s">
        <v>3348</v>
      </c>
      <c r="E3614" s="61" t="s">
        <v>3349</v>
      </c>
      <c r="F3614" s="61" t="s">
        <v>37</v>
      </c>
      <c r="G3614" s="62">
        <v>68000000</v>
      </c>
      <c r="H3614" s="61">
        <v>6.9</v>
      </c>
      <c r="I3614" s="62">
        <f>Table1[[#This Row],[gross]]-Table1[[#This Row],[budget]]</f>
        <v>32614858</v>
      </c>
      <c r="J3614" s="61">
        <f>Table1[[#This Row],[gross]]/1000000</f>
        <v>100.614858</v>
      </c>
      <c r="K3614" s="61">
        <f>Table1[[#This Row],[budget]]/1000000</f>
        <v>68</v>
      </c>
      <c r="L3614" s="71">
        <f>Table1[[#This Row],[Profit_Margin]]/1000000</f>
        <v>32.614857999999998</v>
      </c>
    </row>
    <row r="3615" spans="1:12">
      <c r="A3615" s="68" t="s">
        <v>10306</v>
      </c>
      <c r="B3615" s="61">
        <v>141</v>
      </c>
      <c r="C3615" s="62">
        <v>16123851</v>
      </c>
      <c r="D3615" s="61" t="s">
        <v>3409</v>
      </c>
      <c r="E3615" s="61" t="s">
        <v>10309</v>
      </c>
      <c r="F3615" s="61" t="s">
        <v>37</v>
      </c>
      <c r="G3615" s="62">
        <v>23000000</v>
      </c>
      <c r="H3615" s="61">
        <v>6.2</v>
      </c>
      <c r="I3615" s="62">
        <f>Table1[[#This Row],[gross]]-Table1[[#This Row],[budget]]</f>
        <v>-6876149</v>
      </c>
      <c r="J3615" s="61">
        <f>Table1[[#This Row],[gross]]/1000000</f>
        <v>16.123850999999998</v>
      </c>
      <c r="K3615" s="61">
        <f>Table1[[#This Row],[budget]]/1000000</f>
        <v>23</v>
      </c>
      <c r="L3615" s="71">
        <f>Table1[[#This Row],[Profit_Margin]]/1000000</f>
        <v>-6.8761489999999998</v>
      </c>
    </row>
    <row r="3616" spans="1:12">
      <c r="A3616" s="68" t="s">
        <v>2482</v>
      </c>
      <c r="B3616" s="61">
        <v>90</v>
      </c>
      <c r="C3616" s="62">
        <v>72266306</v>
      </c>
      <c r="D3616" s="61" t="s">
        <v>2142</v>
      </c>
      <c r="E3616" s="61" t="s">
        <v>6365</v>
      </c>
      <c r="F3616" s="61" t="s">
        <v>37</v>
      </c>
      <c r="G3616" s="62">
        <v>40000000</v>
      </c>
      <c r="H3616" s="61">
        <v>6.6</v>
      </c>
      <c r="I3616" s="62">
        <f>Table1[[#This Row],[gross]]-Table1[[#This Row],[budget]]</f>
        <v>32266306</v>
      </c>
      <c r="J3616" s="61">
        <f>Table1[[#This Row],[gross]]/1000000</f>
        <v>72.266306</v>
      </c>
      <c r="K3616" s="61">
        <f>Table1[[#This Row],[budget]]/1000000</f>
        <v>40</v>
      </c>
      <c r="L3616" s="71">
        <f>Table1[[#This Row],[Profit_Margin]]/1000000</f>
        <v>32.266306</v>
      </c>
    </row>
    <row r="3617" spans="1:12">
      <c r="A3617" s="68" t="s">
        <v>4099</v>
      </c>
      <c r="B3617" s="61">
        <v>106</v>
      </c>
      <c r="C3617" s="62">
        <v>52885587</v>
      </c>
      <c r="D3617" s="61" t="s">
        <v>4479</v>
      </c>
      <c r="E3617" s="61" t="s">
        <v>12396</v>
      </c>
      <c r="F3617" s="61" t="s">
        <v>37</v>
      </c>
      <c r="G3617" s="62">
        <v>16000000</v>
      </c>
      <c r="H3617" s="61">
        <v>6.4</v>
      </c>
      <c r="I3617" s="62">
        <f>Table1[[#This Row],[gross]]-Table1[[#This Row],[budget]]</f>
        <v>36885587</v>
      </c>
      <c r="J3617" s="61">
        <f>Table1[[#This Row],[gross]]/1000000</f>
        <v>52.885587000000001</v>
      </c>
      <c r="K3617" s="61">
        <f>Table1[[#This Row],[budget]]/1000000</f>
        <v>16</v>
      </c>
      <c r="L3617" s="71">
        <f>Table1[[#This Row],[Profit_Margin]]/1000000</f>
        <v>36.885587000000001</v>
      </c>
    </row>
    <row r="3618" spans="1:12">
      <c r="A3618" s="68" t="s">
        <v>15585</v>
      </c>
      <c r="B3618" s="61">
        <v>192</v>
      </c>
      <c r="C3618" s="62">
        <v>2921738</v>
      </c>
      <c r="D3618" s="61" t="s">
        <v>2850</v>
      </c>
      <c r="E3618" s="61" t="s">
        <v>16633</v>
      </c>
      <c r="F3618" s="61" t="s">
        <v>5611</v>
      </c>
      <c r="G3618" s="62">
        <v>7000000</v>
      </c>
      <c r="H3618" s="61">
        <v>7.9</v>
      </c>
      <c r="I3618" s="62">
        <f>Table1[[#This Row],[gross]]-Table1[[#This Row],[budget]]</f>
        <v>-4078262</v>
      </c>
      <c r="J3618" s="61">
        <f>Table1[[#This Row],[gross]]/1000000</f>
        <v>2.9217379999999999</v>
      </c>
      <c r="K3618" s="61">
        <f>Table1[[#This Row],[budget]]/1000000</f>
        <v>7</v>
      </c>
      <c r="L3618" s="71">
        <f>Table1[[#This Row],[Profit_Margin]]/1000000</f>
        <v>-4.0782619999999996</v>
      </c>
    </row>
    <row r="3619" spans="1:12">
      <c r="A3619" s="68" t="s">
        <v>11327</v>
      </c>
      <c r="B3619" s="61">
        <v>125</v>
      </c>
      <c r="C3619" s="62">
        <v>3753806</v>
      </c>
      <c r="D3619" s="61" t="s">
        <v>1935</v>
      </c>
      <c r="E3619" s="61" t="s">
        <v>14637</v>
      </c>
      <c r="F3619" s="61" t="s">
        <v>37</v>
      </c>
      <c r="G3619" s="62">
        <v>11000000</v>
      </c>
      <c r="H3619" s="61">
        <v>7.7</v>
      </c>
      <c r="I3619" s="62">
        <f>Table1[[#This Row],[gross]]-Table1[[#This Row],[budget]]</f>
        <v>-7246194</v>
      </c>
      <c r="J3619" s="61">
        <f>Table1[[#This Row],[gross]]/1000000</f>
        <v>3.753806</v>
      </c>
      <c r="K3619" s="61">
        <f>Table1[[#This Row],[budget]]/1000000</f>
        <v>11</v>
      </c>
      <c r="L3619" s="71">
        <f>Table1[[#This Row],[Profit_Margin]]/1000000</f>
        <v>-7.246194</v>
      </c>
    </row>
    <row r="3620" spans="1:12">
      <c r="A3620" s="68" t="s">
        <v>1324</v>
      </c>
      <c r="B3620" s="61">
        <v>98</v>
      </c>
      <c r="C3620" s="62">
        <v>1569918</v>
      </c>
      <c r="D3620" s="61" t="s">
        <v>5685</v>
      </c>
      <c r="E3620" s="61" t="s">
        <v>12312</v>
      </c>
      <c r="F3620" s="61" t="s">
        <v>37</v>
      </c>
      <c r="G3620" s="62">
        <v>17000000</v>
      </c>
      <c r="H3620" s="61">
        <v>6.9</v>
      </c>
      <c r="I3620" s="62">
        <f>Table1[[#This Row],[gross]]-Table1[[#This Row],[budget]]</f>
        <v>-15430082</v>
      </c>
      <c r="J3620" s="61">
        <f>Table1[[#This Row],[gross]]/1000000</f>
        <v>1.5699179999999999</v>
      </c>
      <c r="K3620" s="61">
        <f>Table1[[#This Row],[budget]]/1000000</f>
        <v>17</v>
      </c>
      <c r="L3620" s="71">
        <f>Table1[[#This Row],[Profit_Margin]]/1000000</f>
        <v>-15.430082000000001</v>
      </c>
    </row>
    <row r="3621" spans="1:12">
      <c r="A3621" s="68" t="s">
        <v>313</v>
      </c>
      <c r="B3621" s="61">
        <v>124</v>
      </c>
      <c r="C3621" s="62">
        <v>68473360</v>
      </c>
      <c r="D3621" s="61" t="s">
        <v>712</v>
      </c>
      <c r="E3621" s="61" t="s">
        <v>3063</v>
      </c>
      <c r="F3621" s="61" t="s">
        <v>37</v>
      </c>
      <c r="G3621" s="62">
        <v>75000000</v>
      </c>
      <c r="H3621" s="61">
        <v>5.9</v>
      </c>
      <c r="I3621" s="62">
        <f>Table1[[#This Row],[gross]]-Table1[[#This Row],[budget]]</f>
        <v>-6526640</v>
      </c>
      <c r="J3621" s="61">
        <f>Table1[[#This Row],[gross]]/1000000</f>
        <v>68.47336</v>
      </c>
      <c r="K3621" s="61">
        <f>Table1[[#This Row],[budget]]/1000000</f>
        <v>75</v>
      </c>
      <c r="L3621" s="71">
        <f>Table1[[#This Row],[Profit_Margin]]/1000000</f>
        <v>-6.5266400000000004</v>
      </c>
    </row>
    <row r="3622" spans="1:12">
      <c r="A3622" s="68" t="s">
        <v>225</v>
      </c>
      <c r="B3622" s="61">
        <v>100</v>
      </c>
      <c r="C3622" s="62">
        <v>9801782</v>
      </c>
      <c r="D3622" s="61" t="s">
        <v>5967</v>
      </c>
      <c r="E3622" s="61" t="s">
        <v>15078</v>
      </c>
      <c r="F3622" s="61" t="s">
        <v>37</v>
      </c>
      <c r="G3622" s="62">
        <v>10000000</v>
      </c>
      <c r="H3622" s="61">
        <v>6.3</v>
      </c>
      <c r="I3622" s="62">
        <f>Table1[[#This Row],[gross]]-Table1[[#This Row],[budget]]</f>
        <v>-198218</v>
      </c>
      <c r="J3622" s="61">
        <f>Table1[[#This Row],[gross]]/1000000</f>
        <v>9.8017819999999993</v>
      </c>
      <c r="K3622" s="61">
        <f>Table1[[#This Row],[budget]]/1000000</f>
        <v>10</v>
      </c>
      <c r="L3622" s="71">
        <f>Table1[[#This Row],[Profit_Margin]]/1000000</f>
        <v>-0.19821800000000001</v>
      </c>
    </row>
    <row r="3623" spans="1:12">
      <c r="A3623" s="68" t="s">
        <v>4003</v>
      </c>
      <c r="B3623" s="61">
        <v>96</v>
      </c>
      <c r="C3623" s="62">
        <v>23213577</v>
      </c>
      <c r="D3623" s="61" t="s">
        <v>214</v>
      </c>
      <c r="E3623" s="61" t="s">
        <v>12464</v>
      </c>
      <c r="F3623" s="61" t="s">
        <v>37</v>
      </c>
      <c r="G3623" s="62">
        <v>15500000</v>
      </c>
      <c r="H3623" s="61">
        <v>7.2</v>
      </c>
      <c r="I3623" s="62">
        <f>Table1[[#This Row],[gross]]-Table1[[#This Row],[budget]]</f>
        <v>7713577</v>
      </c>
      <c r="J3623" s="61">
        <f>Table1[[#This Row],[gross]]/1000000</f>
        <v>23.213577000000001</v>
      </c>
      <c r="K3623" s="61">
        <f>Table1[[#This Row],[budget]]/1000000</f>
        <v>15.5</v>
      </c>
      <c r="L3623" s="71">
        <f>Table1[[#This Row],[Profit_Margin]]/1000000</f>
        <v>7.7135769999999999</v>
      </c>
    </row>
    <row r="3624" spans="1:12">
      <c r="A3624" s="68" t="s">
        <v>6046</v>
      </c>
      <c r="B3624" s="61">
        <v>110</v>
      </c>
      <c r="C3624" s="62">
        <v>5773519</v>
      </c>
      <c r="D3624" s="61" t="s">
        <v>3171</v>
      </c>
      <c r="E3624" s="61" t="s">
        <v>6047</v>
      </c>
      <c r="F3624" s="61" t="s">
        <v>37</v>
      </c>
      <c r="G3624" s="62">
        <v>40000000</v>
      </c>
      <c r="H3624" s="61">
        <v>6</v>
      </c>
      <c r="I3624" s="62">
        <f>Table1[[#This Row],[gross]]-Table1[[#This Row],[budget]]</f>
        <v>-34226481</v>
      </c>
      <c r="J3624" s="61">
        <f>Table1[[#This Row],[gross]]/1000000</f>
        <v>5.7735190000000003</v>
      </c>
      <c r="K3624" s="61">
        <f>Table1[[#This Row],[budget]]/1000000</f>
        <v>40</v>
      </c>
      <c r="L3624" s="71">
        <f>Table1[[#This Row],[Profit_Margin]]/1000000</f>
        <v>-34.226481</v>
      </c>
    </row>
    <row r="3625" spans="1:12">
      <c r="A3625" s="68" t="s">
        <v>8480</v>
      </c>
      <c r="B3625" s="61">
        <v>106</v>
      </c>
      <c r="C3625" s="62">
        <v>24048000</v>
      </c>
      <c r="D3625" s="61" t="s">
        <v>1401</v>
      </c>
      <c r="E3625" s="61" t="s">
        <v>8481</v>
      </c>
      <c r="F3625" s="61" t="s">
        <v>37</v>
      </c>
      <c r="G3625" s="62">
        <v>30000000</v>
      </c>
      <c r="H3625" s="61">
        <v>5.5</v>
      </c>
      <c r="I3625" s="62">
        <f>Table1[[#This Row],[gross]]-Table1[[#This Row],[budget]]</f>
        <v>-5952000</v>
      </c>
      <c r="J3625" s="61">
        <f>Table1[[#This Row],[gross]]/1000000</f>
        <v>24.047999999999998</v>
      </c>
      <c r="K3625" s="61">
        <f>Table1[[#This Row],[budget]]/1000000</f>
        <v>30</v>
      </c>
      <c r="L3625" s="71">
        <f>Table1[[#This Row],[Profit_Margin]]/1000000</f>
        <v>-5.952</v>
      </c>
    </row>
    <row r="3626" spans="1:12">
      <c r="A3626" s="68" t="s">
        <v>2260</v>
      </c>
      <c r="B3626" s="61">
        <v>104</v>
      </c>
      <c r="C3626" s="62">
        <v>47474112</v>
      </c>
      <c r="D3626" s="61" t="s">
        <v>1390</v>
      </c>
      <c r="E3626" s="61" t="s">
        <v>2262</v>
      </c>
      <c r="F3626" s="61" t="s">
        <v>37</v>
      </c>
      <c r="G3626" s="62">
        <v>90000000</v>
      </c>
      <c r="H3626" s="61">
        <v>5.4</v>
      </c>
      <c r="I3626" s="62">
        <f>Table1[[#This Row],[gross]]-Table1[[#This Row],[budget]]</f>
        <v>-42525888</v>
      </c>
      <c r="J3626" s="61">
        <f>Table1[[#This Row],[gross]]/1000000</f>
        <v>47.474111999999998</v>
      </c>
      <c r="K3626" s="61">
        <f>Table1[[#This Row],[budget]]/1000000</f>
        <v>90</v>
      </c>
      <c r="L3626" s="71">
        <f>Table1[[#This Row],[Profit_Margin]]/1000000</f>
        <v>-42.525888000000002</v>
      </c>
    </row>
    <row r="3627" spans="1:12">
      <c r="A3627" s="68" t="s">
        <v>760</v>
      </c>
      <c r="B3627" s="61">
        <v>129</v>
      </c>
      <c r="C3627" s="62">
        <v>25517500</v>
      </c>
      <c r="D3627" s="61" t="s">
        <v>5940</v>
      </c>
      <c r="E3627" s="61" t="s">
        <v>9386</v>
      </c>
      <c r="F3627" s="61" t="s">
        <v>37</v>
      </c>
      <c r="G3627" s="62">
        <v>25100000</v>
      </c>
      <c r="H3627" s="61">
        <v>6.4</v>
      </c>
      <c r="I3627" s="62">
        <f>Table1[[#This Row],[gross]]-Table1[[#This Row],[budget]]</f>
        <v>417500</v>
      </c>
      <c r="J3627" s="61">
        <f>Table1[[#This Row],[gross]]/1000000</f>
        <v>25.517499999999998</v>
      </c>
      <c r="K3627" s="61">
        <f>Table1[[#This Row],[budget]]/1000000</f>
        <v>25.1</v>
      </c>
      <c r="L3627" s="71">
        <f>Table1[[#This Row],[Profit_Margin]]/1000000</f>
        <v>0.41749999999999998</v>
      </c>
    </row>
    <row r="3628" spans="1:12">
      <c r="A3628" s="68" t="s">
        <v>3122</v>
      </c>
      <c r="B3628" s="61">
        <v>97</v>
      </c>
      <c r="C3628" s="62">
        <v>43022524</v>
      </c>
      <c r="D3628" s="61" t="s">
        <v>2527</v>
      </c>
      <c r="E3628" s="61" t="s">
        <v>12764</v>
      </c>
      <c r="F3628" s="61" t="s">
        <v>37</v>
      </c>
      <c r="G3628" s="62">
        <v>15000000</v>
      </c>
      <c r="H3628" s="61">
        <v>7.1</v>
      </c>
      <c r="I3628" s="62">
        <f>Table1[[#This Row],[gross]]-Table1[[#This Row],[budget]]</f>
        <v>28022524</v>
      </c>
      <c r="J3628" s="61">
        <f>Table1[[#This Row],[gross]]/1000000</f>
        <v>43.022523999999997</v>
      </c>
      <c r="K3628" s="61">
        <f>Table1[[#This Row],[budget]]/1000000</f>
        <v>15</v>
      </c>
      <c r="L3628" s="71">
        <f>Table1[[#This Row],[Profit_Margin]]/1000000</f>
        <v>28.022524000000001</v>
      </c>
    </row>
    <row r="3629" spans="1:12">
      <c r="A3629" s="68" t="s">
        <v>2293</v>
      </c>
      <c r="B3629" s="61">
        <v>97</v>
      </c>
      <c r="C3629" s="62">
        <v>233103</v>
      </c>
      <c r="D3629" s="61" t="s">
        <v>3409</v>
      </c>
      <c r="E3629" s="61" t="s">
        <v>16737</v>
      </c>
      <c r="F3629" s="61" t="s">
        <v>37</v>
      </c>
      <c r="G3629" s="62">
        <v>7000000</v>
      </c>
      <c r="H3629" s="61">
        <v>6.9</v>
      </c>
      <c r="I3629" s="62">
        <f>Table1[[#This Row],[gross]]-Table1[[#This Row],[budget]]</f>
        <v>-6766897</v>
      </c>
      <c r="J3629" s="61">
        <f>Table1[[#This Row],[gross]]/1000000</f>
        <v>0.233103</v>
      </c>
      <c r="K3629" s="61">
        <f>Table1[[#This Row],[budget]]/1000000</f>
        <v>7</v>
      </c>
      <c r="L3629" s="71">
        <f>Table1[[#This Row],[Profit_Margin]]/1000000</f>
        <v>-6.7668970000000002</v>
      </c>
    </row>
    <row r="3630" spans="1:12">
      <c r="A3630" s="68" t="s">
        <v>11224</v>
      </c>
      <c r="B3630" s="61">
        <v>84</v>
      </c>
      <c r="C3630" s="62">
        <v>2892582</v>
      </c>
      <c r="D3630" s="61" t="s">
        <v>1671</v>
      </c>
      <c r="E3630" s="61" t="s">
        <v>18580</v>
      </c>
      <c r="F3630" s="61" t="s">
        <v>37</v>
      </c>
      <c r="G3630" s="62">
        <v>4000000</v>
      </c>
      <c r="H3630" s="61">
        <v>7.6</v>
      </c>
      <c r="I3630" s="62">
        <f>Table1[[#This Row],[gross]]-Table1[[#This Row],[budget]]</f>
        <v>-1107418</v>
      </c>
      <c r="J3630" s="61">
        <f>Table1[[#This Row],[gross]]/1000000</f>
        <v>2.892582</v>
      </c>
      <c r="K3630" s="61">
        <f>Table1[[#This Row],[budget]]/1000000</f>
        <v>4</v>
      </c>
      <c r="L3630" s="71">
        <f>Table1[[#This Row],[Profit_Margin]]/1000000</f>
        <v>-1.107418</v>
      </c>
    </row>
    <row r="3631" spans="1:12">
      <c r="A3631" s="68" t="s">
        <v>21423</v>
      </c>
      <c r="B3631" s="61">
        <v>94</v>
      </c>
      <c r="C3631" s="62">
        <v>16101109</v>
      </c>
      <c r="D3631" s="61" t="s">
        <v>1671</v>
      </c>
      <c r="E3631" s="61" t="s">
        <v>21424</v>
      </c>
      <c r="F3631" s="61" t="s">
        <v>37</v>
      </c>
      <c r="G3631" s="62">
        <v>3000000</v>
      </c>
      <c r="H3631" s="61">
        <v>6.8</v>
      </c>
      <c r="I3631" s="62">
        <f>Table1[[#This Row],[gross]]-Table1[[#This Row],[budget]]</f>
        <v>13101109</v>
      </c>
      <c r="J3631" s="61">
        <f>Table1[[#This Row],[gross]]/1000000</f>
        <v>16.101109000000001</v>
      </c>
      <c r="K3631" s="61">
        <f>Table1[[#This Row],[budget]]/1000000</f>
        <v>3</v>
      </c>
      <c r="L3631" s="71">
        <f>Table1[[#This Row],[Profit_Margin]]/1000000</f>
        <v>13.101108999999999</v>
      </c>
    </row>
    <row r="3632" spans="1:12">
      <c r="A3632" s="68" t="s">
        <v>20880</v>
      </c>
      <c r="B3632" s="61">
        <v>108</v>
      </c>
      <c r="C3632" s="62">
        <v>19067631</v>
      </c>
      <c r="D3632" s="61" t="s">
        <v>1415</v>
      </c>
      <c r="E3632" s="61" t="s">
        <v>20881</v>
      </c>
      <c r="F3632" s="61" t="s">
        <v>37</v>
      </c>
      <c r="G3632" s="62">
        <v>2000000</v>
      </c>
      <c r="H3632" s="61">
        <v>7.1</v>
      </c>
      <c r="I3632" s="62">
        <f>Table1[[#This Row],[gross]]-Table1[[#This Row],[budget]]</f>
        <v>17067631</v>
      </c>
      <c r="J3632" s="61">
        <f>Table1[[#This Row],[gross]]/1000000</f>
        <v>19.067630999999999</v>
      </c>
      <c r="K3632" s="61">
        <f>Table1[[#This Row],[budget]]/1000000</f>
        <v>2</v>
      </c>
      <c r="L3632" s="71">
        <f>Table1[[#This Row],[Profit_Margin]]/1000000</f>
        <v>17.067630999999999</v>
      </c>
    </row>
    <row r="3633" spans="1:12">
      <c r="A3633" s="68" t="s">
        <v>7109</v>
      </c>
      <c r="B3633" s="61">
        <v>91</v>
      </c>
      <c r="C3633" s="62">
        <v>24788807</v>
      </c>
      <c r="D3633" s="61" t="s">
        <v>1671</v>
      </c>
      <c r="E3633" s="61" t="s">
        <v>19185</v>
      </c>
      <c r="F3633" s="61" t="s">
        <v>37</v>
      </c>
      <c r="G3633" s="62">
        <v>3000000</v>
      </c>
      <c r="H3633" s="61">
        <v>7.4</v>
      </c>
      <c r="I3633" s="62">
        <f>Table1[[#This Row],[gross]]-Table1[[#This Row],[budget]]</f>
        <v>21788807</v>
      </c>
      <c r="J3633" s="61">
        <f>Table1[[#This Row],[gross]]/1000000</f>
        <v>24.788806999999998</v>
      </c>
      <c r="K3633" s="61">
        <f>Table1[[#This Row],[budget]]/1000000</f>
        <v>3</v>
      </c>
      <c r="L3633" s="71">
        <f>Table1[[#This Row],[Profit_Margin]]/1000000</f>
        <v>21.788806999999998</v>
      </c>
    </row>
    <row r="3634" spans="1:12">
      <c r="A3634" s="68" t="s">
        <v>6573</v>
      </c>
      <c r="B3634" s="61">
        <v>120</v>
      </c>
      <c r="C3634" s="62">
        <v>18317151</v>
      </c>
      <c r="D3634" s="61" t="s">
        <v>6419</v>
      </c>
      <c r="E3634" s="61" t="s">
        <v>7632</v>
      </c>
      <c r="F3634" s="61" t="s">
        <v>37</v>
      </c>
      <c r="G3634" s="62">
        <v>35000000</v>
      </c>
      <c r="H3634" s="61">
        <v>6.7</v>
      </c>
      <c r="I3634" s="62">
        <f>Table1[[#This Row],[gross]]-Table1[[#This Row],[budget]]</f>
        <v>-16682849</v>
      </c>
      <c r="J3634" s="61">
        <f>Table1[[#This Row],[gross]]/1000000</f>
        <v>18.317150999999999</v>
      </c>
      <c r="K3634" s="61">
        <f>Table1[[#This Row],[budget]]/1000000</f>
        <v>35</v>
      </c>
      <c r="L3634" s="71">
        <f>Table1[[#This Row],[Profit_Margin]]/1000000</f>
        <v>-16.682849000000001</v>
      </c>
    </row>
    <row r="3635" spans="1:12">
      <c r="A3635" s="68" t="s">
        <v>1421</v>
      </c>
      <c r="B3635" s="61">
        <v>153</v>
      </c>
      <c r="C3635" s="62">
        <v>119518352</v>
      </c>
      <c r="D3635" s="61" t="s">
        <v>8771</v>
      </c>
      <c r="E3635" s="61" t="s">
        <v>8772</v>
      </c>
      <c r="F3635" s="61" t="s">
        <v>37</v>
      </c>
      <c r="G3635" s="62">
        <v>28000000</v>
      </c>
      <c r="H3635" s="61">
        <v>7.9</v>
      </c>
      <c r="I3635" s="62">
        <f>Table1[[#This Row],[gross]]-Table1[[#This Row],[budget]]</f>
        <v>91518352</v>
      </c>
      <c r="J3635" s="61">
        <f>Table1[[#This Row],[gross]]/1000000</f>
        <v>119.51835199999999</v>
      </c>
      <c r="K3635" s="61">
        <f>Table1[[#This Row],[budget]]/1000000</f>
        <v>28</v>
      </c>
      <c r="L3635" s="71">
        <f>Table1[[#This Row],[Profit_Margin]]/1000000</f>
        <v>91.518351999999993</v>
      </c>
    </row>
    <row r="3636" spans="1:12">
      <c r="A3636" s="68" t="s">
        <v>16101</v>
      </c>
      <c r="B3636" s="61">
        <v>86</v>
      </c>
      <c r="C3636" s="62">
        <v>1277257</v>
      </c>
      <c r="D3636" s="61" t="s">
        <v>1415</v>
      </c>
      <c r="E3636" s="61" t="s">
        <v>21673</v>
      </c>
      <c r="F3636" s="61" t="s">
        <v>37</v>
      </c>
      <c r="G3636" s="62">
        <v>1000000</v>
      </c>
      <c r="H3636" s="61">
        <v>6.8</v>
      </c>
      <c r="I3636" s="62">
        <f>Table1[[#This Row],[gross]]-Table1[[#This Row],[budget]]</f>
        <v>277257</v>
      </c>
      <c r="J3636" s="61">
        <f>Table1[[#This Row],[gross]]/1000000</f>
        <v>1.2772570000000001</v>
      </c>
      <c r="K3636" s="61">
        <f>Table1[[#This Row],[budget]]/1000000</f>
        <v>1</v>
      </c>
      <c r="L3636" s="71">
        <f>Table1[[#This Row],[Profit_Margin]]/1000000</f>
        <v>0.27725699999999998</v>
      </c>
    </row>
    <row r="3637" spans="1:12">
      <c r="A3637" s="68" t="s">
        <v>4554</v>
      </c>
      <c r="B3637" s="61">
        <v>86</v>
      </c>
      <c r="C3637" s="62">
        <v>45860039</v>
      </c>
      <c r="D3637" s="61" t="s">
        <v>4556</v>
      </c>
      <c r="E3637" s="61" t="s">
        <v>4557</v>
      </c>
      <c r="F3637" s="61" t="s">
        <v>37</v>
      </c>
      <c r="G3637" s="62">
        <v>56000000</v>
      </c>
      <c r="H3637" s="61">
        <v>6.2</v>
      </c>
      <c r="I3637" s="62">
        <f>Table1[[#This Row],[gross]]-Table1[[#This Row],[budget]]</f>
        <v>-10139961</v>
      </c>
      <c r="J3637" s="61">
        <f>Table1[[#This Row],[gross]]/1000000</f>
        <v>45.860039</v>
      </c>
      <c r="K3637" s="61">
        <f>Table1[[#This Row],[budget]]/1000000</f>
        <v>56</v>
      </c>
      <c r="L3637" s="71">
        <f>Table1[[#This Row],[Profit_Margin]]/1000000</f>
        <v>-10.139961</v>
      </c>
    </row>
    <row r="3638" spans="1:12">
      <c r="A3638" s="68" t="s">
        <v>2829</v>
      </c>
      <c r="B3638" s="61">
        <v>87</v>
      </c>
      <c r="C3638" s="62">
        <v>36073232</v>
      </c>
      <c r="D3638" s="61" t="s">
        <v>2831</v>
      </c>
      <c r="E3638" s="61" t="s">
        <v>2833</v>
      </c>
      <c r="F3638" s="61" t="s">
        <v>37</v>
      </c>
      <c r="G3638" s="62">
        <v>80000000</v>
      </c>
      <c r="H3638" s="61">
        <v>5.2</v>
      </c>
      <c r="I3638" s="62">
        <f>Table1[[#This Row],[gross]]-Table1[[#This Row],[budget]]</f>
        <v>-43926768</v>
      </c>
      <c r="J3638" s="61">
        <f>Table1[[#This Row],[gross]]/1000000</f>
        <v>36.073231999999997</v>
      </c>
      <c r="K3638" s="61">
        <f>Table1[[#This Row],[budget]]/1000000</f>
        <v>80</v>
      </c>
      <c r="L3638" s="71">
        <f>Table1[[#This Row],[Profit_Margin]]/1000000</f>
        <v>-43.926768000000003</v>
      </c>
    </row>
    <row r="3639" spans="1:12">
      <c r="A3639" s="68" t="s">
        <v>760</v>
      </c>
      <c r="B3639" s="61">
        <v>126</v>
      </c>
      <c r="C3639" s="62">
        <v>43848100</v>
      </c>
      <c r="D3639" s="61" t="s">
        <v>1935</v>
      </c>
      <c r="E3639" s="61" t="s">
        <v>12354</v>
      </c>
      <c r="F3639" s="61" t="s">
        <v>37</v>
      </c>
      <c r="G3639" s="62">
        <v>15000000</v>
      </c>
      <c r="H3639" s="61">
        <v>7.4</v>
      </c>
      <c r="I3639" s="62">
        <f>Table1[[#This Row],[gross]]-Table1[[#This Row],[budget]]</f>
        <v>28848100</v>
      </c>
      <c r="J3639" s="61">
        <f>Table1[[#This Row],[gross]]/1000000</f>
        <v>43.848100000000002</v>
      </c>
      <c r="K3639" s="61">
        <f>Table1[[#This Row],[budget]]/1000000</f>
        <v>15</v>
      </c>
      <c r="L3639" s="71">
        <f>Table1[[#This Row],[Profit_Margin]]/1000000</f>
        <v>28.848099999999999</v>
      </c>
    </row>
    <row r="3640" spans="1:12">
      <c r="A3640" s="68" t="s">
        <v>760</v>
      </c>
      <c r="B3640" s="61">
        <v>136</v>
      </c>
      <c r="C3640" s="62">
        <v>52474616</v>
      </c>
      <c r="D3640" s="61" t="s">
        <v>3409</v>
      </c>
      <c r="E3640" s="61" t="s">
        <v>3410</v>
      </c>
      <c r="F3640" s="61" t="s">
        <v>37</v>
      </c>
      <c r="G3640" s="62">
        <v>70000000</v>
      </c>
      <c r="H3640" s="61">
        <v>6.3</v>
      </c>
      <c r="I3640" s="62">
        <f>Table1[[#This Row],[gross]]-Table1[[#This Row],[budget]]</f>
        <v>-17525384</v>
      </c>
      <c r="J3640" s="61">
        <f>Table1[[#This Row],[gross]]/1000000</f>
        <v>52.474615999999997</v>
      </c>
      <c r="K3640" s="61">
        <f>Table1[[#This Row],[budget]]/1000000</f>
        <v>70</v>
      </c>
      <c r="L3640" s="71">
        <f>Table1[[#This Row],[Profit_Margin]]/1000000</f>
        <v>-17.525383999999999</v>
      </c>
    </row>
    <row r="3641" spans="1:12">
      <c r="A3641" s="68" t="s">
        <v>71</v>
      </c>
      <c r="B3641" s="61">
        <v>98</v>
      </c>
      <c r="C3641" s="62">
        <v>223806889</v>
      </c>
      <c r="D3641" s="61" t="s">
        <v>416</v>
      </c>
      <c r="E3641" s="61" t="s">
        <v>417</v>
      </c>
      <c r="F3641" s="61" t="s">
        <v>37</v>
      </c>
      <c r="G3641" s="62">
        <v>180000000</v>
      </c>
      <c r="H3641" s="61">
        <v>8.4</v>
      </c>
      <c r="I3641" s="62">
        <f>Table1[[#This Row],[gross]]-Table1[[#This Row],[budget]]</f>
        <v>43806889</v>
      </c>
      <c r="J3641" s="61">
        <f>Table1[[#This Row],[gross]]/1000000</f>
        <v>223.80688900000001</v>
      </c>
      <c r="K3641" s="61">
        <f>Table1[[#This Row],[budget]]/1000000</f>
        <v>180</v>
      </c>
      <c r="L3641" s="71">
        <f>Table1[[#This Row],[Profit_Margin]]/1000000</f>
        <v>43.806888999999998</v>
      </c>
    </row>
    <row r="3642" spans="1:12">
      <c r="A3642" s="68" t="s">
        <v>20295</v>
      </c>
      <c r="B3642" s="61">
        <v>90</v>
      </c>
      <c r="C3642" s="62">
        <v>2283276</v>
      </c>
      <c r="D3642" s="61" t="s">
        <v>20297</v>
      </c>
      <c r="E3642" s="61" t="s">
        <v>20298</v>
      </c>
      <c r="F3642" s="61" t="s">
        <v>11690</v>
      </c>
      <c r="G3642" s="62">
        <v>1500000</v>
      </c>
      <c r="H3642" s="61">
        <v>8</v>
      </c>
      <c r="I3642" s="62">
        <f>Table1[[#This Row],[gross]]-Table1[[#This Row],[budget]]</f>
        <v>783276</v>
      </c>
      <c r="J3642" s="61">
        <f>Table1[[#This Row],[gross]]/1000000</f>
        <v>2.2832759999999999</v>
      </c>
      <c r="K3642" s="61">
        <f>Table1[[#This Row],[budget]]/1000000</f>
        <v>1.5</v>
      </c>
      <c r="L3642" s="71">
        <f>Table1[[#This Row],[Profit_Margin]]/1000000</f>
        <v>0.78327599999999997</v>
      </c>
    </row>
    <row r="3643" spans="1:12">
      <c r="A3643" s="68" t="s">
        <v>2156</v>
      </c>
      <c r="B3643" s="61">
        <v>110</v>
      </c>
      <c r="C3643" s="62">
        <v>134568845</v>
      </c>
      <c r="D3643" s="61" t="s">
        <v>3003</v>
      </c>
      <c r="E3643" s="61" t="s">
        <v>3004</v>
      </c>
      <c r="F3643" s="61" t="s">
        <v>37</v>
      </c>
      <c r="G3643" s="62">
        <v>75000000</v>
      </c>
      <c r="H3643" s="61">
        <v>6.7</v>
      </c>
      <c r="I3643" s="62">
        <f>Table1[[#This Row],[gross]]-Table1[[#This Row],[budget]]</f>
        <v>59568845</v>
      </c>
      <c r="J3643" s="61">
        <f>Table1[[#This Row],[gross]]/1000000</f>
        <v>134.56884500000001</v>
      </c>
      <c r="K3643" s="61">
        <f>Table1[[#This Row],[budget]]/1000000</f>
        <v>75</v>
      </c>
      <c r="L3643" s="71">
        <f>Table1[[#This Row],[Profit_Margin]]/1000000</f>
        <v>59.568845000000003</v>
      </c>
    </row>
    <row r="3644" spans="1:12">
      <c r="A3644" s="68" t="s">
        <v>389</v>
      </c>
      <c r="B3644" s="61">
        <v>146</v>
      </c>
      <c r="C3644" s="62">
        <v>79883359</v>
      </c>
      <c r="D3644" s="61" t="s">
        <v>3396</v>
      </c>
      <c r="E3644" s="61" t="s">
        <v>3398</v>
      </c>
      <c r="F3644" s="61" t="s">
        <v>37</v>
      </c>
      <c r="G3644" s="62">
        <v>66000000</v>
      </c>
      <c r="H3644" s="61">
        <v>7.2</v>
      </c>
      <c r="I3644" s="62">
        <f>Table1[[#This Row],[gross]]-Table1[[#This Row],[budget]]</f>
        <v>13883359</v>
      </c>
      <c r="J3644" s="61">
        <f>Table1[[#This Row],[gross]]/1000000</f>
        <v>79.883358999999999</v>
      </c>
      <c r="K3644" s="61">
        <f>Table1[[#This Row],[budget]]/1000000</f>
        <v>66</v>
      </c>
      <c r="L3644" s="71">
        <f>Table1[[#This Row],[Profit_Margin]]/1000000</f>
        <v>13.883359</v>
      </c>
    </row>
    <row r="3645" spans="1:12">
      <c r="A3645" s="68" t="s">
        <v>389</v>
      </c>
      <c r="B3645" s="61">
        <v>116</v>
      </c>
      <c r="C3645" s="62">
        <v>234277056</v>
      </c>
      <c r="D3645" s="61" t="s">
        <v>1170</v>
      </c>
      <c r="E3645" s="61" t="s">
        <v>1184</v>
      </c>
      <c r="F3645" s="61" t="s">
        <v>37</v>
      </c>
      <c r="G3645" s="62">
        <v>132000000</v>
      </c>
      <c r="H3645" s="61">
        <v>6.5</v>
      </c>
      <c r="I3645" s="62">
        <f>Table1[[#This Row],[gross]]-Table1[[#This Row],[budget]]</f>
        <v>102277056</v>
      </c>
      <c r="J3645" s="61">
        <f>Table1[[#This Row],[gross]]/1000000</f>
        <v>234.27705599999999</v>
      </c>
      <c r="K3645" s="61">
        <f>Table1[[#This Row],[budget]]/1000000</f>
        <v>132</v>
      </c>
      <c r="L3645" s="71">
        <f>Table1[[#This Row],[Profit_Margin]]/1000000</f>
        <v>102.277056</v>
      </c>
    </row>
    <row r="3646" spans="1:12">
      <c r="A3646" s="68" t="s">
        <v>9758</v>
      </c>
      <c r="B3646" s="61">
        <v>103</v>
      </c>
      <c r="C3646" s="62">
        <v>22466994</v>
      </c>
      <c r="D3646" s="61" t="s">
        <v>334</v>
      </c>
      <c r="E3646" s="61" t="s">
        <v>9759</v>
      </c>
      <c r="F3646" s="61" t="s">
        <v>37</v>
      </c>
      <c r="G3646" s="62">
        <v>25000000</v>
      </c>
      <c r="H3646" s="61">
        <v>6.3</v>
      </c>
      <c r="I3646" s="62">
        <f>Table1[[#This Row],[gross]]-Table1[[#This Row],[budget]]</f>
        <v>-2533006</v>
      </c>
      <c r="J3646" s="61">
        <f>Table1[[#This Row],[gross]]/1000000</f>
        <v>22.466994</v>
      </c>
      <c r="K3646" s="61">
        <f>Table1[[#This Row],[budget]]/1000000</f>
        <v>25</v>
      </c>
      <c r="L3646" s="71">
        <f>Table1[[#This Row],[Profit_Margin]]/1000000</f>
        <v>-2.5330059999999999</v>
      </c>
    </row>
    <row r="3647" spans="1:12">
      <c r="A3647" s="68" t="s">
        <v>15298</v>
      </c>
      <c r="B3647" s="61">
        <v>107</v>
      </c>
      <c r="C3647" s="62">
        <v>578527</v>
      </c>
      <c r="D3647" s="61" t="s">
        <v>1733</v>
      </c>
      <c r="E3647" s="61" t="s">
        <v>15300</v>
      </c>
      <c r="F3647" s="61" t="s">
        <v>37</v>
      </c>
      <c r="G3647" s="62">
        <v>10000000</v>
      </c>
      <c r="H3647" s="61">
        <v>5.7</v>
      </c>
      <c r="I3647" s="62">
        <f>Table1[[#This Row],[gross]]-Table1[[#This Row],[budget]]</f>
        <v>-9421473</v>
      </c>
      <c r="J3647" s="61">
        <f>Table1[[#This Row],[gross]]/1000000</f>
        <v>0.57852700000000001</v>
      </c>
      <c r="K3647" s="61">
        <f>Table1[[#This Row],[budget]]/1000000</f>
        <v>10</v>
      </c>
      <c r="L3647" s="71">
        <f>Table1[[#This Row],[Profit_Margin]]/1000000</f>
        <v>-9.4214730000000007</v>
      </c>
    </row>
    <row r="3648" spans="1:12">
      <c r="A3648" s="68" t="s">
        <v>728</v>
      </c>
      <c r="B3648" s="61">
        <v>123</v>
      </c>
      <c r="C3648" s="62">
        <v>46978995</v>
      </c>
      <c r="D3648" s="61" t="s">
        <v>42</v>
      </c>
      <c r="E3648" s="61" t="s">
        <v>731</v>
      </c>
      <c r="F3648" s="61" t="s">
        <v>37</v>
      </c>
      <c r="G3648" s="62">
        <v>160000000</v>
      </c>
      <c r="H3648" s="61">
        <v>7.3</v>
      </c>
      <c r="I3648" s="62">
        <f>Table1[[#This Row],[gross]]-Table1[[#This Row],[budget]]</f>
        <v>-113021005</v>
      </c>
      <c r="J3648" s="61">
        <f>Table1[[#This Row],[gross]]/1000000</f>
        <v>46.978994999999998</v>
      </c>
      <c r="K3648" s="61">
        <f>Table1[[#This Row],[budget]]/1000000</f>
        <v>160</v>
      </c>
      <c r="L3648" s="71">
        <f>Table1[[#This Row],[Profit_Margin]]/1000000</f>
        <v>-113.021005</v>
      </c>
    </row>
    <row r="3649" spans="1:12">
      <c r="A3649" s="68" t="s">
        <v>14040</v>
      </c>
      <c r="B3649" s="61">
        <v>114</v>
      </c>
      <c r="C3649" s="62">
        <v>79568000</v>
      </c>
      <c r="D3649" s="61" t="s">
        <v>2954</v>
      </c>
      <c r="E3649" s="61" t="s">
        <v>14041</v>
      </c>
      <c r="F3649" s="61" t="s">
        <v>37</v>
      </c>
      <c r="G3649" s="62">
        <v>12000000</v>
      </c>
      <c r="H3649" s="61">
        <v>7.1</v>
      </c>
      <c r="I3649" s="62">
        <f>Table1[[#This Row],[gross]]-Table1[[#This Row],[budget]]</f>
        <v>67568000</v>
      </c>
      <c r="J3649" s="61">
        <f>Table1[[#This Row],[gross]]/1000000</f>
        <v>79.567999999999998</v>
      </c>
      <c r="K3649" s="61">
        <f>Table1[[#This Row],[budget]]/1000000</f>
        <v>12</v>
      </c>
      <c r="L3649" s="71">
        <f>Table1[[#This Row],[Profit_Margin]]/1000000</f>
        <v>67.567999999999998</v>
      </c>
    </row>
    <row r="3650" spans="1:12">
      <c r="A3650" s="68" t="s">
        <v>7064</v>
      </c>
      <c r="B3650" s="61">
        <v>103</v>
      </c>
      <c r="C3650" s="62">
        <v>9094451</v>
      </c>
      <c r="D3650" s="61" t="s">
        <v>8945</v>
      </c>
      <c r="E3650" s="61" t="s">
        <v>16579</v>
      </c>
      <c r="F3650" s="61" t="s">
        <v>37</v>
      </c>
      <c r="G3650" s="62">
        <v>7000000</v>
      </c>
      <c r="H3650" s="61">
        <v>6.2</v>
      </c>
      <c r="I3650" s="62">
        <f>Table1[[#This Row],[gross]]-Table1[[#This Row],[budget]]</f>
        <v>2094451</v>
      </c>
      <c r="J3650" s="61">
        <f>Table1[[#This Row],[gross]]/1000000</f>
        <v>9.0944509999999994</v>
      </c>
      <c r="K3650" s="61">
        <f>Table1[[#This Row],[budget]]/1000000</f>
        <v>7</v>
      </c>
      <c r="L3650" s="71">
        <f>Table1[[#This Row],[Profit_Margin]]/1000000</f>
        <v>2.0944509999999998</v>
      </c>
    </row>
    <row r="3651" spans="1:12">
      <c r="A3651" s="68" t="s">
        <v>19384</v>
      </c>
      <c r="B3651" s="61">
        <v>98</v>
      </c>
      <c r="C3651" s="62">
        <v>3902679</v>
      </c>
      <c r="D3651" s="61" t="s">
        <v>7406</v>
      </c>
      <c r="E3651" s="61" t="s">
        <v>19385</v>
      </c>
      <c r="F3651" s="61" t="s">
        <v>37</v>
      </c>
      <c r="G3651" s="62">
        <v>3000000</v>
      </c>
      <c r="H3651" s="61">
        <v>5.3</v>
      </c>
      <c r="I3651" s="62">
        <f>Table1[[#This Row],[gross]]-Table1[[#This Row],[budget]]</f>
        <v>902679</v>
      </c>
      <c r="J3651" s="61">
        <f>Table1[[#This Row],[gross]]/1000000</f>
        <v>3.902679</v>
      </c>
      <c r="K3651" s="61">
        <f>Table1[[#This Row],[budget]]/1000000</f>
        <v>3</v>
      </c>
      <c r="L3651" s="71">
        <f>Table1[[#This Row],[Profit_Margin]]/1000000</f>
        <v>0.90267900000000001</v>
      </c>
    </row>
    <row r="3652" spans="1:12">
      <c r="A3652" s="68" t="s">
        <v>8197</v>
      </c>
      <c r="B3652" s="61">
        <v>98</v>
      </c>
      <c r="C3652" s="62">
        <v>66359959</v>
      </c>
      <c r="D3652" s="61" t="s">
        <v>8199</v>
      </c>
      <c r="E3652" s="61" t="s">
        <v>8201</v>
      </c>
      <c r="F3652" s="61" t="s">
        <v>37</v>
      </c>
      <c r="G3652" s="62">
        <v>35000000</v>
      </c>
      <c r="H3652" s="61">
        <v>6.9</v>
      </c>
      <c r="I3652" s="62">
        <f>Table1[[#This Row],[gross]]-Table1[[#This Row],[budget]]</f>
        <v>31359959</v>
      </c>
      <c r="J3652" s="61">
        <f>Table1[[#This Row],[gross]]/1000000</f>
        <v>66.359959000000003</v>
      </c>
      <c r="K3652" s="61">
        <f>Table1[[#This Row],[budget]]/1000000</f>
        <v>35</v>
      </c>
      <c r="L3652" s="71">
        <f>Table1[[#This Row],[Profit_Margin]]/1000000</f>
        <v>31.359959</v>
      </c>
    </row>
    <row r="3653" spans="1:12">
      <c r="A3653" s="68" t="s">
        <v>8565</v>
      </c>
      <c r="B3653" s="61">
        <v>140</v>
      </c>
      <c r="C3653" s="62">
        <v>13651662</v>
      </c>
      <c r="D3653" s="61" t="s">
        <v>3794</v>
      </c>
      <c r="E3653" s="61" t="s">
        <v>9895</v>
      </c>
      <c r="F3653" s="61" t="s">
        <v>37</v>
      </c>
      <c r="G3653" s="62">
        <v>25000000</v>
      </c>
      <c r="H3653" s="61">
        <v>8.1999999999999993</v>
      </c>
      <c r="I3653" s="62">
        <f>Table1[[#This Row],[gross]]-Table1[[#This Row],[budget]]</f>
        <v>-11348338</v>
      </c>
      <c r="J3653" s="61">
        <f>Table1[[#This Row],[gross]]/1000000</f>
        <v>13.651662</v>
      </c>
      <c r="K3653" s="61">
        <f>Table1[[#This Row],[budget]]/1000000</f>
        <v>25</v>
      </c>
      <c r="L3653" s="71">
        <f>Table1[[#This Row],[Profit_Margin]]/1000000</f>
        <v>-11.348338</v>
      </c>
    </row>
    <row r="3654" spans="1:12">
      <c r="A3654" s="68" t="s">
        <v>7687</v>
      </c>
      <c r="B3654" s="61">
        <v>101</v>
      </c>
      <c r="C3654" s="62">
        <v>6448817</v>
      </c>
      <c r="D3654" s="61" t="s">
        <v>42</v>
      </c>
      <c r="E3654" s="61" t="s">
        <v>7690</v>
      </c>
      <c r="F3654" s="61" t="s">
        <v>37</v>
      </c>
      <c r="G3654" s="62">
        <v>35000000</v>
      </c>
      <c r="H3654" s="61">
        <v>4.5999999999999996</v>
      </c>
      <c r="I3654" s="62">
        <f>Table1[[#This Row],[gross]]-Table1[[#This Row],[budget]]</f>
        <v>-28551183</v>
      </c>
      <c r="J3654" s="61">
        <f>Table1[[#This Row],[gross]]/1000000</f>
        <v>6.448817</v>
      </c>
      <c r="K3654" s="61">
        <f>Table1[[#This Row],[budget]]/1000000</f>
        <v>35</v>
      </c>
      <c r="L3654" s="71">
        <f>Table1[[#This Row],[Profit_Margin]]/1000000</f>
        <v>-28.551183000000002</v>
      </c>
    </row>
    <row r="3655" spans="1:12">
      <c r="A3655" s="68" t="s">
        <v>12632</v>
      </c>
      <c r="B3655" s="61">
        <v>94</v>
      </c>
      <c r="C3655" s="62">
        <v>81525</v>
      </c>
      <c r="D3655" s="61" t="s">
        <v>3554</v>
      </c>
      <c r="E3655" s="61" t="s">
        <v>12635</v>
      </c>
      <c r="F3655" s="61" t="s">
        <v>1464</v>
      </c>
      <c r="G3655" s="62">
        <v>15300000</v>
      </c>
      <c r="H3655" s="61">
        <v>6.6</v>
      </c>
      <c r="I3655" s="62">
        <f>Table1[[#This Row],[gross]]-Table1[[#This Row],[budget]]</f>
        <v>-15218475</v>
      </c>
      <c r="J3655" s="61">
        <f>Table1[[#This Row],[gross]]/1000000</f>
        <v>8.1525E-2</v>
      </c>
      <c r="K3655" s="61">
        <f>Table1[[#This Row],[budget]]/1000000</f>
        <v>15.3</v>
      </c>
      <c r="L3655" s="71">
        <f>Table1[[#This Row],[Profit_Margin]]/1000000</f>
        <v>-15.218475</v>
      </c>
    </row>
    <row r="3656" spans="1:12">
      <c r="A3656" s="68" t="s">
        <v>111</v>
      </c>
      <c r="B3656" s="61">
        <v>215</v>
      </c>
      <c r="C3656" s="62">
        <v>107503316</v>
      </c>
      <c r="D3656" s="61" t="s">
        <v>1052</v>
      </c>
      <c r="E3656" s="61" t="s">
        <v>1054</v>
      </c>
      <c r="F3656" s="61" t="s">
        <v>37</v>
      </c>
      <c r="G3656" s="62">
        <v>130000000</v>
      </c>
      <c r="H3656" s="61">
        <v>7.7</v>
      </c>
      <c r="I3656" s="62">
        <f>Table1[[#This Row],[gross]]-Table1[[#This Row],[budget]]</f>
        <v>-22496684</v>
      </c>
      <c r="J3656" s="61">
        <f>Table1[[#This Row],[gross]]/1000000</f>
        <v>107.503316</v>
      </c>
      <c r="K3656" s="61">
        <f>Table1[[#This Row],[budget]]/1000000</f>
        <v>130</v>
      </c>
      <c r="L3656" s="71">
        <f>Table1[[#This Row],[Profit_Margin]]/1000000</f>
        <v>-22.496683999999998</v>
      </c>
    </row>
    <row r="3657" spans="1:12">
      <c r="A3657" s="68" t="s">
        <v>696</v>
      </c>
      <c r="B3657" s="61">
        <v>120</v>
      </c>
      <c r="C3657" s="62">
        <v>58700247</v>
      </c>
      <c r="D3657" s="61" t="s">
        <v>214</v>
      </c>
      <c r="E3657" s="61" t="s">
        <v>6984</v>
      </c>
      <c r="F3657" s="61" t="s">
        <v>37</v>
      </c>
      <c r="G3657" s="62">
        <v>38000000</v>
      </c>
      <c r="H3657" s="61">
        <v>6.9</v>
      </c>
      <c r="I3657" s="62">
        <f>Table1[[#This Row],[gross]]-Table1[[#This Row],[budget]]</f>
        <v>20700247</v>
      </c>
      <c r="J3657" s="61">
        <f>Table1[[#This Row],[gross]]/1000000</f>
        <v>58.700246999999997</v>
      </c>
      <c r="K3657" s="61">
        <f>Table1[[#This Row],[budget]]/1000000</f>
        <v>38</v>
      </c>
      <c r="L3657" s="71">
        <f>Table1[[#This Row],[Profit_Margin]]/1000000</f>
        <v>20.700247000000001</v>
      </c>
    </row>
    <row r="3658" spans="1:12">
      <c r="A3658" s="68" t="s">
        <v>528</v>
      </c>
      <c r="B3658" s="61">
        <v>176</v>
      </c>
      <c r="C3658" s="62">
        <v>88246220</v>
      </c>
      <c r="D3658" s="61" t="s">
        <v>227</v>
      </c>
      <c r="E3658" s="61" t="s">
        <v>531</v>
      </c>
      <c r="F3658" s="61" t="s">
        <v>37</v>
      </c>
      <c r="G3658" s="62">
        <v>175000000</v>
      </c>
      <c r="H3658" s="61">
        <v>6.1</v>
      </c>
      <c r="I3658" s="62">
        <f>Table1[[#This Row],[gross]]-Table1[[#This Row],[budget]]</f>
        <v>-86753780</v>
      </c>
      <c r="J3658" s="61">
        <f>Table1[[#This Row],[gross]]/1000000</f>
        <v>88.246219999999994</v>
      </c>
      <c r="K3658" s="61">
        <f>Table1[[#This Row],[budget]]/1000000</f>
        <v>175</v>
      </c>
      <c r="L3658" s="71">
        <f>Table1[[#This Row],[Profit_Margin]]/1000000</f>
        <v>-86.753780000000006</v>
      </c>
    </row>
    <row r="3659" spans="1:12">
      <c r="A3659" s="68" t="s">
        <v>10661</v>
      </c>
      <c r="B3659" s="61">
        <v>94</v>
      </c>
      <c r="C3659" s="62">
        <v>121697350</v>
      </c>
      <c r="D3659" s="61" t="s">
        <v>6419</v>
      </c>
      <c r="E3659" s="61" t="s">
        <v>10662</v>
      </c>
      <c r="F3659" s="61" t="s">
        <v>37</v>
      </c>
      <c r="G3659" s="62">
        <v>20000000</v>
      </c>
      <c r="H3659" s="61">
        <v>7</v>
      </c>
      <c r="I3659" s="62">
        <f>Table1[[#This Row],[gross]]-Table1[[#This Row],[budget]]</f>
        <v>101697350</v>
      </c>
      <c r="J3659" s="61">
        <f>Table1[[#This Row],[gross]]/1000000</f>
        <v>121.69735</v>
      </c>
      <c r="K3659" s="61">
        <f>Table1[[#This Row],[budget]]/1000000</f>
        <v>20</v>
      </c>
      <c r="L3659" s="71">
        <f>Table1[[#This Row],[Profit_Margin]]/1000000</f>
        <v>101.69735</v>
      </c>
    </row>
    <row r="3660" spans="1:12">
      <c r="A3660" s="68" t="s">
        <v>327</v>
      </c>
      <c r="B3660" s="61">
        <v>131</v>
      </c>
      <c r="C3660" s="62">
        <v>43532294</v>
      </c>
      <c r="D3660" s="61" t="s">
        <v>3794</v>
      </c>
      <c r="E3660" s="61" t="s">
        <v>3795</v>
      </c>
      <c r="F3660" s="61" t="s">
        <v>37</v>
      </c>
      <c r="G3660" s="62">
        <v>65000000</v>
      </c>
      <c r="H3660" s="61">
        <v>7.1</v>
      </c>
      <c r="I3660" s="62">
        <f>Table1[[#This Row],[gross]]-Table1[[#This Row],[budget]]</f>
        <v>-21467706</v>
      </c>
      <c r="J3660" s="61">
        <f>Table1[[#This Row],[gross]]/1000000</f>
        <v>43.532294</v>
      </c>
      <c r="K3660" s="61">
        <f>Table1[[#This Row],[budget]]/1000000</f>
        <v>65</v>
      </c>
      <c r="L3660" s="71">
        <f>Table1[[#This Row],[Profit_Margin]]/1000000</f>
        <v>-21.467706</v>
      </c>
    </row>
    <row r="3661" spans="1:12">
      <c r="A3661" s="68" t="s">
        <v>20260</v>
      </c>
      <c r="B3661" s="61">
        <v>96</v>
      </c>
      <c r="C3661" s="62">
        <v>3590010</v>
      </c>
      <c r="D3661" s="61" t="s">
        <v>7837</v>
      </c>
      <c r="E3661" s="61" t="s">
        <v>20261</v>
      </c>
      <c r="F3661" s="61" t="s">
        <v>37</v>
      </c>
      <c r="G3661" s="62">
        <v>2000000</v>
      </c>
      <c r="H3661" s="61">
        <v>6.1</v>
      </c>
      <c r="I3661" s="62">
        <f>Table1[[#This Row],[gross]]-Table1[[#This Row],[budget]]</f>
        <v>1590010</v>
      </c>
      <c r="J3661" s="61">
        <f>Table1[[#This Row],[gross]]/1000000</f>
        <v>3.5900099999999999</v>
      </c>
      <c r="K3661" s="61">
        <f>Table1[[#This Row],[budget]]/1000000</f>
        <v>2</v>
      </c>
      <c r="L3661" s="71">
        <f>Table1[[#This Row],[Profit_Margin]]/1000000</f>
        <v>1.5900099999999999</v>
      </c>
    </row>
    <row r="3662" spans="1:12">
      <c r="A3662" s="68" t="s">
        <v>16655</v>
      </c>
      <c r="B3662" s="61">
        <v>112</v>
      </c>
      <c r="C3662" s="62">
        <v>1738692</v>
      </c>
      <c r="D3662" s="61" t="s">
        <v>4075</v>
      </c>
      <c r="E3662" s="61" t="s">
        <v>16656</v>
      </c>
      <c r="F3662" s="61" t="s">
        <v>37</v>
      </c>
      <c r="G3662" s="62">
        <v>7000000</v>
      </c>
      <c r="H3662" s="61">
        <v>7.5</v>
      </c>
      <c r="I3662" s="62">
        <f>Table1[[#This Row],[gross]]-Table1[[#This Row],[budget]]</f>
        <v>-5261308</v>
      </c>
      <c r="J3662" s="61">
        <f>Table1[[#This Row],[gross]]/1000000</f>
        <v>1.7386919999999999</v>
      </c>
      <c r="K3662" s="61">
        <f>Table1[[#This Row],[budget]]/1000000</f>
        <v>7</v>
      </c>
      <c r="L3662" s="71">
        <f>Table1[[#This Row],[Profit_Margin]]/1000000</f>
        <v>-5.2613079999999997</v>
      </c>
    </row>
    <row r="3663" spans="1:12">
      <c r="A3663" s="68" t="s">
        <v>8972</v>
      </c>
      <c r="B3663" s="61">
        <v>117</v>
      </c>
      <c r="C3663" s="62">
        <v>28563179</v>
      </c>
      <c r="D3663" s="61" t="s">
        <v>2125</v>
      </c>
      <c r="E3663" s="61" t="s">
        <v>8974</v>
      </c>
      <c r="F3663" s="61" t="s">
        <v>37</v>
      </c>
      <c r="G3663" s="62">
        <v>21000000</v>
      </c>
      <c r="H3663" s="61">
        <v>6.9</v>
      </c>
      <c r="I3663" s="62">
        <f>Table1[[#This Row],[gross]]-Table1[[#This Row],[budget]]</f>
        <v>7563179</v>
      </c>
      <c r="J3663" s="61">
        <f>Table1[[#This Row],[gross]]/1000000</f>
        <v>28.563179000000002</v>
      </c>
      <c r="K3663" s="61">
        <f>Table1[[#This Row],[budget]]/1000000</f>
        <v>21</v>
      </c>
      <c r="L3663" s="71">
        <f>Table1[[#This Row],[Profit_Margin]]/1000000</f>
        <v>7.5631789999999999</v>
      </c>
    </row>
    <row r="3664" spans="1:12">
      <c r="A3664" s="68" t="s">
        <v>3367</v>
      </c>
      <c r="B3664" s="61">
        <v>124</v>
      </c>
      <c r="C3664" s="62">
        <v>78120196</v>
      </c>
      <c r="D3664" s="61" t="s">
        <v>1017</v>
      </c>
      <c r="E3664" s="61" t="s">
        <v>3368</v>
      </c>
      <c r="F3664" s="61" t="s">
        <v>37</v>
      </c>
      <c r="G3664" s="62">
        <v>75000000</v>
      </c>
      <c r="H3664" s="61">
        <v>7.1</v>
      </c>
      <c r="I3664" s="62">
        <f>Table1[[#This Row],[gross]]-Table1[[#This Row],[budget]]</f>
        <v>3120196</v>
      </c>
      <c r="J3664" s="61">
        <f>Table1[[#This Row],[gross]]/1000000</f>
        <v>78.120196000000007</v>
      </c>
      <c r="K3664" s="61">
        <f>Table1[[#This Row],[budget]]/1000000</f>
        <v>75</v>
      </c>
      <c r="L3664" s="71">
        <f>Table1[[#This Row],[Profit_Margin]]/1000000</f>
        <v>3.120196</v>
      </c>
    </row>
    <row r="3665" spans="1:12">
      <c r="A3665" s="68" t="s">
        <v>23527</v>
      </c>
      <c r="B3665" s="61">
        <v>97</v>
      </c>
      <c r="C3665" s="62">
        <v>469947</v>
      </c>
      <c r="D3665" s="61" t="s">
        <v>214</v>
      </c>
      <c r="E3665" s="61" t="s">
        <v>23529</v>
      </c>
      <c r="F3665" s="61" t="s">
        <v>37</v>
      </c>
      <c r="G3665" s="62">
        <v>120000</v>
      </c>
      <c r="H3665" s="61">
        <v>7.7</v>
      </c>
      <c r="I3665" s="62">
        <f>Table1[[#This Row],[gross]]-Table1[[#This Row],[budget]]</f>
        <v>349947</v>
      </c>
      <c r="J3665" s="61">
        <f>Table1[[#This Row],[gross]]/1000000</f>
        <v>0.469947</v>
      </c>
      <c r="K3665" s="61">
        <f>Table1[[#This Row],[budget]]/1000000</f>
        <v>0.12</v>
      </c>
      <c r="L3665" s="71">
        <f>Table1[[#This Row],[Profit_Margin]]/1000000</f>
        <v>0.34994700000000001</v>
      </c>
    </row>
    <row r="3666" spans="1:12">
      <c r="A3666" s="68" t="s">
        <v>6800</v>
      </c>
      <c r="B3666" s="61">
        <v>114</v>
      </c>
      <c r="C3666" s="62">
        <v>42168445</v>
      </c>
      <c r="D3666" s="61" t="s">
        <v>1415</v>
      </c>
      <c r="E3666" s="61" t="s">
        <v>9062</v>
      </c>
      <c r="F3666" s="61" t="s">
        <v>37</v>
      </c>
      <c r="G3666" s="62">
        <v>35000000</v>
      </c>
      <c r="H3666" s="61">
        <v>5.3</v>
      </c>
      <c r="I3666" s="62">
        <f>Table1[[#This Row],[gross]]-Table1[[#This Row],[budget]]</f>
        <v>7168445</v>
      </c>
      <c r="J3666" s="61">
        <f>Table1[[#This Row],[gross]]/1000000</f>
        <v>42.168444999999998</v>
      </c>
      <c r="K3666" s="61">
        <f>Table1[[#This Row],[budget]]/1000000</f>
        <v>35</v>
      </c>
      <c r="L3666" s="71">
        <f>Table1[[#This Row],[Profit_Margin]]/1000000</f>
        <v>7.1684450000000002</v>
      </c>
    </row>
    <row r="3667" spans="1:12">
      <c r="A3667" s="68" t="s">
        <v>220</v>
      </c>
      <c r="B3667" s="61">
        <v>86</v>
      </c>
      <c r="C3667" s="62">
        <v>333976</v>
      </c>
      <c r="D3667" s="61" t="s">
        <v>1009</v>
      </c>
      <c r="E3667" s="61" t="s">
        <v>14370</v>
      </c>
      <c r="F3667" s="61" t="s">
        <v>37</v>
      </c>
      <c r="G3667" s="62">
        <v>12000000</v>
      </c>
      <c r="H3667" s="61">
        <v>6.4</v>
      </c>
      <c r="I3667" s="62">
        <f>Table1[[#This Row],[gross]]-Table1[[#This Row],[budget]]</f>
        <v>-11666024</v>
      </c>
      <c r="J3667" s="61">
        <f>Table1[[#This Row],[gross]]/1000000</f>
        <v>0.333976</v>
      </c>
      <c r="K3667" s="61">
        <f>Table1[[#This Row],[budget]]/1000000</f>
        <v>12</v>
      </c>
      <c r="L3667" s="71">
        <f>Table1[[#This Row],[Profit_Margin]]/1000000</f>
        <v>-11.666024</v>
      </c>
    </row>
    <row r="3668" spans="1:12">
      <c r="A3668" s="68" t="s">
        <v>4239</v>
      </c>
      <c r="B3668" s="61">
        <v>110</v>
      </c>
      <c r="C3668" s="62">
        <v>14469428</v>
      </c>
      <c r="D3668" s="61" t="s">
        <v>1681</v>
      </c>
      <c r="E3668" s="61" t="s">
        <v>9324</v>
      </c>
      <c r="F3668" s="61" t="s">
        <v>37</v>
      </c>
      <c r="G3668" s="62">
        <v>26000000</v>
      </c>
      <c r="H3668" s="61">
        <v>5.2</v>
      </c>
      <c r="I3668" s="62">
        <f>Table1[[#This Row],[gross]]-Table1[[#This Row],[budget]]</f>
        <v>-11530572</v>
      </c>
      <c r="J3668" s="61">
        <f>Table1[[#This Row],[gross]]/1000000</f>
        <v>14.469428000000001</v>
      </c>
      <c r="K3668" s="61">
        <f>Table1[[#This Row],[budget]]/1000000</f>
        <v>26</v>
      </c>
      <c r="L3668" s="71">
        <f>Table1[[#This Row],[Profit_Margin]]/1000000</f>
        <v>-11.530571999999999</v>
      </c>
    </row>
    <row r="3669" spans="1:12">
      <c r="A3669" s="68" t="s">
        <v>18296</v>
      </c>
      <c r="B3669" s="61">
        <v>88</v>
      </c>
      <c r="C3669" s="62">
        <v>4771000</v>
      </c>
      <c r="D3669" s="61" t="s">
        <v>2527</v>
      </c>
      <c r="E3669" s="61" t="s">
        <v>22158</v>
      </c>
      <c r="F3669" s="61" t="s">
        <v>37</v>
      </c>
      <c r="G3669" s="62">
        <v>800000</v>
      </c>
      <c r="H3669" s="61">
        <v>7.5</v>
      </c>
      <c r="I3669" s="62">
        <f>Table1[[#This Row],[gross]]-Table1[[#This Row],[budget]]</f>
        <v>3971000</v>
      </c>
      <c r="J3669" s="61">
        <f>Table1[[#This Row],[gross]]/1000000</f>
        <v>4.7709999999999999</v>
      </c>
      <c r="K3669" s="61">
        <f>Table1[[#This Row],[budget]]/1000000</f>
        <v>0.8</v>
      </c>
      <c r="L3669" s="71">
        <f>Table1[[#This Row],[Profit_Margin]]/1000000</f>
        <v>3.9710000000000001</v>
      </c>
    </row>
    <row r="3670" spans="1:12">
      <c r="A3670" s="68" t="s">
        <v>20333</v>
      </c>
      <c r="B3670" s="61">
        <v>80</v>
      </c>
      <c r="C3670" s="62">
        <v>856942</v>
      </c>
      <c r="D3670" s="61" t="s">
        <v>3409</v>
      </c>
      <c r="E3670" s="61" t="s">
        <v>23052</v>
      </c>
      <c r="F3670" s="61" t="s">
        <v>37</v>
      </c>
      <c r="G3670" s="62">
        <v>200000</v>
      </c>
      <c r="H3670" s="61">
        <v>7.1</v>
      </c>
      <c r="I3670" s="62">
        <f>Table1[[#This Row],[gross]]-Table1[[#This Row],[budget]]</f>
        <v>656942</v>
      </c>
      <c r="J3670" s="61">
        <f>Table1[[#This Row],[gross]]/1000000</f>
        <v>0.85694199999999998</v>
      </c>
      <c r="K3670" s="61">
        <f>Table1[[#This Row],[budget]]/1000000</f>
        <v>0.2</v>
      </c>
      <c r="L3670" s="71">
        <f>Table1[[#This Row],[Profit_Margin]]/1000000</f>
        <v>0.65694200000000003</v>
      </c>
    </row>
    <row r="3671" spans="1:12">
      <c r="A3671" s="68" t="s">
        <v>5050</v>
      </c>
      <c r="B3671" s="61">
        <v>106</v>
      </c>
      <c r="C3671" s="62">
        <v>10555348</v>
      </c>
      <c r="D3671" s="61" t="s">
        <v>1009</v>
      </c>
      <c r="E3671" s="61" t="s">
        <v>11246</v>
      </c>
      <c r="F3671" s="61" t="s">
        <v>37</v>
      </c>
      <c r="G3671" s="62">
        <v>20000000</v>
      </c>
      <c r="H3671" s="61">
        <v>6</v>
      </c>
      <c r="I3671" s="62">
        <f>Table1[[#This Row],[gross]]-Table1[[#This Row],[budget]]</f>
        <v>-9444652</v>
      </c>
      <c r="J3671" s="61">
        <f>Table1[[#This Row],[gross]]/1000000</f>
        <v>10.555348</v>
      </c>
      <c r="K3671" s="61">
        <f>Table1[[#This Row],[budget]]/1000000</f>
        <v>20</v>
      </c>
      <c r="L3671" s="71">
        <f>Table1[[#This Row],[Profit_Margin]]/1000000</f>
        <v>-9.4446519999999996</v>
      </c>
    </row>
    <row r="3672" spans="1:12">
      <c r="A3672" s="68" t="s">
        <v>5059</v>
      </c>
      <c r="B3672" s="61">
        <v>118</v>
      </c>
      <c r="C3672" s="62">
        <v>150368971</v>
      </c>
      <c r="D3672" s="61" t="s">
        <v>1009</v>
      </c>
      <c r="E3672" s="61" t="s">
        <v>7161</v>
      </c>
      <c r="F3672" s="61" t="s">
        <v>37</v>
      </c>
      <c r="G3672" s="62">
        <v>37000000</v>
      </c>
      <c r="H3672" s="61">
        <v>7</v>
      </c>
      <c r="I3672" s="62">
        <f>Table1[[#This Row],[gross]]-Table1[[#This Row],[budget]]</f>
        <v>113368971</v>
      </c>
      <c r="J3672" s="61">
        <f>Table1[[#This Row],[gross]]/1000000</f>
        <v>150.36897099999999</v>
      </c>
      <c r="K3672" s="61">
        <f>Table1[[#This Row],[budget]]/1000000</f>
        <v>37</v>
      </c>
      <c r="L3672" s="71">
        <f>Table1[[#This Row],[Profit_Margin]]/1000000</f>
        <v>113.368971</v>
      </c>
    </row>
    <row r="3673" spans="1:12">
      <c r="A3673" s="68" t="s">
        <v>17005</v>
      </c>
      <c r="B3673" s="61">
        <v>152</v>
      </c>
      <c r="C3673" s="62">
        <v>43650000</v>
      </c>
      <c r="D3673" s="61" t="s">
        <v>17007</v>
      </c>
      <c r="E3673" s="61" t="s">
        <v>17008</v>
      </c>
      <c r="F3673" s="61" t="s">
        <v>37</v>
      </c>
      <c r="G3673" s="62">
        <v>6000000</v>
      </c>
      <c r="H3673" s="61">
        <v>7.6</v>
      </c>
      <c r="I3673" s="62">
        <f>Table1[[#This Row],[gross]]-Table1[[#This Row],[budget]]</f>
        <v>37650000</v>
      </c>
      <c r="J3673" s="61">
        <f>Table1[[#This Row],[gross]]/1000000</f>
        <v>43.65</v>
      </c>
      <c r="K3673" s="61">
        <f>Table1[[#This Row],[budget]]/1000000</f>
        <v>6</v>
      </c>
      <c r="L3673" s="71">
        <f>Table1[[#This Row],[Profit_Margin]]/1000000</f>
        <v>37.65</v>
      </c>
    </row>
    <row r="3674" spans="1:12">
      <c r="A3674" s="68" t="s">
        <v>8546</v>
      </c>
      <c r="B3674" s="61">
        <v>101</v>
      </c>
      <c r="C3674" s="62">
        <v>20772796</v>
      </c>
      <c r="D3674" s="61" t="s">
        <v>7144</v>
      </c>
      <c r="E3674" s="61" t="s">
        <v>18384</v>
      </c>
      <c r="F3674" s="61" t="s">
        <v>37</v>
      </c>
      <c r="G3674" s="62">
        <v>6000000</v>
      </c>
      <c r="H3674" s="61">
        <v>7.6</v>
      </c>
      <c r="I3674" s="62">
        <f>Table1[[#This Row],[gross]]-Table1[[#This Row],[budget]]</f>
        <v>14772796</v>
      </c>
      <c r="J3674" s="61">
        <f>Table1[[#This Row],[gross]]/1000000</f>
        <v>20.772796</v>
      </c>
      <c r="K3674" s="61">
        <f>Table1[[#This Row],[budget]]/1000000</f>
        <v>6</v>
      </c>
      <c r="L3674" s="71">
        <f>Table1[[#This Row],[Profit_Margin]]/1000000</f>
        <v>14.772796</v>
      </c>
    </row>
    <row r="3675" spans="1:12">
      <c r="A3675" s="68" t="s">
        <v>6767</v>
      </c>
      <c r="B3675" s="61">
        <v>105</v>
      </c>
      <c r="C3675" s="62">
        <v>35990505</v>
      </c>
      <c r="D3675" s="61" t="s">
        <v>9105</v>
      </c>
      <c r="E3675" s="61" t="s">
        <v>9607</v>
      </c>
      <c r="F3675" s="61" t="s">
        <v>37</v>
      </c>
      <c r="G3675" s="62">
        <v>20000000</v>
      </c>
      <c r="H3675" s="61">
        <v>5.8</v>
      </c>
      <c r="I3675" s="62">
        <f>Table1[[#This Row],[gross]]-Table1[[#This Row],[budget]]</f>
        <v>15990505</v>
      </c>
      <c r="J3675" s="61">
        <f>Table1[[#This Row],[gross]]/1000000</f>
        <v>35.990504999999999</v>
      </c>
      <c r="K3675" s="61">
        <f>Table1[[#This Row],[budget]]/1000000</f>
        <v>20</v>
      </c>
      <c r="L3675" s="71">
        <f>Table1[[#This Row],[Profit_Margin]]/1000000</f>
        <v>15.990505000000001</v>
      </c>
    </row>
    <row r="3676" spans="1:12">
      <c r="A3676" s="68" t="s">
        <v>2779</v>
      </c>
      <c r="B3676" s="61">
        <v>113</v>
      </c>
      <c r="C3676" s="62">
        <v>55350897</v>
      </c>
      <c r="D3676" s="61" t="s">
        <v>687</v>
      </c>
      <c r="E3676" s="61" t="s">
        <v>2781</v>
      </c>
      <c r="F3676" s="61" t="s">
        <v>37</v>
      </c>
      <c r="G3676" s="62">
        <v>85000000</v>
      </c>
      <c r="H3676" s="61">
        <v>7</v>
      </c>
      <c r="I3676" s="62">
        <f>Table1[[#This Row],[gross]]-Table1[[#This Row],[budget]]</f>
        <v>-29649103</v>
      </c>
      <c r="J3676" s="61">
        <f>Table1[[#This Row],[gross]]/1000000</f>
        <v>55.350897000000003</v>
      </c>
      <c r="K3676" s="61">
        <f>Table1[[#This Row],[budget]]/1000000</f>
        <v>85</v>
      </c>
      <c r="L3676" s="71">
        <f>Table1[[#This Row],[Profit_Margin]]/1000000</f>
        <v>-29.649103</v>
      </c>
    </row>
    <row r="3677" spans="1:12">
      <c r="A3677" s="68" t="s">
        <v>8108</v>
      </c>
      <c r="B3677" s="61">
        <v>101</v>
      </c>
      <c r="C3677" s="62">
        <v>80276912</v>
      </c>
      <c r="D3677" s="61" t="s">
        <v>1681</v>
      </c>
      <c r="E3677" s="61" t="s">
        <v>22900</v>
      </c>
      <c r="F3677" s="61" t="s">
        <v>37</v>
      </c>
      <c r="G3677" s="62">
        <v>35000000</v>
      </c>
      <c r="H3677" s="61">
        <v>6.1</v>
      </c>
      <c r="I3677" s="62">
        <f>Table1[[#This Row],[gross]]-Table1[[#This Row],[budget]]</f>
        <v>45276912</v>
      </c>
      <c r="J3677" s="61">
        <f>Table1[[#This Row],[gross]]/1000000</f>
        <v>80.276911999999996</v>
      </c>
      <c r="K3677" s="61">
        <f>Table1[[#This Row],[budget]]/1000000</f>
        <v>35</v>
      </c>
      <c r="L3677" s="71">
        <f>Table1[[#This Row],[Profit_Margin]]/1000000</f>
        <v>45.276912000000003</v>
      </c>
    </row>
    <row r="3678" spans="1:12">
      <c r="A3678" s="68" t="s">
        <v>3122</v>
      </c>
      <c r="B3678" s="61">
        <v>104</v>
      </c>
      <c r="C3678" s="62">
        <v>1089365</v>
      </c>
      <c r="D3678" s="61" t="s">
        <v>2527</v>
      </c>
      <c r="E3678" s="61" t="s">
        <v>9201</v>
      </c>
      <c r="F3678" s="61" t="s">
        <v>37</v>
      </c>
      <c r="G3678" s="62">
        <v>25000000</v>
      </c>
      <c r="H3678" s="61">
        <v>5.7</v>
      </c>
      <c r="I3678" s="62">
        <f>Table1[[#This Row],[gross]]-Table1[[#This Row],[budget]]</f>
        <v>-23910635</v>
      </c>
      <c r="J3678" s="61">
        <f>Table1[[#This Row],[gross]]/1000000</f>
        <v>1.0893649999999999</v>
      </c>
      <c r="K3678" s="61">
        <f>Table1[[#This Row],[budget]]/1000000</f>
        <v>25</v>
      </c>
      <c r="L3678" s="71">
        <f>Table1[[#This Row],[Profit_Margin]]/1000000</f>
        <v>-23.910634999999999</v>
      </c>
    </row>
    <row r="3679" spans="1:12">
      <c r="A3679" s="68" t="s">
        <v>435</v>
      </c>
      <c r="B3679" s="61">
        <v>130</v>
      </c>
      <c r="C3679" s="62">
        <v>155370362</v>
      </c>
      <c r="D3679" s="61" t="s">
        <v>2094</v>
      </c>
      <c r="E3679" s="61" t="s">
        <v>2095</v>
      </c>
      <c r="F3679" s="61" t="s">
        <v>37</v>
      </c>
      <c r="G3679" s="62">
        <v>100000000</v>
      </c>
      <c r="H3679" s="61">
        <v>6.6</v>
      </c>
      <c r="I3679" s="62">
        <f>Table1[[#This Row],[gross]]-Table1[[#This Row],[budget]]</f>
        <v>55370362</v>
      </c>
      <c r="J3679" s="61">
        <f>Table1[[#This Row],[gross]]/1000000</f>
        <v>155.370362</v>
      </c>
      <c r="K3679" s="61">
        <f>Table1[[#This Row],[budget]]/1000000</f>
        <v>100</v>
      </c>
      <c r="L3679" s="71">
        <f>Table1[[#This Row],[Profit_Margin]]/1000000</f>
        <v>55.370362</v>
      </c>
    </row>
    <row r="3680" spans="1:12">
      <c r="A3680" s="68" t="s">
        <v>3066</v>
      </c>
      <c r="B3680" s="61">
        <v>87</v>
      </c>
      <c r="C3680" s="62">
        <v>6291602</v>
      </c>
      <c r="D3680" s="61" t="s">
        <v>5482</v>
      </c>
      <c r="E3680" s="61" t="s">
        <v>5483</v>
      </c>
      <c r="F3680" s="61" t="s">
        <v>37</v>
      </c>
      <c r="G3680" s="62">
        <v>50000000</v>
      </c>
      <c r="H3680" s="61">
        <v>5.6</v>
      </c>
      <c r="I3680" s="62">
        <f>Table1[[#This Row],[gross]]-Table1[[#This Row],[budget]]</f>
        <v>-43708398</v>
      </c>
      <c r="J3680" s="61">
        <f>Table1[[#This Row],[gross]]/1000000</f>
        <v>6.2916020000000001</v>
      </c>
      <c r="K3680" s="61">
        <f>Table1[[#This Row],[budget]]/1000000</f>
        <v>50</v>
      </c>
      <c r="L3680" s="71">
        <f>Table1[[#This Row],[Profit_Margin]]/1000000</f>
        <v>-43.708398000000003</v>
      </c>
    </row>
    <row r="3681" spans="1:12">
      <c r="A3681" s="68" t="s">
        <v>7109</v>
      </c>
      <c r="B3681" s="61">
        <v>110</v>
      </c>
      <c r="C3681" s="62">
        <v>41102171</v>
      </c>
      <c r="D3681" s="61" t="s">
        <v>1415</v>
      </c>
      <c r="E3681" s="61" t="s">
        <v>7110</v>
      </c>
      <c r="F3681" s="61" t="s">
        <v>37</v>
      </c>
      <c r="G3681" s="62">
        <v>40000000</v>
      </c>
      <c r="H3681" s="61">
        <v>5.7</v>
      </c>
      <c r="I3681" s="62">
        <f>Table1[[#This Row],[gross]]-Table1[[#This Row],[budget]]</f>
        <v>1102171</v>
      </c>
      <c r="J3681" s="61">
        <f>Table1[[#This Row],[gross]]/1000000</f>
        <v>41.102170999999998</v>
      </c>
      <c r="K3681" s="61">
        <f>Table1[[#This Row],[budget]]/1000000</f>
        <v>40</v>
      </c>
      <c r="L3681" s="71">
        <f>Table1[[#This Row],[Profit_Margin]]/1000000</f>
        <v>1.102171</v>
      </c>
    </row>
    <row r="3682" spans="1:12">
      <c r="A3682" s="68" t="s">
        <v>2367</v>
      </c>
      <c r="B3682" s="61">
        <v>127</v>
      </c>
      <c r="C3682" s="62">
        <v>182805123</v>
      </c>
      <c r="D3682" s="61" t="s">
        <v>3632</v>
      </c>
      <c r="E3682" s="61" t="s">
        <v>3633</v>
      </c>
      <c r="F3682" s="61" t="s">
        <v>37</v>
      </c>
      <c r="G3682" s="62">
        <v>70000000</v>
      </c>
      <c r="H3682" s="61">
        <v>6.4</v>
      </c>
      <c r="I3682" s="62">
        <f>Table1[[#This Row],[gross]]-Table1[[#This Row],[budget]]</f>
        <v>112805123</v>
      </c>
      <c r="J3682" s="61">
        <f>Table1[[#This Row],[gross]]/1000000</f>
        <v>182.80512300000001</v>
      </c>
      <c r="K3682" s="61">
        <f>Table1[[#This Row],[budget]]/1000000</f>
        <v>70</v>
      </c>
      <c r="L3682" s="71">
        <f>Table1[[#This Row],[Profit_Margin]]/1000000</f>
        <v>112.80512299999999</v>
      </c>
    </row>
    <row r="3683" spans="1:12">
      <c r="A3683" s="68" t="s">
        <v>13092</v>
      </c>
      <c r="B3683" s="61">
        <v>94</v>
      </c>
      <c r="C3683" s="62">
        <v>8735529</v>
      </c>
      <c r="D3683" s="61" t="s">
        <v>1415</v>
      </c>
      <c r="E3683" s="61" t="s">
        <v>13093</v>
      </c>
      <c r="F3683" s="61" t="s">
        <v>37</v>
      </c>
      <c r="G3683" s="62">
        <v>15000000</v>
      </c>
      <c r="H3683" s="61">
        <v>5.5</v>
      </c>
      <c r="I3683" s="62">
        <f>Table1[[#This Row],[gross]]-Table1[[#This Row],[budget]]</f>
        <v>-6264471</v>
      </c>
      <c r="J3683" s="61">
        <f>Table1[[#This Row],[gross]]/1000000</f>
        <v>8.7355289999999997</v>
      </c>
      <c r="K3683" s="61">
        <f>Table1[[#This Row],[budget]]/1000000</f>
        <v>15</v>
      </c>
      <c r="L3683" s="71">
        <f>Table1[[#This Row],[Profit_Margin]]/1000000</f>
        <v>-6.2644710000000003</v>
      </c>
    </row>
    <row r="3684" spans="1:12">
      <c r="A3684" s="68" t="s">
        <v>4003</v>
      </c>
      <c r="B3684" s="61">
        <v>92</v>
      </c>
      <c r="C3684" s="62">
        <v>5306447</v>
      </c>
      <c r="D3684" s="61" t="s">
        <v>1681</v>
      </c>
      <c r="E3684" s="61" t="s">
        <v>13136</v>
      </c>
      <c r="F3684" s="61" t="s">
        <v>37</v>
      </c>
      <c r="G3684" s="62">
        <v>15000000</v>
      </c>
      <c r="H3684" s="61">
        <v>7.2</v>
      </c>
      <c r="I3684" s="62">
        <f>Table1[[#This Row],[gross]]-Table1[[#This Row],[budget]]</f>
        <v>-9693553</v>
      </c>
      <c r="J3684" s="61">
        <f>Table1[[#This Row],[gross]]/1000000</f>
        <v>5.3064470000000004</v>
      </c>
      <c r="K3684" s="61">
        <f>Table1[[#This Row],[budget]]/1000000</f>
        <v>15</v>
      </c>
      <c r="L3684" s="71">
        <f>Table1[[#This Row],[Profit_Margin]]/1000000</f>
        <v>-9.6935529999999996</v>
      </c>
    </row>
    <row r="3685" spans="1:12">
      <c r="A3685" s="68" t="s">
        <v>7635</v>
      </c>
      <c r="B3685" s="61">
        <v>118</v>
      </c>
      <c r="C3685" s="62">
        <v>9170214</v>
      </c>
      <c r="D3685" s="61" t="s">
        <v>214</v>
      </c>
      <c r="E3685" s="61" t="s">
        <v>14627</v>
      </c>
      <c r="F3685" s="61" t="s">
        <v>37</v>
      </c>
      <c r="G3685" s="62">
        <v>11000000</v>
      </c>
      <c r="H3685" s="61">
        <v>7.8</v>
      </c>
      <c r="I3685" s="62">
        <f>Table1[[#This Row],[gross]]-Table1[[#This Row],[budget]]</f>
        <v>-1829786</v>
      </c>
      <c r="J3685" s="61">
        <f>Table1[[#This Row],[gross]]/1000000</f>
        <v>9.1702139999999996</v>
      </c>
      <c r="K3685" s="61">
        <f>Table1[[#This Row],[budget]]/1000000</f>
        <v>11</v>
      </c>
      <c r="L3685" s="71">
        <f>Table1[[#This Row],[Profit_Margin]]/1000000</f>
        <v>-1.8297859999999999</v>
      </c>
    </row>
    <row r="3686" spans="1:12">
      <c r="A3686" s="68" t="s">
        <v>4591</v>
      </c>
      <c r="B3686" s="61">
        <v>94</v>
      </c>
      <c r="C3686" s="62">
        <v>32095318</v>
      </c>
      <c r="D3686" s="61" t="s">
        <v>1009</v>
      </c>
      <c r="E3686" s="61" t="s">
        <v>8436</v>
      </c>
      <c r="F3686" s="61" t="s">
        <v>37</v>
      </c>
      <c r="G3686" s="62">
        <v>45000000</v>
      </c>
      <c r="H3686" s="61">
        <v>5.5</v>
      </c>
      <c r="I3686" s="62">
        <f>Table1[[#This Row],[gross]]-Table1[[#This Row],[budget]]</f>
        <v>-12904682</v>
      </c>
      <c r="J3686" s="61">
        <f>Table1[[#This Row],[gross]]/1000000</f>
        <v>32.095317999999999</v>
      </c>
      <c r="K3686" s="61">
        <f>Table1[[#This Row],[budget]]/1000000</f>
        <v>45</v>
      </c>
      <c r="L3686" s="71">
        <f>Table1[[#This Row],[Profit_Margin]]/1000000</f>
        <v>-12.904681999999999</v>
      </c>
    </row>
    <row r="3687" spans="1:12">
      <c r="A3687" s="68" t="s">
        <v>11164</v>
      </c>
      <c r="B3687" s="61">
        <v>117</v>
      </c>
      <c r="C3687" s="62">
        <v>13987482</v>
      </c>
      <c r="D3687" s="61" t="s">
        <v>1681</v>
      </c>
      <c r="E3687" s="61" t="s">
        <v>11165</v>
      </c>
      <c r="F3687" s="61" t="s">
        <v>37</v>
      </c>
      <c r="G3687" s="62">
        <v>20000000</v>
      </c>
      <c r="H3687" s="61">
        <v>6</v>
      </c>
      <c r="I3687" s="62">
        <f>Table1[[#This Row],[gross]]-Table1[[#This Row],[budget]]</f>
        <v>-6012518</v>
      </c>
      <c r="J3687" s="61">
        <f>Table1[[#This Row],[gross]]/1000000</f>
        <v>13.987482</v>
      </c>
      <c r="K3687" s="61">
        <f>Table1[[#This Row],[budget]]/1000000</f>
        <v>20</v>
      </c>
      <c r="L3687" s="71">
        <f>Table1[[#This Row],[Profit_Margin]]/1000000</f>
        <v>-6.012518</v>
      </c>
    </row>
    <row r="3688" spans="1:12">
      <c r="A3688" s="68" t="s">
        <v>1783</v>
      </c>
      <c r="B3688" s="61">
        <v>87</v>
      </c>
      <c r="C3688" s="62">
        <v>47860214</v>
      </c>
      <c r="D3688" s="61" t="s">
        <v>5544</v>
      </c>
      <c r="E3688" s="61" t="s">
        <v>12754</v>
      </c>
      <c r="F3688" s="61" t="s">
        <v>37</v>
      </c>
      <c r="G3688" s="62">
        <v>15000000</v>
      </c>
      <c r="H3688" s="61">
        <v>5</v>
      </c>
      <c r="I3688" s="62">
        <f>Table1[[#This Row],[gross]]-Table1[[#This Row],[budget]]</f>
        <v>32860214</v>
      </c>
      <c r="J3688" s="61">
        <f>Table1[[#This Row],[gross]]/1000000</f>
        <v>47.860213999999999</v>
      </c>
      <c r="K3688" s="61">
        <f>Table1[[#This Row],[budget]]/1000000</f>
        <v>15</v>
      </c>
      <c r="L3688" s="71">
        <f>Table1[[#This Row],[Profit_Margin]]/1000000</f>
        <v>32.860213999999999</v>
      </c>
    </row>
    <row r="3689" spans="1:12">
      <c r="A3689" s="68" t="s">
        <v>11653</v>
      </c>
      <c r="B3689" s="61">
        <v>92</v>
      </c>
      <c r="C3689" s="62">
        <v>1071240</v>
      </c>
      <c r="D3689" s="61" t="s">
        <v>1544</v>
      </c>
      <c r="E3689" s="61" t="s">
        <v>16170</v>
      </c>
      <c r="F3689" s="61" t="s">
        <v>37</v>
      </c>
      <c r="G3689" s="62">
        <v>8000000</v>
      </c>
      <c r="H3689" s="61">
        <v>6.9</v>
      </c>
      <c r="I3689" s="62">
        <f>Table1[[#This Row],[gross]]-Table1[[#This Row],[budget]]</f>
        <v>-6928760</v>
      </c>
      <c r="J3689" s="61">
        <f>Table1[[#This Row],[gross]]/1000000</f>
        <v>1.07124</v>
      </c>
      <c r="K3689" s="61">
        <f>Table1[[#This Row],[budget]]/1000000</f>
        <v>8</v>
      </c>
      <c r="L3689" s="71">
        <f>Table1[[#This Row],[Profit_Margin]]/1000000</f>
        <v>-6.9287599999999996</v>
      </c>
    </row>
    <row r="3690" spans="1:12">
      <c r="A3690" s="68" t="s">
        <v>3891</v>
      </c>
      <c r="B3690" s="61">
        <v>89</v>
      </c>
      <c r="C3690" s="62">
        <v>92823600</v>
      </c>
      <c r="D3690" s="61" t="s">
        <v>1415</v>
      </c>
      <c r="E3690" s="61" t="s">
        <v>12384</v>
      </c>
      <c r="F3690" s="61" t="s">
        <v>37</v>
      </c>
      <c r="G3690" s="62">
        <v>16000000</v>
      </c>
      <c r="H3690" s="61">
        <v>7.6</v>
      </c>
      <c r="I3690" s="62">
        <f>Table1[[#This Row],[gross]]-Table1[[#This Row],[budget]]</f>
        <v>76823600</v>
      </c>
      <c r="J3690" s="61">
        <f>Table1[[#This Row],[gross]]/1000000</f>
        <v>92.823599999999999</v>
      </c>
      <c r="K3690" s="61">
        <f>Table1[[#This Row],[budget]]/1000000</f>
        <v>16</v>
      </c>
      <c r="L3690" s="71">
        <f>Table1[[#This Row],[Profit_Margin]]/1000000</f>
        <v>76.823599999999999</v>
      </c>
    </row>
    <row r="3691" spans="1:12">
      <c r="A3691" s="68" t="s">
        <v>17301</v>
      </c>
      <c r="B3691" s="61">
        <v>91</v>
      </c>
      <c r="C3691" s="62">
        <v>1652472</v>
      </c>
      <c r="D3691" s="61" t="s">
        <v>1681</v>
      </c>
      <c r="E3691" s="61" t="s">
        <v>23032</v>
      </c>
      <c r="F3691" s="61" t="s">
        <v>1464</v>
      </c>
      <c r="G3691" s="62">
        <v>300000</v>
      </c>
      <c r="H3691" s="61">
        <v>6.9</v>
      </c>
      <c r="I3691" s="62">
        <f>Table1[[#This Row],[gross]]-Table1[[#This Row],[budget]]</f>
        <v>1352472</v>
      </c>
      <c r="J3691" s="61">
        <f>Table1[[#This Row],[gross]]/1000000</f>
        <v>1.6524719999999999</v>
      </c>
      <c r="K3691" s="61">
        <f>Table1[[#This Row],[budget]]/1000000</f>
        <v>0.3</v>
      </c>
      <c r="L3691" s="71">
        <f>Table1[[#This Row],[Profit_Margin]]/1000000</f>
        <v>1.3524719999999999</v>
      </c>
    </row>
    <row r="3692" spans="1:12">
      <c r="A3692" s="68" t="s">
        <v>5769</v>
      </c>
      <c r="B3692" s="61">
        <v>115</v>
      </c>
      <c r="C3692" s="62">
        <v>30127963</v>
      </c>
      <c r="D3692" s="61" t="s">
        <v>7963</v>
      </c>
      <c r="E3692" s="61" t="s">
        <v>12868</v>
      </c>
      <c r="F3692" s="61" t="s">
        <v>37</v>
      </c>
      <c r="G3692" s="62">
        <v>15000000</v>
      </c>
      <c r="H3692" s="61">
        <v>6.7</v>
      </c>
      <c r="I3692" s="62">
        <f>Table1[[#This Row],[gross]]-Table1[[#This Row],[budget]]</f>
        <v>15127963</v>
      </c>
      <c r="J3692" s="61">
        <f>Table1[[#This Row],[gross]]/1000000</f>
        <v>30.127963000000001</v>
      </c>
      <c r="K3692" s="61">
        <f>Table1[[#This Row],[budget]]/1000000</f>
        <v>15</v>
      </c>
      <c r="L3692" s="71">
        <f>Table1[[#This Row],[Profit_Margin]]/1000000</f>
        <v>15.127962999999999</v>
      </c>
    </row>
    <row r="3693" spans="1:12">
      <c r="A3693" s="68" t="s">
        <v>12814</v>
      </c>
      <c r="B3693" s="61">
        <v>120</v>
      </c>
      <c r="C3693" s="62">
        <v>33771174</v>
      </c>
      <c r="D3693" s="61" t="s">
        <v>1415</v>
      </c>
      <c r="E3693" s="61" t="s">
        <v>12815</v>
      </c>
      <c r="F3693" s="61" t="s">
        <v>37</v>
      </c>
      <c r="G3693" s="62">
        <v>15000000</v>
      </c>
      <c r="H3693" s="61">
        <v>6.8</v>
      </c>
      <c r="I3693" s="62">
        <f>Table1[[#This Row],[gross]]-Table1[[#This Row],[budget]]</f>
        <v>18771174</v>
      </c>
      <c r="J3693" s="61">
        <f>Table1[[#This Row],[gross]]/1000000</f>
        <v>33.771174000000002</v>
      </c>
      <c r="K3693" s="61">
        <f>Table1[[#This Row],[budget]]/1000000</f>
        <v>15</v>
      </c>
      <c r="L3693" s="71">
        <f>Table1[[#This Row],[Profit_Margin]]/1000000</f>
        <v>18.771173999999998</v>
      </c>
    </row>
    <row r="3694" spans="1:12">
      <c r="A3694" s="68" t="s">
        <v>8638</v>
      </c>
      <c r="B3694" s="61">
        <v>107</v>
      </c>
      <c r="C3694" s="62">
        <v>871527</v>
      </c>
      <c r="D3694" s="61" t="s">
        <v>2142</v>
      </c>
      <c r="E3694" s="61" t="s">
        <v>9993</v>
      </c>
      <c r="F3694" s="61" t="s">
        <v>37</v>
      </c>
      <c r="G3694" s="62">
        <v>25000000</v>
      </c>
      <c r="H3694" s="61">
        <v>6.5</v>
      </c>
      <c r="I3694" s="62">
        <f>Table1[[#This Row],[gross]]-Table1[[#This Row],[budget]]</f>
        <v>-24128473</v>
      </c>
      <c r="J3694" s="61">
        <f>Table1[[#This Row],[gross]]/1000000</f>
        <v>0.87152700000000005</v>
      </c>
      <c r="K3694" s="61">
        <f>Table1[[#This Row],[budget]]/1000000</f>
        <v>25</v>
      </c>
      <c r="L3694" s="71">
        <f>Table1[[#This Row],[Profit_Margin]]/1000000</f>
        <v>-24.128473</v>
      </c>
    </row>
    <row r="3695" spans="1:12">
      <c r="A3695" s="68" t="s">
        <v>1800</v>
      </c>
      <c r="B3695" s="61">
        <v>101</v>
      </c>
      <c r="C3695" s="62">
        <v>77222184</v>
      </c>
      <c r="D3695" s="61" t="s">
        <v>548</v>
      </c>
      <c r="E3695" s="61" t="s">
        <v>1803</v>
      </c>
      <c r="F3695" s="61" t="s">
        <v>37</v>
      </c>
      <c r="G3695" s="62">
        <v>100000000</v>
      </c>
      <c r="H3695" s="61">
        <v>6.8</v>
      </c>
      <c r="I3695" s="62">
        <f>Table1[[#This Row],[gross]]-Table1[[#This Row],[budget]]</f>
        <v>-22777816</v>
      </c>
      <c r="J3695" s="61">
        <f>Table1[[#This Row],[gross]]/1000000</f>
        <v>77.222183999999999</v>
      </c>
      <c r="K3695" s="61">
        <f>Table1[[#This Row],[budget]]/1000000</f>
        <v>100</v>
      </c>
      <c r="L3695" s="71">
        <f>Table1[[#This Row],[Profit_Margin]]/1000000</f>
        <v>-22.777816000000001</v>
      </c>
    </row>
    <row r="3696" spans="1:12">
      <c r="A3696" s="68" t="s">
        <v>15234</v>
      </c>
      <c r="B3696" s="61">
        <v>97</v>
      </c>
      <c r="C3696" s="62">
        <v>7574066</v>
      </c>
      <c r="D3696" s="61" t="s">
        <v>2527</v>
      </c>
      <c r="E3696" s="61" t="s">
        <v>15236</v>
      </c>
      <c r="F3696" s="61" t="s">
        <v>37</v>
      </c>
      <c r="G3696" s="62">
        <v>10000000</v>
      </c>
      <c r="H3696" s="61">
        <v>6.3</v>
      </c>
      <c r="I3696" s="62">
        <f>Table1[[#This Row],[gross]]-Table1[[#This Row],[budget]]</f>
        <v>-2425934</v>
      </c>
      <c r="J3696" s="61">
        <f>Table1[[#This Row],[gross]]/1000000</f>
        <v>7.5740660000000002</v>
      </c>
      <c r="K3696" s="61">
        <f>Table1[[#This Row],[budget]]/1000000</f>
        <v>10</v>
      </c>
      <c r="L3696" s="71">
        <f>Table1[[#This Row],[Profit_Margin]]/1000000</f>
        <v>-2.4259339999999998</v>
      </c>
    </row>
    <row r="3697" spans="1:12">
      <c r="A3697" s="68" t="s">
        <v>13021</v>
      </c>
      <c r="B3697" s="61">
        <v>111</v>
      </c>
      <c r="C3697" s="62">
        <v>13034417</v>
      </c>
      <c r="D3697" s="61" t="s">
        <v>3794</v>
      </c>
      <c r="E3697" s="61" t="s">
        <v>13022</v>
      </c>
      <c r="F3697" s="61" t="s">
        <v>37</v>
      </c>
      <c r="G3697" s="62">
        <v>15000000</v>
      </c>
      <c r="H3697" s="61">
        <v>6.9</v>
      </c>
      <c r="I3697" s="62">
        <f>Table1[[#This Row],[gross]]-Table1[[#This Row],[budget]]</f>
        <v>-1965583</v>
      </c>
      <c r="J3697" s="61">
        <f>Table1[[#This Row],[gross]]/1000000</f>
        <v>13.034416999999999</v>
      </c>
      <c r="K3697" s="61">
        <f>Table1[[#This Row],[budget]]/1000000</f>
        <v>15</v>
      </c>
      <c r="L3697" s="71">
        <f>Table1[[#This Row],[Profit_Margin]]/1000000</f>
        <v>-1.9655830000000001</v>
      </c>
    </row>
    <row r="3698" spans="1:12">
      <c r="A3698" s="68" t="s">
        <v>19069</v>
      </c>
      <c r="B3698" s="61">
        <v>107</v>
      </c>
      <c r="C3698" s="62">
        <v>13092000</v>
      </c>
      <c r="D3698" s="61" t="s">
        <v>6199</v>
      </c>
      <c r="E3698" s="61" t="s">
        <v>19070</v>
      </c>
      <c r="F3698" s="61" t="s">
        <v>37</v>
      </c>
      <c r="G3698" s="62">
        <v>3300000</v>
      </c>
      <c r="H3698" s="61">
        <v>8.5</v>
      </c>
      <c r="I3698" s="62">
        <f>Table1[[#This Row],[gross]]-Table1[[#This Row],[budget]]</f>
        <v>9792000</v>
      </c>
      <c r="J3698" s="61">
        <f>Table1[[#This Row],[gross]]/1000000</f>
        <v>13.092000000000001</v>
      </c>
      <c r="K3698" s="61">
        <f>Table1[[#This Row],[budget]]/1000000</f>
        <v>3.3</v>
      </c>
      <c r="L3698" s="71">
        <f>Table1[[#This Row],[Profit_Margin]]/1000000</f>
        <v>9.7919999999999998</v>
      </c>
    </row>
    <row r="3699" spans="1:12">
      <c r="A3699" s="68" t="s">
        <v>19362</v>
      </c>
      <c r="B3699" s="61">
        <v>82</v>
      </c>
      <c r="C3699" s="62">
        <v>4142507</v>
      </c>
      <c r="D3699" s="61" t="s">
        <v>1681</v>
      </c>
      <c r="E3699" s="61" t="s">
        <v>19364</v>
      </c>
      <c r="F3699" s="61" t="s">
        <v>37</v>
      </c>
      <c r="G3699" s="62">
        <v>3000000</v>
      </c>
      <c r="H3699" s="61">
        <v>4.4000000000000004</v>
      </c>
      <c r="I3699" s="62">
        <f>Table1[[#This Row],[gross]]-Table1[[#This Row],[budget]]</f>
        <v>1142507</v>
      </c>
      <c r="J3699" s="61">
        <f>Table1[[#This Row],[gross]]/1000000</f>
        <v>4.1425070000000002</v>
      </c>
      <c r="K3699" s="61">
        <f>Table1[[#This Row],[budget]]/1000000</f>
        <v>3</v>
      </c>
      <c r="L3699" s="71">
        <f>Table1[[#This Row],[Profit_Margin]]/1000000</f>
        <v>1.1425069999999999</v>
      </c>
    </row>
    <row r="3700" spans="1:12">
      <c r="A3700" s="68" t="s">
        <v>3880</v>
      </c>
      <c r="B3700" s="61">
        <v>109</v>
      </c>
      <c r="C3700" s="62">
        <v>69148997</v>
      </c>
      <c r="D3700" s="61" t="s">
        <v>1009</v>
      </c>
      <c r="E3700" s="61" t="s">
        <v>10702</v>
      </c>
      <c r="F3700" s="61" t="s">
        <v>37</v>
      </c>
      <c r="G3700" s="62">
        <v>37000000</v>
      </c>
      <c r="H3700" s="61">
        <v>5.4</v>
      </c>
      <c r="I3700" s="62">
        <f>Table1[[#This Row],[gross]]-Table1[[#This Row],[budget]]</f>
        <v>32148997</v>
      </c>
      <c r="J3700" s="61">
        <f>Table1[[#This Row],[gross]]/1000000</f>
        <v>69.148996999999994</v>
      </c>
      <c r="K3700" s="61">
        <f>Table1[[#This Row],[budget]]/1000000</f>
        <v>37</v>
      </c>
      <c r="L3700" s="71">
        <f>Table1[[#This Row],[Profit_Margin]]/1000000</f>
        <v>32.148997000000001</v>
      </c>
    </row>
    <row r="3701" spans="1:12">
      <c r="A3701" s="68" t="s">
        <v>13411</v>
      </c>
      <c r="B3701" s="61">
        <v>107</v>
      </c>
      <c r="C3701" s="62">
        <v>34793160</v>
      </c>
      <c r="D3701" s="61" t="s">
        <v>7043</v>
      </c>
      <c r="E3701" s="61" t="s">
        <v>13412</v>
      </c>
      <c r="F3701" s="61" t="s">
        <v>37</v>
      </c>
      <c r="G3701" s="62">
        <v>14000000</v>
      </c>
      <c r="H3701" s="61">
        <v>6.7</v>
      </c>
      <c r="I3701" s="62">
        <f>Table1[[#This Row],[gross]]-Table1[[#This Row],[budget]]</f>
        <v>20793160</v>
      </c>
      <c r="J3701" s="61">
        <f>Table1[[#This Row],[gross]]/1000000</f>
        <v>34.79316</v>
      </c>
      <c r="K3701" s="61">
        <f>Table1[[#This Row],[budget]]/1000000</f>
        <v>14</v>
      </c>
      <c r="L3701" s="71">
        <f>Table1[[#This Row],[Profit_Margin]]/1000000</f>
        <v>20.79316</v>
      </c>
    </row>
    <row r="3702" spans="1:12">
      <c r="A3702" s="68" t="s">
        <v>428</v>
      </c>
      <c r="B3702" s="61">
        <v>131</v>
      </c>
      <c r="C3702" s="62">
        <v>73103784</v>
      </c>
      <c r="D3702" s="61" t="s">
        <v>923</v>
      </c>
      <c r="E3702" s="61" t="s">
        <v>924</v>
      </c>
      <c r="F3702" s="61" t="s">
        <v>37</v>
      </c>
      <c r="G3702" s="62">
        <v>150000000</v>
      </c>
      <c r="H3702" s="61">
        <v>6.4</v>
      </c>
      <c r="I3702" s="62">
        <f>Table1[[#This Row],[gross]]-Table1[[#This Row],[budget]]</f>
        <v>-76896216</v>
      </c>
      <c r="J3702" s="61">
        <f>Table1[[#This Row],[gross]]/1000000</f>
        <v>73.103784000000005</v>
      </c>
      <c r="K3702" s="61">
        <f>Table1[[#This Row],[budget]]/1000000</f>
        <v>150</v>
      </c>
      <c r="L3702" s="71">
        <f>Table1[[#This Row],[Profit_Margin]]/1000000</f>
        <v>-76.896215999999995</v>
      </c>
    </row>
    <row r="3703" spans="1:12">
      <c r="A3703" s="68" t="s">
        <v>6854</v>
      </c>
      <c r="B3703" s="61">
        <v>101</v>
      </c>
      <c r="C3703" s="62">
        <v>55865715</v>
      </c>
      <c r="D3703" s="61" t="s">
        <v>6132</v>
      </c>
      <c r="E3703" s="61" t="s">
        <v>14809</v>
      </c>
      <c r="F3703" s="61" t="s">
        <v>37</v>
      </c>
      <c r="G3703" s="62">
        <v>10000000</v>
      </c>
      <c r="H3703" s="61">
        <v>5.5</v>
      </c>
      <c r="I3703" s="62">
        <f>Table1[[#This Row],[gross]]-Table1[[#This Row],[budget]]</f>
        <v>45865715</v>
      </c>
      <c r="J3703" s="61">
        <f>Table1[[#This Row],[gross]]/1000000</f>
        <v>55.865715000000002</v>
      </c>
      <c r="K3703" s="61">
        <f>Table1[[#This Row],[budget]]/1000000</f>
        <v>10</v>
      </c>
      <c r="L3703" s="71">
        <f>Table1[[#This Row],[Profit_Margin]]/1000000</f>
        <v>45.865715000000002</v>
      </c>
    </row>
    <row r="3704" spans="1:12">
      <c r="A3704" s="68" t="s">
        <v>12479</v>
      </c>
      <c r="B3704" s="61">
        <v>109</v>
      </c>
      <c r="C3704" s="62">
        <v>16346122</v>
      </c>
      <c r="D3704" s="61" t="s">
        <v>3409</v>
      </c>
      <c r="E3704" s="61" t="s">
        <v>12480</v>
      </c>
      <c r="F3704" s="61" t="s">
        <v>37</v>
      </c>
      <c r="G3704" s="62">
        <v>16000000</v>
      </c>
      <c r="H3704" s="61">
        <v>7.2</v>
      </c>
      <c r="I3704" s="62">
        <f>Table1[[#This Row],[gross]]-Table1[[#This Row],[budget]]</f>
        <v>346122</v>
      </c>
      <c r="J3704" s="61">
        <f>Table1[[#This Row],[gross]]/1000000</f>
        <v>16.346122000000001</v>
      </c>
      <c r="K3704" s="61">
        <f>Table1[[#This Row],[budget]]/1000000</f>
        <v>16</v>
      </c>
      <c r="L3704" s="71">
        <f>Table1[[#This Row],[Profit_Margin]]/1000000</f>
        <v>0.34612199999999999</v>
      </c>
    </row>
    <row r="3705" spans="1:12">
      <c r="A3705" s="68" t="s">
        <v>187</v>
      </c>
      <c r="B3705" s="61">
        <v>129</v>
      </c>
      <c r="C3705" s="62">
        <v>10300000</v>
      </c>
      <c r="D3705" s="61" t="s">
        <v>7043</v>
      </c>
      <c r="E3705" s="61" t="s">
        <v>7044</v>
      </c>
      <c r="F3705" s="61" t="s">
        <v>37</v>
      </c>
      <c r="G3705" s="62">
        <v>38000000</v>
      </c>
      <c r="H3705" s="61">
        <v>6.6</v>
      </c>
      <c r="I3705" s="62">
        <f>Table1[[#This Row],[gross]]-Table1[[#This Row],[budget]]</f>
        <v>-27700000</v>
      </c>
      <c r="J3705" s="61">
        <f>Table1[[#This Row],[gross]]/1000000</f>
        <v>10.3</v>
      </c>
      <c r="K3705" s="61">
        <f>Table1[[#This Row],[budget]]/1000000</f>
        <v>38</v>
      </c>
      <c r="L3705" s="71">
        <f>Table1[[#This Row],[Profit_Margin]]/1000000</f>
        <v>-27.7</v>
      </c>
    </row>
    <row r="3706" spans="1:12">
      <c r="A3706" s="68" t="s">
        <v>1687</v>
      </c>
      <c r="B3706" s="61">
        <v>101</v>
      </c>
      <c r="C3706" s="62">
        <v>10268846</v>
      </c>
      <c r="D3706" s="61" t="s">
        <v>1199</v>
      </c>
      <c r="E3706" s="61" t="s">
        <v>7650</v>
      </c>
      <c r="F3706" s="61" t="s">
        <v>37</v>
      </c>
      <c r="G3706" s="62">
        <v>35000000</v>
      </c>
      <c r="H3706" s="61">
        <v>5.5</v>
      </c>
      <c r="I3706" s="62">
        <f>Table1[[#This Row],[gross]]-Table1[[#This Row],[budget]]</f>
        <v>-24731154</v>
      </c>
      <c r="J3706" s="61">
        <f>Table1[[#This Row],[gross]]/1000000</f>
        <v>10.268846</v>
      </c>
      <c r="K3706" s="61">
        <f>Table1[[#This Row],[budget]]/1000000</f>
        <v>35</v>
      </c>
      <c r="L3706" s="71">
        <f>Table1[[#This Row],[Profit_Margin]]/1000000</f>
        <v>-24.731154</v>
      </c>
    </row>
    <row r="3707" spans="1:12">
      <c r="A3707" s="68" t="s">
        <v>21676</v>
      </c>
      <c r="B3707" s="61">
        <v>92</v>
      </c>
      <c r="C3707" s="62">
        <v>1677838</v>
      </c>
      <c r="D3707" s="61" t="s">
        <v>67</v>
      </c>
      <c r="E3707" s="61" t="s">
        <v>21678</v>
      </c>
      <c r="F3707" s="61" t="s">
        <v>37</v>
      </c>
      <c r="G3707" s="62">
        <v>1000000</v>
      </c>
      <c r="H3707" s="61">
        <v>7.7</v>
      </c>
      <c r="I3707" s="62">
        <f>Table1[[#This Row],[gross]]-Table1[[#This Row],[budget]]</f>
        <v>677838</v>
      </c>
      <c r="J3707" s="61">
        <f>Table1[[#This Row],[gross]]/1000000</f>
        <v>1.6778379999999999</v>
      </c>
      <c r="K3707" s="61">
        <f>Table1[[#This Row],[budget]]/1000000</f>
        <v>1</v>
      </c>
      <c r="L3707" s="71">
        <f>Table1[[#This Row],[Profit_Margin]]/1000000</f>
        <v>0.67783800000000005</v>
      </c>
    </row>
    <row r="3708" spans="1:12">
      <c r="A3708" s="68" t="s">
        <v>9773</v>
      </c>
      <c r="B3708" s="61">
        <v>93</v>
      </c>
      <c r="C3708" s="62">
        <v>5694308</v>
      </c>
      <c r="D3708" s="61" t="s">
        <v>3913</v>
      </c>
      <c r="E3708" s="61" t="s">
        <v>16610</v>
      </c>
      <c r="F3708" s="61" t="s">
        <v>37</v>
      </c>
      <c r="G3708" s="62">
        <v>7000000</v>
      </c>
      <c r="H3708" s="61">
        <v>2</v>
      </c>
      <c r="I3708" s="62">
        <f>Table1[[#This Row],[gross]]-Table1[[#This Row],[budget]]</f>
        <v>-1305692</v>
      </c>
      <c r="J3708" s="61">
        <f>Table1[[#This Row],[gross]]/1000000</f>
        <v>5.6943080000000004</v>
      </c>
      <c r="K3708" s="61">
        <f>Table1[[#This Row],[budget]]/1000000</f>
        <v>7</v>
      </c>
      <c r="L3708" s="71">
        <f>Table1[[#This Row],[Profit_Margin]]/1000000</f>
        <v>-1.3056920000000001</v>
      </c>
    </row>
    <row r="3709" spans="1:12">
      <c r="A3709" s="68" t="s">
        <v>9516</v>
      </c>
      <c r="B3709" s="61">
        <v>121</v>
      </c>
      <c r="C3709" s="62">
        <v>60072596</v>
      </c>
      <c r="D3709" s="61" t="s">
        <v>1415</v>
      </c>
      <c r="E3709" s="61" t="s">
        <v>10731</v>
      </c>
      <c r="F3709" s="61" t="s">
        <v>37</v>
      </c>
      <c r="G3709" s="62">
        <v>20000000</v>
      </c>
      <c r="H3709" s="61">
        <v>4.4000000000000004</v>
      </c>
      <c r="I3709" s="62">
        <f>Table1[[#This Row],[gross]]-Table1[[#This Row],[budget]]</f>
        <v>40072596</v>
      </c>
      <c r="J3709" s="61">
        <f>Table1[[#This Row],[gross]]/1000000</f>
        <v>60.072595999999997</v>
      </c>
      <c r="K3709" s="61">
        <f>Table1[[#This Row],[budget]]/1000000</f>
        <v>20</v>
      </c>
      <c r="L3709" s="71">
        <f>Table1[[#This Row],[Profit_Margin]]/1000000</f>
        <v>40.072595999999997</v>
      </c>
    </row>
    <row r="3710" spans="1:12">
      <c r="A3710" s="68" t="s">
        <v>9516</v>
      </c>
      <c r="B3710" s="61">
        <v>113</v>
      </c>
      <c r="C3710" s="62">
        <v>55184721</v>
      </c>
      <c r="D3710" s="61" t="s">
        <v>2527</v>
      </c>
      <c r="E3710" s="61" t="s">
        <v>12740</v>
      </c>
      <c r="F3710" s="61" t="s">
        <v>37</v>
      </c>
      <c r="G3710" s="62">
        <v>15000000</v>
      </c>
      <c r="H3710" s="61">
        <v>5.6</v>
      </c>
      <c r="I3710" s="62">
        <f>Table1[[#This Row],[gross]]-Table1[[#This Row],[budget]]</f>
        <v>40184721</v>
      </c>
      <c r="J3710" s="61">
        <f>Table1[[#This Row],[gross]]/1000000</f>
        <v>55.184721000000003</v>
      </c>
      <c r="K3710" s="61">
        <f>Table1[[#This Row],[budget]]/1000000</f>
        <v>15</v>
      </c>
      <c r="L3710" s="71">
        <f>Table1[[#This Row],[Profit_Margin]]/1000000</f>
        <v>40.184721000000003</v>
      </c>
    </row>
    <row r="3711" spans="1:12">
      <c r="A3711" s="68" t="s">
        <v>6046</v>
      </c>
      <c r="B3711" s="61">
        <v>114</v>
      </c>
      <c r="C3711" s="62">
        <v>12831121</v>
      </c>
      <c r="D3711" s="61" t="s">
        <v>3277</v>
      </c>
      <c r="E3711" s="61" t="s">
        <v>8582</v>
      </c>
      <c r="F3711" s="61" t="s">
        <v>37</v>
      </c>
      <c r="G3711" s="62">
        <v>30000000</v>
      </c>
      <c r="H3711" s="61">
        <v>7</v>
      </c>
      <c r="I3711" s="62">
        <f>Table1[[#This Row],[gross]]-Table1[[#This Row],[budget]]</f>
        <v>-17168879</v>
      </c>
      <c r="J3711" s="61">
        <f>Table1[[#This Row],[gross]]/1000000</f>
        <v>12.831121</v>
      </c>
      <c r="K3711" s="61">
        <f>Table1[[#This Row],[budget]]/1000000</f>
        <v>30</v>
      </c>
      <c r="L3711" s="71">
        <f>Table1[[#This Row],[Profit_Margin]]/1000000</f>
        <v>-17.168879</v>
      </c>
    </row>
    <row r="3712" spans="1:12">
      <c r="A3712" s="68" t="s">
        <v>6963</v>
      </c>
      <c r="B3712" s="61">
        <v>98</v>
      </c>
      <c r="C3712" s="62">
        <v>117190</v>
      </c>
      <c r="D3712" s="61" t="s">
        <v>1752</v>
      </c>
      <c r="E3712" s="61" t="s">
        <v>16229</v>
      </c>
      <c r="F3712" s="61" t="s">
        <v>37</v>
      </c>
      <c r="G3712" s="62">
        <v>8000000</v>
      </c>
      <c r="H3712" s="61">
        <v>6.9</v>
      </c>
      <c r="I3712" s="62">
        <f>Table1[[#This Row],[gross]]-Table1[[#This Row],[budget]]</f>
        <v>-7882810</v>
      </c>
      <c r="J3712" s="61">
        <f>Table1[[#This Row],[gross]]/1000000</f>
        <v>0.11719</v>
      </c>
      <c r="K3712" s="61">
        <f>Table1[[#This Row],[budget]]/1000000</f>
        <v>8</v>
      </c>
      <c r="L3712" s="71">
        <f>Table1[[#This Row],[Profit_Margin]]/1000000</f>
        <v>-7.8828100000000001</v>
      </c>
    </row>
    <row r="3713" spans="1:12">
      <c r="A3713" s="68" t="s">
        <v>10913</v>
      </c>
      <c r="B3713" s="61">
        <v>115</v>
      </c>
      <c r="C3713" s="62">
        <v>29753944</v>
      </c>
      <c r="D3713" s="61" t="s">
        <v>2142</v>
      </c>
      <c r="E3713" s="61" t="s">
        <v>10914</v>
      </c>
      <c r="F3713" s="61" t="s">
        <v>37</v>
      </c>
      <c r="G3713" s="62">
        <v>20000000</v>
      </c>
      <c r="H3713" s="61">
        <v>6.5</v>
      </c>
      <c r="I3713" s="62">
        <f>Table1[[#This Row],[gross]]-Table1[[#This Row],[budget]]</f>
        <v>9753944</v>
      </c>
      <c r="J3713" s="61">
        <f>Table1[[#This Row],[gross]]/1000000</f>
        <v>29.753944000000001</v>
      </c>
      <c r="K3713" s="61">
        <f>Table1[[#This Row],[budget]]/1000000</f>
        <v>20</v>
      </c>
      <c r="L3713" s="71">
        <f>Table1[[#This Row],[Profit_Margin]]/1000000</f>
        <v>9.7539440000000006</v>
      </c>
    </row>
    <row r="3714" spans="1:12">
      <c r="A3714" s="68" t="s">
        <v>163</v>
      </c>
      <c r="B3714" s="61">
        <v>106</v>
      </c>
      <c r="C3714" s="62">
        <v>113745408</v>
      </c>
      <c r="D3714" s="61" t="s">
        <v>494</v>
      </c>
      <c r="E3714" s="61" t="s">
        <v>495</v>
      </c>
      <c r="F3714" s="61" t="s">
        <v>37</v>
      </c>
      <c r="G3714" s="62">
        <v>170000000</v>
      </c>
      <c r="H3714" s="61">
        <v>4.8</v>
      </c>
      <c r="I3714" s="62">
        <f>Table1[[#This Row],[gross]]-Table1[[#This Row],[budget]]</f>
        <v>-56254592</v>
      </c>
      <c r="J3714" s="61">
        <f>Table1[[#This Row],[gross]]/1000000</f>
        <v>113.745408</v>
      </c>
      <c r="K3714" s="61">
        <f>Table1[[#This Row],[budget]]/1000000</f>
        <v>170</v>
      </c>
      <c r="L3714" s="71">
        <f>Table1[[#This Row],[Profit_Margin]]/1000000</f>
        <v>-56.254592000000002</v>
      </c>
    </row>
    <row r="3715" spans="1:12">
      <c r="A3715" s="68" t="s">
        <v>7644</v>
      </c>
      <c r="B3715" s="61">
        <v>115</v>
      </c>
      <c r="C3715" s="62">
        <v>37877959</v>
      </c>
      <c r="D3715" s="61" t="s">
        <v>11069</v>
      </c>
      <c r="E3715" s="61" t="s">
        <v>12826</v>
      </c>
      <c r="F3715" s="61" t="s">
        <v>37</v>
      </c>
      <c r="G3715" s="62">
        <v>15000000</v>
      </c>
      <c r="H3715" s="61">
        <v>7.1</v>
      </c>
      <c r="I3715" s="62">
        <f>Table1[[#This Row],[gross]]-Table1[[#This Row],[budget]]</f>
        <v>22877959</v>
      </c>
      <c r="J3715" s="61">
        <f>Table1[[#This Row],[gross]]/1000000</f>
        <v>37.877958999999997</v>
      </c>
      <c r="K3715" s="61">
        <f>Table1[[#This Row],[budget]]/1000000</f>
        <v>15</v>
      </c>
      <c r="L3715" s="71">
        <f>Table1[[#This Row],[Profit_Margin]]/1000000</f>
        <v>22.877959000000001</v>
      </c>
    </row>
    <row r="3716" spans="1:12">
      <c r="A3716" s="68" t="s">
        <v>11318</v>
      </c>
      <c r="B3716" s="61">
        <v>100</v>
      </c>
      <c r="C3716" s="62">
        <v>6852144</v>
      </c>
      <c r="D3716" s="61" t="s">
        <v>3171</v>
      </c>
      <c r="E3716" s="61" t="s">
        <v>11319</v>
      </c>
      <c r="F3716" s="61" t="s">
        <v>37</v>
      </c>
      <c r="G3716" s="62">
        <v>22000000</v>
      </c>
      <c r="H3716" s="61">
        <v>6.2</v>
      </c>
      <c r="I3716" s="62">
        <f>Table1[[#This Row],[gross]]-Table1[[#This Row],[budget]]</f>
        <v>-15147856</v>
      </c>
      <c r="J3716" s="61">
        <f>Table1[[#This Row],[gross]]/1000000</f>
        <v>6.852144</v>
      </c>
      <c r="K3716" s="61">
        <f>Table1[[#This Row],[budget]]/1000000</f>
        <v>22</v>
      </c>
      <c r="L3716" s="71">
        <f>Table1[[#This Row],[Profit_Margin]]/1000000</f>
        <v>-15.147856000000001</v>
      </c>
    </row>
    <row r="3717" spans="1:12">
      <c r="A3717" s="68" t="s">
        <v>5204</v>
      </c>
      <c r="B3717" s="61">
        <v>98</v>
      </c>
      <c r="C3717" s="62">
        <v>16831505</v>
      </c>
      <c r="D3717" s="61" t="s">
        <v>3898</v>
      </c>
      <c r="E3717" s="61" t="s">
        <v>7602</v>
      </c>
      <c r="F3717" s="61" t="s">
        <v>37</v>
      </c>
      <c r="G3717" s="62">
        <v>31000000</v>
      </c>
      <c r="H3717" s="61">
        <v>6.3</v>
      </c>
      <c r="I3717" s="62">
        <f>Table1[[#This Row],[gross]]-Table1[[#This Row],[budget]]</f>
        <v>-14168495</v>
      </c>
      <c r="J3717" s="61">
        <f>Table1[[#This Row],[gross]]/1000000</f>
        <v>16.831505</v>
      </c>
      <c r="K3717" s="61">
        <f>Table1[[#This Row],[budget]]/1000000</f>
        <v>31</v>
      </c>
      <c r="L3717" s="71">
        <f>Table1[[#This Row],[Profit_Margin]]/1000000</f>
        <v>-14.168495</v>
      </c>
    </row>
    <row r="3718" spans="1:12">
      <c r="A3718" s="68" t="s">
        <v>3102</v>
      </c>
      <c r="B3718" s="61">
        <v>95</v>
      </c>
      <c r="C3718" s="62">
        <v>16964743</v>
      </c>
      <c r="D3718" s="61" t="s">
        <v>1681</v>
      </c>
      <c r="E3718" s="61" t="s">
        <v>10137</v>
      </c>
      <c r="F3718" s="61" t="s">
        <v>37</v>
      </c>
      <c r="G3718" s="62">
        <v>24000000</v>
      </c>
      <c r="H3718" s="61">
        <v>5.6</v>
      </c>
      <c r="I3718" s="62">
        <f>Table1[[#This Row],[gross]]-Table1[[#This Row],[budget]]</f>
        <v>-7035257</v>
      </c>
      <c r="J3718" s="61">
        <f>Table1[[#This Row],[gross]]/1000000</f>
        <v>16.964742999999999</v>
      </c>
      <c r="K3718" s="61">
        <f>Table1[[#This Row],[budget]]/1000000</f>
        <v>24</v>
      </c>
      <c r="L3718" s="71">
        <f>Table1[[#This Row],[Profit_Margin]]/1000000</f>
        <v>-7.0352569999999996</v>
      </c>
    </row>
    <row r="3719" spans="1:12">
      <c r="A3719" s="68" t="s">
        <v>1340</v>
      </c>
      <c r="B3719" s="61">
        <v>153</v>
      </c>
      <c r="C3719" s="62">
        <v>40911830</v>
      </c>
      <c r="D3719" s="61" t="s">
        <v>1467</v>
      </c>
      <c r="E3719" s="61" t="s">
        <v>1468</v>
      </c>
      <c r="F3719" s="61" t="s">
        <v>37</v>
      </c>
      <c r="G3719" s="62">
        <v>115000000</v>
      </c>
      <c r="H3719" s="61">
        <v>6</v>
      </c>
      <c r="I3719" s="62">
        <f>Table1[[#This Row],[gross]]-Table1[[#This Row],[budget]]</f>
        <v>-74088170</v>
      </c>
      <c r="J3719" s="61">
        <f>Table1[[#This Row],[gross]]/1000000</f>
        <v>40.911830000000002</v>
      </c>
      <c r="K3719" s="61">
        <f>Table1[[#This Row],[budget]]/1000000</f>
        <v>115</v>
      </c>
      <c r="L3719" s="71">
        <f>Table1[[#This Row],[Profit_Margin]]/1000000</f>
        <v>-74.088170000000005</v>
      </c>
    </row>
    <row r="3720" spans="1:12">
      <c r="A3720" s="68" t="s">
        <v>8596</v>
      </c>
      <c r="B3720" s="61">
        <v>100</v>
      </c>
      <c r="C3720" s="62">
        <v>11576087</v>
      </c>
      <c r="D3720" s="61" t="s">
        <v>73</v>
      </c>
      <c r="E3720" s="61" t="s">
        <v>8597</v>
      </c>
      <c r="F3720" s="61" t="s">
        <v>37</v>
      </c>
      <c r="G3720" s="62">
        <v>30000000</v>
      </c>
      <c r="H3720" s="61">
        <v>4.0999999999999996</v>
      </c>
      <c r="I3720" s="62">
        <f>Table1[[#This Row],[gross]]-Table1[[#This Row],[budget]]</f>
        <v>-18423913</v>
      </c>
      <c r="J3720" s="61">
        <f>Table1[[#This Row],[gross]]/1000000</f>
        <v>11.576086999999999</v>
      </c>
      <c r="K3720" s="61">
        <f>Table1[[#This Row],[budget]]/1000000</f>
        <v>30</v>
      </c>
      <c r="L3720" s="71">
        <f>Table1[[#This Row],[Profit_Margin]]/1000000</f>
        <v>-18.423912999999999</v>
      </c>
    </row>
    <row r="3721" spans="1:12">
      <c r="A3721" s="68" t="s">
        <v>2888</v>
      </c>
      <c r="B3721" s="61">
        <v>81</v>
      </c>
      <c r="C3721" s="62">
        <v>10762178</v>
      </c>
      <c r="D3721" s="61" t="s">
        <v>67</v>
      </c>
      <c r="E3721" s="61" t="s">
        <v>8985</v>
      </c>
      <c r="F3721" s="61" t="s">
        <v>37</v>
      </c>
      <c r="G3721" s="62">
        <v>160000000</v>
      </c>
      <c r="H3721" s="61">
        <v>8</v>
      </c>
      <c r="I3721" s="62">
        <f>Table1[[#This Row],[gross]]-Table1[[#This Row],[budget]]</f>
        <v>-149237822</v>
      </c>
      <c r="J3721" s="61">
        <f>Table1[[#This Row],[gross]]/1000000</f>
        <v>10.762178</v>
      </c>
      <c r="K3721" s="61">
        <f>Table1[[#This Row],[budget]]/1000000</f>
        <v>160</v>
      </c>
      <c r="L3721" s="71">
        <f>Table1[[#This Row],[Profit_Margin]]/1000000</f>
        <v>-149.23782199999999</v>
      </c>
    </row>
    <row r="3722" spans="1:12">
      <c r="A3722" s="68" t="s">
        <v>8455</v>
      </c>
      <c r="B3722" s="61">
        <v>63</v>
      </c>
      <c r="C3722" s="62">
        <v>26687172</v>
      </c>
      <c r="D3722" s="61" t="s">
        <v>1280</v>
      </c>
      <c r="E3722" s="61" t="s">
        <v>8457</v>
      </c>
      <c r="F3722" s="61" t="s">
        <v>37</v>
      </c>
      <c r="G3722" s="62">
        <v>30000000</v>
      </c>
      <c r="H3722" s="61">
        <v>7.3</v>
      </c>
      <c r="I3722" s="62">
        <f>Table1[[#This Row],[gross]]-Table1[[#This Row],[budget]]</f>
        <v>-3312828</v>
      </c>
      <c r="J3722" s="61">
        <f>Table1[[#This Row],[gross]]/1000000</f>
        <v>26.687172</v>
      </c>
      <c r="K3722" s="61">
        <f>Table1[[#This Row],[budget]]/1000000</f>
        <v>30</v>
      </c>
      <c r="L3722" s="71">
        <f>Table1[[#This Row],[Profit_Margin]]/1000000</f>
        <v>-3.3128280000000001</v>
      </c>
    </row>
    <row r="3723" spans="1:12">
      <c r="A3723" s="68" t="s">
        <v>17311</v>
      </c>
      <c r="B3723" s="61">
        <v>103</v>
      </c>
      <c r="C3723" s="62">
        <v>542860</v>
      </c>
      <c r="D3723" s="61" t="s">
        <v>1961</v>
      </c>
      <c r="E3723" s="61" t="s">
        <v>17314</v>
      </c>
      <c r="F3723" s="61" t="s">
        <v>10490</v>
      </c>
      <c r="G3723" s="62">
        <v>4000000</v>
      </c>
      <c r="H3723" s="61">
        <v>7.1</v>
      </c>
      <c r="I3723" s="62">
        <f>Table1[[#This Row],[gross]]-Table1[[#This Row],[budget]]</f>
        <v>-3457140</v>
      </c>
      <c r="J3723" s="61">
        <f>Table1[[#This Row],[gross]]/1000000</f>
        <v>0.54286000000000001</v>
      </c>
      <c r="K3723" s="61">
        <f>Table1[[#This Row],[budget]]/1000000</f>
        <v>4</v>
      </c>
      <c r="L3723" s="71">
        <f>Table1[[#This Row],[Profit_Margin]]/1000000</f>
        <v>-3.4571399999999999</v>
      </c>
    </row>
    <row r="3724" spans="1:12">
      <c r="A3724" s="68" t="s">
        <v>18984</v>
      </c>
      <c r="B3724" s="61">
        <v>98</v>
      </c>
      <c r="C3724" s="62">
        <v>101228</v>
      </c>
      <c r="D3724" s="61" t="s">
        <v>2527</v>
      </c>
      <c r="E3724" s="61" t="s">
        <v>18985</v>
      </c>
      <c r="F3724" s="61" t="s">
        <v>37</v>
      </c>
      <c r="G3724" s="62">
        <v>3500000</v>
      </c>
      <c r="H3724" s="61">
        <v>6.4</v>
      </c>
      <c r="I3724" s="62">
        <f>Table1[[#This Row],[gross]]-Table1[[#This Row],[budget]]</f>
        <v>-3398772</v>
      </c>
      <c r="J3724" s="61">
        <f>Table1[[#This Row],[gross]]/1000000</f>
        <v>0.101228</v>
      </c>
      <c r="K3724" s="61">
        <f>Table1[[#This Row],[budget]]/1000000</f>
        <v>3.5</v>
      </c>
      <c r="L3724" s="71">
        <f>Table1[[#This Row],[Profit_Margin]]/1000000</f>
        <v>-3.3987720000000001</v>
      </c>
    </row>
    <row r="3725" spans="1:12">
      <c r="A3725" s="68" t="s">
        <v>20232</v>
      </c>
      <c r="B3725" s="61">
        <v>100</v>
      </c>
      <c r="C3725" s="62">
        <v>6531491</v>
      </c>
      <c r="D3725" s="61" t="s">
        <v>3409</v>
      </c>
      <c r="E3725" s="61" t="s">
        <v>20234</v>
      </c>
      <c r="F3725" s="61" t="s">
        <v>37</v>
      </c>
      <c r="G3725" s="62">
        <v>2000000</v>
      </c>
      <c r="H3725" s="61">
        <v>7.2</v>
      </c>
      <c r="I3725" s="62">
        <f>Table1[[#This Row],[gross]]-Table1[[#This Row],[budget]]</f>
        <v>4531491</v>
      </c>
      <c r="J3725" s="61">
        <f>Table1[[#This Row],[gross]]/1000000</f>
        <v>6.5314909999999999</v>
      </c>
      <c r="K3725" s="61">
        <f>Table1[[#This Row],[budget]]/1000000</f>
        <v>2</v>
      </c>
      <c r="L3725" s="71">
        <f>Table1[[#This Row],[Profit_Margin]]/1000000</f>
        <v>4.5314909999999999</v>
      </c>
    </row>
    <row r="3726" spans="1:12">
      <c r="A3726" s="68" t="s">
        <v>4363</v>
      </c>
      <c r="B3726" s="61">
        <v>118</v>
      </c>
      <c r="C3726" s="62">
        <v>22451</v>
      </c>
      <c r="D3726" s="61" t="s">
        <v>4364</v>
      </c>
      <c r="E3726" s="61" t="s">
        <v>4366</v>
      </c>
      <c r="F3726" s="61" t="s">
        <v>37</v>
      </c>
      <c r="G3726" s="62">
        <v>60000000</v>
      </c>
      <c r="H3726" s="61">
        <v>6.2</v>
      </c>
      <c r="I3726" s="62">
        <f>Table1[[#This Row],[gross]]-Table1[[#This Row],[budget]]</f>
        <v>-59977549</v>
      </c>
      <c r="J3726" s="61">
        <f>Table1[[#This Row],[gross]]/1000000</f>
        <v>2.2450999999999999E-2</v>
      </c>
      <c r="K3726" s="61">
        <f>Table1[[#This Row],[budget]]/1000000</f>
        <v>60</v>
      </c>
      <c r="L3726" s="71">
        <f>Table1[[#This Row],[Profit_Margin]]/1000000</f>
        <v>-59.977549000000003</v>
      </c>
    </row>
    <row r="3727" spans="1:12">
      <c r="A3727" s="68" t="s">
        <v>17150</v>
      </c>
      <c r="B3727" s="61">
        <v>106</v>
      </c>
      <c r="C3727" s="62">
        <v>3588432</v>
      </c>
      <c r="D3727" s="61" t="s">
        <v>2527</v>
      </c>
      <c r="E3727" s="61" t="s">
        <v>17151</v>
      </c>
      <c r="F3727" s="61" t="s">
        <v>37</v>
      </c>
      <c r="G3727" s="62">
        <v>6000000</v>
      </c>
      <c r="H3727" s="61">
        <v>6.7</v>
      </c>
      <c r="I3727" s="62">
        <f>Table1[[#This Row],[gross]]-Table1[[#This Row],[budget]]</f>
        <v>-2411568</v>
      </c>
      <c r="J3727" s="61">
        <f>Table1[[#This Row],[gross]]/1000000</f>
        <v>3.5884320000000001</v>
      </c>
      <c r="K3727" s="61">
        <f>Table1[[#This Row],[budget]]/1000000</f>
        <v>6</v>
      </c>
      <c r="L3727" s="71">
        <f>Table1[[#This Row],[Profit_Margin]]/1000000</f>
        <v>-2.4115679999999999</v>
      </c>
    </row>
    <row r="3728" spans="1:12">
      <c r="A3728" s="68" t="s">
        <v>20280</v>
      </c>
      <c r="B3728" s="61">
        <v>98</v>
      </c>
      <c r="C3728" s="62">
        <v>7369373</v>
      </c>
      <c r="D3728" s="61" t="s">
        <v>3030</v>
      </c>
      <c r="E3728" s="61" t="s">
        <v>20282</v>
      </c>
      <c r="F3728" s="61" t="s">
        <v>37</v>
      </c>
      <c r="G3728" s="62">
        <v>2000000</v>
      </c>
      <c r="H3728" s="61">
        <v>5.7</v>
      </c>
      <c r="I3728" s="62">
        <f>Table1[[#This Row],[gross]]-Table1[[#This Row],[budget]]</f>
        <v>5369373</v>
      </c>
      <c r="J3728" s="61">
        <f>Table1[[#This Row],[gross]]/1000000</f>
        <v>7.3693730000000004</v>
      </c>
      <c r="K3728" s="61">
        <f>Table1[[#This Row],[budget]]/1000000</f>
        <v>2</v>
      </c>
      <c r="L3728" s="71">
        <f>Table1[[#This Row],[Profit_Margin]]/1000000</f>
        <v>5.3693730000000004</v>
      </c>
    </row>
    <row r="3729" spans="1:12">
      <c r="A3729" s="68" t="s">
        <v>2785</v>
      </c>
      <c r="B3729" s="61">
        <v>95</v>
      </c>
      <c r="C3729" s="62">
        <v>58156435</v>
      </c>
      <c r="D3729" s="61" t="s">
        <v>2476</v>
      </c>
      <c r="E3729" s="61" t="s">
        <v>8248</v>
      </c>
      <c r="F3729" s="61" t="s">
        <v>37</v>
      </c>
      <c r="G3729" s="62">
        <v>19000000</v>
      </c>
      <c r="H3729" s="61">
        <v>5.9</v>
      </c>
      <c r="I3729" s="62">
        <f>Table1[[#This Row],[gross]]-Table1[[#This Row],[budget]]</f>
        <v>39156435</v>
      </c>
      <c r="J3729" s="61">
        <f>Table1[[#This Row],[gross]]/1000000</f>
        <v>58.156435000000002</v>
      </c>
      <c r="K3729" s="61">
        <f>Table1[[#This Row],[budget]]/1000000</f>
        <v>19</v>
      </c>
      <c r="L3729" s="71">
        <f>Table1[[#This Row],[Profit_Margin]]/1000000</f>
        <v>39.156435000000002</v>
      </c>
    </row>
    <row r="3730" spans="1:12">
      <c r="A3730" s="68" t="s">
        <v>10002</v>
      </c>
      <c r="B3730" s="61">
        <v>117</v>
      </c>
      <c r="C3730" s="62">
        <v>777423</v>
      </c>
      <c r="D3730" s="61" t="s">
        <v>1634</v>
      </c>
      <c r="E3730" s="61" t="s">
        <v>10003</v>
      </c>
      <c r="F3730" s="61" t="s">
        <v>37</v>
      </c>
      <c r="G3730" s="62">
        <v>25000000</v>
      </c>
      <c r="H3730" s="61">
        <v>7.2</v>
      </c>
      <c r="I3730" s="62">
        <f>Table1[[#This Row],[gross]]-Table1[[#This Row],[budget]]</f>
        <v>-24222577</v>
      </c>
      <c r="J3730" s="61">
        <f>Table1[[#This Row],[gross]]/1000000</f>
        <v>0.77742299999999998</v>
      </c>
      <c r="K3730" s="61">
        <f>Table1[[#This Row],[budget]]/1000000</f>
        <v>25</v>
      </c>
      <c r="L3730" s="71">
        <f>Table1[[#This Row],[Profit_Margin]]/1000000</f>
        <v>-24.222577000000001</v>
      </c>
    </row>
    <row r="3731" spans="1:12">
      <c r="A3731" s="68" t="s">
        <v>16363</v>
      </c>
      <c r="B3731" s="61">
        <v>97</v>
      </c>
      <c r="C3731" s="62">
        <v>4131640</v>
      </c>
      <c r="D3731" s="61" t="s">
        <v>1009</v>
      </c>
      <c r="E3731" s="61" t="s">
        <v>16364</v>
      </c>
      <c r="F3731" s="61" t="s">
        <v>37</v>
      </c>
      <c r="G3731" s="62">
        <v>7500000</v>
      </c>
      <c r="H3731" s="61">
        <v>3.1</v>
      </c>
      <c r="I3731" s="62">
        <f>Table1[[#This Row],[gross]]-Table1[[#This Row],[budget]]</f>
        <v>-3368360</v>
      </c>
      <c r="J3731" s="61">
        <f>Table1[[#This Row],[gross]]/1000000</f>
        <v>4.13164</v>
      </c>
      <c r="K3731" s="61">
        <f>Table1[[#This Row],[budget]]/1000000</f>
        <v>7.5</v>
      </c>
      <c r="L3731" s="71">
        <f>Table1[[#This Row],[Profit_Margin]]/1000000</f>
        <v>-3.36836</v>
      </c>
    </row>
    <row r="3732" spans="1:12">
      <c r="A3732" s="68" t="s">
        <v>1096</v>
      </c>
      <c r="B3732" s="61">
        <v>112</v>
      </c>
      <c r="C3732" s="62">
        <v>65500000</v>
      </c>
      <c r="D3732" s="61" t="s">
        <v>5274</v>
      </c>
      <c r="E3732" s="61" t="s">
        <v>14045</v>
      </c>
      <c r="F3732" s="61" t="s">
        <v>37</v>
      </c>
      <c r="G3732" s="62">
        <v>12000000</v>
      </c>
      <c r="H3732" s="61">
        <v>7.4</v>
      </c>
      <c r="I3732" s="62">
        <f>Table1[[#This Row],[gross]]-Table1[[#This Row],[budget]]</f>
        <v>53500000</v>
      </c>
      <c r="J3732" s="61">
        <f>Table1[[#This Row],[gross]]/1000000</f>
        <v>65.5</v>
      </c>
      <c r="K3732" s="61">
        <f>Table1[[#This Row],[budget]]/1000000</f>
        <v>12</v>
      </c>
      <c r="L3732" s="71">
        <f>Table1[[#This Row],[Profit_Margin]]/1000000</f>
        <v>53.5</v>
      </c>
    </row>
    <row r="3733" spans="1:12">
      <c r="A3733" s="68" t="s">
        <v>3066</v>
      </c>
      <c r="B3733" s="61">
        <v>125</v>
      </c>
      <c r="C3733" s="62">
        <v>65012000</v>
      </c>
      <c r="D3733" s="61" t="s">
        <v>3390</v>
      </c>
      <c r="E3733" s="61" t="s">
        <v>3392</v>
      </c>
      <c r="F3733" s="61" t="s">
        <v>37</v>
      </c>
      <c r="G3733" s="62">
        <v>70000000</v>
      </c>
      <c r="H3733" s="61">
        <v>6.2</v>
      </c>
      <c r="I3733" s="62">
        <f>Table1[[#This Row],[gross]]-Table1[[#This Row],[budget]]</f>
        <v>-4988000</v>
      </c>
      <c r="J3733" s="61">
        <f>Table1[[#This Row],[gross]]/1000000</f>
        <v>65.012</v>
      </c>
      <c r="K3733" s="61">
        <f>Table1[[#This Row],[budget]]/1000000</f>
        <v>70</v>
      </c>
      <c r="L3733" s="71">
        <f>Table1[[#This Row],[Profit_Margin]]/1000000</f>
        <v>-4.9880000000000004</v>
      </c>
    </row>
    <row r="3734" spans="1:12">
      <c r="A3734" s="68" t="s">
        <v>14611</v>
      </c>
      <c r="B3734" s="61">
        <v>109</v>
      </c>
      <c r="C3734" s="62">
        <v>33305037</v>
      </c>
      <c r="D3734" s="61" t="s">
        <v>5940</v>
      </c>
      <c r="E3734" s="61" t="s">
        <v>14612</v>
      </c>
      <c r="F3734" s="61" t="s">
        <v>37</v>
      </c>
      <c r="G3734" s="62">
        <v>11000000</v>
      </c>
      <c r="H3734" s="61">
        <v>7.3</v>
      </c>
      <c r="I3734" s="62">
        <f>Table1[[#This Row],[gross]]-Table1[[#This Row],[budget]]</f>
        <v>22305037</v>
      </c>
      <c r="J3734" s="61">
        <f>Table1[[#This Row],[gross]]/1000000</f>
        <v>33.305036999999999</v>
      </c>
      <c r="K3734" s="61">
        <f>Table1[[#This Row],[budget]]/1000000</f>
        <v>11</v>
      </c>
      <c r="L3734" s="71">
        <f>Table1[[#This Row],[Profit_Margin]]/1000000</f>
        <v>22.305036999999999</v>
      </c>
    </row>
    <row r="3735" spans="1:12">
      <c r="A3735" s="68" t="s">
        <v>16127</v>
      </c>
      <c r="B3735" s="61">
        <v>92</v>
      </c>
      <c r="C3735" s="62">
        <v>5018450</v>
      </c>
      <c r="D3735" s="61" t="s">
        <v>3632</v>
      </c>
      <c r="E3735" s="61" t="s">
        <v>16128</v>
      </c>
      <c r="F3735" s="61" t="s">
        <v>37</v>
      </c>
      <c r="G3735" s="62">
        <v>8000000</v>
      </c>
      <c r="H3735" s="61">
        <v>5.3</v>
      </c>
      <c r="I3735" s="62">
        <f>Table1[[#This Row],[gross]]-Table1[[#This Row],[budget]]</f>
        <v>-2981550</v>
      </c>
      <c r="J3735" s="61">
        <f>Table1[[#This Row],[gross]]/1000000</f>
        <v>5.0184499999999996</v>
      </c>
      <c r="K3735" s="61">
        <f>Table1[[#This Row],[budget]]/1000000</f>
        <v>8</v>
      </c>
      <c r="L3735" s="71">
        <f>Table1[[#This Row],[Profit_Margin]]/1000000</f>
        <v>-2.9815499999999999</v>
      </c>
    </row>
    <row r="3736" spans="1:12">
      <c r="A3736" s="68" t="s">
        <v>4914</v>
      </c>
      <c r="B3736" s="61">
        <v>107</v>
      </c>
      <c r="C3736" s="62">
        <v>19389454</v>
      </c>
      <c r="D3736" s="61" t="s">
        <v>2527</v>
      </c>
      <c r="E3736" s="61" t="s">
        <v>7561</v>
      </c>
      <c r="F3736" s="61" t="s">
        <v>37</v>
      </c>
      <c r="G3736" s="62">
        <v>55000000</v>
      </c>
      <c r="H3736" s="61">
        <v>7.4</v>
      </c>
      <c r="I3736" s="62">
        <f>Table1[[#This Row],[gross]]-Table1[[#This Row],[budget]]</f>
        <v>-35610546</v>
      </c>
      <c r="J3736" s="61">
        <f>Table1[[#This Row],[gross]]/1000000</f>
        <v>19.389454000000001</v>
      </c>
      <c r="K3736" s="61">
        <f>Table1[[#This Row],[budget]]/1000000</f>
        <v>55</v>
      </c>
      <c r="L3736" s="71">
        <f>Table1[[#This Row],[Profit_Margin]]/1000000</f>
        <v>-35.610545999999999</v>
      </c>
    </row>
    <row r="3737" spans="1:12">
      <c r="A3737" s="68" t="s">
        <v>17432</v>
      </c>
      <c r="B3737" s="61">
        <v>104</v>
      </c>
      <c r="C3737" s="62">
        <v>1056102</v>
      </c>
      <c r="D3737" s="61" t="s">
        <v>2142</v>
      </c>
      <c r="E3737" s="61" t="s">
        <v>17433</v>
      </c>
      <c r="F3737" s="61" t="s">
        <v>37</v>
      </c>
      <c r="G3737" s="62">
        <v>5000000</v>
      </c>
      <c r="H3737" s="61">
        <v>6.6</v>
      </c>
      <c r="I3737" s="62">
        <f>Table1[[#This Row],[gross]]-Table1[[#This Row],[budget]]</f>
        <v>-3943898</v>
      </c>
      <c r="J3737" s="61">
        <f>Table1[[#This Row],[gross]]/1000000</f>
        <v>1.0561020000000001</v>
      </c>
      <c r="K3737" s="61">
        <f>Table1[[#This Row],[budget]]/1000000</f>
        <v>5</v>
      </c>
      <c r="L3737" s="71">
        <f>Table1[[#This Row],[Profit_Margin]]/1000000</f>
        <v>-3.9438979999999999</v>
      </c>
    </row>
    <row r="3738" spans="1:12">
      <c r="A3738" s="68" t="s">
        <v>13781</v>
      </c>
      <c r="B3738" s="61">
        <v>84</v>
      </c>
      <c r="C3738" s="62">
        <v>8026971</v>
      </c>
      <c r="D3738" s="61" t="s">
        <v>1681</v>
      </c>
      <c r="E3738" s="61" t="s">
        <v>13782</v>
      </c>
      <c r="F3738" s="61" t="s">
        <v>37</v>
      </c>
      <c r="G3738" s="62">
        <v>13000000</v>
      </c>
      <c r="H3738" s="61">
        <v>3.8</v>
      </c>
      <c r="I3738" s="62">
        <f>Table1[[#This Row],[gross]]-Table1[[#This Row],[budget]]</f>
        <v>-4973029</v>
      </c>
      <c r="J3738" s="61">
        <f>Table1[[#This Row],[gross]]/1000000</f>
        <v>8.0269709999999996</v>
      </c>
      <c r="K3738" s="61">
        <f>Table1[[#This Row],[budget]]/1000000</f>
        <v>13</v>
      </c>
      <c r="L3738" s="71">
        <f>Table1[[#This Row],[Profit_Margin]]/1000000</f>
        <v>-4.9730290000000004</v>
      </c>
    </row>
    <row r="3739" spans="1:12">
      <c r="A3739" s="68" t="s">
        <v>22392</v>
      </c>
      <c r="B3739" s="61">
        <v>215</v>
      </c>
      <c r="C3739" s="62">
        <v>13300000</v>
      </c>
      <c r="D3739" s="61" t="s">
        <v>22394</v>
      </c>
      <c r="E3739" s="61" t="s">
        <v>22396</v>
      </c>
      <c r="F3739" s="61" t="s">
        <v>37</v>
      </c>
      <c r="G3739" s="62">
        <v>600000</v>
      </c>
      <c r="H3739" s="61">
        <v>8.1</v>
      </c>
      <c r="I3739" s="62">
        <f>Table1[[#This Row],[gross]]-Table1[[#This Row],[budget]]</f>
        <v>12700000</v>
      </c>
      <c r="J3739" s="61">
        <f>Table1[[#This Row],[gross]]/1000000</f>
        <v>13.3</v>
      </c>
      <c r="K3739" s="61">
        <f>Table1[[#This Row],[budget]]/1000000</f>
        <v>0.6</v>
      </c>
      <c r="L3739" s="71">
        <f>Table1[[#This Row],[Profit_Margin]]/1000000</f>
        <v>12.7</v>
      </c>
    </row>
    <row r="3740" spans="1:12">
      <c r="A3740" s="68" t="s">
        <v>760</v>
      </c>
      <c r="B3740" s="61">
        <v>129</v>
      </c>
      <c r="C3740" s="62">
        <v>70236496</v>
      </c>
      <c r="D3740" s="61" t="s">
        <v>2819</v>
      </c>
      <c r="E3740" s="61" t="s">
        <v>3715</v>
      </c>
      <c r="F3740" s="61" t="s">
        <v>37</v>
      </c>
      <c r="G3740" s="62">
        <v>63000000</v>
      </c>
      <c r="H3740" s="61">
        <v>6</v>
      </c>
      <c r="I3740" s="62">
        <f>Table1[[#This Row],[gross]]-Table1[[#This Row],[budget]]</f>
        <v>7236496</v>
      </c>
      <c r="J3740" s="61">
        <f>Table1[[#This Row],[gross]]/1000000</f>
        <v>70.236496000000002</v>
      </c>
      <c r="K3740" s="61">
        <f>Table1[[#This Row],[budget]]/1000000</f>
        <v>63</v>
      </c>
      <c r="L3740" s="71">
        <f>Table1[[#This Row],[Profit_Margin]]/1000000</f>
        <v>7.2364959999999998</v>
      </c>
    </row>
    <row r="3741" spans="1:12">
      <c r="A3741" s="68" t="s">
        <v>125</v>
      </c>
      <c r="B3741" s="61">
        <v>123</v>
      </c>
      <c r="C3741" s="62">
        <v>202351611</v>
      </c>
      <c r="D3741" s="61" t="s">
        <v>341</v>
      </c>
      <c r="E3741" s="61" t="s">
        <v>343</v>
      </c>
      <c r="F3741" s="61" t="s">
        <v>37</v>
      </c>
      <c r="G3741" s="62">
        <v>190000000</v>
      </c>
      <c r="H3741" s="61">
        <v>7</v>
      </c>
      <c r="I3741" s="62">
        <f>Table1[[#This Row],[gross]]-Table1[[#This Row],[budget]]</f>
        <v>12351611</v>
      </c>
      <c r="J3741" s="61">
        <f>Table1[[#This Row],[gross]]/1000000</f>
        <v>202.35161099999999</v>
      </c>
      <c r="K3741" s="61">
        <f>Table1[[#This Row],[budget]]/1000000</f>
        <v>190</v>
      </c>
      <c r="L3741" s="71">
        <f>Table1[[#This Row],[Profit_Margin]]/1000000</f>
        <v>12.351611</v>
      </c>
    </row>
    <row r="3742" spans="1:12">
      <c r="A3742" s="68" t="s">
        <v>876</v>
      </c>
      <c r="B3742" s="61">
        <v>99</v>
      </c>
      <c r="C3742" s="62">
        <v>83640426</v>
      </c>
      <c r="D3742" s="61" t="s">
        <v>42</v>
      </c>
      <c r="E3742" s="61" t="s">
        <v>878</v>
      </c>
      <c r="F3742" s="61" t="s">
        <v>37</v>
      </c>
      <c r="G3742" s="62">
        <v>150000000</v>
      </c>
      <c r="H3742" s="61">
        <v>5.8</v>
      </c>
      <c r="I3742" s="62">
        <f>Table1[[#This Row],[gross]]-Table1[[#This Row],[budget]]</f>
        <v>-66359574</v>
      </c>
      <c r="J3742" s="61">
        <f>Table1[[#This Row],[gross]]/1000000</f>
        <v>83.640426000000005</v>
      </c>
      <c r="K3742" s="61">
        <f>Table1[[#This Row],[budget]]/1000000</f>
        <v>150</v>
      </c>
      <c r="L3742" s="71">
        <f>Table1[[#This Row],[Profit_Margin]]/1000000</f>
        <v>-66.359573999999995</v>
      </c>
    </row>
    <row r="3743" spans="1:12">
      <c r="A3743" s="68" t="s">
        <v>619</v>
      </c>
      <c r="B3743" s="61">
        <v>101</v>
      </c>
      <c r="C3743" s="62">
        <v>189412677</v>
      </c>
      <c r="D3743" s="61" t="s">
        <v>621</v>
      </c>
      <c r="E3743" s="61" t="s">
        <v>623</v>
      </c>
      <c r="F3743" s="61" t="s">
        <v>37</v>
      </c>
      <c r="G3743" s="62">
        <v>165000000</v>
      </c>
      <c r="H3743" s="61">
        <v>7.8</v>
      </c>
      <c r="I3743" s="62">
        <f>Table1[[#This Row],[gross]]-Table1[[#This Row],[budget]]</f>
        <v>24412677</v>
      </c>
      <c r="J3743" s="61">
        <f>Table1[[#This Row],[gross]]/1000000</f>
        <v>189.412677</v>
      </c>
      <c r="K3743" s="61">
        <f>Table1[[#This Row],[budget]]/1000000</f>
        <v>165</v>
      </c>
      <c r="L3743" s="71">
        <f>Table1[[#This Row],[Profit_Margin]]/1000000</f>
        <v>24.412676999999999</v>
      </c>
    </row>
    <row r="3744" spans="1:12">
      <c r="A3744" s="68" t="s">
        <v>21739</v>
      </c>
      <c r="B3744" s="61">
        <v>88</v>
      </c>
      <c r="C3744" s="62">
        <v>104077</v>
      </c>
      <c r="D3744" s="61" t="s">
        <v>2490</v>
      </c>
      <c r="E3744" s="61" t="s">
        <v>21740</v>
      </c>
      <c r="F3744" s="61" t="s">
        <v>37</v>
      </c>
      <c r="G3744" s="62">
        <v>1000000</v>
      </c>
      <c r="H3744" s="61">
        <v>7.4</v>
      </c>
      <c r="I3744" s="62">
        <f>Table1[[#This Row],[gross]]-Table1[[#This Row],[budget]]</f>
        <v>-895923</v>
      </c>
      <c r="J3744" s="61">
        <f>Table1[[#This Row],[gross]]/1000000</f>
        <v>0.104077</v>
      </c>
      <c r="K3744" s="61">
        <f>Table1[[#This Row],[budget]]/1000000</f>
        <v>1</v>
      </c>
      <c r="L3744" s="71">
        <f>Table1[[#This Row],[Profit_Margin]]/1000000</f>
        <v>-0.89592300000000002</v>
      </c>
    </row>
    <row r="3745" spans="1:12">
      <c r="A3745" s="68" t="s">
        <v>15006</v>
      </c>
      <c r="B3745" s="61">
        <v>84</v>
      </c>
      <c r="C3745" s="62">
        <v>15417771</v>
      </c>
      <c r="D3745" s="61" t="s">
        <v>5544</v>
      </c>
      <c r="E3745" s="61" t="s">
        <v>15008</v>
      </c>
      <c r="F3745" s="61" t="s">
        <v>37</v>
      </c>
      <c r="G3745" s="62">
        <v>12600000</v>
      </c>
      <c r="H3745" s="61">
        <v>6.1</v>
      </c>
      <c r="I3745" s="62">
        <f>Table1[[#This Row],[gross]]-Table1[[#This Row],[budget]]</f>
        <v>2817771</v>
      </c>
      <c r="J3745" s="61">
        <f>Table1[[#This Row],[gross]]/1000000</f>
        <v>15.417771</v>
      </c>
      <c r="K3745" s="61">
        <f>Table1[[#This Row],[budget]]/1000000</f>
        <v>12.6</v>
      </c>
      <c r="L3745" s="71">
        <f>Table1[[#This Row],[Profit_Margin]]/1000000</f>
        <v>2.817771</v>
      </c>
    </row>
    <row r="3746" spans="1:12">
      <c r="A3746" s="68" t="s">
        <v>3639</v>
      </c>
      <c r="B3746" s="61">
        <v>212</v>
      </c>
      <c r="C3746" s="62">
        <v>25052000</v>
      </c>
      <c r="D3746" s="61" t="s">
        <v>3864</v>
      </c>
      <c r="E3746" s="61" t="s">
        <v>3865</v>
      </c>
      <c r="F3746" s="61" t="s">
        <v>37</v>
      </c>
      <c r="G3746" s="62">
        <v>63000000</v>
      </c>
      <c r="H3746" s="61">
        <v>6.6</v>
      </c>
      <c r="I3746" s="62">
        <f>Table1[[#This Row],[gross]]-Table1[[#This Row],[budget]]</f>
        <v>-37948000</v>
      </c>
      <c r="J3746" s="61">
        <f>Table1[[#This Row],[gross]]/1000000</f>
        <v>25.052</v>
      </c>
      <c r="K3746" s="61">
        <f>Table1[[#This Row],[budget]]/1000000</f>
        <v>63</v>
      </c>
      <c r="L3746" s="71">
        <f>Table1[[#This Row],[Profit_Margin]]/1000000</f>
        <v>-37.948</v>
      </c>
    </row>
    <row r="3747" spans="1:12">
      <c r="A3747" s="68" t="s">
        <v>118</v>
      </c>
      <c r="B3747" s="61">
        <v>134</v>
      </c>
      <c r="C3747" s="62">
        <v>214948780</v>
      </c>
      <c r="D3747" s="61" t="s">
        <v>262</v>
      </c>
      <c r="E3747" s="61" t="s">
        <v>1287</v>
      </c>
      <c r="F3747" s="61" t="s">
        <v>37</v>
      </c>
      <c r="G3747" s="62">
        <v>110000000</v>
      </c>
      <c r="H3747" s="61">
        <v>7.5</v>
      </c>
      <c r="I3747" s="62">
        <f>Table1[[#This Row],[gross]]-Table1[[#This Row],[budget]]</f>
        <v>104948780</v>
      </c>
      <c r="J3747" s="61">
        <f>Table1[[#This Row],[gross]]/1000000</f>
        <v>214.94878</v>
      </c>
      <c r="K3747" s="61">
        <f>Table1[[#This Row],[budget]]/1000000</f>
        <v>110</v>
      </c>
      <c r="L3747" s="71">
        <f>Table1[[#This Row],[Profit_Margin]]/1000000</f>
        <v>104.94878</v>
      </c>
    </row>
    <row r="3748" spans="1:12">
      <c r="A3748" s="68" t="s">
        <v>816</v>
      </c>
      <c r="B3748" s="61">
        <v>119</v>
      </c>
      <c r="C3748" s="62">
        <v>179883016</v>
      </c>
      <c r="D3748" s="61" t="s">
        <v>262</v>
      </c>
      <c r="E3748" s="61" t="s">
        <v>817</v>
      </c>
      <c r="F3748" s="61" t="s">
        <v>37</v>
      </c>
      <c r="G3748" s="62">
        <v>150000000</v>
      </c>
      <c r="H3748" s="61">
        <v>6.7</v>
      </c>
      <c r="I3748" s="62">
        <f>Table1[[#This Row],[gross]]-Table1[[#This Row],[budget]]</f>
        <v>29883016</v>
      </c>
      <c r="J3748" s="61">
        <f>Table1[[#This Row],[gross]]/1000000</f>
        <v>179.883016</v>
      </c>
      <c r="K3748" s="61">
        <f>Table1[[#This Row],[budget]]/1000000</f>
        <v>150</v>
      </c>
      <c r="L3748" s="71">
        <f>Table1[[#This Row],[Profit_Margin]]/1000000</f>
        <v>29.883016000000001</v>
      </c>
    </row>
    <row r="3749" spans="1:12">
      <c r="A3749" s="68" t="s">
        <v>118</v>
      </c>
      <c r="B3749" s="61">
        <v>104</v>
      </c>
      <c r="C3749" s="62">
        <v>157299717</v>
      </c>
      <c r="D3749" s="61" t="s">
        <v>73</v>
      </c>
      <c r="E3749" s="61" t="s">
        <v>3000</v>
      </c>
      <c r="F3749" s="61" t="s">
        <v>37</v>
      </c>
      <c r="G3749" s="62">
        <v>75000000</v>
      </c>
      <c r="H3749" s="61">
        <v>7.4</v>
      </c>
      <c r="I3749" s="62">
        <f>Table1[[#This Row],[gross]]-Table1[[#This Row],[budget]]</f>
        <v>82299717</v>
      </c>
      <c r="J3749" s="61">
        <f>Table1[[#This Row],[gross]]/1000000</f>
        <v>157.29971699999999</v>
      </c>
      <c r="K3749" s="61">
        <f>Table1[[#This Row],[budget]]/1000000</f>
        <v>75</v>
      </c>
      <c r="L3749" s="71">
        <f>Table1[[#This Row],[Profit_Margin]]/1000000</f>
        <v>82.299717000000001</v>
      </c>
    </row>
    <row r="3750" spans="1:12">
      <c r="A3750" s="68" t="s">
        <v>118</v>
      </c>
      <c r="B3750" s="61">
        <v>144</v>
      </c>
      <c r="C3750" s="62">
        <v>154985087</v>
      </c>
      <c r="D3750" s="61" t="s">
        <v>73</v>
      </c>
      <c r="E3750" s="61" t="s">
        <v>459</v>
      </c>
      <c r="F3750" s="61" t="s">
        <v>37</v>
      </c>
      <c r="G3750" s="62">
        <v>178000000</v>
      </c>
      <c r="H3750" s="61">
        <v>7.3</v>
      </c>
      <c r="I3750" s="62">
        <f>Table1[[#This Row],[gross]]-Table1[[#This Row],[budget]]</f>
        <v>-23014913</v>
      </c>
      <c r="J3750" s="61">
        <f>Table1[[#This Row],[gross]]/1000000</f>
        <v>154.98508699999999</v>
      </c>
      <c r="K3750" s="61">
        <f>Table1[[#This Row],[budget]]/1000000</f>
        <v>178</v>
      </c>
      <c r="L3750" s="71">
        <f>Table1[[#This Row],[Profit_Margin]]/1000000</f>
        <v>-23.014913</v>
      </c>
    </row>
    <row r="3751" spans="1:12">
      <c r="A3751" s="68" t="s">
        <v>118</v>
      </c>
      <c r="B3751" s="61">
        <v>149</v>
      </c>
      <c r="C3751" s="62">
        <v>233914986</v>
      </c>
      <c r="D3751" s="61" t="s">
        <v>262</v>
      </c>
      <c r="E3751" s="61" t="s">
        <v>348</v>
      </c>
      <c r="F3751" s="61" t="s">
        <v>37</v>
      </c>
      <c r="G3751" s="62">
        <v>200000000</v>
      </c>
      <c r="H3751" s="61">
        <v>8</v>
      </c>
      <c r="I3751" s="62">
        <f>Table1[[#This Row],[gross]]-Table1[[#This Row],[budget]]</f>
        <v>33914986</v>
      </c>
      <c r="J3751" s="61">
        <f>Table1[[#This Row],[gross]]/1000000</f>
        <v>233.914986</v>
      </c>
      <c r="K3751" s="61">
        <f>Table1[[#This Row],[budget]]/1000000</f>
        <v>200</v>
      </c>
      <c r="L3751" s="71">
        <f>Table1[[#This Row],[Profit_Margin]]/1000000</f>
        <v>33.914985999999999</v>
      </c>
    </row>
    <row r="3752" spans="1:12">
      <c r="A3752" s="68" t="s">
        <v>692</v>
      </c>
      <c r="B3752" s="61">
        <v>132</v>
      </c>
      <c r="C3752" s="62">
        <v>146405371</v>
      </c>
      <c r="D3752" s="61" t="s">
        <v>73</v>
      </c>
      <c r="E3752" s="61" t="s">
        <v>693</v>
      </c>
      <c r="F3752" s="61" t="s">
        <v>37</v>
      </c>
      <c r="G3752" s="62">
        <v>160000000</v>
      </c>
      <c r="H3752" s="61">
        <v>7.8</v>
      </c>
      <c r="I3752" s="62">
        <f>Table1[[#This Row],[gross]]-Table1[[#This Row],[budget]]</f>
        <v>-13594629</v>
      </c>
      <c r="J3752" s="61">
        <f>Table1[[#This Row],[gross]]/1000000</f>
        <v>146.405371</v>
      </c>
      <c r="K3752" s="61">
        <f>Table1[[#This Row],[budget]]/1000000</f>
        <v>160</v>
      </c>
      <c r="L3752" s="71">
        <f>Table1[[#This Row],[Profit_Margin]]/1000000</f>
        <v>-13.594628999999999</v>
      </c>
    </row>
    <row r="3753" spans="1:12">
      <c r="A3753" s="68" t="s">
        <v>260</v>
      </c>
      <c r="B3753" s="61">
        <v>104</v>
      </c>
      <c r="C3753" s="62">
        <v>234360014</v>
      </c>
      <c r="D3753" s="61" t="s">
        <v>262</v>
      </c>
      <c r="E3753" s="61" t="s">
        <v>264</v>
      </c>
      <c r="F3753" s="61" t="s">
        <v>37</v>
      </c>
      <c r="G3753" s="62">
        <v>210000000</v>
      </c>
      <c r="H3753" s="61">
        <v>6.8</v>
      </c>
      <c r="I3753" s="62">
        <f>Table1[[#This Row],[gross]]-Table1[[#This Row],[budget]]</f>
        <v>24360014</v>
      </c>
      <c r="J3753" s="61">
        <f>Table1[[#This Row],[gross]]/1000000</f>
        <v>234.36001400000001</v>
      </c>
      <c r="K3753" s="61">
        <f>Table1[[#This Row],[budget]]/1000000</f>
        <v>210</v>
      </c>
      <c r="L3753" s="71">
        <f>Table1[[#This Row],[Profit_Margin]]/1000000</f>
        <v>24.360014</v>
      </c>
    </row>
    <row r="3754" spans="1:12">
      <c r="A3754" s="68" t="s">
        <v>499</v>
      </c>
      <c r="B3754" s="61">
        <v>132</v>
      </c>
      <c r="C3754" s="62">
        <v>141204016</v>
      </c>
      <c r="D3754" s="61" t="s">
        <v>50</v>
      </c>
      <c r="E3754" s="61" t="s">
        <v>3309</v>
      </c>
      <c r="F3754" s="61" t="s">
        <v>37</v>
      </c>
      <c r="G3754" s="62">
        <v>70000000</v>
      </c>
      <c r="H3754" s="61">
        <v>5.8</v>
      </c>
      <c r="I3754" s="62">
        <f>Table1[[#This Row],[gross]]-Table1[[#This Row],[budget]]</f>
        <v>71204016</v>
      </c>
      <c r="J3754" s="61">
        <f>Table1[[#This Row],[gross]]/1000000</f>
        <v>141.204016</v>
      </c>
      <c r="K3754" s="61">
        <f>Table1[[#This Row],[budget]]/1000000</f>
        <v>70</v>
      </c>
      <c r="L3754" s="71">
        <f>Table1[[#This Row],[Profit_Margin]]/1000000</f>
        <v>71.204015999999996</v>
      </c>
    </row>
    <row r="3755" spans="1:12">
      <c r="A3755" s="68" t="s">
        <v>962</v>
      </c>
      <c r="B3755" s="61">
        <v>101</v>
      </c>
      <c r="C3755" s="62">
        <v>26082914</v>
      </c>
      <c r="D3755" s="61" t="s">
        <v>3336</v>
      </c>
      <c r="E3755" s="61" t="s">
        <v>4313</v>
      </c>
      <c r="F3755" s="61" t="s">
        <v>37</v>
      </c>
      <c r="G3755" s="62">
        <v>87000000</v>
      </c>
      <c r="H3755" s="61">
        <v>4.3</v>
      </c>
      <c r="I3755" s="62">
        <f>Table1[[#This Row],[gross]]-Table1[[#This Row],[budget]]</f>
        <v>-60917086</v>
      </c>
      <c r="J3755" s="61">
        <f>Table1[[#This Row],[gross]]/1000000</f>
        <v>26.082913999999999</v>
      </c>
      <c r="K3755" s="61">
        <f>Table1[[#This Row],[budget]]/1000000</f>
        <v>87</v>
      </c>
      <c r="L3755" s="71">
        <f>Table1[[#This Row],[Profit_Margin]]/1000000</f>
        <v>-60.917085999999998</v>
      </c>
    </row>
    <row r="3756" spans="1:12">
      <c r="A3756" s="68" t="s">
        <v>1217</v>
      </c>
      <c r="B3756" s="61">
        <v>106</v>
      </c>
      <c r="C3756" s="62">
        <v>13622333</v>
      </c>
      <c r="D3756" s="61" t="s">
        <v>11384</v>
      </c>
      <c r="E3756" s="61" t="s">
        <v>17718</v>
      </c>
      <c r="F3756" s="61" t="s">
        <v>2778</v>
      </c>
      <c r="G3756" s="62">
        <v>2000000</v>
      </c>
      <c r="H3756" s="61">
        <v>7.7</v>
      </c>
      <c r="I3756" s="62">
        <f>Table1[[#This Row],[gross]]-Table1[[#This Row],[budget]]</f>
        <v>11622333</v>
      </c>
      <c r="J3756" s="61">
        <f>Table1[[#This Row],[gross]]/1000000</f>
        <v>13.622332999999999</v>
      </c>
      <c r="K3756" s="61">
        <f>Table1[[#This Row],[budget]]/1000000</f>
        <v>2</v>
      </c>
      <c r="L3756" s="71">
        <f>Table1[[#This Row],[Profit_Margin]]/1000000</f>
        <v>11.622332999999999</v>
      </c>
    </row>
    <row r="3757" spans="1:12">
      <c r="A3757" s="68" t="s">
        <v>4218</v>
      </c>
      <c r="B3757" s="61">
        <v>100</v>
      </c>
      <c r="C3757" s="62">
        <v>43337279</v>
      </c>
      <c r="D3757" s="61" t="s">
        <v>4219</v>
      </c>
      <c r="E3757" s="61" t="s">
        <v>4220</v>
      </c>
      <c r="F3757" s="61" t="s">
        <v>37</v>
      </c>
      <c r="G3757" s="62">
        <v>60000000</v>
      </c>
      <c r="H3757" s="61">
        <v>4.9000000000000004</v>
      </c>
      <c r="I3757" s="62">
        <f>Table1[[#This Row],[gross]]-Table1[[#This Row],[budget]]</f>
        <v>-16662721</v>
      </c>
      <c r="J3757" s="61">
        <f>Table1[[#This Row],[gross]]/1000000</f>
        <v>43.337279000000002</v>
      </c>
      <c r="K3757" s="61">
        <f>Table1[[#This Row],[budget]]/1000000</f>
        <v>60</v>
      </c>
      <c r="L3757" s="71">
        <f>Table1[[#This Row],[Profit_Margin]]/1000000</f>
        <v>-16.662721000000001</v>
      </c>
    </row>
    <row r="3758" spans="1:12">
      <c r="A3758" s="68" t="s">
        <v>6126</v>
      </c>
      <c r="B3758" s="61">
        <v>132</v>
      </c>
      <c r="C3758" s="62">
        <v>30400000</v>
      </c>
      <c r="D3758" s="61" t="s">
        <v>2850</v>
      </c>
      <c r="E3758" s="61" t="s">
        <v>14078</v>
      </c>
      <c r="F3758" s="61" t="s">
        <v>37</v>
      </c>
      <c r="G3758" s="62">
        <v>12000000</v>
      </c>
      <c r="H3758" s="61">
        <v>6.6</v>
      </c>
      <c r="I3758" s="62">
        <f>Table1[[#This Row],[gross]]-Table1[[#This Row],[budget]]</f>
        <v>18400000</v>
      </c>
      <c r="J3758" s="61">
        <f>Table1[[#This Row],[gross]]/1000000</f>
        <v>30.4</v>
      </c>
      <c r="K3758" s="61">
        <f>Table1[[#This Row],[budget]]/1000000</f>
        <v>12</v>
      </c>
      <c r="L3758" s="71">
        <f>Table1[[#This Row],[Profit_Margin]]/1000000</f>
        <v>18.399999999999999</v>
      </c>
    </row>
    <row r="3759" spans="1:12">
      <c r="A3759" s="68" t="s">
        <v>1165</v>
      </c>
      <c r="B3759" s="61">
        <v>104</v>
      </c>
      <c r="C3759" s="62">
        <v>97680195</v>
      </c>
      <c r="D3759" s="61" t="s">
        <v>1681</v>
      </c>
      <c r="E3759" s="61" t="s">
        <v>5055</v>
      </c>
      <c r="F3759" s="61" t="s">
        <v>37</v>
      </c>
      <c r="G3759" s="62">
        <v>70000000</v>
      </c>
      <c r="H3759" s="61">
        <v>6.8</v>
      </c>
      <c r="I3759" s="62">
        <f>Table1[[#This Row],[gross]]-Table1[[#This Row],[budget]]</f>
        <v>27680195</v>
      </c>
      <c r="J3759" s="61">
        <f>Table1[[#This Row],[gross]]/1000000</f>
        <v>97.680194999999998</v>
      </c>
      <c r="K3759" s="61">
        <f>Table1[[#This Row],[budget]]/1000000</f>
        <v>70</v>
      </c>
      <c r="L3759" s="71">
        <f>Table1[[#This Row],[Profit_Margin]]/1000000</f>
        <v>27.680195000000001</v>
      </c>
    </row>
    <row r="3760" spans="1:12">
      <c r="A3760" s="68" t="s">
        <v>20805</v>
      </c>
      <c r="B3760" s="61">
        <v>100</v>
      </c>
      <c r="C3760" s="62">
        <v>396035</v>
      </c>
      <c r="D3760" s="61" t="s">
        <v>214</v>
      </c>
      <c r="E3760" s="61" t="s">
        <v>20806</v>
      </c>
      <c r="F3760" s="61" t="s">
        <v>37</v>
      </c>
      <c r="G3760" s="62">
        <v>1000000</v>
      </c>
      <c r="H3760" s="61">
        <v>6.9</v>
      </c>
      <c r="I3760" s="62">
        <f>Table1[[#This Row],[gross]]-Table1[[#This Row],[budget]]</f>
        <v>-603965</v>
      </c>
      <c r="J3760" s="61">
        <f>Table1[[#This Row],[gross]]/1000000</f>
        <v>0.39603500000000003</v>
      </c>
      <c r="K3760" s="61">
        <f>Table1[[#This Row],[budget]]/1000000</f>
        <v>1</v>
      </c>
      <c r="L3760" s="71">
        <f>Table1[[#This Row],[Profit_Margin]]/1000000</f>
        <v>-0.60396499999999997</v>
      </c>
    </row>
    <row r="3761" spans="1:12">
      <c r="A3761" s="68" t="s">
        <v>2703</v>
      </c>
      <c r="B3761" s="61">
        <v>80</v>
      </c>
      <c r="C3761" s="62">
        <v>100169068</v>
      </c>
      <c r="D3761" s="61" t="s">
        <v>471</v>
      </c>
      <c r="E3761" s="61" t="s">
        <v>2705</v>
      </c>
      <c r="F3761" s="61" t="s">
        <v>37</v>
      </c>
      <c r="G3761" s="62">
        <v>80000000</v>
      </c>
      <c r="H3761" s="61">
        <v>4.5999999999999996</v>
      </c>
      <c r="I3761" s="62">
        <f>Table1[[#This Row],[gross]]-Table1[[#This Row],[budget]]</f>
        <v>20169068</v>
      </c>
      <c r="J3761" s="61">
        <f>Table1[[#This Row],[gross]]/1000000</f>
        <v>100.169068</v>
      </c>
      <c r="K3761" s="61">
        <f>Table1[[#This Row],[budget]]/1000000</f>
        <v>80</v>
      </c>
      <c r="L3761" s="71">
        <f>Table1[[#This Row],[Profit_Margin]]/1000000</f>
        <v>20.169067999999999</v>
      </c>
    </row>
    <row r="3762" spans="1:12">
      <c r="A3762" s="68" t="s">
        <v>5133</v>
      </c>
      <c r="B3762" s="61">
        <v>105</v>
      </c>
      <c r="C3762" s="62">
        <v>25677801</v>
      </c>
      <c r="D3762" s="61" t="s">
        <v>2717</v>
      </c>
      <c r="E3762" s="61" t="s">
        <v>10947</v>
      </c>
      <c r="F3762" s="61" t="s">
        <v>37</v>
      </c>
      <c r="G3762" s="62">
        <v>20000000</v>
      </c>
      <c r="H3762" s="61">
        <v>5.8</v>
      </c>
      <c r="I3762" s="62">
        <f>Table1[[#This Row],[gross]]-Table1[[#This Row],[budget]]</f>
        <v>5677801</v>
      </c>
      <c r="J3762" s="61">
        <f>Table1[[#This Row],[gross]]/1000000</f>
        <v>25.677800999999999</v>
      </c>
      <c r="K3762" s="61">
        <f>Table1[[#This Row],[budget]]/1000000</f>
        <v>20</v>
      </c>
      <c r="L3762" s="71">
        <f>Table1[[#This Row],[Profit_Margin]]/1000000</f>
        <v>5.6778009999999997</v>
      </c>
    </row>
    <row r="3763" spans="1:12">
      <c r="A3763" s="68" t="s">
        <v>13573</v>
      </c>
      <c r="B3763" s="61">
        <v>111</v>
      </c>
      <c r="C3763" s="62">
        <v>9180275</v>
      </c>
      <c r="D3763" s="61" t="s">
        <v>3409</v>
      </c>
      <c r="E3763" s="61" t="s">
        <v>21304</v>
      </c>
      <c r="F3763" s="61" t="s">
        <v>37</v>
      </c>
      <c r="G3763" s="62">
        <v>1200000</v>
      </c>
      <c r="H3763" s="61">
        <v>7.7</v>
      </c>
      <c r="I3763" s="62">
        <f>Table1[[#This Row],[gross]]-Table1[[#This Row],[budget]]</f>
        <v>7980275</v>
      </c>
      <c r="J3763" s="61">
        <f>Table1[[#This Row],[gross]]/1000000</f>
        <v>9.180275</v>
      </c>
      <c r="K3763" s="61">
        <f>Table1[[#This Row],[budget]]/1000000</f>
        <v>1.2</v>
      </c>
      <c r="L3763" s="71">
        <f>Table1[[#This Row],[Profit_Margin]]/1000000</f>
        <v>7.9802749999999998</v>
      </c>
    </row>
    <row r="3764" spans="1:12">
      <c r="A3764" s="68" t="s">
        <v>2178</v>
      </c>
      <c r="B3764" s="61">
        <v>113</v>
      </c>
      <c r="C3764" s="62">
        <v>100018837</v>
      </c>
      <c r="D3764" s="61" t="s">
        <v>2136</v>
      </c>
      <c r="E3764" s="61" t="s">
        <v>2181</v>
      </c>
      <c r="F3764" s="61" t="s">
        <v>37</v>
      </c>
      <c r="G3764" s="62">
        <v>90000000</v>
      </c>
      <c r="H3764" s="61">
        <v>5.5</v>
      </c>
      <c r="I3764" s="62">
        <f>Table1[[#This Row],[gross]]-Table1[[#This Row],[budget]]</f>
        <v>10018837</v>
      </c>
      <c r="J3764" s="61">
        <f>Table1[[#This Row],[gross]]/1000000</f>
        <v>100.018837</v>
      </c>
      <c r="K3764" s="61">
        <f>Table1[[#This Row],[budget]]/1000000</f>
        <v>90</v>
      </c>
      <c r="L3764" s="71">
        <f>Table1[[#This Row],[Profit_Margin]]/1000000</f>
        <v>10.018837</v>
      </c>
    </row>
    <row r="3765" spans="1:12">
      <c r="A3765" s="68" t="s">
        <v>15997</v>
      </c>
      <c r="B3765" s="61">
        <v>95</v>
      </c>
      <c r="C3765" s="62">
        <v>40066497</v>
      </c>
      <c r="D3765" s="61" t="s">
        <v>6199</v>
      </c>
      <c r="E3765" s="61" t="s">
        <v>16000</v>
      </c>
      <c r="F3765" s="61" t="s">
        <v>37</v>
      </c>
      <c r="G3765" s="62">
        <v>8000000</v>
      </c>
      <c r="H3765" s="61">
        <v>3.5</v>
      </c>
      <c r="I3765" s="62">
        <f>Table1[[#This Row],[gross]]-Table1[[#This Row],[budget]]</f>
        <v>32066497</v>
      </c>
      <c r="J3765" s="61">
        <f>Table1[[#This Row],[gross]]/1000000</f>
        <v>40.066496999999998</v>
      </c>
      <c r="K3765" s="61">
        <f>Table1[[#This Row],[budget]]/1000000</f>
        <v>8</v>
      </c>
      <c r="L3765" s="71">
        <f>Table1[[#This Row],[Profit_Margin]]/1000000</f>
        <v>32.066496999999998</v>
      </c>
    </row>
    <row r="3766" spans="1:12">
      <c r="A3766" s="68" t="s">
        <v>4423</v>
      </c>
      <c r="B3766" s="61">
        <v>93</v>
      </c>
      <c r="C3766" s="62">
        <v>2426851</v>
      </c>
      <c r="D3766" s="61" t="s">
        <v>4234</v>
      </c>
      <c r="E3766" s="61" t="s">
        <v>18588</v>
      </c>
      <c r="F3766" s="61" t="s">
        <v>37</v>
      </c>
      <c r="G3766" s="62">
        <v>4000000</v>
      </c>
      <c r="H3766" s="61">
        <v>6.5</v>
      </c>
      <c r="I3766" s="62">
        <f>Table1[[#This Row],[gross]]-Table1[[#This Row],[budget]]</f>
        <v>-1573149</v>
      </c>
      <c r="J3766" s="61">
        <f>Table1[[#This Row],[gross]]/1000000</f>
        <v>2.4268510000000001</v>
      </c>
      <c r="K3766" s="61">
        <f>Table1[[#This Row],[budget]]/1000000</f>
        <v>4</v>
      </c>
      <c r="L3766" s="71">
        <f>Table1[[#This Row],[Profit_Margin]]/1000000</f>
        <v>-1.5731489999999999</v>
      </c>
    </row>
    <row r="3767" spans="1:12">
      <c r="A3767" s="68" t="s">
        <v>8052</v>
      </c>
      <c r="B3767" s="61">
        <v>117</v>
      </c>
      <c r="C3767" s="62">
        <v>43100000</v>
      </c>
      <c r="D3767" s="61" t="s">
        <v>50</v>
      </c>
      <c r="E3767" s="61" t="s">
        <v>15517</v>
      </c>
      <c r="F3767" s="61" t="s">
        <v>37</v>
      </c>
      <c r="G3767" s="62">
        <v>9500000</v>
      </c>
      <c r="H3767" s="61">
        <v>6.9</v>
      </c>
      <c r="I3767" s="62">
        <f>Table1[[#This Row],[gross]]-Table1[[#This Row],[budget]]</f>
        <v>33600000</v>
      </c>
      <c r="J3767" s="61">
        <f>Table1[[#This Row],[gross]]/1000000</f>
        <v>43.1</v>
      </c>
      <c r="K3767" s="61">
        <f>Table1[[#This Row],[budget]]/1000000</f>
        <v>9.5</v>
      </c>
      <c r="L3767" s="71">
        <f>Table1[[#This Row],[Profit_Margin]]/1000000</f>
        <v>33.6</v>
      </c>
    </row>
    <row r="3768" spans="1:12">
      <c r="A3768" s="68" t="s">
        <v>4003</v>
      </c>
      <c r="B3768" s="61">
        <v>98</v>
      </c>
      <c r="C3768" s="62">
        <v>3247816</v>
      </c>
      <c r="D3768" s="61" t="s">
        <v>1415</v>
      </c>
      <c r="E3768" s="61" t="s">
        <v>13170</v>
      </c>
      <c r="F3768" s="61" t="s">
        <v>37</v>
      </c>
      <c r="G3768" s="62">
        <v>22000000</v>
      </c>
      <c r="H3768" s="61">
        <v>6.3</v>
      </c>
      <c r="I3768" s="62">
        <f>Table1[[#This Row],[gross]]-Table1[[#This Row],[budget]]</f>
        <v>-18752184</v>
      </c>
      <c r="J3768" s="61">
        <f>Table1[[#This Row],[gross]]/1000000</f>
        <v>3.2478159999999998</v>
      </c>
      <c r="K3768" s="61">
        <f>Table1[[#This Row],[budget]]/1000000</f>
        <v>22</v>
      </c>
      <c r="L3768" s="71">
        <f>Table1[[#This Row],[Profit_Margin]]/1000000</f>
        <v>-18.752184</v>
      </c>
    </row>
    <row r="3769" spans="1:12">
      <c r="A3769" s="68" t="s">
        <v>220</v>
      </c>
      <c r="B3769" s="61">
        <v>110</v>
      </c>
      <c r="C3769" s="62">
        <v>75604320</v>
      </c>
      <c r="D3769" s="61" t="s">
        <v>1681</v>
      </c>
      <c r="E3769" s="61" t="s">
        <v>4859</v>
      </c>
      <c r="F3769" s="61" t="s">
        <v>37</v>
      </c>
      <c r="G3769" s="62">
        <v>54000000</v>
      </c>
      <c r="H3769" s="61">
        <v>5.6</v>
      </c>
      <c r="I3769" s="62">
        <f>Table1[[#This Row],[gross]]-Table1[[#This Row],[budget]]</f>
        <v>21604320</v>
      </c>
      <c r="J3769" s="61">
        <f>Table1[[#This Row],[gross]]/1000000</f>
        <v>75.604320000000001</v>
      </c>
      <c r="K3769" s="61">
        <f>Table1[[#This Row],[budget]]/1000000</f>
        <v>54</v>
      </c>
      <c r="L3769" s="71">
        <f>Table1[[#This Row],[Profit_Margin]]/1000000</f>
        <v>21.604320000000001</v>
      </c>
    </row>
    <row r="3770" spans="1:12">
      <c r="A3770" s="68" t="s">
        <v>8186</v>
      </c>
      <c r="B3770" s="61">
        <v>94</v>
      </c>
      <c r="C3770" s="62">
        <v>16300302</v>
      </c>
      <c r="D3770" s="61" t="s">
        <v>2527</v>
      </c>
      <c r="E3770" s="61" t="s">
        <v>14204</v>
      </c>
      <c r="F3770" s="61" t="s">
        <v>37</v>
      </c>
      <c r="G3770" s="62">
        <v>12000000</v>
      </c>
      <c r="H3770" s="61">
        <v>6.3</v>
      </c>
      <c r="I3770" s="62">
        <f>Table1[[#This Row],[gross]]-Table1[[#This Row],[budget]]</f>
        <v>4300302</v>
      </c>
      <c r="J3770" s="61">
        <f>Table1[[#This Row],[gross]]/1000000</f>
        <v>16.300301999999999</v>
      </c>
      <c r="K3770" s="61">
        <f>Table1[[#This Row],[budget]]/1000000</f>
        <v>12</v>
      </c>
      <c r="L3770" s="71">
        <f>Table1[[#This Row],[Profit_Margin]]/1000000</f>
        <v>4.3003020000000003</v>
      </c>
    </row>
    <row r="3771" spans="1:12">
      <c r="A3771" s="68" t="s">
        <v>10325</v>
      </c>
      <c r="B3771" s="61">
        <v>106</v>
      </c>
      <c r="C3771" s="62">
        <v>86300000</v>
      </c>
      <c r="D3771" s="61" t="s">
        <v>1671</v>
      </c>
      <c r="E3771" s="61" t="s">
        <v>19685</v>
      </c>
      <c r="F3771" s="61" t="s">
        <v>37</v>
      </c>
      <c r="G3771" s="62">
        <v>2800000</v>
      </c>
      <c r="H3771" s="61">
        <v>8</v>
      </c>
      <c r="I3771" s="62">
        <f>Table1[[#This Row],[gross]]-Table1[[#This Row],[budget]]</f>
        <v>83500000</v>
      </c>
      <c r="J3771" s="61">
        <f>Table1[[#This Row],[gross]]/1000000</f>
        <v>86.3</v>
      </c>
      <c r="K3771" s="61">
        <f>Table1[[#This Row],[budget]]/1000000</f>
        <v>2.8</v>
      </c>
      <c r="L3771" s="71">
        <f>Table1[[#This Row],[Profit_Margin]]/1000000</f>
        <v>83.5</v>
      </c>
    </row>
    <row r="3772" spans="1:12">
      <c r="A3772" s="68" t="s">
        <v>13676</v>
      </c>
      <c r="B3772" s="61">
        <v>107</v>
      </c>
      <c r="C3772" s="62">
        <v>44726644</v>
      </c>
      <c r="D3772" s="61" t="s">
        <v>10280</v>
      </c>
      <c r="E3772" s="61" t="s">
        <v>13678</v>
      </c>
      <c r="F3772" s="61" t="s">
        <v>37</v>
      </c>
      <c r="G3772" s="62">
        <v>13000000</v>
      </c>
      <c r="H3772" s="61">
        <v>6.8</v>
      </c>
      <c r="I3772" s="62">
        <f>Table1[[#This Row],[gross]]-Table1[[#This Row],[budget]]</f>
        <v>31726644</v>
      </c>
      <c r="J3772" s="61">
        <f>Table1[[#This Row],[gross]]/1000000</f>
        <v>44.726644</v>
      </c>
      <c r="K3772" s="61">
        <f>Table1[[#This Row],[budget]]/1000000</f>
        <v>13</v>
      </c>
      <c r="L3772" s="71">
        <f>Table1[[#This Row],[Profit_Margin]]/1000000</f>
        <v>31.726644</v>
      </c>
    </row>
    <row r="3773" spans="1:12">
      <c r="A3773" s="68" t="s">
        <v>3122</v>
      </c>
      <c r="B3773" s="61">
        <v>109</v>
      </c>
      <c r="C3773" s="62">
        <v>4250320</v>
      </c>
      <c r="D3773" s="61" t="s">
        <v>9420</v>
      </c>
      <c r="E3773" s="61" t="s">
        <v>11867</v>
      </c>
      <c r="F3773" s="61" t="s">
        <v>37</v>
      </c>
      <c r="G3773" s="62">
        <v>18000000</v>
      </c>
      <c r="H3773" s="61">
        <v>6.8</v>
      </c>
      <c r="I3773" s="62">
        <f>Table1[[#This Row],[gross]]-Table1[[#This Row],[budget]]</f>
        <v>-13749680</v>
      </c>
      <c r="J3773" s="61">
        <f>Table1[[#This Row],[gross]]/1000000</f>
        <v>4.2503200000000003</v>
      </c>
      <c r="K3773" s="61">
        <f>Table1[[#This Row],[budget]]/1000000</f>
        <v>18</v>
      </c>
      <c r="L3773" s="71">
        <f>Table1[[#This Row],[Profit_Margin]]/1000000</f>
        <v>-13.74968</v>
      </c>
    </row>
    <row r="3774" spans="1:12">
      <c r="A3774" s="68" t="s">
        <v>5418</v>
      </c>
      <c r="B3774" s="61">
        <v>102</v>
      </c>
      <c r="C3774" s="62">
        <v>21557240</v>
      </c>
      <c r="D3774" s="61" t="s">
        <v>5419</v>
      </c>
      <c r="E3774" s="61" t="s">
        <v>5420</v>
      </c>
      <c r="F3774" s="61" t="s">
        <v>37</v>
      </c>
      <c r="G3774" s="62">
        <v>49900000</v>
      </c>
      <c r="H3774" s="61">
        <v>5.6</v>
      </c>
      <c r="I3774" s="62">
        <f>Table1[[#This Row],[gross]]-Table1[[#This Row],[budget]]</f>
        <v>-28342760</v>
      </c>
      <c r="J3774" s="61">
        <f>Table1[[#This Row],[gross]]/1000000</f>
        <v>21.55724</v>
      </c>
      <c r="K3774" s="61">
        <f>Table1[[#This Row],[budget]]/1000000</f>
        <v>49.9</v>
      </c>
      <c r="L3774" s="71">
        <f>Table1[[#This Row],[Profit_Margin]]/1000000</f>
        <v>-28.342759999999998</v>
      </c>
    </row>
    <row r="3775" spans="1:12">
      <c r="A3775" s="68" t="s">
        <v>23654</v>
      </c>
      <c r="B3775" s="61">
        <v>90</v>
      </c>
      <c r="C3775" s="62">
        <v>1573712</v>
      </c>
      <c r="D3775" s="61" t="s">
        <v>2527</v>
      </c>
      <c r="E3775" s="61" t="s">
        <v>23656</v>
      </c>
      <c r="F3775" s="61" t="s">
        <v>37</v>
      </c>
      <c r="G3775" s="62">
        <v>125000</v>
      </c>
      <c r="H3775" s="61">
        <v>6.7</v>
      </c>
      <c r="I3775" s="62">
        <f>Table1[[#This Row],[gross]]-Table1[[#This Row],[budget]]</f>
        <v>1448712</v>
      </c>
      <c r="J3775" s="61">
        <f>Table1[[#This Row],[gross]]/1000000</f>
        <v>1.573712</v>
      </c>
      <c r="K3775" s="61">
        <f>Table1[[#This Row],[budget]]/1000000</f>
        <v>0.125</v>
      </c>
      <c r="L3775" s="71">
        <f>Table1[[#This Row],[Profit_Margin]]/1000000</f>
        <v>1.448712</v>
      </c>
    </row>
    <row r="3776" spans="1:12">
      <c r="A3776" s="68" t="s">
        <v>8950</v>
      </c>
      <c r="B3776" s="61">
        <v>90</v>
      </c>
      <c r="C3776" s="62">
        <v>15281286</v>
      </c>
      <c r="D3776" s="61" t="s">
        <v>1415</v>
      </c>
      <c r="E3776" s="61" t="s">
        <v>11907</v>
      </c>
      <c r="F3776" s="61" t="s">
        <v>37</v>
      </c>
      <c r="G3776" s="62">
        <v>18000000</v>
      </c>
      <c r="H3776" s="61">
        <v>6.5</v>
      </c>
      <c r="I3776" s="62">
        <f>Table1[[#This Row],[gross]]-Table1[[#This Row],[budget]]</f>
        <v>-2718714</v>
      </c>
      <c r="J3776" s="61">
        <f>Table1[[#This Row],[gross]]/1000000</f>
        <v>15.281286</v>
      </c>
      <c r="K3776" s="61">
        <f>Table1[[#This Row],[budget]]/1000000</f>
        <v>18</v>
      </c>
      <c r="L3776" s="71">
        <f>Table1[[#This Row],[Profit_Margin]]/1000000</f>
        <v>-2.7187139999999999</v>
      </c>
    </row>
    <row r="3777" spans="1:12">
      <c r="A3777" s="68" t="s">
        <v>3668</v>
      </c>
      <c r="B3777" s="61">
        <v>119</v>
      </c>
      <c r="C3777" s="62">
        <v>115731542</v>
      </c>
      <c r="D3777" s="61" t="s">
        <v>1415</v>
      </c>
      <c r="E3777" s="61" t="s">
        <v>3670</v>
      </c>
      <c r="F3777" s="61" t="s">
        <v>37</v>
      </c>
      <c r="G3777" s="62">
        <v>65000000</v>
      </c>
      <c r="H3777" s="61">
        <v>6.5</v>
      </c>
      <c r="I3777" s="62">
        <f>Table1[[#This Row],[gross]]-Table1[[#This Row],[budget]]</f>
        <v>50731542</v>
      </c>
      <c r="J3777" s="61">
        <f>Table1[[#This Row],[gross]]/1000000</f>
        <v>115.731542</v>
      </c>
      <c r="K3777" s="61">
        <f>Table1[[#This Row],[budget]]/1000000</f>
        <v>65</v>
      </c>
      <c r="L3777" s="71">
        <f>Table1[[#This Row],[Profit_Margin]]/1000000</f>
        <v>50.731541999999997</v>
      </c>
    </row>
    <row r="3778" spans="1:12">
      <c r="A3778" s="68" t="s">
        <v>7134</v>
      </c>
      <c r="B3778" s="61">
        <v>101</v>
      </c>
      <c r="C3778" s="62">
        <v>31452765</v>
      </c>
      <c r="D3778" s="61" t="s">
        <v>1681</v>
      </c>
      <c r="E3778" s="61" t="s">
        <v>10118</v>
      </c>
      <c r="F3778" s="61" t="s">
        <v>37</v>
      </c>
      <c r="G3778" s="62">
        <v>24000000</v>
      </c>
      <c r="H3778" s="61">
        <v>6.6</v>
      </c>
      <c r="I3778" s="62">
        <f>Table1[[#This Row],[gross]]-Table1[[#This Row],[budget]]</f>
        <v>7452765</v>
      </c>
      <c r="J3778" s="61">
        <f>Table1[[#This Row],[gross]]/1000000</f>
        <v>31.452764999999999</v>
      </c>
      <c r="K3778" s="61">
        <f>Table1[[#This Row],[budget]]/1000000</f>
        <v>24</v>
      </c>
      <c r="L3778" s="71">
        <f>Table1[[#This Row],[Profit_Margin]]/1000000</f>
        <v>7.4527650000000003</v>
      </c>
    </row>
    <row r="3779" spans="1:12">
      <c r="A3779" s="68" t="s">
        <v>250</v>
      </c>
      <c r="B3779" s="61">
        <v>101</v>
      </c>
      <c r="C3779" s="62">
        <v>28045540</v>
      </c>
      <c r="D3779" s="61" t="s">
        <v>165</v>
      </c>
      <c r="E3779" s="61" t="s">
        <v>3784</v>
      </c>
      <c r="F3779" s="61" t="s">
        <v>37</v>
      </c>
      <c r="G3779" s="62">
        <v>65000000</v>
      </c>
      <c r="H3779" s="61">
        <v>6.1</v>
      </c>
      <c r="I3779" s="62">
        <f>Table1[[#This Row],[gross]]-Table1[[#This Row],[budget]]</f>
        <v>-36954460</v>
      </c>
      <c r="J3779" s="61">
        <f>Table1[[#This Row],[gross]]/1000000</f>
        <v>28.045539999999999</v>
      </c>
      <c r="K3779" s="61">
        <f>Table1[[#This Row],[budget]]/1000000</f>
        <v>65</v>
      </c>
      <c r="L3779" s="71">
        <f>Table1[[#This Row],[Profit_Margin]]/1000000</f>
        <v>-36.954459999999997</v>
      </c>
    </row>
    <row r="3780" spans="1:12">
      <c r="A3780" s="68" t="s">
        <v>2271</v>
      </c>
      <c r="B3780" s="61">
        <v>157</v>
      </c>
      <c r="C3780" s="62">
        <v>95720716</v>
      </c>
      <c r="D3780" s="61" t="s">
        <v>2819</v>
      </c>
      <c r="E3780" s="61" t="s">
        <v>4923</v>
      </c>
      <c r="F3780" s="61" t="s">
        <v>37</v>
      </c>
      <c r="G3780" s="62">
        <v>40000000</v>
      </c>
      <c r="H3780" s="61">
        <v>7.4</v>
      </c>
      <c r="I3780" s="62">
        <f>Table1[[#This Row],[gross]]-Table1[[#This Row],[budget]]</f>
        <v>55720716</v>
      </c>
      <c r="J3780" s="61">
        <f>Table1[[#This Row],[gross]]/1000000</f>
        <v>95.720715999999996</v>
      </c>
      <c r="K3780" s="61">
        <f>Table1[[#This Row],[budget]]/1000000</f>
        <v>40</v>
      </c>
      <c r="L3780" s="71">
        <f>Table1[[#This Row],[Profit_Margin]]/1000000</f>
        <v>55.720716000000003</v>
      </c>
    </row>
    <row r="3781" spans="1:12">
      <c r="A3781" s="68" t="s">
        <v>6573</v>
      </c>
      <c r="B3781" s="61">
        <v>116</v>
      </c>
      <c r="C3781" s="62">
        <v>1980338</v>
      </c>
      <c r="D3781" s="61" t="s">
        <v>17900</v>
      </c>
      <c r="E3781" s="61" t="s">
        <v>17901</v>
      </c>
      <c r="F3781" s="61" t="s">
        <v>37</v>
      </c>
      <c r="G3781" s="62">
        <v>5000000</v>
      </c>
      <c r="H3781" s="61">
        <v>7</v>
      </c>
      <c r="I3781" s="62">
        <f>Table1[[#This Row],[gross]]-Table1[[#This Row],[budget]]</f>
        <v>-3019662</v>
      </c>
      <c r="J3781" s="61">
        <f>Table1[[#This Row],[gross]]/1000000</f>
        <v>1.9803379999999999</v>
      </c>
      <c r="K3781" s="61">
        <f>Table1[[#This Row],[budget]]/1000000</f>
        <v>5</v>
      </c>
      <c r="L3781" s="71">
        <f>Table1[[#This Row],[Profit_Margin]]/1000000</f>
        <v>-3.0196619999999998</v>
      </c>
    </row>
    <row r="3782" spans="1:12">
      <c r="A3782" s="68" t="s">
        <v>685</v>
      </c>
      <c r="B3782" s="61">
        <v>162</v>
      </c>
      <c r="C3782" s="62">
        <v>33048353</v>
      </c>
      <c r="D3782" s="61" t="s">
        <v>2518</v>
      </c>
      <c r="E3782" s="61" t="s">
        <v>2519</v>
      </c>
      <c r="F3782" s="61" t="s">
        <v>37</v>
      </c>
      <c r="G3782" s="62">
        <v>65000000</v>
      </c>
      <c r="H3782" s="61">
        <v>7.7</v>
      </c>
      <c r="I3782" s="62">
        <f>Table1[[#This Row],[gross]]-Table1[[#This Row],[budget]]</f>
        <v>-31951647</v>
      </c>
      <c r="J3782" s="61">
        <f>Table1[[#This Row],[gross]]/1000000</f>
        <v>33.048352999999999</v>
      </c>
      <c r="K3782" s="61">
        <f>Table1[[#This Row],[budget]]/1000000</f>
        <v>65</v>
      </c>
      <c r="L3782" s="71">
        <f>Table1[[#This Row],[Profit_Margin]]/1000000</f>
        <v>-31.951647000000001</v>
      </c>
    </row>
    <row r="3783" spans="1:12">
      <c r="A3783" s="68" t="s">
        <v>4212</v>
      </c>
      <c r="B3783" s="61">
        <v>88</v>
      </c>
      <c r="C3783" s="62">
        <v>75590286</v>
      </c>
      <c r="D3783" s="61" t="s">
        <v>10194</v>
      </c>
      <c r="E3783" s="61" t="s">
        <v>10195</v>
      </c>
      <c r="F3783" s="61" t="s">
        <v>37</v>
      </c>
      <c r="G3783" s="62">
        <v>23600000</v>
      </c>
      <c r="H3783" s="61">
        <v>7.7</v>
      </c>
      <c r="I3783" s="62">
        <f>Table1[[#This Row],[gross]]-Table1[[#This Row],[budget]]</f>
        <v>51990286</v>
      </c>
      <c r="J3783" s="61">
        <f>Table1[[#This Row],[gross]]/1000000</f>
        <v>75.590286000000006</v>
      </c>
      <c r="K3783" s="61">
        <f>Table1[[#This Row],[budget]]/1000000</f>
        <v>23.6</v>
      </c>
      <c r="L3783" s="71">
        <f>Table1[[#This Row],[Profit_Margin]]/1000000</f>
        <v>51.990285999999998</v>
      </c>
    </row>
    <row r="3784" spans="1:12">
      <c r="A3784" s="68" t="s">
        <v>1627</v>
      </c>
      <c r="B3784" s="61">
        <v>102</v>
      </c>
      <c r="C3784" s="62">
        <v>80360866</v>
      </c>
      <c r="D3784" s="61" t="s">
        <v>2717</v>
      </c>
      <c r="E3784" s="61" t="s">
        <v>2718</v>
      </c>
      <c r="F3784" s="61" t="s">
        <v>37</v>
      </c>
      <c r="G3784" s="62">
        <v>80000000</v>
      </c>
      <c r="H3784" s="61">
        <v>5.2</v>
      </c>
      <c r="I3784" s="62">
        <f>Table1[[#This Row],[gross]]-Table1[[#This Row],[budget]]</f>
        <v>360866</v>
      </c>
      <c r="J3784" s="61">
        <f>Table1[[#This Row],[gross]]/1000000</f>
        <v>80.360866000000001</v>
      </c>
      <c r="K3784" s="61">
        <f>Table1[[#This Row],[budget]]/1000000</f>
        <v>80</v>
      </c>
      <c r="L3784" s="71">
        <f>Table1[[#This Row],[Profit_Margin]]/1000000</f>
        <v>0.36086600000000002</v>
      </c>
    </row>
    <row r="3785" spans="1:12">
      <c r="A3785" s="68" t="s">
        <v>2112</v>
      </c>
      <c r="B3785" s="61">
        <v>102</v>
      </c>
      <c r="C3785" s="62">
        <v>28837115</v>
      </c>
      <c r="D3785" s="61" t="s">
        <v>1671</v>
      </c>
      <c r="E3785" s="61" t="s">
        <v>5473</v>
      </c>
      <c r="F3785" s="61" t="s">
        <v>37</v>
      </c>
      <c r="G3785" s="62">
        <v>50000000</v>
      </c>
      <c r="H3785" s="61">
        <v>4.8</v>
      </c>
      <c r="I3785" s="62">
        <f>Table1[[#This Row],[gross]]-Table1[[#This Row],[budget]]</f>
        <v>-21162885</v>
      </c>
      <c r="J3785" s="61">
        <f>Table1[[#This Row],[gross]]/1000000</f>
        <v>28.837115000000001</v>
      </c>
      <c r="K3785" s="61">
        <f>Table1[[#This Row],[budget]]/1000000</f>
        <v>50</v>
      </c>
      <c r="L3785" s="71">
        <f>Table1[[#This Row],[Profit_Margin]]/1000000</f>
        <v>-21.162884999999999</v>
      </c>
    </row>
    <row r="3786" spans="1:12">
      <c r="A3786" s="68" t="s">
        <v>2112</v>
      </c>
      <c r="B3786" s="61">
        <v>90</v>
      </c>
      <c r="C3786" s="62">
        <v>45162741</v>
      </c>
      <c r="D3786" s="61" t="s">
        <v>1671</v>
      </c>
      <c r="E3786" s="61" t="s">
        <v>8917</v>
      </c>
      <c r="F3786" s="61" t="s">
        <v>37</v>
      </c>
      <c r="G3786" s="62">
        <v>28000000</v>
      </c>
      <c r="H3786" s="61">
        <v>6.6</v>
      </c>
      <c r="I3786" s="62">
        <f>Table1[[#This Row],[gross]]-Table1[[#This Row],[budget]]</f>
        <v>17162741</v>
      </c>
      <c r="J3786" s="61">
        <f>Table1[[#This Row],[gross]]/1000000</f>
        <v>45.162740999999997</v>
      </c>
      <c r="K3786" s="61">
        <f>Table1[[#This Row],[budget]]/1000000</f>
        <v>28</v>
      </c>
      <c r="L3786" s="71">
        <f>Table1[[#This Row],[Profit_Margin]]/1000000</f>
        <v>17.162741</v>
      </c>
    </row>
    <row r="3787" spans="1:12">
      <c r="A3787" s="69" t="s">
        <v>5111</v>
      </c>
      <c r="B3787" s="65">
        <v>83</v>
      </c>
      <c r="C3787" s="66">
        <v>11631245</v>
      </c>
      <c r="D3787" s="65" t="s">
        <v>7677</v>
      </c>
      <c r="E3787" s="65" t="s">
        <v>7678</v>
      </c>
      <c r="F3787" s="65" t="s">
        <v>37</v>
      </c>
      <c r="G3787" s="66">
        <v>35000000</v>
      </c>
      <c r="H3787" s="65">
        <v>4.2</v>
      </c>
      <c r="I3787" s="66">
        <f>Table1[[#This Row],[gross]]-Table1[[#This Row],[budget]]</f>
        <v>-23368755</v>
      </c>
      <c r="J3787" s="65">
        <f>Table1[[#This Row],[gross]]/1000000</f>
        <v>11.631245</v>
      </c>
      <c r="K3787" s="65">
        <f>Table1[[#This Row],[budget]]/1000000</f>
        <v>35</v>
      </c>
      <c r="L3787" s="72">
        <f>Table1[[#This Row],[Profit_Margin]]/1000000</f>
        <v>-23.368755</v>
      </c>
    </row>
    <row r="3788" spans="1:12" ht="15">
      <c r="A3788"/>
      <c r="B3788"/>
      <c r="C3788"/>
      <c r="D3788"/>
      <c r="E3788"/>
      <c r="F3788"/>
      <c r="G3788"/>
      <c r="H3788"/>
    </row>
    <row r="3789" spans="1:12" ht="15">
      <c r="A3789"/>
      <c r="B3789"/>
      <c r="C3789"/>
      <c r="D3789"/>
      <c r="E3789"/>
      <c r="F3789"/>
      <c r="G3789"/>
      <c r="H3789"/>
    </row>
    <row r="3790" spans="1:12" ht="15">
      <c r="A3790"/>
      <c r="B3790"/>
      <c r="C3790"/>
      <c r="D3790"/>
      <c r="E3790"/>
      <c r="F3790"/>
      <c r="G3790"/>
      <c r="H3790"/>
    </row>
    <row r="3791" spans="1:12" ht="15">
      <c r="A3791"/>
      <c r="B3791"/>
      <c r="C3791"/>
      <c r="D3791"/>
      <c r="E3791"/>
      <c r="F3791"/>
      <c r="G3791"/>
      <c r="H3791"/>
    </row>
    <row r="3792" spans="1:12" ht="15">
      <c r="A3792"/>
      <c r="B3792"/>
      <c r="C3792"/>
      <c r="D3792"/>
      <c r="E3792"/>
      <c r="F3792"/>
      <c r="G3792"/>
      <c r="H3792"/>
    </row>
    <row r="3793" spans="1:8" ht="15">
      <c r="A3793"/>
      <c r="B3793"/>
      <c r="C3793"/>
      <c r="D3793"/>
      <c r="E3793"/>
      <c r="F3793"/>
      <c r="G3793"/>
      <c r="H3793"/>
    </row>
    <row r="3794" spans="1:8" ht="15">
      <c r="A3794"/>
      <c r="B3794"/>
      <c r="C3794"/>
      <c r="D3794"/>
      <c r="E3794"/>
      <c r="F3794"/>
      <c r="G3794"/>
      <c r="H3794"/>
    </row>
    <row r="3795" spans="1:8" ht="15">
      <c r="A3795"/>
      <c r="B3795"/>
      <c r="C3795"/>
      <c r="D3795"/>
      <c r="E3795"/>
      <c r="F3795"/>
      <c r="G3795"/>
      <c r="H3795"/>
    </row>
    <row r="3796" spans="1:8" ht="15">
      <c r="A3796"/>
      <c r="B3796"/>
      <c r="C3796"/>
      <c r="D3796"/>
      <c r="E3796"/>
      <c r="F3796"/>
      <c r="G3796"/>
      <c r="H3796"/>
    </row>
    <row r="3797" spans="1:8" ht="15">
      <c r="A3797"/>
      <c r="B3797"/>
      <c r="C3797"/>
      <c r="D3797"/>
      <c r="E3797"/>
      <c r="F3797"/>
      <c r="G3797"/>
      <c r="H3797"/>
    </row>
    <row r="3798" spans="1:8" ht="15">
      <c r="A3798"/>
      <c r="B3798"/>
      <c r="C3798"/>
      <c r="D3798"/>
      <c r="E3798"/>
      <c r="F3798"/>
      <c r="G3798"/>
      <c r="H3798"/>
    </row>
    <row r="3799" spans="1:8" ht="15">
      <c r="A3799"/>
      <c r="B3799"/>
      <c r="C3799"/>
      <c r="D3799"/>
      <c r="E3799"/>
      <c r="F3799"/>
      <c r="G3799"/>
      <c r="H3799"/>
    </row>
    <row r="3800" spans="1:8" ht="15">
      <c r="A3800"/>
      <c r="B3800"/>
      <c r="C3800"/>
      <c r="D3800"/>
      <c r="E3800"/>
      <c r="F3800"/>
      <c r="G3800"/>
      <c r="H3800"/>
    </row>
    <row r="3801" spans="1:8" ht="15">
      <c r="A3801"/>
      <c r="B3801"/>
      <c r="C3801"/>
      <c r="D3801"/>
      <c r="E3801"/>
      <c r="F3801"/>
      <c r="G3801"/>
      <c r="H3801"/>
    </row>
    <row r="3802" spans="1:8" ht="15">
      <c r="A3802"/>
      <c r="B3802"/>
      <c r="C3802"/>
      <c r="D3802"/>
      <c r="E3802"/>
      <c r="F3802"/>
      <c r="G3802"/>
      <c r="H3802"/>
    </row>
    <row r="3803" spans="1:8" ht="15">
      <c r="A3803"/>
      <c r="B3803"/>
      <c r="C3803"/>
      <c r="D3803"/>
      <c r="E3803"/>
      <c r="F3803"/>
      <c r="G3803"/>
      <c r="H3803"/>
    </row>
    <row r="3804" spans="1:8" ht="15">
      <c r="A3804"/>
      <c r="B3804"/>
      <c r="C3804"/>
      <c r="D3804"/>
      <c r="E3804"/>
      <c r="F3804"/>
      <c r="G3804"/>
      <c r="H3804"/>
    </row>
    <row r="3805" spans="1:8" ht="15">
      <c r="A3805"/>
      <c r="B3805"/>
      <c r="C3805"/>
      <c r="D3805"/>
      <c r="E3805"/>
      <c r="F3805"/>
      <c r="G3805"/>
      <c r="H3805"/>
    </row>
    <row r="3806" spans="1:8" ht="15">
      <c r="A3806"/>
      <c r="B3806"/>
      <c r="C3806"/>
      <c r="D3806"/>
      <c r="E3806"/>
      <c r="F3806"/>
      <c r="G3806"/>
      <c r="H3806"/>
    </row>
    <row r="3807" spans="1:8" ht="15">
      <c r="A3807"/>
      <c r="B3807"/>
      <c r="C3807"/>
      <c r="D3807"/>
      <c r="E3807"/>
      <c r="F3807"/>
      <c r="G3807"/>
      <c r="H3807"/>
    </row>
    <row r="3808" spans="1:8" ht="15">
      <c r="A3808"/>
      <c r="B3808"/>
      <c r="C3808"/>
      <c r="D3808"/>
      <c r="E3808"/>
      <c r="F3808"/>
      <c r="G3808"/>
      <c r="H3808"/>
    </row>
    <row r="3809" spans="1:8" ht="15">
      <c r="A3809"/>
      <c r="B3809"/>
      <c r="C3809"/>
      <c r="D3809"/>
      <c r="E3809"/>
      <c r="F3809"/>
      <c r="G3809"/>
      <c r="H3809"/>
    </row>
    <row r="3810" spans="1:8" ht="15">
      <c r="A3810"/>
      <c r="B3810"/>
      <c r="C3810"/>
      <c r="D3810"/>
      <c r="E3810"/>
      <c r="F3810"/>
      <c r="G3810"/>
      <c r="H3810"/>
    </row>
    <row r="3811" spans="1:8" ht="15">
      <c r="A3811"/>
      <c r="B3811"/>
      <c r="C3811"/>
      <c r="D3811"/>
      <c r="E3811"/>
      <c r="F3811"/>
      <c r="G3811"/>
      <c r="H3811"/>
    </row>
    <row r="3812" spans="1:8" ht="15">
      <c r="A3812"/>
      <c r="B3812"/>
      <c r="C3812"/>
      <c r="D3812"/>
      <c r="E3812"/>
      <c r="F3812"/>
      <c r="G3812"/>
      <c r="H3812"/>
    </row>
    <row r="3813" spans="1:8" ht="15">
      <c r="A3813"/>
      <c r="B3813"/>
      <c r="C3813"/>
      <c r="D3813"/>
      <c r="E3813"/>
      <c r="F3813"/>
      <c r="G3813"/>
      <c r="H3813"/>
    </row>
    <row r="3814" spans="1:8" ht="15">
      <c r="A3814"/>
      <c r="B3814"/>
      <c r="C3814"/>
      <c r="D3814"/>
      <c r="E3814"/>
      <c r="F3814"/>
      <c r="G3814"/>
      <c r="H3814"/>
    </row>
    <row r="3815" spans="1:8" ht="15">
      <c r="A3815"/>
      <c r="B3815"/>
      <c r="C3815"/>
      <c r="D3815"/>
      <c r="E3815"/>
      <c r="F3815"/>
      <c r="G3815"/>
      <c r="H3815"/>
    </row>
    <row r="3816" spans="1:8" ht="15">
      <c r="A3816"/>
      <c r="B3816"/>
      <c r="C3816"/>
      <c r="D3816"/>
      <c r="E3816"/>
      <c r="F3816"/>
      <c r="G3816"/>
      <c r="H3816"/>
    </row>
    <row r="3817" spans="1:8" ht="15">
      <c r="A3817"/>
      <c r="B3817"/>
      <c r="C3817"/>
      <c r="D3817"/>
      <c r="E3817"/>
      <c r="F3817"/>
      <c r="G3817"/>
      <c r="H3817"/>
    </row>
    <row r="3818" spans="1:8" ht="15">
      <c r="A3818"/>
      <c r="B3818"/>
      <c r="C3818"/>
      <c r="D3818"/>
      <c r="E3818"/>
      <c r="F3818"/>
      <c r="G3818"/>
      <c r="H3818"/>
    </row>
    <row r="3819" spans="1:8" ht="15">
      <c r="A3819"/>
      <c r="B3819"/>
      <c r="C3819"/>
      <c r="D3819"/>
      <c r="E3819"/>
      <c r="F3819"/>
      <c r="G3819"/>
      <c r="H3819"/>
    </row>
    <row r="3820" spans="1:8" ht="15">
      <c r="A3820"/>
      <c r="B3820"/>
      <c r="C3820"/>
      <c r="D3820"/>
      <c r="E3820"/>
      <c r="F3820"/>
      <c r="G3820"/>
      <c r="H3820"/>
    </row>
    <row r="3821" spans="1:8" ht="15">
      <c r="A3821"/>
      <c r="B3821"/>
      <c r="C3821"/>
      <c r="D3821"/>
      <c r="E3821"/>
      <c r="F3821"/>
      <c r="G3821"/>
      <c r="H3821"/>
    </row>
    <row r="3822" spans="1:8" ht="15">
      <c r="A3822"/>
      <c r="B3822"/>
      <c r="C3822"/>
      <c r="D3822"/>
      <c r="E3822"/>
      <c r="F3822"/>
      <c r="G3822"/>
      <c r="H3822"/>
    </row>
    <row r="3823" spans="1:8" ht="15">
      <c r="A3823"/>
      <c r="B3823"/>
      <c r="C3823"/>
      <c r="D3823"/>
      <c r="E3823"/>
      <c r="F3823"/>
      <c r="G3823"/>
      <c r="H3823"/>
    </row>
    <row r="3824" spans="1:8" ht="15">
      <c r="A3824"/>
      <c r="B3824"/>
      <c r="C3824"/>
      <c r="D3824"/>
      <c r="E3824"/>
      <c r="F3824"/>
      <c r="G3824"/>
      <c r="H3824"/>
    </row>
    <row r="3825" spans="1:8" ht="15">
      <c r="A3825"/>
      <c r="B3825"/>
      <c r="C3825"/>
      <c r="D3825"/>
      <c r="E3825"/>
      <c r="F3825"/>
      <c r="G3825"/>
      <c r="H3825"/>
    </row>
    <row r="3826" spans="1:8" ht="15">
      <c r="A3826"/>
      <c r="B3826"/>
      <c r="C3826"/>
      <c r="D3826"/>
      <c r="E3826"/>
      <c r="F3826"/>
      <c r="G3826"/>
      <c r="H3826"/>
    </row>
    <row r="3827" spans="1:8" ht="15">
      <c r="A3827"/>
      <c r="B3827"/>
      <c r="C3827"/>
      <c r="D3827"/>
      <c r="E3827"/>
      <c r="F3827"/>
      <c r="G3827"/>
      <c r="H3827"/>
    </row>
    <row r="3828" spans="1:8" ht="15">
      <c r="A3828"/>
      <c r="B3828"/>
      <c r="C3828"/>
      <c r="D3828"/>
      <c r="E3828"/>
      <c r="F3828"/>
      <c r="G3828"/>
      <c r="H3828"/>
    </row>
    <row r="3829" spans="1:8" ht="15">
      <c r="A3829"/>
      <c r="B3829"/>
      <c r="C3829"/>
      <c r="D3829"/>
      <c r="E3829"/>
      <c r="F3829"/>
      <c r="G3829"/>
      <c r="H3829"/>
    </row>
    <row r="3830" spans="1:8" ht="15">
      <c r="A3830"/>
      <c r="B3830"/>
      <c r="C3830"/>
      <c r="D3830"/>
      <c r="E3830"/>
      <c r="F3830"/>
      <c r="G3830"/>
      <c r="H3830"/>
    </row>
    <row r="3831" spans="1:8" ht="15">
      <c r="A3831"/>
      <c r="B3831"/>
      <c r="C3831"/>
      <c r="D3831"/>
      <c r="E3831"/>
      <c r="F3831"/>
      <c r="G3831"/>
      <c r="H3831"/>
    </row>
    <row r="3832" spans="1:8" ht="15">
      <c r="A3832"/>
      <c r="B3832"/>
      <c r="C3832"/>
      <c r="D3832"/>
      <c r="E3832"/>
      <c r="F3832"/>
      <c r="G3832"/>
      <c r="H3832"/>
    </row>
    <row r="3833" spans="1:8" ht="15">
      <c r="A3833"/>
      <c r="B3833"/>
      <c r="C3833"/>
      <c r="D3833"/>
      <c r="E3833"/>
      <c r="F3833"/>
      <c r="G3833"/>
      <c r="H3833"/>
    </row>
    <row r="3834" spans="1:8" ht="15">
      <c r="A3834"/>
      <c r="B3834"/>
      <c r="C3834"/>
      <c r="D3834"/>
      <c r="E3834"/>
      <c r="F3834"/>
      <c r="G3834"/>
      <c r="H3834"/>
    </row>
    <row r="3835" spans="1:8" ht="15">
      <c r="A3835"/>
      <c r="B3835"/>
      <c r="C3835"/>
      <c r="D3835"/>
      <c r="E3835"/>
      <c r="F3835"/>
      <c r="G3835"/>
      <c r="H3835"/>
    </row>
    <row r="3836" spans="1:8" ht="15">
      <c r="A3836"/>
      <c r="B3836"/>
      <c r="C3836"/>
      <c r="D3836"/>
      <c r="E3836"/>
      <c r="F3836"/>
      <c r="G3836"/>
      <c r="H3836"/>
    </row>
    <row r="3837" spans="1:8" ht="15">
      <c r="A3837"/>
      <c r="B3837"/>
      <c r="C3837"/>
      <c r="D3837"/>
      <c r="E3837"/>
      <c r="F3837"/>
      <c r="G3837"/>
      <c r="H3837"/>
    </row>
    <row r="3838" spans="1:8" ht="15">
      <c r="A3838"/>
      <c r="B3838"/>
      <c r="C3838"/>
      <c r="D3838"/>
      <c r="E3838"/>
      <c r="F3838"/>
      <c r="G3838"/>
      <c r="H3838"/>
    </row>
    <row r="3839" spans="1:8" ht="15">
      <c r="A3839"/>
      <c r="B3839"/>
      <c r="C3839"/>
      <c r="D3839"/>
      <c r="E3839"/>
      <c r="F3839"/>
      <c r="G3839"/>
      <c r="H3839"/>
    </row>
    <row r="3840" spans="1:8" ht="15">
      <c r="A3840"/>
      <c r="B3840"/>
      <c r="C3840"/>
      <c r="D3840"/>
      <c r="E3840"/>
      <c r="F3840"/>
      <c r="G3840"/>
      <c r="H3840"/>
    </row>
    <row r="3841" spans="1:8" ht="15">
      <c r="A3841"/>
      <c r="B3841"/>
      <c r="C3841"/>
      <c r="D3841"/>
      <c r="E3841"/>
      <c r="F3841"/>
      <c r="G3841"/>
      <c r="H3841"/>
    </row>
    <row r="3842" spans="1:8" ht="15">
      <c r="A3842"/>
      <c r="B3842"/>
      <c r="C3842"/>
      <c r="D3842"/>
      <c r="E3842"/>
      <c r="F3842"/>
      <c r="G3842"/>
      <c r="H3842"/>
    </row>
    <row r="3843" spans="1:8" ht="15">
      <c r="A3843"/>
      <c r="B3843"/>
      <c r="C3843"/>
      <c r="D3843"/>
      <c r="E3843"/>
      <c r="F3843"/>
      <c r="G3843"/>
      <c r="H3843"/>
    </row>
    <row r="3844" spans="1:8" ht="15">
      <c r="A3844"/>
      <c r="B3844"/>
      <c r="C3844"/>
      <c r="D3844"/>
      <c r="E3844"/>
      <c r="F3844"/>
      <c r="G3844"/>
      <c r="H3844"/>
    </row>
    <row r="3845" spans="1:8" ht="15">
      <c r="A3845"/>
      <c r="B3845"/>
      <c r="C3845"/>
      <c r="D3845"/>
      <c r="E3845"/>
      <c r="F3845"/>
      <c r="G3845"/>
      <c r="H3845"/>
    </row>
    <row r="3846" spans="1:8" ht="15">
      <c r="A3846"/>
      <c r="B3846"/>
      <c r="C3846"/>
      <c r="D3846"/>
      <c r="E3846"/>
      <c r="F3846"/>
      <c r="G3846"/>
      <c r="H3846"/>
    </row>
    <row r="3847" spans="1:8" ht="15">
      <c r="A3847"/>
      <c r="B3847"/>
      <c r="C3847"/>
      <c r="D3847"/>
      <c r="E3847"/>
      <c r="F3847"/>
      <c r="G3847"/>
      <c r="H3847"/>
    </row>
    <row r="3848" spans="1:8" ht="15">
      <c r="A3848"/>
      <c r="B3848"/>
      <c r="C3848"/>
      <c r="D3848"/>
      <c r="E3848"/>
      <c r="F3848"/>
      <c r="G3848"/>
      <c r="H3848"/>
    </row>
    <row r="3849" spans="1:8" ht="15">
      <c r="A3849"/>
      <c r="B3849"/>
      <c r="C3849"/>
      <c r="D3849"/>
      <c r="E3849"/>
      <c r="F3849"/>
      <c r="G3849"/>
      <c r="H3849"/>
    </row>
    <row r="3850" spans="1:8" ht="15">
      <c r="A3850"/>
      <c r="B3850"/>
      <c r="C3850"/>
      <c r="D3850"/>
      <c r="E3850"/>
      <c r="F3850"/>
      <c r="G3850"/>
      <c r="H3850"/>
    </row>
    <row r="3851" spans="1:8" ht="15">
      <c r="A3851"/>
      <c r="B3851"/>
      <c r="C3851"/>
      <c r="D3851"/>
      <c r="E3851"/>
      <c r="F3851"/>
      <c r="G3851"/>
      <c r="H3851"/>
    </row>
    <row r="3852" spans="1:8" ht="15">
      <c r="A3852"/>
      <c r="B3852"/>
      <c r="C3852"/>
      <c r="D3852"/>
      <c r="E3852"/>
      <c r="F3852"/>
      <c r="G3852"/>
      <c r="H3852"/>
    </row>
    <row r="3853" spans="1:8" ht="15">
      <c r="A3853"/>
      <c r="B3853"/>
      <c r="C3853"/>
      <c r="D3853"/>
      <c r="E3853"/>
      <c r="F3853"/>
      <c r="G3853"/>
      <c r="H3853"/>
    </row>
    <row r="3854" spans="1:8" ht="15">
      <c r="A3854"/>
      <c r="B3854"/>
      <c r="C3854"/>
      <c r="D3854"/>
      <c r="E3854"/>
      <c r="F3854"/>
      <c r="G3854"/>
      <c r="H3854"/>
    </row>
    <row r="3855" spans="1:8" ht="15">
      <c r="A3855"/>
      <c r="B3855"/>
      <c r="C3855"/>
      <c r="D3855"/>
      <c r="E3855"/>
      <c r="F3855"/>
      <c r="G3855"/>
      <c r="H3855"/>
    </row>
    <row r="3856" spans="1:8" ht="15">
      <c r="A3856"/>
      <c r="B3856"/>
      <c r="C3856"/>
      <c r="D3856"/>
      <c r="E3856"/>
      <c r="F3856"/>
      <c r="G3856"/>
      <c r="H3856"/>
    </row>
    <row r="3857" spans="1:8" ht="15">
      <c r="A3857"/>
      <c r="B3857"/>
      <c r="C3857"/>
      <c r="D3857"/>
      <c r="E3857"/>
      <c r="F3857"/>
      <c r="G3857"/>
      <c r="H3857"/>
    </row>
    <row r="3858" spans="1:8" ht="15">
      <c r="A3858"/>
      <c r="B3858"/>
      <c r="C3858"/>
      <c r="D3858"/>
      <c r="E3858"/>
      <c r="F3858"/>
      <c r="G3858"/>
      <c r="H3858"/>
    </row>
    <row r="3859" spans="1:8" ht="15">
      <c r="A3859"/>
      <c r="B3859"/>
      <c r="C3859"/>
      <c r="D3859"/>
      <c r="E3859"/>
      <c r="F3859"/>
      <c r="G3859"/>
      <c r="H3859"/>
    </row>
    <row r="3860" spans="1:8" ht="15">
      <c r="A3860"/>
      <c r="B3860"/>
      <c r="C3860"/>
      <c r="D3860"/>
      <c r="E3860"/>
      <c r="F3860"/>
      <c r="G3860"/>
      <c r="H3860"/>
    </row>
    <row r="3861" spans="1:8" ht="15">
      <c r="A3861"/>
      <c r="B3861"/>
      <c r="C3861"/>
      <c r="D3861"/>
      <c r="E3861"/>
      <c r="F3861"/>
      <c r="G3861"/>
      <c r="H3861"/>
    </row>
    <row r="3862" spans="1:8" ht="15">
      <c r="A3862"/>
      <c r="B3862"/>
      <c r="C3862"/>
      <c r="D3862"/>
      <c r="E3862"/>
      <c r="F3862"/>
      <c r="G3862"/>
      <c r="H3862"/>
    </row>
    <row r="3863" spans="1:8" ht="15">
      <c r="A3863"/>
      <c r="B3863"/>
      <c r="C3863"/>
      <c r="D3863"/>
      <c r="E3863"/>
      <c r="F3863"/>
      <c r="G3863"/>
      <c r="H3863"/>
    </row>
    <row r="3864" spans="1:8" ht="15">
      <c r="A3864"/>
      <c r="B3864"/>
      <c r="C3864"/>
      <c r="D3864"/>
      <c r="E3864"/>
      <c r="F3864"/>
      <c r="G3864"/>
      <c r="H3864"/>
    </row>
    <row r="3865" spans="1:8" ht="15">
      <c r="A3865"/>
      <c r="B3865"/>
      <c r="C3865"/>
      <c r="D3865"/>
      <c r="E3865"/>
      <c r="F3865"/>
      <c r="G3865"/>
      <c r="H3865"/>
    </row>
    <row r="3866" spans="1:8" ht="15">
      <c r="A3866"/>
      <c r="B3866"/>
      <c r="C3866"/>
      <c r="D3866"/>
      <c r="E3866"/>
      <c r="F3866"/>
      <c r="G3866"/>
      <c r="H3866"/>
    </row>
    <row r="3867" spans="1:8" ht="15">
      <c r="A3867"/>
      <c r="B3867"/>
      <c r="C3867"/>
      <c r="D3867"/>
      <c r="E3867"/>
      <c r="F3867"/>
      <c r="G3867"/>
      <c r="H3867"/>
    </row>
    <row r="3868" spans="1:8" ht="15">
      <c r="A3868"/>
      <c r="B3868"/>
      <c r="C3868"/>
      <c r="D3868"/>
      <c r="E3868"/>
      <c r="F3868"/>
      <c r="G3868"/>
      <c r="H3868"/>
    </row>
    <row r="3869" spans="1:8" ht="15">
      <c r="A3869"/>
      <c r="B3869"/>
      <c r="C3869"/>
      <c r="D3869"/>
      <c r="E3869"/>
      <c r="F3869"/>
      <c r="G3869"/>
      <c r="H3869"/>
    </row>
    <row r="3870" spans="1:8" ht="15">
      <c r="A3870"/>
      <c r="B3870"/>
      <c r="C3870"/>
      <c r="D3870"/>
      <c r="E3870"/>
      <c r="F3870"/>
      <c r="G3870"/>
      <c r="H3870"/>
    </row>
    <row r="3871" spans="1:8" ht="15">
      <c r="A3871"/>
      <c r="B3871"/>
      <c r="C3871"/>
      <c r="D3871"/>
      <c r="E3871"/>
      <c r="F3871"/>
      <c r="G3871"/>
      <c r="H3871"/>
    </row>
    <row r="3872" spans="1:8" ht="15">
      <c r="A3872"/>
      <c r="B3872"/>
      <c r="C3872"/>
      <c r="D3872"/>
      <c r="E3872"/>
      <c r="F3872"/>
      <c r="G3872"/>
      <c r="H3872"/>
    </row>
    <row r="3873" spans="1:8" ht="15">
      <c r="A3873"/>
      <c r="B3873"/>
      <c r="C3873"/>
      <c r="D3873"/>
      <c r="E3873"/>
      <c r="F3873"/>
      <c r="G3873"/>
      <c r="H3873"/>
    </row>
    <row r="3874" spans="1:8" ht="15">
      <c r="A3874"/>
      <c r="B3874"/>
      <c r="C3874"/>
      <c r="D3874"/>
      <c r="E3874"/>
      <c r="F3874"/>
      <c r="G3874"/>
      <c r="H3874"/>
    </row>
    <row r="3875" spans="1:8" ht="15">
      <c r="A3875"/>
      <c r="B3875"/>
      <c r="C3875"/>
      <c r="D3875"/>
      <c r="E3875"/>
      <c r="F3875"/>
      <c r="G3875"/>
      <c r="H3875"/>
    </row>
    <row r="3876" spans="1:8" ht="15">
      <c r="A3876"/>
      <c r="B3876"/>
      <c r="C3876"/>
      <c r="D3876"/>
      <c r="E3876"/>
      <c r="F3876"/>
      <c r="G3876"/>
      <c r="H3876"/>
    </row>
    <row r="3877" spans="1:8" ht="15">
      <c r="A3877"/>
      <c r="B3877"/>
      <c r="C3877"/>
      <c r="D3877"/>
      <c r="E3877"/>
      <c r="F3877"/>
      <c r="G3877"/>
      <c r="H3877"/>
    </row>
    <row r="3878" spans="1:8" ht="15">
      <c r="A3878"/>
      <c r="B3878"/>
      <c r="C3878"/>
      <c r="D3878"/>
      <c r="E3878"/>
      <c r="F3878"/>
      <c r="G3878"/>
      <c r="H3878"/>
    </row>
    <row r="3879" spans="1:8" ht="15">
      <c r="A3879"/>
      <c r="B3879"/>
      <c r="C3879"/>
      <c r="D3879"/>
      <c r="E3879"/>
      <c r="F3879"/>
      <c r="G3879"/>
      <c r="H3879"/>
    </row>
    <row r="3880" spans="1:8" ht="15">
      <c r="A3880"/>
      <c r="B3880"/>
      <c r="C3880"/>
      <c r="D3880"/>
      <c r="E3880"/>
      <c r="F3880"/>
      <c r="G3880"/>
      <c r="H3880"/>
    </row>
    <row r="3881" spans="1:8" ht="15">
      <c r="A3881"/>
      <c r="B3881"/>
      <c r="C3881"/>
      <c r="D3881"/>
      <c r="E3881"/>
      <c r="F3881"/>
      <c r="G3881"/>
      <c r="H3881"/>
    </row>
    <row r="3882" spans="1:8" ht="15">
      <c r="A3882"/>
      <c r="B3882"/>
      <c r="C3882"/>
      <c r="D3882"/>
      <c r="E3882"/>
      <c r="F3882"/>
      <c r="G3882"/>
      <c r="H3882"/>
    </row>
    <row r="3883" spans="1:8" ht="15">
      <c r="A3883"/>
      <c r="B3883"/>
      <c r="C3883"/>
      <c r="D3883"/>
      <c r="E3883"/>
      <c r="F3883"/>
      <c r="G3883"/>
      <c r="H3883"/>
    </row>
    <row r="3884" spans="1:8" ht="15">
      <c r="A3884"/>
      <c r="B3884"/>
      <c r="C3884"/>
      <c r="D3884"/>
      <c r="E3884"/>
      <c r="F3884"/>
      <c r="G3884"/>
      <c r="H3884"/>
    </row>
    <row r="3885" spans="1:8" ht="15">
      <c r="A3885"/>
      <c r="B3885"/>
      <c r="C3885"/>
      <c r="D3885"/>
      <c r="E3885"/>
      <c r="F3885"/>
      <c r="G3885"/>
      <c r="H3885"/>
    </row>
    <row r="3886" spans="1:8" ht="15">
      <c r="A3886"/>
      <c r="B3886"/>
      <c r="C3886"/>
      <c r="D3886"/>
      <c r="E3886"/>
      <c r="F3886"/>
      <c r="G3886"/>
      <c r="H3886"/>
    </row>
    <row r="3887" spans="1:8" ht="15">
      <c r="A3887"/>
      <c r="B3887"/>
      <c r="C3887"/>
      <c r="D3887"/>
      <c r="E3887"/>
      <c r="F3887"/>
      <c r="G3887"/>
      <c r="H3887"/>
    </row>
    <row r="3888" spans="1:8" ht="15">
      <c r="A3888"/>
      <c r="B3888"/>
      <c r="C3888"/>
      <c r="D3888"/>
      <c r="E3888"/>
      <c r="F3888"/>
      <c r="G3888"/>
      <c r="H3888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C213-0BE1-4980-A830-361B17C4DF24}">
  <dimension ref="A1:K33"/>
  <sheetViews>
    <sheetView showGridLines="0" workbookViewId="0"/>
  </sheetViews>
  <sheetFormatPr defaultRowHeight="15"/>
  <cols>
    <col min="1" max="1" width="36.28515625" bestFit="1" customWidth="1"/>
    <col min="4" max="4" width="35.5703125" bestFit="1" customWidth="1"/>
    <col min="7" max="7" width="14.5703125" bestFit="1" customWidth="1"/>
    <col min="8" max="8" width="22.5703125" bestFit="1" customWidth="1"/>
    <col min="11" max="11" width="36.5703125" bestFit="1" customWidth="1"/>
  </cols>
  <sheetData>
    <row r="1" spans="1:11">
      <c r="A1" s="19" t="s">
        <v>24166</v>
      </c>
      <c r="D1" t="s">
        <v>24167</v>
      </c>
      <c r="E1">
        <v>119</v>
      </c>
      <c r="H1" t="s">
        <v>24168</v>
      </c>
      <c r="I1">
        <v>5043</v>
      </c>
      <c r="K1" s="5"/>
    </row>
    <row r="2" spans="1:11">
      <c r="A2" t="s">
        <v>24169</v>
      </c>
      <c r="D2" t="s">
        <v>24170</v>
      </c>
      <c r="E2">
        <v>1</v>
      </c>
      <c r="H2" t="s">
        <v>24171</v>
      </c>
      <c r="I2">
        <v>3786</v>
      </c>
    </row>
    <row r="3" spans="1:11">
      <c r="A3" t="s">
        <v>24172</v>
      </c>
      <c r="D3" t="s">
        <v>24173</v>
      </c>
    </row>
    <row r="4" spans="1:11">
      <c r="A4" t="s">
        <v>24174</v>
      </c>
    </row>
    <row r="5" spans="1:11">
      <c r="A5" t="s">
        <v>24175</v>
      </c>
    </row>
    <row r="6" spans="1:11">
      <c r="A6" t="s">
        <v>24176</v>
      </c>
      <c r="D6" s="50" t="s">
        <v>0</v>
      </c>
      <c r="E6" t="s">
        <v>24177</v>
      </c>
    </row>
    <row r="7" spans="1:11">
      <c r="D7" s="50" t="s">
        <v>1</v>
      </c>
      <c r="E7" t="s">
        <v>24178</v>
      </c>
    </row>
    <row r="8" spans="1:11">
      <c r="D8" s="50" t="s">
        <v>2</v>
      </c>
      <c r="E8" t="s">
        <v>24177</v>
      </c>
    </row>
    <row r="9" spans="1:11">
      <c r="A9" s="19" t="s">
        <v>24179</v>
      </c>
      <c r="D9" s="50" t="s">
        <v>3</v>
      </c>
      <c r="E9" t="s">
        <v>24178</v>
      </c>
    </row>
    <row r="10" spans="1:11">
      <c r="A10" t="s">
        <v>24180</v>
      </c>
      <c r="D10" s="50" t="s">
        <v>4</v>
      </c>
      <c r="E10" t="s">
        <v>24177</v>
      </c>
    </row>
    <row r="11" spans="1:11">
      <c r="A11" t="s">
        <v>24181</v>
      </c>
      <c r="D11" s="50" t="s">
        <v>5</v>
      </c>
      <c r="E11" t="s">
        <v>24177</v>
      </c>
    </row>
    <row r="12" spans="1:11">
      <c r="D12" s="50" t="s">
        <v>6</v>
      </c>
      <c r="E12" t="s">
        <v>24177</v>
      </c>
    </row>
    <row r="13" spans="1:11">
      <c r="D13" s="50" t="s">
        <v>7</v>
      </c>
      <c r="E13" t="s">
        <v>24177</v>
      </c>
    </row>
    <row r="14" spans="1:11">
      <c r="D14" s="51" t="s">
        <v>8</v>
      </c>
      <c r="E14" t="s">
        <v>24178</v>
      </c>
    </row>
    <row r="15" spans="1:11">
      <c r="D15" s="50" t="s">
        <v>9</v>
      </c>
      <c r="E15" t="s">
        <v>24178</v>
      </c>
    </row>
    <row r="16" spans="1:11">
      <c r="D16" s="50" t="s">
        <v>10</v>
      </c>
      <c r="E16" t="s">
        <v>24177</v>
      </c>
    </row>
    <row r="17" spans="4:5">
      <c r="D17" s="50" t="s">
        <v>11</v>
      </c>
      <c r="E17" t="s">
        <v>24178</v>
      </c>
    </row>
    <row r="18" spans="4:5">
      <c r="D18" s="50" t="s">
        <v>12</v>
      </c>
      <c r="E18" t="s">
        <v>24177</v>
      </c>
    </row>
    <row r="19" spans="4:5">
      <c r="D19" s="50" t="s">
        <v>13</v>
      </c>
      <c r="E19" t="s">
        <v>24177</v>
      </c>
    </row>
    <row r="20" spans="4:5">
      <c r="D20" s="50" t="s">
        <v>14</v>
      </c>
      <c r="E20" t="s">
        <v>24177</v>
      </c>
    </row>
    <row r="21" spans="4:5">
      <c r="D21" s="50" t="s">
        <v>15</v>
      </c>
      <c r="E21" t="s">
        <v>24177</v>
      </c>
    </row>
    <row r="22" spans="4:5">
      <c r="D22" s="50" t="s">
        <v>16</v>
      </c>
      <c r="E22" t="s">
        <v>24177</v>
      </c>
    </row>
    <row r="23" spans="4:5">
      <c r="D23" s="50" t="s">
        <v>17</v>
      </c>
      <c r="E23" t="s">
        <v>24177</v>
      </c>
    </row>
    <row r="24" spans="4:5">
      <c r="D24" s="50" t="s">
        <v>18</v>
      </c>
      <c r="E24" t="s">
        <v>24177</v>
      </c>
    </row>
    <row r="25" spans="4:5">
      <c r="D25" s="50" t="s">
        <v>19</v>
      </c>
      <c r="E25" t="s">
        <v>24178</v>
      </c>
    </row>
    <row r="26" spans="4:5">
      <c r="D26" s="50" t="s">
        <v>20</v>
      </c>
      <c r="E26" t="s">
        <v>24177</v>
      </c>
    </row>
    <row r="27" spans="4:5">
      <c r="D27" s="50" t="s">
        <v>21</v>
      </c>
      <c r="E27" t="s">
        <v>24177</v>
      </c>
    </row>
    <row r="28" spans="4:5">
      <c r="D28" s="51" t="s">
        <v>22</v>
      </c>
      <c r="E28" t="s">
        <v>24178</v>
      </c>
    </row>
    <row r="29" spans="4:5">
      <c r="D29" s="50" t="s">
        <v>23</v>
      </c>
      <c r="E29" t="s">
        <v>24177</v>
      </c>
    </row>
    <row r="30" spans="4:5">
      <c r="D30" s="50" t="s">
        <v>24</v>
      </c>
      <c r="E30" t="s">
        <v>24177</v>
      </c>
    </row>
    <row r="31" spans="4:5">
      <c r="D31" s="50" t="s">
        <v>25</v>
      </c>
      <c r="E31" t="s">
        <v>24178</v>
      </c>
    </row>
    <row r="32" spans="4:5">
      <c r="D32" s="50" t="s">
        <v>26</v>
      </c>
      <c r="E32" t="s">
        <v>24177</v>
      </c>
    </row>
    <row r="33" spans="4:5">
      <c r="D33" s="50" t="s">
        <v>27</v>
      </c>
      <c r="E33" t="s">
        <v>24177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8D0A1-D3E6-4012-AE98-7A96BE67006B}">
  <dimension ref="A1:Q33"/>
  <sheetViews>
    <sheetView showGridLines="0" tabSelected="1" workbookViewId="0">
      <selection activeCell="B8" sqref="B8"/>
    </sheetView>
  </sheetViews>
  <sheetFormatPr defaultRowHeight="15"/>
  <cols>
    <col min="1" max="1" width="12.7109375" style="2" bestFit="1" customWidth="1"/>
    <col min="2" max="2" width="7" style="2" bestFit="1" customWidth="1"/>
    <col min="3" max="3" width="11.5703125" style="2" customWidth="1"/>
    <col min="4" max="4" width="11.7109375" style="2" bestFit="1" customWidth="1"/>
    <col min="5" max="5" width="11.28515625" style="2" bestFit="1" customWidth="1"/>
    <col min="6" max="6" width="6.42578125" style="2" bestFit="1" customWidth="1"/>
    <col min="7" max="7" width="12.28515625" style="2" bestFit="1" customWidth="1"/>
    <col min="8" max="11" width="11.28515625" style="2" bestFit="1" customWidth="1"/>
    <col min="12" max="16384" width="9.140625" style="2"/>
  </cols>
  <sheetData>
    <row r="1" spans="1:17" ht="15" customHeight="1">
      <c r="A1" s="82" t="s">
        <v>24182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</row>
    <row r="2" spans="1:17">
      <c r="A2" s="82" t="s">
        <v>24183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</row>
    <row r="3" spans="1:17" ht="15" customHeight="1">
      <c r="A3" s="82" t="s">
        <v>24184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</row>
    <row r="4" spans="1:17">
      <c r="A4" s="82" t="s">
        <v>24185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  <c r="Q4" s="82"/>
    </row>
    <row r="6" spans="1:17" ht="30.75" customHeight="1">
      <c r="A6" s="83" t="s">
        <v>24186</v>
      </c>
      <c r="B6" s="84"/>
      <c r="C6" s="84"/>
      <c r="D6" s="84"/>
      <c r="E6" s="84"/>
      <c r="F6" s="84"/>
      <c r="G6" s="84"/>
      <c r="H6" s="84"/>
      <c r="I6" s="84"/>
      <c r="J6" s="84"/>
      <c r="K6" s="85"/>
    </row>
    <row r="7" spans="1:17" ht="60.75">
      <c r="A7" s="73" t="s">
        <v>24187</v>
      </c>
      <c r="B7" s="74" t="s">
        <v>24188</v>
      </c>
      <c r="C7" s="74" t="s">
        <v>24189</v>
      </c>
      <c r="D7" s="74" t="s">
        <v>24190</v>
      </c>
      <c r="E7" s="74" t="s">
        <v>24191</v>
      </c>
      <c r="F7" s="74" t="s">
        <v>24192</v>
      </c>
      <c r="G7" s="74" t="s">
        <v>24193</v>
      </c>
      <c r="H7" s="74" t="s">
        <v>24194</v>
      </c>
      <c r="I7" s="75" t="s">
        <v>24195</v>
      </c>
      <c r="J7" s="75" t="s">
        <v>24196</v>
      </c>
      <c r="K7" s="75" t="s">
        <v>24197</v>
      </c>
    </row>
    <row r="8" spans="1:17">
      <c r="A8" s="36" t="str" cm="1">
        <f t="array" ref="A8:A30">_xlfn._xlws.SORT(_xlfn.UNIQUE(TRANSPOSE(_xlfn.TEXTSPLIT(_xlfn.TEXTJOIN("|",TRUE,_xlfn.UNIQUE(Table1[genres])),"|"))))</f>
        <v>Action</v>
      </c>
      <c r="B8" s="76">
        <f>COUNTIF(Table1[genres],_xlfn.CONCAT("*",A8,"*"))</f>
        <v>935</v>
      </c>
      <c r="C8" s="45">
        <f>ROUND(AVERAGEIF(Table1[genres],_xlfn.CONCAT("*",A8,"*"),Table1[imdb_score]),2)</f>
        <v>6.29</v>
      </c>
      <c r="D8" s="45" cm="1">
        <f t="array" ref="D8">MEDIAN(_xlfn._xlws.FILTER(Table1[imdb_score],ISNUMBER(SEARCH(A8,Table1[genres]))))</f>
        <v>6.3</v>
      </c>
      <c r="E8" s="45" cm="1">
        <f t="array" ref="E8">MODE(_xlfn._xlws.FILTER(Table1[imdb_score],ISNUMBER(SEARCH(A8,Table1[genres]))))</f>
        <v>6.6</v>
      </c>
      <c r="F8" s="45" cm="1">
        <f t="array" ref="F8">ROUND(VARP(_xlfn._xlws.FILTER(Table1[imdb_score],ISNUMBER(SEARCH(A8,Table1[genres])))),2)</f>
        <v>1.08</v>
      </c>
      <c r="G8" s="45" cm="1">
        <f t="array" ref="G8">_xlfn.STDEV.P(_xlfn._xlws.FILTER(Table1[imdb_score],ISNUMBER(SEARCH(A8,Table1[genres]))))</f>
        <v>1.0378023159274872</v>
      </c>
      <c r="H8" s="45" cm="1">
        <f t="array" ref="H8">MAX(_xlfn._xlws.FILTER(Table1[imdb_score],ISNUMBER(SEARCH(A8,Table1[genres]))))</f>
        <v>9</v>
      </c>
      <c r="I8" s="45" cm="1">
        <f t="array" ref="I8">MIN(_xlfn._xlws.FILTER(Table1[imdb_score],ISNUMBER(SEARCH(A8,Table1[genres]))))</f>
        <v>2.1</v>
      </c>
      <c r="J8" s="45" cm="1">
        <f t="array" ref="J8">_xlfn.QUARTILE.INC(_xlfn._xlws.FILTER(Table1[imdb_score],ISNUMBER(SEARCH(A8,Table1[genres]))),1)</f>
        <v>5.7</v>
      </c>
      <c r="K8" s="77" cm="1">
        <f t="array" ref="K8">_xlfn.QUARTILE.INC(_xlfn._xlws.FILTER(Table1[imdb_score],ISNUMBER(SEARCH(A8,Table1[genres]))),3)</f>
        <v>6.9</v>
      </c>
    </row>
    <row r="9" spans="1:17">
      <c r="A9" s="10" t="str">
        <v>Adventure</v>
      </c>
      <c r="B9" s="8">
        <f>COUNTIF(Table1[genres],_xlfn.CONCAT("*",A9,"*"))</f>
        <v>766</v>
      </c>
      <c r="C9" s="9">
        <f>ROUND(AVERAGEIF(Table1[genres],_xlfn.CONCAT("*",A9,"*"),Table1[imdb_score]),2)</f>
        <v>6.45</v>
      </c>
      <c r="D9" s="9" cm="1">
        <f t="array" ref="D9">MEDIAN(_xlfn._xlws.FILTER(Table1[imdb_score],ISNUMBER(SEARCH(A9,Table1[genres]))))</f>
        <v>6.6</v>
      </c>
      <c r="E9" s="9" cm="1">
        <f t="array" ref="E9">MODE(_xlfn._xlws.FILTER(Table1[imdb_score],ISNUMBER(SEARCH(A9,Table1[genres]))))</f>
        <v>6.6</v>
      </c>
      <c r="F9" s="9" cm="1">
        <f t="array" ref="F9">ROUND(VARP(_xlfn._xlws.FILTER(Table1[imdb_score],ISNUMBER(SEARCH(A9,Table1[genres])))),2)</f>
        <v>1.25</v>
      </c>
      <c r="G9" s="9" cm="1">
        <f t="array" ref="G9">_xlfn.STDEV.P(_xlfn._xlws.FILTER(Table1[imdb_score],ISNUMBER(SEARCH(A9,Table1[genres]))))</f>
        <v>1.116197005750408</v>
      </c>
      <c r="H9" s="9" cm="1">
        <f t="array" ref="H9">MAX(_xlfn._xlws.FILTER(Table1[imdb_score],ISNUMBER(SEARCH(A9,Table1[genres]))))</f>
        <v>8.9</v>
      </c>
      <c r="I9" s="9" cm="1">
        <f t="array" ref="I9">MIN(_xlfn._xlws.FILTER(Table1[imdb_score],ISNUMBER(SEARCH(A9,Table1[genres]))))</f>
        <v>2.2999999999999998</v>
      </c>
      <c r="J9" s="9" cm="1">
        <f t="array" ref="J9">_xlfn.QUARTILE.INC(_xlfn._xlws.FILTER(Table1[imdb_score],ISNUMBER(SEARCH(A9,Table1[genres]))),1)</f>
        <v>5.8</v>
      </c>
      <c r="K9" s="11" cm="1">
        <f t="array" ref="K9">_xlfn.QUARTILE.INC(_xlfn._xlws.FILTER(Table1[imdb_score],ISNUMBER(SEARCH(A9,Table1[genres]))),3)</f>
        <v>7.2</v>
      </c>
    </row>
    <row r="10" spans="1:17">
      <c r="A10" s="10" t="str">
        <v>Animation</v>
      </c>
      <c r="B10" s="8">
        <f>COUNTIF(Table1[genres],_xlfn.CONCAT("*",A10,"*"))</f>
        <v>197</v>
      </c>
      <c r="C10" s="9">
        <f>ROUND(AVERAGEIF(Table1[genres],_xlfn.CONCAT("*",A10,"*"),Table1[imdb_score]),2)</f>
        <v>6.7</v>
      </c>
      <c r="D10" s="9" cm="1">
        <f t="array" ref="D10">MEDIAN(_xlfn._xlws.FILTER(Table1[imdb_score],ISNUMBER(SEARCH(A10,Table1[genres]))))</f>
        <v>6.8</v>
      </c>
      <c r="E10" s="9" cm="1">
        <f t="array" ref="E10">MODE(_xlfn._xlws.FILTER(Table1[imdb_score],ISNUMBER(SEARCH(A10,Table1[genres]))))</f>
        <v>7.3</v>
      </c>
      <c r="F10" s="9" cm="1">
        <f t="array" ref="F10">ROUND(VARP(_xlfn._xlws.FILTER(Table1[imdb_score],ISNUMBER(SEARCH(A10,Table1[genres])))),2)</f>
        <v>0.98</v>
      </c>
      <c r="G10" s="9" cm="1">
        <f t="array" ref="G10">_xlfn.STDEV.P(_xlfn._xlws.FILTER(Table1[imdb_score],ISNUMBER(SEARCH(A10,Table1[genres]))))</f>
        <v>0.99110241967580248</v>
      </c>
      <c r="H10" s="9" cm="1">
        <f t="array" ref="H10">MAX(_xlfn._xlws.FILTER(Table1[imdb_score],ISNUMBER(SEARCH(A10,Table1[genres]))))</f>
        <v>8.6</v>
      </c>
      <c r="I10" s="9" cm="1">
        <f t="array" ref="I10">MIN(_xlfn._xlws.FILTER(Table1[imdb_score],ISNUMBER(SEARCH(A10,Table1[genres]))))</f>
        <v>2.8</v>
      </c>
      <c r="J10" s="9" cm="1">
        <f t="array" ref="J10">_xlfn.QUARTILE.INC(_xlfn._xlws.FILTER(Table1[imdb_score],ISNUMBER(SEARCH(A10,Table1[genres]))),1)</f>
        <v>6.1</v>
      </c>
      <c r="K10" s="11" cm="1">
        <f t="array" ref="K10">_xlfn.QUARTILE.INC(_xlfn._xlws.FILTER(Table1[imdb_score],ISNUMBER(SEARCH(A10,Table1[genres]))),3)</f>
        <v>7.3</v>
      </c>
    </row>
    <row r="11" spans="1:17">
      <c r="A11" s="10" t="str">
        <v>Biography</v>
      </c>
      <c r="B11" s="8">
        <f>COUNTIF(Table1[genres],_xlfn.CONCAT("*",A11,"*"))</f>
        <v>242</v>
      </c>
      <c r="C11" s="9">
        <f>ROUND(AVERAGEIF(Table1[genres],_xlfn.CONCAT("*",A11,"*"),Table1[imdb_score]),2)</f>
        <v>7.14</v>
      </c>
      <c r="D11" s="9" cm="1">
        <f t="array" ref="D11">MEDIAN(_xlfn._xlws.FILTER(Table1[imdb_score],ISNUMBER(SEARCH(A11,Table1[genres]))))</f>
        <v>7.2</v>
      </c>
      <c r="E11" s="9" cm="1">
        <f t="array" ref="E11">MODE(_xlfn._xlws.FILTER(Table1[imdb_score],ISNUMBER(SEARCH(A11,Table1[genres]))))</f>
        <v>7</v>
      </c>
      <c r="F11" s="9" cm="1">
        <f t="array" ref="F11">ROUND(VARP(_xlfn._xlws.FILTER(Table1[imdb_score],ISNUMBER(SEARCH(A11,Table1[genres])))),2)</f>
        <v>0.5</v>
      </c>
      <c r="G11" s="9" cm="1">
        <f t="array" ref="G11">_xlfn.STDEV.P(_xlfn._xlws.FILTER(Table1[imdb_score],ISNUMBER(SEARCH(A11,Table1[genres]))))</f>
        <v>0.7086280492459569</v>
      </c>
      <c r="H11" s="9" cm="1">
        <f t="array" ref="H11">MAX(_xlfn._xlws.FILTER(Table1[imdb_score],ISNUMBER(SEARCH(A11,Table1[genres]))))</f>
        <v>8.9</v>
      </c>
      <c r="I11" s="9" cm="1">
        <f t="array" ref="I11">MIN(_xlfn._xlws.FILTER(Table1[imdb_score],ISNUMBER(SEARCH(A11,Table1[genres]))))</f>
        <v>4.5</v>
      </c>
      <c r="J11" s="9" cm="1">
        <f t="array" ref="J11">_xlfn.QUARTILE.INC(_xlfn._xlws.FILTER(Table1[imdb_score],ISNUMBER(SEARCH(A11,Table1[genres]))),1)</f>
        <v>6.8</v>
      </c>
      <c r="K11" s="11" cm="1">
        <f t="array" ref="K11">_xlfn.QUARTILE.INC(_xlfn._xlws.FILTER(Table1[imdb_score],ISNUMBER(SEARCH(A11,Table1[genres]))),3)</f>
        <v>7.6</v>
      </c>
    </row>
    <row r="12" spans="1:17">
      <c r="A12" s="10" t="str">
        <v>Comedy</v>
      </c>
      <c r="B12" s="8">
        <f>COUNTIF(Table1[genres],_xlfn.CONCAT("*",A12,"*"))</f>
        <v>1492</v>
      </c>
      <c r="C12" s="9">
        <f>ROUND(AVERAGEIF(Table1[genres],_xlfn.CONCAT("*",A12,"*"),Table1[imdb_score]),2)</f>
        <v>6.18</v>
      </c>
      <c r="D12" s="9" cm="1">
        <f t="array" ref="D12">MEDIAN(_xlfn._xlws.FILTER(Table1[imdb_score],ISNUMBER(SEARCH(A12,Table1[genres]))))</f>
        <v>6.3</v>
      </c>
      <c r="E12" s="9" cm="1">
        <f t="array" ref="E12">MODE(_xlfn._xlws.FILTER(Table1[imdb_score],ISNUMBER(SEARCH(A12,Table1[genres]))))</f>
        <v>6.7</v>
      </c>
      <c r="F12" s="9" cm="1">
        <f t="array" ref="F12">ROUND(VARP(_xlfn._xlws.FILTER(Table1[imdb_score],ISNUMBER(SEARCH(A12,Table1[genres])))),2)</f>
        <v>1.08</v>
      </c>
      <c r="G12" s="9" cm="1">
        <f t="array" ref="G12">_xlfn.STDEV.P(_xlfn._xlws.FILTER(Table1[imdb_score],ISNUMBER(SEARCH(A12,Table1[genres]))))</f>
        <v>1.0395704553815694</v>
      </c>
      <c r="H12" s="9" cm="1">
        <f t="array" ref="H12">MAX(_xlfn._xlws.FILTER(Table1[imdb_score],ISNUMBER(SEARCH(A12,Table1[genres]))))</f>
        <v>8.8000000000000007</v>
      </c>
      <c r="I12" s="9" cm="1">
        <f t="array" ref="I12">MIN(_xlfn._xlws.FILTER(Table1[imdb_score],ISNUMBER(SEARCH(A12,Table1[genres]))))</f>
        <v>1.9</v>
      </c>
      <c r="J12" s="9" cm="1">
        <f t="array" ref="J12">_xlfn.QUARTILE.INC(_xlfn._xlws.FILTER(Table1[imdb_score],ISNUMBER(SEARCH(A12,Table1[genres]))),1)</f>
        <v>5.6</v>
      </c>
      <c r="K12" s="11" cm="1">
        <f t="array" ref="K12">_xlfn.QUARTILE.INC(_xlfn._xlws.FILTER(Table1[imdb_score],ISNUMBER(SEARCH(A12,Table1[genres]))),3)</f>
        <v>6.9</v>
      </c>
    </row>
    <row r="13" spans="1:17">
      <c r="A13" s="10" t="str">
        <v>Crime</v>
      </c>
      <c r="B13" s="8">
        <f>COUNTIF(Table1[genres],_xlfn.CONCAT("*",A13,"*"))</f>
        <v>702</v>
      </c>
      <c r="C13" s="9">
        <f>ROUND(AVERAGEIF(Table1[genres],_xlfn.CONCAT("*",A13,"*"),Table1[imdb_score]),2)</f>
        <v>6.55</v>
      </c>
      <c r="D13" s="9" cm="1">
        <f t="array" ref="D13">MEDIAN(_xlfn._xlws.FILTER(Table1[imdb_score],ISNUMBER(SEARCH(A13,Table1[genres]))))</f>
        <v>6.6</v>
      </c>
      <c r="E13" s="9" cm="1">
        <f t="array" ref="E13">MODE(_xlfn._xlws.FILTER(Table1[imdb_score],ISNUMBER(SEARCH(A13,Table1[genres]))))</f>
        <v>6.6</v>
      </c>
      <c r="F13" s="9" cm="1">
        <f t="array" ref="F13">ROUND(VARP(_xlfn._xlws.FILTER(Table1[imdb_score],ISNUMBER(SEARCH(A13,Table1[genres])))),2)</f>
        <v>0.97</v>
      </c>
      <c r="G13" s="9" cm="1">
        <f t="array" ref="G13">_xlfn.STDEV.P(_xlfn._xlws.FILTER(Table1[imdb_score],ISNUMBER(SEARCH(A13,Table1[genres]))))</f>
        <v>0.98340401932855837</v>
      </c>
      <c r="H13" s="9" cm="1">
        <f t="array" ref="H13">MAX(_xlfn._xlws.FILTER(Table1[imdb_score],ISNUMBER(SEARCH(A13,Table1[genres]))))</f>
        <v>9.3000000000000007</v>
      </c>
      <c r="I13" s="9" cm="1">
        <f t="array" ref="I13">MIN(_xlfn._xlws.FILTER(Table1[imdb_score],ISNUMBER(SEARCH(A13,Table1[genres]))))</f>
        <v>2.4</v>
      </c>
      <c r="J13" s="9" cm="1">
        <f t="array" ref="J13">_xlfn.QUARTILE.INC(_xlfn._xlws.FILTER(Table1[imdb_score],ISNUMBER(SEARCH(A13,Table1[genres]))),1)</f>
        <v>6</v>
      </c>
      <c r="K13" s="11" cm="1">
        <f t="array" ref="K13">_xlfn.QUARTILE.INC(_xlfn._xlws.FILTER(Table1[imdb_score],ISNUMBER(SEARCH(A13,Table1[genres]))),3)</f>
        <v>7.2</v>
      </c>
    </row>
    <row r="14" spans="1:17">
      <c r="A14" s="10" t="str">
        <v>Documentary</v>
      </c>
      <c r="B14" s="8">
        <f>COUNTIF(Table1[genres],_xlfn.CONCAT("*",A14,"*"))</f>
        <v>67</v>
      </c>
      <c r="C14" s="9">
        <f>ROUND(AVERAGEIF(Table1[genres],_xlfn.CONCAT("*",A14,"*"),Table1[imdb_score]),2)</f>
        <v>7.01</v>
      </c>
      <c r="D14" s="9" cm="1">
        <f t="array" ref="D14">MEDIAN(_xlfn._xlws.FILTER(Table1[imdb_score],ISNUMBER(SEARCH(A14,Table1[genres]))))</f>
        <v>7.2</v>
      </c>
      <c r="E14" s="9" cm="1">
        <f t="array" ref="E14">MODE(_xlfn._xlws.FILTER(Table1[imdb_score],ISNUMBER(SEARCH(A14,Table1[genres]))))</f>
        <v>7.6</v>
      </c>
      <c r="F14" s="9" cm="1">
        <f t="array" ref="F14">ROUND(VARP(_xlfn._xlws.FILTER(Table1[imdb_score],ISNUMBER(SEARCH(A14,Table1[genres])))),2)</f>
        <v>1.42</v>
      </c>
      <c r="G14" s="9" cm="1">
        <f t="array" ref="G14">_xlfn.STDEV.P(_xlfn._xlws.FILTER(Table1[imdb_score],ISNUMBER(SEARCH(A14,Table1[genres]))))</f>
        <v>1.1909512550722308</v>
      </c>
      <c r="H14" s="9" cm="1">
        <f t="array" ref="H14">MAX(_xlfn._xlws.FILTER(Table1[imdb_score],ISNUMBER(SEARCH(A14,Table1[genres]))))</f>
        <v>8.5</v>
      </c>
      <c r="I14" s="9" cm="1">
        <f t="array" ref="I14">MIN(_xlfn._xlws.FILTER(Table1[imdb_score],ISNUMBER(SEARCH(A14,Table1[genres]))))</f>
        <v>1.6</v>
      </c>
      <c r="J14" s="9" cm="1">
        <f t="array" ref="J14">_xlfn.QUARTILE.INC(_xlfn._xlws.FILTER(Table1[imdb_score],ISNUMBER(SEARCH(A14,Table1[genres]))),1)</f>
        <v>6.75</v>
      </c>
      <c r="K14" s="11" cm="1">
        <f t="array" ref="K14">_xlfn.QUARTILE.INC(_xlfn._xlws.FILTER(Table1[imdb_score],ISNUMBER(SEARCH(A14,Table1[genres]))),3)</f>
        <v>7.7</v>
      </c>
    </row>
    <row r="15" spans="1:17">
      <c r="A15" s="10" t="str">
        <v>Drama</v>
      </c>
      <c r="B15" s="8">
        <f>COUNTIF(Table1[genres],_xlfn.CONCAT("*",A15,"*"))</f>
        <v>1911</v>
      </c>
      <c r="C15" s="9">
        <f>ROUND(AVERAGEIF(Table1[genres],_xlfn.CONCAT("*",A15,"*"),Table1[imdb_score]),2)</f>
        <v>6.79</v>
      </c>
      <c r="D15" s="9" cm="1">
        <f t="array" ref="D15">MEDIAN(_xlfn._xlws.FILTER(Table1[imdb_score],ISNUMBER(SEARCH(A15,Table1[genres]))))</f>
        <v>6.9</v>
      </c>
      <c r="E15" s="9" cm="1">
        <f t="array" ref="E15">MODE(_xlfn._xlws.FILTER(Table1[imdb_score],ISNUMBER(SEARCH(A15,Table1[genres]))))</f>
        <v>6.7</v>
      </c>
      <c r="F15" s="9" cm="1">
        <f t="array" ref="F15">ROUND(VARP(_xlfn._xlws.FILTER(Table1[imdb_score],ISNUMBER(SEARCH(A15,Table1[genres])))),2)</f>
        <v>0.79</v>
      </c>
      <c r="G15" s="9" cm="1">
        <f t="array" ref="G15">_xlfn.STDEV.P(_xlfn._xlws.FILTER(Table1[imdb_score],ISNUMBER(SEARCH(A15,Table1[genres]))))</f>
        <v>0.89083172627773966</v>
      </c>
      <c r="H15" s="9" cm="1">
        <f t="array" ref="H15">MAX(_xlfn._xlws.FILTER(Table1[imdb_score],ISNUMBER(SEARCH(A15,Table1[genres]))))</f>
        <v>9.3000000000000007</v>
      </c>
      <c r="I15" s="9" cm="1">
        <f t="array" ref="I15">MIN(_xlfn._xlws.FILTER(Table1[imdb_score],ISNUMBER(SEARCH(A15,Table1[genres]))))</f>
        <v>2.1</v>
      </c>
      <c r="J15" s="9" cm="1">
        <f t="array" ref="J15">_xlfn.QUARTILE.INC(_xlfn._xlws.FILTER(Table1[imdb_score],ISNUMBER(SEARCH(A15,Table1[genres]))),1)</f>
        <v>6.3</v>
      </c>
      <c r="K15" s="11" cm="1">
        <f t="array" ref="K15">_xlfn.QUARTILE.INC(_xlfn._xlws.FILTER(Table1[imdb_score],ISNUMBER(SEARCH(A15,Table1[genres]))),3)</f>
        <v>7.4</v>
      </c>
    </row>
    <row r="16" spans="1:17">
      <c r="A16" s="10" t="str">
        <v>Family</v>
      </c>
      <c r="B16" s="8">
        <f>COUNTIF(Table1[genres],_xlfn.CONCAT("*",A16,"*"))</f>
        <v>441</v>
      </c>
      <c r="C16" s="9">
        <f>ROUND(AVERAGEIF(Table1[genres],_xlfn.CONCAT("*",A16,"*"),Table1[imdb_score]),2)</f>
        <v>6.2</v>
      </c>
      <c r="D16" s="9" cm="1">
        <f t="array" ref="D16">MEDIAN(_xlfn._xlws.FILTER(Table1[imdb_score],ISNUMBER(SEARCH(A16,Table1[genres]))))</f>
        <v>6.3</v>
      </c>
      <c r="E16" s="9" cm="1">
        <f t="array" ref="E16">MODE(_xlfn._xlws.FILTER(Table1[imdb_score],ISNUMBER(SEARCH(A16,Table1[genres]))))</f>
        <v>5.4</v>
      </c>
      <c r="F16" s="9" cm="1">
        <f t="array" ref="F16">ROUND(VARP(_xlfn._xlws.FILTER(Table1[imdb_score],ISNUMBER(SEARCH(A16,Table1[genres])))),2)</f>
        <v>1.36</v>
      </c>
      <c r="G16" s="9" cm="1">
        <f t="array" ref="G16">_xlfn.STDEV.P(_xlfn._xlws.FILTER(Table1[imdb_score],ISNUMBER(SEARCH(A16,Table1[genres]))))</f>
        <v>1.1682496549264749</v>
      </c>
      <c r="H16" s="9" cm="1">
        <f t="array" ref="H16">MAX(_xlfn._xlws.FILTER(Table1[imdb_score],ISNUMBER(SEARCH(A16,Table1[genres]))))</f>
        <v>8.6</v>
      </c>
      <c r="I16" s="9" cm="1">
        <f t="array" ref="I16">MIN(_xlfn._xlws.FILTER(Table1[imdb_score],ISNUMBER(SEARCH(A16,Table1[genres]))))</f>
        <v>1.9</v>
      </c>
      <c r="J16" s="9" cm="1">
        <f t="array" ref="J16">_xlfn.QUARTILE.INC(_xlfn._xlws.FILTER(Table1[imdb_score],ISNUMBER(SEARCH(A16,Table1[genres]))),1)</f>
        <v>5.4</v>
      </c>
      <c r="K16" s="11" cm="1">
        <f t="array" ref="K16">_xlfn.QUARTILE.INC(_xlfn._xlws.FILTER(Table1[imdb_score],ISNUMBER(SEARCH(A16,Table1[genres]))),3)</f>
        <v>7</v>
      </c>
    </row>
    <row r="17" spans="1:11">
      <c r="A17" s="10" t="str">
        <v>Fantasy</v>
      </c>
      <c r="B17" s="8">
        <f>COUNTIF(Table1[genres],_xlfn.CONCAT("*",A17,"*"))</f>
        <v>496</v>
      </c>
      <c r="C17" s="9">
        <f>ROUND(AVERAGEIF(Table1[genres],_xlfn.CONCAT("*",A17,"*"),Table1[imdb_score]),2)</f>
        <v>6.29</v>
      </c>
      <c r="D17" s="9" cm="1">
        <f t="array" ref="D17">MEDIAN(_xlfn._xlws.FILTER(Table1[imdb_score],ISNUMBER(SEARCH(A17,Table1[genres]))))</f>
        <v>6.4</v>
      </c>
      <c r="E17" s="9" cm="1">
        <f t="array" ref="E17">MODE(_xlfn._xlws.FILTER(Table1[imdb_score],ISNUMBER(SEARCH(A17,Table1[genres]))))</f>
        <v>6.7</v>
      </c>
      <c r="F17" s="9" cm="1">
        <f t="array" ref="F17">ROUND(VARP(_xlfn._xlws.FILTER(Table1[imdb_score],ISNUMBER(SEARCH(A17,Table1[genres])))),2)</f>
        <v>1.3</v>
      </c>
      <c r="G17" s="9" cm="1">
        <f t="array" ref="G17">_xlfn.STDEV.P(_xlfn._xlws.FILTER(Table1[imdb_score],ISNUMBER(SEARCH(A17,Table1[genres]))))</f>
        <v>1.1392640493500414</v>
      </c>
      <c r="H17" s="9" cm="1">
        <f t="array" ref="H17">MAX(_xlfn._xlws.FILTER(Table1[imdb_score],ISNUMBER(SEARCH(A17,Table1[genres]))))</f>
        <v>8.9</v>
      </c>
      <c r="I17" s="9" cm="1">
        <f t="array" ref="I17">MIN(_xlfn._xlws.FILTER(Table1[imdb_score],ISNUMBER(SEARCH(A17,Table1[genres]))))</f>
        <v>2.2000000000000002</v>
      </c>
      <c r="J17" s="9" cm="1">
        <f t="array" ref="J17">_xlfn.QUARTILE.INC(_xlfn._xlws.FILTER(Table1[imdb_score],ISNUMBER(SEARCH(A17,Table1[genres]))),1)</f>
        <v>5.6</v>
      </c>
      <c r="K17" s="11" cm="1">
        <f t="array" ref="K17">_xlfn.QUARTILE.INC(_xlfn._xlws.FILTER(Table1[imdb_score],ISNUMBER(SEARCH(A17,Table1[genres]))),3)</f>
        <v>7</v>
      </c>
    </row>
    <row r="18" spans="1:11">
      <c r="A18" s="10" t="str">
        <v>Film-Noir</v>
      </c>
      <c r="B18" s="8">
        <f>COUNTIF(Table1[genres],_xlfn.CONCAT("*",A18,"*"))</f>
        <v>1</v>
      </c>
      <c r="C18" s="9">
        <f>ROUND(AVERAGEIF(Table1[genres],_xlfn.CONCAT("*",A18,"*"),Table1[imdb_score]),2)</f>
        <v>7.7</v>
      </c>
      <c r="D18" s="9" cm="1">
        <f t="array" ref="D18">MEDIAN(_xlfn._xlws.FILTER(Table1[imdb_score],ISNUMBER(SEARCH(A18,Table1[genres]))))</f>
        <v>7.7</v>
      </c>
      <c r="E18" s="9" t="e" cm="1">
        <f t="array" ref="E18">MODE(_xlfn._xlws.FILTER(Table1[imdb_score],ISNUMBER(SEARCH(A18,Table1[genres]))))</f>
        <v>#N/A</v>
      </c>
      <c r="F18" s="9" cm="1">
        <f t="array" ref="F18">ROUND(VARP(_xlfn._xlws.FILTER(Table1[imdb_score],ISNUMBER(SEARCH(A18,Table1[genres])))),2)</f>
        <v>0</v>
      </c>
      <c r="G18" s="9" cm="1">
        <f t="array" ref="G18">_xlfn.STDEV.P(_xlfn._xlws.FILTER(Table1[imdb_score],ISNUMBER(SEARCH(A18,Table1[genres]))))</f>
        <v>0</v>
      </c>
      <c r="H18" s="9" cm="1">
        <f t="array" ref="H18">MAX(_xlfn._xlws.FILTER(Table1[imdb_score],ISNUMBER(SEARCH(A18,Table1[genres]))))</f>
        <v>7.7</v>
      </c>
      <c r="I18" s="9" cm="1">
        <f t="array" ref="I18">MIN(_xlfn._xlws.FILTER(Table1[imdb_score],ISNUMBER(SEARCH(A18,Table1[genres]))))</f>
        <v>7.7</v>
      </c>
      <c r="J18" s="9" cm="1">
        <f t="array" ref="J18">_xlfn.QUARTILE.INC(_xlfn._xlws.FILTER(Table1[imdb_score],ISNUMBER(SEARCH(A18,Table1[genres]))),1)</f>
        <v>7.7</v>
      </c>
      <c r="K18" s="11" cm="1">
        <f t="array" ref="K18">_xlfn.QUARTILE.INC(_xlfn._xlws.FILTER(Table1[imdb_score],ISNUMBER(SEARCH(A18,Table1[genres]))),3)</f>
        <v>7.7</v>
      </c>
    </row>
    <row r="19" spans="1:11">
      <c r="A19" s="10" t="str">
        <v>History</v>
      </c>
      <c r="B19" s="8">
        <f>COUNTIF(Table1[genres],_xlfn.CONCAT("*",A19,"*"))</f>
        <v>152</v>
      </c>
      <c r="C19" s="9">
        <f>ROUND(AVERAGEIF(Table1[genres],_xlfn.CONCAT("*",A19,"*"),Table1[imdb_score]),2)</f>
        <v>7.13</v>
      </c>
      <c r="D19" s="9" cm="1">
        <f t="array" ref="D19">MEDIAN(_xlfn._xlws.FILTER(Table1[imdb_score],ISNUMBER(SEARCH(A19,Table1[genres]))))</f>
        <v>7.2</v>
      </c>
      <c r="E19" s="9" cm="1">
        <f t="array" ref="E19">MODE(_xlfn._xlws.FILTER(Table1[imdb_score],ISNUMBER(SEARCH(A19,Table1[genres]))))</f>
        <v>7.7</v>
      </c>
      <c r="F19" s="9" cm="1">
        <f t="array" ref="F19">ROUND(VARP(_xlfn._xlws.FILTER(Table1[imdb_score],ISNUMBER(SEARCH(A19,Table1[genres])))),2)</f>
        <v>0.45</v>
      </c>
      <c r="G19" s="9" cm="1">
        <f t="array" ref="G19">_xlfn.STDEV.P(_xlfn._xlws.FILTER(Table1[imdb_score],ISNUMBER(SEARCH(A19,Table1[genres]))))</f>
        <v>0.66978207891895492</v>
      </c>
      <c r="H19" s="9" cm="1">
        <f t="array" ref="H19">MAX(_xlfn._xlws.FILTER(Table1[imdb_score],ISNUMBER(SEARCH(A19,Table1[genres]))))</f>
        <v>8.9</v>
      </c>
      <c r="I19" s="9" cm="1">
        <f t="array" ref="I19">MIN(_xlfn._xlws.FILTER(Table1[imdb_score],ISNUMBER(SEARCH(A19,Table1[genres]))))</f>
        <v>5.5</v>
      </c>
      <c r="J19" s="9" cm="1">
        <f t="array" ref="J19">_xlfn.QUARTILE.INC(_xlfn._xlws.FILTER(Table1[imdb_score],ISNUMBER(SEARCH(A19,Table1[genres]))),1)</f>
        <v>6.7</v>
      </c>
      <c r="K19" s="11" cm="1">
        <f t="array" ref="K19">_xlfn.QUARTILE.INC(_xlfn._xlws.FILTER(Table1[imdb_score],ISNUMBER(SEARCH(A19,Table1[genres]))),3)</f>
        <v>7.6</v>
      </c>
    </row>
    <row r="20" spans="1:11">
      <c r="A20" s="10" t="str">
        <v>Horror</v>
      </c>
      <c r="B20" s="8">
        <f>COUNTIF(Table1[genres],_xlfn.CONCAT("*",A20,"*"))</f>
        <v>379</v>
      </c>
      <c r="C20" s="9">
        <f>ROUND(AVERAGEIF(Table1[genres],_xlfn.CONCAT("*",A20,"*"),Table1[imdb_score]),2)</f>
        <v>5.9</v>
      </c>
      <c r="D20" s="9" cm="1">
        <f t="array" ref="D20">MEDIAN(_xlfn._xlws.FILTER(Table1[imdb_score],ISNUMBER(SEARCH(A20,Table1[genres]))))</f>
        <v>5.9</v>
      </c>
      <c r="E20" s="9" cm="1">
        <f t="array" ref="E20">MODE(_xlfn._xlws.FILTER(Table1[imdb_score],ISNUMBER(SEARCH(A20,Table1[genres]))))</f>
        <v>5.9</v>
      </c>
      <c r="F20" s="9" cm="1">
        <f t="array" ref="F20">ROUND(VARP(_xlfn._xlws.FILTER(Table1[imdb_score],ISNUMBER(SEARCH(A20,Table1[genres])))),2)</f>
        <v>0.98</v>
      </c>
      <c r="G20" s="9" cm="1">
        <f t="array" ref="G20">_xlfn.STDEV.P(_xlfn._xlws.FILTER(Table1[imdb_score],ISNUMBER(SEARCH(A20,Table1[genres]))))</f>
        <v>0.98971500298620552</v>
      </c>
      <c r="H20" s="9" cm="1">
        <f t="array" ref="H20">MAX(_xlfn._xlws.FILTER(Table1[imdb_score],ISNUMBER(SEARCH(A20,Table1[genres]))))</f>
        <v>8.6</v>
      </c>
      <c r="I20" s="9" cm="1">
        <f t="array" ref="I20">MIN(_xlfn._xlws.FILTER(Table1[imdb_score],ISNUMBER(SEARCH(A20,Table1[genres]))))</f>
        <v>2.2999999999999998</v>
      </c>
      <c r="J20" s="9" cm="1">
        <f t="array" ref="J20">_xlfn.QUARTILE.INC(_xlfn._xlws.FILTER(Table1[imdb_score],ISNUMBER(SEARCH(A20,Table1[genres]))),1)</f>
        <v>5.2</v>
      </c>
      <c r="K20" s="11" cm="1">
        <f t="array" ref="K20">_xlfn.QUARTILE.INC(_xlfn._xlws.FILTER(Table1[imdb_score],ISNUMBER(SEARCH(A20,Table1[genres]))),3)</f>
        <v>6.6</v>
      </c>
    </row>
    <row r="21" spans="1:11">
      <c r="A21" s="10" t="str">
        <v>Music</v>
      </c>
      <c r="B21" s="8">
        <f>COUNTIF(Table1[genres],_xlfn.CONCAT("*",A21,"*"))</f>
        <v>247</v>
      </c>
      <c r="C21" s="9">
        <f>ROUND(AVERAGEIF(Table1[genres],_xlfn.CONCAT("*",A21,"*"),Table1[imdb_score]),2)</f>
        <v>6.46</v>
      </c>
      <c r="D21" s="9" cm="1">
        <f t="array" ref="D21">MEDIAN(_xlfn._xlws.FILTER(Table1[imdb_score],ISNUMBER(SEARCH(A21,Table1[genres]))))</f>
        <v>6.7</v>
      </c>
      <c r="E21" s="9" cm="1">
        <f t="array" ref="E21">MODE(_xlfn._xlws.FILTER(Table1[imdb_score],ISNUMBER(SEARCH(A21,Table1[genres]))))</f>
        <v>6.2</v>
      </c>
      <c r="F21" s="9" cm="1">
        <f t="array" ref="F21">ROUND(VARP(_xlfn._xlws.FILTER(Table1[imdb_score],ISNUMBER(SEARCH(A21,Table1[genres])))),2)</f>
        <v>1.41</v>
      </c>
      <c r="G21" s="9" cm="1">
        <f t="array" ref="G21">_xlfn.STDEV.P(_xlfn._xlws.FILTER(Table1[imdb_score],ISNUMBER(SEARCH(A21,Table1[genres]))))</f>
        <v>1.1864390256862012</v>
      </c>
      <c r="H21" s="9" cm="1">
        <f t="array" ref="H21">MAX(_xlfn._xlws.FILTER(Table1[imdb_score],ISNUMBER(SEARCH(A21,Table1[genres]))))</f>
        <v>8.5</v>
      </c>
      <c r="I21" s="9" cm="1">
        <f t="array" ref="I21">MIN(_xlfn._xlws.FILTER(Table1[imdb_score],ISNUMBER(SEARCH(A21,Table1[genres]))))</f>
        <v>1.6</v>
      </c>
      <c r="J21" s="9" cm="1">
        <f t="array" ref="J21">_xlfn.QUARTILE.INC(_xlfn._xlws.FILTER(Table1[imdb_score],ISNUMBER(SEARCH(A21,Table1[genres]))),1)</f>
        <v>5.85</v>
      </c>
      <c r="K21" s="11" cm="1">
        <f t="array" ref="K21">_xlfn.QUARTILE.INC(_xlfn._xlws.FILTER(Table1[imdb_score],ISNUMBER(SEARCH(A21,Table1[genres]))),3)</f>
        <v>7.3</v>
      </c>
    </row>
    <row r="22" spans="1:11">
      <c r="A22" s="10" t="str">
        <v>Musical</v>
      </c>
      <c r="B22" s="8">
        <f>COUNTIF(Table1[genres],_xlfn.CONCAT("*",A22,"*"))</f>
        <v>102</v>
      </c>
      <c r="C22" s="9">
        <f>ROUND(AVERAGEIF(Table1[genres],_xlfn.CONCAT("*",A22,"*"),Table1[imdb_score]),2)</f>
        <v>6.55</v>
      </c>
      <c r="D22" s="9" cm="1">
        <f t="array" ref="D22">MEDIAN(_xlfn._xlws.FILTER(Table1[imdb_score],ISNUMBER(SEARCH(A22,Table1[genres]))))</f>
        <v>6.7</v>
      </c>
      <c r="E22" s="9" cm="1">
        <f t="array" ref="E22">MODE(_xlfn._xlws.FILTER(Table1[imdb_score],ISNUMBER(SEARCH(A22,Table1[genres]))))</f>
        <v>7.1</v>
      </c>
      <c r="F22" s="9" cm="1">
        <f t="array" ref="F22">ROUND(VARP(_xlfn._xlws.FILTER(Table1[imdb_score],ISNUMBER(SEARCH(A22,Table1[genres])))),2)</f>
        <v>1.29</v>
      </c>
      <c r="G22" s="9" cm="1">
        <f t="array" ref="G22">_xlfn.STDEV.P(_xlfn._xlws.FILTER(Table1[imdb_score],ISNUMBER(SEARCH(A22,Table1[genres]))))</f>
        <v>1.1379156295647204</v>
      </c>
      <c r="H22" s="9" cm="1">
        <f t="array" ref="H22">MAX(_xlfn._xlws.FILTER(Table1[imdb_score],ISNUMBER(SEARCH(A22,Table1[genres]))))</f>
        <v>8.5</v>
      </c>
      <c r="I22" s="9" cm="1">
        <f t="array" ref="I22">MIN(_xlfn._xlws.FILTER(Table1[imdb_score],ISNUMBER(SEARCH(A22,Table1[genres]))))</f>
        <v>2.1</v>
      </c>
      <c r="J22" s="9" cm="1">
        <f t="array" ref="J22">_xlfn.QUARTILE.INC(_xlfn._xlws.FILTER(Table1[imdb_score],ISNUMBER(SEARCH(A22,Table1[genres]))),1)</f>
        <v>5.9</v>
      </c>
      <c r="K22" s="11" cm="1">
        <f t="array" ref="K22">_xlfn.QUARTILE.INC(_xlfn._xlws.FILTER(Table1[imdb_score],ISNUMBER(SEARCH(A22,Table1[genres]))),3)</f>
        <v>7.4</v>
      </c>
    </row>
    <row r="23" spans="1:11">
      <c r="A23" s="10" t="str">
        <v>Mystery</v>
      </c>
      <c r="B23" s="8">
        <f>COUNTIF(Table1[genres],_xlfn.CONCAT("*",A23,"*"))</f>
        <v>377</v>
      </c>
      <c r="C23" s="9">
        <f>ROUND(AVERAGEIF(Table1[genres],_xlfn.CONCAT("*",A23,"*"),Table1[imdb_score]),2)</f>
        <v>6.47</v>
      </c>
      <c r="D23" s="9" cm="1">
        <f t="array" ref="D23">MEDIAN(_xlfn._xlws.FILTER(Table1[imdb_score],ISNUMBER(SEARCH(A23,Table1[genres]))))</f>
        <v>6.5</v>
      </c>
      <c r="E23" s="9" cm="1">
        <f t="array" ref="E23">MODE(_xlfn._xlws.FILTER(Table1[imdb_score],ISNUMBER(SEARCH(A23,Table1[genres]))))</f>
        <v>6.6</v>
      </c>
      <c r="F23" s="9" cm="1">
        <f t="array" ref="F23">ROUND(VARP(_xlfn._xlws.FILTER(Table1[imdb_score],ISNUMBER(SEARCH(A23,Table1[genres])))),2)</f>
        <v>1.01</v>
      </c>
      <c r="G23" s="9" cm="1">
        <f t="array" ref="G23">_xlfn.STDEV.P(_xlfn._xlws.FILTER(Table1[imdb_score],ISNUMBER(SEARCH(A23,Table1[genres]))))</f>
        <v>1.0060548843654296</v>
      </c>
      <c r="H23" s="9" cm="1">
        <f t="array" ref="H23">MAX(_xlfn._xlws.FILTER(Table1[imdb_score],ISNUMBER(SEARCH(A23,Table1[genres]))))</f>
        <v>8.6</v>
      </c>
      <c r="I23" s="9" cm="1">
        <f t="array" ref="I23">MIN(_xlfn._xlws.FILTER(Table1[imdb_score],ISNUMBER(SEARCH(A23,Table1[genres]))))</f>
        <v>3.1</v>
      </c>
      <c r="J23" s="9" cm="1">
        <f t="array" ref="J23">_xlfn.QUARTILE.INC(_xlfn._xlws.FILTER(Table1[imdb_score],ISNUMBER(SEARCH(A23,Table1[genres]))),1)</f>
        <v>5.9</v>
      </c>
      <c r="K23" s="11" cm="1">
        <f t="array" ref="K23">_xlfn.QUARTILE.INC(_xlfn._xlws.FILTER(Table1[imdb_score],ISNUMBER(SEARCH(A23,Table1[genres]))),3)</f>
        <v>7.2</v>
      </c>
    </row>
    <row r="24" spans="1:11">
      <c r="A24" s="10" t="str">
        <v>Romance</v>
      </c>
      <c r="B24" s="8">
        <f>COUNTIF(Table1[genres],_xlfn.CONCAT("*",A24,"*"))</f>
        <v>866</v>
      </c>
      <c r="C24" s="9">
        <f>ROUND(AVERAGEIF(Table1[genres],_xlfn.CONCAT("*",A24,"*"),Table1[imdb_score]),2)</f>
        <v>6.43</v>
      </c>
      <c r="D24" s="9" cm="1">
        <f t="array" ref="D24">MEDIAN(_xlfn._xlws.FILTER(Table1[imdb_score],ISNUMBER(SEARCH(A24,Table1[genres]))))</f>
        <v>6.5</v>
      </c>
      <c r="E24" s="9" cm="1">
        <f t="array" ref="E24">MODE(_xlfn._xlws.FILTER(Table1[imdb_score],ISNUMBER(SEARCH(A24,Table1[genres]))))</f>
        <v>6.5</v>
      </c>
      <c r="F24" s="9" cm="1">
        <f t="array" ref="F24">ROUND(VARP(_xlfn._xlws.FILTER(Table1[imdb_score],ISNUMBER(SEARCH(A24,Table1[genres])))),2)</f>
        <v>0.94</v>
      </c>
      <c r="G24" s="9" cm="1">
        <f t="array" ref="G24">_xlfn.STDEV.P(_xlfn._xlws.FILTER(Table1[imdb_score],ISNUMBER(SEARCH(A24,Table1[genres]))))</f>
        <v>0.96843662071573289</v>
      </c>
      <c r="H24" s="9" cm="1">
        <f t="array" ref="H24">MAX(_xlfn._xlws.FILTER(Table1[imdb_score],ISNUMBER(SEARCH(A24,Table1[genres]))))</f>
        <v>8.5</v>
      </c>
      <c r="I24" s="9" cm="1">
        <f t="array" ref="I24">MIN(_xlfn._xlws.FILTER(Table1[imdb_score],ISNUMBER(SEARCH(A24,Table1[genres]))))</f>
        <v>2.1</v>
      </c>
      <c r="J24" s="9" cm="1">
        <f t="array" ref="J24">_xlfn.QUARTILE.INC(_xlfn._xlws.FILTER(Table1[imdb_score],ISNUMBER(SEARCH(A24,Table1[genres]))),1)</f>
        <v>5.9</v>
      </c>
      <c r="K24" s="11" cm="1">
        <f t="array" ref="K24">_xlfn.QUARTILE.INC(_xlfn._xlws.FILTER(Table1[imdb_score],ISNUMBER(SEARCH(A24,Table1[genres]))),3)</f>
        <v>7.1</v>
      </c>
    </row>
    <row r="25" spans="1:11">
      <c r="A25" s="10" t="str">
        <v>Sci-Fi</v>
      </c>
      <c r="B25" s="8">
        <f>COUNTIF(Table1[genres],_xlfn.CONCAT("*",A25,"*"))</f>
        <v>484</v>
      </c>
      <c r="C25" s="9">
        <f>ROUND(AVERAGEIF(Table1[genres],_xlfn.CONCAT("*",A25,"*"),Table1[imdb_score]),2)</f>
        <v>6.33</v>
      </c>
      <c r="D25" s="9" cm="1">
        <f t="array" ref="D25">MEDIAN(_xlfn._xlws.FILTER(Table1[imdb_score],ISNUMBER(SEARCH(A25,Table1[genres]))))</f>
        <v>6.4</v>
      </c>
      <c r="E25" s="9" cm="1">
        <f t="array" ref="E25">MODE(_xlfn._xlws.FILTER(Table1[imdb_score],ISNUMBER(SEARCH(A25,Table1[genres]))))</f>
        <v>7</v>
      </c>
      <c r="F25" s="9" cm="1">
        <f t="array" ref="F25">ROUND(VARP(_xlfn._xlws.FILTER(Table1[imdb_score],ISNUMBER(SEARCH(A25,Table1[genres])))),2)</f>
        <v>1.36</v>
      </c>
      <c r="G25" s="9" cm="1">
        <f t="array" ref="G25">_xlfn.STDEV.P(_xlfn._xlws.FILTER(Table1[imdb_score],ISNUMBER(SEARCH(A25,Table1[genres]))))</f>
        <v>1.165977758034602</v>
      </c>
      <c r="H25" s="9" cm="1">
        <f t="array" ref="H25">MAX(_xlfn._xlws.FILTER(Table1[imdb_score],ISNUMBER(SEARCH(A25,Table1[genres]))))</f>
        <v>8.8000000000000007</v>
      </c>
      <c r="I25" s="9" cm="1">
        <f t="array" ref="I25">MIN(_xlfn._xlws.FILTER(Table1[imdb_score],ISNUMBER(SEARCH(A25,Table1[genres]))))</f>
        <v>1.9</v>
      </c>
      <c r="J25" s="9" cm="1">
        <f t="array" ref="J25">_xlfn.QUARTILE.INC(_xlfn._xlws.FILTER(Table1[imdb_score],ISNUMBER(SEARCH(A25,Table1[genres]))),1)</f>
        <v>5.7</v>
      </c>
      <c r="K25" s="11" cm="1">
        <f t="array" ref="K25">_xlfn.QUARTILE.INC(_xlfn._xlws.FILTER(Table1[imdb_score],ISNUMBER(SEARCH(A25,Table1[genres]))),3)</f>
        <v>7.1</v>
      </c>
    </row>
    <row r="26" spans="1:11">
      <c r="A26" s="10" t="str">
        <v>Short</v>
      </c>
      <c r="B26" s="8">
        <f>COUNTIF(Table1[genres],_xlfn.CONCAT("*",A26,"*"))</f>
        <v>2</v>
      </c>
      <c r="C26" s="9">
        <f>ROUND(AVERAGEIF(Table1[genres],_xlfn.CONCAT("*",A26,"*"),Table1[imdb_score]),2)</f>
        <v>6.8</v>
      </c>
      <c r="D26" s="9" cm="1">
        <f t="array" ref="D26">MEDIAN(_xlfn._xlws.FILTER(Table1[imdb_score],ISNUMBER(SEARCH(A26,Table1[genres]))))</f>
        <v>6.8</v>
      </c>
      <c r="E26" s="9" t="e" cm="1">
        <f t="array" ref="E26">MODE(_xlfn._xlws.FILTER(Table1[imdb_score],ISNUMBER(SEARCH(A26,Table1[genres]))))</f>
        <v>#N/A</v>
      </c>
      <c r="F26" s="9" cm="1">
        <f t="array" ref="F26">ROUND(VARP(_xlfn._xlws.FILTER(Table1[imdb_score],ISNUMBER(SEARCH(A26,Table1[genres])))),2)</f>
        <v>0.09</v>
      </c>
      <c r="G26" s="9" cm="1">
        <f t="array" ref="G26">_xlfn.STDEV.P(_xlfn._xlws.FILTER(Table1[imdb_score],ISNUMBER(SEARCH(A26,Table1[genres]))))</f>
        <v>0.29999999999999982</v>
      </c>
      <c r="H26" s="9" cm="1">
        <f t="array" ref="H26">MAX(_xlfn._xlws.FILTER(Table1[imdb_score],ISNUMBER(SEARCH(A26,Table1[genres]))))</f>
        <v>7.1</v>
      </c>
      <c r="I26" s="9" cm="1">
        <f t="array" ref="I26">MIN(_xlfn._xlws.FILTER(Table1[imdb_score],ISNUMBER(SEARCH(A26,Table1[genres]))))</f>
        <v>6.5</v>
      </c>
      <c r="J26" s="9" cm="1">
        <f t="array" ref="J26">_xlfn.QUARTILE.INC(_xlfn._xlws.FILTER(Table1[imdb_score],ISNUMBER(SEARCH(A26,Table1[genres]))),1)</f>
        <v>6.65</v>
      </c>
      <c r="K26" s="11" cm="1">
        <f t="array" ref="K26">_xlfn.QUARTILE.INC(_xlfn._xlws.FILTER(Table1[imdb_score],ISNUMBER(SEARCH(A26,Table1[genres]))),3)</f>
        <v>6.9499999999999993</v>
      </c>
    </row>
    <row r="27" spans="1:11">
      <c r="A27" s="10" t="str">
        <v>Sport</v>
      </c>
      <c r="B27" s="8">
        <f>COUNTIF(Table1[genres],_xlfn.CONCAT("*",A27,"*"))</f>
        <v>147</v>
      </c>
      <c r="C27" s="9">
        <f>ROUND(AVERAGEIF(Table1[genres],_xlfn.CONCAT("*",A27,"*"),Table1[imdb_score]),2)</f>
        <v>6.6</v>
      </c>
      <c r="D27" s="9" cm="1">
        <f t="array" ref="D27">MEDIAN(_xlfn._xlws.FILTER(Table1[imdb_score],ISNUMBER(SEARCH(A27,Table1[genres]))))</f>
        <v>6.8</v>
      </c>
      <c r="E27" s="9" cm="1">
        <f t="array" ref="E27">MODE(_xlfn._xlws.FILTER(Table1[imdb_score],ISNUMBER(SEARCH(A27,Table1[genres]))))</f>
        <v>7.2</v>
      </c>
      <c r="F27" s="9" cm="1">
        <f t="array" ref="F27">ROUND(VARP(_xlfn._xlws.FILTER(Table1[imdb_score],ISNUMBER(SEARCH(A27,Table1[genres])))),2)</f>
        <v>1.0900000000000001</v>
      </c>
      <c r="G27" s="9" cm="1">
        <f t="array" ref="G27">_xlfn.STDEV.P(_xlfn._xlws.FILTER(Table1[imdb_score],ISNUMBER(SEARCH(A27,Table1[genres]))))</f>
        <v>1.0446485848964946</v>
      </c>
      <c r="H27" s="9" cm="1">
        <f t="array" ref="H27">MAX(_xlfn._xlws.FILTER(Table1[imdb_score],ISNUMBER(SEARCH(A27,Table1[genres]))))</f>
        <v>8.4</v>
      </c>
      <c r="I27" s="9" cm="1">
        <f t="array" ref="I27">MIN(_xlfn._xlws.FILTER(Table1[imdb_score],ISNUMBER(SEARCH(A27,Table1[genres]))))</f>
        <v>2</v>
      </c>
      <c r="J27" s="9" cm="1">
        <f t="array" ref="J27">_xlfn.QUARTILE.INC(_xlfn._xlws.FILTER(Table1[imdb_score],ISNUMBER(SEARCH(A27,Table1[genres]))),1)</f>
        <v>6.15</v>
      </c>
      <c r="K27" s="11" cm="1">
        <f t="array" ref="K27">_xlfn.QUARTILE.INC(_xlfn._xlws.FILTER(Table1[imdb_score],ISNUMBER(SEARCH(A27,Table1[genres]))),3)</f>
        <v>7.2</v>
      </c>
    </row>
    <row r="28" spans="1:11">
      <c r="A28" s="10" t="str">
        <v>Thriller</v>
      </c>
      <c r="B28" s="8">
        <f>COUNTIF(Table1[genres],_xlfn.CONCAT("*",A28,"*"))</f>
        <v>1087</v>
      </c>
      <c r="C28" s="9">
        <f>ROUND(AVERAGEIF(Table1[genres],_xlfn.CONCAT("*",A28,"*"),Table1[imdb_score]),2)</f>
        <v>6.37</v>
      </c>
      <c r="D28" s="9" cm="1">
        <f t="array" ref="D28">MEDIAN(_xlfn._xlws.FILTER(Table1[imdb_score],ISNUMBER(SEARCH(A28,Table1[genres]))))</f>
        <v>6.4</v>
      </c>
      <c r="E28" s="9" cm="1">
        <f t="array" ref="E28">MODE(_xlfn._xlws.FILTER(Table1[imdb_score],ISNUMBER(SEARCH(A28,Table1[genres]))))</f>
        <v>6.5</v>
      </c>
      <c r="F28" s="9" cm="1">
        <f t="array" ref="F28">ROUND(VARP(_xlfn._xlws.FILTER(Table1[imdb_score],ISNUMBER(SEARCH(A28,Table1[genres])))),2)</f>
        <v>0.94</v>
      </c>
      <c r="G28" s="9" cm="1">
        <f t="array" ref="G28">_xlfn.STDEV.P(_xlfn._xlws.FILTER(Table1[imdb_score],ISNUMBER(SEARCH(A28,Table1[genres]))))</f>
        <v>0.96863246582719209</v>
      </c>
      <c r="H28" s="9" cm="1">
        <f t="array" ref="H28">MAX(_xlfn._xlws.FILTER(Table1[imdb_score],ISNUMBER(SEARCH(A28,Table1[genres]))))</f>
        <v>9</v>
      </c>
      <c r="I28" s="9" cm="1">
        <f t="array" ref="I28">MIN(_xlfn._xlws.FILTER(Table1[imdb_score],ISNUMBER(SEARCH(A28,Table1[genres]))))</f>
        <v>2.7</v>
      </c>
      <c r="J28" s="9" cm="1">
        <f t="array" ref="J28">_xlfn.QUARTILE.INC(_xlfn._xlws.FILTER(Table1[imdb_score],ISNUMBER(SEARCH(A28,Table1[genres]))),1)</f>
        <v>5.8</v>
      </c>
      <c r="K28" s="11" cm="1">
        <f t="array" ref="K28">_xlfn.QUARTILE.INC(_xlfn._xlws.FILTER(Table1[imdb_score],ISNUMBER(SEARCH(A28,Table1[genres]))),3)</f>
        <v>7</v>
      </c>
    </row>
    <row r="29" spans="1:11">
      <c r="A29" s="10" t="str">
        <v>War</v>
      </c>
      <c r="B29" s="8">
        <f>COUNTIF(Table1[genres],_xlfn.CONCAT("*",A29,"*"))</f>
        <v>159</v>
      </c>
      <c r="C29" s="9">
        <f>ROUND(AVERAGEIF(Table1[genres],_xlfn.CONCAT("*",A29,"*"),Table1[imdb_score]),2)</f>
        <v>7.05</v>
      </c>
      <c r="D29" s="9" cm="1">
        <f t="array" ref="D29">MEDIAN(_xlfn._xlws.FILTER(Table1[imdb_score],ISNUMBER(SEARCH(A29,Table1[genres]))))</f>
        <v>7.1</v>
      </c>
      <c r="E29" s="9" cm="1">
        <f t="array" ref="E29">MODE(_xlfn._xlws.FILTER(Table1[imdb_score],ISNUMBER(SEARCH(A29,Table1[genres]))))</f>
        <v>7.1</v>
      </c>
      <c r="F29" s="9" cm="1">
        <f t="array" ref="F29">ROUND(VARP(_xlfn._xlws.FILTER(Table1[imdb_score],ISNUMBER(SEARCH(A29,Table1[genres])))),2)</f>
        <v>0.65</v>
      </c>
      <c r="G29" s="9" cm="1">
        <f t="array" ref="G29">_xlfn.STDEV.P(_xlfn._xlws.FILTER(Table1[imdb_score],ISNUMBER(SEARCH(A29,Table1[genres]))))</f>
        <v>0.80516066179966816</v>
      </c>
      <c r="H29" s="9" cm="1">
        <f t="array" ref="H29">MAX(_xlfn._xlws.FILTER(Table1[imdb_score],ISNUMBER(SEARCH(A29,Table1[genres]))))</f>
        <v>8.6</v>
      </c>
      <c r="I29" s="9" cm="1">
        <f t="array" ref="I29">MIN(_xlfn._xlws.FILTER(Table1[imdb_score],ISNUMBER(SEARCH(A29,Table1[genres]))))</f>
        <v>4.3</v>
      </c>
      <c r="J29" s="9" cm="1">
        <f t="array" ref="J29">_xlfn.QUARTILE.INC(_xlfn._xlws.FILTER(Table1[imdb_score],ISNUMBER(SEARCH(A29,Table1[genres]))),1)</f>
        <v>6.5</v>
      </c>
      <c r="K29" s="11" cm="1">
        <f t="array" ref="K29">_xlfn.QUARTILE.INC(_xlfn._xlws.FILTER(Table1[imdb_score],ISNUMBER(SEARCH(A29,Table1[genres]))),3)</f>
        <v>7.6</v>
      </c>
    </row>
    <row r="30" spans="1:11">
      <c r="A30" s="12" t="str">
        <v>Western</v>
      </c>
      <c r="B30" s="13">
        <f>COUNTIF(Table1[genres],_xlfn.CONCAT("*",A30,"*"))</f>
        <v>58</v>
      </c>
      <c r="C30" s="14">
        <f>ROUND(AVERAGEIF(Table1[genres],_xlfn.CONCAT("*",A30,"*"),Table1[imdb_score]),2)</f>
        <v>6.77</v>
      </c>
      <c r="D30" s="14" cm="1">
        <f t="array" ref="D30">MEDIAN(_xlfn._xlws.FILTER(Table1[imdb_score],ISNUMBER(SEARCH(A30,Table1[genres]))))</f>
        <v>6.8</v>
      </c>
      <c r="E30" s="14" cm="1">
        <f t="array" ref="E30">MODE(_xlfn._xlws.FILTER(Table1[imdb_score],ISNUMBER(SEARCH(A30,Table1[genres]))))</f>
        <v>6.8</v>
      </c>
      <c r="F30" s="14" cm="1">
        <f t="array" ref="F30">ROUND(VARP(_xlfn._xlws.FILTER(Table1[imdb_score],ISNUMBER(SEARCH(A30,Table1[genres])))),2)</f>
        <v>0.98</v>
      </c>
      <c r="G30" s="14" cm="1">
        <f t="array" ref="G30">_xlfn.STDEV.P(_xlfn._xlws.FILTER(Table1[imdb_score],ISNUMBER(SEARCH(A30,Table1[genres]))))</f>
        <v>0.9898714169610644</v>
      </c>
      <c r="H30" s="14" cm="1">
        <f t="array" ref="H30">MAX(_xlfn._xlws.FILTER(Table1[imdb_score],ISNUMBER(SEARCH(A30,Table1[genres]))))</f>
        <v>8.9</v>
      </c>
      <c r="I30" s="14" cm="1">
        <f t="array" ref="I30">MIN(_xlfn._xlws.FILTER(Table1[imdb_score],ISNUMBER(SEARCH(A30,Table1[genres]))))</f>
        <v>4.0999999999999996</v>
      </c>
      <c r="J30" s="14" cm="1">
        <f t="array" ref="J30">_xlfn.QUARTILE.INC(_xlfn._xlws.FILTER(Table1[imdb_score],ISNUMBER(SEARCH(A30,Table1[genres]))),1)</f>
        <v>6.125</v>
      </c>
      <c r="K30" s="15" cm="1">
        <f t="array" ref="K30">_xlfn.QUARTILE.INC(_xlfn._xlws.FILTER(Table1[imdb_score],ISNUMBER(SEARCH(A30,Table1[genres]))),3)</f>
        <v>7.5</v>
      </c>
    </row>
    <row r="31" spans="1:11">
      <c r="B31" s="3"/>
      <c r="C31" s="3"/>
      <c r="D31" s="3"/>
      <c r="E31" s="3"/>
      <c r="G31" s="3"/>
      <c r="H31" s="3"/>
      <c r="I31" s="3"/>
      <c r="J31" s="3"/>
      <c r="K31" s="3"/>
    </row>
    <row r="32" spans="1:11">
      <c r="B32" s="3"/>
      <c r="C32" s="3"/>
      <c r="D32" s="3"/>
      <c r="E32" s="3"/>
      <c r="G32" s="3"/>
      <c r="H32" s="3"/>
      <c r="I32" s="3"/>
      <c r="J32" s="3"/>
      <c r="K32" s="3"/>
    </row>
    <row r="33" spans="2:11">
      <c r="B33" s="3"/>
      <c r="C33" s="3"/>
      <c r="D33" s="3"/>
      <c r="E33" s="3"/>
      <c r="G33" s="3"/>
      <c r="H33" s="3"/>
      <c r="I33" s="3"/>
      <c r="J33" s="3"/>
      <c r="K33" s="3"/>
    </row>
  </sheetData>
  <mergeCells count="5">
    <mergeCell ref="A1:Q1"/>
    <mergeCell ref="A2:Q2"/>
    <mergeCell ref="A3:Q3"/>
    <mergeCell ref="A4:Q4"/>
    <mergeCell ref="A6:K6"/>
  </mergeCells>
  <conditionalFormatting sqref="B8:B33">
    <cfRule type="top10" dxfId="53" priority="21" bottom="1" rank="1"/>
    <cfRule type="top10" dxfId="52" priority="22" rank="1"/>
  </conditionalFormatting>
  <conditionalFormatting sqref="C8:C33">
    <cfRule type="top10" dxfId="51" priority="19" bottom="1" rank="1"/>
    <cfRule type="top10" dxfId="50" priority="20" rank="1"/>
  </conditionalFormatting>
  <conditionalFormatting sqref="D8:D33">
    <cfRule type="top10" dxfId="49" priority="17" bottom="1" rank="1"/>
    <cfRule type="top10" dxfId="48" priority="18" rank="1"/>
  </conditionalFormatting>
  <conditionalFormatting sqref="E8:E33">
    <cfRule type="top10" dxfId="47" priority="15" bottom="1" rank="1"/>
    <cfRule type="top10" dxfId="46" priority="16" rank="1"/>
  </conditionalFormatting>
  <conditionalFormatting sqref="F8:F30">
    <cfRule type="top10" dxfId="45" priority="14" rank="1"/>
  </conditionalFormatting>
  <conditionalFormatting sqref="G8:G30">
    <cfRule type="top10" dxfId="44" priority="12" rank="1"/>
  </conditionalFormatting>
  <conditionalFormatting sqref="H8:H30">
    <cfRule type="top10" dxfId="43" priority="10" rank="1"/>
  </conditionalFormatting>
  <conditionalFormatting sqref="I8:I30">
    <cfRule type="top10" dxfId="42" priority="8" rank="1"/>
  </conditionalFormatting>
  <conditionalFormatting sqref="J31:K33">
    <cfRule type="top10" dxfId="41" priority="5" bottom="1" rank="1"/>
    <cfRule type="top10" dxfId="40" priority="6" rank="1"/>
  </conditionalFormatting>
  <conditionalFormatting sqref="F8:F30">
    <cfRule type="top10" dxfId="39" priority="13" bottom="1" rank="1"/>
  </conditionalFormatting>
  <conditionalFormatting sqref="G8:G30">
    <cfRule type="top10" dxfId="38" priority="11" bottom="1" rank="1"/>
  </conditionalFormatting>
  <conditionalFormatting sqref="H8:H30">
    <cfRule type="top10" dxfId="37" priority="9" bottom="1" rank="1"/>
  </conditionalFormatting>
  <conditionalFormatting sqref="I8:I30">
    <cfRule type="top10" dxfId="36" priority="7" bottom="1" rank="1"/>
  </conditionalFormatting>
  <conditionalFormatting sqref="J8:J30">
    <cfRule type="top10" dxfId="35" priority="4" rank="1"/>
  </conditionalFormatting>
  <conditionalFormatting sqref="J8:J30">
    <cfRule type="top10" dxfId="34" priority="3" bottom="1" rank="1"/>
  </conditionalFormatting>
  <conditionalFormatting sqref="K8:K30">
    <cfRule type="top10" dxfId="33" priority="2" rank="1"/>
  </conditionalFormatting>
  <conditionalFormatting sqref="K8:K30">
    <cfRule type="top10" dxfId="32" priority="1" bottom="1" rank="1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6217A-52B4-4A1A-B95E-5A04BFF9BC95}">
  <dimension ref="A1:N15"/>
  <sheetViews>
    <sheetView showGridLines="0" topLeftCell="A3" workbookViewId="0">
      <selection activeCell="A15" sqref="A15"/>
    </sheetView>
  </sheetViews>
  <sheetFormatPr defaultRowHeight="15"/>
  <cols>
    <col min="1" max="1" width="31" customWidth="1"/>
    <col min="2" max="13" width="9.140625" customWidth="1"/>
  </cols>
  <sheetData>
    <row r="1" spans="1:14">
      <c r="A1" s="82" t="s">
        <v>24198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</row>
    <row r="2" spans="1:14">
      <c r="A2" s="82" t="s">
        <v>24199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</row>
    <row r="3" spans="1:14">
      <c r="A3" s="82" t="s">
        <v>24200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</row>
    <row r="4" spans="1:14">
      <c r="A4" s="82" t="s">
        <v>24201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</row>
    <row r="6" spans="1:14" ht="36.75" customHeight="1">
      <c r="A6" s="86" t="s">
        <v>24202</v>
      </c>
      <c r="B6" s="87"/>
      <c r="C6" s="87"/>
      <c r="D6" s="87"/>
      <c r="E6" s="88"/>
    </row>
    <row r="7" spans="1:14" s="4" customFormat="1" ht="30.75">
      <c r="A7" s="16" t="s">
        <v>24203</v>
      </c>
      <c r="B7" s="17" t="s">
        <v>24204</v>
      </c>
      <c r="C7" s="17" t="s">
        <v>24205</v>
      </c>
      <c r="D7" s="17" t="s">
        <v>24206</v>
      </c>
      <c r="E7" s="18" t="s">
        <v>24207</v>
      </c>
    </row>
    <row r="8" spans="1:14">
      <c r="A8" s="22" t="s">
        <v>24208</v>
      </c>
      <c r="B8" s="23">
        <f>COUNTIFS(Table1[duration],"&gt;0",Table1[duration],"&lt;=40")</f>
        <v>2</v>
      </c>
      <c r="C8" s="23">
        <f>ROUND(AVERAGEIF(Table1[duration],"&lt;=40"),2)</f>
        <v>35.5</v>
      </c>
      <c r="D8" s="23" cm="1">
        <f t="array" ref="D8">ROUND(MEDIAN(_xlfn._xlws.FILTER(Table1[duration],(Table1[duration]&lt;=40))),2)</f>
        <v>35.5</v>
      </c>
      <c r="E8" s="24" cm="1">
        <f t="array" ref="E8">ROUND(_xlfn.STDEV.P(_xlfn._xlws.FILTER(Table1[duration],(Table1[duration]&lt;=40))),2)</f>
        <v>1.5</v>
      </c>
    </row>
    <row r="9" spans="1:14">
      <c r="A9" s="25" t="s">
        <v>24209</v>
      </c>
      <c r="B9" s="20">
        <f>COUNTIFS(Table1[duration],"&gt;40",Table1[duration],"&lt;=110")</f>
        <v>2307</v>
      </c>
      <c r="C9" s="20">
        <f>ROUND(AVERAGEIFS(Table1[duration],Table1[duration],"&gt;40",Table1[duration],"&lt;=110"),2)</f>
        <v>96.74</v>
      </c>
      <c r="D9" s="20" cm="1">
        <f t="array" ref="D9">ROUND(MEDIAN(_xlfn._xlws.FILTER(Table1[duration],(Table1[duration]&gt;40)*(Table1[duration]&lt;=110))),2)</f>
        <v>98</v>
      </c>
      <c r="E9" s="26" cm="1">
        <f t="array" ref="E9">ROUND(_xlfn.STDEV.P(_xlfn._xlws.FILTER(Table1[duration],(Table1[duration]&gt;40)*(Table1[duration]&lt;=110))),2)</f>
        <v>8.61</v>
      </c>
    </row>
    <row r="10" spans="1:14">
      <c r="A10" s="25" t="s">
        <v>24210</v>
      </c>
      <c r="B10" s="20">
        <f>COUNTIFS(Table1[duration],"&gt;110",Table1[duration],"&lt;=180")</f>
        <v>1425</v>
      </c>
      <c r="C10" s="20">
        <f>ROUND(AVERAGEIFS(Table1[duration],Table1[duration],"&gt;110",Table1[duration],"&lt;=180"),2)</f>
        <v>127.19</v>
      </c>
      <c r="D10" s="21" cm="1">
        <f t="array" ref="D10">ROUND(MEDIAN(_xlfn._xlws.FILTER(Table1[duration],(Table1[duration]&gt;110)*(Table1[duration]&lt;=180))),2)</f>
        <v>123</v>
      </c>
      <c r="E10" s="27" cm="1">
        <f t="array" ref="E10">ROUND(_xlfn.STDEV.P(_xlfn._xlws.FILTER(Table1[duration],(Table1[duration]&gt;110)*(Table1[duration]&lt;=180))),2)</f>
        <v>14.29</v>
      </c>
    </row>
    <row r="11" spans="1:14">
      <c r="A11" s="32" t="s">
        <v>24211</v>
      </c>
      <c r="B11" s="33">
        <f>COUNTIFS(Table1[duration],"&gt;180")</f>
        <v>52</v>
      </c>
      <c r="C11" s="33">
        <f>ROUND(AVERAGEIF(Table1[duration],"&gt;180"),2)</f>
        <v>216.4</v>
      </c>
      <c r="D11" s="33" cm="1">
        <f t="array" ref="D11">ROUND(MEDIAN(_xlfn._xlws.FILTER(Table1[duration],(Table1[duration]&gt;180))),2)</f>
        <v>202</v>
      </c>
      <c r="E11" s="34" cm="1">
        <f t="array" ref="E11">ROUND(_xlfn.STDEV.P(_xlfn._xlws.FILTER(Table1[duration],(Table1[duration]&gt;180))),2)</f>
        <v>37.31</v>
      </c>
    </row>
    <row r="12" spans="1:14" s="19" customFormat="1">
      <c r="A12" s="28" t="s">
        <v>24212</v>
      </c>
      <c r="B12" s="29">
        <f>COUNT(Table1[duration])</f>
        <v>3786</v>
      </c>
      <c r="C12" s="29">
        <f>ROUND(AVERAGE(Table1[duration]),2)</f>
        <v>109.81</v>
      </c>
      <c r="D12" s="30">
        <f>ROUND(MEDIAN(Table1[duration]),2)</f>
        <v>105</v>
      </c>
      <c r="E12" s="31">
        <f>ROUND(_xlfn.STDEV.P(Table1[duration]),2)</f>
        <v>22.76</v>
      </c>
    </row>
    <row r="15" spans="1:14">
      <c r="A15">
        <f>CORREL(Table1[duration],Table1[imdb_score])</f>
        <v>0.36150695781598918</v>
      </c>
    </row>
  </sheetData>
  <mergeCells count="5">
    <mergeCell ref="A1:N1"/>
    <mergeCell ref="A2:N2"/>
    <mergeCell ref="A3:N3"/>
    <mergeCell ref="A4:N4"/>
    <mergeCell ref="A6:E6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A6C8F-264C-4930-A1BB-D3392635370F}">
  <dimension ref="A1:P46"/>
  <sheetViews>
    <sheetView showGridLines="0" topLeftCell="A41" workbookViewId="0">
      <selection activeCell="A6" sqref="A6"/>
    </sheetView>
  </sheetViews>
  <sheetFormatPr defaultRowHeight="15"/>
  <cols>
    <col min="1" max="1" width="11.140625" style="2" bestFit="1" customWidth="1"/>
    <col min="2" max="16384" width="9.140625" style="2"/>
  </cols>
  <sheetData>
    <row r="1" spans="1:16">
      <c r="A1" s="82" t="s">
        <v>24213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16">
      <c r="A2" s="82" t="s">
        <v>24214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</row>
    <row r="3" spans="1:16">
      <c r="A3" s="82" t="s">
        <v>24215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6">
      <c r="A4" s="82" t="s">
        <v>24216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7" spans="1:16">
      <c r="A7" s="89" t="s">
        <v>24217</v>
      </c>
      <c r="B7" s="90"/>
      <c r="C7" s="90"/>
      <c r="D7" s="90"/>
      <c r="E7" s="90"/>
      <c r="F7" s="90"/>
      <c r="G7" s="90"/>
      <c r="H7" s="90"/>
      <c r="I7" s="91"/>
    </row>
    <row r="8" spans="1:16" ht="76.5">
      <c r="A8" s="16" t="s">
        <v>24218</v>
      </c>
      <c r="B8" s="17" t="s">
        <v>24219</v>
      </c>
      <c r="C8" s="17" t="s">
        <v>24189</v>
      </c>
      <c r="D8" s="17" t="s">
        <v>24190</v>
      </c>
      <c r="E8" s="17" t="s">
        <v>24191</v>
      </c>
      <c r="F8" s="17" t="s">
        <v>24192</v>
      </c>
      <c r="G8" s="17" t="s">
        <v>24193</v>
      </c>
      <c r="H8" s="17" t="s">
        <v>24194</v>
      </c>
      <c r="I8" s="18" t="s">
        <v>24195</v>
      </c>
    </row>
    <row r="9" spans="1:16">
      <c r="A9" s="36" t="str" cm="1">
        <f t="array" ref="A9:A46">_xlfn._xlws.SORT(_xlfn.UNIQUE(Table1[language]))</f>
        <v>Aboriginal</v>
      </c>
      <c r="B9" s="37">
        <f>COUNTIF(Table1[language],A9)</f>
        <v>2</v>
      </c>
      <c r="C9" s="37">
        <f>ROUND(AVERAGEIF(Table1[language],A9,Table1[imdb_score]),2)</f>
        <v>6.95</v>
      </c>
      <c r="D9" s="37" cm="1">
        <f t="array" ref="D9">ROUND(MEDIAN(_xlfn._xlws.FILTER(Table1[imdb_score],Table1[language]=A9)),2)</f>
        <v>6.95</v>
      </c>
      <c r="E9" s="37" t="e" cm="1">
        <f t="array" ref="E9">ROUND(MODE(_xlfn._xlws.FILTER(Table1[imdb_score],Table1[language]=A9)),2)</f>
        <v>#N/A</v>
      </c>
      <c r="F9" s="37" cm="1">
        <f t="array" ref="F9">ROUND(_xlfn.VAR.P(_xlfn._xlws.FILTER(Table1[imdb_score],Table1[language]=A9)),2)</f>
        <v>0.3</v>
      </c>
      <c r="G9" s="37" cm="1">
        <f t="array" ref="G9">ROUND(_xlfn.STDEV.P(_xlfn._xlws.FILTER(Table1[imdb_score],Table1[language]=A9)),2)</f>
        <v>0.55000000000000004</v>
      </c>
      <c r="H9" s="37">
        <f>ROUND(_xlfn.MAXIFS(Table1[imdb_score],Table1[language],A9),2)</f>
        <v>7.5</v>
      </c>
      <c r="I9" s="38">
        <f>ROUND(_xlfn.MINIFS(Table1[imdb_score],Table1[language],A9),2)</f>
        <v>6.4</v>
      </c>
    </row>
    <row r="10" spans="1:16">
      <c r="A10" s="10" t="str">
        <v>Arabic</v>
      </c>
      <c r="B10" s="21">
        <f>COUNTIF(Table1[language],A10)</f>
        <v>1</v>
      </c>
      <c r="C10" s="21">
        <f>ROUND(AVERAGEIF(Table1[language],A10,Table1[imdb_score]),2)</f>
        <v>7.2</v>
      </c>
      <c r="D10" s="21" cm="1">
        <f t="array" ref="D10">ROUND(MEDIAN(_xlfn._xlws.FILTER(Table1[imdb_score],Table1[language]=A10)),2)</f>
        <v>7.2</v>
      </c>
      <c r="E10" s="21" t="e" cm="1">
        <f t="array" ref="E10">ROUND(MODE(_xlfn._xlws.FILTER(Table1[imdb_score],Table1[language]=A10)),2)</f>
        <v>#N/A</v>
      </c>
      <c r="F10" s="21" cm="1">
        <f t="array" ref="F10">ROUND(_xlfn.VAR.P(_xlfn._xlws.FILTER(Table1[imdb_score],Table1[language]=A10)),2)</f>
        <v>0</v>
      </c>
      <c r="G10" s="21" cm="1">
        <f t="array" ref="G10">ROUND(_xlfn.STDEV.P(_xlfn._xlws.FILTER(Table1[imdb_score],Table1[language]=A10)),2)</f>
        <v>0</v>
      </c>
      <c r="H10" s="21">
        <f>ROUND(_xlfn.MAXIFS(Table1[imdb_score],Table1[language],A10),2)</f>
        <v>7.2</v>
      </c>
      <c r="I10" s="27">
        <f>ROUND(_xlfn.MINIFS(Table1[imdb_score],Table1[language],A10),2)</f>
        <v>7.2</v>
      </c>
    </row>
    <row r="11" spans="1:16">
      <c r="A11" s="10" t="str">
        <v>Aramaic</v>
      </c>
      <c r="B11" s="21">
        <f>COUNTIF(Table1[language],A11)</f>
        <v>1</v>
      </c>
      <c r="C11" s="21">
        <f>ROUND(AVERAGEIF(Table1[language],A11,Table1[imdb_score]),2)</f>
        <v>7.1</v>
      </c>
      <c r="D11" s="21" cm="1">
        <f t="array" ref="D11">ROUND(MEDIAN(_xlfn._xlws.FILTER(Table1[imdb_score],Table1[language]=A11)),2)</f>
        <v>7.1</v>
      </c>
      <c r="E11" s="21" t="e" cm="1">
        <f t="array" ref="E11">ROUND(MODE(_xlfn._xlws.FILTER(Table1[imdb_score],Table1[language]=A11)),2)</f>
        <v>#N/A</v>
      </c>
      <c r="F11" s="21" cm="1">
        <f t="array" ref="F11">ROUND(_xlfn.VAR.P(_xlfn._xlws.FILTER(Table1[imdb_score],Table1[language]=A11)),2)</f>
        <v>0</v>
      </c>
      <c r="G11" s="21" cm="1">
        <f t="array" ref="G11">ROUND(_xlfn.STDEV.P(_xlfn._xlws.FILTER(Table1[imdb_score],Table1[language]=A11)),2)</f>
        <v>0</v>
      </c>
      <c r="H11" s="21">
        <f>ROUND(_xlfn.MAXIFS(Table1[imdb_score],Table1[language],A11),2)</f>
        <v>7.1</v>
      </c>
      <c r="I11" s="27">
        <f>ROUND(_xlfn.MINIFS(Table1[imdb_score],Table1[language],A11),2)</f>
        <v>7.1</v>
      </c>
    </row>
    <row r="12" spans="1:16">
      <c r="A12" s="10" t="str">
        <v>Bosnian</v>
      </c>
      <c r="B12" s="21">
        <f>COUNTIF(Table1[language],A12)</f>
        <v>1</v>
      </c>
      <c r="C12" s="21">
        <f>ROUND(AVERAGEIF(Table1[language],A12,Table1[imdb_score]),2)</f>
        <v>4.3</v>
      </c>
      <c r="D12" s="21" cm="1">
        <f t="array" ref="D12">ROUND(MEDIAN(_xlfn._xlws.FILTER(Table1[imdb_score],Table1[language]=A12)),2)</f>
        <v>4.3</v>
      </c>
      <c r="E12" s="21" t="e" cm="1">
        <f t="array" ref="E12">ROUND(MODE(_xlfn._xlws.FILTER(Table1[imdb_score],Table1[language]=A12)),2)</f>
        <v>#N/A</v>
      </c>
      <c r="F12" s="21" cm="1">
        <f t="array" ref="F12">ROUND(_xlfn.VAR.P(_xlfn._xlws.FILTER(Table1[imdb_score],Table1[language]=A12)),2)</f>
        <v>0</v>
      </c>
      <c r="G12" s="21" cm="1">
        <f t="array" ref="G12">ROUND(_xlfn.STDEV.P(_xlfn._xlws.FILTER(Table1[imdb_score],Table1[language]=A12)),2)</f>
        <v>0</v>
      </c>
      <c r="H12" s="21">
        <f>ROUND(_xlfn.MAXIFS(Table1[imdb_score],Table1[language],A12),2)</f>
        <v>4.3</v>
      </c>
      <c r="I12" s="27">
        <f>ROUND(_xlfn.MINIFS(Table1[imdb_score],Table1[language],A12),2)</f>
        <v>4.3</v>
      </c>
    </row>
    <row r="13" spans="1:16">
      <c r="A13" s="10" t="str">
        <v>Cantonese</v>
      </c>
      <c r="B13" s="21">
        <f>COUNTIF(Table1[language],A13)</f>
        <v>8</v>
      </c>
      <c r="C13" s="21">
        <f>ROUND(AVERAGEIF(Table1[language],A13,Table1[imdb_score]),2)</f>
        <v>7.24</v>
      </c>
      <c r="D13" s="21" cm="1">
        <f t="array" ref="D13">ROUND(MEDIAN(_xlfn._xlws.FILTER(Table1[imdb_score],Table1[language]=A13)),2)</f>
        <v>7.3</v>
      </c>
      <c r="E13" s="21" cm="1">
        <f t="array" ref="E13">ROUND(MODE(_xlfn._xlws.FILTER(Table1[imdb_score],Table1[language]=A13)),2)</f>
        <v>7.3</v>
      </c>
      <c r="F13" s="21" cm="1">
        <f t="array" ref="F13">ROUND(_xlfn.VAR.P(_xlfn._xlws.FILTER(Table1[imdb_score],Table1[language]=A13)),2)</f>
        <v>0.17</v>
      </c>
      <c r="G13" s="21" cm="1">
        <f t="array" ref="G13">ROUND(_xlfn.STDEV.P(_xlfn._xlws.FILTER(Table1[imdb_score],Table1[language]=A13)),2)</f>
        <v>0.41</v>
      </c>
      <c r="H13" s="21">
        <f>ROUND(_xlfn.MAXIFS(Table1[imdb_score],Table1[language],A13),2)</f>
        <v>7.8</v>
      </c>
      <c r="I13" s="27">
        <f>ROUND(_xlfn.MINIFS(Table1[imdb_score],Table1[language],A13),2)</f>
        <v>6.5</v>
      </c>
    </row>
    <row r="14" spans="1:16">
      <c r="A14" s="10" t="str">
        <v>Czech</v>
      </c>
      <c r="B14" s="21">
        <f>COUNTIF(Table1[language],A14)</f>
        <v>1</v>
      </c>
      <c r="C14" s="21">
        <f>ROUND(AVERAGEIF(Table1[language],A14,Table1[imdb_score]),2)</f>
        <v>7.4</v>
      </c>
      <c r="D14" s="21" cm="1">
        <f t="array" ref="D14">ROUND(MEDIAN(_xlfn._xlws.FILTER(Table1[imdb_score],Table1[language]=A14)),2)</f>
        <v>7.4</v>
      </c>
      <c r="E14" s="21" t="e" cm="1">
        <f t="array" ref="E14">ROUND(MODE(_xlfn._xlws.FILTER(Table1[imdb_score],Table1[language]=A14)),2)</f>
        <v>#N/A</v>
      </c>
      <c r="F14" s="21" cm="1">
        <f t="array" ref="F14">ROUND(_xlfn.VAR.P(_xlfn._xlws.FILTER(Table1[imdb_score],Table1[language]=A14)),2)</f>
        <v>0</v>
      </c>
      <c r="G14" s="21" cm="1">
        <f t="array" ref="G14">ROUND(_xlfn.STDEV.P(_xlfn._xlws.FILTER(Table1[imdb_score],Table1[language]=A14)),2)</f>
        <v>0</v>
      </c>
      <c r="H14" s="21">
        <f>ROUND(_xlfn.MAXIFS(Table1[imdb_score],Table1[language],A14),2)</f>
        <v>7.4</v>
      </c>
      <c r="I14" s="27">
        <f>ROUND(_xlfn.MINIFS(Table1[imdb_score],Table1[language],A14),2)</f>
        <v>7.4</v>
      </c>
    </row>
    <row r="15" spans="1:16">
      <c r="A15" s="10" t="str">
        <v>Danish</v>
      </c>
      <c r="B15" s="21">
        <f>COUNTIF(Table1[language],A15)</f>
        <v>3</v>
      </c>
      <c r="C15" s="21">
        <f>ROUND(AVERAGEIF(Table1[language],A15,Table1[imdb_score]),2)</f>
        <v>7.9</v>
      </c>
      <c r="D15" s="21" cm="1">
        <f t="array" ref="D15">ROUND(MEDIAN(_xlfn._xlws.FILTER(Table1[imdb_score],Table1[language]=A15)),2)</f>
        <v>8.1</v>
      </c>
      <c r="E15" s="21" t="e" cm="1">
        <f t="array" ref="E15">ROUND(MODE(_xlfn._xlws.FILTER(Table1[imdb_score],Table1[language]=A15)),2)</f>
        <v>#N/A</v>
      </c>
      <c r="F15" s="21" cm="1">
        <f t="array" ref="F15">ROUND(_xlfn.VAR.P(_xlfn._xlws.FILTER(Table1[imdb_score],Table1[language]=A15)),2)</f>
        <v>0.19</v>
      </c>
      <c r="G15" s="21" cm="1">
        <f t="array" ref="G15">ROUND(_xlfn.STDEV.P(_xlfn._xlws.FILTER(Table1[imdb_score],Table1[language]=A15)),2)</f>
        <v>0.43</v>
      </c>
      <c r="H15" s="21">
        <f>ROUND(_xlfn.MAXIFS(Table1[imdb_score],Table1[language],A15),2)</f>
        <v>8.3000000000000007</v>
      </c>
      <c r="I15" s="27">
        <f>ROUND(_xlfn.MINIFS(Table1[imdb_score],Table1[language],A15),2)</f>
        <v>7.3</v>
      </c>
    </row>
    <row r="16" spans="1:16">
      <c r="A16" s="10" t="str">
        <v>Dari</v>
      </c>
      <c r="B16" s="21">
        <f>COUNTIF(Table1[language],A16)</f>
        <v>2</v>
      </c>
      <c r="C16" s="21">
        <f>ROUND(AVERAGEIF(Table1[language],A16,Table1[imdb_score]),2)</f>
        <v>7.5</v>
      </c>
      <c r="D16" s="21" cm="1">
        <f t="array" ref="D16">ROUND(MEDIAN(_xlfn._xlws.FILTER(Table1[imdb_score],Table1[language]=A16)),2)</f>
        <v>7.5</v>
      </c>
      <c r="E16" s="21" t="e" cm="1">
        <f t="array" ref="E16">ROUND(MODE(_xlfn._xlws.FILTER(Table1[imdb_score],Table1[language]=A16)),2)</f>
        <v>#N/A</v>
      </c>
      <c r="F16" s="21" cm="1">
        <f t="array" ref="F16">ROUND(_xlfn.VAR.P(_xlfn._xlws.FILTER(Table1[imdb_score],Table1[language]=A16)),2)</f>
        <v>0.01</v>
      </c>
      <c r="G16" s="21" cm="1">
        <f t="array" ref="G16">ROUND(_xlfn.STDEV.P(_xlfn._xlws.FILTER(Table1[imdb_score],Table1[language]=A16)),2)</f>
        <v>0.1</v>
      </c>
      <c r="H16" s="21">
        <f>ROUND(_xlfn.MAXIFS(Table1[imdb_score],Table1[language],A16),2)</f>
        <v>7.6</v>
      </c>
      <c r="I16" s="27">
        <f>ROUND(_xlfn.MINIFS(Table1[imdb_score],Table1[language],A16),2)</f>
        <v>7.4</v>
      </c>
    </row>
    <row r="17" spans="1:9">
      <c r="A17" s="10" t="str">
        <v>Dutch</v>
      </c>
      <c r="B17" s="21">
        <f>COUNTIF(Table1[language],A17)</f>
        <v>3</v>
      </c>
      <c r="C17" s="21">
        <f>ROUND(AVERAGEIF(Table1[language],A17,Table1[imdb_score]),2)</f>
        <v>7.57</v>
      </c>
      <c r="D17" s="21" cm="1">
        <f t="array" ref="D17">ROUND(MEDIAN(_xlfn._xlws.FILTER(Table1[imdb_score],Table1[language]=A17)),2)</f>
        <v>7.8</v>
      </c>
      <c r="E17" s="21" cm="1">
        <f t="array" ref="E17">ROUND(MODE(_xlfn._xlws.FILTER(Table1[imdb_score],Table1[language]=A17)),2)</f>
        <v>7.8</v>
      </c>
      <c r="F17" s="21" cm="1">
        <f t="array" ref="F17">ROUND(_xlfn.VAR.P(_xlfn._xlws.FILTER(Table1[imdb_score],Table1[language]=A17)),2)</f>
        <v>0.11</v>
      </c>
      <c r="G17" s="21" cm="1">
        <f t="array" ref="G17">ROUND(_xlfn.STDEV.P(_xlfn._xlws.FILTER(Table1[imdb_score],Table1[language]=A17)),2)</f>
        <v>0.33</v>
      </c>
      <c r="H17" s="21">
        <f>ROUND(_xlfn.MAXIFS(Table1[imdb_score],Table1[language],A17),2)</f>
        <v>7.8</v>
      </c>
      <c r="I17" s="27">
        <f>ROUND(_xlfn.MINIFS(Table1[imdb_score],Table1[language],A17),2)</f>
        <v>7.1</v>
      </c>
    </row>
    <row r="18" spans="1:9">
      <c r="A18" s="10" t="str">
        <v>Dzongkha</v>
      </c>
      <c r="B18" s="21">
        <f>COUNTIF(Table1[language],A18)</f>
        <v>1</v>
      </c>
      <c r="C18" s="21">
        <f>ROUND(AVERAGEIF(Table1[language],A18,Table1[imdb_score]),2)</f>
        <v>7.5</v>
      </c>
      <c r="D18" s="21" cm="1">
        <f t="array" ref="D18">ROUND(MEDIAN(_xlfn._xlws.FILTER(Table1[imdb_score],Table1[language]=A18)),2)</f>
        <v>7.5</v>
      </c>
      <c r="E18" s="21" t="e" cm="1">
        <f t="array" ref="E18">ROUND(MODE(_xlfn._xlws.FILTER(Table1[imdb_score],Table1[language]=A18)),2)</f>
        <v>#N/A</v>
      </c>
      <c r="F18" s="21" cm="1">
        <f t="array" ref="F18">ROUND(_xlfn.VAR.P(_xlfn._xlws.FILTER(Table1[imdb_score],Table1[language]=A18)),2)</f>
        <v>0</v>
      </c>
      <c r="G18" s="21" cm="1">
        <f t="array" ref="G18">ROUND(_xlfn.STDEV.P(_xlfn._xlws.FILTER(Table1[imdb_score],Table1[language]=A18)),2)</f>
        <v>0</v>
      </c>
      <c r="H18" s="21">
        <f>ROUND(_xlfn.MAXIFS(Table1[imdb_score],Table1[language],A18),2)</f>
        <v>7.5</v>
      </c>
      <c r="I18" s="27">
        <f>ROUND(_xlfn.MINIFS(Table1[imdb_score],Table1[language],A18),2)</f>
        <v>7.5</v>
      </c>
    </row>
    <row r="19" spans="1:9">
      <c r="A19" s="10" t="str">
        <v>English</v>
      </c>
      <c r="B19" s="21">
        <f>COUNTIF(Table1[language],A19)</f>
        <v>3606</v>
      </c>
      <c r="C19" s="21">
        <f>ROUND(AVERAGEIF(Table1[language],A19,Table1[imdb_score]),2)</f>
        <v>6.42</v>
      </c>
      <c r="D19" s="21" cm="1">
        <f t="array" ref="D19">ROUND(MEDIAN(_xlfn._xlws.FILTER(Table1[imdb_score],Table1[language]=A19)),2)</f>
        <v>6.5</v>
      </c>
      <c r="E19" s="21" cm="1">
        <f t="array" ref="E19">ROUND(MODE(_xlfn._xlws.FILTER(Table1[imdb_score],Table1[language]=A19)),2)</f>
        <v>6.7</v>
      </c>
      <c r="F19" s="21" cm="1">
        <f t="array" ref="F19">ROUND(_xlfn.VAR.P(_xlfn._xlws.FILTER(Table1[imdb_score],Table1[language]=A19)),2)</f>
        <v>1.1100000000000001</v>
      </c>
      <c r="G19" s="21" cm="1">
        <f t="array" ref="G19">ROUND(_xlfn.STDEV.P(_xlfn._xlws.FILTER(Table1[imdb_score],Table1[language]=A19)),2)</f>
        <v>1.05</v>
      </c>
      <c r="H19" s="21">
        <f>ROUND(_xlfn.MAXIFS(Table1[imdb_score],Table1[language],A19),2)</f>
        <v>9.3000000000000007</v>
      </c>
      <c r="I19" s="27">
        <f>ROUND(_xlfn.MINIFS(Table1[imdb_score],Table1[language],A19),2)</f>
        <v>1.6</v>
      </c>
    </row>
    <row r="20" spans="1:9">
      <c r="A20" s="10" t="str">
        <v>Filipino</v>
      </c>
      <c r="B20" s="21">
        <f>COUNTIF(Table1[language],A20)</f>
        <v>1</v>
      </c>
      <c r="C20" s="21">
        <f>ROUND(AVERAGEIF(Table1[language],A20,Table1[imdb_score]),2)</f>
        <v>6.7</v>
      </c>
      <c r="D20" s="21" cm="1">
        <f t="array" ref="D20">ROUND(MEDIAN(_xlfn._xlws.FILTER(Table1[imdb_score],Table1[language]=A20)),2)</f>
        <v>6.7</v>
      </c>
      <c r="E20" s="21" t="e" cm="1">
        <f t="array" ref="E20">ROUND(MODE(_xlfn._xlws.FILTER(Table1[imdb_score],Table1[language]=A20)),2)</f>
        <v>#N/A</v>
      </c>
      <c r="F20" s="21" cm="1">
        <f t="array" ref="F20">ROUND(_xlfn.VAR.P(_xlfn._xlws.FILTER(Table1[imdb_score],Table1[language]=A20)),2)</f>
        <v>0</v>
      </c>
      <c r="G20" s="21" cm="1">
        <f t="array" ref="G20">ROUND(_xlfn.STDEV.P(_xlfn._xlws.FILTER(Table1[imdb_score],Table1[language]=A20)),2)</f>
        <v>0</v>
      </c>
      <c r="H20" s="21">
        <f>ROUND(_xlfn.MAXIFS(Table1[imdb_score],Table1[language],A20),2)</f>
        <v>6.7</v>
      </c>
      <c r="I20" s="27">
        <f>ROUND(_xlfn.MINIFS(Table1[imdb_score],Table1[language],A20),2)</f>
        <v>6.7</v>
      </c>
    </row>
    <row r="21" spans="1:9">
      <c r="A21" s="10" t="str">
        <v>French</v>
      </c>
      <c r="B21" s="21">
        <f>COUNTIF(Table1[language],A21)</f>
        <v>37</v>
      </c>
      <c r="C21" s="21">
        <f>ROUND(AVERAGEIF(Table1[language],A21,Table1[imdb_score]),2)</f>
        <v>7.29</v>
      </c>
      <c r="D21" s="21" cm="1">
        <f t="array" ref="D21">ROUND(MEDIAN(_xlfn._xlws.FILTER(Table1[imdb_score],Table1[language]=A21)),2)</f>
        <v>7.2</v>
      </c>
      <c r="E21" s="21" cm="1">
        <f t="array" ref="E21">ROUND(MODE(_xlfn._xlws.FILTER(Table1[imdb_score],Table1[language]=A21)),2)</f>
        <v>7.2</v>
      </c>
      <c r="F21" s="21" cm="1">
        <f t="array" ref="F21">ROUND(_xlfn.VAR.P(_xlfn._xlws.FILTER(Table1[imdb_score],Table1[language]=A21)),2)</f>
        <v>0.31</v>
      </c>
      <c r="G21" s="21" cm="1">
        <f t="array" ref="G21">ROUND(_xlfn.STDEV.P(_xlfn._xlws.FILTER(Table1[imdb_score],Table1[language]=A21)),2)</f>
        <v>0.55000000000000004</v>
      </c>
      <c r="H21" s="21">
        <f>ROUND(_xlfn.MAXIFS(Table1[imdb_score],Table1[language],A21),2)</f>
        <v>8.4</v>
      </c>
      <c r="I21" s="27">
        <f>ROUND(_xlfn.MINIFS(Table1[imdb_score],Table1[language],A21),2)</f>
        <v>5.8</v>
      </c>
    </row>
    <row r="22" spans="1:9">
      <c r="A22" s="10" t="str">
        <v>German</v>
      </c>
      <c r="B22" s="21">
        <f>COUNTIF(Table1[language],A22)</f>
        <v>13</v>
      </c>
      <c r="C22" s="21">
        <f>ROUND(AVERAGEIF(Table1[language],A22,Table1[imdb_score]),2)</f>
        <v>7.69</v>
      </c>
      <c r="D22" s="21" cm="1">
        <f t="array" ref="D22">ROUND(MEDIAN(_xlfn._xlws.FILTER(Table1[imdb_score],Table1[language]=A22)),2)</f>
        <v>7.7</v>
      </c>
      <c r="E22" s="21" cm="1">
        <f t="array" ref="E22">ROUND(MODE(_xlfn._xlws.FILTER(Table1[imdb_score],Table1[language]=A22)),2)</f>
        <v>7.3</v>
      </c>
      <c r="F22" s="21" cm="1">
        <f t="array" ref="F22">ROUND(_xlfn.VAR.P(_xlfn._xlws.FILTER(Table1[imdb_score],Table1[language]=A22)),2)</f>
        <v>0.38</v>
      </c>
      <c r="G22" s="21" cm="1">
        <f t="array" ref="G22">ROUND(_xlfn.STDEV.P(_xlfn._xlws.FILTER(Table1[imdb_score],Table1[language]=A22)),2)</f>
        <v>0.62</v>
      </c>
      <c r="H22" s="21">
        <f>ROUND(_xlfn.MAXIFS(Table1[imdb_score],Table1[language],A22),2)</f>
        <v>8.5</v>
      </c>
      <c r="I22" s="27">
        <f>ROUND(_xlfn.MINIFS(Table1[imdb_score],Table1[language],A22),2)</f>
        <v>6.1</v>
      </c>
    </row>
    <row r="23" spans="1:9">
      <c r="A23" s="10" t="str">
        <v>Hebrew</v>
      </c>
      <c r="B23" s="21">
        <f>COUNTIF(Table1[language],A23)</f>
        <v>3</v>
      </c>
      <c r="C23" s="21">
        <f>ROUND(AVERAGEIF(Table1[language],A23,Table1[imdb_score]),2)</f>
        <v>7.5</v>
      </c>
      <c r="D23" s="21" cm="1">
        <f t="array" ref="D23">ROUND(MEDIAN(_xlfn._xlws.FILTER(Table1[imdb_score],Table1[language]=A23)),2)</f>
        <v>7.3</v>
      </c>
      <c r="E23" s="21" t="e" cm="1">
        <f t="array" ref="E23">ROUND(MODE(_xlfn._xlws.FILTER(Table1[imdb_score],Table1[language]=A23)),2)</f>
        <v>#N/A</v>
      </c>
      <c r="F23" s="21" cm="1">
        <f t="array" ref="F23">ROUND(_xlfn.VAR.P(_xlfn._xlws.FILTER(Table1[imdb_score],Table1[language]=A23)),2)</f>
        <v>0.13</v>
      </c>
      <c r="G23" s="21" cm="1">
        <f t="array" ref="G23">ROUND(_xlfn.STDEV.P(_xlfn._xlws.FILTER(Table1[imdb_score],Table1[language]=A23)),2)</f>
        <v>0.36</v>
      </c>
      <c r="H23" s="21">
        <f>ROUND(_xlfn.MAXIFS(Table1[imdb_score],Table1[language],A23),2)</f>
        <v>8</v>
      </c>
      <c r="I23" s="27">
        <f>ROUND(_xlfn.MINIFS(Table1[imdb_score],Table1[language],A23),2)</f>
        <v>7.2</v>
      </c>
    </row>
    <row r="24" spans="1:9">
      <c r="A24" s="10" t="str">
        <v>Hindi</v>
      </c>
      <c r="B24" s="21">
        <f>COUNTIF(Table1[language],A24)</f>
        <v>10</v>
      </c>
      <c r="C24" s="21">
        <f>ROUND(AVERAGEIF(Table1[language],A24,Table1[imdb_score]),2)</f>
        <v>6.76</v>
      </c>
      <c r="D24" s="21" cm="1">
        <f t="array" ref="D24">ROUND(MEDIAN(_xlfn._xlws.FILTER(Table1[imdb_score],Table1[language]=A24)),2)</f>
        <v>7.05</v>
      </c>
      <c r="E24" s="21" t="e" cm="1">
        <f t="array" ref="E24">ROUND(MODE(_xlfn._xlws.FILTER(Table1[imdb_score],Table1[language]=A24)),2)</f>
        <v>#N/A</v>
      </c>
      <c r="F24" s="21" cm="1">
        <f t="array" ref="F24">ROUND(_xlfn.VAR.P(_xlfn._xlws.FILTER(Table1[imdb_score],Table1[language]=A24)),2)</f>
        <v>1.1100000000000001</v>
      </c>
      <c r="G24" s="21" cm="1">
        <f t="array" ref="G24">ROUND(_xlfn.STDEV.P(_xlfn._xlws.FILTER(Table1[imdb_score],Table1[language]=A24)),2)</f>
        <v>1.05</v>
      </c>
      <c r="H24" s="21">
        <f>ROUND(_xlfn.MAXIFS(Table1[imdb_score],Table1[language],A24),2)</f>
        <v>8</v>
      </c>
      <c r="I24" s="27">
        <f>ROUND(_xlfn.MINIFS(Table1[imdb_score],Table1[language],A24),2)</f>
        <v>4.8</v>
      </c>
    </row>
    <row r="25" spans="1:9">
      <c r="A25" s="10" t="str">
        <v>Hungarian</v>
      </c>
      <c r="B25" s="21">
        <f>COUNTIF(Table1[language],A25)</f>
        <v>1</v>
      </c>
      <c r="C25" s="21">
        <f>ROUND(AVERAGEIF(Table1[language],A25,Table1[imdb_score]),2)</f>
        <v>7.1</v>
      </c>
      <c r="D25" s="21" cm="1">
        <f t="array" ref="D25">ROUND(MEDIAN(_xlfn._xlws.FILTER(Table1[imdb_score],Table1[language]=A25)),2)</f>
        <v>7.1</v>
      </c>
      <c r="E25" s="21" t="e" cm="1">
        <f t="array" ref="E25">ROUND(MODE(_xlfn._xlws.FILTER(Table1[imdb_score],Table1[language]=A25)),2)</f>
        <v>#N/A</v>
      </c>
      <c r="F25" s="21" cm="1">
        <f t="array" ref="F25">ROUND(_xlfn.VAR.P(_xlfn._xlws.FILTER(Table1[imdb_score],Table1[language]=A25)),2)</f>
        <v>0</v>
      </c>
      <c r="G25" s="21" cm="1">
        <f t="array" ref="G25">ROUND(_xlfn.STDEV.P(_xlfn._xlws.FILTER(Table1[imdb_score],Table1[language]=A25)),2)</f>
        <v>0</v>
      </c>
      <c r="H25" s="21">
        <f>ROUND(_xlfn.MAXIFS(Table1[imdb_score],Table1[language],A25),2)</f>
        <v>7.1</v>
      </c>
      <c r="I25" s="27">
        <f>ROUND(_xlfn.MINIFS(Table1[imdb_score],Table1[language],A25),2)</f>
        <v>7.1</v>
      </c>
    </row>
    <row r="26" spans="1:9">
      <c r="A26" s="10" t="str">
        <v>Icelandic</v>
      </c>
      <c r="B26" s="21">
        <f>COUNTIF(Table1[language],A26)</f>
        <v>1</v>
      </c>
      <c r="C26" s="21">
        <f>ROUND(AVERAGEIF(Table1[language],A26,Table1[imdb_score]),2)</f>
        <v>6.9</v>
      </c>
      <c r="D26" s="21" cm="1">
        <f t="array" ref="D26">ROUND(MEDIAN(_xlfn._xlws.FILTER(Table1[imdb_score],Table1[language]=A26)),2)</f>
        <v>6.9</v>
      </c>
      <c r="E26" s="21" t="e" cm="1">
        <f t="array" ref="E26">ROUND(MODE(_xlfn._xlws.FILTER(Table1[imdb_score],Table1[language]=A26)),2)</f>
        <v>#N/A</v>
      </c>
      <c r="F26" s="21" cm="1">
        <f t="array" ref="F26">ROUND(_xlfn.VAR.P(_xlfn._xlws.FILTER(Table1[imdb_score],Table1[language]=A26)),2)</f>
        <v>0</v>
      </c>
      <c r="G26" s="21" cm="1">
        <f t="array" ref="G26">ROUND(_xlfn.STDEV.P(_xlfn._xlws.FILTER(Table1[imdb_score],Table1[language]=A26)),2)</f>
        <v>0</v>
      </c>
      <c r="H26" s="21">
        <f>ROUND(_xlfn.MAXIFS(Table1[imdb_score],Table1[language],A26),2)</f>
        <v>6.9</v>
      </c>
      <c r="I26" s="27">
        <f>ROUND(_xlfn.MINIFS(Table1[imdb_score],Table1[language],A26),2)</f>
        <v>6.9</v>
      </c>
    </row>
    <row r="27" spans="1:9">
      <c r="A27" s="10" t="str">
        <v>Indonesian</v>
      </c>
      <c r="B27" s="21">
        <f>COUNTIF(Table1[language],A27)</f>
        <v>2</v>
      </c>
      <c r="C27" s="21">
        <f>ROUND(AVERAGEIF(Table1[language],A27,Table1[imdb_score]),2)</f>
        <v>7.9</v>
      </c>
      <c r="D27" s="21" cm="1">
        <f t="array" ref="D27">ROUND(MEDIAN(_xlfn._xlws.FILTER(Table1[imdb_score],Table1[language]=A27)),2)</f>
        <v>7.9</v>
      </c>
      <c r="E27" s="21" t="e" cm="1">
        <f t="array" ref="E27">ROUND(MODE(_xlfn._xlws.FILTER(Table1[imdb_score],Table1[language]=A27)),2)</f>
        <v>#N/A</v>
      </c>
      <c r="F27" s="21" cm="1">
        <f t="array" ref="F27">ROUND(_xlfn.VAR.P(_xlfn._xlws.FILTER(Table1[imdb_score],Table1[language]=A27)),2)</f>
        <v>0.09</v>
      </c>
      <c r="G27" s="21" cm="1">
        <f t="array" ref="G27">ROUND(_xlfn.STDEV.P(_xlfn._xlws.FILTER(Table1[imdb_score],Table1[language]=A27)),2)</f>
        <v>0.3</v>
      </c>
      <c r="H27" s="21">
        <f>ROUND(_xlfn.MAXIFS(Table1[imdb_score],Table1[language],A27),2)</f>
        <v>8.1999999999999993</v>
      </c>
      <c r="I27" s="27">
        <f>ROUND(_xlfn.MINIFS(Table1[imdb_score],Table1[language],A27),2)</f>
        <v>7.6</v>
      </c>
    </row>
    <row r="28" spans="1:9">
      <c r="A28" s="10" t="str">
        <v>Italian</v>
      </c>
      <c r="B28" s="21">
        <f>COUNTIF(Table1[language],A28)</f>
        <v>7</v>
      </c>
      <c r="C28" s="21">
        <f>ROUND(AVERAGEIF(Table1[language],A28,Table1[imdb_score]),2)</f>
        <v>7.19</v>
      </c>
      <c r="D28" s="21" cm="1">
        <f t="array" ref="D28">ROUND(MEDIAN(_xlfn._xlws.FILTER(Table1[imdb_score],Table1[language]=A28)),2)</f>
        <v>7</v>
      </c>
      <c r="E28" s="21" t="e" cm="1">
        <f t="array" ref="E28">ROUND(MODE(_xlfn._xlws.FILTER(Table1[imdb_score],Table1[language]=A28)),2)</f>
        <v>#N/A</v>
      </c>
      <c r="F28" s="21" cm="1">
        <f t="array" ref="F28">ROUND(_xlfn.VAR.P(_xlfn._xlws.FILTER(Table1[imdb_score],Table1[language]=A28)),2)</f>
        <v>1.1399999999999999</v>
      </c>
      <c r="G28" s="21" cm="1">
        <f t="array" ref="G28">ROUND(_xlfn.STDEV.P(_xlfn._xlws.FILTER(Table1[imdb_score],Table1[language]=A28)),2)</f>
        <v>1.07</v>
      </c>
      <c r="H28" s="21">
        <f>ROUND(_xlfn.MAXIFS(Table1[imdb_score],Table1[language],A28),2)</f>
        <v>8.9</v>
      </c>
      <c r="I28" s="27">
        <f>ROUND(_xlfn.MINIFS(Table1[imdb_score],Table1[language],A28),2)</f>
        <v>5.3</v>
      </c>
    </row>
    <row r="29" spans="1:9">
      <c r="A29" s="10" t="str">
        <v>Japanese</v>
      </c>
      <c r="B29" s="21">
        <f>COUNTIF(Table1[language],A29)</f>
        <v>12</v>
      </c>
      <c r="C29" s="21">
        <f>ROUND(AVERAGEIF(Table1[language],A29,Table1[imdb_score]),2)</f>
        <v>7.63</v>
      </c>
      <c r="D29" s="21" cm="1">
        <f t="array" ref="D29">ROUND(MEDIAN(_xlfn._xlws.FILTER(Table1[imdb_score],Table1[language]=A29)),2)</f>
        <v>7.8</v>
      </c>
      <c r="E29" s="21" t="e" cm="1">
        <f t="array" ref="E29">ROUND(MODE(_xlfn._xlws.FILTER(Table1[imdb_score],Table1[language]=A29)),2)</f>
        <v>#N/A</v>
      </c>
      <c r="F29" s="21" cm="1">
        <f t="array" ref="F29">ROUND(_xlfn.VAR.P(_xlfn._xlws.FILTER(Table1[imdb_score],Table1[language]=A29)),2)</f>
        <v>0.74</v>
      </c>
      <c r="G29" s="21" cm="1">
        <f t="array" ref="G29">ROUND(_xlfn.STDEV.P(_xlfn._xlws.FILTER(Table1[imdb_score],Table1[language]=A29)),2)</f>
        <v>0.86</v>
      </c>
      <c r="H29" s="21">
        <f>ROUND(_xlfn.MAXIFS(Table1[imdb_score],Table1[language],A29),2)</f>
        <v>8.6999999999999993</v>
      </c>
      <c r="I29" s="27">
        <f>ROUND(_xlfn.MINIFS(Table1[imdb_score],Table1[language],A29),2)</f>
        <v>6</v>
      </c>
    </row>
    <row r="30" spans="1:9">
      <c r="A30" s="10" t="str">
        <v>Kazakh</v>
      </c>
      <c r="B30" s="21">
        <f>COUNTIF(Table1[language],A30)</f>
        <v>1</v>
      </c>
      <c r="C30" s="21">
        <f>ROUND(AVERAGEIF(Table1[language],A30,Table1[imdb_score]),2)</f>
        <v>6</v>
      </c>
      <c r="D30" s="21" cm="1">
        <f t="array" ref="D30">ROUND(MEDIAN(_xlfn._xlws.FILTER(Table1[imdb_score],Table1[language]=A30)),2)</f>
        <v>6</v>
      </c>
      <c r="E30" s="21" t="e" cm="1">
        <f t="array" ref="E30">ROUND(MODE(_xlfn._xlws.FILTER(Table1[imdb_score],Table1[language]=A30)),2)</f>
        <v>#N/A</v>
      </c>
      <c r="F30" s="21" cm="1">
        <f t="array" ref="F30">ROUND(_xlfn.VAR.P(_xlfn._xlws.FILTER(Table1[imdb_score],Table1[language]=A30)),2)</f>
        <v>0</v>
      </c>
      <c r="G30" s="21" cm="1">
        <f t="array" ref="G30">ROUND(_xlfn.STDEV.P(_xlfn._xlws.FILTER(Table1[imdb_score],Table1[language]=A30)),2)</f>
        <v>0</v>
      </c>
      <c r="H30" s="21">
        <f>ROUND(_xlfn.MAXIFS(Table1[imdb_score],Table1[language],A30),2)</f>
        <v>6</v>
      </c>
      <c r="I30" s="27">
        <f>ROUND(_xlfn.MINIFS(Table1[imdb_score],Table1[language],A30),2)</f>
        <v>6</v>
      </c>
    </row>
    <row r="31" spans="1:9">
      <c r="A31" s="10" t="str">
        <v>Korean</v>
      </c>
      <c r="B31" s="21">
        <f>COUNTIF(Table1[language],A31)</f>
        <v>5</v>
      </c>
      <c r="C31" s="21">
        <f>ROUND(AVERAGEIF(Table1[language],A31,Table1[imdb_score]),2)</f>
        <v>7.7</v>
      </c>
      <c r="D31" s="21" cm="1">
        <f t="array" ref="D31">ROUND(MEDIAN(_xlfn._xlws.FILTER(Table1[imdb_score],Table1[language]=A31)),2)</f>
        <v>7.7</v>
      </c>
      <c r="E31" s="21" t="e" cm="1">
        <f t="array" ref="E31">ROUND(MODE(_xlfn._xlws.FILTER(Table1[imdb_score],Table1[language]=A31)),2)</f>
        <v>#N/A</v>
      </c>
      <c r="F31" s="21" cm="1">
        <f t="array" ref="F31">ROUND(_xlfn.VAR.P(_xlfn._xlws.FILTER(Table1[imdb_score],Table1[language]=A31)),2)</f>
        <v>0.26</v>
      </c>
      <c r="G31" s="21" cm="1">
        <f t="array" ref="G31">ROUND(_xlfn.STDEV.P(_xlfn._xlws.FILTER(Table1[imdb_score],Table1[language]=A31)),2)</f>
        <v>0.51</v>
      </c>
      <c r="H31" s="21">
        <f>ROUND(_xlfn.MAXIFS(Table1[imdb_score],Table1[language],A31),2)</f>
        <v>8.4</v>
      </c>
      <c r="I31" s="27">
        <f>ROUND(_xlfn.MINIFS(Table1[imdb_score],Table1[language],A31),2)</f>
        <v>7</v>
      </c>
    </row>
    <row r="32" spans="1:9">
      <c r="A32" s="10" t="str">
        <v>Mandarin</v>
      </c>
      <c r="B32" s="21">
        <f>COUNTIF(Table1[language],A32)</f>
        <v>14</v>
      </c>
      <c r="C32" s="21">
        <f>ROUND(AVERAGEIF(Table1[language],A32,Table1[imdb_score]),2)</f>
        <v>7.02</v>
      </c>
      <c r="D32" s="21" cm="1">
        <f t="array" ref="D32">ROUND(MEDIAN(_xlfn._xlws.FILTER(Table1[imdb_score],Table1[language]=A32)),2)</f>
        <v>7.25</v>
      </c>
      <c r="E32" s="21" cm="1">
        <f t="array" ref="E32">ROUND(MODE(_xlfn._xlws.FILTER(Table1[imdb_score],Table1[language]=A32)),2)</f>
        <v>7.9</v>
      </c>
      <c r="F32" s="21" cm="1">
        <f t="array" ref="F32">ROUND(_xlfn.VAR.P(_xlfn._xlws.FILTER(Table1[imdb_score],Table1[language]=A32)),2)</f>
        <v>0.54</v>
      </c>
      <c r="G32" s="21" cm="1">
        <f t="array" ref="G32">ROUND(_xlfn.STDEV.P(_xlfn._xlws.FILTER(Table1[imdb_score],Table1[language]=A32)),2)</f>
        <v>0.74</v>
      </c>
      <c r="H32" s="21">
        <f>ROUND(_xlfn.MAXIFS(Table1[imdb_score],Table1[language],A32),2)</f>
        <v>7.9</v>
      </c>
      <c r="I32" s="27">
        <f>ROUND(_xlfn.MINIFS(Table1[imdb_score],Table1[language],A32),2)</f>
        <v>5.6</v>
      </c>
    </row>
    <row r="33" spans="1:9">
      <c r="A33" s="10" t="str">
        <v>Maya</v>
      </c>
      <c r="B33" s="21">
        <f>COUNTIF(Table1[language],A33)</f>
        <v>1</v>
      </c>
      <c r="C33" s="21">
        <f>ROUND(AVERAGEIF(Table1[language],A33,Table1[imdb_score]),2)</f>
        <v>7.8</v>
      </c>
      <c r="D33" s="21" cm="1">
        <f t="array" ref="D33">ROUND(MEDIAN(_xlfn._xlws.FILTER(Table1[imdb_score],Table1[language]=A33)),2)</f>
        <v>7.8</v>
      </c>
      <c r="E33" s="21" t="e" cm="1">
        <f t="array" ref="E33">ROUND(MODE(_xlfn._xlws.FILTER(Table1[imdb_score],Table1[language]=A33)),2)</f>
        <v>#N/A</v>
      </c>
      <c r="F33" s="21" cm="1">
        <f t="array" ref="F33">ROUND(_xlfn.VAR.P(_xlfn._xlws.FILTER(Table1[imdb_score],Table1[language]=A33)),2)</f>
        <v>0</v>
      </c>
      <c r="G33" s="21" cm="1">
        <f t="array" ref="G33">ROUND(_xlfn.STDEV.P(_xlfn._xlws.FILTER(Table1[imdb_score],Table1[language]=A33)),2)</f>
        <v>0</v>
      </c>
      <c r="H33" s="21">
        <f>ROUND(_xlfn.MAXIFS(Table1[imdb_score],Table1[language],A33),2)</f>
        <v>7.8</v>
      </c>
      <c r="I33" s="27">
        <f>ROUND(_xlfn.MINIFS(Table1[imdb_score],Table1[language],A33),2)</f>
        <v>7.8</v>
      </c>
    </row>
    <row r="34" spans="1:9">
      <c r="A34" s="10" t="str">
        <v>Mongolian</v>
      </c>
      <c r="B34" s="21">
        <f>COUNTIF(Table1[language],A34)</f>
        <v>1</v>
      </c>
      <c r="C34" s="21">
        <f>ROUND(AVERAGEIF(Table1[language],A34,Table1[imdb_score]),2)</f>
        <v>7.3</v>
      </c>
      <c r="D34" s="21" cm="1">
        <f t="array" ref="D34">ROUND(MEDIAN(_xlfn._xlws.FILTER(Table1[imdb_score],Table1[language]=A34)),2)</f>
        <v>7.3</v>
      </c>
      <c r="E34" s="21" t="e" cm="1">
        <f t="array" ref="E34">ROUND(MODE(_xlfn._xlws.FILTER(Table1[imdb_score],Table1[language]=A34)),2)</f>
        <v>#N/A</v>
      </c>
      <c r="F34" s="21" cm="1">
        <f t="array" ref="F34">ROUND(_xlfn.VAR.P(_xlfn._xlws.FILTER(Table1[imdb_score],Table1[language]=A34)),2)</f>
        <v>0</v>
      </c>
      <c r="G34" s="21" cm="1">
        <f t="array" ref="G34">ROUND(_xlfn.STDEV.P(_xlfn._xlws.FILTER(Table1[imdb_score],Table1[language]=A34)),2)</f>
        <v>0</v>
      </c>
      <c r="H34" s="21">
        <f>ROUND(_xlfn.MAXIFS(Table1[imdb_score],Table1[language],A34),2)</f>
        <v>7.3</v>
      </c>
      <c r="I34" s="27">
        <f>ROUND(_xlfn.MINIFS(Table1[imdb_score],Table1[language],A34),2)</f>
        <v>7.3</v>
      </c>
    </row>
    <row r="35" spans="1:9">
      <c r="A35" s="10" t="str">
        <v>None</v>
      </c>
      <c r="B35" s="21">
        <f>COUNTIF(Table1[language],A35)</f>
        <v>1</v>
      </c>
      <c r="C35" s="21">
        <f>ROUND(AVERAGEIF(Table1[language],A35,Table1[imdb_score]),2)</f>
        <v>8.5</v>
      </c>
      <c r="D35" s="21" cm="1">
        <f t="array" ref="D35">ROUND(MEDIAN(_xlfn._xlws.FILTER(Table1[imdb_score],Table1[language]=A35)),2)</f>
        <v>8.5</v>
      </c>
      <c r="E35" s="21" t="e" cm="1">
        <f t="array" ref="E35">ROUND(MODE(_xlfn._xlws.FILTER(Table1[imdb_score],Table1[language]=A35)),2)</f>
        <v>#N/A</v>
      </c>
      <c r="F35" s="21" cm="1">
        <f t="array" ref="F35">ROUND(_xlfn.VAR.P(_xlfn._xlws.FILTER(Table1[imdb_score],Table1[language]=A35)),2)</f>
        <v>0</v>
      </c>
      <c r="G35" s="21" cm="1">
        <f t="array" ref="G35">ROUND(_xlfn.STDEV.P(_xlfn._xlws.FILTER(Table1[imdb_score],Table1[language]=A35)),2)</f>
        <v>0</v>
      </c>
      <c r="H35" s="21">
        <f>ROUND(_xlfn.MAXIFS(Table1[imdb_score],Table1[language],A35),2)</f>
        <v>8.5</v>
      </c>
      <c r="I35" s="27">
        <f>ROUND(_xlfn.MINIFS(Table1[imdb_score],Table1[language],A35),2)</f>
        <v>8.5</v>
      </c>
    </row>
    <row r="36" spans="1:9">
      <c r="A36" s="10" t="str">
        <v>Norwegian</v>
      </c>
      <c r="B36" s="21">
        <f>COUNTIF(Table1[language],A36)</f>
        <v>4</v>
      </c>
      <c r="C36" s="21">
        <f>ROUND(AVERAGEIF(Table1[language],A36,Table1[imdb_score]),2)</f>
        <v>7.15</v>
      </c>
      <c r="D36" s="21" cm="1">
        <f t="array" ref="D36">ROUND(MEDIAN(_xlfn._xlws.FILTER(Table1[imdb_score],Table1[language]=A36)),2)</f>
        <v>7.3</v>
      </c>
      <c r="E36" s="21" cm="1">
        <f t="array" ref="E36">ROUND(MODE(_xlfn._xlws.FILTER(Table1[imdb_score],Table1[language]=A36)),2)</f>
        <v>7.6</v>
      </c>
      <c r="F36" s="21" cm="1">
        <f t="array" ref="F36">ROUND(_xlfn.VAR.P(_xlfn._xlws.FILTER(Table1[imdb_score],Table1[language]=A36)),2)</f>
        <v>0.25</v>
      </c>
      <c r="G36" s="21" cm="1">
        <f t="array" ref="G36">ROUND(_xlfn.STDEV.P(_xlfn._xlws.FILTER(Table1[imdb_score],Table1[language]=A36)),2)</f>
        <v>0.5</v>
      </c>
      <c r="H36" s="21">
        <f>ROUND(_xlfn.MAXIFS(Table1[imdb_score],Table1[language],A36),2)</f>
        <v>7.6</v>
      </c>
      <c r="I36" s="27">
        <f>ROUND(_xlfn.MINIFS(Table1[imdb_score],Table1[language],A36),2)</f>
        <v>6.4</v>
      </c>
    </row>
    <row r="37" spans="1:9">
      <c r="A37" s="10" t="str">
        <v>Persian</v>
      </c>
      <c r="B37" s="21">
        <f>COUNTIF(Table1[language],A37)</f>
        <v>3</v>
      </c>
      <c r="C37" s="21">
        <f>ROUND(AVERAGEIF(Table1[language],A37,Table1[imdb_score]),2)</f>
        <v>8.1300000000000008</v>
      </c>
      <c r="D37" s="21" cm="1">
        <f t="array" ref="D37">ROUND(MEDIAN(_xlfn._xlws.FILTER(Table1[imdb_score],Table1[language]=A37)),2)</f>
        <v>8.4</v>
      </c>
      <c r="E37" s="21" t="e" cm="1">
        <f t="array" ref="E37">ROUND(MODE(_xlfn._xlws.FILTER(Table1[imdb_score],Table1[language]=A37)),2)</f>
        <v>#N/A</v>
      </c>
      <c r="F37" s="21" cm="1">
        <f t="array" ref="F37">ROUND(_xlfn.VAR.P(_xlfn._xlws.FILTER(Table1[imdb_score],Table1[language]=A37)),2)</f>
        <v>0.2</v>
      </c>
      <c r="G37" s="21" cm="1">
        <f t="array" ref="G37">ROUND(_xlfn.STDEV.P(_xlfn._xlws.FILTER(Table1[imdb_score],Table1[language]=A37)),2)</f>
        <v>0.45</v>
      </c>
      <c r="H37" s="21">
        <f>ROUND(_xlfn.MAXIFS(Table1[imdb_score],Table1[language],A37),2)</f>
        <v>8.5</v>
      </c>
      <c r="I37" s="27">
        <f>ROUND(_xlfn.MINIFS(Table1[imdb_score],Table1[language],A37),2)</f>
        <v>7.5</v>
      </c>
    </row>
    <row r="38" spans="1:9">
      <c r="A38" s="10" t="str">
        <v>Portuguese</v>
      </c>
      <c r="B38" s="21">
        <f>COUNTIF(Table1[language],A38)</f>
        <v>5</v>
      </c>
      <c r="C38" s="21">
        <f>ROUND(AVERAGEIF(Table1[language],A38,Table1[imdb_score]),2)</f>
        <v>7.76</v>
      </c>
      <c r="D38" s="21" cm="1">
        <f t="array" ref="D38">ROUND(MEDIAN(_xlfn._xlws.FILTER(Table1[imdb_score],Table1[language]=A38)),2)</f>
        <v>8</v>
      </c>
      <c r="E38" s="21" t="e" cm="1">
        <f t="array" ref="E38">ROUND(MODE(_xlfn._xlws.FILTER(Table1[imdb_score],Table1[language]=A38)),2)</f>
        <v>#N/A</v>
      </c>
      <c r="F38" s="21" cm="1">
        <f t="array" ref="F38">ROUND(_xlfn.VAR.P(_xlfn._xlws.FILTER(Table1[imdb_score],Table1[language]=A38)),2)</f>
        <v>0.77</v>
      </c>
      <c r="G38" s="21" cm="1">
        <f t="array" ref="G38">ROUND(_xlfn.STDEV.P(_xlfn._xlws.FILTER(Table1[imdb_score],Table1[language]=A38)),2)</f>
        <v>0.88</v>
      </c>
      <c r="H38" s="21">
        <f>ROUND(_xlfn.MAXIFS(Table1[imdb_score],Table1[language],A38),2)</f>
        <v>8.6999999999999993</v>
      </c>
      <c r="I38" s="27">
        <f>ROUND(_xlfn.MINIFS(Table1[imdb_score],Table1[language],A38),2)</f>
        <v>6.1</v>
      </c>
    </row>
    <row r="39" spans="1:9">
      <c r="A39" s="10" t="str">
        <v>Romanian</v>
      </c>
      <c r="B39" s="21">
        <f>COUNTIF(Table1[language],A39)</f>
        <v>1</v>
      </c>
      <c r="C39" s="21">
        <f>ROUND(AVERAGEIF(Table1[language],A39,Table1[imdb_score]),2)</f>
        <v>7.9</v>
      </c>
      <c r="D39" s="21" cm="1">
        <f t="array" ref="D39">ROUND(MEDIAN(_xlfn._xlws.FILTER(Table1[imdb_score],Table1[language]=A39)),2)</f>
        <v>7.9</v>
      </c>
      <c r="E39" s="21" t="e" cm="1">
        <f t="array" ref="E39">ROUND(MODE(_xlfn._xlws.FILTER(Table1[imdb_score],Table1[language]=A39)),2)</f>
        <v>#N/A</v>
      </c>
      <c r="F39" s="21" cm="1">
        <f t="array" ref="F39">ROUND(_xlfn.VAR.P(_xlfn._xlws.FILTER(Table1[imdb_score],Table1[language]=A39)),2)</f>
        <v>0</v>
      </c>
      <c r="G39" s="21" cm="1">
        <f t="array" ref="G39">ROUND(_xlfn.STDEV.P(_xlfn._xlws.FILTER(Table1[imdb_score],Table1[language]=A39)),2)</f>
        <v>0</v>
      </c>
      <c r="H39" s="21">
        <f>ROUND(_xlfn.MAXIFS(Table1[imdb_score],Table1[language],A39),2)</f>
        <v>7.9</v>
      </c>
      <c r="I39" s="27">
        <f>ROUND(_xlfn.MINIFS(Table1[imdb_score],Table1[language],A39),2)</f>
        <v>7.9</v>
      </c>
    </row>
    <row r="40" spans="1:9">
      <c r="A40" s="10" t="str">
        <v>Russian</v>
      </c>
      <c r="B40" s="21">
        <f>COUNTIF(Table1[language],A40)</f>
        <v>1</v>
      </c>
      <c r="C40" s="21">
        <f>ROUND(AVERAGEIF(Table1[language],A40,Table1[imdb_score]),2)</f>
        <v>6.5</v>
      </c>
      <c r="D40" s="21" cm="1">
        <f t="array" ref="D40">ROUND(MEDIAN(_xlfn._xlws.FILTER(Table1[imdb_score],Table1[language]=A40)),2)</f>
        <v>6.5</v>
      </c>
      <c r="E40" s="21" t="e" cm="1">
        <f t="array" ref="E40">ROUND(MODE(_xlfn._xlws.FILTER(Table1[imdb_score],Table1[language]=A40)),2)</f>
        <v>#N/A</v>
      </c>
      <c r="F40" s="21" cm="1">
        <f t="array" ref="F40">ROUND(_xlfn.VAR.P(_xlfn._xlws.FILTER(Table1[imdb_score],Table1[language]=A40)),2)</f>
        <v>0</v>
      </c>
      <c r="G40" s="21" cm="1">
        <f t="array" ref="G40">ROUND(_xlfn.STDEV.P(_xlfn._xlws.FILTER(Table1[imdb_score],Table1[language]=A40)),2)</f>
        <v>0</v>
      </c>
      <c r="H40" s="21">
        <f>ROUND(_xlfn.MAXIFS(Table1[imdb_score],Table1[language],A40),2)</f>
        <v>6.5</v>
      </c>
      <c r="I40" s="27">
        <f>ROUND(_xlfn.MINIFS(Table1[imdb_score],Table1[language],A40),2)</f>
        <v>6.5</v>
      </c>
    </row>
    <row r="41" spans="1:9">
      <c r="A41" s="10" t="str">
        <v>Spanish</v>
      </c>
      <c r="B41" s="21">
        <f>COUNTIF(Table1[language],A41)</f>
        <v>26</v>
      </c>
      <c r="C41" s="21">
        <f>ROUND(AVERAGEIF(Table1[language],A41,Table1[imdb_score]),2)</f>
        <v>7.05</v>
      </c>
      <c r="D41" s="21" cm="1">
        <f t="array" ref="D41">ROUND(MEDIAN(_xlfn._xlws.FILTER(Table1[imdb_score],Table1[language]=A41)),2)</f>
        <v>7.15</v>
      </c>
      <c r="E41" s="21" cm="1">
        <f t="array" ref="E41">ROUND(MODE(_xlfn._xlws.FILTER(Table1[imdb_score],Table1[language]=A41)),2)</f>
        <v>7.2</v>
      </c>
      <c r="F41" s="21" cm="1">
        <f t="array" ref="F41">ROUND(_xlfn.VAR.P(_xlfn._xlws.FILTER(Table1[imdb_score],Table1[language]=A41)),2)</f>
        <v>0.66</v>
      </c>
      <c r="G41" s="21" cm="1">
        <f t="array" ref="G41">ROUND(_xlfn.STDEV.P(_xlfn._xlws.FILTER(Table1[imdb_score],Table1[language]=A41)),2)</f>
        <v>0.81</v>
      </c>
      <c r="H41" s="21">
        <f>ROUND(_xlfn.MAXIFS(Table1[imdb_score],Table1[language],A41),2)</f>
        <v>8.1999999999999993</v>
      </c>
      <c r="I41" s="27">
        <f>ROUND(_xlfn.MINIFS(Table1[imdb_score],Table1[language],A41),2)</f>
        <v>5.2</v>
      </c>
    </row>
    <row r="42" spans="1:9">
      <c r="A42" s="10" t="str">
        <v>Swedish</v>
      </c>
      <c r="B42" s="21">
        <f>COUNTIF(Table1[language],A42)</f>
        <v>1</v>
      </c>
      <c r="C42" s="21">
        <f>ROUND(AVERAGEIF(Table1[language],A42,Table1[imdb_score]),2)</f>
        <v>7.6</v>
      </c>
      <c r="D42" s="21" cm="1">
        <f t="array" ref="D42">ROUND(MEDIAN(_xlfn._xlws.FILTER(Table1[imdb_score],Table1[language]=A42)),2)</f>
        <v>7.6</v>
      </c>
      <c r="E42" s="21" t="e" cm="1">
        <f t="array" ref="E42">ROUND(MODE(_xlfn._xlws.FILTER(Table1[imdb_score],Table1[language]=A42)),2)</f>
        <v>#N/A</v>
      </c>
      <c r="F42" s="21" cm="1">
        <f t="array" ref="F42">ROUND(_xlfn.VAR.P(_xlfn._xlws.FILTER(Table1[imdb_score],Table1[language]=A42)),2)</f>
        <v>0</v>
      </c>
      <c r="G42" s="21" cm="1">
        <f t="array" ref="G42">ROUND(_xlfn.STDEV.P(_xlfn._xlws.FILTER(Table1[imdb_score],Table1[language]=A42)),2)</f>
        <v>0</v>
      </c>
      <c r="H42" s="21">
        <f>ROUND(_xlfn.MAXIFS(Table1[imdb_score],Table1[language],A42),2)</f>
        <v>7.6</v>
      </c>
      <c r="I42" s="27">
        <f>ROUND(_xlfn.MINIFS(Table1[imdb_score],Table1[language],A42),2)</f>
        <v>7.6</v>
      </c>
    </row>
    <row r="43" spans="1:9">
      <c r="A43" s="10" t="str">
        <v>Telugu</v>
      </c>
      <c r="B43" s="21">
        <f>COUNTIF(Table1[language],A43)</f>
        <v>1</v>
      </c>
      <c r="C43" s="21">
        <f>ROUND(AVERAGEIF(Table1[language],A43,Table1[imdb_score]),2)</f>
        <v>8.4</v>
      </c>
      <c r="D43" s="21" cm="1">
        <f t="array" ref="D43">ROUND(MEDIAN(_xlfn._xlws.FILTER(Table1[imdb_score],Table1[language]=A43)),2)</f>
        <v>8.4</v>
      </c>
      <c r="E43" s="21" t="e" cm="1">
        <f t="array" ref="E43">ROUND(MODE(_xlfn._xlws.FILTER(Table1[imdb_score],Table1[language]=A43)),2)</f>
        <v>#N/A</v>
      </c>
      <c r="F43" s="21" cm="1">
        <f t="array" ref="F43">ROUND(_xlfn.VAR.P(_xlfn._xlws.FILTER(Table1[imdb_score],Table1[language]=A43)),2)</f>
        <v>0</v>
      </c>
      <c r="G43" s="21" cm="1">
        <f t="array" ref="G43">ROUND(_xlfn.STDEV.P(_xlfn._xlws.FILTER(Table1[imdb_score],Table1[language]=A43)),2)</f>
        <v>0</v>
      </c>
      <c r="H43" s="21">
        <f>ROUND(_xlfn.MAXIFS(Table1[imdb_score],Table1[language],A43),2)</f>
        <v>8.4</v>
      </c>
      <c r="I43" s="27">
        <f>ROUND(_xlfn.MINIFS(Table1[imdb_score],Table1[language],A43),2)</f>
        <v>8.4</v>
      </c>
    </row>
    <row r="44" spans="1:9">
      <c r="A44" s="10" t="str">
        <v>Thai</v>
      </c>
      <c r="B44" s="21">
        <f>COUNTIF(Table1[language],A44)</f>
        <v>3</v>
      </c>
      <c r="C44" s="21">
        <f>ROUND(AVERAGEIF(Table1[language],A44,Table1[imdb_score]),2)</f>
        <v>6.63</v>
      </c>
      <c r="D44" s="21" cm="1">
        <f t="array" ref="D44">ROUND(MEDIAN(_xlfn._xlws.FILTER(Table1[imdb_score],Table1[language]=A44)),2)</f>
        <v>6.6</v>
      </c>
      <c r="E44" s="21" t="e" cm="1">
        <f t="array" ref="E44">ROUND(MODE(_xlfn._xlws.FILTER(Table1[imdb_score],Table1[language]=A44)),2)</f>
        <v>#N/A</v>
      </c>
      <c r="F44" s="21" cm="1">
        <f t="array" ref="F44">ROUND(_xlfn.VAR.P(_xlfn._xlws.FILTER(Table1[imdb_score],Table1[language]=A44)),2)</f>
        <v>0.14000000000000001</v>
      </c>
      <c r="G44" s="21" cm="1">
        <f t="array" ref="G44">ROUND(_xlfn.STDEV.P(_xlfn._xlws.FILTER(Table1[imdb_score],Table1[language]=A44)),2)</f>
        <v>0.37</v>
      </c>
      <c r="H44" s="21">
        <f>ROUND(_xlfn.MAXIFS(Table1[imdb_score],Table1[language],A44),2)</f>
        <v>7.1</v>
      </c>
      <c r="I44" s="27">
        <f>ROUND(_xlfn.MINIFS(Table1[imdb_score],Table1[language],A44),2)</f>
        <v>6.2</v>
      </c>
    </row>
    <row r="45" spans="1:9">
      <c r="A45" s="10" t="str">
        <v>Vietnamese</v>
      </c>
      <c r="B45" s="21">
        <f>COUNTIF(Table1[language],A45)</f>
        <v>1</v>
      </c>
      <c r="C45" s="21">
        <f>ROUND(AVERAGEIF(Table1[language],A45,Table1[imdb_score]),2)</f>
        <v>7.4</v>
      </c>
      <c r="D45" s="21" cm="1">
        <f t="array" ref="D45">ROUND(MEDIAN(_xlfn._xlws.FILTER(Table1[imdb_score],Table1[language]=A45)),2)</f>
        <v>7.4</v>
      </c>
      <c r="E45" s="21" t="e" cm="1">
        <f t="array" ref="E45">ROUND(MODE(_xlfn._xlws.FILTER(Table1[imdb_score],Table1[language]=A45)),2)</f>
        <v>#N/A</v>
      </c>
      <c r="F45" s="21" cm="1">
        <f t="array" ref="F45">ROUND(_xlfn.VAR.P(_xlfn._xlws.FILTER(Table1[imdb_score],Table1[language]=A45)),2)</f>
        <v>0</v>
      </c>
      <c r="G45" s="21" cm="1">
        <f t="array" ref="G45">ROUND(_xlfn.STDEV.P(_xlfn._xlws.FILTER(Table1[imdb_score],Table1[language]=A45)),2)</f>
        <v>0</v>
      </c>
      <c r="H45" s="21">
        <f>ROUND(_xlfn.MAXIFS(Table1[imdb_score],Table1[language],A45),2)</f>
        <v>7.4</v>
      </c>
      <c r="I45" s="27">
        <f>ROUND(_xlfn.MINIFS(Table1[imdb_score],Table1[language],A45),2)</f>
        <v>7.4</v>
      </c>
    </row>
    <row r="46" spans="1:9">
      <c r="A46" s="12" t="str">
        <v>Zulu</v>
      </c>
      <c r="B46" s="39">
        <f>COUNTIF(Table1[language],A46)</f>
        <v>1</v>
      </c>
      <c r="C46" s="39">
        <f>ROUND(AVERAGEIF(Table1[language],A46,Table1[imdb_score]),2)</f>
        <v>7.3</v>
      </c>
      <c r="D46" s="39" cm="1">
        <f t="array" ref="D46">ROUND(MEDIAN(_xlfn._xlws.FILTER(Table1[imdb_score],Table1[language]=A46)),2)</f>
        <v>7.3</v>
      </c>
      <c r="E46" s="39" t="e" cm="1">
        <f t="array" ref="E46">ROUND(MODE(_xlfn._xlws.FILTER(Table1[imdb_score],Table1[language]=A46)),2)</f>
        <v>#N/A</v>
      </c>
      <c r="F46" s="39" cm="1">
        <f t="array" ref="F46">ROUND(_xlfn.VAR.P(_xlfn._xlws.FILTER(Table1[imdb_score],Table1[language]=A46)),2)</f>
        <v>0</v>
      </c>
      <c r="G46" s="39" cm="1">
        <f t="array" ref="G46">ROUND(_xlfn.STDEV.P(_xlfn._xlws.FILTER(Table1[imdb_score],Table1[language]=A46)),2)</f>
        <v>0</v>
      </c>
      <c r="H46" s="39">
        <f>ROUND(_xlfn.MAXIFS(Table1[imdb_score],Table1[language],A46),2)</f>
        <v>7.3</v>
      </c>
      <c r="I46" s="40">
        <f>ROUND(_xlfn.MINIFS(Table1[imdb_score],Table1[language],A46),2)</f>
        <v>7.3</v>
      </c>
    </row>
  </sheetData>
  <mergeCells count="5">
    <mergeCell ref="A4:P4"/>
    <mergeCell ref="A3:P3"/>
    <mergeCell ref="A2:P2"/>
    <mergeCell ref="A1:P1"/>
    <mergeCell ref="A7:I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CF32B-166A-44BE-A2B2-09D567C8E2EE}">
  <dimension ref="A1:P1761"/>
  <sheetViews>
    <sheetView showGridLines="0" topLeftCell="A7" workbookViewId="0">
      <selection activeCell="G8" sqref="G8"/>
    </sheetView>
  </sheetViews>
  <sheetFormatPr defaultRowHeight="15"/>
  <cols>
    <col min="1" max="1" width="31.140625" style="2" bestFit="1" customWidth="1"/>
    <col min="2" max="3" width="9.140625" style="2" customWidth="1"/>
    <col min="4" max="4" width="10.85546875" style="2" customWidth="1"/>
    <col min="5" max="5" width="20.85546875" style="2" bestFit="1" customWidth="1"/>
    <col min="6" max="6" width="13.5703125" style="2" bestFit="1" customWidth="1"/>
    <col min="7" max="7" width="12.5703125" style="2" bestFit="1" customWidth="1"/>
    <col min="8" max="10" width="9.140625" style="2"/>
    <col min="11" max="11" width="12.7109375" style="2" customWidth="1"/>
    <col min="12" max="12" width="8.7109375" style="2" customWidth="1"/>
    <col min="13" max="13" width="9.140625" style="2"/>
    <col min="14" max="14" width="15" style="2" bestFit="1" customWidth="1"/>
    <col min="15" max="16384" width="9.140625" style="2"/>
  </cols>
  <sheetData>
    <row r="1" spans="1:16">
      <c r="A1" s="82" t="s">
        <v>24220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  <c r="P1" s="82"/>
    </row>
    <row r="2" spans="1:16">
      <c r="A2" s="82" t="s">
        <v>24221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</row>
    <row r="3" spans="1:16">
      <c r="A3" s="82" t="s">
        <v>24222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  <c r="P3" s="82"/>
    </row>
    <row r="4" spans="1:16">
      <c r="A4" s="82" t="s">
        <v>24223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  <c r="P4" s="82"/>
    </row>
    <row r="5" spans="1:16">
      <c r="A5" s="35"/>
      <c r="B5" s="35"/>
      <c r="C5" s="35"/>
      <c r="D5" s="35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</row>
    <row r="6" spans="1:16" ht="15.75">
      <c r="A6" s="35"/>
      <c r="B6" s="35"/>
      <c r="C6" s="35"/>
      <c r="D6" s="35"/>
      <c r="E6" s="35"/>
      <c r="F6" s="53" t="s">
        <v>24224</v>
      </c>
      <c r="G6" s="53" t="s">
        <v>24225</v>
      </c>
      <c r="H6" s="35"/>
      <c r="I6" s="35"/>
      <c r="J6" s="35"/>
      <c r="K6" s="35"/>
      <c r="L6" s="35"/>
      <c r="M6" s="35"/>
      <c r="N6" s="35"/>
      <c r="O6" s="35"/>
      <c r="P6" s="35"/>
    </row>
    <row r="7" spans="1:16" ht="15.75">
      <c r="C7" s="35"/>
      <c r="D7" s="35"/>
      <c r="E7" s="81" t="s">
        <v>24226</v>
      </c>
      <c r="F7" s="78">
        <f>ROUND(_xlfn.PERCENTILE.INC(G11:G123,0.9),2)</f>
        <v>7.48</v>
      </c>
      <c r="G7" s="78">
        <f>ROUND(_xlfn.PERCENTILE.INC(C11:C1761,0.9),2)</f>
        <v>7.5</v>
      </c>
      <c r="H7" s="35"/>
      <c r="I7" s="35"/>
      <c r="J7" s="35"/>
      <c r="K7" s="35"/>
      <c r="L7" s="35"/>
      <c r="M7" s="35"/>
      <c r="N7" s="35"/>
      <c r="O7" s="35"/>
      <c r="P7" s="35"/>
    </row>
    <row r="9" spans="1:16" ht="45" customHeight="1">
      <c r="E9" s="92" t="s">
        <v>24227</v>
      </c>
      <c r="F9" s="93"/>
      <c r="G9" s="93"/>
      <c r="H9" s="93"/>
      <c r="I9" s="93"/>
      <c r="J9" s="93"/>
      <c r="K9" s="93"/>
      <c r="L9" s="93"/>
      <c r="M9" s="93"/>
      <c r="N9" s="94"/>
    </row>
    <row r="10" spans="1:16" ht="45.75">
      <c r="A10" s="41" t="s">
        <v>24228</v>
      </c>
      <c r="B10" s="42" t="s">
        <v>24204</v>
      </c>
      <c r="C10" s="42" t="s">
        <v>24189</v>
      </c>
      <c r="E10" s="16" t="s">
        <v>24229</v>
      </c>
      <c r="F10" s="17" t="s">
        <v>24230</v>
      </c>
      <c r="G10" s="17" t="s">
        <v>24189</v>
      </c>
      <c r="H10" s="17" t="s">
        <v>24190</v>
      </c>
      <c r="I10" s="17" t="s">
        <v>24191</v>
      </c>
      <c r="J10" s="17" t="s">
        <v>24192</v>
      </c>
      <c r="K10" s="17" t="s">
        <v>24193</v>
      </c>
      <c r="L10" s="17" t="s">
        <v>24194</v>
      </c>
      <c r="M10" s="18" t="s">
        <v>24195</v>
      </c>
      <c r="N10" s="18" t="s">
        <v>24231</v>
      </c>
    </row>
    <row r="11" spans="1:16">
      <c r="A11" s="20" t="str" cm="1">
        <f t="array" ref="A11:A1761">_xlfn._xlws.SORT(_xlfn.UNIQUE(Table1[director_name]))</f>
        <v>Aaron Schneider</v>
      </c>
      <c r="B11" s="21">
        <f>COUNTIF(Table1[director_name],A11)</f>
        <v>1</v>
      </c>
      <c r="C11" s="43">
        <f>ROUND(AVERAGEIF(Table1[director_name],A11,Table1[imdb_score]),2)</f>
        <v>7.1</v>
      </c>
      <c r="E11" s="36" t="str" cm="1">
        <f t="array" ref="E11:G123">_xlfn._xlws.SORT(_xlfn._xlws.FILTER(A11:C1761,B11:B1761&gt;5),3,-1)</f>
        <v>Christopher Nolan</v>
      </c>
      <c r="F11" s="37">
        <v>8</v>
      </c>
      <c r="G11" s="44">
        <v>8.43</v>
      </c>
      <c r="H11" s="44" cm="1">
        <f t="array" ref="H11">ROUND(MEDIAN(_xlfn._xlws.FILTER(Table1[imdb_score],Table1[director_name]=E11)),2)</f>
        <v>8.5</v>
      </c>
      <c r="I11" s="44" cm="1">
        <f t="array" ref="I11">ROUND(MODE(_xlfn._xlws.FILTER(Table1[imdb_score],Table1[director_name]=E11)),2)</f>
        <v>8.5</v>
      </c>
      <c r="J11" s="44" cm="1">
        <f t="array" ref="J11">ROUND(_xlfn.VAR.P(_xlfn._xlws.FILTER(Table1[imdb_score],Table1[director_name]=E11)),2)</f>
        <v>0.25</v>
      </c>
      <c r="K11" s="45" cm="1">
        <f t="array" ref="K11">ROUND(_xlfn.STDEV.P(_xlfn._xlws.FILTER(Table1[imdb_score],Table1[director_name]=E11)),2)</f>
        <v>0.5</v>
      </c>
      <c r="L11" s="45" cm="1">
        <f t="array" ref="L11">ROUND(MAX(_xlfn._xlws.FILTER(Table1[imdb_score],Table1[director_name]=E11)),2)</f>
        <v>9</v>
      </c>
      <c r="M11" s="44" cm="1">
        <f t="array" ref="M11">ROUND(MIN(_xlfn._xlws.FILTER(Table1[imdb_score],Table1[director_name]=E11)),2)</f>
        <v>7.2</v>
      </c>
      <c r="N11" s="46">
        <f>PERCENTRANK($G$11:$G$123,G11,4)</f>
        <v>1</v>
      </c>
    </row>
    <row r="12" spans="1:16">
      <c r="A12" s="21" t="str">
        <v>Aaron Seltzer</v>
      </c>
      <c r="B12" s="21">
        <f>COUNTIF(Table1[director_name],A12)</f>
        <v>1</v>
      </c>
      <c r="C12" s="43">
        <f>ROUND(AVERAGEIF(Table1[director_name],A12,Table1[imdb_score]),2)</f>
        <v>2.7</v>
      </c>
      <c r="E12" s="10" t="str">
        <v>Quentin Tarantino</v>
      </c>
      <c r="F12" s="21">
        <v>8</v>
      </c>
      <c r="G12" s="43">
        <v>8.1999999999999993</v>
      </c>
      <c r="H12" s="43" cm="1">
        <f t="array" ref="H12">ROUND(MEDIAN(_xlfn._xlws.FILTER(Table1[imdb_score],Table1[director_name]=E12)),2)</f>
        <v>8.1999999999999993</v>
      </c>
      <c r="I12" s="43" t="e" cm="1">
        <f t="array" ref="I12">ROUND(MODE(_xlfn._xlws.FILTER(Table1[imdb_score],Table1[director_name]=E12)),2)</f>
        <v>#N/A</v>
      </c>
      <c r="J12" s="43" cm="1">
        <f t="array" ref="J12">ROUND(_xlfn.VAR.P(_xlfn._xlws.FILTER(Table1[imdb_score],Table1[director_name]=E12)),2)</f>
        <v>0.16</v>
      </c>
      <c r="K12" s="9" cm="1">
        <f t="array" ref="K12">ROUND(_xlfn.STDEV.P(_xlfn._xlws.FILTER(Table1[imdb_score],Table1[director_name]=E12)),2)</f>
        <v>0.4</v>
      </c>
      <c r="L12" s="9" cm="1">
        <f t="array" ref="L12">ROUND(MAX(_xlfn._xlws.FILTER(Table1[imdb_score],Table1[director_name]=E12)),2)</f>
        <v>8.9</v>
      </c>
      <c r="M12" s="43" cm="1">
        <f t="array" ref="M12">ROUND(MIN(_xlfn._xlws.FILTER(Table1[imdb_score],Table1[director_name]=E12)),2)</f>
        <v>7.5</v>
      </c>
      <c r="N12" s="47">
        <f t="shared" ref="N12:N75" si="0">PERCENTRANK($G$11:$G$123,G12,4)</f>
        <v>0.99099999999999999</v>
      </c>
    </row>
    <row r="13" spans="1:16">
      <c r="A13" s="21" t="str">
        <v>Abel Ferrara</v>
      </c>
      <c r="B13" s="21">
        <f>COUNTIF(Table1[director_name],A13)</f>
        <v>1</v>
      </c>
      <c r="C13" s="43">
        <f>ROUND(AVERAGEIF(Table1[director_name],A13,Table1[imdb_score]),2)</f>
        <v>6.6</v>
      </c>
      <c r="E13" s="10" t="str">
        <v>James Cameron</v>
      </c>
      <c r="F13" s="21">
        <v>7</v>
      </c>
      <c r="G13" s="43">
        <v>7.91</v>
      </c>
      <c r="H13" s="43" cm="1">
        <f t="array" ref="H13">ROUND(MEDIAN(_xlfn._xlws.FILTER(Table1[imdb_score],Table1[director_name]=E13)),2)</f>
        <v>7.9</v>
      </c>
      <c r="I13" s="43" t="e" cm="1">
        <f t="array" ref="I13">ROUND(MODE(_xlfn._xlws.FILTER(Table1[imdb_score],Table1[director_name]=E13)),2)</f>
        <v>#N/A</v>
      </c>
      <c r="J13" s="43" cm="1">
        <f t="array" ref="J13">ROUND(_xlfn.VAR.P(_xlfn._xlws.FILTER(Table1[imdb_score],Table1[director_name]=E13)),2)</f>
        <v>0.18</v>
      </c>
      <c r="K13" s="9" cm="1">
        <f t="array" ref="K13">ROUND(_xlfn.STDEV.P(_xlfn._xlws.FILTER(Table1[imdb_score],Table1[director_name]=E13)),2)</f>
        <v>0.43</v>
      </c>
      <c r="L13" s="9" cm="1">
        <f t="array" ref="L13">ROUND(MAX(_xlfn._xlws.FILTER(Table1[imdb_score],Table1[director_name]=E13)),2)</f>
        <v>8.5</v>
      </c>
      <c r="M13" s="43" cm="1">
        <f t="array" ref="M13">ROUND(MIN(_xlfn._xlws.FILTER(Table1[imdb_score],Table1[director_name]=E13)),2)</f>
        <v>7.2</v>
      </c>
      <c r="N13" s="47">
        <f t="shared" si="0"/>
        <v>0.98209999999999997</v>
      </c>
    </row>
    <row r="14" spans="1:16">
      <c r="A14" s="21" t="str">
        <v>Adam Carolla</v>
      </c>
      <c r="B14" s="21">
        <f>COUNTIF(Table1[director_name],A14)</f>
        <v>1</v>
      </c>
      <c r="C14" s="43">
        <f>ROUND(AVERAGEIF(Table1[director_name],A14,Table1[imdb_score]),2)</f>
        <v>6.1</v>
      </c>
      <c r="E14" s="10" t="str">
        <v>Peter Jackson</v>
      </c>
      <c r="F14" s="21">
        <v>9</v>
      </c>
      <c r="G14" s="43">
        <v>7.89</v>
      </c>
      <c r="H14" s="43" cm="1">
        <f t="array" ref="H14">ROUND(MEDIAN(_xlfn._xlws.FILTER(Table1[imdb_score],Table1[director_name]=E14)),2)</f>
        <v>7.9</v>
      </c>
      <c r="I14" s="43" cm="1">
        <f t="array" ref="I14">ROUND(MODE(_xlfn._xlws.FILTER(Table1[imdb_score],Table1[director_name]=E14)),2)</f>
        <v>7.9</v>
      </c>
      <c r="J14" s="43" cm="1">
        <f t="array" ref="J14">ROUND(_xlfn.VAR.P(_xlfn._xlws.FILTER(Table1[imdb_score],Table1[director_name]=E14)),2)</f>
        <v>0.53</v>
      </c>
      <c r="K14" s="9" cm="1">
        <f t="array" ref="K14">ROUND(_xlfn.STDEV.P(_xlfn._xlws.FILTER(Table1[imdb_score],Table1[director_name]=E14)),2)</f>
        <v>0.73</v>
      </c>
      <c r="L14" s="9" cm="1">
        <f t="array" ref="L14">ROUND(MAX(_xlfn._xlws.FILTER(Table1[imdb_score],Table1[director_name]=E14)),2)</f>
        <v>8.9</v>
      </c>
      <c r="M14" s="43" cm="1">
        <f t="array" ref="M14">ROUND(MIN(_xlfn._xlws.FILTER(Table1[imdb_score],Table1[director_name]=E14)),2)</f>
        <v>6.7</v>
      </c>
      <c r="N14" s="47">
        <f t="shared" si="0"/>
        <v>0.97319999999999995</v>
      </c>
    </row>
    <row r="15" spans="1:16">
      <c r="A15" s="21" t="str">
        <v>Adam Goldberg</v>
      </c>
      <c r="B15" s="21">
        <f>COUNTIF(Table1[director_name],A15)</f>
        <v>1</v>
      </c>
      <c r="C15" s="43">
        <f>ROUND(AVERAGEIF(Table1[director_name],A15,Table1[imdb_score]),2)</f>
        <v>5.4</v>
      </c>
      <c r="E15" s="10" t="str">
        <v>David Fincher</v>
      </c>
      <c r="F15" s="21">
        <v>10</v>
      </c>
      <c r="G15" s="43">
        <v>7.75</v>
      </c>
      <c r="H15" s="43" cm="1">
        <f t="array" ref="H15">ROUND(MEDIAN(_xlfn._xlws.FILTER(Table1[imdb_score],Table1[director_name]=E15)),2)</f>
        <v>7.8</v>
      </c>
      <c r="I15" s="43" cm="1">
        <f t="array" ref="I15">ROUND(MODE(_xlfn._xlws.FILTER(Table1[imdb_score],Table1[director_name]=E15)),2)</f>
        <v>7.8</v>
      </c>
      <c r="J15" s="43" cm="1">
        <f t="array" ref="J15">ROUND(_xlfn.VAR.P(_xlfn._xlws.FILTER(Table1[imdb_score],Table1[director_name]=E15)),2)</f>
        <v>0.47</v>
      </c>
      <c r="K15" s="9" cm="1">
        <f t="array" ref="K15">ROUND(_xlfn.STDEV.P(_xlfn._xlws.FILTER(Table1[imdb_score],Table1[director_name]=E15)),2)</f>
        <v>0.68</v>
      </c>
      <c r="L15" s="9" cm="1">
        <f t="array" ref="L15">ROUND(MAX(_xlfn._xlws.FILTER(Table1[imdb_score],Table1[director_name]=E15)),2)</f>
        <v>8.8000000000000007</v>
      </c>
      <c r="M15" s="43" cm="1">
        <f t="array" ref="M15">ROUND(MIN(_xlfn._xlws.FILTER(Table1[imdb_score],Table1[director_name]=E15)),2)</f>
        <v>6.4</v>
      </c>
      <c r="N15" s="47">
        <f t="shared" si="0"/>
        <v>0.96419999999999995</v>
      </c>
    </row>
    <row r="16" spans="1:16">
      <c r="A16" s="21" t="str">
        <v>Adam Marcus</v>
      </c>
      <c r="B16" s="21">
        <f>COUNTIF(Table1[director_name],A16)</f>
        <v>1</v>
      </c>
      <c r="C16" s="43">
        <f>ROUND(AVERAGEIF(Table1[director_name],A16,Table1[imdb_score]),2)</f>
        <v>4.3</v>
      </c>
      <c r="E16" s="10" t="str">
        <v>Martin Scorsese</v>
      </c>
      <c r="F16" s="21">
        <v>16</v>
      </c>
      <c r="G16" s="43">
        <v>7.68</v>
      </c>
      <c r="H16" s="43" cm="1">
        <f t="array" ref="H16">ROUND(MEDIAN(_xlfn._xlws.FILTER(Table1[imdb_score],Table1[director_name]=E16)),2)</f>
        <v>7.5</v>
      </c>
      <c r="I16" s="43" cm="1">
        <f t="array" ref="I16">ROUND(MODE(_xlfn._xlws.FILTER(Table1[imdb_score],Table1[director_name]=E16)),2)</f>
        <v>7.5</v>
      </c>
      <c r="J16" s="43" cm="1">
        <f t="array" ref="J16">ROUND(_xlfn.VAR.P(_xlfn._xlws.FILTER(Table1[imdb_score],Table1[director_name]=E16)),2)</f>
        <v>0.32</v>
      </c>
      <c r="K16" s="9" cm="1">
        <f t="array" ref="K16">ROUND(_xlfn.STDEV.P(_xlfn._xlws.FILTER(Table1[imdb_score],Table1[director_name]=E16)),2)</f>
        <v>0.56000000000000005</v>
      </c>
      <c r="L16" s="9" cm="1">
        <f t="array" ref="L16">ROUND(MAX(_xlfn._xlws.FILTER(Table1[imdb_score],Table1[director_name]=E16)),2)</f>
        <v>8.6999999999999993</v>
      </c>
      <c r="M16" s="43" cm="1">
        <f t="array" ref="M16">ROUND(MIN(_xlfn._xlws.FILTER(Table1[imdb_score],Table1[director_name]=E16)),2)</f>
        <v>6.8</v>
      </c>
      <c r="N16" s="47">
        <f t="shared" si="0"/>
        <v>0.95530000000000004</v>
      </c>
    </row>
    <row r="17" spans="1:14">
      <c r="A17" s="21" t="str">
        <v>Adam McKay</v>
      </c>
      <c r="B17" s="21">
        <f>COUNTIF(Table1[director_name],A17)</f>
        <v>6</v>
      </c>
      <c r="C17" s="43">
        <f>ROUND(AVERAGEIF(Table1[director_name],A17,Table1[imdb_score]),2)</f>
        <v>6.92</v>
      </c>
      <c r="E17" s="10" t="str">
        <v>Francis Ford Coppola</v>
      </c>
      <c r="F17" s="21">
        <v>9</v>
      </c>
      <c r="G17" s="43">
        <v>7.66</v>
      </c>
      <c r="H17" s="43" cm="1">
        <f t="array" ref="H17">ROUND(MEDIAN(_xlfn._xlws.FILTER(Table1[imdb_score],Table1[director_name]=E17)),2)</f>
        <v>7.5</v>
      </c>
      <c r="I17" s="43" t="e" cm="1">
        <f t="array" ref="I17">ROUND(MODE(_xlfn._xlws.FILTER(Table1[imdb_score],Table1[director_name]=E17)),2)</f>
        <v>#N/A</v>
      </c>
      <c r="J17" s="43" cm="1">
        <f t="array" ref="J17">ROUND(_xlfn.VAR.P(_xlfn._xlws.FILTER(Table1[imdb_score],Table1[director_name]=E17)),2)</f>
        <v>0.96</v>
      </c>
      <c r="K17" s="9" cm="1">
        <f t="array" ref="K17">ROUND(_xlfn.STDEV.P(_xlfn._xlws.FILTER(Table1[imdb_score],Table1[director_name]=E17)),2)</f>
        <v>0.98</v>
      </c>
      <c r="L17" s="9" cm="1">
        <f t="array" ref="L17">ROUND(MAX(_xlfn._xlws.FILTER(Table1[imdb_score],Table1[director_name]=E17)),2)</f>
        <v>9.1999999999999993</v>
      </c>
      <c r="M17" s="43" cm="1">
        <f t="array" ref="M17">ROUND(MIN(_xlfn._xlws.FILTER(Table1[imdb_score],Table1[director_name]=E17)),2)</f>
        <v>6.3</v>
      </c>
      <c r="N17" s="47">
        <f t="shared" si="0"/>
        <v>0.94640000000000002</v>
      </c>
    </row>
    <row r="18" spans="1:14">
      <c r="A18" s="21" t="str">
        <v>Adam Rapp</v>
      </c>
      <c r="B18" s="21">
        <f>COUNTIF(Table1[director_name],A18)</f>
        <v>1</v>
      </c>
      <c r="C18" s="43">
        <f>ROUND(AVERAGEIF(Table1[director_name],A18,Table1[imdb_score]),2)</f>
        <v>6.4</v>
      </c>
      <c r="E18" s="10" t="str">
        <v>Wes Anderson</v>
      </c>
      <c r="F18" s="21">
        <v>7</v>
      </c>
      <c r="G18" s="43">
        <v>7.63</v>
      </c>
      <c r="H18" s="43" cm="1">
        <f t="array" ref="H18">ROUND(MEDIAN(_xlfn._xlws.FILTER(Table1[imdb_score],Table1[director_name]=E18)),2)</f>
        <v>7.7</v>
      </c>
      <c r="I18" s="43" cm="1">
        <f t="array" ref="I18">ROUND(MODE(_xlfn._xlws.FILTER(Table1[imdb_score],Table1[director_name]=E18)),2)</f>
        <v>7.8</v>
      </c>
      <c r="J18" s="43" cm="1">
        <f t="array" ref="J18">ROUND(_xlfn.VAR.P(_xlfn._xlws.FILTER(Table1[imdb_score],Table1[director_name]=E18)),2)</f>
        <v>0.1</v>
      </c>
      <c r="K18" s="9" cm="1">
        <f t="array" ref="K18">ROUND(_xlfn.STDEV.P(_xlfn._xlws.FILTER(Table1[imdb_score],Table1[director_name]=E18)),2)</f>
        <v>0.31</v>
      </c>
      <c r="L18" s="9" cm="1">
        <f t="array" ref="L18">ROUND(MAX(_xlfn._xlws.FILTER(Table1[imdb_score],Table1[director_name]=E18)),2)</f>
        <v>8.1</v>
      </c>
      <c r="M18" s="43" cm="1">
        <f t="array" ref="M18">ROUND(MIN(_xlfn._xlws.FILTER(Table1[imdb_score],Table1[director_name]=E18)),2)</f>
        <v>7.1</v>
      </c>
      <c r="N18" s="47">
        <f t="shared" si="0"/>
        <v>0.9375</v>
      </c>
    </row>
    <row r="19" spans="1:14">
      <c r="A19" s="21" t="str">
        <v>Adam Rifkin</v>
      </c>
      <c r="B19" s="21">
        <f>COUNTIF(Table1[director_name],A19)</f>
        <v>1</v>
      </c>
      <c r="C19" s="43">
        <f>ROUND(AVERAGEIF(Table1[director_name],A19,Table1[imdb_score]),2)</f>
        <v>6.8</v>
      </c>
      <c r="E19" s="10" t="str">
        <v>Paul Greengrass</v>
      </c>
      <c r="F19" s="21">
        <v>7</v>
      </c>
      <c r="G19" s="43">
        <v>7.59</v>
      </c>
      <c r="H19" s="43" cm="1">
        <f t="array" ref="H19">ROUND(MEDIAN(_xlfn._xlws.FILTER(Table1[imdb_score],Table1[director_name]=E19)),2)</f>
        <v>7.7</v>
      </c>
      <c r="I19" s="43" t="e" cm="1">
        <f t="array" ref="I19">ROUND(MODE(_xlfn._xlws.FILTER(Table1[imdb_score],Table1[director_name]=E19)),2)</f>
        <v>#N/A</v>
      </c>
      <c r="J19" s="43" cm="1">
        <f t="array" ref="J19">ROUND(_xlfn.VAR.P(_xlfn._xlws.FILTER(Table1[imdb_score],Table1[director_name]=E19)),2)</f>
        <v>0.16</v>
      </c>
      <c r="K19" s="9" cm="1">
        <f t="array" ref="K19">ROUND(_xlfn.STDEV.P(_xlfn._xlws.FILTER(Table1[imdb_score],Table1[director_name]=E19)),2)</f>
        <v>0.4</v>
      </c>
      <c r="L19" s="9" cm="1">
        <f t="array" ref="L19">ROUND(MAX(_xlfn._xlws.FILTER(Table1[imdb_score],Table1[director_name]=E19)),2)</f>
        <v>8.1</v>
      </c>
      <c r="M19" s="43" cm="1">
        <f t="array" ref="M19">ROUND(MIN(_xlfn._xlws.FILTER(Table1[imdb_score],Table1[director_name]=E19)),2)</f>
        <v>6.9</v>
      </c>
      <c r="N19" s="47">
        <f t="shared" si="0"/>
        <v>0.92849999999999999</v>
      </c>
    </row>
    <row r="20" spans="1:14">
      <c r="A20" s="21" t="str">
        <v>Adam Shankman</v>
      </c>
      <c r="B20" s="21">
        <f>COUNTIF(Table1[director_name],A20)</f>
        <v>8</v>
      </c>
      <c r="C20" s="43">
        <f>ROUND(AVERAGEIF(Table1[director_name],A20,Table1[imdb_score]),2)</f>
        <v>5.96</v>
      </c>
      <c r="E20" s="10" t="str">
        <v>Steven Spielberg</v>
      </c>
      <c r="F20" s="21">
        <v>25</v>
      </c>
      <c r="G20" s="43">
        <v>7.54</v>
      </c>
      <c r="H20" s="43" cm="1">
        <f t="array" ref="H20">ROUND(MEDIAN(_xlfn._xlws.FILTER(Table1[imdb_score],Table1[director_name]=E20)),2)</f>
        <v>7.6</v>
      </c>
      <c r="I20" s="43" cm="1">
        <f t="array" ref="I20">ROUND(MODE(_xlfn._xlws.FILTER(Table1[imdb_score],Table1[director_name]=E20)),2)</f>
        <v>7.6</v>
      </c>
      <c r="J20" s="43" cm="1">
        <f t="array" ref="J20">ROUND(_xlfn.VAR.P(_xlfn._xlws.FILTER(Table1[imdb_score],Table1[director_name]=E20)),2)</f>
        <v>0.45</v>
      </c>
      <c r="K20" s="9" cm="1">
        <f t="array" ref="K20">ROUND(_xlfn.STDEV.P(_xlfn._xlws.FILTER(Table1[imdb_score],Table1[director_name]=E20)),2)</f>
        <v>0.67</v>
      </c>
      <c r="L20" s="9" cm="1">
        <f t="array" ref="L20">ROUND(MAX(_xlfn._xlws.FILTER(Table1[imdb_score],Table1[director_name]=E20)),2)</f>
        <v>8.9</v>
      </c>
      <c r="M20" s="43" cm="1">
        <f t="array" ref="M20">ROUND(MIN(_xlfn._xlws.FILTER(Table1[imdb_score],Table1[director_name]=E20)),2)</f>
        <v>6.2</v>
      </c>
      <c r="N20" s="47">
        <f t="shared" si="0"/>
        <v>0.91959999999999997</v>
      </c>
    </row>
    <row r="21" spans="1:14">
      <c r="A21" s="21" t="str">
        <v>Adrian Lyne</v>
      </c>
      <c r="B21" s="21">
        <f>COUNTIF(Table1[director_name],A21)</f>
        <v>4</v>
      </c>
      <c r="C21" s="43">
        <f>ROUND(AVERAGEIF(Table1[director_name],A21,Table1[imdb_score]),2)</f>
        <v>6.4</v>
      </c>
      <c r="E21" s="10" t="str">
        <v>Paul Thomas Anderson</v>
      </c>
      <c r="F21" s="21">
        <v>6</v>
      </c>
      <c r="G21" s="43">
        <v>7.52</v>
      </c>
      <c r="H21" s="43" cm="1">
        <f t="array" ref="H21">ROUND(MEDIAN(_xlfn._xlws.FILTER(Table1[imdb_score],Table1[director_name]=E21)),2)</f>
        <v>7.6</v>
      </c>
      <c r="I21" s="43" t="e" cm="1">
        <f t="array" ref="I21">ROUND(MODE(_xlfn._xlws.FILTER(Table1[imdb_score],Table1[director_name]=E21)),2)</f>
        <v>#N/A</v>
      </c>
      <c r="J21" s="43" cm="1">
        <f t="array" ref="J21">ROUND(_xlfn.VAR.P(_xlfn._xlws.FILTER(Table1[imdb_score],Table1[director_name]=E21)),2)</f>
        <v>0.27</v>
      </c>
      <c r="K21" s="9" cm="1">
        <f t="array" ref="K21">ROUND(_xlfn.STDEV.P(_xlfn._xlws.FILTER(Table1[imdb_score],Table1[director_name]=E21)),2)</f>
        <v>0.52</v>
      </c>
      <c r="L21" s="9" cm="1">
        <f t="array" ref="L21">ROUND(MAX(_xlfn._xlws.FILTER(Table1[imdb_score],Table1[director_name]=E21)),2)</f>
        <v>8.1</v>
      </c>
      <c r="M21" s="43" cm="1">
        <f t="array" ref="M21">ROUND(MIN(_xlfn._xlws.FILTER(Table1[imdb_score],Table1[director_name]=E21)),2)</f>
        <v>6.7</v>
      </c>
      <c r="N21" s="47">
        <f t="shared" si="0"/>
        <v>0.91069999999999995</v>
      </c>
    </row>
    <row r="22" spans="1:14">
      <c r="A22" s="21" t="str">
        <v>Adrienne Shelly</v>
      </c>
      <c r="B22" s="21">
        <f>COUNTIF(Table1[director_name],A22)</f>
        <v>1</v>
      </c>
      <c r="C22" s="43">
        <f>ROUND(AVERAGEIF(Table1[director_name],A22,Table1[imdb_score]),2)</f>
        <v>7.1</v>
      </c>
      <c r="E22" s="10" t="str">
        <v>Darren Aronofsky</v>
      </c>
      <c r="F22" s="21">
        <v>6</v>
      </c>
      <c r="G22" s="43">
        <v>7.48</v>
      </c>
      <c r="H22" s="43" cm="1">
        <f t="array" ref="H22">ROUND(MEDIAN(_xlfn._xlws.FILTER(Table1[imdb_score],Table1[director_name]=E22)),2)</f>
        <v>7.7</v>
      </c>
      <c r="I22" s="43" t="e" cm="1">
        <f t="array" ref="I22">ROUND(MODE(_xlfn._xlws.FILTER(Table1[imdb_score],Table1[director_name]=E22)),2)</f>
        <v>#N/A</v>
      </c>
      <c r="J22" s="43" cm="1">
        <f t="array" ref="J22">ROUND(_xlfn.VAR.P(_xlfn._xlws.FILTER(Table1[imdb_score],Table1[director_name]=E22)),2)</f>
        <v>0.69</v>
      </c>
      <c r="K22" s="9" cm="1">
        <f t="array" ref="K22">ROUND(_xlfn.STDEV.P(_xlfn._xlws.FILTER(Table1[imdb_score],Table1[director_name]=E22)),2)</f>
        <v>0.83</v>
      </c>
      <c r="L22" s="9" cm="1">
        <f t="array" ref="L22">ROUND(MAX(_xlfn._xlws.FILTER(Table1[imdb_score],Table1[director_name]=E22)),2)</f>
        <v>8.4</v>
      </c>
      <c r="M22" s="43" cm="1">
        <f t="array" ref="M22">ROUND(MIN(_xlfn._xlws.FILTER(Table1[imdb_score],Table1[director_name]=E22)),2)</f>
        <v>5.8</v>
      </c>
      <c r="N22" s="47">
        <f t="shared" si="0"/>
        <v>0.90169999999999995</v>
      </c>
    </row>
    <row r="23" spans="1:14">
      <c r="A23" s="21" t="str">
        <v>Agnieszka Holland</v>
      </c>
      <c r="B23" s="21">
        <f>COUNTIF(Table1[director_name],A23)</f>
        <v>1</v>
      </c>
      <c r="C23" s="43">
        <f>ROUND(AVERAGEIF(Table1[director_name],A23,Table1[imdb_score]),2)</f>
        <v>6.8</v>
      </c>
      <c r="E23" s="10" t="str">
        <v>Sam Mendes</v>
      </c>
      <c r="F23" s="21">
        <v>7</v>
      </c>
      <c r="G23" s="43">
        <v>7.46</v>
      </c>
      <c r="H23" s="43" cm="1">
        <f t="array" ref="H23">ROUND(MEDIAN(_xlfn._xlws.FILTER(Table1[imdb_score],Table1[director_name]=E23)),2)</f>
        <v>7.3</v>
      </c>
      <c r="I23" s="43" cm="1">
        <f t="array" ref="I23">ROUND(MODE(_xlfn._xlws.FILTER(Table1[imdb_score],Table1[director_name]=E23)),2)</f>
        <v>7.1</v>
      </c>
      <c r="J23" s="43" cm="1">
        <f t="array" ref="J23">ROUND(_xlfn.VAR.P(_xlfn._xlws.FILTER(Table1[imdb_score],Table1[director_name]=E23)),2)</f>
        <v>0.25</v>
      </c>
      <c r="K23" s="9" cm="1">
        <f t="array" ref="K23">ROUND(_xlfn.STDEV.P(_xlfn._xlws.FILTER(Table1[imdb_score],Table1[director_name]=E23)),2)</f>
        <v>0.5</v>
      </c>
      <c r="L23" s="9" cm="1">
        <f t="array" ref="L23">ROUND(MAX(_xlfn._xlws.FILTER(Table1[imdb_score],Table1[director_name]=E23)),2)</f>
        <v>8.4</v>
      </c>
      <c r="M23" s="43" cm="1">
        <f t="array" ref="M23">ROUND(MIN(_xlfn._xlws.FILTER(Table1[imdb_score],Table1[director_name]=E23)),2)</f>
        <v>6.8</v>
      </c>
      <c r="N23" s="47">
        <f t="shared" si="0"/>
        <v>0.89280000000000004</v>
      </c>
    </row>
    <row r="24" spans="1:14">
      <c r="A24" s="21" t="str">
        <v>Agnieszka Wojtowicz-Vosloo</v>
      </c>
      <c r="B24" s="21">
        <f>COUNTIF(Table1[director_name],A24)</f>
        <v>1</v>
      </c>
      <c r="C24" s="43">
        <f>ROUND(AVERAGEIF(Table1[director_name],A24,Table1[imdb_score]),2)</f>
        <v>5.9</v>
      </c>
      <c r="E24" s="10" t="str">
        <v>Danny Boyle</v>
      </c>
      <c r="F24" s="21">
        <v>8</v>
      </c>
      <c r="G24" s="43">
        <v>7.44</v>
      </c>
      <c r="H24" s="43" cm="1">
        <f t="array" ref="H24">ROUND(MEDIAN(_xlfn._xlws.FILTER(Table1[imdb_score],Table1[director_name]=E24)),2)</f>
        <v>7.45</v>
      </c>
      <c r="I24" s="43" cm="1">
        <f t="array" ref="I24">ROUND(MODE(_xlfn._xlws.FILTER(Table1[imdb_score],Table1[director_name]=E24)),2)</f>
        <v>7.6</v>
      </c>
      <c r="J24" s="43" cm="1">
        <f t="array" ref="J24">ROUND(_xlfn.VAR.P(_xlfn._xlws.FILTER(Table1[imdb_score],Table1[director_name]=E24)),2)</f>
        <v>0.24</v>
      </c>
      <c r="K24" s="9" cm="1">
        <f t="array" ref="K24">ROUND(_xlfn.STDEV.P(_xlfn._xlws.FILTER(Table1[imdb_score],Table1[director_name]=E24)),2)</f>
        <v>0.49</v>
      </c>
      <c r="L24" s="9" cm="1">
        <f t="array" ref="L24">ROUND(MAX(_xlfn._xlws.FILTER(Table1[imdb_score],Table1[director_name]=E24)),2)</f>
        <v>8.1999999999999993</v>
      </c>
      <c r="M24" s="43" cm="1">
        <f t="array" ref="M24">ROUND(MIN(_xlfn._xlws.FILTER(Table1[imdb_score],Table1[director_name]=E24)),2)</f>
        <v>6.6</v>
      </c>
      <c r="N24" s="47">
        <f t="shared" si="0"/>
        <v>0.88390000000000002</v>
      </c>
    </row>
    <row r="25" spans="1:14">
      <c r="A25" s="21" t="str">
        <v>Aki Kaurismäki</v>
      </c>
      <c r="B25" s="21">
        <f>COUNTIF(Table1[director_name],A25)</f>
        <v>1</v>
      </c>
      <c r="C25" s="43">
        <f>ROUND(AVERAGEIF(Table1[director_name],A25,Table1[imdb_score]),2)</f>
        <v>7.2</v>
      </c>
      <c r="E25" s="10" t="str">
        <v>Richard Linklater</v>
      </c>
      <c r="F25" s="21">
        <v>11</v>
      </c>
      <c r="G25" s="43">
        <v>7.33</v>
      </c>
      <c r="H25" s="43" cm="1">
        <f t="array" ref="H25">ROUND(MEDIAN(_xlfn._xlws.FILTER(Table1[imdb_score],Table1[director_name]=E25)),2)</f>
        <v>7.1</v>
      </c>
      <c r="I25" s="43" cm="1">
        <f t="array" ref="I25">ROUND(MODE(_xlfn._xlws.FILTER(Table1[imdb_score],Table1[director_name]=E25)),2)</f>
        <v>7.1</v>
      </c>
      <c r="J25" s="43" cm="1">
        <f t="array" ref="J25">ROUND(_xlfn.VAR.P(_xlfn._xlws.FILTER(Table1[imdb_score],Table1[director_name]=E25)),2)</f>
        <v>0.4</v>
      </c>
      <c r="K25" s="9" cm="1">
        <f t="array" ref="K25">ROUND(_xlfn.STDEV.P(_xlfn._xlws.FILTER(Table1[imdb_score],Table1[director_name]=E25)),2)</f>
        <v>0.64</v>
      </c>
      <c r="L25" s="9" cm="1">
        <f t="array" ref="L25">ROUND(MAX(_xlfn._xlws.FILTER(Table1[imdb_score],Table1[director_name]=E25)),2)</f>
        <v>8.1</v>
      </c>
      <c r="M25" s="43" cm="1">
        <f t="array" ref="M25">ROUND(MIN(_xlfn._xlws.FILTER(Table1[imdb_score],Table1[director_name]=E25)),2)</f>
        <v>6</v>
      </c>
      <c r="N25" s="47">
        <f t="shared" si="0"/>
        <v>0.86599999999999999</v>
      </c>
    </row>
    <row r="26" spans="1:14">
      <c r="A26" s="21" t="str">
        <v>Akira Kurosawa</v>
      </c>
      <c r="B26" s="21">
        <f>COUNTIF(Table1[director_name],A26)</f>
        <v>2</v>
      </c>
      <c r="C26" s="43">
        <f>ROUND(AVERAGEIF(Table1[director_name],A26,Table1[imdb_score]),2)</f>
        <v>8.1</v>
      </c>
      <c r="E26" s="10" t="str">
        <v>Terry Gilliam</v>
      </c>
      <c r="F26" s="21">
        <v>7</v>
      </c>
      <c r="G26" s="43">
        <v>7.33</v>
      </c>
      <c r="H26" s="43" cm="1">
        <f t="array" ref="H26">ROUND(MEDIAN(_xlfn._xlws.FILTER(Table1[imdb_score],Table1[director_name]=E26)),2)</f>
        <v>7.6</v>
      </c>
      <c r="I26" s="43" t="e" cm="1">
        <f t="array" ref="I26">ROUND(MODE(_xlfn._xlws.FILTER(Table1[imdb_score],Table1[director_name]=E26)),2)</f>
        <v>#N/A</v>
      </c>
      <c r="J26" s="43" cm="1">
        <f t="array" ref="J26">ROUND(_xlfn.VAR.P(_xlfn._xlws.FILTER(Table1[imdb_score],Table1[director_name]=E26)),2)</f>
        <v>0.57999999999999996</v>
      </c>
      <c r="K26" s="9" cm="1">
        <f t="array" ref="K26">ROUND(_xlfn.STDEV.P(_xlfn._xlws.FILTER(Table1[imdb_score],Table1[director_name]=E26)),2)</f>
        <v>0.76</v>
      </c>
      <c r="L26" s="9" cm="1">
        <f t="array" ref="L26">ROUND(MAX(_xlfn._xlws.FILTER(Table1[imdb_score],Table1[director_name]=E26)),2)</f>
        <v>8.3000000000000007</v>
      </c>
      <c r="M26" s="43" cm="1">
        <f t="array" ref="M26">ROUND(MIN(_xlfn._xlws.FILTER(Table1[imdb_score],Table1[director_name]=E26)),2)</f>
        <v>5.9</v>
      </c>
      <c r="N26" s="47">
        <f t="shared" si="0"/>
        <v>0.86599999999999999</v>
      </c>
    </row>
    <row r="27" spans="1:14">
      <c r="A27" s="21" t="str">
        <v>Akiva Goldsman</v>
      </c>
      <c r="B27" s="21">
        <f>COUNTIF(Table1[director_name],A27)</f>
        <v>1</v>
      </c>
      <c r="C27" s="43">
        <f>ROUND(AVERAGEIF(Table1[director_name],A27,Table1[imdb_score]),2)</f>
        <v>6.2</v>
      </c>
      <c r="E27" s="10" t="str">
        <v>Robert Zemeckis</v>
      </c>
      <c r="F27" s="21">
        <v>13</v>
      </c>
      <c r="G27" s="43">
        <v>7.31</v>
      </c>
      <c r="H27" s="43" cm="1">
        <f t="array" ref="H27">ROUND(MEDIAN(_xlfn._xlws.FILTER(Table1[imdb_score],Table1[director_name]=E27)),2)</f>
        <v>7.4</v>
      </c>
      <c r="I27" s="43" cm="1">
        <f t="array" ref="I27">ROUND(MODE(_xlfn._xlws.FILTER(Table1[imdb_score],Table1[director_name]=E27)),2)</f>
        <v>7.4</v>
      </c>
      <c r="J27" s="43" cm="1">
        <f t="array" ref="J27">ROUND(_xlfn.VAR.P(_xlfn._xlws.FILTER(Table1[imdb_score],Table1[director_name]=E27)),2)</f>
        <v>0.55000000000000004</v>
      </c>
      <c r="K27" s="9" cm="1">
        <f t="array" ref="K27">ROUND(_xlfn.STDEV.P(_xlfn._xlws.FILTER(Table1[imdb_score],Table1[director_name]=E27)),2)</f>
        <v>0.74</v>
      </c>
      <c r="L27" s="9" cm="1">
        <f t="array" ref="L27">ROUND(MAX(_xlfn._xlws.FILTER(Table1[imdb_score],Table1[director_name]=E27)),2)</f>
        <v>8.8000000000000007</v>
      </c>
      <c r="M27" s="43" cm="1">
        <f t="array" ref="M27">ROUND(MIN(_xlfn._xlws.FILTER(Table1[imdb_score],Table1[director_name]=E27)),2)</f>
        <v>6.3</v>
      </c>
      <c r="N27" s="47">
        <f t="shared" si="0"/>
        <v>0.85709999999999997</v>
      </c>
    </row>
    <row r="28" spans="1:14">
      <c r="A28" s="21" t="str">
        <v>Akiva Schaffer</v>
      </c>
      <c r="B28" s="21">
        <f>COUNTIF(Table1[director_name],A28)</f>
        <v>1</v>
      </c>
      <c r="C28" s="43">
        <f>ROUND(AVERAGEIF(Table1[director_name],A28,Table1[imdb_score]),2)</f>
        <v>5.7</v>
      </c>
      <c r="E28" s="10" t="str">
        <v>Bryan Singer</v>
      </c>
      <c r="F28" s="21">
        <v>8</v>
      </c>
      <c r="G28" s="43">
        <v>7.29</v>
      </c>
      <c r="H28" s="43" cm="1">
        <f t="array" ref="H28">ROUND(MEDIAN(_xlfn._xlws.FILTER(Table1[imdb_score],Table1[director_name]=E28)),2)</f>
        <v>7.35</v>
      </c>
      <c r="I28" s="43" t="e" cm="1">
        <f t="array" ref="I28">ROUND(MODE(_xlfn._xlws.FILTER(Table1[imdb_score],Table1[director_name]=E28)),2)</f>
        <v>#N/A</v>
      </c>
      <c r="J28" s="43" cm="1">
        <f t="array" ref="J28">ROUND(_xlfn.VAR.P(_xlfn._xlws.FILTER(Table1[imdb_score],Table1[director_name]=E28)),2)</f>
        <v>0.59</v>
      </c>
      <c r="K28" s="9" cm="1">
        <f t="array" ref="K28">ROUND(_xlfn.STDEV.P(_xlfn._xlws.FILTER(Table1[imdb_score],Table1[director_name]=E28)),2)</f>
        <v>0.77</v>
      </c>
      <c r="L28" s="9" cm="1">
        <f t="array" ref="L28">ROUND(MAX(_xlfn._xlws.FILTER(Table1[imdb_score],Table1[director_name]=E28)),2)</f>
        <v>8.6</v>
      </c>
      <c r="M28" s="43" cm="1">
        <f t="array" ref="M28">ROUND(MIN(_xlfn._xlws.FILTER(Table1[imdb_score],Table1[director_name]=E28)),2)</f>
        <v>6.1</v>
      </c>
      <c r="N28" s="47">
        <f t="shared" si="0"/>
        <v>0.84819999999999995</v>
      </c>
    </row>
    <row r="29" spans="1:14">
      <c r="A29" s="21" t="str">
        <v>Alan Cohn</v>
      </c>
      <c r="B29" s="21">
        <f>COUNTIF(Table1[director_name],A29)</f>
        <v>1</v>
      </c>
      <c r="C29" s="43">
        <f>ROUND(AVERAGEIF(Table1[director_name],A29,Table1[imdb_score]),2)</f>
        <v>6</v>
      </c>
      <c r="E29" s="10" t="str">
        <v>Ang Lee</v>
      </c>
      <c r="F29" s="21">
        <v>8</v>
      </c>
      <c r="G29" s="43">
        <v>7.25</v>
      </c>
      <c r="H29" s="43" cm="1">
        <f t="array" ref="H29">ROUND(MEDIAN(_xlfn._xlws.FILTER(Table1[imdb_score],Table1[director_name]=E29)),2)</f>
        <v>7.6</v>
      </c>
      <c r="I29" s="43" cm="1">
        <f t="array" ref="I29">ROUND(MODE(_xlfn._xlws.FILTER(Table1[imdb_score],Table1[director_name]=E29)),2)</f>
        <v>7.7</v>
      </c>
      <c r="J29" s="43" cm="1">
        <f t="array" ref="J29">ROUND(_xlfn.VAR.P(_xlfn._xlws.FILTER(Table1[imdb_score],Table1[director_name]=E29)),2)</f>
        <v>0.54</v>
      </c>
      <c r="K29" s="9" cm="1">
        <f t="array" ref="K29">ROUND(_xlfn.STDEV.P(_xlfn._xlws.FILTER(Table1[imdb_score],Table1[director_name]=E29)),2)</f>
        <v>0.74</v>
      </c>
      <c r="L29" s="9" cm="1">
        <f t="array" ref="L29">ROUND(MAX(_xlfn._xlws.FILTER(Table1[imdb_score],Table1[director_name]=E29)),2)</f>
        <v>8</v>
      </c>
      <c r="M29" s="43" cm="1">
        <f t="array" ref="M29">ROUND(MIN(_xlfn._xlws.FILTER(Table1[imdb_score],Table1[director_name]=E29)),2)</f>
        <v>5.7</v>
      </c>
      <c r="N29" s="47">
        <f t="shared" si="0"/>
        <v>0.83919999999999995</v>
      </c>
    </row>
    <row r="30" spans="1:14">
      <c r="A30" s="21" t="str">
        <v>Alan J. Pakula</v>
      </c>
      <c r="B30" s="21">
        <f>COUNTIF(Table1[director_name],A30)</f>
        <v>2</v>
      </c>
      <c r="C30" s="43">
        <f>ROUND(AVERAGEIF(Table1[director_name],A30,Table1[imdb_score]),2)</f>
        <v>6.3</v>
      </c>
      <c r="E30" s="10" t="str">
        <v>Edward Zwick</v>
      </c>
      <c r="F30" s="21">
        <v>7</v>
      </c>
      <c r="G30" s="43">
        <v>7.24</v>
      </c>
      <c r="H30" s="43" cm="1">
        <f t="array" ref="H30">ROUND(MEDIAN(_xlfn._xlws.FILTER(Table1[imdb_score],Table1[director_name]=E30)),2)</f>
        <v>7.5</v>
      </c>
      <c r="I30" s="43" t="e" cm="1">
        <f t="array" ref="I30">ROUND(MODE(_xlfn._xlws.FILTER(Table1[imdb_score],Table1[director_name]=E30)),2)</f>
        <v>#N/A</v>
      </c>
      <c r="J30" s="43" cm="1">
        <f t="array" ref="J30">ROUND(_xlfn.VAR.P(_xlfn._xlws.FILTER(Table1[imdb_score],Table1[director_name]=E30)),2)</f>
        <v>0.41</v>
      </c>
      <c r="K30" s="9" cm="1">
        <f t="array" ref="K30">ROUND(_xlfn.STDEV.P(_xlfn._xlws.FILTER(Table1[imdb_score],Table1[director_name]=E30)),2)</f>
        <v>0.64</v>
      </c>
      <c r="L30" s="9" cm="1">
        <f t="array" ref="L30">ROUND(MAX(_xlfn._xlws.FILTER(Table1[imdb_score],Table1[director_name]=E30)),2)</f>
        <v>8</v>
      </c>
      <c r="M30" s="43" cm="1">
        <f t="array" ref="M30">ROUND(MIN(_xlfn._xlws.FILTER(Table1[imdb_score],Table1[director_name]=E30)),2)</f>
        <v>6.3</v>
      </c>
      <c r="N30" s="47">
        <f t="shared" si="0"/>
        <v>0.83030000000000004</v>
      </c>
    </row>
    <row r="31" spans="1:14">
      <c r="A31" s="21" t="str">
        <v>Alan Metter</v>
      </c>
      <c r="B31" s="21">
        <f>COUNTIF(Table1[director_name],A31)</f>
        <v>1</v>
      </c>
      <c r="C31" s="43">
        <f>ROUND(AVERAGEIF(Table1[director_name],A31,Table1[imdb_score]),2)</f>
        <v>3.3</v>
      </c>
      <c r="E31" s="10" t="str">
        <v>Marc Forster</v>
      </c>
      <c r="F31" s="21">
        <v>7</v>
      </c>
      <c r="G31" s="43">
        <v>7.23</v>
      </c>
      <c r="H31" s="43" cm="1">
        <f t="array" ref="H31">ROUND(MEDIAN(_xlfn._xlws.FILTER(Table1[imdb_score],Table1[director_name]=E31)),2)</f>
        <v>7.1</v>
      </c>
      <c r="I31" s="43" cm="1">
        <f t="array" ref="I31">ROUND(MODE(_xlfn._xlws.FILTER(Table1[imdb_score],Table1[director_name]=E31)),2)</f>
        <v>7.6</v>
      </c>
      <c r="J31" s="43" cm="1">
        <f t="array" ref="J31">ROUND(_xlfn.VAR.P(_xlfn._xlws.FILTER(Table1[imdb_score],Table1[director_name]=E31)),2)</f>
        <v>0.16</v>
      </c>
      <c r="K31" s="9" cm="1">
        <f t="array" ref="K31">ROUND(_xlfn.STDEV.P(_xlfn._xlws.FILTER(Table1[imdb_score],Table1[director_name]=E31)),2)</f>
        <v>0.4</v>
      </c>
      <c r="L31" s="9" cm="1">
        <f t="array" ref="L31">ROUND(MAX(_xlfn._xlws.FILTER(Table1[imdb_score],Table1[director_name]=E31)),2)</f>
        <v>7.8</v>
      </c>
      <c r="M31" s="43" cm="1">
        <f t="array" ref="M31">ROUND(MIN(_xlfn._xlws.FILTER(Table1[imdb_score],Table1[director_name]=E31)),2)</f>
        <v>6.7</v>
      </c>
      <c r="N31" s="47">
        <f t="shared" si="0"/>
        <v>0.82140000000000002</v>
      </c>
    </row>
    <row r="32" spans="1:14">
      <c r="A32" s="21" t="str">
        <v>Alan Parker</v>
      </c>
      <c r="B32" s="21">
        <f>COUNTIF(Table1[director_name],A32)</f>
        <v>3</v>
      </c>
      <c r="C32" s="43">
        <f>ROUND(AVERAGEIF(Table1[director_name],A32,Table1[imdb_score]),2)</f>
        <v>7.03</v>
      </c>
      <c r="E32" s="10" t="str">
        <v>Clint Eastwood</v>
      </c>
      <c r="F32" s="21">
        <v>19</v>
      </c>
      <c r="G32" s="43">
        <v>7.21</v>
      </c>
      <c r="H32" s="43" cm="1">
        <f t="array" ref="H32">ROUND(MEDIAN(_xlfn._xlws.FILTER(Table1[imdb_score],Table1[director_name]=E32)),2)</f>
        <v>7.3</v>
      </c>
      <c r="I32" s="43" cm="1">
        <f t="array" ref="I32">ROUND(MODE(_xlfn._xlws.FILTER(Table1[imdb_score],Table1[director_name]=E32)),2)</f>
        <v>7.3</v>
      </c>
      <c r="J32" s="43" cm="1">
        <f t="array" ref="J32">ROUND(_xlfn.VAR.P(_xlfn._xlws.FILTER(Table1[imdb_score],Table1[director_name]=E32)),2)</f>
        <v>0.48</v>
      </c>
      <c r="K32" s="9" cm="1">
        <f t="array" ref="K32">ROUND(_xlfn.STDEV.P(_xlfn._xlws.FILTER(Table1[imdb_score],Table1[director_name]=E32)),2)</f>
        <v>0.7</v>
      </c>
      <c r="L32" s="9" cm="1">
        <f t="array" ref="L32">ROUND(MAX(_xlfn._xlws.FILTER(Table1[imdb_score],Table1[director_name]=E32)),2)</f>
        <v>8.3000000000000007</v>
      </c>
      <c r="M32" s="43" cm="1">
        <f t="array" ref="M32">ROUND(MIN(_xlfn._xlws.FILTER(Table1[imdb_score],Table1[director_name]=E32)),2)</f>
        <v>5.9</v>
      </c>
      <c r="N32" s="47">
        <f t="shared" si="0"/>
        <v>0.8125</v>
      </c>
    </row>
    <row r="33" spans="1:14">
      <c r="A33" s="21" t="str">
        <v>Alan Poul</v>
      </c>
      <c r="B33" s="21">
        <f>COUNTIF(Table1[director_name],A33)</f>
        <v>1</v>
      </c>
      <c r="C33" s="43">
        <f>ROUND(AVERAGEIF(Table1[director_name],A33,Table1[imdb_score]),2)</f>
        <v>5.3</v>
      </c>
      <c r="E33" s="10" t="str">
        <v>James Wan</v>
      </c>
      <c r="F33" s="21">
        <v>7</v>
      </c>
      <c r="G33" s="43">
        <v>7.2</v>
      </c>
      <c r="H33" s="43" cm="1">
        <f t="array" ref="H33">ROUND(MEDIAN(_xlfn._xlws.FILTER(Table1[imdb_score],Table1[director_name]=E33)),2)</f>
        <v>7.2</v>
      </c>
      <c r="I33" s="43" cm="1">
        <f t="array" ref="I33">ROUND(MODE(_xlfn._xlws.FILTER(Table1[imdb_score],Table1[director_name]=E33)),2)</f>
        <v>6.8</v>
      </c>
      <c r="J33" s="43" cm="1">
        <f t="array" ref="J33">ROUND(_xlfn.VAR.P(_xlfn._xlws.FILTER(Table1[imdb_score],Table1[director_name]=E33)),2)</f>
        <v>0.2</v>
      </c>
      <c r="K33" s="9" cm="1">
        <f t="array" ref="K33">ROUND(_xlfn.STDEV.P(_xlfn._xlws.FILTER(Table1[imdb_score],Table1[director_name]=E33)),2)</f>
        <v>0.44</v>
      </c>
      <c r="L33" s="9" cm="1">
        <f t="array" ref="L33">ROUND(MAX(_xlfn._xlws.FILTER(Table1[imdb_score],Table1[director_name]=E33)),2)</f>
        <v>7.8</v>
      </c>
      <c r="M33" s="43" cm="1">
        <f t="array" ref="M33">ROUND(MIN(_xlfn._xlws.FILTER(Table1[imdb_score],Table1[director_name]=E33)),2)</f>
        <v>6.6</v>
      </c>
      <c r="N33" s="47">
        <f t="shared" si="0"/>
        <v>0.80349999999999999</v>
      </c>
    </row>
    <row r="34" spans="1:14">
      <c r="A34" s="21" t="str">
        <v>Alan Rudolph</v>
      </c>
      <c r="B34" s="21">
        <f>COUNTIF(Table1[director_name],A34)</f>
        <v>1</v>
      </c>
      <c r="C34" s="43">
        <f>ROUND(AVERAGEIF(Table1[director_name],A34,Table1[imdb_score]),2)</f>
        <v>4.5999999999999996</v>
      </c>
      <c r="E34" s="10" t="str">
        <v>Kenneth Branagh</v>
      </c>
      <c r="F34" s="21">
        <v>6</v>
      </c>
      <c r="G34" s="43">
        <v>7.18</v>
      </c>
      <c r="H34" s="43" cm="1">
        <f t="array" ref="H34">ROUND(MEDIAN(_xlfn._xlws.FILTER(Table1[imdb_score],Table1[director_name]=E34)),2)</f>
        <v>7.2</v>
      </c>
      <c r="I34" s="43" cm="1">
        <f t="array" ref="I34">ROUND(MODE(_xlfn._xlws.FILTER(Table1[imdb_score],Table1[director_name]=E34)),2)</f>
        <v>7</v>
      </c>
      <c r="J34" s="43" cm="1">
        <f t="array" ref="J34">ROUND(_xlfn.VAR.P(_xlfn._xlws.FILTER(Table1[imdb_score],Table1[director_name]=E34)),2)</f>
        <v>0.28999999999999998</v>
      </c>
      <c r="K34" s="9" cm="1">
        <f t="array" ref="K34">ROUND(_xlfn.STDEV.P(_xlfn._xlws.FILTER(Table1[imdb_score],Table1[director_name]=E34)),2)</f>
        <v>0.54</v>
      </c>
      <c r="L34" s="9" cm="1">
        <f t="array" ref="L34">ROUND(MAX(_xlfn._xlws.FILTER(Table1[imdb_score],Table1[director_name]=E34)),2)</f>
        <v>7.8</v>
      </c>
      <c r="M34" s="43" cm="1">
        <f t="array" ref="M34">ROUND(MIN(_xlfn._xlws.FILTER(Table1[imdb_score],Table1[director_name]=E34)),2)</f>
        <v>6.2</v>
      </c>
      <c r="N34" s="47">
        <f t="shared" si="0"/>
        <v>0.79459999999999997</v>
      </c>
    </row>
    <row r="35" spans="1:14">
      <c r="A35" s="21" t="str">
        <v>Alan Shapiro</v>
      </c>
      <c r="B35" s="21">
        <f>COUNTIF(Table1[director_name],A35)</f>
        <v>1</v>
      </c>
      <c r="C35" s="43">
        <f>ROUND(AVERAGEIF(Table1[director_name],A35,Table1[imdb_score]),2)</f>
        <v>5.2</v>
      </c>
      <c r="E35" s="10" t="str">
        <v>David O. Russell</v>
      </c>
      <c r="F35" s="21">
        <v>7</v>
      </c>
      <c r="G35" s="43">
        <v>7.17</v>
      </c>
      <c r="H35" s="43" cm="1">
        <f t="array" ref="H35">ROUND(MEDIAN(_xlfn._xlws.FILTER(Table1[imdb_score],Table1[director_name]=E35)),2)</f>
        <v>7.1</v>
      </c>
      <c r="I35" s="43" t="e" cm="1">
        <f t="array" ref="I35">ROUND(MODE(_xlfn._xlws.FILTER(Table1[imdb_score],Table1[director_name]=E35)),2)</f>
        <v>#N/A</v>
      </c>
      <c r="J35" s="43" cm="1">
        <f t="array" ref="J35">ROUND(_xlfn.VAR.P(_xlfn._xlws.FILTER(Table1[imdb_score],Table1[director_name]=E35)),2)</f>
        <v>0.23</v>
      </c>
      <c r="K35" s="9" cm="1">
        <f t="array" ref="K35">ROUND(_xlfn.STDEV.P(_xlfn._xlws.FILTER(Table1[imdb_score],Table1[director_name]=E35)),2)</f>
        <v>0.48</v>
      </c>
      <c r="L35" s="9" cm="1">
        <f t="array" ref="L35">ROUND(MAX(_xlfn._xlws.FILTER(Table1[imdb_score],Table1[director_name]=E35)),2)</f>
        <v>7.9</v>
      </c>
      <c r="M35" s="43" cm="1">
        <f t="array" ref="M35">ROUND(MIN(_xlfn._xlws.FILTER(Table1[imdb_score],Table1[director_name]=E35)),2)</f>
        <v>6.6</v>
      </c>
      <c r="N35" s="47">
        <f t="shared" si="0"/>
        <v>0.78569999999999995</v>
      </c>
    </row>
    <row r="36" spans="1:14">
      <c r="A36" s="21" t="str">
        <v>Alan Taylor</v>
      </c>
      <c r="B36" s="21">
        <f>COUNTIF(Table1[director_name],A36)</f>
        <v>2</v>
      </c>
      <c r="C36" s="43">
        <f>ROUND(AVERAGEIF(Table1[director_name],A36,Table1[imdb_score]),2)</f>
        <v>6.85</v>
      </c>
      <c r="E36" s="10" t="str">
        <v>Zack Snyder</v>
      </c>
      <c r="F36" s="21">
        <v>7</v>
      </c>
      <c r="G36" s="43">
        <v>7.14</v>
      </c>
      <c r="H36" s="43" cm="1">
        <f t="array" ref="H36">ROUND(MEDIAN(_xlfn._xlws.FILTER(Table1[imdb_score],Table1[director_name]=E36)),2)</f>
        <v>7.2</v>
      </c>
      <c r="I36" s="43" cm="1">
        <f t="array" ref="I36">ROUND(MODE(_xlfn._xlws.FILTER(Table1[imdb_score],Table1[director_name]=E36)),2)</f>
        <v>7.7</v>
      </c>
      <c r="J36" s="43" cm="1">
        <f t="array" ref="J36">ROUND(_xlfn.VAR.P(_xlfn._xlws.FILTER(Table1[imdb_score],Table1[director_name]=E36)),2)</f>
        <v>0.27</v>
      </c>
      <c r="K36" s="9" cm="1">
        <f t="array" ref="K36">ROUND(_xlfn.STDEV.P(_xlfn._xlws.FILTER(Table1[imdb_score],Table1[director_name]=E36)),2)</f>
        <v>0.52</v>
      </c>
      <c r="L36" s="9" cm="1">
        <f t="array" ref="L36">ROUND(MAX(_xlfn._xlws.FILTER(Table1[imdb_score],Table1[director_name]=E36)),2)</f>
        <v>7.7</v>
      </c>
      <c r="M36" s="43" cm="1">
        <f t="array" ref="M36">ROUND(MIN(_xlfn._xlws.FILTER(Table1[imdb_score],Table1[director_name]=E36)),2)</f>
        <v>6.1</v>
      </c>
      <c r="N36" s="47">
        <f t="shared" si="0"/>
        <v>0.77669999999999995</v>
      </c>
    </row>
    <row r="37" spans="1:14">
      <c r="A37" s="21" t="str">
        <v>Albert Brooks</v>
      </c>
      <c r="B37" s="21">
        <f>COUNTIF(Table1[director_name],A37)</f>
        <v>1</v>
      </c>
      <c r="C37" s="43">
        <f>ROUND(AVERAGEIF(Table1[director_name],A37,Table1[imdb_score]),2)</f>
        <v>5.6</v>
      </c>
      <c r="E37" s="10" t="str">
        <v>Doug Liman</v>
      </c>
      <c r="F37" s="21">
        <v>7</v>
      </c>
      <c r="G37" s="43">
        <v>7.13</v>
      </c>
      <c r="H37" s="43" cm="1">
        <f t="array" ref="H37">ROUND(MEDIAN(_xlfn._xlws.FILTER(Table1[imdb_score],Table1[director_name]=E37)),2)</f>
        <v>7.3</v>
      </c>
      <c r="I37" s="43" cm="1">
        <f t="array" ref="I37">ROUND(MODE(_xlfn._xlws.FILTER(Table1[imdb_score],Table1[director_name]=E37)),2)</f>
        <v>7.9</v>
      </c>
      <c r="J37" s="43" cm="1">
        <f t="array" ref="J37">ROUND(_xlfn.VAR.P(_xlfn._xlws.FILTER(Table1[imdb_score],Table1[director_name]=E37)),2)</f>
        <v>0.41</v>
      </c>
      <c r="K37" s="9" cm="1">
        <f t="array" ref="K37">ROUND(_xlfn.STDEV.P(_xlfn._xlws.FILTER(Table1[imdb_score],Table1[director_name]=E37)),2)</f>
        <v>0.64</v>
      </c>
      <c r="L37" s="9" cm="1">
        <f t="array" ref="L37">ROUND(MAX(_xlfn._xlws.FILTER(Table1[imdb_score],Table1[director_name]=E37)),2)</f>
        <v>7.9</v>
      </c>
      <c r="M37" s="43" cm="1">
        <f t="array" ref="M37">ROUND(MIN(_xlfn._xlws.FILTER(Table1[imdb_score],Table1[director_name]=E37)),2)</f>
        <v>6.1</v>
      </c>
      <c r="N37" s="47">
        <f t="shared" si="0"/>
        <v>0.75</v>
      </c>
    </row>
    <row r="38" spans="1:14">
      <c r="A38" s="21" t="str">
        <v>Albert Hughes</v>
      </c>
      <c r="B38" s="21">
        <f>COUNTIF(Table1[director_name],A38)</f>
        <v>3</v>
      </c>
      <c r="C38" s="43">
        <f>ROUND(AVERAGEIF(Table1[director_name],A38,Table1[imdb_score]),2)</f>
        <v>7.07</v>
      </c>
      <c r="E38" s="10" t="str">
        <v>Gus Van Sant</v>
      </c>
      <c r="F38" s="21">
        <v>7</v>
      </c>
      <c r="G38" s="43">
        <v>7.13</v>
      </c>
      <c r="H38" s="43" cm="1">
        <f t="array" ref="H38">ROUND(MEDIAN(_xlfn._xlws.FILTER(Table1[imdb_score],Table1[director_name]=E38)),2)</f>
        <v>7.1</v>
      </c>
      <c r="I38" s="43" t="e" cm="1">
        <f t="array" ref="I38">ROUND(MODE(_xlfn._xlws.FILTER(Table1[imdb_score],Table1[director_name]=E38)),2)</f>
        <v>#N/A</v>
      </c>
      <c r="J38" s="43" cm="1">
        <f t="array" ref="J38">ROUND(_xlfn.VAR.P(_xlfn._xlws.FILTER(Table1[imdb_score],Table1[director_name]=E38)),2)</f>
        <v>0.41</v>
      </c>
      <c r="K38" s="9" cm="1">
        <f t="array" ref="K38">ROUND(_xlfn.STDEV.P(_xlfn._xlws.FILTER(Table1[imdb_score],Table1[director_name]=E38)),2)</f>
        <v>0.64</v>
      </c>
      <c r="L38" s="9" cm="1">
        <f t="array" ref="L38">ROUND(MAX(_xlfn._xlws.FILTER(Table1[imdb_score],Table1[director_name]=E38)),2)</f>
        <v>8.3000000000000007</v>
      </c>
      <c r="M38" s="43" cm="1">
        <f t="array" ref="M38">ROUND(MIN(_xlfn._xlws.FILTER(Table1[imdb_score],Table1[director_name]=E38)),2)</f>
        <v>6.2</v>
      </c>
      <c r="N38" s="47">
        <f t="shared" si="0"/>
        <v>0.75</v>
      </c>
    </row>
    <row r="39" spans="1:14">
      <c r="A39" s="21" t="str">
        <v>Alejandro Agresti</v>
      </c>
      <c r="B39" s="21">
        <f>COUNTIF(Table1[director_name],A39)</f>
        <v>1</v>
      </c>
      <c r="C39" s="43">
        <f>ROUND(AVERAGEIF(Table1[director_name],A39,Table1[imdb_score]),2)</f>
        <v>6.8</v>
      </c>
      <c r="E39" s="10" t="str">
        <v>Ridley Scott</v>
      </c>
      <c r="F39" s="21">
        <v>16</v>
      </c>
      <c r="G39" s="43">
        <v>7.13</v>
      </c>
      <c r="H39" s="43" cm="1">
        <f t="array" ref="H39">ROUND(MEDIAN(_xlfn._xlws.FILTER(Table1[imdb_score],Table1[director_name]=E39)),2)</f>
        <v>7.05</v>
      </c>
      <c r="I39" s="43" cm="1">
        <f t="array" ref="I39">ROUND(MODE(_xlfn._xlws.FILTER(Table1[imdb_score],Table1[director_name]=E39)),2)</f>
        <v>8.5</v>
      </c>
      <c r="J39" s="43" cm="1">
        <f t="array" ref="J39">ROUND(_xlfn.VAR.P(_xlfn._xlws.FILTER(Table1[imdb_score],Table1[director_name]=E39)),2)</f>
        <v>0.85</v>
      </c>
      <c r="K39" s="9" cm="1">
        <f t="array" ref="K39">ROUND(_xlfn.STDEV.P(_xlfn._xlws.FILTER(Table1[imdb_score],Table1[director_name]=E39)),2)</f>
        <v>0.92</v>
      </c>
      <c r="L39" s="9" cm="1">
        <f t="array" ref="L39">ROUND(MAX(_xlfn._xlws.FILTER(Table1[imdb_score],Table1[director_name]=E39)),2)</f>
        <v>8.5</v>
      </c>
      <c r="M39" s="43" cm="1">
        <f t="array" ref="M39">ROUND(MIN(_xlfn._xlws.FILTER(Table1[imdb_score],Table1[director_name]=E39)),2)</f>
        <v>5.3</v>
      </c>
      <c r="N39" s="47">
        <f t="shared" si="0"/>
        <v>0.75</v>
      </c>
    </row>
    <row r="40" spans="1:14">
      <c r="A40" s="21" t="str">
        <v>Alejandro Amenábar</v>
      </c>
      <c r="B40" s="21">
        <f>COUNTIF(Table1[director_name],A40)</f>
        <v>3</v>
      </c>
      <c r="C40" s="43">
        <f>ROUND(AVERAGEIF(Table1[director_name],A40,Table1[imdb_score]),2)</f>
        <v>7.63</v>
      </c>
      <c r="E40" s="10" t="str">
        <v>Ethan Coen</v>
      </c>
      <c r="F40" s="21">
        <v>7</v>
      </c>
      <c r="G40" s="43">
        <v>7.11</v>
      </c>
      <c r="H40" s="43" cm="1">
        <f t="array" ref="H40">ROUND(MEDIAN(_xlfn._xlws.FILTER(Table1[imdb_score],Table1[director_name]=E40)),2)</f>
        <v>7</v>
      </c>
      <c r="I40" s="43" cm="1">
        <f t="array" ref="I40">ROUND(MODE(_xlfn._xlws.FILTER(Table1[imdb_score],Table1[director_name]=E40)),2)</f>
        <v>7</v>
      </c>
      <c r="J40" s="43" cm="1">
        <f t="array" ref="J40">ROUND(_xlfn.VAR.P(_xlfn._xlws.FILTER(Table1[imdb_score],Table1[director_name]=E40)),2)</f>
        <v>0.4</v>
      </c>
      <c r="K40" s="9" cm="1">
        <f t="array" ref="K40">ROUND(_xlfn.STDEV.P(_xlfn._xlws.FILTER(Table1[imdb_score],Table1[director_name]=E40)),2)</f>
        <v>0.63</v>
      </c>
      <c r="L40" s="9" cm="1">
        <f t="array" ref="L40">ROUND(MAX(_xlfn._xlws.FILTER(Table1[imdb_score],Table1[director_name]=E40)),2)</f>
        <v>8.1</v>
      </c>
      <c r="M40" s="43" cm="1">
        <f t="array" ref="M40">ROUND(MIN(_xlfn._xlws.FILTER(Table1[imdb_score],Table1[director_name]=E40)),2)</f>
        <v>6.2</v>
      </c>
      <c r="N40" s="47">
        <f t="shared" si="0"/>
        <v>0.73209999999999997</v>
      </c>
    </row>
    <row r="41" spans="1:14">
      <c r="A41" s="21" t="str">
        <v>Alejandro G. Iñárritu</v>
      </c>
      <c r="B41" s="21">
        <f>COUNTIF(Table1[director_name],A41)</f>
        <v>5</v>
      </c>
      <c r="C41" s="43">
        <f>ROUND(AVERAGEIF(Table1[director_name],A41,Table1[imdb_score]),2)</f>
        <v>7.84</v>
      </c>
      <c r="E41" s="10" t="str">
        <v>Guy Ritchie</v>
      </c>
      <c r="F41" s="21">
        <v>7</v>
      </c>
      <c r="G41" s="43">
        <v>7.11</v>
      </c>
      <c r="H41" s="43" cm="1">
        <f t="array" ref="H41">ROUND(MEDIAN(_xlfn._xlws.FILTER(Table1[imdb_score],Table1[director_name]=E41)),2)</f>
        <v>7.5</v>
      </c>
      <c r="I41" s="43" cm="1">
        <f t="array" ref="I41">ROUND(MODE(_xlfn._xlws.FILTER(Table1[imdb_score],Table1[director_name]=E41)),2)</f>
        <v>7.3</v>
      </c>
      <c r="J41" s="43" cm="1">
        <f t="array" ref="J41">ROUND(_xlfn.VAR.P(_xlfn._xlws.FILTER(Table1[imdb_score],Table1[director_name]=E41)),2)</f>
        <v>2.2000000000000002</v>
      </c>
      <c r="K41" s="9" cm="1">
        <f t="array" ref="K41">ROUND(_xlfn.STDEV.P(_xlfn._xlws.FILTER(Table1[imdb_score],Table1[director_name]=E41)),2)</f>
        <v>1.48</v>
      </c>
      <c r="L41" s="9" cm="1">
        <f t="array" ref="L41">ROUND(MAX(_xlfn._xlws.FILTER(Table1[imdb_score],Table1[director_name]=E41)),2)</f>
        <v>8.3000000000000007</v>
      </c>
      <c r="M41" s="43" cm="1">
        <f t="array" ref="M41">ROUND(MIN(_xlfn._xlws.FILTER(Table1[imdb_score],Table1[director_name]=E41)),2)</f>
        <v>3.6</v>
      </c>
      <c r="N41" s="47">
        <f t="shared" si="0"/>
        <v>0.73209999999999997</v>
      </c>
    </row>
    <row r="42" spans="1:14">
      <c r="A42" s="21" t="str">
        <v>Alejandro Monteverde</v>
      </c>
      <c r="B42" s="21">
        <f>COUNTIF(Table1[director_name],A42)</f>
        <v>2</v>
      </c>
      <c r="C42" s="43">
        <f>ROUND(AVERAGEIF(Table1[director_name],A42,Table1[imdb_score]),2)</f>
        <v>7.4</v>
      </c>
      <c r="E42" s="10" t="str">
        <v>Stephen Frears</v>
      </c>
      <c r="F42" s="21">
        <v>8</v>
      </c>
      <c r="G42" s="43">
        <v>7.09</v>
      </c>
      <c r="H42" s="43" cm="1">
        <f t="array" ref="H42">ROUND(MEDIAN(_xlfn._xlws.FILTER(Table1[imdb_score],Table1[director_name]=E42)),2)</f>
        <v>7.35</v>
      </c>
      <c r="I42" s="43" cm="1">
        <f t="array" ref="I42">ROUND(MODE(_xlfn._xlws.FILTER(Table1[imdb_score],Table1[director_name]=E42)),2)</f>
        <v>7.6</v>
      </c>
      <c r="J42" s="43" cm="1">
        <f t="array" ref="J42">ROUND(_xlfn.VAR.P(_xlfn._xlws.FILTER(Table1[imdb_score],Table1[director_name]=E42)),2)</f>
        <v>0.44</v>
      </c>
      <c r="K42" s="9" cm="1">
        <f t="array" ref="K42">ROUND(_xlfn.STDEV.P(_xlfn._xlws.FILTER(Table1[imdb_score],Table1[director_name]=E42)),2)</f>
        <v>0.66</v>
      </c>
      <c r="L42" s="9" cm="1">
        <f t="array" ref="L42">ROUND(MAX(_xlfn._xlws.FILTER(Table1[imdb_score],Table1[director_name]=E42)),2)</f>
        <v>7.7</v>
      </c>
      <c r="M42" s="43" cm="1">
        <f t="array" ref="M42">ROUND(MIN(_xlfn._xlws.FILTER(Table1[imdb_score],Table1[director_name]=E42)),2)</f>
        <v>5.8</v>
      </c>
      <c r="N42" s="47">
        <f t="shared" si="0"/>
        <v>0.72319999999999995</v>
      </c>
    </row>
    <row r="43" spans="1:14">
      <c r="A43" s="21" t="str">
        <v>Alessandro Carloni</v>
      </c>
      <c r="B43" s="21">
        <f>COUNTIF(Table1[director_name],A43)</f>
        <v>1</v>
      </c>
      <c r="C43" s="43">
        <f>ROUND(AVERAGEIF(Table1[director_name],A43,Table1[imdb_score]),2)</f>
        <v>7.2</v>
      </c>
      <c r="E43" s="10" t="str">
        <v>James Mangold</v>
      </c>
      <c r="F43" s="21">
        <v>8</v>
      </c>
      <c r="G43" s="43">
        <v>7.08</v>
      </c>
      <c r="H43" s="43" cm="1">
        <f t="array" ref="H43">ROUND(MEDIAN(_xlfn._xlws.FILTER(Table1[imdb_score],Table1[director_name]=E43)),2)</f>
        <v>7.1</v>
      </c>
      <c r="I43" s="43" cm="1">
        <f t="array" ref="I43">ROUND(MODE(_xlfn._xlws.FILTER(Table1[imdb_score],Table1[director_name]=E43)),2)</f>
        <v>7.3</v>
      </c>
      <c r="J43" s="43" cm="1">
        <f t="array" ref="J43">ROUND(_xlfn.VAR.P(_xlfn._xlws.FILTER(Table1[imdb_score],Table1[director_name]=E43)),2)</f>
        <v>0.32</v>
      </c>
      <c r="K43" s="9" cm="1">
        <f t="array" ref="K43">ROUND(_xlfn.STDEV.P(_xlfn._xlws.FILTER(Table1[imdb_score],Table1[director_name]=E43)),2)</f>
        <v>0.56000000000000005</v>
      </c>
      <c r="L43" s="9" cm="1">
        <f t="array" ref="L43">ROUND(MAX(_xlfn._xlws.FILTER(Table1[imdb_score],Table1[director_name]=E43)),2)</f>
        <v>7.9</v>
      </c>
      <c r="M43" s="43" cm="1">
        <f t="array" ref="M43">ROUND(MIN(_xlfn._xlws.FILTER(Table1[imdb_score],Table1[director_name]=E43)),2)</f>
        <v>6.3</v>
      </c>
      <c r="N43" s="47">
        <f t="shared" si="0"/>
        <v>0.70530000000000004</v>
      </c>
    </row>
    <row r="44" spans="1:14">
      <c r="A44" s="21" t="str">
        <v>Alex Craig Mann</v>
      </c>
      <c r="B44" s="21">
        <f>COUNTIF(Table1[director_name],A44)</f>
        <v>1</v>
      </c>
      <c r="C44" s="43">
        <f>ROUND(AVERAGEIF(Table1[director_name],A44,Table1[imdb_score]),2)</f>
        <v>4.5999999999999996</v>
      </c>
      <c r="E44" s="10" t="str">
        <v>Michael Mann</v>
      </c>
      <c r="F44" s="21">
        <v>6</v>
      </c>
      <c r="G44" s="43">
        <v>7.08</v>
      </c>
      <c r="H44" s="43" cm="1">
        <f t="array" ref="H44">ROUND(MEDIAN(_xlfn._xlws.FILTER(Table1[imdb_score],Table1[director_name]=E44)),2)</f>
        <v>7.3</v>
      </c>
      <c r="I44" s="43" t="e" cm="1">
        <f t="array" ref="I44">ROUND(MODE(_xlfn._xlws.FILTER(Table1[imdb_score],Table1[director_name]=E44)),2)</f>
        <v>#N/A</v>
      </c>
      <c r="J44" s="43" cm="1">
        <f t="array" ref="J44">ROUND(_xlfn.VAR.P(_xlfn._xlws.FILTER(Table1[imdb_score],Table1[director_name]=E44)),2)</f>
        <v>0.73</v>
      </c>
      <c r="K44" s="9" cm="1">
        <f t="array" ref="K44">ROUND(_xlfn.STDEV.P(_xlfn._xlws.FILTER(Table1[imdb_score],Table1[director_name]=E44)),2)</f>
        <v>0.85</v>
      </c>
      <c r="L44" s="9" cm="1">
        <f t="array" ref="L44">ROUND(MAX(_xlfn._xlws.FILTER(Table1[imdb_score],Table1[director_name]=E44)),2)</f>
        <v>7.9</v>
      </c>
      <c r="M44" s="43" cm="1">
        <f t="array" ref="M44">ROUND(MIN(_xlfn._xlws.FILTER(Table1[imdb_score],Table1[director_name]=E44)),2)</f>
        <v>5.4</v>
      </c>
      <c r="N44" s="47">
        <f t="shared" si="0"/>
        <v>0.70530000000000004</v>
      </c>
    </row>
    <row r="45" spans="1:14">
      <c r="A45" s="21" t="str">
        <v>Álex de la Iglesia</v>
      </c>
      <c r="B45" s="21">
        <f>COUNTIF(Table1[director_name],A45)</f>
        <v>1</v>
      </c>
      <c r="C45" s="43">
        <f>ROUND(AVERAGEIF(Table1[director_name],A45,Table1[imdb_score]),2)</f>
        <v>6.1</v>
      </c>
      <c r="E45" s="10" t="str">
        <v>Tim Burton</v>
      </c>
      <c r="F45" s="21">
        <v>14</v>
      </c>
      <c r="G45" s="43">
        <v>7.05</v>
      </c>
      <c r="H45" s="43" cm="1">
        <f t="array" ref="H45">ROUND(MEDIAN(_xlfn._xlws.FILTER(Table1[imdb_score],Table1[director_name]=E45)),2)</f>
        <v>7</v>
      </c>
      <c r="I45" s="43" cm="1">
        <f t="array" ref="I45">ROUND(MODE(_xlfn._xlws.FILTER(Table1[imdb_score],Table1[director_name]=E45)),2)</f>
        <v>7</v>
      </c>
      <c r="J45" s="43" cm="1">
        <f t="array" ref="J45">ROUND(_xlfn.VAR.P(_xlfn._xlws.FILTER(Table1[imdb_score],Table1[director_name]=E45)),2)</f>
        <v>0.47</v>
      </c>
      <c r="K45" s="9" cm="1">
        <f t="array" ref="K45">ROUND(_xlfn.STDEV.P(_xlfn._xlws.FILTER(Table1[imdb_score],Table1[director_name]=E45)),2)</f>
        <v>0.68</v>
      </c>
      <c r="L45" s="9" cm="1">
        <f t="array" ref="L45">ROUND(MAX(_xlfn._xlws.FILTER(Table1[imdb_score],Table1[director_name]=E45)),2)</f>
        <v>8</v>
      </c>
      <c r="M45" s="43" cm="1">
        <f t="array" ref="M45">ROUND(MIN(_xlfn._xlws.FILTER(Table1[imdb_score],Table1[director_name]=E45)),2)</f>
        <v>5.7</v>
      </c>
      <c r="N45" s="47">
        <f t="shared" si="0"/>
        <v>0.69640000000000002</v>
      </c>
    </row>
    <row r="46" spans="1:14">
      <c r="A46" s="21" t="str">
        <v>Alex Garland</v>
      </c>
      <c r="B46" s="21">
        <f>COUNTIF(Table1[director_name],A46)</f>
        <v>1</v>
      </c>
      <c r="C46" s="43">
        <f>ROUND(AVERAGEIF(Table1[director_name],A46,Table1[imdb_score]),2)</f>
        <v>7.7</v>
      </c>
      <c r="E46" s="10" t="str">
        <v>Jon Favreau</v>
      </c>
      <c r="F46" s="21">
        <v>6</v>
      </c>
      <c r="G46" s="43">
        <v>7.02</v>
      </c>
      <c r="H46" s="43" cm="1">
        <f t="array" ref="H46">ROUND(MEDIAN(_xlfn._xlws.FILTER(Table1[imdb_score],Table1[director_name]=E46)),2)</f>
        <v>6.95</v>
      </c>
      <c r="I46" s="43" t="e" cm="1">
        <f t="array" ref="I46">ROUND(MODE(_xlfn._xlws.FILTER(Table1[imdb_score],Table1[director_name]=E46)),2)</f>
        <v>#N/A</v>
      </c>
      <c r="J46" s="43" cm="1">
        <f t="array" ref="J46">ROUND(_xlfn.VAR.P(_xlfn._xlws.FILTER(Table1[imdb_score],Table1[director_name]=E46)),2)</f>
        <v>0.44</v>
      </c>
      <c r="K46" s="9" cm="1">
        <f t="array" ref="K46">ROUND(_xlfn.STDEV.P(_xlfn._xlws.FILTER(Table1[imdb_score],Table1[director_name]=E46)),2)</f>
        <v>0.66</v>
      </c>
      <c r="L46" s="9" cm="1">
        <f t="array" ref="L46">ROUND(MAX(_xlfn._xlws.FILTER(Table1[imdb_score],Table1[director_name]=E46)),2)</f>
        <v>7.9</v>
      </c>
      <c r="M46" s="43" cm="1">
        <f t="array" ref="M46">ROUND(MIN(_xlfn._xlws.FILTER(Table1[imdb_score],Table1[director_name]=E46)),2)</f>
        <v>6.1</v>
      </c>
      <c r="N46" s="47">
        <f t="shared" si="0"/>
        <v>0.67849999999999999</v>
      </c>
    </row>
    <row r="47" spans="1:14">
      <c r="A47" s="21" t="str">
        <v>Alex Gibney</v>
      </c>
      <c r="B47" s="21">
        <f>COUNTIF(Table1[director_name],A47)</f>
        <v>1</v>
      </c>
      <c r="C47" s="43">
        <f>ROUND(AVERAGEIF(Table1[director_name],A47,Table1[imdb_score]),2)</f>
        <v>7.7</v>
      </c>
      <c r="E47" s="10" t="str">
        <v>Rob Reiner</v>
      </c>
      <c r="F47" s="21">
        <v>11</v>
      </c>
      <c r="G47" s="43">
        <v>7.02</v>
      </c>
      <c r="H47" s="43" cm="1">
        <f t="array" ref="H47">ROUND(MEDIAN(_xlfn._xlws.FILTER(Table1[imdb_score],Table1[director_name]=E47)),2)</f>
        <v>7.4</v>
      </c>
      <c r="I47" s="43" cm="1">
        <f t="array" ref="I47">ROUND(MODE(_xlfn._xlws.FILTER(Table1[imdb_score],Table1[director_name]=E47)),2)</f>
        <v>7.6</v>
      </c>
      <c r="J47" s="43" cm="1">
        <f t="array" ref="J47">ROUND(_xlfn.VAR.P(_xlfn._xlws.FILTER(Table1[imdb_score],Table1[director_name]=E47)),2)</f>
        <v>0.8</v>
      </c>
      <c r="K47" s="9" cm="1">
        <f t="array" ref="K47">ROUND(_xlfn.STDEV.P(_xlfn._xlws.FILTER(Table1[imdb_score],Table1[director_name]=E47)),2)</f>
        <v>0.89</v>
      </c>
      <c r="L47" s="9" cm="1">
        <f t="array" ref="L47">ROUND(MAX(_xlfn._xlws.FILTER(Table1[imdb_score],Table1[director_name]=E47)),2)</f>
        <v>8.1</v>
      </c>
      <c r="M47" s="43" cm="1">
        <f t="array" ref="M47">ROUND(MIN(_xlfn._xlws.FILTER(Table1[imdb_score],Table1[director_name]=E47)),2)</f>
        <v>5.6</v>
      </c>
      <c r="N47" s="47">
        <f t="shared" si="0"/>
        <v>0.67849999999999999</v>
      </c>
    </row>
    <row r="48" spans="1:14">
      <c r="A48" s="21" t="str">
        <v>Alex Kendrick</v>
      </c>
      <c r="B48" s="21">
        <f>COUNTIF(Table1[director_name],A48)</f>
        <v>3</v>
      </c>
      <c r="C48" s="43">
        <f>ROUND(AVERAGEIF(Table1[director_name],A48,Table1[imdb_score]),2)</f>
        <v>6.73</v>
      </c>
      <c r="E48" s="10" t="str">
        <v>Woody Allen</v>
      </c>
      <c r="F48" s="21">
        <v>19</v>
      </c>
      <c r="G48" s="43">
        <v>7</v>
      </c>
      <c r="H48" s="43" cm="1">
        <f t="array" ref="H48">ROUND(MEDIAN(_xlfn._xlws.FILTER(Table1[imdb_score],Table1[director_name]=E48)),2)</f>
        <v>6.8</v>
      </c>
      <c r="I48" s="43" cm="1">
        <f t="array" ref="I48">ROUND(MODE(_xlfn._xlws.FILTER(Table1[imdb_score],Table1[director_name]=E48)),2)</f>
        <v>6.3</v>
      </c>
      <c r="J48" s="43" cm="1">
        <f t="array" ref="J48">ROUND(_xlfn.VAR.P(_xlfn._xlws.FILTER(Table1[imdb_score],Table1[director_name]=E48)),2)</f>
        <v>0.3</v>
      </c>
      <c r="K48" s="9" cm="1">
        <f t="array" ref="K48">ROUND(_xlfn.STDEV.P(_xlfn._xlws.FILTER(Table1[imdb_score],Table1[director_name]=E48)),2)</f>
        <v>0.55000000000000004</v>
      </c>
      <c r="L48" s="9" cm="1">
        <f t="array" ref="L48">ROUND(MAX(_xlfn._xlws.FILTER(Table1[imdb_score],Table1[director_name]=E48)),2)</f>
        <v>8.1</v>
      </c>
      <c r="M48" s="43" cm="1">
        <f t="array" ref="M48">ROUND(MIN(_xlfn._xlws.FILTER(Table1[imdb_score],Table1[director_name]=E48)),2)</f>
        <v>6.3</v>
      </c>
      <c r="N48" s="47">
        <f t="shared" si="0"/>
        <v>0.66959999999999997</v>
      </c>
    </row>
    <row r="49" spans="1:14">
      <c r="A49" s="21" t="str">
        <v>Alex Proyas</v>
      </c>
      <c r="B49" s="21">
        <f>COUNTIF(Table1[director_name],A49)</f>
        <v>5</v>
      </c>
      <c r="C49" s="43">
        <f>ROUND(AVERAGEIF(Table1[director_name],A49,Table1[imdb_score]),2)</f>
        <v>6.82</v>
      </c>
      <c r="E49" s="10" t="str">
        <v>Gore Verbinski</v>
      </c>
      <c r="F49" s="21">
        <v>7</v>
      </c>
      <c r="G49" s="43">
        <v>6.99</v>
      </c>
      <c r="H49" s="43" cm="1">
        <f t="array" ref="H49">ROUND(MEDIAN(_xlfn._xlws.FILTER(Table1[imdb_score],Table1[director_name]=E49)),2)</f>
        <v>7.1</v>
      </c>
      <c r="I49" s="43" t="e" cm="1">
        <f t="array" ref="I49">ROUND(MODE(_xlfn._xlws.FILTER(Table1[imdb_score],Table1[director_name]=E49)),2)</f>
        <v>#N/A</v>
      </c>
      <c r="J49" s="43" cm="1">
        <f t="array" ref="J49">ROUND(_xlfn.VAR.P(_xlfn._xlws.FILTER(Table1[imdb_score],Table1[director_name]=E49)),2)</f>
        <v>0.37</v>
      </c>
      <c r="K49" s="9" cm="1">
        <f t="array" ref="K49">ROUND(_xlfn.STDEV.P(_xlfn._xlws.FILTER(Table1[imdb_score],Table1[director_name]=E49)),2)</f>
        <v>0.61</v>
      </c>
      <c r="L49" s="9" cm="1">
        <f t="array" ref="L49">ROUND(MAX(_xlfn._xlws.FILTER(Table1[imdb_score],Table1[director_name]=E49)),2)</f>
        <v>8.1</v>
      </c>
      <c r="M49" s="43" cm="1">
        <f t="array" ref="M49">ROUND(MIN(_xlfn._xlws.FILTER(Table1[imdb_score],Table1[director_name]=E49)),2)</f>
        <v>6.1</v>
      </c>
      <c r="N49" s="47">
        <f t="shared" si="0"/>
        <v>0.65169999999999995</v>
      </c>
    </row>
    <row r="50" spans="1:14">
      <c r="A50" s="21" t="str">
        <v>Alex Rivera</v>
      </c>
      <c r="B50" s="21">
        <f>COUNTIF(Table1[director_name],A50)</f>
        <v>1</v>
      </c>
      <c r="C50" s="43">
        <f>ROUND(AVERAGEIF(Table1[director_name],A50,Table1[imdb_score]),2)</f>
        <v>5.9</v>
      </c>
      <c r="E50" s="10" t="str">
        <v>Lasse Hallström</v>
      </c>
      <c r="F50" s="21">
        <v>8</v>
      </c>
      <c r="G50" s="43">
        <v>6.99</v>
      </c>
      <c r="H50" s="43" cm="1">
        <f t="array" ref="H50">ROUND(MEDIAN(_xlfn._xlws.FILTER(Table1[imdb_score],Table1[director_name]=E50)),2)</f>
        <v>6.9</v>
      </c>
      <c r="I50" s="43" cm="1">
        <f t="array" ref="I50">ROUND(MODE(_xlfn._xlws.FILTER(Table1[imdb_score],Table1[director_name]=E50)),2)</f>
        <v>7.3</v>
      </c>
      <c r="J50" s="43" cm="1">
        <f t="array" ref="J50">ROUND(_xlfn.VAR.P(_xlfn._xlws.FILTER(Table1[imdb_score],Table1[director_name]=E50)),2)</f>
        <v>0.19</v>
      </c>
      <c r="K50" s="9" cm="1">
        <f t="array" ref="K50">ROUND(_xlfn.STDEV.P(_xlfn._xlws.FILTER(Table1[imdb_score],Table1[director_name]=E50)),2)</f>
        <v>0.44</v>
      </c>
      <c r="L50" s="9" cm="1">
        <f t="array" ref="L50">ROUND(MAX(_xlfn._xlws.FILTER(Table1[imdb_score],Table1[director_name]=E50)),2)</f>
        <v>7.8</v>
      </c>
      <c r="M50" s="43" cm="1">
        <f t="array" ref="M50">ROUND(MIN(_xlfn._xlws.FILTER(Table1[imdb_score],Table1[director_name]=E50)),2)</f>
        <v>6.3</v>
      </c>
      <c r="N50" s="47">
        <f t="shared" si="0"/>
        <v>0.65169999999999995</v>
      </c>
    </row>
    <row r="51" spans="1:14">
      <c r="A51" s="21" t="str">
        <v>Alex Smith</v>
      </c>
      <c r="B51" s="21">
        <f>COUNTIF(Table1[director_name],A51)</f>
        <v>1</v>
      </c>
      <c r="C51" s="43">
        <f>ROUND(AVERAGEIF(Table1[director_name],A51,Table1[imdb_score]),2)</f>
        <v>6.1</v>
      </c>
      <c r="E51" s="10" t="str">
        <v>Sam Raimi</v>
      </c>
      <c r="F51" s="21">
        <v>10</v>
      </c>
      <c r="G51" s="43">
        <v>6.96</v>
      </c>
      <c r="H51" s="43" cm="1">
        <f t="array" ref="H51">ROUND(MEDIAN(_xlfn._xlws.FILTER(Table1[imdb_score],Table1[director_name]=E51)),2)</f>
        <v>6.95</v>
      </c>
      <c r="I51" s="43" cm="1">
        <f t="array" ref="I51">ROUND(MODE(_xlfn._xlws.FILTER(Table1[imdb_score],Table1[director_name]=E51)),2)</f>
        <v>6.4</v>
      </c>
      <c r="J51" s="43" cm="1">
        <f t="array" ref="J51">ROUND(_xlfn.VAR.P(_xlfn._xlws.FILTER(Table1[imdb_score],Table1[director_name]=E51)),2)</f>
        <v>0.32</v>
      </c>
      <c r="K51" s="9" cm="1">
        <f t="array" ref="K51">ROUND(_xlfn.STDEV.P(_xlfn._xlws.FILTER(Table1[imdb_score],Table1[director_name]=E51)),2)</f>
        <v>0.56000000000000005</v>
      </c>
      <c r="L51" s="9" cm="1">
        <f t="array" ref="L51">ROUND(MAX(_xlfn._xlws.FILTER(Table1[imdb_score],Table1[director_name]=E51)),2)</f>
        <v>7.8</v>
      </c>
      <c r="M51" s="43" cm="1">
        <f t="array" ref="M51">ROUND(MIN(_xlfn._xlws.FILTER(Table1[imdb_score],Table1[director_name]=E51)),2)</f>
        <v>6.2</v>
      </c>
      <c r="N51" s="47">
        <f t="shared" si="0"/>
        <v>0.64280000000000004</v>
      </c>
    </row>
    <row r="52" spans="1:14">
      <c r="A52" s="21" t="str">
        <v>Alex Zamm</v>
      </c>
      <c r="B52" s="21">
        <f>COUNTIF(Table1[director_name],A52)</f>
        <v>1</v>
      </c>
      <c r="C52" s="43">
        <f>ROUND(AVERAGEIF(Table1[director_name],A52,Table1[imdb_score]),2)</f>
        <v>2.2999999999999998</v>
      </c>
      <c r="E52" s="10" t="str">
        <v>David Ayer</v>
      </c>
      <c r="F52" s="21">
        <v>6</v>
      </c>
      <c r="G52" s="43">
        <v>6.95</v>
      </c>
      <c r="H52" s="43" cm="1">
        <f t="array" ref="H52">ROUND(MEDIAN(_xlfn._xlws.FILTER(Table1[imdb_score],Table1[director_name]=E52)),2)</f>
        <v>6.95</v>
      </c>
      <c r="I52" s="43" t="e" cm="1">
        <f t="array" ref="I52">ROUND(MODE(_xlfn._xlws.FILTER(Table1[imdb_score],Table1[director_name]=E52)),2)</f>
        <v>#N/A</v>
      </c>
      <c r="J52" s="43" cm="1">
        <f t="array" ref="J52">ROUND(_xlfn.VAR.P(_xlfn._xlws.FILTER(Table1[imdb_score],Table1[director_name]=E52)),2)</f>
        <v>0.43</v>
      </c>
      <c r="K52" s="9" cm="1">
        <f t="array" ref="K52">ROUND(_xlfn.STDEV.P(_xlfn._xlws.FILTER(Table1[imdb_score],Table1[director_name]=E52)),2)</f>
        <v>0.66</v>
      </c>
      <c r="L52" s="9" cm="1">
        <f t="array" ref="L52">ROUND(MAX(_xlfn._xlws.FILTER(Table1[imdb_score],Table1[director_name]=E52)),2)</f>
        <v>7.7</v>
      </c>
      <c r="M52" s="43" cm="1">
        <f t="array" ref="M52">ROUND(MIN(_xlfn._xlws.FILTER(Table1[imdb_score],Table1[director_name]=E52)),2)</f>
        <v>5.7</v>
      </c>
      <c r="N52" s="47">
        <f t="shared" si="0"/>
        <v>0.63390000000000002</v>
      </c>
    </row>
    <row r="53" spans="1:14">
      <c r="A53" s="21" t="str">
        <v>Alexander Payne</v>
      </c>
      <c r="B53" s="21">
        <f>COUNTIF(Table1[director_name],A53)</f>
        <v>5</v>
      </c>
      <c r="C53" s="43">
        <f>ROUND(AVERAGEIF(Table1[director_name],A53,Table1[imdb_score]),2)</f>
        <v>7.42</v>
      </c>
      <c r="E53" s="10" t="str">
        <v>Antoine Fuqua</v>
      </c>
      <c r="F53" s="21">
        <v>8</v>
      </c>
      <c r="G53" s="43">
        <v>6.94</v>
      </c>
      <c r="H53" s="43" cm="1">
        <f t="array" ref="H53">ROUND(MEDIAN(_xlfn._xlws.FILTER(Table1[imdb_score],Table1[director_name]=E53)),2)</f>
        <v>6.95</v>
      </c>
      <c r="I53" s="43" cm="1">
        <f t="array" ref="I53">ROUND(MODE(_xlfn._xlws.FILTER(Table1[imdb_score],Table1[director_name]=E53)),2)</f>
        <v>7.2</v>
      </c>
      <c r="J53" s="43" cm="1">
        <f t="array" ref="J53">ROUND(_xlfn.VAR.P(_xlfn._xlws.FILTER(Table1[imdb_score],Table1[director_name]=E53)),2)</f>
        <v>0.26</v>
      </c>
      <c r="K53" s="9" cm="1">
        <f t="array" ref="K53">ROUND(_xlfn.STDEV.P(_xlfn._xlws.FILTER(Table1[imdb_score],Table1[director_name]=E53)),2)</f>
        <v>0.51</v>
      </c>
      <c r="L53" s="9" cm="1">
        <f t="array" ref="L53">ROUND(MAX(_xlfn._xlws.FILTER(Table1[imdb_score],Table1[director_name]=E53)),2)</f>
        <v>7.7</v>
      </c>
      <c r="M53" s="43" cm="1">
        <f t="array" ref="M53">ROUND(MIN(_xlfn._xlws.FILTER(Table1[imdb_score],Table1[director_name]=E53)),2)</f>
        <v>6.1</v>
      </c>
      <c r="N53" s="47">
        <f t="shared" si="0"/>
        <v>0.61599999999999999</v>
      </c>
    </row>
    <row r="54" spans="1:14">
      <c r="A54" s="21" t="str">
        <v>Alexander Witt</v>
      </c>
      <c r="B54" s="21">
        <f>COUNTIF(Table1[director_name],A54)</f>
        <v>1</v>
      </c>
      <c r="C54" s="43">
        <f>ROUND(AVERAGEIF(Table1[director_name],A54,Table1[imdb_score]),2)</f>
        <v>6.2</v>
      </c>
      <c r="E54" s="10" t="str">
        <v>F. Gary Gray</v>
      </c>
      <c r="F54" s="21">
        <v>8</v>
      </c>
      <c r="G54" s="43">
        <v>6.94</v>
      </c>
      <c r="H54" s="43" cm="1">
        <f t="array" ref="H54">ROUND(MEDIAN(_xlfn._xlws.FILTER(Table1[imdb_score],Table1[director_name]=E54)),2)</f>
        <v>7.15</v>
      </c>
      <c r="I54" s="43" cm="1">
        <f t="array" ref="I54">ROUND(MODE(_xlfn._xlws.FILTER(Table1[imdb_score],Table1[director_name]=E54)),2)</f>
        <v>7.3</v>
      </c>
      <c r="J54" s="43" cm="1">
        <f t="array" ref="J54">ROUND(_xlfn.VAR.P(_xlfn._xlws.FILTER(Table1[imdb_score],Table1[director_name]=E54)),2)</f>
        <v>0.46</v>
      </c>
      <c r="K54" s="9" cm="1">
        <f t="array" ref="K54">ROUND(_xlfn.STDEV.P(_xlfn._xlws.FILTER(Table1[imdb_score],Table1[director_name]=E54)),2)</f>
        <v>0.68</v>
      </c>
      <c r="L54" s="9" cm="1">
        <f t="array" ref="L54">ROUND(MAX(_xlfn._xlws.FILTER(Table1[imdb_score],Table1[director_name]=E54)),2)</f>
        <v>7.9</v>
      </c>
      <c r="M54" s="43" cm="1">
        <f t="array" ref="M54">ROUND(MIN(_xlfn._xlws.FILTER(Table1[imdb_score],Table1[director_name]=E54)),2)</f>
        <v>5.7</v>
      </c>
      <c r="N54" s="47">
        <f t="shared" si="0"/>
        <v>0.61599999999999999</v>
      </c>
    </row>
    <row r="55" spans="1:14">
      <c r="A55" s="21" t="str">
        <v>Alexandre Aja</v>
      </c>
      <c r="B55" s="21">
        <f>COUNTIF(Table1[director_name],A55)</f>
        <v>4</v>
      </c>
      <c r="C55" s="43">
        <f>ROUND(AVERAGEIF(Table1[director_name],A55,Table1[imdb_score]),2)</f>
        <v>6.23</v>
      </c>
      <c r="E55" s="10" t="str">
        <v>Ron Howard</v>
      </c>
      <c r="F55" s="21">
        <v>13</v>
      </c>
      <c r="G55" s="43">
        <v>6.93</v>
      </c>
      <c r="H55" s="43" cm="1">
        <f t="array" ref="H55">ROUND(MEDIAN(_xlfn._xlws.FILTER(Table1[imdb_score],Table1[director_name]=E55)),2)</f>
        <v>6.7</v>
      </c>
      <c r="I55" s="43" cm="1">
        <f t="array" ref="I55">ROUND(MODE(_xlfn._xlws.FILTER(Table1[imdb_score],Table1[director_name]=E55)),2)</f>
        <v>6.6</v>
      </c>
      <c r="J55" s="43" cm="1">
        <f t="array" ref="J55">ROUND(_xlfn.VAR.P(_xlfn._xlws.FILTER(Table1[imdb_score],Table1[director_name]=E55)),2)</f>
        <v>0.78</v>
      </c>
      <c r="K55" s="9" cm="1">
        <f t="array" ref="K55">ROUND(_xlfn.STDEV.P(_xlfn._xlws.FILTER(Table1[imdb_score],Table1[director_name]=E55)),2)</f>
        <v>0.89</v>
      </c>
      <c r="L55" s="9" cm="1">
        <f t="array" ref="L55">ROUND(MAX(_xlfn._xlws.FILTER(Table1[imdb_score],Table1[director_name]=E55)),2)</f>
        <v>8.1999999999999993</v>
      </c>
      <c r="M55" s="43" cm="1">
        <f t="array" ref="M55">ROUND(MIN(_xlfn._xlws.FILTER(Table1[imdb_score],Table1[director_name]=E55)),2)</f>
        <v>5.3</v>
      </c>
      <c r="N55" s="47">
        <f t="shared" si="0"/>
        <v>0.60709999999999997</v>
      </c>
    </row>
    <row r="56" spans="1:14">
      <c r="A56" s="21" t="str">
        <v>Alfonso Cuarón</v>
      </c>
      <c r="B56" s="21">
        <f>COUNTIF(Table1[director_name],A56)</f>
        <v>4</v>
      </c>
      <c r="C56" s="43">
        <f>ROUND(AVERAGEIF(Table1[director_name],A56,Table1[imdb_score]),2)</f>
        <v>7.8</v>
      </c>
      <c r="E56" s="10" t="str">
        <v>Adam McKay</v>
      </c>
      <c r="F56" s="21">
        <v>6</v>
      </c>
      <c r="G56" s="43">
        <v>6.92</v>
      </c>
      <c r="H56" s="43" cm="1">
        <f t="array" ref="H56">ROUND(MEDIAN(_xlfn._xlws.FILTER(Table1[imdb_score],Table1[director_name]=E56)),2)</f>
        <v>6.8</v>
      </c>
      <c r="I56" s="43" t="e" cm="1">
        <f t="array" ref="I56">ROUND(MODE(_xlfn._xlws.FILTER(Table1[imdb_score],Table1[director_name]=E56)),2)</f>
        <v>#N/A</v>
      </c>
      <c r="J56" s="43" cm="1">
        <f t="array" ref="J56">ROUND(_xlfn.VAR.P(_xlfn._xlws.FILTER(Table1[imdb_score],Table1[director_name]=E56)),2)</f>
        <v>0.23</v>
      </c>
      <c r="K56" s="9" cm="1">
        <f t="array" ref="K56">ROUND(_xlfn.STDEV.P(_xlfn._xlws.FILTER(Table1[imdb_score],Table1[director_name]=E56)),2)</f>
        <v>0.48</v>
      </c>
      <c r="L56" s="9" cm="1">
        <f t="array" ref="L56">ROUND(MAX(_xlfn._xlws.FILTER(Table1[imdb_score],Table1[director_name]=E56)),2)</f>
        <v>7.8</v>
      </c>
      <c r="M56" s="43" cm="1">
        <f t="array" ref="M56">ROUND(MIN(_xlfn._xlws.FILTER(Table1[imdb_score],Table1[director_name]=E56)),2)</f>
        <v>6.3</v>
      </c>
      <c r="N56" s="47">
        <f t="shared" si="0"/>
        <v>0.58919999999999995</v>
      </c>
    </row>
    <row r="57" spans="1:14">
      <c r="A57" s="21" t="str">
        <v>Alfred Hitchcock</v>
      </c>
      <c r="B57" s="21">
        <f>COUNTIF(Table1[director_name],A57)</f>
        <v>1</v>
      </c>
      <c r="C57" s="43">
        <f>ROUND(AVERAGEIF(Table1[director_name],A57,Table1[imdb_score]),2)</f>
        <v>8.5</v>
      </c>
      <c r="E57" s="10" t="str">
        <v>Lana Wachowski</v>
      </c>
      <c r="F57" s="21">
        <v>6</v>
      </c>
      <c r="G57" s="43">
        <v>6.92</v>
      </c>
      <c r="H57" s="43" cm="1">
        <f t="array" ref="H57">ROUND(MEDIAN(_xlfn._xlws.FILTER(Table1[imdb_score],Table1[director_name]=E57)),2)</f>
        <v>6.95</v>
      </c>
      <c r="I57" s="43" t="e" cm="1">
        <f t="array" ref="I57">ROUND(MODE(_xlfn._xlws.FILTER(Table1[imdb_score],Table1[director_name]=E57)),2)</f>
        <v>#N/A</v>
      </c>
      <c r="J57" s="43" cm="1">
        <f t="array" ref="J57">ROUND(_xlfn.VAR.P(_xlfn._xlws.FILTER(Table1[imdb_score],Table1[director_name]=E57)),2)</f>
        <v>1.08</v>
      </c>
      <c r="K57" s="9" cm="1">
        <f t="array" ref="K57">ROUND(_xlfn.STDEV.P(_xlfn._xlws.FILTER(Table1[imdb_score],Table1[director_name]=E57)),2)</f>
        <v>1.04</v>
      </c>
      <c r="L57" s="9" cm="1">
        <f t="array" ref="L57">ROUND(MAX(_xlfn._xlws.FILTER(Table1[imdb_score],Table1[director_name]=E57)),2)</f>
        <v>8.6999999999999993</v>
      </c>
      <c r="M57" s="43" cm="1">
        <f t="array" ref="M57">ROUND(MIN(_xlfn._xlws.FILTER(Table1[imdb_score],Table1[director_name]=E57)),2)</f>
        <v>5.4</v>
      </c>
      <c r="N57" s="47">
        <f t="shared" si="0"/>
        <v>0.58919999999999995</v>
      </c>
    </row>
    <row r="58" spans="1:14">
      <c r="A58" s="21" t="str">
        <v>Alison Maclean</v>
      </c>
      <c r="B58" s="21">
        <f>COUNTIF(Table1[director_name],A58)</f>
        <v>1</v>
      </c>
      <c r="C58" s="43">
        <f>ROUND(AVERAGEIF(Table1[director_name],A58,Table1[imdb_score]),2)</f>
        <v>7</v>
      </c>
      <c r="E58" s="10" t="str">
        <v>Oliver Stone</v>
      </c>
      <c r="F58" s="21">
        <v>13</v>
      </c>
      <c r="G58" s="43">
        <v>6.91</v>
      </c>
      <c r="H58" s="43" cm="1">
        <f t="array" ref="H58">ROUND(MEDIAN(_xlfn._xlws.FILTER(Table1[imdb_score],Table1[director_name]=E58)),2)</f>
        <v>7.1</v>
      </c>
      <c r="I58" s="43" cm="1">
        <f t="array" ref="I58">ROUND(MODE(_xlfn._xlws.FILTER(Table1[imdb_score],Table1[director_name]=E58)),2)</f>
        <v>7.2</v>
      </c>
      <c r="J58" s="43" cm="1">
        <f t="array" ref="J58">ROUND(_xlfn.VAR.P(_xlfn._xlws.FILTER(Table1[imdb_score],Table1[director_name]=E58)),2)</f>
        <v>0.53</v>
      </c>
      <c r="K58" s="9" cm="1">
        <f t="array" ref="K58">ROUND(_xlfn.STDEV.P(_xlfn._xlws.FILTER(Table1[imdb_score],Table1[director_name]=E58)),2)</f>
        <v>0.72</v>
      </c>
      <c r="L58" s="9" cm="1">
        <f t="array" ref="L58">ROUND(MAX(_xlfn._xlws.FILTER(Table1[imdb_score],Table1[director_name]=E58)),2)</f>
        <v>8.1</v>
      </c>
      <c r="M58" s="43" cm="1">
        <f t="array" ref="M58">ROUND(MIN(_xlfn._xlws.FILTER(Table1[imdb_score],Table1[director_name]=E58)),2)</f>
        <v>5.5</v>
      </c>
      <c r="N58" s="47">
        <f t="shared" si="0"/>
        <v>0.58030000000000004</v>
      </c>
    </row>
    <row r="59" spans="1:14">
      <c r="A59" s="21" t="str">
        <v>Alister Grierson</v>
      </c>
      <c r="B59" s="21">
        <f>COUNTIF(Table1[director_name],A59)</f>
        <v>1</v>
      </c>
      <c r="C59" s="43">
        <f>ROUND(AVERAGEIF(Table1[director_name],A59,Table1[imdb_score]),2)</f>
        <v>5.9</v>
      </c>
      <c r="E59" s="10" t="str">
        <v>Taylor Hackford</v>
      </c>
      <c r="F59" s="21">
        <v>6</v>
      </c>
      <c r="G59" s="43">
        <v>6.88</v>
      </c>
      <c r="H59" s="43" cm="1">
        <f t="array" ref="H59">ROUND(MEDIAN(_xlfn._xlws.FILTER(Table1[imdb_score],Table1[director_name]=E59)),2)</f>
        <v>6.85</v>
      </c>
      <c r="I59" s="43" cm="1">
        <f t="array" ref="I59">ROUND(MODE(_xlfn._xlws.FILTER(Table1[imdb_score],Table1[director_name]=E59)),2)</f>
        <v>6.2</v>
      </c>
      <c r="J59" s="43" cm="1">
        <f t="array" ref="J59">ROUND(_xlfn.VAR.P(_xlfn._xlws.FILTER(Table1[imdb_score],Table1[director_name]=E59)),2)</f>
        <v>0.77</v>
      </c>
      <c r="K59" s="9" cm="1">
        <f t="array" ref="K59">ROUND(_xlfn.STDEV.P(_xlfn._xlws.FILTER(Table1[imdb_score],Table1[director_name]=E59)),2)</f>
        <v>0.88</v>
      </c>
      <c r="L59" s="9" cm="1">
        <f t="array" ref="L59">ROUND(MAX(_xlfn._xlws.FILTER(Table1[imdb_score],Table1[director_name]=E59)),2)</f>
        <v>8</v>
      </c>
      <c r="M59" s="43" cm="1">
        <f t="array" ref="M59">ROUND(MIN(_xlfn._xlws.FILTER(Table1[imdb_score],Table1[director_name]=E59)),2)</f>
        <v>5.7</v>
      </c>
      <c r="N59" s="47">
        <f t="shared" si="0"/>
        <v>0.57140000000000002</v>
      </c>
    </row>
    <row r="60" spans="1:14">
      <c r="A60" s="21" t="str">
        <v>Allen Coulter</v>
      </c>
      <c r="B60" s="21">
        <f>COUNTIF(Table1[director_name],A60)</f>
        <v>1</v>
      </c>
      <c r="C60" s="43">
        <f>ROUND(AVERAGEIF(Table1[director_name],A60,Table1[imdb_score]),2)</f>
        <v>7.2</v>
      </c>
      <c r="E60" s="10" t="str">
        <v>Mike Newell</v>
      </c>
      <c r="F60" s="21">
        <v>7</v>
      </c>
      <c r="G60" s="43">
        <v>6.84</v>
      </c>
      <c r="H60" s="43" cm="1">
        <f t="array" ref="H60">ROUND(MEDIAN(_xlfn._xlws.FILTER(Table1[imdb_score],Table1[director_name]=E60)),2)</f>
        <v>6.6</v>
      </c>
      <c r="I60" s="43" cm="1">
        <f t="array" ref="I60">ROUND(MODE(_xlfn._xlws.FILTER(Table1[imdb_score],Table1[director_name]=E60)),2)</f>
        <v>6.4</v>
      </c>
      <c r="J60" s="43" cm="1">
        <f t="array" ref="J60">ROUND(_xlfn.VAR.P(_xlfn._xlws.FILTER(Table1[imdb_score],Table1[director_name]=E60)),2)</f>
        <v>0.39</v>
      </c>
      <c r="K60" s="9" cm="1">
        <f t="array" ref="K60">ROUND(_xlfn.STDEV.P(_xlfn._xlws.FILTER(Table1[imdb_score],Table1[director_name]=E60)),2)</f>
        <v>0.62</v>
      </c>
      <c r="L60" s="9" cm="1">
        <f t="array" ref="L60">ROUND(MAX(_xlfn._xlws.FILTER(Table1[imdb_score],Table1[director_name]=E60)),2)</f>
        <v>7.8</v>
      </c>
      <c r="M60" s="43" cm="1">
        <f t="array" ref="M60">ROUND(MIN(_xlfn._xlws.FILTER(Table1[imdb_score],Table1[director_name]=E60)),2)</f>
        <v>6</v>
      </c>
      <c r="N60" s="47">
        <f t="shared" si="0"/>
        <v>0.5625</v>
      </c>
    </row>
    <row r="61" spans="1:14">
      <c r="A61" s="21" t="str">
        <v>Allen Hughes</v>
      </c>
      <c r="B61" s="21">
        <f>COUNTIF(Table1[director_name],A61)</f>
        <v>1</v>
      </c>
      <c r="C61" s="43">
        <f>ROUND(AVERAGEIF(Table1[director_name],A61,Table1[imdb_score]),2)</f>
        <v>6.2</v>
      </c>
      <c r="E61" s="10" t="str">
        <v>Tony Scott</v>
      </c>
      <c r="F61" s="21">
        <v>12</v>
      </c>
      <c r="G61" s="43">
        <v>6.79</v>
      </c>
      <c r="H61" s="43" cm="1">
        <f t="array" ref="H61">ROUND(MEDIAN(_xlfn._xlws.FILTER(Table1[imdb_score],Table1[director_name]=E61)),2)</f>
        <v>6.85</v>
      </c>
      <c r="I61" s="43" cm="1">
        <f t="array" ref="I61">ROUND(MODE(_xlfn._xlws.FILTER(Table1[imdb_score],Table1[director_name]=E61)),2)</f>
        <v>6.4</v>
      </c>
      <c r="J61" s="43" cm="1">
        <f t="array" ref="J61">ROUND(_xlfn.VAR.P(_xlfn._xlws.FILTER(Table1[imdb_score],Table1[director_name]=E61)),2)</f>
        <v>0.46</v>
      </c>
      <c r="K61" s="9" cm="1">
        <f t="array" ref="K61">ROUND(_xlfn.STDEV.P(_xlfn._xlws.FILTER(Table1[imdb_score],Table1[director_name]=E61)),2)</f>
        <v>0.68</v>
      </c>
      <c r="L61" s="9" cm="1">
        <f t="array" ref="L61">ROUND(MAX(_xlfn._xlws.FILTER(Table1[imdb_score],Table1[director_name]=E61)),2)</f>
        <v>8</v>
      </c>
      <c r="M61" s="43" cm="1">
        <f t="array" ref="M61">ROUND(MIN(_xlfn._xlws.FILTER(Table1[imdb_score],Table1[director_name]=E61)),2)</f>
        <v>5.8</v>
      </c>
      <c r="N61" s="47">
        <f t="shared" si="0"/>
        <v>0.55349999999999999</v>
      </c>
    </row>
    <row r="62" spans="1:14">
      <c r="A62" s="21" t="str">
        <v>Allison Anders</v>
      </c>
      <c r="B62" s="21">
        <f>COUNTIF(Table1[director_name],A62)</f>
        <v>2</v>
      </c>
      <c r="C62" s="43">
        <f>ROUND(AVERAGEIF(Table1[director_name],A62,Table1[imdb_score]),2)</f>
        <v>6.4</v>
      </c>
      <c r="E62" s="10" t="str">
        <v>Kevin Smith</v>
      </c>
      <c r="F62" s="21">
        <v>10</v>
      </c>
      <c r="G62" s="43">
        <v>6.78</v>
      </c>
      <c r="H62" s="43" cm="1">
        <f t="array" ref="H62">ROUND(MEDIAN(_xlfn._xlws.FILTER(Table1[imdb_score],Table1[director_name]=E62)),2)</f>
        <v>7.05</v>
      </c>
      <c r="I62" s="43" cm="1">
        <f t="array" ref="I62">ROUND(MODE(_xlfn._xlws.FILTER(Table1[imdb_score],Table1[director_name]=E62)),2)</f>
        <v>7.4</v>
      </c>
      <c r="J62" s="43" cm="1">
        <f t="array" ref="J62">ROUND(_xlfn.VAR.P(_xlfn._xlws.FILTER(Table1[imdb_score],Table1[director_name]=E62)),2)</f>
        <v>0.59</v>
      </c>
      <c r="K62" s="9" cm="1">
        <f t="array" ref="K62">ROUND(_xlfn.STDEV.P(_xlfn._xlws.FILTER(Table1[imdb_score],Table1[director_name]=E62)),2)</f>
        <v>0.77</v>
      </c>
      <c r="L62" s="9" cm="1">
        <f t="array" ref="L62">ROUND(MAX(_xlfn._xlws.FILTER(Table1[imdb_score],Table1[director_name]=E62)),2)</f>
        <v>7.8</v>
      </c>
      <c r="M62" s="43" cm="1">
        <f t="array" ref="M62">ROUND(MIN(_xlfn._xlws.FILTER(Table1[imdb_score],Table1[director_name]=E62)),2)</f>
        <v>5.4</v>
      </c>
      <c r="N62" s="47">
        <f t="shared" si="0"/>
        <v>0.54459999999999997</v>
      </c>
    </row>
    <row r="63" spans="1:14">
      <c r="A63" s="21" t="str">
        <v>Amy Heckerling</v>
      </c>
      <c r="B63" s="21">
        <f>COUNTIF(Table1[director_name],A63)</f>
        <v>3</v>
      </c>
      <c r="C63" s="43">
        <f>ROUND(AVERAGEIF(Table1[director_name],A63,Table1[imdb_score]),2)</f>
        <v>5.73</v>
      </c>
      <c r="E63" s="10" t="str">
        <v>Phillip Noyce</v>
      </c>
      <c r="F63" s="21">
        <v>9</v>
      </c>
      <c r="G63" s="43">
        <v>6.77</v>
      </c>
      <c r="H63" s="43" cm="1">
        <f t="array" ref="H63">ROUND(MEDIAN(_xlfn._xlws.FILTER(Table1[imdb_score],Table1[director_name]=E63)),2)</f>
        <v>6.7</v>
      </c>
      <c r="I63" s="43" cm="1">
        <f t="array" ref="I63">ROUND(MODE(_xlfn._xlws.FILTER(Table1[imdb_score],Table1[director_name]=E63)),2)</f>
        <v>6.7</v>
      </c>
      <c r="J63" s="43" cm="1">
        <f t="array" ref="J63">ROUND(_xlfn.VAR.P(_xlfn._xlws.FILTER(Table1[imdb_score],Table1[director_name]=E63)),2)</f>
        <v>0.14000000000000001</v>
      </c>
      <c r="K63" s="9" cm="1">
        <f t="array" ref="K63">ROUND(_xlfn.STDEV.P(_xlfn._xlws.FILTER(Table1[imdb_score],Table1[director_name]=E63)),2)</f>
        <v>0.37</v>
      </c>
      <c r="L63" s="9" cm="1">
        <f t="array" ref="L63">ROUND(MAX(_xlfn._xlws.FILTER(Table1[imdb_score],Table1[director_name]=E63)),2)</f>
        <v>7.5</v>
      </c>
      <c r="M63" s="43" cm="1">
        <f t="array" ref="M63">ROUND(MIN(_xlfn._xlws.FILTER(Table1[imdb_score],Table1[director_name]=E63)),2)</f>
        <v>6.2</v>
      </c>
      <c r="N63" s="47">
        <f t="shared" si="0"/>
        <v>0.51780000000000004</v>
      </c>
    </row>
    <row r="64" spans="1:14">
      <c r="A64" s="21" t="str">
        <v>Anand Tucker</v>
      </c>
      <c r="B64" s="21">
        <f>COUNTIF(Table1[director_name],A64)</f>
        <v>2</v>
      </c>
      <c r="C64" s="43">
        <f>ROUND(AVERAGEIF(Table1[director_name],A64,Table1[imdb_score]),2)</f>
        <v>6.65</v>
      </c>
      <c r="E64" s="10" t="str">
        <v>Roger Donaldson</v>
      </c>
      <c r="F64" s="21">
        <v>7</v>
      </c>
      <c r="G64" s="43">
        <v>6.77</v>
      </c>
      <c r="H64" s="43" cm="1">
        <f t="array" ref="H64">ROUND(MEDIAN(_xlfn._xlws.FILTER(Table1[imdb_score],Table1[director_name]=E64)),2)</f>
        <v>7</v>
      </c>
      <c r="I64" s="43" cm="1">
        <f t="array" ref="I64">ROUND(MODE(_xlfn._xlws.FILTER(Table1[imdb_score],Table1[director_name]=E64)),2)</f>
        <v>5.8</v>
      </c>
      <c r="J64" s="43" cm="1">
        <f t="array" ref="J64">ROUND(_xlfn.VAR.P(_xlfn._xlws.FILTER(Table1[imdb_score],Table1[director_name]=E64)),2)</f>
        <v>0.56999999999999995</v>
      </c>
      <c r="K64" s="9" cm="1">
        <f t="array" ref="K64">ROUND(_xlfn.STDEV.P(_xlfn._xlws.FILTER(Table1[imdb_score],Table1[director_name]=E64)),2)</f>
        <v>0.76</v>
      </c>
      <c r="L64" s="9" cm="1">
        <f t="array" ref="L64">ROUND(MAX(_xlfn._xlws.FILTER(Table1[imdb_score],Table1[director_name]=E64)),2)</f>
        <v>7.9</v>
      </c>
      <c r="M64" s="43" cm="1">
        <f t="array" ref="M64">ROUND(MIN(_xlfn._xlws.FILTER(Table1[imdb_score],Table1[director_name]=E64)),2)</f>
        <v>5.8</v>
      </c>
      <c r="N64" s="47">
        <f t="shared" si="0"/>
        <v>0.51780000000000004</v>
      </c>
    </row>
    <row r="65" spans="1:14">
      <c r="A65" s="21" t="str">
        <v>André Øvredal</v>
      </c>
      <c r="B65" s="21">
        <f>COUNTIF(Table1[director_name],A65)</f>
        <v>1</v>
      </c>
      <c r="C65" s="43">
        <f>ROUND(AVERAGEIF(Table1[director_name],A65,Table1[imdb_score]),2)</f>
        <v>7</v>
      </c>
      <c r="E65" s="10" t="str">
        <v>Wolfgang Petersen</v>
      </c>
      <c r="F65" s="21">
        <v>6</v>
      </c>
      <c r="G65" s="43">
        <v>6.77</v>
      </c>
      <c r="H65" s="43" cm="1">
        <f t="array" ref="H65">ROUND(MEDIAN(_xlfn._xlws.FILTER(Table1[imdb_score],Table1[director_name]=E65)),2)</f>
        <v>6.5</v>
      </c>
      <c r="I65" s="43" cm="1">
        <f t="array" ref="I65">ROUND(MODE(_xlfn._xlws.FILTER(Table1[imdb_score],Table1[director_name]=E65)),2)</f>
        <v>6.4</v>
      </c>
      <c r="J65" s="43" cm="1">
        <f t="array" ref="J65">ROUND(_xlfn.VAR.P(_xlfn._xlws.FILTER(Table1[imdb_score],Table1[director_name]=E65)),2)</f>
        <v>0.75</v>
      </c>
      <c r="K65" s="9" cm="1">
        <f t="array" ref="K65">ROUND(_xlfn.STDEV.P(_xlfn._xlws.FILTER(Table1[imdb_score],Table1[director_name]=E65)),2)</f>
        <v>0.87</v>
      </c>
      <c r="L65" s="9" cm="1">
        <f t="array" ref="L65">ROUND(MAX(_xlfn._xlws.FILTER(Table1[imdb_score],Table1[director_name]=E65)),2)</f>
        <v>8.4</v>
      </c>
      <c r="M65" s="43" cm="1">
        <f t="array" ref="M65">ROUND(MIN(_xlfn._xlws.FILTER(Table1[imdb_score],Table1[director_name]=E65)),2)</f>
        <v>5.6</v>
      </c>
      <c r="N65" s="47">
        <f t="shared" si="0"/>
        <v>0.51780000000000004</v>
      </c>
    </row>
    <row r="66" spans="1:14">
      <c r="A66" s="21" t="str">
        <v>Andrea Di Stefano</v>
      </c>
      <c r="B66" s="21">
        <f>COUNTIF(Table1[director_name],A66)</f>
        <v>1</v>
      </c>
      <c r="C66" s="43">
        <f>ROUND(AVERAGEIF(Table1[director_name],A66,Table1[imdb_score]),2)</f>
        <v>6.6</v>
      </c>
      <c r="E66" s="10" t="str">
        <v>Neil Jordan</v>
      </c>
      <c r="F66" s="21">
        <v>8</v>
      </c>
      <c r="G66" s="43">
        <v>6.76</v>
      </c>
      <c r="H66" s="43" cm="1">
        <f t="array" ref="H66">ROUND(MEDIAN(_xlfn._xlws.FILTER(Table1[imdb_score],Table1[director_name]=E66)),2)</f>
        <v>6.95</v>
      </c>
      <c r="I66" s="43" t="e" cm="1">
        <f t="array" ref="I66">ROUND(MODE(_xlfn._xlws.FILTER(Table1[imdb_score],Table1[director_name]=E66)),2)</f>
        <v>#N/A</v>
      </c>
      <c r="J66" s="43" cm="1">
        <f t="array" ref="J66">ROUND(_xlfn.VAR.P(_xlfn._xlws.FILTER(Table1[imdb_score],Table1[director_name]=E66)),2)</f>
        <v>0.44</v>
      </c>
      <c r="K66" s="9" cm="1">
        <f t="array" ref="K66">ROUND(_xlfn.STDEV.P(_xlfn._xlws.FILTER(Table1[imdb_score],Table1[director_name]=E66)),2)</f>
        <v>0.66</v>
      </c>
      <c r="L66" s="9" cm="1">
        <f t="array" ref="L66">ROUND(MAX(_xlfn._xlws.FILTER(Table1[imdb_score],Table1[director_name]=E66)),2)</f>
        <v>7.6</v>
      </c>
      <c r="M66" s="43" cm="1">
        <f t="array" ref="M66">ROUND(MIN(_xlfn._xlws.FILTER(Table1[imdb_score],Table1[director_name]=E66)),2)</f>
        <v>5.5</v>
      </c>
      <c r="N66" s="47">
        <f t="shared" si="0"/>
        <v>0.50890000000000002</v>
      </c>
    </row>
    <row r="67" spans="1:14">
      <c r="A67" s="21" t="str">
        <v>Andrés Muschietti</v>
      </c>
      <c r="B67" s="21">
        <f>COUNTIF(Table1[director_name],A67)</f>
        <v>1</v>
      </c>
      <c r="C67" s="43">
        <f>ROUND(AVERAGEIF(Table1[director_name],A67,Table1[imdb_score]),2)</f>
        <v>6.2</v>
      </c>
      <c r="E67" s="10" t="str">
        <v>John Carpenter</v>
      </c>
      <c r="F67" s="21">
        <v>10</v>
      </c>
      <c r="G67" s="43">
        <v>6.73</v>
      </c>
      <c r="H67" s="43" cm="1">
        <f t="array" ref="H67">ROUND(MEDIAN(_xlfn._xlws.FILTER(Table1[imdb_score],Table1[director_name]=E67)),2)</f>
        <v>7</v>
      </c>
      <c r="I67" s="43" cm="1">
        <f t="array" ref="I67">ROUND(MODE(_xlfn._xlws.FILTER(Table1[imdb_score],Table1[director_name]=E67)),2)</f>
        <v>7.3</v>
      </c>
      <c r="J67" s="43" cm="1">
        <f t="array" ref="J67">ROUND(_xlfn.VAR.P(_xlfn._xlws.FILTER(Table1[imdb_score],Table1[director_name]=E67)),2)</f>
        <v>0.99</v>
      </c>
      <c r="K67" s="9" cm="1">
        <f t="array" ref="K67">ROUND(_xlfn.STDEV.P(_xlfn._xlws.FILTER(Table1[imdb_score],Table1[director_name]=E67)),2)</f>
        <v>1</v>
      </c>
      <c r="L67" s="9" cm="1">
        <f t="array" ref="L67">ROUND(MAX(_xlfn._xlws.FILTER(Table1[imdb_score],Table1[director_name]=E67)),2)</f>
        <v>8.1999999999999993</v>
      </c>
      <c r="M67" s="43" cm="1">
        <f t="array" ref="M67">ROUND(MIN(_xlfn._xlws.FILTER(Table1[imdb_score],Table1[director_name]=E67)),2)</f>
        <v>4.9000000000000004</v>
      </c>
      <c r="N67" s="47">
        <f t="shared" si="0"/>
        <v>0.49099999999999999</v>
      </c>
    </row>
    <row r="68" spans="1:14">
      <c r="A68" s="21" t="str">
        <v>Andrew Adamson</v>
      </c>
      <c r="B68" s="21">
        <f>COUNTIF(Table1[director_name],A68)</f>
        <v>4</v>
      </c>
      <c r="C68" s="43">
        <f>ROUND(AVERAGEIF(Table1[director_name],A68,Table1[imdb_score]),2)</f>
        <v>7.15</v>
      </c>
      <c r="E68" s="10" t="str">
        <v>Spike Lee</v>
      </c>
      <c r="F68" s="21">
        <v>15</v>
      </c>
      <c r="G68" s="43">
        <v>6.73</v>
      </c>
      <c r="H68" s="43" cm="1">
        <f t="array" ref="H68">ROUND(MEDIAN(_xlfn._xlws.FILTER(Table1[imdb_score],Table1[director_name]=E68)),2)</f>
        <v>6.6</v>
      </c>
      <c r="I68" s="43" cm="1">
        <f t="array" ref="I68">ROUND(MODE(_xlfn._xlws.FILTER(Table1[imdb_score],Table1[director_name]=E68)),2)</f>
        <v>6.5</v>
      </c>
      <c r="J68" s="43" cm="1">
        <f t="array" ref="J68">ROUND(_xlfn.VAR.P(_xlfn._xlws.FILTER(Table1[imdb_score],Table1[director_name]=E68)),2)</f>
        <v>0.57999999999999996</v>
      </c>
      <c r="K68" s="9" cm="1">
        <f t="array" ref="K68">ROUND(_xlfn.STDEV.P(_xlfn._xlws.FILTER(Table1[imdb_score],Table1[director_name]=E68)),2)</f>
        <v>0.76</v>
      </c>
      <c r="L68" s="9" cm="1">
        <f t="array" ref="L68">ROUND(MAX(_xlfn._xlws.FILTER(Table1[imdb_score],Table1[director_name]=E68)),2)</f>
        <v>7.9</v>
      </c>
      <c r="M68" s="43" cm="1">
        <f t="array" ref="M68">ROUND(MIN(_xlfn._xlws.FILTER(Table1[imdb_score],Table1[director_name]=E68)),2)</f>
        <v>5</v>
      </c>
      <c r="N68" s="47">
        <f t="shared" si="0"/>
        <v>0.49099999999999999</v>
      </c>
    </row>
    <row r="69" spans="1:14">
      <c r="A69" s="21" t="str">
        <v>Andrew Bergman</v>
      </c>
      <c r="B69" s="21">
        <f>COUNTIF(Table1[director_name],A69)</f>
        <v>2</v>
      </c>
      <c r="C69" s="43">
        <f>ROUND(AVERAGEIF(Table1[director_name],A69,Table1[imdb_score]),2)</f>
        <v>4.8</v>
      </c>
      <c r="E69" s="10" t="str">
        <v>George Miller</v>
      </c>
      <c r="F69" s="21">
        <v>6</v>
      </c>
      <c r="G69" s="43">
        <v>6.68</v>
      </c>
      <c r="H69" s="43" cm="1">
        <f t="array" ref="H69">ROUND(MEDIAN(_xlfn._xlws.FILTER(Table1[imdb_score],Table1[director_name]=E69)),2)</f>
        <v>6.35</v>
      </c>
      <c r="I69" s="43" t="e" cm="1">
        <f t="array" ref="I69">ROUND(MODE(_xlfn._xlws.FILTER(Table1[imdb_score],Table1[director_name]=E69)),2)</f>
        <v>#N/A</v>
      </c>
      <c r="J69" s="43" cm="1">
        <f t="array" ref="J69">ROUND(_xlfn.VAR.P(_xlfn._xlws.FILTER(Table1[imdb_score],Table1[director_name]=E69)),2)</f>
        <v>0.75</v>
      </c>
      <c r="K69" s="9" cm="1">
        <f t="array" ref="K69">ROUND(_xlfn.STDEV.P(_xlfn._xlws.FILTER(Table1[imdb_score],Table1[director_name]=E69)),2)</f>
        <v>0.87</v>
      </c>
      <c r="L69" s="9" cm="1">
        <f t="array" ref="L69">ROUND(MAX(_xlfn._xlws.FILTER(Table1[imdb_score],Table1[director_name]=E69)),2)</f>
        <v>8.1</v>
      </c>
      <c r="M69" s="43" cm="1">
        <f t="array" ref="M69">ROUND(MIN(_xlfn._xlws.FILTER(Table1[imdb_score],Table1[director_name]=E69)),2)</f>
        <v>5.8</v>
      </c>
      <c r="N69" s="47">
        <f t="shared" si="0"/>
        <v>0.47320000000000001</v>
      </c>
    </row>
    <row r="70" spans="1:14">
      <c r="A70" s="21" t="str">
        <v>Andrew Currie</v>
      </c>
      <c r="B70" s="21">
        <f>COUNTIF(Table1[director_name],A70)</f>
        <v>1</v>
      </c>
      <c r="C70" s="43">
        <f>ROUND(AVERAGEIF(Table1[director_name],A70,Table1[imdb_score]),2)</f>
        <v>6.8</v>
      </c>
      <c r="E70" s="10" t="str">
        <v>Steven Soderbergh</v>
      </c>
      <c r="F70" s="21">
        <v>15</v>
      </c>
      <c r="G70" s="43">
        <v>6.68</v>
      </c>
      <c r="H70" s="43" cm="1">
        <f t="array" ref="H70">ROUND(MEDIAN(_xlfn._xlws.FILTER(Table1[imdb_score],Table1[director_name]=E70)),2)</f>
        <v>6.9</v>
      </c>
      <c r="I70" s="43" cm="1">
        <f t="array" ref="I70">ROUND(MODE(_xlfn._xlws.FILTER(Table1[imdb_score],Table1[director_name]=E70)),2)</f>
        <v>6.1</v>
      </c>
      <c r="J70" s="43" cm="1">
        <f t="array" ref="J70">ROUND(_xlfn.VAR.P(_xlfn._xlws.FILTER(Table1[imdb_score],Table1[director_name]=E70)),2)</f>
        <v>0.57999999999999996</v>
      </c>
      <c r="K70" s="9" cm="1">
        <f t="array" ref="K70">ROUND(_xlfn.STDEV.P(_xlfn._xlws.FILTER(Table1[imdb_score],Table1[director_name]=E70)),2)</f>
        <v>0.76</v>
      </c>
      <c r="L70" s="9" cm="1">
        <f t="array" ref="L70">ROUND(MAX(_xlfn._xlws.FILTER(Table1[imdb_score],Table1[director_name]=E70)),2)</f>
        <v>7.8</v>
      </c>
      <c r="M70" s="43" cm="1">
        <f t="array" ref="M70">ROUND(MIN(_xlfn._xlws.FILTER(Table1[imdb_score],Table1[director_name]=E70)),2)</f>
        <v>4.7</v>
      </c>
      <c r="N70" s="47">
        <f t="shared" si="0"/>
        <v>0.47320000000000001</v>
      </c>
    </row>
    <row r="71" spans="1:14">
      <c r="A71" s="21" t="str">
        <v>Andrew Davis</v>
      </c>
      <c r="B71" s="21">
        <f>COUNTIF(Table1[director_name],A71)</f>
        <v>4</v>
      </c>
      <c r="C71" s="43">
        <f>ROUND(AVERAGEIF(Table1[director_name],A71,Table1[imdb_score]),2)</f>
        <v>6.5</v>
      </c>
      <c r="E71" s="10" t="str">
        <v>David Gordon Green</v>
      </c>
      <c r="F71" s="21">
        <v>6</v>
      </c>
      <c r="G71" s="43">
        <v>6.67</v>
      </c>
      <c r="H71" s="43" cm="1">
        <f t="array" ref="H71">ROUND(MEDIAN(_xlfn._xlws.FILTER(Table1[imdb_score],Table1[director_name]=E71)),2)</f>
        <v>6.9</v>
      </c>
      <c r="I71" s="43" cm="1">
        <f t="array" ref="I71">ROUND(MODE(_xlfn._xlws.FILTER(Table1[imdb_score],Table1[director_name]=E71)),2)</f>
        <v>6.9</v>
      </c>
      <c r="J71" s="43" cm="1">
        <f t="array" ref="J71">ROUND(_xlfn.VAR.P(_xlfn._xlws.FILTER(Table1[imdb_score],Table1[director_name]=E71)),2)</f>
        <v>0.4</v>
      </c>
      <c r="K71" s="9" cm="1">
        <f t="array" ref="K71">ROUND(_xlfn.STDEV.P(_xlfn._xlws.FILTER(Table1[imdb_score],Table1[director_name]=E71)),2)</f>
        <v>0.63</v>
      </c>
      <c r="L71" s="9" cm="1">
        <f t="array" ref="L71">ROUND(MAX(_xlfn._xlws.FILTER(Table1[imdb_score],Table1[director_name]=E71)),2)</f>
        <v>7.5</v>
      </c>
      <c r="M71" s="43" cm="1">
        <f t="array" ref="M71">ROUND(MIN(_xlfn._xlws.FILTER(Table1[imdb_score],Table1[director_name]=E71)),2)</f>
        <v>5.6</v>
      </c>
      <c r="N71" s="47">
        <f t="shared" si="0"/>
        <v>0.44640000000000002</v>
      </c>
    </row>
    <row r="72" spans="1:14">
      <c r="A72" s="21" t="str">
        <v>Andrew Dominik</v>
      </c>
      <c r="B72" s="21">
        <f>COUNTIF(Table1[director_name],A72)</f>
        <v>2</v>
      </c>
      <c r="C72" s="43">
        <f>ROUND(AVERAGEIF(Table1[director_name],A72,Table1[imdb_score]),2)</f>
        <v>6.85</v>
      </c>
      <c r="E72" s="10" t="str">
        <v>Louis Leterrier</v>
      </c>
      <c r="F72" s="21">
        <v>6</v>
      </c>
      <c r="G72" s="43">
        <v>6.67</v>
      </c>
      <c r="H72" s="43" cm="1">
        <f t="array" ref="H72">ROUND(MEDIAN(_xlfn._xlws.FILTER(Table1[imdb_score],Table1[director_name]=E72)),2)</f>
        <v>6.8</v>
      </c>
      <c r="I72" s="43" cm="1">
        <f t="array" ref="I72">ROUND(MODE(_xlfn._xlws.FILTER(Table1[imdb_score],Table1[director_name]=E72)),2)</f>
        <v>6.8</v>
      </c>
      <c r="J72" s="43" cm="1">
        <f t="array" ref="J72">ROUND(_xlfn.VAR.P(_xlfn._xlws.FILTER(Table1[imdb_score],Table1[director_name]=E72)),2)</f>
        <v>0.24</v>
      </c>
      <c r="K72" s="9" cm="1">
        <f t="array" ref="K72">ROUND(_xlfn.STDEV.P(_xlfn._xlws.FILTER(Table1[imdb_score],Table1[director_name]=E72)),2)</f>
        <v>0.49</v>
      </c>
      <c r="L72" s="9" cm="1">
        <f t="array" ref="L72">ROUND(MAX(_xlfn._xlws.FILTER(Table1[imdb_score],Table1[director_name]=E72)),2)</f>
        <v>7.3</v>
      </c>
      <c r="M72" s="43" cm="1">
        <f t="array" ref="M72">ROUND(MIN(_xlfn._xlws.FILTER(Table1[imdb_score],Table1[director_name]=E72)),2)</f>
        <v>5.8</v>
      </c>
      <c r="N72" s="47">
        <f t="shared" si="0"/>
        <v>0.44640000000000002</v>
      </c>
    </row>
    <row r="73" spans="1:14">
      <c r="A73" s="21" t="str">
        <v>Andrew Douglas</v>
      </c>
      <c r="B73" s="21">
        <f>COUNTIF(Table1[director_name],A73)</f>
        <v>1</v>
      </c>
      <c r="C73" s="43">
        <f>ROUND(AVERAGEIF(Table1[director_name],A73,Table1[imdb_score]),2)</f>
        <v>6</v>
      </c>
      <c r="E73" s="10" t="str">
        <v>Peter Berg</v>
      </c>
      <c r="F73" s="21">
        <v>6</v>
      </c>
      <c r="G73" s="43">
        <v>6.67</v>
      </c>
      <c r="H73" s="43" cm="1">
        <f t="array" ref="H73">ROUND(MEDIAN(_xlfn._xlws.FILTER(Table1[imdb_score],Table1[director_name]=E73)),2)</f>
        <v>6.55</v>
      </c>
      <c r="I73" s="43" t="e" cm="1">
        <f t="array" ref="I73">ROUND(MODE(_xlfn._xlws.FILTER(Table1[imdb_score],Table1[director_name]=E73)),2)</f>
        <v>#N/A</v>
      </c>
      <c r="J73" s="43" cm="1">
        <f t="array" ref="J73">ROUND(_xlfn.VAR.P(_xlfn._xlws.FILTER(Table1[imdb_score],Table1[director_name]=E73)),2)</f>
        <v>0.31</v>
      </c>
      <c r="K73" s="9" cm="1">
        <f t="array" ref="K73">ROUND(_xlfn.STDEV.P(_xlfn._xlws.FILTER(Table1[imdb_score],Table1[director_name]=E73)),2)</f>
        <v>0.56000000000000005</v>
      </c>
      <c r="L73" s="9" cm="1">
        <f t="array" ref="L73">ROUND(MAX(_xlfn._xlws.FILTER(Table1[imdb_score],Table1[director_name]=E73)),2)</f>
        <v>7.6</v>
      </c>
      <c r="M73" s="43" cm="1">
        <f t="array" ref="M73">ROUND(MIN(_xlfn._xlws.FILTER(Table1[imdb_score],Table1[director_name]=E73)),2)</f>
        <v>5.9</v>
      </c>
      <c r="N73" s="47">
        <f t="shared" si="0"/>
        <v>0.44640000000000002</v>
      </c>
    </row>
    <row r="74" spans="1:14">
      <c r="A74" s="21" t="str">
        <v>Andrew Erwin</v>
      </c>
      <c r="B74" s="21">
        <f>COUNTIF(Table1[director_name],A74)</f>
        <v>1</v>
      </c>
      <c r="C74" s="43">
        <f>ROUND(AVERAGEIF(Table1[director_name],A74,Table1[imdb_score]),2)</f>
        <v>5.4</v>
      </c>
      <c r="E74" s="10" t="str">
        <v>Todd Phillips</v>
      </c>
      <c r="F74" s="21">
        <v>7</v>
      </c>
      <c r="G74" s="43">
        <v>6.66</v>
      </c>
      <c r="H74" s="43" cm="1">
        <f t="array" ref="H74">ROUND(MEDIAN(_xlfn._xlws.FILTER(Table1[imdb_score],Table1[director_name]=E74)),2)</f>
        <v>6.5</v>
      </c>
      <c r="I74" s="43" cm="1">
        <f t="array" ref="I74">ROUND(MODE(_xlfn._xlws.FILTER(Table1[imdb_score],Table1[director_name]=E74)),2)</f>
        <v>6.5</v>
      </c>
      <c r="J74" s="43" cm="1">
        <f t="array" ref="J74">ROUND(_xlfn.VAR.P(_xlfn._xlws.FILTER(Table1[imdb_score],Table1[director_name]=E74)),2)</f>
        <v>0.36</v>
      </c>
      <c r="K74" s="9" cm="1">
        <f t="array" ref="K74">ROUND(_xlfn.STDEV.P(_xlfn._xlws.FILTER(Table1[imdb_score],Table1[director_name]=E74)),2)</f>
        <v>0.6</v>
      </c>
      <c r="L74" s="9" cm="1">
        <f t="array" ref="L74">ROUND(MAX(_xlfn._xlws.FILTER(Table1[imdb_score],Table1[director_name]=E74)),2)</f>
        <v>7.8</v>
      </c>
      <c r="M74" s="43" cm="1">
        <f t="array" ref="M74">ROUND(MIN(_xlfn._xlws.FILTER(Table1[imdb_score],Table1[director_name]=E74)),2)</f>
        <v>5.9</v>
      </c>
      <c r="N74" s="47">
        <f t="shared" si="0"/>
        <v>0.4375</v>
      </c>
    </row>
    <row r="75" spans="1:14">
      <c r="A75" s="21" t="str">
        <v>Andrew Fleming</v>
      </c>
      <c r="B75" s="21">
        <f>COUNTIF(Table1[director_name],A75)</f>
        <v>4</v>
      </c>
      <c r="C75" s="43">
        <f>ROUND(AVERAGEIF(Table1[director_name],A75,Table1[imdb_score]),2)</f>
        <v>6.15</v>
      </c>
      <c r="E75" s="10" t="str">
        <v>Chris Columbus</v>
      </c>
      <c r="F75" s="21">
        <v>11</v>
      </c>
      <c r="G75" s="43">
        <v>6.65</v>
      </c>
      <c r="H75" s="43" cm="1">
        <f t="array" ref="H75">ROUND(MEDIAN(_xlfn._xlws.FILTER(Table1[imdb_score],Table1[director_name]=E75)),2)</f>
        <v>6.8</v>
      </c>
      <c r="I75" s="43" cm="1">
        <f t="array" ref="I75">ROUND(MODE(_xlfn._xlws.FILTER(Table1[imdb_score],Table1[director_name]=E75)),2)</f>
        <v>7.5</v>
      </c>
      <c r="J75" s="43" cm="1">
        <f t="array" ref="J75">ROUND(_xlfn.VAR.P(_xlfn._xlws.FILTER(Table1[imdb_score],Table1[director_name]=E75)),2)</f>
        <v>0.52</v>
      </c>
      <c r="K75" s="9" cm="1">
        <f t="array" ref="K75">ROUND(_xlfn.STDEV.P(_xlfn._xlws.FILTER(Table1[imdb_score],Table1[director_name]=E75)),2)</f>
        <v>0.72</v>
      </c>
      <c r="L75" s="9" cm="1">
        <f t="array" ref="L75">ROUND(MAX(_xlfn._xlws.FILTER(Table1[imdb_score],Table1[director_name]=E75)),2)</f>
        <v>7.5</v>
      </c>
      <c r="M75" s="43" cm="1">
        <f t="array" ref="M75">ROUND(MIN(_xlfn._xlws.FILTER(Table1[imdb_score],Table1[director_name]=E75)),2)</f>
        <v>5.3</v>
      </c>
      <c r="N75" s="47">
        <f t="shared" si="0"/>
        <v>0.42849999999999999</v>
      </c>
    </row>
    <row r="76" spans="1:14">
      <c r="A76" s="21" t="str">
        <v>Andrew Haigh</v>
      </c>
      <c r="B76" s="21">
        <f>COUNTIF(Table1[director_name],A76)</f>
        <v>1</v>
      </c>
      <c r="C76" s="43">
        <f>ROUND(AVERAGEIF(Table1[director_name],A76,Table1[imdb_score]),2)</f>
        <v>7.7</v>
      </c>
      <c r="E76" s="10" t="str">
        <v>John McTiernan</v>
      </c>
      <c r="F76" s="21">
        <v>10</v>
      </c>
      <c r="G76" s="43">
        <v>6.63</v>
      </c>
      <c r="H76" s="43" cm="1">
        <f t="array" ref="H76">ROUND(MEDIAN(_xlfn._xlws.FILTER(Table1[imdb_score],Table1[director_name]=E76)),2)</f>
        <v>6.7</v>
      </c>
      <c r="I76" s="43" cm="1">
        <f t="array" ref="I76">ROUND(MODE(_xlfn._xlws.FILTER(Table1[imdb_score],Table1[director_name]=E76)),2)</f>
        <v>7.6</v>
      </c>
      <c r="J76" s="43" cm="1">
        <f t="array" ref="J76">ROUND(_xlfn.VAR.P(_xlfn._xlws.FILTER(Table1[imdb_score],Table1[director_name]=E76)),2)</f>
        <v>1.95</v>
      </c>
      <c r="K76" s="9" cm="1">
        <f t="array" ref="K76">ROUND(_xlfn.STDEV.P(_xlfn._xlws.FILTER(Table1[imdb_score],Table1[director_name]=E76)),2)</f>
        <v>1.4</v>
      </c>
      <c r="L76" s="9" cm="1">
        <f t="array" ref="L76">ROUND(MAX(_xlfn._xlws.FILTER(Table1[imdb_score],Table1[director_name]=E76)),2)</f>
        <v>8.1999999999999993</v>
      </c>
      <c r="M76" s="43" cm="1">
        <f t="array" ref="M76">ROUND(MIN(_xlfn._xlws.FILTER(Table1[imdb_score],Table1[director_name]=E76)),2)</f>
        <v>3</v>
      </c>
      <c r="N76" s="47">
        <f t="shared" ref="N76:N123" si="1">PERCENTRANK($G$11:$G$123,G76,4)</f>
        <v>0.41070000000000001</v>
      </c>
    </row>
    <row r="77" spans="1:14">
      <c r="A77" s="21" t="str">
        <v>Andrew Morahan</v>
      </c>
      <c r="B77" s="21">
        <f>COUNTIF(Table1[director_name],A77)</f>
        <v>1</v>
      </c>
      <c r="C77" s="43">
        <f>ROUND(AVERAGEIF(Table1[director_name],A77,Table1[imdb_score]),2)</f>
        <v>4.3</v>
      </c>
      <c r="E77" s="10" t="str">
        <v>Richard Donner</v>
      </c>
      <c r="F77" s="21">
        <v>9</v>
      </c>
      <c r="G77" s="43">
        <v>6.63</v>
      </c>
      <c r="H77" s="43" cm="1">
        <f t="array" ref="H77">ROUND(MEDIAN(_xlfn._xlws.FILTER(Table1[imdb_score],Table1[director_name]=E77)),2)</f>
        <v>6.7</v>
      </c>
      <c r="I77" s="43" cm="1">
        <f t="array" ref="I77">ROUND(MODE(_xlfn._xlws.FILTER(Table1[imdb_score],Table1[director_name]=E77)),2)</f>
        <v>6.6</v>
      </c>
      <c r="J77" s="43" cm="1">
        <f t="array" ref="J77">ROUND(_xlfn.VAR.P(_xlfn._xlws.FILTER(Table1[imdb_score],Table1[director_name]=E77)),2)</f>
        <v>0.2</v>
      </c>
      <c r="K77" s="9" cm="1">
        <f t="array" ref="K77">ROUND(_xlfn.STDEV.P(_xlfn._xlws.FILTER(Table1[imdb_score],Table1[director_name]=E77)),2)</f>
        <v>0.45</v>
      </c>
      <c r="L77" s="9" cm="1">
        <f t="array" ref="L77">ROUND(MAX(_xlfn._xlws.FILTER(Table1[imdb_score],Table1[director_name]=E77)),2)</f>
        <v>7.3</v>
      </c>
      <c r="M77" s="43" cm="1">
        <f t="array" ref="M77">ROUND(MIN(_xlfn._xlws.FILTER(Table1[imdb_score],Table1[director_name]=E77)),2)</f>
        <v>5.6</v>
      </c>
      <c r="N77" s="47">
        <f t="shared" si="1"/>
        <v>0.41070000000000001</v>
      </c>
    </row>
    <row r="78" spans="1:14">
      <c r="A78" s="21" t="str">
        <v>Andrew Niccol</v>
      </c>
      <c r="B78" s="21">
        <f>COUNTIF(Table1[director_name],A78)</f>
        <v>4</v>
      </c>
      <c r="C78" s="43">
        <f>ROUND(AVERAGEIF(Table1[director_name],A78,Table1[imdb_score]),2)</f>
        <v>7</v>
      </c>
      <c r="E78" s="10" t="str">
        <v>Gary Fleder</v>
      </c>
      <c r="F78" s="21">
        <v>6</v>
      </c>
      <c r="G78" s="43">
        <v>6.62</v>
      </c>
      <c r="H78" s="43" cm="1">
        <f t="array" ref="H78">ROUND(MEDIAN(_xlfn._xlws.FILTER(Table1[imdb_score],Table1[director_name]=E78)),2)</f>
        <v>6.55</v>
      </c>
      <c r="I78" s="43" t="e" cm="1">
        <f t="array" ref="I78">ROUND(MODE(_xlfn._xlws.FILTER(Table1[imdb_score],Table1[director_name]=E78)),2)</f>
        <v>#N/A</v>
      </c>
      <c r="J78" s="43" cm="1">
        <f t="array" ref="J78">ROUND(_xlfn.VAR.P(_xlfn._xlws.FILTER(Table1[imdb_score],Table1[director_name]=E78)),2)</f>
        <v>0.13</v>
      </c>
      <c r="K78" s="9" cm="1">
        <f t="array" ref="K78">ROUND(_xlfn.STDEV.P(_xlfn._xlws.FILTER(Table1[imdb_score],Table1[director_name]=E78)),2)</f>
        <v>0.36</v>
      </c>
      <c r="L78" s="9" cm="1">
        <f t="array" ref="L78">ROUND(MAX(_xlfn._xlws.FILTER(Table1[imdb_score],Table1[director_name]=E78)),2)</f>
        <v>7.3</v>
      </c>
      <c r="M78" s="43" cm="1">
        <f t="array" ref="M78">ROUND(MIN(_xlfn._xlws.FILTER(Table1[imdb_score],Table1[director_name]=E78)),2)</f>
        <v>6.2</v>
      </c>
      <c r="N78" s="47">
        <f t="shared" si="1"/>
        <v>0.39279999999999998</v>
      </c>
    </row>
    <row r="79" spans="1:14">
      <c r="A79" s="21" t="str">
        <v>Andrew Stanton</v>
      </c>
      <c r="B79" s="21">
        <f>COUNTIF(Table1[director_name],A79)</f>
        <v>3</v>
      </c>
      <c r="C79" s="43">
        <f>ROUND(AVERAGEIF(Table1[director_name],A79,Table1[imdb_score]),2)</f>
        <v>7.73</v>
      </c>
      <c r="E79" s="10" t="str">
        <v>Michael Bay</v>
      </c>
      <c r="F79" s="21">
        <v>12</v>
      </c>
      <c r="G79" s="43">
        <v>6.62</v>
      </c>
      <c r="H79" s="43" cm="1">
        <f t="array" ref="H79">ROUND(MEDIAN(_xlfn._xlws.FILTER(Table1[imdb_score],Table1[director_name]=E79)),2)</f>
        <v>6.6</v>
      </c>
      <c r="I79" s="43" cm="1">
        <f t="array" ref="I79">ROUND(MODE(_xlfn._xlws.FILTER(Table1[imdb_score],Table1[director_name]=E79)),2)</f>
        <v>7.4</v>
      </c>
      <c r="J79" s="43" cm="1">
        <f t="array" ref="J79">ROUND(_xlfn.VAR.P(_xlfn._xlws.FILTER(Table1[imdb_score],Table1[director_name]=E79)),2)</f>
        <v>0.26</v>
      </c>
      <c r="K79" s="9" cm="1">
        <f t="array" ref="K79">ROUND(_xlfn.STDEV.P(_xlfn._xlws.FILTER(Table1[imdb_score],Table1[director_name]=E79)),2)</f>
        <v>0.51</v>
      </c>
      <c r="L79" s="9" cm="1">
        <f t="array" ref="L79">ROUND(MAX(_xlfn._xlws.FILTER(Table1[imdb_score],Table1[director_name]=E79)),2)</f>
        <v>7.4</v>
      </c>
      <c r="M79" s="43" cm="1">
        <f t="array" ref="M79">ROUND(MIN(_xlfn._xlws.FILTER(Table1[imdb_score],Table1[director_name]=E79)),2)</f>
        <v>5.7</v>
      </c>
      <c r="N79" s="47">
        <f t="shared" si="1"/>
        <v>0.39279999999999998</v>
      </c>
    </row>
    <row r="80" spans="1:14">
      <c r="A80" s="21" t="str">
        <v>Andrew Wilson</v>
      </c>
      <c r="B80" s="21">
        <f>COUNTIF(Table1[director_name],A80)</f>
        <v>1</v>
      </c>
      <c r="C80" s="43">
        <f>ROUND(AVERAGEIF(Table1[director_name],A80,Table1[imdb_score]),2)</f>
        <v>5.5</v>
      </c>
      <c r="E80" s="10" t="str">
        <v>Brian De Palma</v>
      </c>
      <c r="F80" s="21">
        <v>10</v>
      </c>
      <c r="G80" s="43">
        <v>6.6</v>
      </c>
      <c r="H80" s="43" cm="1">
        <f t="array" ref="H80">ROUND(MEDIAN(_xlfn._xlws.FILTER(Table1[imdb_score],Table1[director_name]=E80)),2)</f>
        <v>6.25</v>
      </c>
      <c r="I80" s="43" cm="1">
        <f t="array" ref="I80">ROUND(MODE(_xlfn._xlws.FILTER(Table1[imdb_score],Table1[director_name]=E80)),2)</f>
        <v>7.1</v>
      </c>
      <c r="J80" s="43" cm="1">
        <f t="array" ref="J80">ROUND(_xlfn.VAR.P(_xlfn._xlws.FILTER(Table1[imdb_score],Table1[director_name]=E80)),2)</f>
        <v>0.82</v>
      </c>
      <c r="K80" s="9" cm="1">
        <f t="array" ref="K80">ROUND(_xlfn.STDEV.P(_xlfn._xlws.FILTER(Table1[imdb_score],Table1[director_name]=E80)),2)</f>
        <v>0.9</v>
      </c>
      <c r="L80" s="9" cm="1">
        <f t="array" ref="L80">ROUND(MAX(_xlfn._xlws.FILTER(Table1[imdb_score],Table1[director_name]=E80)),2)</f>
        <v>8.3000000000000007</v>
      </c>
      <c r="M80" s="43" cm="1">
        <f t="array" ref="M80">ROUND(MIN(_xlfn._xlws.FILTER(Table1[imdb_score],Table1[director_name]=E80)),2)</f>
        <v>5.6</v>
      </c>
      <c r="N80" s="47">
        <f t="shared" si="1"/>
        <v>0.38390000000000002</v>
      </c>
    </row>
    <row r="81" spans="1:14">
      <c r="A81" s="21" t="str">
        <v>Andrey Konchalovskiy</v>
      </c>
      <c r="B81" s="21">
        <f>COUNTIF(Table1[director_name],A81)</f>
        <v>2</v>
      </c>
      <c r="C81" s="43">
        <f>ROUND(AVERAGEIF(Table1[director_name],A81,Table1[imdb_score]),2)</f>
        <v>5.35</v>
      </c>
      <c r="E81" s="10" t="str">
        <v>Barry Levinson</v>
      </c>
      <c r="F81" s="21">
        <v>13</v>
      </c>
      <c r="G81" s="43">
        <v>6.58</v>
      </c>
      <c r="H81" s="43" cm="1">
        <f t="array" ref="H81">ROUND(MEDIAN(_xlfn._xlws.FILTER(Table1[imdb_score],Table1[director_name]=E81)),2)</f>
        <v>6.6</v>
      </c>
      <c r="I81" s="43" cm="1">
        <f t="array" ref="I81">ROUND(MODE(_xlfn._xlws.FILTER(Table1[imdb_score],Table1[director_name]=E81)),2)</f>
        <v>6</v>
      </c>
      <c r="J81" s="43" cm="1">
        <f t="array" ref="J81">ROUND(_xlfn.VAR.P(_xlfn._xlws.FILTER(Table1[imdb_score],Table1[director_name]=E81)),2)</f>
        <v>0.69</v>
      </c>
      <c r="K81" s="9" cm="1">
        <f t="array" ref="K81">ROUND(_xlfn.STDEV.P(_xlfn._xlws.FILTER(Table1[imdb_score],Table1[director_name]=E81)),2)</f>
        <v>0.83</v>
      </c>
      <c r="L81" s="9" cm="1">
        <f t="array" ref="L81">ROUND(MAX(_xlfn._xlws.FILTER(Table1[imdb_score],Table1[director_name]=E81)),2)</f>
        <v>8</v>
      </c>
      <c r="M81" s="43" cm="1">
        <f t="array" ref="M81">ROUND(MIN(_xlfn._xlws.FILTER(Table1[imdb_score],Table1[director_name]=E81)),2)</f>
        <v>4.8</v>
      </c>
      <c r="N81" s="47">
        <f t="shared" si="1"/>
        <v>0.375</v>
      </c>
    </row>
    <row r="82" spans="1:14">
      <c r="A82" s="21" t="str">
        <v>Andrzej Bartkowiak</v>
      </c>
      <c r="B82" s="21">
        <f>COUNTIF(Table1[director_name],A82)</f>
        <v>5</v>
      </c>
      <c r="C82" s="43">
        <f>ROUND(AVERAGEIF(Table1[director_name],A82,Table1[imdb_score]),2)</f>
        <v>5.26</v>
      </c>
      <c r="E82" s="10" t="str">
        <v>Jay Roach</v>
      </c>
      <c r="F82" s="21">
        <v>7</v>
      </c>
      <c r="G82" s="43">
        <v>6.57</v>
      </c>
      <c r="H82" s="43" cm="1">
        <f t="array" ref="H82">ROUND(MEDIAN(_xlfn._xlws.FILTER(Table1[imdb_score],Table1[director_name]=E82)),2)</f>
        <v>6.6</v>
      </c>
      <c r="I82" s="43" cm="1">
        <f t="array" ref="I82">ROUND(MODE(_xlfn._xlws.FILTER(Table1[imdb_score],Table1[director_name]=E82)),2)</f>
        <v>6.2</v>
      </c>
      <c r="J82" s="43" cm="1">
        <f t="array" ref="J82">ROUND(_xlfn.VAR.P(_xlfn._xlws.FILTER(Table1[imdb_score],Table1[director_name]=E82)),2)</f>
        <v>0.1</v>
      </c>
      <c r="K82" s="9" cm="1">
        <f t="array" ref="K82">ROUND(_xlfn.STDEV.P(_xlfn._xlws.FILTER(Table1[imdb_score],Table1[director_name]=E82)),2)</f>
        <v>0.32</v>
      </c>
      <c r="L82" s="9" cm="1">
        <f t="array" ref="L82">ROUND(MAX(_xlfn._xlws.FILTER(Table1[imdb_score],Table1[director_name]=E82)),2)</f>
        <v>7</v>
      </c>
      <c r="M82" s="43" cm="1">
        <f t="array" ref="M82">ROUND(MIN(_xlfn._xlws.FILTER(Table1[imdb_score],Table1[director_name]=E82)),2)</f>
        <v>6.2</v>
      </c>
      <c r="N82" s="47">
        <f t="shared" si="1"/>
        <v>0.36599999999999999</v>
      </c>
    </row>
    <row r="83" spans="1:14">
      <c r="A83" s="21" t="str">
        <v>Andy Cadiff</v>
      </c>
      <c r="B83" s="21">
        <f>COUNTIF(Table1[director_name],A83)</f>
        <v>1</v>
      </c>
      <c r="C83" s="43">
        <f>ROUND(AVERAGEIF(Table1[director_name],A83,Table1[imdb_score]),2)</f>
        <v>6.1</v>
      </c>
      <c r="E83" s="10" t="str">
        <v>Harold Ramis</v>
      </c>
      <c r="F83" s="21">
        <v>8</v>
      </c>
      <c r="G83" s="43">
        <v>6.55</v>
      </c>
      <c r="H83" s="43" cm="1">
        <f t="array" ref="H83">ROUND(MEDIAN(_xlfn._xlws.FILTER(Table1[imdb_score],Table1[director_name]=E83)),2)</f>
        <v>6.35</v>
      </c>
      <c r="I83" s="43" cm="1">
        <f t="array" ref="I83">ROUND(MODE(_xlfn._xlws.FILTER(Table1[imdb_score],Table1[director_name]=E83)),2)</f>
        <v>6</v>
      </c>
      <c r="J83" s="43" cm="1">
        <f t="array" ref="J83">ROUND(_xlfn.VAR.P(_xlfn._xlws.FILTER(Table1[imdb_score],Table1[director_name]=E83)),2)</f>
        <v>0.95</v>
      </c>
      <c r="K83" s="9" cm="1">
        <f t="array" ref="K83">ROUND(_xlfn.STDEV.P(_xlfn._xlws.FILTER(Table1[imdb_score],Table1[director_name]=E83)),2)</f>
        <v>0.98</v>
      </c>
      <c r="L83" s="9" cm="1">
        <f t="array" ref="L83">ROUND(MAX(_xlfn._xlws.FILTER(Table1[imdb_score],Table1[director_name]=E83)),2)</f>
        <v>8.1</v>
      </c>
      <c r="M83" s="43" cm="1">
        <f t="array" ref="M83">ROUND(MIN(_xlfn._xlws.FILTER(Table1[imdb_score],Table1[director_name]=E83)),2)</f>
        <v>4.9000000000000004</v>
      </c>
      <c r="N83" s="47">
        <f t="shared" si="1"/>
        <v>0.34820000000000001</v>
      </c>
    </row>
    <row r="84" spans="1:14">
      <c r="A84" s="21" t="str">
        <v>Andy Fickman</v>
      </c>
      <c r="B84" s="21">
        <f>COUNTIF(Table1[director_name],A84)</f>
        <v>6</v>
      </c>
      <c r="C84" s="43">
        <f>ROUND(AVERAGEIF(Table1[director_name],A84,Table1[imdb_score]),2)</f>
        <v>5.77</v>
      </c>
      <c r="E84" s="10" t="str">
        <v>Martin Campbell</v>
      </c>
      <c r="F84" s="21">
        <v>8</v>
      </c>
      <c r="G84" s="43">
        <v>6.55</v>
      </c>
      <c r="H84" s="43" cm="1">
        <f t="array" ref="H84">ROUND(MEDIAN(_xlfn._xlws.FILTER(Table1[imdb_score],Table1[director_name]=E84)),2)</f>
        <v>6.55</v>
      </c>
      <c r="I84" s="43" cm="1">
        <f t="array" ref="I84">ROUND(MODE(_xlfn._xlws.FILTER(Table1[imdb_score],Table1[director_name]=E84)),2)</f>
        <v>5.9</v>
      </c>
      <c r="J84" s="43" cm="1">
        <f t="array" ref="J84">ROUND(_xlfn.VAR.P(_xlfn._xlws.FILTER(Table1[imdb_score],Table1[director_name]=E84)),2)</f>
        <v>0.54</v>
      </c>
      <c r="K84" s="9" cm="1">
        <f t="array" ref="K84">ROUND(_xlfn.STDEV.P(_xlfn._xlws.FILTER(Table1[imdb_score],Table1[director_name]=E84)),2)</f>
        <v>0.73</v>
      </c>
      <c r="L84" s="9" cm="1">
        <f t="array" ref="L84">ROUND(MAX(_xlfn._xlws.FILTER(Table1[imdb_score],Table1[director_name]=E84)),2)</f>
        <v>8</v>
      </c>
      <c r="M84" s="43" cm="1">
        <f t="array" ref="M84">ROUND(MIN(_xlfn._xlws.FILTER(Table1[imdb_score],Table1[director_name]=E84)),2)</f>
        <v>5.6</v>
      </c>
      <c r="N84" s="47">
        <f t="shared" si="1"/>
        <v>0.34820000000000001</v>
      </c>
    </row>
    <row r="85" spans="1:14">
      <c r="A85" s="21" t="str">
        <v>Andy Garcia</v>
      </c>
      <c r="B85" s="21">
        <f>COUNTIF(Table1[director_name],A85)</f>
        <v>1</v>
      </c>
      <c r="C85" s="43">
        <f>ROUND(AVERAGEIF(Table1[director_name],A85,Table1[imdb_score]),2)</f>
        <v>6.7</v>
      </c>
      <c r="E85" s="10" t="str">
        <v>John Woo</v>
      </c>
      <c r="F85" s="21">
        <v>6</v>
      </c>
      <c r="G85" s="43">
        <v>6.52</v>
      </c>
      <c r="H85" s="43" cm="1">
        <f t="array" ref="H85">ROUND(MEDIAN(_xlfn._xlws.FILTER(Table1[imdb_score],Table1[director_name]=E85)),2)</f>
        <v>6.2</v>
      </c>
      <c r="I85" s="43" cm="1">
        <f t="array" ref="I85">ROUND(MODE(_xlfn._xlws.FILTER(Table1[imdb_score],Table1[director_name]=E85)),2)</f>
        <v>6</v>
      </c>
      <c r="J85" s="43" cm="1">
        <f t="array" ref="J85">ROUND(_xlfn.VAR.P(_xlfn._xlws.FILTER(Table1[imdb_score],Table1[director_name]=E85)),2)</f>
        <v>0.36</v>
      </c>
      <c r="K85" s="9" cm="1">
        <f t="array" ref="K85">ROUND(_xlfn.STDEV.P(_xlfn._xlws.FILTER(Table1[imdb_score],Table1[director_name]=E85)),2)</f>
        <v>0.6</v>
      </c>
      <c r="L85" s="9" cm="1">
        <f t="array" ref="L85">ROUND(MAX(_xlfn._xlws.FILTER(Table1[imdb_score],Table1[director_name]=E85)),2)</f>
        <v>7.4</v>
      </c>
      <c r="M85" s="43" cm="1">
        <f t="array" ref="M85">ROUND(MIN(_xlfn._xlws.FILTER(Table1[imdb_score],Table1[director_name]=E85)),2)</f>
        <v>6</v>
      </c>
      <c r="N85" s="47">
        <f t="shared" si="1"/>
        <v>0.3392</v>
      </c>
    </row>
    <row r="86" spans="1:14">
      <c r="A86" s="21" t="str">
        <v>Andy Tennant</v>
      </c>
      <c r="B86" s="21">
        <f>COUNTIF(Table1[director_name],A86)</f>
        <v>6</v>
      </c>
      <c r="C86" s="43">
        <f>ROUND(AVERAGEIF(Table1[director_name],A86,Table1[imdb_score]),2)</f>
        <v>6.25</v>
      </c>
      <c r="E86" s="10" t="str">
        <v>Jon Turteltaub</v>
      </c>
      <c r="F86" s="21">
        <v>7</v>
      </c>
      <c r="G86" s="43">
        <v>6.5</v>
      </c>
      <c r="H86" s="43" cm="1">
        <f t="array" ref="H86">ROUND(MEDIAN(_xlfn._xlws.FILTER(Table1[imdb_score],Table1[director_name]=E86)),2)</f>
        <v>6.5</v>
      </c>
      <c r="I86" s="43" cm="1">
        <f t="array" ref="I86">ROUND(MODE(_xlfn._xlws.FILTER(Table1[imdb_score],Table1[director_name]=E86)),2)</f>
        <v>6.9</v>
      </c>
      <c r="J86" s="43" cm="1">
        <f t="array" ref="J86">ROUND(_xlfn.VAR.P(_xlfn._xlws.FILTER(Table1[imdb_score],Table1[director_name]=E86)),2)</f>
        <v>0.09</v>
      </c>
      <c r="K86" s="9" cm="1">
        <f t="array" ref="K86">ROUND(_xlfn.STDEV.P(_xlfn._xlws.FILTER(Table1[imdb_score],Table1[director_name]=E86)),2)</f>
        <v>0.31</v>
      </c>
      <c r="L86" s="9" cm="1">
        <f t="array" ref="L86">ROUND(MAX(_xlfn._xlws.FILTER(Table1[imdb_score],Table1[director_name]=E86)),2)</f>
        <v>6.9</v>
      </c>
      <c r="M86" s="43" cm="1">
        <f t="array" ref="M86">ROUND(MIN(_xlfn._xlws.FILTER(Table1[imdb_score],Table1[director_name]=E86)),2)</f>
        <v>6.1</v>
      </c>
      <c r="N86" s="47">
        <f t="shared" si="1"/>
        <v>0.33029999999999998</v>
      </c>
    </row>
    <row r="87" spans="1:14">
      <c r="A87" s="21" t="str">
        <v>Ang Lee</v>
      </c>
      <c r="B87" s="21">
        <f>COUNTIF(Table1[director_name],A87)</f>
        <v>8</v>
      </c>
      <c r="C87" s="43">
        <f>ROUND(AVERAGEIF(Table1[director_name],A87,Table1[imdb_score]),2)</f>
        <v>7.25</v>
      </c>
      <c r="E87" s="10" t="str">
        <v>Barry Sonnenfeld</v>
      </c>
      <c r="F87" s="21">
        <v>7</v>
      </c>
      <c r="G87" s="43">
        <v>6.46</v>
      </c>
      <c r="H87" s="43" cm="1">
        <f t="array" ref="H87">ROUND(MEDIAN(_xlfn._xlws.FILTER(Table1[imdb_score],Table1[director_name]=E87)),2)</f>
        <v>6.8</v>
      </c>
      <c r="I87" s="43" cm="1">
        <f t="array" ref="I87">ROUND(MODE(_xlfn._xlws.FILTER(Table1[imdb_score],Table1[director_name]=E87)),2)</f>
        <v>6.8</v>
      </c>
      <c r="J87" s="43" cm="1">
        <f t="array" ref="J87">ROUND(_xlfn.VAR.P(_xlfn._xlws.FILTER(Table1[imdb_score],Table1[director_name]=E87)),2)</f>
        <v>0.56999999999999995</v>
      </c>
      <c r="K87" s="9" cm="1">
        <f t="array" ref="K87">ROUND(_xlfn.STDEV.P(_xlfn._xlws.FILTER(Table1[imdb_score],Table1[director_name]=E87)),2)</f>
        <v>0.76</v>
      </c>
      <c r="L87" s="9" cm="1">
        <f t="array" ref="L87">ROUND(MAX(_xlfn._xlws.FILTER(Table1[imdb_score],Table1[director_name]=E87)),2)</f>
        <v>7.3</v>
      </c>
      <c r="M87" s="43" cm="1">
        <f t="array" ref="M87">ROUND(MIN(_xlfn._xlws.FILTER(Table1[imdb_score],Table1[director_name]=E87)),2)</f>
        <v>4.8</v>
      </c>
      <c r="N87" s="47">
        <f t="shared" si="1"/>
        <v>0.3125</v>
      </c>
    </row>
    <row r="88" spans="1:14">
      <c r="A88" s="21" t="str">
        <v>Angela Robinson</v>
      </c>
      <c r="B88" s="21">
        <f>COUNTIF(Table1[director_name],A88)</f>
        <v>2</v>
      </c>
      <c r="C88" s="43">
        <f>ROUND(AVERAGEIF(Table1[director_name],A88,Table1[imdb_score]),2)</f>
        <v>5</v>
      </c>
      <c r="E88" s="10" t="str">
        <v>Brett Ratner</v>
      </c>
      <c r="F88" s="21">
        <v>9</v>
      </c>
      <c r="G88" s="43">
        <v>6.46</v>
      </c>
      <c r="H88" s="43" cm="1">
        <f t="array" ref="H88">ROUND(MEDIAN(_xlfn._xlws.FILTER(Table1[imdb_score],Table1[director_name]=E88)),2)</f>
        <v>6.3</v>
      </c>
      <c r="I88" s="43" cm="1">
        <f t="array" ref="I88">ROUND(MODE(_xlfn._xlws.FILTER(Table1[imdb_score],Table1[director_name]=E88)),2)</f>
        <v>6.2</v>
      </c>
      <c r="J88" s="43" cm="1">
        <f t="array" ref="J88">ROUND(_xlfn.VAR.P(_xlfn._xlws.FILTER(Table1[imdb_score],Table1[director_name]=E88)),2)</f>
        <v>0.14000000000000001</v>
      </c>
      <c r="K88" s="9" cm="1">
        <f t="array" ref="K88">ROUND(_xlfn.STDEV.P(_xlfn._xlws.FILTER(Table1[imdb_score],Table1[director_name]=E88)),2)</f>
        <v>0.37</v>
      </c>
      <c r="L88" s="9" cm="1">
        <f t="array" ref="L88">ROUND(MAX(_xlfn._xlws.FILTER(Table1[imdb_score],Table1[director_name]=E88)),2)</f>
        <v>7.2</v>
      </c>
      <c r="M88" s="43" cm="1">
        <f t="array" ref="M88">ROUND(MIN(_xlfn._xlws.FILTER(Table1[imdb_score],Table1[director_name]=E88)),2)</f>
        <v>6</v>
      </c>
      <c r="N88" s="47">
        <f t="shared" si="1"/>
        <v>0.3125</v>
      </c>
    </row>
    <row r="89" spans="1:14">
      <c r="A89" s="21" t="str">
        <v>Angelina Jolie Pitt</v>
      </c>
      <c r="B89" s="21">
        <f>COUNTIF(Table1[director_name],A89)</f>
        <v>3</v>
      </c>
      <c r="C89" s="43">
        <f>ROUND(AVERAGEIF(Table1[director_name],A89,Table1[imdb_score]),2)</f>
        <v>5.6</v>
      </c>
      <c r="E89" s="10" t="str">
        <v>Frank Oz</v>
      </c>
      <c r="F89" s="21">
        <v>7</v>
      </c>
      <c r="G89" s="43">
        <v>6.41</v>
      </c>
      <c r="H89" s="43" cm="1">
        <f t="array" ref="H89">ROUND(MEDIAN(_xlfn._xlws.FILTER(Table1[imdb_score],Table1[director_name]=E89)),2)</f>
        <v>6.4</v>
      </c>
      <c r="I89" s="43" t="e" cm="1">
        <f t="array" ref="I89">ROUND(MODE(_xlfn._xlws.FILTER(Table1[imdb_score],Table1[director_name]=E89)),2)</f>
        <v>#N/A</v>
      </c>
      <c r="J89" s="43" cm="1">
        <f t="array" ref="J89">ROUND(_xlfn.VAR.P(_xlfn._xlws.FILTER(Table1[imdb_score],Table1[director_name]=E89)),2)</f>
        <v>0.44</v>
      </c>
      <c r="K89" s="9" cm="1">
        <f t="array" ref="K89">ROUND(_xlfn.STDEV.P(_xlfn._xlws.FILTER(Table1[imdb_score],Table1[director_name]=E89)),2)</f>
        <v>0.67</v>
      </c>
      <c r="L89" s="9" cm="1">
        <f t="array" ref="L89">ROUND(MAX(_xlfn._xlws.FILTER(Table1[imdb_score],Table1[director_name]=E89)),2)</f>
        <v>7.4</v>
      </c>
      <c r="M89" s="43" cm="1">
        <f t="array" ref="M89">ROUND(MIN(_xlfn._xlws.FILTER(Table1[imdb_score],Table1[director_name]=E89)),2)</f>
        <v>5.2</v>
      </c>
      <c r="N89" s="47">
        <f t="shared" si="1"/>
        <v>0.30349999999999999</v>
      </c>
    </row>
    <row r="90" spans="1:14">
      <c r="A90" s="21" t="str">
        <v>Angelo Pizzo</v>
      </c>
      <c r="B90" s="21">
        <f>COUNTIF(Table1[director_name],A90)</f>
        <v>1</v>
      </c>
      <c r="C90" s="43">
        <f>ROUND(AVERAGEIF(Table1[director_name],A90,Table1[imdb_score]),2)</f>
        <v>7</v>
      </c>
      <c r="E90" s="10" t="str">
        <v>Joe Dante</v>
      </c>
      <c r="F90" s="21">
        <v>6</v>
      </c>
      <c r="G90" s="43">
        <v>6.4</v>
      </c>
      <c r="H90" s="43" cm="1">
        <f t="array" ref="H90">ROUND(MEDIAN(_xlfn._xlws.FILTER(Table1[imdb_score],Table1[director_name]=E90)),2)</f>
        <v>6.4</v>
      </c>
      <c r="I90" s="43" t="e" cm="1">
        <f t="array" ref="I90">ROUND(MODE(_xlfn._xlws.FILTER(Table1[imdb_score],Table1[director_name]=E90)),2)</f>
        <v>#N/A</v>
      </c>
      <c r="J90" s="43" cm="1">
        <f t="array" ref="J90">ROUND(_xlfn.VAR.P(_xlfn._xlws.FILTER(Table1[imdb_score],Table1[director_name]=E90)),2)</f>
        <v>0.21</v>
      </c>
      <c r="K90" s="9" cm="1">
        <f t="array" ref="K90">ROUND(_xlfn.STDEV.P(_xlfn._xlws.FILTER(Table1[imdb_score],Table1[director_name]=E90)),2)</f>
        <v>0.46</v>
      </c>
      <c r="L90" s="9" cm="1">
        <f t="array" ref="L90">ROUND(MAX(_xlfn._xlws.FILTER(Table1[imdb_score],Table1[director_name]=E90)),2)</f>
        <v>7.2</v>
      </c>
      <c r="M90" s="43" cm="1">
        <f t="array" ref="M90">ROUND(MIN(_xlfn._xlws.FILTER(Table1[imdb_score],Table1[director_name]=E90)),2)</f>
        <v>5.7</v>
      </c>
      <c r="N90" s="47">
        <f t="shared" si="1"/>
        <v>0.29459999999999997</v>
      </c>
    </row>
    <row r="91" spans="1:14">
      <c r="A91" s="21" t="str">
        <v>Anna Boden</v>
      </c>
      <c r="B91" s="21">
        <f>COUNTIF(Table1[director_name],A91)</f>
        <v>1</v>
      </c>
      <c r="C91" s="43">
        <f>ROUND(AVERAGEIF(Table1[director_name],A91,Table1[imdb_score]),2)</f>
        <v>7.2</v>
      </c>
      <c r="E91" s="10" t="str">
        <v>Robert Schwentke</v>
      </c>
      <c r="F91" s="21">
        <v>6</v>
      </c>
      <c r="G91" s="43">
        <v>6.35</v>
      </c>
      <c r="H91" s="43" cm="1">
        <f t="array" ref="H91">ROUND(MEDIAN(_xlfn._xlws.FILTER(Table1[imdb_score],Table1[director_name]=E91)),2)</f>
        <v>6.25</v>
      </c>
      <c r="I91" s="43" cm="1">
        <f t="array" ref="I91">ROUND(MODE(_xlfn._xlws.FILTER(Table1[imdb_score],Table1[director_name]=E91)),2)</f>
        <v>7.1</v>
      </c>
      <c r="J91" s="43" cm="1">
        <f t="array" ref="J91">ROUND(_xlfn.VAR.P(_xlfn._xlws.FILTER(Table1[imdb_score],Table1[director_name]=E91)),2)</f>
        <v>0.34</v>
      </c>
      <c r="K91" s="9" cm="1">
        <f t="array" ref="K91">ROUND(_xlfn.STDEV.P(_xlfn._xlws.FILTER(Table1[imdb_score],Table1[director_name]=E91)),2)</f>
        <v>0.57999999999999996</v>
      </c>
      <c r="L91" s="9" cm="1">
        <f t="array" ref="L91">ROUND(MAX(_xlfn._xlws.FILTER(Table1[imdb_score],Table1[director_name]=E91)),2)</f>
        <v>7.1</v>
      </c>
      <c r="M91" s="43" cm="1">
        <f t="array" ref="M91">ROUND(MIN(_xlfn._xlws.FILTER(Table1[imdb_score],Table1[director_name]=E91)),2)</f>
        <v>5.6</v>
      </c>
      <c r="N91" s="47">
        <f t="shared" si="1"/>
        <v>0.28570000000000001</v>
      </c>
    </row>
    <row r="92" spans="1:14">
      <c r="A92" s="21" t="str">
        <v>Anna Muylaert</v>
      </c>
      <c r="B92" s="21">
        <f>COUNTIF(Table1[director_name],A92)</f>
        <v>1</v>
      </c>
      <c r="C92" s="43">
        <f>ROUND(AVERAGEIF(Table1[director_name],A92,Table1[imdb_score]),2)</f>
        <v>7.9</v>
      </c>
      <c r="E92" s="10" t="str">
        <v>Joel Schumacher</v>
      </c>
      <c r="F92" s="21">
        <v>12</v>
      </c>
      <c r="G92" s="43">
        <v>6.34</v>
      </c>
      <c r="H92" s="43" cm="1">
        <f t="array" ref="H92">ROUND(MEDIAN(_xlfn._xlws.FILTER(Table1[imdb_score],Table1[director_name]=E92)),2)</f>
        <v>6.55</v>
      </c>
      <c r="I92" s="43" cm="1">
        <f t="array" ref="I92">ROUND(MODE(_xlfn._xlws.FILTER(Table1[imdb_score],Table1[director_name]=E92)),2)</f>
        <v>7.4</v>
      </c>
      <c r="J92" s="43" cm="1">
        <f t="array" ref="J92">ROUND(_xlfn.VAR.P(_xlfn._xlws.FILTER(Table1[imdb_score],Table1[director_name]=E92)),2)</f>
        <v>0.98</v>
      </c>
      <c r="K92" s="9" cm="1">
        <f t="array" ref="K92">ROUND(_xlfn.STDEV.P(_xlfn._xlws.FILTER(Table1[imdb_score],Table1[director_name]=E92)),2)</f>
        <v>0.99</v>
      </c>
      <c r="L92" s="9" cm="1">
        <f t="array" ref="L92">ROUND(MAX(_xlfn._xlws.FILTER(Table1[imdb_score],Table1[director_name]=E92)),2)</f>
        <v>7.4</v>
      </c>
      <c r="M92" s="43" cm="1">
        <f t="array" ref="M92">ROUND(MIN(_xlfn._xlws.FILTER(Table1[imdb_score],Table1[director_name]=E92)),2)</f>
        <v>3.7</v>
      </c>
      <c r="N92" s="47">
        <f t="shared" si="1"/>
        <v>0.2767</v>
      </c>
    </row>
    <row r="93" spans="1:14">
      <c r="A93" s="21" t="str">
        <v>Annabel Jankel</v>
      </c>
      <c r="B93" s="21">
        <f>COUNTIF(Table1[director_name],A93)</f>
        <v>1</v>
      </c>
      <c r="C93" s="43">
        <f>ROUND(AVERAGEIF(Table1[director_name],A93,Table1[imdb_score]),2)</f>
        <v>4</v>
      </c>
      <c r="E93" s="10" t="str">
        <v>Tom Shadyac</v>
      </c>
      <c r="F93" s="21">
        <v>7</v>
      </c>
      <c r="G93" s="43">
        <v>6.31</v>
      </c>
      <c r="H93" s="43" cm="1">
        <f t="array" ref="H93">ROUND(MEDIAN(_xlfn._xlws.FILTER(Table1[imdb_score],Table1[director_name]=E93)),2)</f>
        <v>6.7</v>
      </c>
      <c r="I93" s="43" cm="1">
        <f t="array" ref="I93">ROUND(MODE(_xlfn._xlws.FILTER(Table1[imdb_score],Table1[director_name]=E93)),2)</f>
        <v>6.7</v>
      </c>
      <c r="J93" s="43" cm="1">
        <f t="array" ref="J93">ROUND(_xlfn.VAR.P(_xlfn._xlws.FILTER(Table1[imdb_score],Table1[director_name]=E93)),2)</f>
        <v>0.32</v>
      </c>
      <c r="K93" s="9" cm="1">
        <f t="array" ref="K93">ROUND(_xlfn.STDEV.P(_xlfn._xlws.FILTER(Table1[imdb_score],Table1[director_name]=E93)),2)</f>
        <v>0.56999999999999995</v>
      </c>
      <c r="L93" s="9" cm="1">
        <f t="array" ref="L93">ROUND(MAX(_xlfn._xlws.FILTER(Table1[imdb_score],Table1[director_name]=E93)),2)</f>
        <v>6.9</v>
      </c>
      <c r="M93" s="43" cm="1">
        <f t="array" ref="M93">ROUND(MIN(_xlfn._xlws.FILTER(Table1[imdb_score],Table1[director_name]=E93)),2)</f>
        <v>5.4</v>
      </c>
      <c r="N93" s="47">
        <f t="shared" si="1"/>
        <v>0.26779999999999998</v>
      </c>
    </row>
    <row r="94" spans="1:14">
      <c r="A94" s="21" t="str">
        <v>Anne Fletcher</v>
      </c>
      <c r="B94" s="21">
        <f>COUNTIF(Table1[director_name],A94)</f>
        <v>5</v>
      </c>
      <c r="C94" s="43">
        <f>ROUND(AVERAGEIF(Table1[director_name],A94,Table1[imdb_score]),2)</f>
        <v>6.04</v>
      </c>
      <c r="E94" s="10" t="str">
        <v>Mark Waters</v>
      </c>
      <c r="F94" s="21">
        <v>6</v>
      </c>
      <c r="G94" s="43">
        <v>6.3</v>
      </c>
      <c r="H94" s="43" cm="1">
        <f t="array" ref="H94">ROUND(MEDIAN(_xlfn._xlws.FILTER(Table1[imdb_score],Table1[director_name]=E94)),2)</f>
        <v>6.35</v>
      </c>
      <c r="I94" s="43" t="e" cm="1">
        <f t="array" ref="I94">ROUND(MODE(_xlfn._xlws.FILTER(Table1[imdb_score],Table1[director_name]=E94)),2)</f>
        <v>#N/A</v>
      </c>
      <c r="J94" s="43" cm="1">
        <f t="array" ref="J94">ROUND(_xlfn.VAR.P(_xlfn._xlws.FILTER(Table1[imdb_score],Table1[director_name]=E94)),2)</f>
        <v>0.28000000000000003</v>
      </c>
      <c r="K94" s="9" cm="1">
        <f t="array" ref="K94">ROUND(_xlfn.STDEV.P(_xlfn._xlws.FILTER(Table1[imdb_score],Table1[director_name]=E94)),2)</f>
        <v>0.53</v>
      </c>
      <c r="L94" s="9" cm="1">
        <f t="array" ref="L94">ROUND(MAX(_xlfn._xlws.FILTER(Table1[imdb_score],Table1[director_name]=E94)),2)</f>
        <v>7</v>
      </c>
      <c r="M94" s="43" cm="1">
        <f t="array" ref="M94">ROUND(MIN(_xlfn._xlws.FILTER(Table1[imdb_score],Table1[director_name]=E94)),2)</f>
        <v>5.4</v>
      </c>
      <c r="N94" s="47">
        <f t="shared" si="1"/>
        <v>0.25890000000000002</v>
      </c>
    </row>
    <row r="95" spans="1:14">
      <c r="A95" s="21" t="str">
        <v>Anne Fontaine</v>
      </c>
      <c r="B95" s="21">
        <f>COUNTIF(Table1[director_name],A95)</f>
        <v>2</v>
      </c>
      <c r="C95" s="43">
        <f>ROUND(AVERAGEIF(Table1[director_name],A95,Table1[imdb_score]),2)</f>
        <v>6.45</v>
      </c>
      <c r="E95" s="10" t="str">
        <v>John Singleton</v>
      </c>
      <c r="F95" s="21">
        <v>7</v>
      </c>
      <c r="G95" s="43">
        <v>6.26</v>
      </c>
      <c r="H95" s="43" cm="1">
        <f t="array" ref="H95">ROUND(MEDIAN(_xlfn._xlws.FILTER(Table1[imdb_score],Table1[director_name]=E95)),2)</f>
        <v>5.9</v>
      </c>
      <c r="I95" s="43" cm="1">
        <f t="array" ref="I95">ROUND(MODE(_xlfn._xlws.FILTER(Table1[imdb_score],Table1[director_name]=E95)),2)</f>
        <v>5.9</v>
      </c>
      <c r="J95" s="43" cm="1">
        <f t="array" ref="J95">ROUND(_xlfn.VAR.P(_xlfn._xlws.FILTER(Table1[imdb_score],Table1[director_name]=E95)),2)</f>
        <v>0.68</v>
      </c>
      <c r="K95" s="9" cm="1">
        <f t="array" ref="K95">ROUND(_xlfn.STDEV.P(_xlfn._xlws.FILTER(Table1[imdb_score],Table1[director_name]=E95)),2)</f>
        <v>0.83</v>
      </c>
      <c r="L95" s="9" cm="1">
        <f t="array" ref="L95">ROUND(MAX(_xlfn._xlws.FILTER(Table1[imdb_score],Table1[director_name]=E95)),2)</f>
        <v>7.8</v>
      </c>
      <c r="M95" s="43" cm="1">
        <f t="array" ref="M95">ROUND(MIN(_xlfn._xlws.FILTER(Table1[imdb_score],Table1[director_name]=E95)),2)</f>
        <v>5</v>
      </c>
      <c r="N95" s="47">
        <f t="shared" si="1"/>
        <v>0.25</v>
      </c>
    </row>
    <row r="96" spans="1:14">
      <c r="A96" s="21" t="str">
        <v>Anthony Bell</v>
      </c>
      <c r="B96" s="21">
        <f>COUNTIF(Table1[director_name],A96)</f>
        <v>1</v>
      </c>
      <c r="C96" s="43">
        <f>ROUND(AVERAGEIF(Table1[director_name],A96,Table1[imdb_score]),2)</f>
        <v>5.3</v>
      </c>
      <c r="E96" s="10" t="str">
        <v>Andy Tennant</v>
      </c>
      <c r="F96" s="21">
        <v>6</v>
      </c>
      <c r="G96" s="43">
        <v>6.25</v>
      </c>
      <c r="H96" s="43" cm="1">
        <f t="array" ref="H96">ROUND(MEDIAN(_xlfn._xlws.FILTER(Table1[imdb_score],Table1[director_name]=E96)),2)</f>
        <v>6.35</v>
      </c>
      <c r="I96" s="43" t="e" cm="1">
        <f t="array" ref="I96">ROUND(MODE(_xlfn._xlws.FILTER(Table1[imdb_score],Table1[director_name]=E96)),2)</f>
        <v>#N/A</v>
      </c>
      <c r="J96" s="43" cm="1">
        <f t="array" ref="J96">ROUND(_xlfn.VAR.P(_xlfn._xlws.FILTER(Table1[imdb_score],Table1[director_name]=E96)),2)</f>
        <v>0.32</v>
      </c>
      <c r="K96" s="9" cm="1">
        <f t="array" ref="K96">ROUND(_xlfn.STDEV.P(_xlfn._xlws.FILTER(Table1[imdb_score],Table1[director_name]=E96)),2)</f>
        <v>0.56000000000000005</v>
      </c>
      <c r="L96" s="9" cm="1">
        <f t="array" ref="L96">ROUND(MAX(_xlfn._xlws.FILTER(Table1[imdb_score],Table1[director_name]=E96)),2)</f>
        <v>7</v>
      </c>
      <c r="M96" s="43" cm="1">
        <f t="array" ref="M96">ROUND(MIN(_xlfn._xlws.FILTER(Table1[imdb_score],Table1[director_name]=E96)),2)</f>
        <v>5.5</v>
      </c>
      <c r="N96" s="47">
        <f t="shared" si="1"/>
        <v>0.24099999999999999</v>
      </c>
    </row>
    <row r="97" spans="1:14">
      <c r="A97" s="21" t="str">
        <v>Anthony Hemingway</v>
      </c>
      <c r="B97" s="21">
        <f>COUNTIF(Table1[director_name],A97)</f>
        <v>1</v>
      </c>
      <c r="C97" s="43">
        <f>ROUND(AVERAGEIF(Table1[director_name],A97,Table1[imdb_score]),2)</f>
        <v>5.9</v>
      </c>
      <c r="E97" s="10" t="str">
        <v>Bobby Farrelly</v>
      </c>
      <c r="F97" s="21">
        <v>9</v>
      </c>
      <c r="G97" s="43">
        <v>6.24</v>
      </c>
      <c r="H97" s="43" cm="1">
        <f t="array" ref="H97">ROUND(MEDIAN(_xlfn._xlws.FILTER(Table1[imdb_score],Table1[director_name]=E97)),2)</f>
        <v>6.2</v>
      </c>
      <c r="I97" s="43" cm="1">
        <f t="array" ref="I97">ROUND(MODE(_xlfn._xlws.FILTER(Table1[imdb_score],Table1[director_name]=E97)),2)</f>
        <v>6.2</v>
      </c>
      <c r="J97" s="43" cm="1">
        <f t="array" ref="J97">ROUND(_xlfn.VAR.P(_xlfn._xlws.FILTER(Table1[imdb_score],Table1[director_name]=E97)),2)</f>
        <v>0.22</v>
      </c>
      <c r="K97" s="9" cm="1">
        <f t="array" ref="K97">ROUND(_xlfn.STDEV.P(_xlfn._xlws.FILTER(Table1[imdb_score],Table1[director_name]=E97)),2)</f>
        <v>0.47</v>
      </c>
      <c r="L97" s="9" cm="1">
        <f t="array" ref="L97">ROUND(MAX(_xlfn._xlws.FILTER(Table1[imdb_score],Table1[director_name]=E97)),2)</f>
        <v>7.1</v>
      </c>
      <c r="M97" s="43" cm="1">
        <f t="array" ref="M97">ROUND(MIN(_xlfn._xlws.FILTER(Table1[imdb_score],Table1[director_name]=E97)),2)</f>
        <v>5.7</v>
      </c>
      <c r="N97" s="47">
        <f t="shared" si="1"/>
        <v>0.2321</v>
      </c>
    </row>
    <row r="98" spans="1:14">
      <c r="A98" s="21" t="str">
        <v>Anthony Hickox</v>
      </c>
      <c r="B98" s="21">
        <f>COUNTIF(Table1[director_name],A98)</f>
        <v>1</v>
      </c>
      <c r="C98" s="43">
        <f>ROUND(AVERAGEIF(Table1[director_name],A98,Table1[imdb_score]),2)</f>
        <v>5.3</v>
      </c>
      <c r="E98" s="10" t="str">
        <v>Peter Segal</v>
      </c>
      <c r="F98" s="21">
        <v>7</v>
      </c>
      <c r="G98" s="43">
        <v>6.19</v>
      </c>
      <c r="H98" s="43" cm="1">
        <f t="array" ref="H98">ROUND(MEDIAN(_xlfn._xlws.FILTER(Table1[imdb_score],Table1[director_name]=E98)),2)</f>
        <v>6.4</v>
      </c>
      <c r="I98" s="43" cm="1">
        <f t="array" ref="I98">ROUND(MODE(_xlfn._xlws.FILTER(Table1[imdb_score],Table1[director_name]=E98)),2)</f>
        <v>6.4</v>
      </c>
      <c r="J98" s="43" cm="1">
        <f t="array" ref="J98">ROUND(_xlfn.VAR.P(_xlfn._xlws.FILTER(Table1[imdb_score],Table1[director_name]=E98)),2)</f>
        <v>0.61</v>
      </c>
      <c r="K98" s="9" cm="1">
        <f t="array" ref="K98">ROUND(_xlfn.STDEV.P(_xlfn._xlws.FILTER(Table1[imdb_score],Table1[director_name]=E98)),2)</f>
        <v>0.78</v>
      </c>
      <c r="L98" s="9" cm="1">
        <f t="array" ref="L98">ROUND(MAX(_xlfn._xlws.FILTER(Table1[imdb_score],Table1[director_name]=E98)),2)</f>
        <v>6.8</v>
      </c>
      <c r="M98" s="43" cm="1">
        <f t="array" ref="M98">ROUND(MIN(_xlfn._xlws.FILTER(Table1[imdb_score],Table1[director_name]=E98)),2)</f>
        <v>4.3</v>
      </c>
      <c r="N98" s="47">
        <f t="shared" si="1"/>
        <v>0.2142</v>
      </c>
    </row>
    <row r="99" spans="1:14">
      <c r="A99" s="21" t="str">
        <v>Anthony Minghella</v>
      </c>
      <c r="B99" s="21">
        <f>COUNTIF(Table1[director_name],A99)</f>
        <v>3</v>
      </c>
      <c r="C99" s="43">
        <f>ROUND(AVERAGEIF(Table1[director_name],A99,Table1[imdb_score]),2)</f>
        <v>7.3</v>
      </c>
      <c r="E99" s="10" t="str">
        <v>Roland Emmerich</v>
      </c>
      <c r="F99" s="21">
        <v>8</v>
      </c>
      <c r="G99" s="43">
        <v>6.19</v>
      </c>
      <c r="H99" s="43" cm="1">
        <f t="array" ref="H99">ROUND(MEDIAN(_xlfn._xlws.FILTER(Table1[imdb_score],Table1[director_name]=E99)),2)</f>
        <v>6.4</v>
      </c>
      <c r="I99" s="43" cm="1">
        <f t="array" ref="I99">ROUND(MODE(_xlfn._xlws.FILTER(Table1[imdb_score],Table1[director_name]=E99)),2)</f>
        <v>6.9</v>
      </c>
      <c r="J99" s="43" cm="1">
        <f t="array" ref="J99">ROUND(_xlfn.VAR.P(_xlfn._xlws.FILTER(Table1[imdb_score],Table1[director_name]=E99)),2)</f>
        <v>0.68</v>
      </c>
      <c r="K99" s="9" cm="1">
        <f t="array" ref="K99">ROUND(_xlfn.STDEV.P(_xlfn._xlws.FILTER(Table1[imdb_score],Table1[director_name]=E99)),2)</f>
        <v>0.82</v>
      </c>
      <c r="L99" s="9" cm="1">
        <f t="array" ref="L99">ROUND(MAX(_xlfn._xlws.FILTER(Table1[imdb_score],Table1[director_name]=E99)),2)</f>
        <v>7.1</v>
      </c>
      <c r="M99" s="43" cm="1">
        <f t="array" ref="M99">ROUND(MIN(_xlfn._xlws.FILTER(Table1[imdb_score],Table1[director_name]=E99)),2)</f>
        <v>4.5</v>
      </c>
      <c r="N99" s="47">
        <f t="shared" si="1"/>
        <v>0.2142</v>
      </c>
    </row>
    <row r="100" spans="1:14">
      <c r="A100" s="21" t="str">
        <v>Anthony Powell</v>
      </c>
      <c r="B100" s="21">
        <f>COUNTIF(Table1[director_name],A100)</f>
        <v>1</v>
      </c>
      <c r="C100" s="43">
        <f>ROUND(AVERAGEIF(Table1[director_name],A100,Table1[imdb_score]),2)</f>
        <v>7.6</v>
      </c>
      <c r="E100" s="10" t="str">
        <v>Stephen Herek</v>
      </c>
      <c r="F100" s="21">
        <v>7</v>
      </c>
      <c r="G100" s="43">
        <v>6.13</v>
      </c>
      <c r="H100" s="43" cm="1">
        <f t="array" ref="H100">ROUND(MEDIAN(_xlfn._xlws.FILTER(Table1[imdb_score],Table1[director_name]=E100)),2)</f>
        <v>6.2</v>
      </c>
      <c r="I100" s="43" t="e" cm="1">
        <f t="array" ref="I100">ROUND(MODE(_xlfn._xlws.FILTER(Table1[imdb_score],Table1[director_name]=E100)),2)</f>
        <v>#N/A</v>
      </c>
      <c r="J100" s="43" cm="1">
        <f t="array" ref="J100">ROUND(_xlfn.VAR.P(_xlfn._xlws.FILTER(Table1[imdb_score],Table1[director_name]=E100)),2)</f>
        <v>0.6</v>
      </c>
      <c r="K100" s="9" cm="1">
        <f t="array" ref="K100">ROUND(_xlfn.STDEV.P(_xlfn._xlws.FILTER(Table1[imdb_score],Table1[director_name]=E100)),2)</f>
        <v>0.77</v>
      </c>
      <c r="L100" s="9" cm="1">
        <f t="array" ref="L100">ROUND(MAX(_xlfn._xlws.FILTER(Table1[imdb_score],Table1[director_name]=E100)),2)</f>
        <v>7.3</v>
      </c>
      <c r="M100" s="43" cm="1">
        <f t="array" ref="M100">ROUND(MIN(_xlfn._xlws.FILTER(Table1[imdb_score],Table1[director_name]=E100)),2)</f>
        <v>4.9000000000000004</v>
      </c>
      <c r="N100" s="47">
        <f t="shared" si="1"/>
        <v>0.20530000000000001</v>
      </c>
    </row>
    <row r="101" spans="1:14">
      <c r="A101" s="21" t="str">
        <v>Anthony Russo</v>
      </c>
      <c r="B101" s="21">
        <f>COUNTIF(Table1[director_name],A101)</f>
        <v>4</v>
      </c>
      <c r="C101" s="43">
        <f>ROUND(AVERAGEIF(Table1[director_name],A101,Table1[imdb_score]),2)</f>
        <v>7</v>
      </c>
      <c r="E101" s="10" t="str">
        <v>Shawn Levy</v>
      </c>
      <c r="F101" s="21">
        <v>11</v>
      </c>
      <c r="G101" s="43">
        <v>6.09</v>
      </c>
      <c r="H101" s="43" cm="1">
        <f t="array" ref="H101">ROUND(MEDIAN(_xlfn._xlws.FILTER(Table1[imdb_score],Table1[director_name]=E101)),2)</f>
        <v>6.2</v>
      </c>
      <c r="I101" s="43" cm="1">
        <f t="array" ref="I101">ROUND(MODE(_xlfn._xlws.FILTER(Table1[imdb_score],Table1[director_name]=E101)),2)</f>
        <v>5.4</v>
      </c>
      <c r="J101" s="43" cm="1">
        <f t="array" ref="J101">ROUND(_xlfn.VAR.P(_xlfn._xlws.FILTER(Table1[imdb_score],Table1[director_name]=E101)),2)</f>
        <v>0.25</v>
      </c>
      <c r="K101" s="9" cm="1">
        <f t="array" ref="K101">ROUND(_xlfn.STDEV.P(_xlfn._xlws.FILTER(Table1[imdb_score],Table1[director_name]=E101)),2)</f>
        <v>0.5</v>
      </c>
      <c r="L101" s="9" cm="1">
        <f t="array" ref="L101">ROUND(MAX(_xlfn._xlws.FILTER(Table1[imdb_score],Table1[director_name]=E101)),2)</f>
        <v>7.1</v>
      </c>
      <c r="M101" s="43" cm="1">
        <f t="array" ref="M101">ROUND(MIN(_xlfn._xlws.FILTER(Table1[imdb_score],Table1[director_name]=E101)),2)</f>
        <v>5.4</v>
      </c>
      <c r="N101" s="47">
        <f t="shared" si="1"/>
        <v>0.1875</v>
      </c>
    </row>
    <row r="102" spans="1:14">
      <c r="A102" s="21" t="str">
        <v>Antoine Fuqua</v>
      </c>
      <c r="B102" s="21">
        <f>COUNTIF(Table1[director_name],A102)</f>
        <v>8</v>
      </c>
      <c r="C102" s="43">
        <f>ROUND(AVERAGEIF(Table1[director_name],A102,Table1[imdb_score]),2)</f>
        <v>6.94</v>
      </c>
      <c r="E102" s="10" t="str">
        <v>Simon West</v>
      </c>
      <c r="F102" s="21">
        <v>7</v>
      </c>
      <c r="G102" s="43">
        <v>6.09</v>
      </c>
      <c r="H102" s="43" cm="1">
        <f t="array" ref="H102">ROUND(MEDIAN(_xlfn._xlws.FILTER(Table1[imdb_score],Table1[director_name]=E102)),2)</f>
        <v>6.3</v>
      </c>
      <c r="I102" s="43" t="e" cm="1">
        <f t="array" ref="I102">ROUND(MODE(_xlfn._xlws.FILTER(Table1[imdb_score],Table1[director_name]=E102)),2)</f>
        <v>#N/A</v>
      </c>
      <c r="J102" s="43" cm="1">
        <f t="array" ref="J102">ROUND(_xlfn.VAR.P(_xlfn._xlws.FILTER(Table1[imdb_score],Table1[director_name]=E102)),2)</f>
        <v>0.41</v>
      </c>
      <c r="K102" s="9" cm="1">
        <f t="array" ref="K102">ROUND(_xlfn.STDEV.P(_xlfn._xlws.FILTER(Table1[imdb_score],Table1[director_name]=E102)),2)</f>
        <v>0.64</v>
      </c>
      <c r="L102" s="9" cm="1">
        <f t="array" ref="L102">ROUND(MAX(_xlfn._xlws.FILTER(Table1[imdb_score],Table1[director_name]=E102)),2)</f>
        <v>6.8</v>
      </c>
      <c r="M102" s="43" cm="1">
        <f t="array" ref="M102">ROUND(MIN(_xlfn._xlws.FILTER(Table1[imdb_score],Table1[director_name]=E102)),2)</f>
        <v>5</v>
      </c>
      <c r="N102" s="47">
        <f t="shared" si="1"/>
        <v>0.1875</v>
      </c>
    </row>
    <row r="103" spans="1:14">
      <c r="A103" s="21" t="str">
        <v>Anton Corbijn</v>
      </c>
      <c r="B103" s="21">
        <f>COUNTIF(Table1[director_name],A103)</f>
        <v>3</v>
      </c>
      <c r="C103" s="43">
        <f>ROUND(AVERAGEIF(Table1[director_name],A103,Table1[imdb_score]),2)</f>
        <v>6.93</v>
      </c>
      <c r="E103" s="10" t="str">
        <v>Frank Coraci</v>
      </c>
      <c r="F103" s="21">
        <v>6</v>
      </c>
      <c r="G103" s="43">
        <v>6.08</v>
      </c>
      <c r="H103" s="43" cm="1">
        <f t="array" ref="H103">ROUND(MEDIAN(_xlfn._xlws.FILTER(Table1[imdb_score],Table1[director_name]=E103)),2)</f>
        <v>6.25</v>
      </c>
      <c r="I103" s="43" cm="1">
        <f t="array" ref="I103">ROUND(MODE(_xlfn._xlws.FILTER(Table1[imdb_score],Table1[director_name]=E103)),2)</f>
        <v>6.5</v>
      </c>
      <c r="J103" s="43" cm="1">
        <f t="array" ref="J103">ROUND(_xlfn.VAR.P(_xlfn._xlws.FILTER(Table1[imdb_score],Table1[director_name]=E103)),2)</f>
        <v>0.22</v>
      </c>
      <c r="K103" s="9" cm="1">
        <f t="array" ref="K103">ROUND(_xlfn.STDEV.P(_xlfn._xlws.FILTER(Table1[imdb_score],Table1[director_name]=E103)),2)</f>
        <v>0.47</v>
      </c>
      <c r="L103" s="9" cm="1">
        <f t="array" ref="L103">ROUND(MAX(_xlfn._xlws.FILTER(Table1[imdb_score],Table1[director_name]=E103)),2)</f>
        <v>6.5</v>
      </c>
      <c r="M103" s="43" cm="1">
        <f t="array" ref="M103">ROUND(MIN(_xlfn._xlws.FILTER(Table1[imdb_score],Table1[director_name]=E103)),2)</f>
        <v>5.2</v>
      </c>
      <c r="N103" s="47">
        <f t="shared" si="1"/>
        <v>0.16070000000000001</v>
      </c>
    </row>
    <row r="104" spans="1:14">
      <c r="A104" s="21" t="str">
        <v>Antonia Bird</v>
      </c>
      <c r="B104" s="21">
        <f>COUNTIF(Table1[director_name],A104)</f>
        <v>1</v>
      </c>
      <c r="C104" s="43">
        <f>ROUND(AVERAGEIF(Table1[director_name],A104,Table1[imdb_score]),2)</f>
        <v>7.1</v>
      </c>
      <c r="E104" s="10" t="str">
        <v>Ivan Reitman</v>
      </c>
      <c r="F104" s="21">
        <v>8</v>
      </c>
      <c r="G104" s="43">
        <v>6.08</v>
      </c>
      <c r="H104" s="43" cm="1">
        <f t="array" ref="H104">ROUND(MEDIAN(_xlfn._xlws.FILTER(Table1[imdb_score],Table1[director_name]=E104)),2)</f>
        <v>6</v>
      </c>
      <c r="I104" s="43" cm="1">
        <f t="array" ref="I104">ROUND(MODE(_xlfn._xlws.FILTER(Table1[imdb_score],Table1[director_name]=E104)),2)</f>
        <v>6</v>
      </c>
      <c r="J104" s="43" cm="1">
        <f t="array" ref="J104">ROUND(_xlfn.VAR.P(_xlfn._xlws.FILTER(Table1[imdb_score],Table1[director_name]=E104)),2)</f>
        <v>0.28999999999999998</v>
      </c>
      <c r="K104" s="9" cm="1">
        <f t="array" ref="K104">ROUND(_xlfn.STDEV.P(_xlfn._xlws.FILTER(Table1[imdb_score],Table1[director_name]=E104)),2)</f>
        <v>0.54</v>
      </c>
      <c r="L104" s="9" cm="1">
        <f t="array" ref="L104">ROUND(MAX(_xlfn._xlws.FILTER(Table1[imdb_score],Table1[director_name]=E104)),2)</f>
        <v>6.9</v>
      </c>
      <c r="M104" s="43" cm="1">
        <f t="array" ref="M104">ROUND(MIN(_xlfn._xlws.FILTER(Table1[imdb_score],Table1[director_name]=E104)),2)</f>
        <v>5.0999999999999996</v>
      </c>
      <c r="N104" s="47">
        <f t="shared" si="1"/>
        <v>0.16070000000000001</v>
      </c>
    </row>
    <row r="105" spans="1:14">
      <c r="A105" s="21" t="str">
        <v>Antonio Banderas</v>
      </c>
      <c r="B105" s="21">
        <f>COUNTIF(Table1[director_name],A105)</f>
        <v>1</v>
      </c>
      <c r="C105" s="43">
        <f>ROUND(AVERAGEIF(Table1[director_name],A105,Table1[imdb_score]),2)</f>
        <v>6.3</v>
      </c>
      <c r="E105" s="10" t="str">
        <v>McG</v>
      </c>
      <c r="F105" s="21">
        <v>6</v>
      </c>
      <c r="G105" s="43">
        <v>6.08</v>
      </c>
      <c r="H105" s="43" cm="1">
        <f t="array" ref="H105">ROUND(MEDIAN(_xlfn._xlws.FILTER(Table1[imdb_score],Table1[director_name]=E105)),2)</f>
        <v>6.25</v>
      </c>
      <c r="I105" s="43" t="e" cm="1">
        <f t="array" ref="I105">ROUND(MODE(_xlfn._xlws.FILTER(Table1[imdb_score],Table1[director_name]=E105)),2)</f>
        <v>#N/A</v>
      </c>
      <c r="J105" s="43" cm="1">
        <f t="array" ref="J105">ROUND(_xlfn.VAR.P(_xlfn._xlws.FILTER(Table1[imdb_score],Table1[director_name]=E105)),2)</f>
        <v>0.56000000000000005</v>
      </c>
      <c r="K105" s="9" cm="1">
        <f t="array" ref="K105">ROUND(_xlfn.STDEV.P(_xlfn._xlws.FILTER(Table1[imdb_score],Table1[director_name]=E105)),2)</f>
        <v>0.75</v>
      </c>
      <c r="L105" s="9" cm="1">
        <f t="array" ref="L105">ROUND(MAX(_xlfn._xlws.FILTER(Table1[imdb_score],Table1[director_name]=E105)),2)</f>
        <v>7.1</v>
      </c>
      <c r="M105" s="43" cm="1">
        <f t="array" ref="M105">ROUND(MIN(_xlfn._xlws.FILTER(Table1[imdb_score],Table1[director_name]=E105)),2)</f>
        <v>4.8</v>
      </c>
      <c r="N105" s="47">
        <f t="shared" si="1"/>
        <v>0.16070000000000001</v>
      </c>
    </row>
    <row r="106" spans="1:14">
      <c r="A106" s="21" t="str">
        <v>Antony Hoffman</v>
      </c>
      <c r="B106" s="21">
        <f>COUNTIF(Table1[director_name],A106)</f>
        <v>1</v>
      </c>
      <c r="C106" s="43">
        <f>ROUND(AVERAGEIF(Table1[director_name],A106,Table1[imdb_score]),2)</f>
        <v>5.7</v>
      </c>
      <c r="E106" s="10" t="str">
        <v>Tim Story</v>
      </c>
      <c r="F106" s="21">
        <v>6</v>
      </c>
      <c r="G106" s="43">
        <v>6.05</v>
      </c>
      <c r="H106" s="43" cm="1">
        <f t="array" ref="H106">ROUND(MEDIAN(_xlfn._xlws.FILTER(Table1[imdb_score],Table1[director_name]=E106)),2)</f>
        <v>6.05</v>
      </c>
      <c r="I106" s="43" t="e" cm="1">
        <f t="array" ref="I106">ROUND(MODE(_xlfn._xlws.FILTER(Table1[imdb_score],Table1[director_name]=E106)),2)</f>
        <v>#N/A</v>
      </c>
      <c r="J106" s="43" cm="1">
        <f t="array" ref="J106">ROUND(_xlfn.VAR.P(_xlfn._xlws.FILTER(Table1[imdb_score],Table1[director_name]=E106)),2)</f>
        <v>0.12</v>
      </c>
      <c r="K106" s="9" cm="1">
        <f t="array" ref="K106">ROUND(_xlfn.STDEV.P(_xlfn._xlws.FILTER(Table1[imdb_score],Table1[director_name]=E106)),2)</f>
        <v>0.35</v>
      </c>
      <c r="L106" s="9" cm="1">
        <f t="array" ref="L106">ROUND(MAX(_xlfn._xlws.FILTER(Table1[imdb_score],Table1[director_name]=E106)),2)</f>
        <v>6.6</v>
      </c>
      <c r="M106" s="43" cm="1">
        <f t="array" ref="M106">ROUND(MIN(_xlfn._xlws.FILTER(Table1[imdb_score],Table1[director_name]=E106)),2)</f>
        <v>5.6</v>
      </c>
      <c r="N106" s="47">
        <f t="shared" si="1"/>
        <v>0.1517</v>
      </c>
    </row>
    <row r="107" spans="1:14">
      <c r="A107" s="21" t="str">
        <v>Anurag Basu</v>
      </c>
      <c r="B107" s="21">
        <f>COUNTIF(Table1[director_name],A107)</f>
        <v>1</v>
      </c>
      <c r="C107" s="43">
        <f>ROUND(AVERAGEIF(Table1[director_name],A107,Table1[imdb_score]),2)</f>
        <v>6</v>
      </c>
      <c r="E107" s="10" t="str">
        <v>M. Night Shyamalan</v>
      </c>
      <c r="F107" s="21">
        <v>9</v>
      </c>
      <c r="G107" s="43">
        <v>6.04</v>
      </c>
      <c r="H107" s="43" cm="1">
        <f t="array" ref="H107">ROUND(MEDIAN(_xlfn._xlws.FILTER(Table1[imdb_score],Table1[director_name]=E107)),2)</f>
        <v>6.2</v>
      </c>
      <c r="I107" s="43" t="e" cm="1">
        <f t="array" ref="I107">ROUND(MODE(_xlfn._xlws.FILTER(Table1[imdb_score],Table1[director_name]=E107)),2)</f>
        <v>#N/A</v>
      </c>
      <c r="J107" s="43" cm="1">
        <f t="array" ref="J107">ROUND(_xlfn.VAR.P(_xlfn._xlws.FILTER(Table1[imdb_score],Table1[director_name]=E107)),2)</f>
        <v>1.36</v>
      </c>
      <c r="K107" s="9" cm="1">
        <f t="array" ref="K107">ROUND(_xlfn.STDEV.P(_xlfn._xlws.FILTER(Table1[imdb_score],Table1[director_name]=E107)),2)</f>
        <v>1.17</v>
      </c>
      <c r="L107" s="9" cm="1">
        <f t="array" ref="L107">ROUND(MAX(_xlfn._xlws.FILTER(Table1[imdb_score],Table1[director_name]=E107)),2)</f>
        <v>8.1</v>
      </c>
      <c r="M107" s="43" cm="1">
        <f t="array" ref="M107">ROUND(MIN(_xlfn._xlws.FILTER(Table1[imdb_score],Table1[director_name]=E107)),2)</f>
        <v>4.2</v>
      </c>
      <c r="N107" s="47">
        <f t="shared" si="1"/>
        <v>0.14280000000000001</v>
      </c>
    </row>
    <row r="108" spans="1:14">
      <c r="A108" s="21" t="str">
        <v>Ari Folman</v>
      </c>
      <c r="B108" s="21">
        <f>COUNTIF(Table1[director_name],A108)</f>
        <v>1</v>
      </c>
      <c r="C108" s="43">
        <f>ROUND(AVERAGEIF(Table1[director_name],A108,Table1[imdb_score]),2)</f>
        <v>8</v>
      </c>
      <c r="E108" s="10" t="str">
        <v>Paul Weitz</v>
      </c>
      <c r="F108" s="21">
        <v>6</v>
      </c>
      <c r="G108" s="43">
        <v>6.02</v>
      </c>
      <c r="H108" s="43" cm="1">
        <f t="array" ref="H108">ROUND(MEDIAN(_xlfn._xlws.FILTER(Table1[imdb_score],Table1[director_name]=E108)),2)</f>
        <v>5.8</v>
      </c>
      <c r="I108" s="43" cm="1">
        <f t="array" ref="I108">ROUND(MODE(_xlfn._xlws.FILTER(Table1[imdb_score],Table1[director_name]=E108)),2)</f>
        <v>5.5</v>
      </c>
      <c r="J108" s="43" cm="1">
        <f t="array" ref="J108">ROUND(_xlfn.VAR.P(_xlfn._xlws.FILTER(Table1[imdb_score],Table1[director_name]=E108)),2)</f>
        <v>0.31</v>
      </c>
      <c r="K108" s="9" cm="1">
        <f t="array" ref="K108">ROUND(_xlfn.STDEV.P(_xlfn._xlws.FILTER(Table1[imdb_score],Table1[director_name]=E108)),2)</f>
        <v>0.56000000000000005</v>
      </c>
      <c r="L108" s="9" cm="1">
        <f t="array" ref="L108">ROUND(MAX(_xlfn._xlws.FILTER(Table1[imdb_score],Table1[director_name]=E108)),2)</f>
        <v>7</v>
      </c>
      <c r="M108" s="43" cm="1">
        <f t="array" ref="M108">ROUND(MIN(_xlfn._xlws.FILTER(Table1[imdb_score],Table1[director_name]=E108)),2)</f>
        <v>5.5</v>
      </c>
      <c r="N108" s="47">
        <f t="shared" si="1"/>
        <v>0.13389999999999999</v>
      </c>
    </row>
    <row r="109" spans="1:14">
      <c r="A109" s="21" t="str">
        <v>Ari Sandel</v>
      </c>
      <c r="B109" s="21">
        <f>COUNTIF(Table1[director_name],A109)</f>
        <v>1</v>
      </c>
      <c r="C109" s="43">
        <f>ROUND(AVERAGEIF(Table1[director_name],A109,Table1[imdb_score]),2)</f>
        <v>6.5</v>
      </c>
      <c r="E109" s="10" t="str">
        <v>Robert Luketic</v>
      </c>
      <c r="F109" s="21">
        <v>6</v>
      </c>
      <c r="G109" s="43">
        <v>6</v>
      </c>
      <c r="H109" s="43" cm="1">
        <f t="array" ref="H109">ROUND(MEDIAN(_xlfn._xlws.FILTER(Table1[imdb_score],Table1[director_name]=E109)),2)</f>
        <v>5.9</v>
      </c>
      <c r="I109" s="43" t="e" cm="1">
        <f t="array" ref="I109">ROUND(MODE(_xlfn._xlws.FILTER(Table1[imdb_score],Table1[director_name]=E109)),2)</f>
        <v>#N/A</v>
      </c>
      <c r="J109" s="43" cm="1">
        <f t="array" ref="J109">ROUND(_xlfn.VAR.P(_xlfn._xlws.FILTER(Table1[imdb_score],Table1[director_name]=E109)),2)</f>
        <v>0.28000000000000003</v>
      </c>
      <c r="K109" s="9" cm="1">
        <f t="array" ref="K109">ROUND(_xlfn.STDEV.P(_xlfn._xlws.FILTER(Table1[imdb_score],Table1[director_name]=E109)),2)</f>
        <v>0.53</v>
      </c>
      <c r="L109" s="9" cm="1">
        <f t="array" ref="L109">ROUND(MAX(_xlfn._xlws.FILTER(Table1[imdb_score],Table1[director_name]=E109)),2)</f>
        <v>6.8</v>
      </c>
      <c r="M109" s="43" cm="1">
        <f t="array" ref="M109">ROUND(MIN(_xlfn._xlws.FILTER(Table1[imdb_score],Table1[director_name]=E109)),2)</f>
        <v>5.4</v>
      </c>
      <c r="N109" s="47">
        <f t="shared" si="1"/>
        <v>0.125</v>
      </c>
    </row>
    <row r="110" spans="1:14">
      <c r="A110" s="21" t="str">
        <v>Arie Posin</v>
      </c>
      <c r="B110" s="21">
        <f>COUNTIF(Table1[director_name],A110)</f>
        <v>1</v>
      </c>
      <c r="C110" s="43">
        <f>ROUND(AVERAGEIF(Table1[director_name],A110,Table1[imdb_score]),2)</f>
        <v>7</v>
      </c>
      <c r="E110" s="10" t="str">
        <v>Paul W.S. Anderson</v>
      </c>
      <c r="F110" s="21">
        <v>10</v>
      </c>
      <c r="G110" s="43">
        <v>5.99</v>
      </c>
      <c r="H110" s="43" cm="1">
        <f t="array" ref="H110">ROUND(MEDIAN(_xlfn._xlws.FILTER(Table1[imdb_score],Table1[director_name]=E110)),2)</f>
        <v>5.85</v>
      </c>
      <c r="I110" s="43" cm="1">
        <f t="array" ref="I110">ROUND(MODE(_xlfn._xlws.FILTER(Table1[imdb_score],Table1[director_name]=E110)),2)</f>
        <v>5.6</v>
      </c>
      <c r="J110" s="43" cm="1">
        <f t="array" ref="J110">ROUND(_xlfn.VAR.P(_xlfn._xlws.FILTER(Table1[imdb_score],Table1[director_name]=E110)),2)</f>
        <v>0.19</v>
      </c>
      <c r="K110" s="9" cm="1">
        <f t="array" ref="K110">ROUND(_xlfn.STDEV.P(_xlfn._xlws.FILTER(Table1[imdb_score],Table1[director_name]=E110)),2)</f>
        <v>0.44</v>
      </c>
      <c r="L110" s="9" cm="1">
        <f t="array" ref="L110">ROUND(MAX(_xlfn._xlws.FILTER(Table1[imdb_score],Table1[director_name]=E110)),2)</f>
        <v>6.7</v>
      </c>
      <c r="M110" s="43" cm="1">
        <f t="array" ref="M110">ROUND(MIN(_xlfn._xlws.FILTER(Table1[imdb_score],Table1[director_name]=E110)),2)</f>
        <v>5.4</v>
      </c>
      <c r="N110" s="47">
        <f t="shared" si="1"/>
        <v>0.11600000000000001</v>
      </c>
    </row>
    <row r="111" spans="1:14">
      <c r="A111" s="21" t="str">
        <v>Ariel Vromen</v>
      </c>
      <c r="B111" s="21">
        <f>COUNTIF(Table1[director_name],A111)</f>
        <v>2</v>
      </c>
      <c r="C111" s="43">
        <f>ROUND(AVERAGEIF(Table1[director_name],A111,Table1[imdb_score]),2)</f>
        <v>6.6</v>
      </c>
      <c r="E111" s="10" t="str">
        <v>Wes Craven</v>
      </c>
      <c r="F111" s="21">
        <v>10</v>
      </c>
      <c r="G111" s="43">
        <v>5.97</v>
      </c>
      <c r="H111" s="43" cm="1">
        <f t="array" ref="H111">ROUND(MEDIAN(_xlfn._xlws.FILTER(Table1[imdb_score],Table1[director_name]=E111)),2)</f>
        <v>6.15</v>
      </c>
      <c r="I111" s="43" t="e" cm="1">
        <f t="array" ref="I111">ROUND(MODE(_xlfn._xlws.FILTER(Table1[imdb_score],Table1[director_name]=E111)),2)</f>
        <v>#N/A</v>
      </c>
      <c r="J111" s="43" cm="1">
        <f t="array" ref="J111">ROUND(_xlfn.VAR.P(_xlfn._xlws.FILTER(Table1[imdb_score],Table1[director_name]=E111)),2)</f>
        <v>0.91</v>
      </c>
      <c r="K111" s="9" cm="1">
        <f t="array" ref="K111">ROUND(_xlfn.STDEV.P(_xlfn._xlws.FILTER(Table1[imdb_score],Table1[director_name]=E111)),2)</f>
        <v>0.95</v>
      </c>
      <c r="L111" s="9" cm="1">
        <f t="array" ref="L111">ROUND(MAX(_xlfn._xlws.FILTER(Table1[imdb_score],Table1[director_name]=E111)),2)</f>
        <v>7.5</v>
      </c>
      <c r="M111" s="43" cm="1">
        <f t="array" ref="M111">ROUND(MIN(_xlfn._xlws.FILTER(Table1[imdb_score],Table1[director_name]=E111)),2)</f>
        <v>4.5</v>
      </c>
      <c r="N111" s="47">
        <f t="shared" si="1"/>
        <v>0.1071</v>
      </c>
    </row>
    <row r="112" spans="1:14">
      <c r="A112" s="21" t="str">
        <v>Arjun Sablok</v>
      </c>
      <c r="B112" s="21">
        <f>COUNTIF(Table1[director_name],A112)</f>
        <v>1</v>
      </c>
      <c r="C112" s="43">
        <f>ROUND(AVERAGEIF(Table1[director_name],A112,Table1[imdb_score]),2)</f>
        <v>3.3</v>
      </c>
      <c r="E112" s="10" t="str">
        <v>Adam Shankman</v>
      </c>
      <c r="F112" s="21">
        <v>8</v>
      </c>
      <c r="G112" s="43">
        <v>5.96</v>
      </c>
      <c r="H112" s="43" cm="1">
        <f t="array" ref="H112">ROUND(MEDIAN(_xlfn._xlws.FILTER(Table1[imdb_score],Table1[director_name]=E112)),2)</f>
        <v>5.7</v>
      </c>
      <c r="I112" s="43" cm="1">
        <f t="array" ref="I112">ROUND(MODE(_xlfn._xlws.FILTER(Table1[imdb_score],Table1[director_name]=E112)),2)</f>
        <v>5.5</v>
      </c>
      <c r="J112" s="43" cm="1">
        <f t="array" ref="J112">ROUND(_xlfn.VAR.P(_xlfn._xlws.FILTER(Table1[imdb_score],Table1[director_name]=E112)),2)</f>
        <v>0.49</v>
      </c>
      <c r="K112" s="9" cm="1">
        <f t="array" ref="K112">ROUND(_xlfn.STDEV.P(_xlfn._xlws.FILTER(Table1[imdb_score],Table1[director_name]=E112)),2)</f>
        <v>0.7</v>
      </c>
      <c r="L112" s="9" cm="1">
        <f t="array" ref="L112">ROUND(MAX(_xlfn._xlws.FILTER(Table1[imdb_score],Table1[director_name]=E112)),2)</f>
        <v>7.4</v>
      </c>
      <c r="M112" s="43" cm="1">
        <f t="array" ref="M112">ROUND(MIN(_xlfn._xlws.FILTER(Table1[imdb_score],Table1[director_name]=E112)),2)</f>
        <v>5.2</v>
      </c>
      <c r="N112" s="47">
        <f t="shared" si="1"/>
        <v>9.8199999999999996E-2</v>
      </c>
    </row>
    <row r="113" spans="1:14">
      <c r="A113" s="21" t="str">
        <v>Arthur Hiller</v>
      </c>
      <c r="B113" s="21">
        <f>COUNTIF(Table1[director_name],A113)</f>
        <v>1</v>
      </c>
      <c r="C113" s="43">
        <f>ROUND(AVERAGEIF(Table1[director_name],A113,Table1[imdb_score]),2)</f>
        <v>3.5</v>
      </c>
      <c r="E113" s="10" t="str">
        <v>Garry Marshall</v>
      </c>
      <c r="F113" s="21">
        <v>8</v>
      </c>
      <c r="G113" s="43">
        <v>5.95</v>
      </c>
      <c r="H113" s="43" cm="1">
        <f t="array" ref="H113">ROUND(MEDIAN(_xlfn._xlws.FILTER(Table1[imdb_score],Table1[director_name]=E113)),2)</f>
        <v>5.8</v>
      </c>
      <c r="I113" s="43" cm="1">
        <f t="array" ref="I113">ROUND(MODE(_xlfn._xlws.FILTER(Table1[imdb_score],Table1[director_name]=E113)),2)</f>
        <v>5.7</v>
      </c>
      <c r="J113" s="43" cm="1">
        <f t="array" ref="J113">ROUND(_xlfn.VAR.P(_xlfn._xlws.FILTER(Table1[imdb_score],Table1[director_name]=E113)),2)</f>
        <v>0.17</v>
      </c>
      <c r="K113" s="9" cm="1">
        <f t="array" ref="K113">ROUND(_xlfn.STDEV.P(_xlfn._xlws.FILTER(Table1[imdb_score],Table1[director_name]=E113)),2)</f>
        <v>0.41</v>
      </c>
      <c r="L113" s="9" cm="1">
        <f t="array" ref="L113">ROUND(MAX(_xlfn._xlws.FILTER(Table1[imdb_score],Table1[director_name]=E113)),2)</f>
        <v>6.9</v>
      </c>
      <c r="M113" s="43" cm="1">
        <f t="array" ref="M113">ROUND(MIN(_xlfn._xlws.FILTER(Table1[imdb_score],Table1[director_name]=E113)),2)</f>
        <v>5.5</v>
      </c>
      <c r="N113" s="47">
        <f t="shared" si="1"/>
        <v>8.9200000000000002E-2</v>
      </c>
    </row>
    <row r="114" spans="1:14">
      <c r="A114" s="21" t="str">
        <v>Asger Leth</v>
      </c>
      <c r="B114" s="21">
        <f>COUNTIF(Table1[director_name],A114)</f>
        <v>1</v>
      </c>
      <c r="C114" s="43">
        <f>ROUND(AVERAGEIF(Table1[director_name],A114,Table1[imdb_score]),2)</f>
        <v>6.6</v>
      </c>
      <c r="E114" s="10" t="str">
        <v>Andy Fickman</v>
      </c>
      <c r="F114" s="21">
        <v>6</v>
      </c>
      <c r="G114" s="43">
        <v>5.77</v>
      </c>
      <c r="H114" s="43" cm="1">
        <f t="array" ref="H114">ROUND(MEDIAN(_xlfn._xlws.FILTER(Table1[imdb_score],Table1[director_name]=E114)),2)</f>
        <v>5.95</v>
      </c>
      <c r="I114" s="43" t="e" cm="1">
        <f t="array" ref="I114">ROUND(MODE(_xlfn._xlws.FILTER(Table1[imdb_score],Table1[director_name]=E114)),2)</f>
        <v>#N/A</v>
      </c>
      <c r="J114" s="43" cm="1">
        <f t="array" ref="J114">ROUND(_xlfn.VAR.P(_xlfn._xlws.FILTER(Table1[imdb_score],Table1[director_name]=E114)),2)</f>
        <v>0.43</v>
      </c>
      <c r="K114" s="9" cm="1">
        <f t="array" ref="K114">ROUND(_xlfn.STDEV.P(_xlfn._xlws.FILTER(Table1[imdb_score],Table1[director_name]=E114)),2)</f>
        <v>0.65</v>
      </c>
      <c r="L114" s="9" cm="1">
        <f t="array" ref="L114">ROUND(MAX(_xlfn._xlws.FILTER(Table1[imdb_score],Table1[director_name]=E114)),2)</f>
        <v>6.4</v>
      </c>
      <c r="M114" s="43" cm="1">
        <f t="array" ref="M114">ROUND(MIN(_xlfn._xlws.FILTER(Table1[imdb_score],Table1[director_name]=E114)),2)</f>
        <v>4.4000000000000004</v>
      </c>
      <c r="N114" s="47">
        <f t="shared" si="1"/>
        <v>8.0299999999999996E-2</v>
      </c>
    </row>
    <row r="115" spans="1:14">
      <c r="A115" s="21" t="str">
        <v>Asghar Farhadi</v>
      </c>
      <c r="B115" s="21">
        <f>COUNTIF(Table1[director_name],A115)</f>
        <v>1</v>
      </c>
      <c r="C115" s="43">
        <f>ROUND(AVERAGEIF(Table1[director_name],A115,Table1[imdb_score]),2)</f>
        <v>8.4</v>
      </c>
      <c r="E115" s="10" t="str">
        <v>Renny Harlin</v>
      </c>
      <c r="F115" s="21">
        <v>15</v>
      </c>
      <c r="G115" s="43">
        <v>5.75</v>
      </c>
      <c r="H115" s="43" cm="1">
        <f t="array" ref="H115">ROUND(MEDIAN(_xlfn._xlws.FILTER(Table1[imdb_score],Table1[director_name]=E115)),2)</f>
        <v>5.7</v>
      </c>
      <c r="I115" s="43" cm="1">
        <f t="array" ref="I115">ROUND(MODE(_xlfn._xlws.FILTER(Table1[imdb_score],Table1[director_name]=E115)),2)</f>
        <v>5.6</v>
      </c>
      <c r="J115" s="43" cm="1">
        <f t="array" ref="J115">ROUND(_xlfn.VAR.P(_xlfn._xlws.FILTER(Table1[imdb_score],Table1[director_name]=E115)),2)</f>
        <v>0.56999999999999995</v>
      </c>
      <c r="K115" s="9" cm="1">
        <f t="array" ref="K115">ROUND(_xlfn.STDEV.P(_xlfn._xlws.FILTER(Table1[imdb_score],Table1[director_name]=E115)),2)</f>
        <v>0.76</v>
      </c>
      <c r="L115" s="9" cm="1">
        <f t="array" ref="L115">ROUND(MAX(_xlfn._xlws.FILTER(Table1[imdb_score],Table1[director_name]=E115)),2)</f>
        <v>7.1</v>
      </c>
      <c r="M115" s="43" cm="1">
        <f t="array" ref="M115">ROUND(MIN(_xlfn._xlws.FILTER(Table1[imdb_score],Table1[director_name]=E115)),2)</f>
        <v>4.2</v>
      </c>
      <c r="N115" s="47">
        <f t="shared" si="1"/>
        <v>7.1400000000000005E-2</v>
      </c>
    </row>
    <row r="116" spans="1:14">
      <c r="A116" s="21" t="str">
        <v>Ash Brannon</v>
      </c>
      <c r="B116" s="21">
        <f>COUNTIF(Table1[director_name],A116)</f>
        <v>1</v>
      </c>
      <c r="C116" s="43">
        <f>ROUND(AVERAGEIF(Table1[director_name],A116,Table1[imdb_score]),2)</f>
        <v>6.8</v>
      </c>
      <c r="E116" s="10" t="str">
        <v>Dennis Dugan</v>
      </c>
      <c r="F116" s="21">
        <v>9</v>
      </c>
      <c r="G116" s="43">
        <v>5.73</v>
      </c>
      <c r="H116" s="43" cm="1">
        <f t="array" ref="H116">ROUND(MEDIAN(_xlfn._xlws.FILTER(Table1[imdb_score],Table1[director_name]=E116)),2)</f>
        <v>5.9</v>
      </c>
      <c r="I116" s="43" cm="1">
        <f t="array" ref="I116">ROUND(MODE(_xlfn._xlws.FILTER(Table1[imdb_score],Table1[director_name]=E116)),2)</f>
        <v>6.4</v>
      </c>
      <c r="J116" s="43" cm="1">
        <f t="array" ref="J116">ROUND(_xlfn.VAR.P(_xlfn._xlws.FILTER(Table1[imdb_score],Table1[director_name]=E116)),2)</f>
        <v>0.91</v>
      </c>
      <c r="K116" s="9" cm="1">
        <f t="array" ref="K116">ROUND(_xlfn.STDEV.P(_xlfn._xlws.FILTER(Table1[imdb_score],Table1[director_name]=E116)),2)</f>
        <v>0.96</v>
      </c>
      <c r="L116" s="9" cm="1">
        <f t="array" ref="L116">ROUND(MAX(_xlfn._xlws.FILTER(Table1[imdb_score],Table1[director_name]=E116)),2)</f>
        <v>7</v>
      </c>
      <c r="M116" s="43" cm="1">
        <f t="array" ref="M116">ROUND(MIN(_xlfn._xlws.FILTER(Table1[imdb_score],Table1[director_name]=E116)),2)</f>
        <v>3.4</v>
      </c>
      <c r="N116" s="47">
        <f t="shared" si="1"/>
        <v>6.25E-2</v>
      </c>
    </row>
    <row r="117" spans="1:14">
      <c r="A117" s="21" t="str">
        <v>Atom Egoyan</v>
      </c>
      <c r="B117" s="21">
        <f>COUNTIF(Table1[director_name],A117)</f>
        <v>4</v>
      </c>
      <c r="C117" s="43">
        <f>ROUND(AVERAGEIF(Table1[director_name],A117,Table1[imdb_score]),2)</f>
        <v>6.93</v>
      </c>
      <c r="E117" s="10" t="str">
        <v>Robert Rodriguez</v>
      </c>
      <c r="F117" s="21">
        <v>13</v>
      </c>
      <c r="G117" s="43">
        <v>5.69</v>
      </c>
      <c r="H117" s="43" cm="1">
        <f t="array" ref="H117">ROUND(MEDIAN(_xlfn._xlws.FILTER(Table1[imdb_score],Table1[director_name]=E117)),2)</f>
        <v>5.6</v>
      </c>
      <c r="I117" s="43" cm="1">
        <f t="array" ref="I117">ROUND(MODE(_xlfn._xlws.FILTER(Table1[imdb_score],Table1[director_name]=E117)),2)</f>
        <v>6.4</v>
      </c>
      <c r="J117" s="43" cm="1">
        <f t="array" ref="J117">ROUND(_xlfn.VAR.P(_xlfn._xlws.FILTER(Table1[imdb_score],Table1[director_name]=E117)),2)</f>
        <v>1.83</v>
      </c>
      <c r="K117" s="9" cm="1">
        <f t="array" ref="K117">ROUND(_xlfn.STDEV.P(_xlfn._xlws.FILTER(Table1[imdb_score],Table1[director_name]=E117)),2)</f>
        <v>1.35</v>
      </c>
      <c r="L117" s="9" cm="1">
        <f t="array" ref="L117">ROUND(MAX(_xlfn._xlws.FILTER(Table1[imdb_score],Table1[director_name]=E117)),2)</f>
        <v>7.6</v>
      </c>
      <c r="M117" s="43" cm="1">
        <f t="array" ref="M117">ROUND(MIN(_xlfn._xlws.FILTER(Table1[imdb_score],Table1[director_name]=E117)),2)</f>
        <v>3.5</v>
      </c>
      <c r="N117" s="47">
        <f t="shared" si="1"/>
        <v>5.3499999999999999E-2</v>
      </c>
    </row>
    <row r="118" spans="1:14">
      <c r="A118" s="21" t="str">
        <v>Audrey Wells</v>
      </c>
      <c r="B118" s="21">
        <f>COUNTIF(Table1[director_name],A118)</f>
        <v>1</v>
      </c>
      <c r="C118" s="43">
        <f>ROUND(AVERAGEIF(Table1[director_name],A118,Table1[imdb_score]),2)</f>
        <v>6.7</v>
      </c>
      <c r="E118" s="10" t="str">
        <v>Donald Petrie</v>
      </c>
      <c r="F118" s="21">
        <v>8</v>
      </c>
      <c r="G118" s="43">
        <v>5.66</v>
      </c>
      <c r="H118" s="43" cm="1">
        <f t="array" ref="H118">ROUND(MEDIAN(_xlfn._xlws.FILTER(Table1[imdb_score],Table1[director_name]=E118)),2)</f>
        <v>5.6</v>
      </c>
      <c r="I118" s="43" cm="1">
        <f t="array" ref="I118">ROUND(MODE(_xlfn._xlws.FILTER(Table1[imdb_score],Table1[director_name]=E118)),2)</f>
        <v>6.2</v>
      </c>
      <c r="J118" s="43" cm="1">
        <f t="array" ref="J118">ROUND(_xlfn.VAR.P(_xlfn._xlws.FILTER(Table1[imdb_score],Table1[director_name]=E118)),2)</f>
        <v>0.28999999999999998</v>
      </c>
      <c r="K118" s="9" cm="1">
        <f t="array" ref="K118">ROUND(_xlfn.STDEV.P(_xlfn._xlws.FILTER(Table1[imdb_score],Table1[director_name]=E118)),2)</f>
        <v>0.54</v>
      </c>
      <c r="L118" s="9" cm="1">
        <f t="array" ref="L118">ROUND(MAX(_xlfn._xlws.FILTER(Table1[imdb_score],Table1[director_name]=E118)),2)</f>
        <v>6.4</v>
      </c>
      <c r="M118" s="43" cm="1">
        <f t="array" ref="M118">ROUND(MIN(_xlfn._xlws.FILTER(Table1[imdb_score],Table1[director_name]=E118)),2)</f>
        <v>4.9000000000000004</v>
      </c>
      <c r="N118" s="47">
        <f t="shared" si="1"/>
        <v>4.4600000000000001E-2</v>
      </c>
    </row>
    <row r="119" spans="1:14">
      <c r="A119" s="21" t="str">
        <v>Ava DuVernay</v>
      </c>
      <c r="B119" s="21">
        <f>COUNTIF(Table1[director_name],A119)</f>
        <v>2</v>
      </c>
      <c r="C119" s="43">
        <f>ROUND(AVERAGEIF(Table1[director_name],A119,Table1[imdb_score]),2)</f>
        <v>7</v>
      </c>
      <c r="E119" s="10" t="str">
        <v>Rob Cohen</v>
      </c>
      <c r="F119" s="21">
        <v>9</v>
      </c>
      <c r="G119" s="43">
        <v>5.58</v>
      </c>
      <c r="H119" s="43" cm="1">
        <f t="array" ref="H119">ROUND(MEDIAN(_xlfn._xlws.FILTER(Table1[imdb_score],Table1[director_name]=E119)),2)</f>
        <v>5.6</v>
      </c>
      <c r="I119" s="43" cm="1">
        <f t="array" ref="I119">ROUND(MODE(_xlfn._xlws.FILTER(Table1[imdb_score],Table1[director_name]=E119)),2)</f>
        <v>5.8</v>
      </c>
      <c r="J119" s="43" cm="1">
        <f t="array" ref="J119">ROUND(_xlfn.VAR.P(_xlfn._xlws.FILTER(Table1[imdb_score],Table1[director_name]=E119)),2)</f>
        <v>0.41</v>
      </c>
      <c r="K119" s="9" cm="1">
        <f t="array" ref="K119">ROUND(_xlfn.STDEV.P(_xlfn._xlws.FILTER(Table1[imdb_score],Table1[director_name]=E119)),2)</f>
        <v>0.64</v>
      </c>
      <c r="L119" s="9" cm="1">
        <f t="array" ref="L119">ROUND(MAX(_xlfn._xlws.FILTER(Table1[imdb_score],Table1[director_name]=E119)),2)</f>
        <v>6.7</v>
      </c>
      <c r="M119" s="43" cm="1">
        <f t="array" ref="M119">ROUND(MIN(_xlfn._xlws.FILTER(Table1[imdb_score],Table1[director_name]=E119)),2)</f>
        <v>4.5999999999999996</v>
      </c>
      <c r="N119" s="47">
        <f t="shared" si="1"/>
        <v>3.5700000000000003E-2</v>
      </c>
    </row>
    <row r="120" spans="1:14">
      <c r="A120" s="21" t="str">
        <v>Babak Najafi</v>
      </c>
      <c r="B120" s="21">
        <f>COUNTIF(Table1[director_name],A120)</f>
        <v>1</v>
      </c>
      <c r="C120" s="43">
        <f>ROUND(AVERAGEIF(Table1[director_name],A120,Table1[imdb_score]),2)</f>
        <v>5.9</v>
      </c>
      <c r="E120" s="10" t="str">
        <v>Brian Robbins</v>
      </c>
      <c r="F120" s="21">
        <v>6</v>
      </c>
      <c r="G120" s="43">
        <v>5.53</v>
      </c>
      <c r="H120" s="43" cm="1">
        <f t="array" ref="H120">ROUND(MEDIAN(_xlfn._xlws.FILTER(Table1[imdb_score],Table1[director_name]=E120)),2)</f>
        <v>5.6</v>
      </c>
      <c r="I120" s="43" t="e" cm="1">
        <f t="array" ref="I120">ROUND(MODE(_xlfn._xlws.FILTER(Table1[imdb_score],Table1[director_name]=E120)),2)</f>
        <v>#N/A</v>
      </c>
      <c r="J120" s="43" cm="1">
        <f t="array" ref="J120">ROUND(_xlfn.VAR.P(_xlfn._xlws.FILTER(Table1[imdb_score],Table1[director_name]=E120)),2)</f>
        <v>0.54</v>
      </c>
      <c r="K120" s="9" cm="1">
        <f t="array" ref="K120">ROUND(_xlfn.STDEV.P(_xlfn._xlws.FILTER(Table1[imdb_score],Table1[director_name]=E120)),2)</f>
        <v>0.73</v>
      </c>
      <c r="L120" s="9" cm="1">
        <f t="array" ref="L120">ROUND(MAX(_xlfn._xlws.FILTER(Table1[imdb_score],Table1[director_name]=E120)),2)</f>
        <v>6.4</v>
      </c>
      <c r="M120" s="43" cm="1">
        <f t="array" ref="M120">ROUND(MIN(_xlfn._xlws.FILTER(Table1[imdb_score],Table1[director_name]=E120)),2)</f>
        <v>4.4000000000000004</v>
      </c>
      <c r="N120" s="47">
        <f t="shared" si="1"/>
        <v>2.6700000000000002E-2</v>
      </c>
    </row>
    <row r="121" spans="1:14">
      <c r="A121" s="21" t="str">
        <v>Baltasar Kormákur</v>
      </c>
      <c r="B121" s="21">
        <f>COUNTIF(Table1[director_name],A121)</f>
        <v>3</v>
      </c>
      <c r="C121" s="43">
        <f>ROUND(AVERAGEIF(Table1[director_name],A121,Table1[imdb_score]),2)</f>
        <v>6.77</v>
      </c>
      <c r="E121" s="10" t="str">
        <v>Raja Gosnell</v>
      </c>
      <c r="F121" s="21">
        <v>6</v>
      </c>
      <c r="G121" s="43">
        <v>4.92</v>
      </c>
      <c r="H121" s="43" cm="1">
        <f t="array" ref="H121">ROUND(MEDIAN(_xlfn._xlws.FILTER(Table1[imdb_score],Table1[director_name]=E121)),2)</f>
        <v>5</v>
      </c>
      <c r="I121" s="43" cm="1">
        <f t="array" ref="I121">ROUND(MODE(_xlfn._xlws.FILTER(Table1[imdb_score],Table1[director_name]=E121)),2)</f>
        <v>4.9000000000000004</v>
      </c>
      <c r="J121" s="43" cm="1">
        <f t="array" ref="J121">ROUND(_xlfn.VAR.P(_xlfn._xlws.FILTER(Table1[imdb_score],Table1[director_name]=E121)),2)</f>
        <v>0.35</v>
      </c>
      <c r="K121" s="9" cm="1">
        <f t="array" ref="K121">ROUND(_xlfn.STDEV.P(_xlfn._xlws.FILTER(Table1[imdb_score],Table1[director_name]=E121)),2)</f>
        <v>0.59</v>
      </c>
      <c r="L121" s="9" cm="1">
        <f t="array" ref="L121">ROUND(MAX(_xlfn._xlws.FILTER(Table1[imdb_score],Table1[director_name]=E121)),2)</f>
        <v>5.5</v>
      </c>
      <c r="M121" s="43" cm="1">
        <f t="array" ref="M121">ROUND(MIN(_xlfn._xlws.FILTER(Table1[imdb_score],Table1[director_name]=E121)),2)</f>
        <v>3.7</v>
      </c>
      <c r="N121" s="47">
        <f t="shared" si="1"/>
        <v>1.78E-2</v>
      </c>
    </row>
    <row r="122" spans="1:14">
      <c r="A122" s="21" t="str">
        <v>Barbet Schroeder</v>
      </c>
      <c r="B122" s="21">
        <f>COUNTIF(Table1[director_name],A122)</f>
        <v>2</v>
      </c>
      <c r="C122" s="43">
        <f>ROUND(AVERAGEIF(Table1[director_name],A122,Table1[imdb_score]),2)</f>
        <v>6</v>
      </c>
      <c r="E122" s="10" t="str">
        <v>Brian Levant</v>
      </c>
      <c r="F122" s="21">
        <v>6</v>
      </c>
      <c r="G122" s="43">
        <v>4.82</v>
      </c>
      <c r="H122" s="43" cm="1">
        <f t="array" ref="H122">ROUND(MEDIAN(_xlfn._xlws.FILTER(Table1[imdb_score],Table1[director_name]=E122)),2)</f>
        <v>4.95</v>
      </c>
      <c r="I122" s="43" cm="1">
        <f t="array" ref="I122">ROUND(MODE(_xlfn._xlws.FILTER(Table1[imdb_score],Table1[director_name]=E122)),2)</f>
        <v>5.4</v>
      </c>
      <c r="J122" s="43" cm="1">
        <f t="array" ref="J122">ROUND(_xlfn.VAR.P(_xlfn._xlws.FILTER(Table1[imdb_score],Table1[director_name]=E122)),2)</f>
        <v>0.38</v>
      </c>
      <c r="K122" s="9" cm="1">
        <f t="array" ref="K122">ROUND(_xlfn.STDEV.P(_xlfn._xlws.FILTER(Table1[imdb_score],Table1[director_name]=E122)),2)</f>
        <v>0.62</v>
      </c>
      <c r="L122" s="9" cm="1">
        <f t="array" ref="L122">ROUND(MAX(_xlfn._xlws.FILTER(Table1[imdb_score],Table1[director_name]=E122)),2)</f>
        <v>5.4</v>
      </c>
      <c r="M122" s="43" cm="1">
        <f t="array" ref="M122">ROUND(MIN(_xlfn._xlws.FILTER(Table1[imdb_score],Table1[director_name]=E122)),2)</f>
        <v>3.6</v>
      </c>
      <c r="N122" s="47">
        <f t="shared" si="1"/>
        <v>8.8999999999999999E-3</v>
      </c>
    </row>
    <row r="123" spans="1:14">
      <c r="A123" s="21" t="str">
        <v>Barbra Streisand</v>
      </c>
      <c r="B123" s="21">
        <f>COUNTIF(Table1[director_name],A123)</f>
        <v>3</v>
      </c>
      <c r="C123" s="43">
        <f>ROUND(AVERAGEIF(Table1[director_name],A123,Table1[imdb_score]),2)</f>
        <v>6.57</v>
      </c>
      <c r="E123" s="12" t="str">
        <v>Tyler Perry</v>
      </c>
      <c r="F123" s="39">
        <v>6</v>
      </c>
      <c r="G123" s="48">
        <v>4.7699999999999996</v>
      </c>
      <c r="H123" s="48" cm="1">
        <f t="array" ref="H123">ROUND(MEDIAN(_xlfn._xlws.FILTER(Table1[imdb_score],Table1[director_name]=E123)),2)</f>
        <v>4.75</v>
      </c>
      <c r="I123" s="48" t="e" cm="1">
        <f t="array" ref="I123">ROUND(MODE(_xlfn._xlws.FILTER(Table1[imdb_score],Table1[director_name]=E123)),2)</f>
        <v>#N/A</v>
      </c>
      <c r="J123" s="48" cm="1">
        <f t="array" ref="J123">ROUND(_xlfn.VAR.P(_xlfn._xlws.FILTER(Table1[imdb_score],Table1[director_name]=E123)),2)</f>
        <v>0.22</v>
      </c>
      <c r="K123" s="14" cm="1">
        <f t="array" ref="K123">ROUND(_xlfn.STDEV.P(_xlfn._xlws.FILTER(Table1[imdb_score],Table1[director_name]=E123)),2)</f>
        <v>0.47</v>
      </c>
      <c r="L123" s="14" cm="1">
        <f t="array" ref="L123">ROUND(MAX(_xlfn._xlws.FILTER(Table1[imdb_score],Table1[director_name]=E123)),2)</f>
        <v>5.6</v>
      </c>
      <c r="M123" s="48" cm="1">
        <f t="array" ref="M123">ROUND(MIN(_xlfn._xlws.FILTER(Table1[imdb_score],Table1[director_name]=E123)),2)</f>
        <v>4.0999999999999996</v>
      </c>
      <c r="N123" s="49">
        <f t="shared" si="1"/>
        <v>0</v>
      </c>
    </row>
    <row r="124" spans="1:14">
      <c r="A124" s="21" t="str">
        <v>Barry Cook</v>
      </c>
      <c r="B124" s="21">
        <f>COUNTIF(Table1[director_name],A124)</f>
        <v>1</v>
      </c>
      <c r="C124" s="43">
        <f>ROUND(AVERAGEIF(Table1[director_name],A124,Table1[imdb_score]),2)</f>
        <v>5.2</v>
      </c>
    </row>
    <row r="125" spans="1:14">
      <c r="A125" s="21" t="str">
        <v>Barry Levinson</v>
      </c>
      <c r="B125" s="21">
        <f>COUNTIF(Table1[director_name],A125)</f>
        <v>13</v>
      </c>
      <c r="C125" s="43">
        <f>ROUND(AVERAGEIF(Table1[director_name],A125,Table1[imdb_score]),2)</f>
        <v>6.58</v>
      </c>
    </row>
    <row r="126" spans="1:14">
      <c r="A126" s="21" t="str">
        <v>Barry Skolnick</v>
      </c>
      <c r="B126" s="21">
        <f>COUNTIF(Table1[director_name],A126)</f>
        <v>1</v>
      </c>
      <c r="C126" s="43">
        <f>ROUND(AVERAGEIF(Table1[director_name],A126,Table1[imdb_score]),2)</f>
        <v>6.5</v>
      </c>
    </row>
    <row r="127" spans="1:14">
      <c r="A127" s="21" t="str">
        <v>Barry Sonnenfeld</v>
      </c>
      <c r="B127" s="21">
        <f>COUNTIF(Table1[director_name],A127)</f>
        <v>7</v>
      </c>
      <c r="C127" s="43">
        <f>ROUND(AVERAGEIF(Table1[director_name],A127,Table1[imdb_score]),2)</f>
        <v>6.46</v>
      </c>
    </row>
    <row r="128" spans="1:14">
      <c r="A128" s="21" t="str">
        <v>Barry W. Blaustein</v>
      </c>
      <c r="B128" s="21">
        <f>COUNTIF(Table1[director_name],A128)</f>
        <v>1</v>
      </c>
      <c r="C128" s="43">
        <f>ROUND(AVERAGEIF(Table1[director_name],A128,Table1[imdb_score]),2)</f>
        <v>7.6</v>
      </c>
    </row>
    <row r="129" spans="1:3">
      <c r="A129" s="21" t="str">
        <v>Bart Freundlich</v>
      </c>
      <c r="B129" s="21">
        <f>COUNTIF(Table1[director_name],A129)</f>
        <v>2</v>
      </c>
      <c r="C129" s="43">
        <f>ROUND(AVERAGEIF(Table1[director_name],A129,Table1[imdb_score]),2)</f>
        <v>5.45</v>
      </c>
    </row>
    <row r="130" spans="1:3">
      <c r="A130" s="21" t="str">
        <v>Baz Luhrmann</v>
      </c>
      <c r="B130" s="21">
        <f>COUNTIF(Table1[director_name],A130)</f>
        <v>4</v>
      </c>
      <c r="C130" s="43">
        <f>ROUND(AVERAGEIF(Table1[director_name],A130,Table1[imdb_score]),2)</f>
        <v>7.08</v>
      </c>
    </row>
    <row r="131" spans="1:3">
      <c r="A131" s="21" t="str">
        <v>Beeban Kidron</v>
      </c>
      <c r="B131" s="21">
        <f>COUNTIF(Table1[director_name],A131)</f>
        <v>1</v>
      </c>
      <c r="C131" s="43">
        <f>ROUND(AVERAGEIF(Table1[director_name],A131,Table1[imdb_score]),2)</f>
        <v>5.9</v>
      </c>
    </row>
    <row r="132" spans="1:3">
      <c r="A132" s="21" t="str">
        <v>Ben Affleck</v>
      </c>
      <c r="B132" s="21">
        <f>COUNTIF(Table1[director_name],A132)</f>
        <v>2</v>
      </c>
      <c r="C132" s="43">
        <f>ROUND(AVERAGEIF(Table1[director_name],A132,Table1[imdb_score]),2)</f>
        <v>7.65</v>
      </c>
    </row>
    <row r="133" spans="1:3">
      <c r="A133" s="21" t="str">
        <v>Ben Falcone</v>
      </c>
      <c r="B133" s="21">
        <f>COUNTIF(Table1[director_name],A133)</f>
        <v>2</v>
      </c>
      <c r="C133" s="43">
        <f>ROUND(AVERAGEIF(Table1[director_name],A133,Table1[imdb_score]),2)</f>
        <v>5.0999999999999996</v>
      </c>
    </row>
    <row r="134" spans="1:3">
      <c r="A134" s="21" t="str">
        <v>Ben Lewin</v>
      </c>
      <c r="B134" s="21">
        <f>COUNTIF(Table1[director_name],A134)</f>
        <v>1</v>
      </c>
      <c r="C134" s="43">
        <f>ROUND(AVERAGEIF(Table1[director_name],A134,Table1[imdb_score]),2)</f>
        <v>7.2</v>
      </c>
    </row>
    <row r="135" spans="1:3">
      <c r="A135" s="21" t="str">
        <v>Ben Stiller</v>
      </c>
      <c r="B135" s="21">
        <f>COUNTIF(Table1[director_name],A135)</f>
        <v>5</v>
      </c>
      <c r="C135" s="43">
        <f>ROUND(AVERAGEIF(Table1[director_name],A135,Table1[imdb_score]),2)</f>
        <v>6.34</v>
      </c>
    </row>
    <row r="136" spans="1:3">
      <c r="A136" s="21" t="str">
        <v>Ben Wheatley</v>
      </c>
      <c r="B136" s="21">
        <f>COUNTIF(Table1[director_name],A136)</f>
        <v>1</v>
      </c>
      <c r="C136" s="43">
        <f>ROUND(AVERAGEIF(Table1[director_name],A136,Table1[imdb_score]),2)</f>
        <v>6.3</v>
      </c>
    </row>
    <row r="137" spans="1:3">
      <c r="A137" s="21" t="str">
        <v>Ben Younger</v>
      </c>
      <c r="B137" s="21">
        <f>COUNTIF(Table1[director_name],A137)</f>
        <v>1</v>
      </c>
      <c r="C137" s="43">
        <f>ROUND(AVERAGEIF(Table1[director_name],A137,Table1[imdb_score]),2)</f>
        <v>7</v>
      </c>
    </row>
    <row r="138" spans="1:3">
      <c r="A138" s="21" t="str">
        <v>Benedikt Erlingsson</v>
      </c>
      <c r="B138" s="21">
        <f>COUNTIF(Table1[director_name],A138)</f>
        <v>1</v>
      </c>
      <c r="C138" s="43">
        <f>ROUND(AVERAGEIF(Table1[director_name],A138,Table1[imdb_score]),2)</f>
        <v>6.9</v>
      </c>
    </row>
    <row r="139" spans="1:3">
      <c r="A139" s="21" t="str">
        <v>Benh Zeitlin</v>
      </c>
      <c r="B139" s="21">
        <f>COUNTIF(Table1[director_name],A139)</f>
        <v>1</v>
      </c>
      <c r="C139" s="43">
        <f>ROUND(AVERAGEIF(Table1[director_name],A139,Table1[imdb_score]),2)</f>
        <v>7.3</v>
      </c>
    </row>
    <row r="140" spans="1:3">
      <c r="A140" s="21" t="str">
        <v>Benjamin Dickinson</v>
      </c>
      <c r="B140" s="21">
        <f>COUNTIF(Table1[director_name],A140)</f>
        <v>1</v>
      </c>
      <c r="C140" s="43">
        <f>ROUND(AVERAGEIF(Table1[director_name],A140,Table1[imdb_score]),2)</f>
        <v>5.5</v>
      </c>
    </row>
    <row r="141" spans="1:3">
      <c r="A141" s="21" t="str">
        <v>Bennett Miller</v>
      </c>
      <c r="B141" s="21">
        <f>COUNTIF(Table1[director_name],A141)</f>
        <v>2</v>
      </c>
      <c r="C141" s="43">
        <f>ROUND(AVERAGEIF(Table1[director_name],A141,Table1[imdb_score]),2)</f>
        <v>7.5</v>
      </c>
    </row>
    <row r="142" spans="1:3">
      <c r="A142" s="21" t="str">
        <v>Benny Boom</v>
      </c>
      <c r="B142" s="21">
        <f>COUNTIF(Table1[director_name],A142)</f>
        <v>1</v>
      </c>
      <c r="C142" s="43">
        <f>ROUND(AVERAGEIF(Table1[director_name],A142,Table1[imdb_score]),2)</f>
        <v>5.9</v>
      </c>
    </row>
    <row r="143" spans="1:3">
      <c r="A143" s="21" t="str">
        <v>Benson Lee</v>
      </c>
      <c r="B143" s="21">
        <f>COUNTIF(Table1[director_name],A143)</f>
        <v>1</v>
      </c>
      <c r="C143" s="43">
        <f>ROUND(AVERAGEIF(Table1[director_name],A143,Table1[imdb_score]),2)</f>
        <v>5</v>
      </c>
    </row>
    <row r="144" spans="1:3">
      <c r="A144" s="21" t="str">
        <v>Bernardo Bertolucci</v>
      </c>
      <c r="B144" s="21">
        <f>COUNTIF(Table1[director_name],A144)</f>
        <v>1</v>
      </c>
      <c r="C144" s="43">
        <f>ROUND(AVERAGEIF(Table1[director_name],A144,Table1[imdb_score]),2)</f>
        <v>7.8</v>
      </c>
    </row>
    <row r="145" spans="1:3">
      <c r="A145" s="21" t="str">
        <v>Betty Thomas</v>
      </c>
      <c r="B145" s="21">
        <f>COUNTIF(Table1[director_name],A145)</f>
        <v>4</v>
      </c>
      <c r="C145" s="43">
        <f>ROUND(AVERAGEIF(Table1[director_name],A145,Table1[imdb_score]),2)</f>
        <v>5.3</v>
      </c>
    </row>
    <row r="146" spans="1:3">
      <c r="A146" s="21" t="str">
        <v>Bibo Bergeron</v>
      </c>
      <c r="B146" s="21">
        <f>COUNTIF(Table1[director_name],A146)</f>
        <v>2</v>
      </c>
      <c r="C146" s="43">
        <f>ROUND(AVERAGEIF(Table1[director_name],A146,Table1[imdb_score]),2)</f>
        <v>6.45</v>
      </c>
    </row>
    <row r="147" spans="1:3">
      <c r="A147" s="21" t="str">
        <v>Bill Condon</v>
      </c>
      <c r="B147" s="21">
        <f>COUNTIF(Table1[director_name],A147)</f>
        <v>5</v>
      </c>
      <c r="C147" s="43">
        <f>ROUND(AVERAGEIF(Table1[director_name],A147,Table1[imdb_score]),2)</f>
        <v>6.56</v>
      </c>
    </row>
    <row r="148" spans="1:3">
      <c r="A148" s="21" t="str">
        <v>Bill Duke</v>
      </c>
      <c r="B148" s="21">
        <f>COUNTIF(Table1[director_name],A148)</f>
        <v>1</v>
      </c>
      <c r="C148" s="43">
        <f>ROUND(AVERAGEIF(Table1[director_name],A148,Table1[imdb_score]),2)</f>
        <v>6.1</v>
      </c>
    </row>
    <row r="149" spans="1:3">
      <c r="A149" s="21" t="str">
        <v>Bill Paxton</v>
      </c>
      <c r="B149" s="21">
        <f>COUNTIF(Table1[director_name],A149)</f>
        <v>1</v>
      </c>
      <c r="C149" s="43">
        <f>ROUND(AVERAGEIF(Table1[director_name],A149,Table1[imdb_score]),2)</f>
        <v>7.3</v>
      </c>
    </row>
    <row r="150" spans="1:3">
      <c r="A150" s="21" t="str">
        <v>Bill Plympton</v>
      </c>
      <c r="B150" s="21">
        <f>COUNTIF(Table1[director_name],A150)</f>
        <v>1</v>
      </c>
      <c r="C150" s="43">
        <f>ROUND(AVERAGEIF(Table1[director_name],A150,Table1[imdb_score]),2)</f>
        <v>7</v>
      </c>
    </row>
    <row r="151" spans="1:3">
      <c r="A151" s="21" t="str">
        <v>Bille August</v>
      </c>
      <c r="B151" s="21">
        <f>COUNTIF(Table1[director_name],A151)</f>
        <v>1</v>
      </c>
      <c r="C151" s="43">
        <f>ROUND(AVERAGEIF(Table1[director_name],A151,Table1[imdb_score]),2)</f>
        <v>6.4</v>
      </c>
    </row>
    <row r="152" spans="1:3">
      <c r="A152" s="21" t="str">
        <v>Bille Woodruff</v>
      </c>
      <c r="B152" s="21">
        <f>COUNTIF(Table1[director_name],A152)</f>
        <v>3</v>
      </c>
      <c r="C152" s="43">
        <f>ROUND(AVERAGEIF(Table1[director_name],A152,Table1[imdb_score]),2)</f>
        <v>5</v>
      </c>
    </row>
    <row r="153" spans="1:3">
      <c r="A153" s="21" t="str">
        <v>Billy Bob Thornton</v>
      </c>
      <c r="B153" s="21">
        <f>COUNTIF(Table1[director_name],A153)</f>
        <v>2</v>
      </c>
      <c r="C153" s="43">
        <f>ROUND(AVERAGEIF(Table1[director_name],A153,Table1[imdb_score]),2)</f>
        <v>6.9</v>
      </c>
    </row>
    <row r="154" spans="1:3">
      <c r="A154" s="21" t="str">
        <v>Billy Ray</v>
      </c>
      <c r="B154" s="21">
        <f>COUNTIF(Table1[director_name],A154)</f>
        <v>1</v>
      </c>
      <c r="C154" s="43">
        <f>ROUND(AVERAGEIF(Table1[director_name],A154,Table1[imdb_score]),2)</f>
        <v>7.2</v>
      </c>
    </row>
    <row r="155" spans="1:3">
      <c r="A155" s="21" t="str">
        <v>Billy Wilder</v>
      </c>
      <c r="B155" s="21">
        <f>COUNTIF(Table1[director_name],A155)</f>
        <v>1</v>
      </c>
      <c r="C155" s="43">
        <f>ROUND(AVERAGEIF(Table1[director_name],A155,Table1[imdb_score]),2)</f>
        <v>8.3000000000000007</v>
      </c>
    </row>
    <row r="156" spans="1:3">
      <c r="A156" s="21" t="str">
        <v>Blair Hayes</v>
      </c>
      <c r="B156" s="21">
        <f>COUNTIF(Table1[director_name],A156)</f>
        <v>1</v>
      </c>
      <c r="C156" s="43">
        <f>ROUND(AVERAGEIF(Table1[director_name],A156,Table1[imdb_score]),2)</f>
        <v>5.6</v>
      </c>
    </row>
    <row r="157" spans="1:3">
      <c r="A157" s="21" t="str">
        <v>Blake Edwards</v>
      </c>
      <c r="B157" s="21">
        <f>COUNTIF(Table1[director_name],A157)</f>
        <v>1</v>
      </c>
      <c r="C157" s="43">
        <f>ROUND(AVERAGEIF(Table1[director_name],A157,Table1[imdb_score]),2)</f>
        <v>6.2</v>
      </c>
    </row>
    <row r="158" spans="1:3">
      <c r="A158" s="21" t="str">
        <v>Bo Welch</v>
      </c>
      <c r="B158" s="21">
        <f>COUNTIF(Table1[director_name],A158)</f>
        <v>1</v>
      </c>
      <c r="C158" s="43">
        <f>ROUND(AVERAGEIF(Table1[director_name],A158,Table1[imdb_score]),2)</f>
        <v>3.8</v>
      </c>
    </row>
    <row r="159" spans="1:3">
      <c r="A159" s="21" t="str">
        <v>Boaz Yakin</v>
      </c>
      <c r="B159" s="21">
        <f>COUNTIF(Table1[director_name],A159)</f>
        <v>3</v>
      </c>
      <c r="C159" s="43">
        <f>ROUND(AVERAGEIF(Table1[director_name],A159,Table1[imdb_score]),2)</f>
        <v>7.03</v>
      </c>
    </row>
    <row r="160" spans="1:3">
      <c r="A160" s="21" t="str">
        <v>Bob Clark</v>
      </c>
      <c r="B160" s="21">
        <f>COUNTIF(Table1[director_name],A160)</f>
        <v>3</v>
      </c>
      <c r="C160" s="43">
        <f>ROUND(AVERAGEIF(Table1[director_name],A160,Table1[imdb_score]),2)</f>
        <v>3.53</v>
      </c>
    </row>
    <row r="161" spans="1:3">
      <c r="A161" s="21" t="str">
        <v>Bob Dolman</v>
      </c>
      <c r="B161" s="21">
        <f>COUNTIF(Table1[director_name],A161)</f>
        <v>1</v>
      </c>
      <c r="C161" s="43">
        <f>ROUND(AVERAGEIF(Table1[director_name],A161,Table1[imdb_score]),2)</f>
        <v>5.6</v>
      </c>
    </row>
    <row r="162" spans="1:3">
      <c r="A162" s="21" t="str">
        <v>Bob Odenkirk</v>
      </c>
      <c r="B162" s="21">
        <f>COUNTIF(Table1[director_name],A162)</f>
        <v>1</v>
      </c>
      <c r="C162" s="43">
        <f>ROUND(AVERAGEIF(Table1[director_name],A162,Table1[imdb_score]),2)</f>
        <v>5.3</v>
      </c>
    </row>
    <row r="163" spans="1:3">
      <c r="A163" s="21" t="str">
        <v>Bob Rafelson</v>
      </c>
      <c r="B163" s="21">
        <f>COUNTIF(Table1[director_name],A163)</f>
        <v>1</v>
      </c>
      <c r="C163" s="43">
        <f>ROUND(AVERAGEIF(Table1[director_name],A163,Table1[imdb_score]),2)</f>
        <v>6.1</v>
      </c>
    </row>
    <row r="164" spans="1:3">
      <c r="A164" s="21" t="str">
        <v>Bob Saget</v>
      </c>
      <c r="B164" s="21">
        <f>COUNTIF(Table1[director_name],A164)</f>
        <v>1</v>
      </c>
      <c r="C164" s="43">
        <f>ROUND(AVERAGEIF(Table1[director_name],A164,Table1[imdb_score]),2)</f>
        <v>6.4</v>
      </c>
    </row>
    <row r="165" spans="1:3">
      <c r="A165" s="21" t="str">
        <v>Bob Spiers</v>
      </c>
      <c r="B165" s="21">
        <f>COUNTIF(Table1[director_name],A165)</f>
        <v>1</v>
      </c>
      <c r="C165" s="43">
        <f>ROUND(AVERAGEIF(Table1[director_name],A165,Table1[imdb_score]),2)</f>
        <v>3.3</v>
      </c>
    </row>
    <row r="166" spans="1:3">
      <c r="A166" s="21" t="str">
        <v>Bobby Farrelly</v>
      </c>
      <c r="B166" s="21">
        <f>COUNTIF(Table1[director_name],A166)</f>
        <v>9</v>
      </c>
      <c r="C166" s="43">
        <f>ROUND(AVERAGEIF(Table1[director_name],A166,Table1[imdb_score]),2)</f>
        <v>6.24</v>
      </c>
    </row>
    <row r="167" spans="1:3">
      <c r="A167" s="21" t="str">
        <v>Bonnie Hunt</v>
      </c>
      <c r="B167" s="21">
        <f>COUNTIF(Table1[director_name],A167)</f>
        <v>1</v>
      </c>
      <c r="C167" s="43">
        <f>ROUND(AVERAGEIF(Table1[director_name],A167,Table1[imdb_score]),2)</f>
        <v>6.9</v>
      </c>
    </row>
    <row r="168" spans="1:3">
      <c r="A168" s="21" t="str">
        <v>Boris Rodriguez</v>
      </c>
      <c r="B168" s="21">
        <f>COUNTIF(Table1[director_name],A168)</f>
        <v>1</v>
      </c>
      <c r="C168" s="43">
        <f>ROUND(AVERAGEIF(Table1[director_name],A168,Table1[imdb_score]),2)</f>
        <v>5.7</v>
      </c>
    </row>
    <row r="169" spans="1:3">
      <c r="A169" s="21" t="str">
        <v>Brad Anderson</v>
      </c>
      <c r="B169" s="21">
        <f>COUNTIF(Table1[director_name],A169)</f>
        <v>5</v>
      </c>
      <c r="C169" s="43">
        <f>ROUND(AVERAGEIF(Table1[director_name],A169,Table1[imdb_score]),2)</f>
        <v>6.86</v>
      </c>
    </row>
    <row r="170" spans="1:3">
      <c r="A170" s="21" t="str">
        <v>Brad Bird</v>
      </c>
      <c r="B170" s="21">
        <f>COUNTIF(Table1[director_name],A170)</f>
        <v>5</v>
      </c>
      <c r="C170" s="43">
        <f>ROUND(AVERAGEIF(Table1[director_name],A170,Table1[imdb_score]),2)</f>
        <v>7.58</v>
      </c>
    </row>
    <row r="171" spans="1:3">
      <c r="A171" s="21" t="str">
        <v>Brad Furman</v>
      </c>
      <c r="B171" s="21">
        <f>COUNTIF(Table1[director_name],A171)</f>
        <v>3</v>
      </c>
      <c r="C171" s="43">
        <f>ROUND(AVERAGEIF(Table1[director_name],A171,Table1[imdb_score]),2)</f>
        <v>6.73</v>
      </c>
    </row>
    <row r="172" spans="1:3">
      <c r="A172" s="21" t="str">
        <v>Brad Peyton</v>
      </c>
      <c r="B172" s="21">
        <f>COUNTIF(Table1[director_name],A172)</f>
        <v>3</v>
      </c>
      <c r="C172" s="43">
        <f>ROUND(AVERAGEIF(Table1[director_name],A172,Table1[imdb_score]),2)</f>
        <v>5.4</v>
      </c>
    </row>
    <row r="173" spans="1:3">
      <c r="A173" s="21" t="str">
        <v>Brad Silberling</v>
      </c>
      <c r="B173" s="21">
        <f>COUNTIF(Table1[director_name],A173)</f>
        <v>4</v>
      </c>
      <c r="C173" s="43">
        <f>ROUND(AVERAGEIF(Table1[director_name],A173,Table1[imdb_score]),2)</f>
        <v>6.2</v>
      </c>
    </row>
    <row r="174" spans="1:3">
      <c r="A174" s="21" t="str">
        <v>Bradley Parker</v>
      </c>
      <c r="B174" s="21">
        <f>COUNTIF(Table1[director_name],A174)</f>
        <v>1</v>
      </c>
      <c r="C174" s="43">
        <f>ROUND(AVERAGEIF(Table1[director_name],A174,Table1[imdb_score]),2)</f>
        <v>5</v>
      </c>
    </row>
    <row r="175" spans="1:3">
      <c r="A175" s="21" t="str">
        <v>Brandon Camp</v>
      </c>
      <c r="B175" s="21">
        <f>COUNTIF(Table1[director_name],A175)</f>
        <v>1</v>
      </c>
      <c r="C175" s="43">
        <f>ROUND(AVERAGEIF(Table1[director_name],A175,Table1[imdb_score]),2)</f>
        <v>5.6</v>
      </c>
    </row>
    <row r="176" spans="1:3">
      <c r="A176" s="21" t="str">
        <v>Brandon Trost</v>
      </c>
      <c r="B176" s="21">
        <f>COUNTIF(Table1[director_name],A176)</f>
        <v>1</v>
      </c>
      <c r="C176" s="43">
        <f>ROUND(AVERAGEIF(Table1[director_name],A176,Table1[imdb_score]),2)</f>
        <v>5.6</v>
      </c>
    </row>
    <row r="177" spans="1:3">
      <c r="A177" s="21" t="str">
        <v>Breck Eisner</v>
      </c>
      <c r="B177" s="21">
        <f>COUNTIF(Table1[director_name],A177)</f>
        <v>3</v>
      </c>
      <c r="C177" s="43">
        <f>ROUND(AVERAGEIF(Table1[director_name],A177,Table1[imdb_score]),2)</f>
        <v>6.17</v>
      </c>
    </row>
    <row r="178" spans="1:3">
      <c r="A178" s="21" t="str">
        <v>Brenda Chapman</v>
      </c>
      <c r="B178" s="21">
        <f>COUNTIF(Table1[director_name],A178)</f>
        <v>1</v>
      </c>
      <c r="C178" s="43">
        <f>ROUND(AVERAGEIF(Table1[director_name],A178,Table1[imdb_score]),2)</f>
        <v>7</v>
      </c>
    </row>
    <row r="179" spans="1:3">
      <c r="A179" s="21" t="str">
        <v>Brendan Malloy</v>
      </c>
      <c r="B179" s="21">
        <f>COUNTIF(Table1[director_name],A179)</f>
        <v>1</v>
      </c>
      <c r="C179" s="43">
        <f>ROUND(AVERAGEIF(Table1[director_name],A179,Table1[imdb_score]),2)</f>
        <v>6.3</v>
      </c>
    </row>
    <row r="180" spans="1:3">
      <c r="A180" s="21" t="str">
        <v>Brett Leonard</v>
      </c>
      <c r="B180" s="21">
        <f>COUNTIF(Table1[director_name],A180)</f>
        <v>2</v>
      </c>
      <c r="C180" s="43">
        <f>ROUND(AVERAGEIF(Table1[director_name],A180,Table1[imdb_score]),2)</f>
        <v>5.45</v>
      </c>
    </row>
    <row r="181" spans="1:3">
      <c r="A181" s="21" t="str">
        <v>Brett Ratner</v>
      </c>
      <c r="B181" s="21">
        <f>COUNTIF(Table1[director_name],A181)</f>
        <v>9</v>
      </c>
      <c r="C181" s="43">
        <f>ROUND(AVERAGEIF(Table1[director_name],A181,Table1[imdb_score]),2)</f>
        <v>6.46</v>
      </c>
    </row>
    <row r="182" spans="1:3">
      <c r="A182" s="21" t="str">
        <v>Brian Baugh</v>
      </c>
      <c r="B182" s="21">
        <f>COUNTIF(Table1[director_name],A182)</f>
        <v>1</v>
      </c>
      <c r="C182" s="43">
        <f>ROUND(AVERAGEIF(Table1[director_name],A182,Table1[imdb_score]),2)</f>
        <v>7.1</v>
      </c>
    </row>
    <row r="183" spans="1:3">
      <c r="A183" s="21" t="str">
        <v>Brian Dannelly</v>
      </c>
      <c r="B183" s="21">
        <f>COUNTIF(Table1[director_name],A183)</f>
        <v>1</v>
      </c>
      <c r="C183" s="43">
        <f>ROUND(AVERAGEIF(Table1[director_name],A183,Table1[imdb_score]),2)</f>
        <v>6.9</v>
      </c>
    </row>
    <row r="184" spans="1:3">
      <c r="A184" s="21" t="str">
        <v>Brian De Palma</v>
      </c>
      <c r="B184" s="21">
        <f>COUNTIF(Table1[director_name],A184)</f>
        <v>10</v>
      </c>
      <c r="C184" s="43">
        <f>ROUND(AVERAGEIF(Table1[director_name],A184,Table1[imdb_score]),2)</f>
        <v>6.6</v>
      </c>
    </row>
    <row r="185" spans="1:3">
      <c r="A185" s="21" t="str">
        <v>Brian Gibson</v>
      </c>
      <c r="B185" s="21">
        <f>COUNTIF(Table1[director_name],A185)</f>
        <v>1</v>
      </c>
      <c r="C185" s="43">
        <f>ROUND(AVERAGEIF(Table1[director_name],A185,Table1[imdb_score]),2)</f>
        <v>5.6</v>
      </c>
    </row>
    <row r="186" spans="1:3">
      <c r="A186" s="21" t="str">
        <v>Brian Helgeland</v>
      </c>
      <c r="B186" s="21">
        <f>COUNTIF(Table1[director_name],A186)</f>
        <v>5</v>
      </c>
      <c r="C186" s="43">
        <f>ROUND(AVERAGEIF(Table1[director_name],A186,Table1[imdb_score]),2)</f>
        <v>6.72</v>
      </c>
    </row>
    <row r="187" spans="1:3">
      <c r="A187" s="21" t="str">
        <v>Brian Henson</v>
      </c>
      <c r="B187" s="21">
        <f>COUNTIF(Table1[director_name],A187)</f>
        <v>1</v>
      </c>
      <c r="C187" s="43">
        <f>ROUND(AVERAGEIF(Table1[director_name],A187,Table1[imdb_score]),2)</f>
        <v>7.7</v>
      </c>
    </row>
    <row r="188" spans="1:3">
      <c r="A188" s="21" t="str">
        <v>Brian Klugman</v>
      </c>
      <c r="B188" s="21">
        <f>COUNTIF(Table1[director_name],A188)</f>
        <v>1</v>
      </c>
      <c r="C188" s="43">
        <f>ROUND(AVERAGEIF(Table1[director_name],A188,Table1[imdb_score]),2)</f>
        <v>7.1</v>
      </c>
    </row>
    <row r="189" spans="1:3">
      <c r="A189" s="21" t="str">
        <v>Brian Koppelman</v>
      </c>
      <c r="B189" s="21">
        <f>COUNTIF(Table1[director_name],A189)</f>
        <v>1</v>
      </c>
      <c r="C189" s="43">
        <f>ROUND(AVERAGEIF(Table1[director_name],A189,Table1[imdb_score]),2)</f>
        <v>6.4</v>
      </c>
    </row>
    <row r="190" spans="1:3">
      <c r="A190" s="21" t="str">
        <v>Brian Levant</v>
      </c>
      <c r="B190" s="21">
        <f>COUNTIF(Table1[director_name],A190)</f>
        <v>6</v>
      </c>
      <c r="C190" s="43">
        <f>ROUND(AVERAGEIF(Table1[director_name],A190,Table1[imdb_score]),2)</f>
        <v>4.82</v>
      </c>
    </row>
    <row r="191" spans="1:3">
      <c r="A191" s="21" t="str">
        <v>Brian Percival</v>
      </c>
      <c r="B191" s="21">
        <f>COUNTIF(Table1[director_name],A191)</f>
        <v>1</v>
      </c>
      <c r="C191" s="43">
        <f>ROUND(AVERAGEIF(Table1[director_name],A191,Table1[imdb_score]),2)</f>
        <v>7.6</v>
      </c>
    </row>
    <row r="192" spans="1:3">
      <c r="A192" s="21" t="str">
        <v>Brian Robbins</v>
      </c>
      <c r="B192" s="21">
        <f>COUNTIF(Table1[director_name],A192)</f>
        <v>6</v>
      </c>
      <c r="C192" s="43">
        <f>ROUND(AVERAGEIF(Table1[director_name],A192,Table1[imdb_score]),2)</f>
        <v>5.53</v>
      </c>
    </row>
    <row r="193" spans="1:3">
      <c r="A193" s="21" t="str">
        <v>Brian Trenchard-Smith</v>
      </c>
      <c r="B193" s="21">
        <f>COUNTIF(Table1[director_name],A193)</f>
        <v>2</v>
      </c>
      <c r="C193" s="43">
        <f>ROUND(AVERAGEIF(Table1[director_name],A193,Table1[imdb_score]),2)</f>
        <v>4.0999999999999996</v>
      </c>
    </row>
    <row r="194" spans="1:3">
      <c r="A194" s="21" t="str">
        <v>Britt Allcroft</v>
      </c>
      <c r="B194" s="21">
        <f>COUNTIF(Table1[director_name],A194)</f>
        <v>1</v>
      </c>
      <c r="C194" s="43">
        <f>ROUND(AVERAGEIF(Table1[director_name],A194,Table1[imdb_score]),2)</f>
        <v>3.6</v>
      </c>
    </row>
    <row r="195" spans="1:3">
      <c r="A195" s="21" t="str">
        <v>Bronwen Hughes</v>
      </c>
      <c r="B195" s="21">
        <f>COUNTIF(Table1[director_name],A195)</f>
        <v>1</v>
      </c>
      <c r="C195" s="43">
        <f>ROUND(AVERAGEIF(Table1[director_name],A195,Table1[imdb_score]),2)</f>
        <v>5.9</v>
      </c>
    </row>
    <row r="196" spans="1:3">
      <c r="A196" s="21" t="str">
        <v>Bruce Beresford</v>
      </c>
      <c r="B196" s="21">
        <f>COUNTIF(Table1[director_name],A196)</f>
        <v>2</v>
      </c>
      <c r="C196" s="43">
        <f>ROUND(AVERAGEIF(Table1[director_name],A196,Table1[imdb_score]),2)</f>
        <v>6.9</v>
      </c>
    </row>
    <row r="197" spans="1:3">
      <c r="A197" s="21" t="str">
        <v>Bruce Campbell</v>
      </c>
      <c r="B197" s="21">
        <f>COUNTIF(Table1[director_name],A197)</f>
        <v>1</v>
      </c>
      <c r="C197" s="43">
        <f>ROUND(AVERAGEIF(Table1[director_name],A197,Table1[imdb_score]),2)</f>
        <v>6.3</v>
      </c>
    </row>
    <row r="198" spans="1:3">
      <c r="A198" s="21" t="str">
        <v>Bruce Dellis</v>
      </c>
      <c r="B198" s="21">
        <f>COUNTIF(Table1[director_name],A198)</f>
        <v>1</v>
      </c>
      <c r="C198" s="43">
        <f>ROUND(AVERAGEIF(Table1[director_name],A198,Table1[imdb_score]),2)</f>
        <v>4.8</v>
      </c>
    </row>
    <row r="199" spans="1:3">
      <c r="A199" s="21" t="str">
        <v>Bruce Hunt</v>
      </c>
      <c r="B199" s="21">
        <f>COUNTIF(Table1[director_name],A199)</f>
        <v>1</v>
      </c>
      <c r="C199" s="43">
        <f>ROUND(AVERAGEIF(Table1[director_name],A199,Table1[imdb_score]),2)</f>
        <v>5.0999999999999996</v>
      </c>
    </row>
    <row r="200" spans="1:3">
      <c r="A200" s="21" t="str">
        <v>Bruce McCulloch</v>
      </c>
      <c r="B200" s="21">
        <f>COUNTIF(Table1[director_name],A200)</f>
        <v>2</v>
      </c>
      <c r="C200" s="43">
        <f>ROUND(AVERAGEIF(Table1[director_name],A200,Table1[imdb_score]),2)</f>
        <v>5.05</v>
      </c>
    </row>
    <row r="201" spans="1:3">
      <c r="A201" s="21" t="str">
        <v>Bruce McDonald</v>
      </c>
      <c r="B201" s="21">
        <f>COUNTIF(Table1[director_name],A201)</f>
        <v>1</v>
      </c>
      <c r="C201" s="43">
        <f>ROUND(AVERAGEIF(Table1[director_name],A201,Table1[imdb_score]),2)</f>
        <v>6.7</v>
      </c>
    </row>
    <row r="202" spans="1:3">
      <c r="A202" s="21" t="str">
        <v>Bruce Paltrow</v>
      </c>
      <c r="B202" s="21">
        <f>COUNTIF(Table1[director_name],A202)</f>
        <v>1</v>
      </c>
      <c r="C202" s="43">
        <f>ROUND(AVERAGEIF(Table1[director_name],A202,Table1[imdb_score]),2)</f>
        <v>6</v>
      </c>
    </row>
    <row r="203" spans="1:3">
      <c r="A203" s="21" t="str">
        <v>Bryan Barber</v>
      </c>
      <c r="B203" s="21">
        <f>COUNTIF(Table1[director_name],A203)</f>
        <v>1</v>
      </c>
      <c r="C203" s="43">
        <f>ROUND(AVERAGEIF(Table1[director_name],A203,Table1[imdb_score]),2)</f>
        <v>6.2</v>
      </c>
    </row>
    <row r="204" spans="1:3">
      <c r="A204" s="21" t="str">
        <v>Bryan Singer</v>
      </c>
      <c r="B204" s="21">
        <f>COUNTIF(Table1[director_name],A204)</f>
        <v>8</v>
      </c>
      <c r="C204" s="43">
        <f>ROUND(AVERAGEIF(Table1[director_name],A204,Table1[imdb_score]),2)</f>
        <v>7.29</v>
      </c>
    </row>
    <row r="205" spans="1:3">
      <c r="A205" s="21" t="str">
        <v>Burr Steers</v>
      </c>
      <c r="B205" s="21">
        <f>COUNTIF(Table1[director_name],A205)</f>
        <v>4</v>
      </c>
      <c r="C205" s="43">
        <f>ROUND(AVERAGEIF(Table1[director_name],A205,Table1[imdb_score]),2)</f>
        <v>6.43</v>
      </c>
    </row>
    <row r="206" spans="1:3">
      <c r="A206" s="21" t="str">
        <v>Byron Howard</v>
      </c>
      <c r="B206" s="21">
        <f>COUNTIF(Table1[director_name],A206)</f>
        <v>1</v>
      </c>
      <c r="C206" s="43">
        <f>ROUND(AVERAGEIF(Table1[director_name],A206,Table1[imdb_score]),2)</f>
        <v>6.9</v>
      </c>
    </row>
    <row r="207" spans="1:3">
      <c r="A207" s="21" t="str">
        <v>C. Jay Cox</v>
      </c>
      <c r="B207" s="21">
        <f>COUNTIF(Table1[director_name],A207)</f>
        <v>2</v>
      </c>
      <c r="C207" s="43">
        <f>ROUND(AVERAGEIF(Table1[director_name],A207,Table1[imdb_score]),2)</f>
        <v>6.45</v>
      </c>
    </row>
    <row r="208" spans="1:3">
      <c r="A208" s="21" t="str">
        <v>Cal Brunker</v>
      </c>
      <c r="B208" s="21">
        <f>COUNTIF(Table1[director_name],A208)</f>
        <v>1</v>
      </c>
      <c r="C208" s="43">
        <f>ROUND(AVERAGEIF(Table1[director_name],A208,Table1[imdb_score]),2)</f>
        <v>5.9</v>
      </c>
    </row>
    <row r="209" spans="1:3">
      <c r="A209" s="21" t="str">
        <v>Callie Khouri</v>
      </c>
      <c r="B209" s="21">
        <f>COUNTIF(Table1[director_name],A209)</f>
        <v>2</v>
      </c>
      <c r="C209" s="43">
        <f>ROUND(AVERAGEIF(Table1[director_name],A209,Table1[imdb_score]),2)</f>
        <v>5.9</v>
      </c>
    </row>
    <row r="210" spans="1:3">
      <c r="A210" s="21" t="str">
        <v>Cameron Crowe</v>
      </c>
      <c r="B210" s="21">
        <f>COUNTIF(Table1[director_name],A210)</f>
        <v>5</v>
      </c>
      <c r="C210" s="43">
        <f>ROUND(AVERAGEIF(Table1[director_name],A210,Table1[imdb_score]),2)</f>
        <v>6.78</v>
      </c>
    </row>
    <row r="211" spans="1:3">
      <c r="A211" s="21" t="str">
        <v>Camille Delamarre</v>
      </c>
      <c r="B211" s="21">
        <f>COUNTIF(Table1[director_name],A211)</f>
        <v>2</v>
      </c>
      <c r="C211" s="43">
        <f>ROUND(AVERAGEIF(Table1[director_name],A211,Table1[imdb_score]),2)</f>
        <v>5.4</v>
      </c>
    </row>
    <row r="212" spans="1:3">
      <c r="A212" s="21" t="str">
        <v>Carl Franklin</v>
      </c>
      <c r="B212" s="21">
        <f>COUNTIF(Table1[director_name],A212)</f>
        <v>3</v>
      </c>
      <c r="C212" s="43">
        <f>ROUND(AVERAGEIF(Table1[director_name],A212,Table1[imdb_score]),2)</f>
        <v>6.6</v>
      </c>
    </row>
    <row r="213" spans="1:3">
      <c r="A213" s="21" t="str">
        <v>Carl Rinsch</v>
      </c>
      <c r="B213" s="21">
        <f>COUNTIF(Table1[director_name],A213)</f>
        <v>1</v>
      </c>
      <c r="C213" s="43">
        <f>ROUND(AVERAGEIF(Table1[director_name],A213,Table1[imdb_score]),2)</f>
        <v>6.3</v>
      </c>
    </row>
    <row r="214" spans="1:3">
      <c r="A214" s="21" t="str">
        <v>Carlos Carrera</v>
      </c>
      <c r="B214" s="21">
        <f>COUNTIF(Table1[director_name],A214)</f>
        <v>1</v>
      </c>
      <c r="C214" s="43">
        <f>ROUND(AVERAGEIF(Table1[director_name],A214,Table1[imdb_score]),2)</f>
        <v>6.8</v>
      </c>
    </row>
    <row r="215" spans="1:3">
      <c r="A215" s="21" t="str">
        <v>Carlos Saldanha</v>
      </c>
      <c r="B215" s="21">
        <f>COUNTIF(Table1[director_name],A215)</f>
        <v>4</v>
      </c>
      <c r="C215" s="43">
        <f>ROUND(AVERAGEIF(Table1[director_name],A215,Table1[imdb_score]),2)</f>
        <v>6.83</v>
      </c>
    </row>
    <row r="216" spans="1:3">
      <c r="A216" s="21" t="str">
        <v>Carlos Saura</v>
      </c>
      <c r="B216" s="21">
        <f>COUNTIF(Table1[director_name],A216)</f>
        <v>1</v>
      </c>
      <c r="C216" s="43">
        <f>ROUND(AVERAGEIF(Table1[director_name],A216,Table1[imdb_score]),2)</f>
        <v>7.2</v>
      </c>
    </row>
    <row r="217" spans="1:3">
      <c r="A217" s="21" t="str">
        <v>Carmen Marron</v>
      </c>
      <c r="B217" s="21">
        <f>COUNTIF(Table1[director_name],A217)</f>
        <v>1</v>
      </c>
      <c r="C217" s="43">
        <f>ROUND(AVERAGEIF(Table1[director_name],A217,Table1[imdb_score]),2)</f>
        <v>3.9</v>
      </c>
    </row>
    <row r="218" spans="1:3">
      <c r="A218" s="21" t="str">
        <v>Carol Reed</v>
      </c>
      <c r="B218" s="21">
        <f>COUNTIF(Table1[director_name],A218)</f>
        <v>1</v>
      </c>
      <c r="C218" s="43">
        <f>ROUND(AVERAGEIF(Table1[director_name],A218,Table1[imdb_score]),2)</f>
        <v>7.5</v>
      </c>
    </row>
    <row r="219" spans="1:3">
      <c r="A219" s="21" t="str">
        <v>Caroline Link</v>
      </c>
      <c r="B219" s="21">
        <f>COUNTIF(Table1[director_name],A219)</f>
        <v>1</v>
      </c>
      <c r="C219" s="43">
        <f>ROUND(AVERAGEIF(Table1[director_name],A219,Table1[imdb_score]),2)</f>
        <v>7.7</v>
      </c>
    </row>
    <row r="220" spans="1:3">
      <c r="A220" s="21" t="str">
        <v>Carroll Ballard</v>
      </c>
      <c r="B220" s="21">
        <f>COUNTIF(Table1[director_name],A220)</f>
        <v>1</v>
      </c>
      <c r="C220" s="43">
        <f>ROUND(AVERAGEIF(Table1[director_name],A220,Table1[imdb_score]),2)</f>
        <v>7.3</v>
      </c>
    </row>
    <row r="221" spans="1:3">
      <c r="A221" s="21" t="str">
        <v>Carter Smith</v>
      </c>
      <c r="B221" s="21">
        <f>COUNTIF(Table1[director_name],A221)</f>
        <v>1</v>
      </c>
      <c r="C221" s="43">
        <f>ROUND(AVERAGEIF(Table1[director_name],A221,Table1[imdb_score]),2)</f>
        <v>5.9</v>
      </c>
    </row>
    <row r="222" spans="1:3">
      <c r="A222" s="21" t="str">
        <v>Catherine Gund</v>
      </c>
      <c r="B222" s="21">
        <f>COUNTIF(Table1[director_name],A222)</f>
        <v>1</v>
      </c>
      <c r="C222" s="43">
        <f>ROUND(AVERAGEIF(Table1[director_name],A222,Table1[imdb_score]),2)</f>
        <v>6.8</v>
      </c>
    </row>
    <row r="223" spans="1:3">
      <c r="A223" s="21" t="str">
        <v>Catherine Hardwicke</v>
      </c>
      <c r="B223" s="21">
        <f>COUNTIF(Table1[director_name],A223)</f>
        <v>5</v>
      </c>
      <c r="C223" s="43">
        <f>ROUND(AVERAGEIF(Table1[director_name],A223,Table1[imdb_score]),2)</f>
        <v>6.26</v>
      </c>
    </row>
    <row r="224" spans="1:3">
      <c r="A224" s="21" t="str">
        <v>Cathy Malkasian</v>
      </c>
      <c r="B224" s="21">
        <f>COUNTIF(Table1[director_name],A224)</f>
        <v>1</v>
      </c>
      <c r="C224" s="43">
        <f>ROUND(AVERAGEIF(Table1[director_name],A224,Table1[imdb_score]),2)</f>
        <v>5.2</v>
      </c>
    </row>
    <row r="225" spans="1:3">
      <c r="A225" s="21" t="str">
        <v>Cecil B. DeMille</v>
      </c>
      <c r="B225" s="21">
        <f>COUNTIF(Table1[director_name],A225)</f>
        <v>1</v>
      </c>
      <c r="C225" s="43">
        <f>ROUND(AVERAGEIF(Table1[director_name],A225,Table1[imdb_score]),2)</f>
        <v>6.7</v>
      </c>
    </row>
    <row r="226" spans="1:3">
      <c r="A226" s="21" t="str">
        <v>Cédric Klapisch</v>
      </c>
      <c r="B226" s="21">
        <f>COUNTIF(Table1[director_name],A226)</f>
        <v>2</v>
      </c>
      <c r="C226" s="43">
        <f>ROUND(AVERAGEIF(Table1[director_name],A226,Table1[imdb_score]),2)</f>
        <v>7.1</v>
      </c>
    </row>
    <row r="227" spans="1:3">
      <c r="A227" s="21" t="str">
        <v>Cedric Nicolas-Troyan</v>
      </c>
      <c r="B227" s="21">
        <f>COUNTIF(Table1[director_name],A227)</f>
        <v>1</v>
      </c>
      <c r="C227" s="43">
        <f>ROUND(AVERAGEIF(Table1[director_name],A227,Table1[imdb_score]),2)</f>
        <v>6.1</v>
      </c>
    </row>
    <row r="228" spans="1:3">
      <c r="A228" s="21" t="str">
        <v>Chan-wook Park</v>
      </c>
      <c r="B228" s="21">
        <f>COUNTIF(Table1[director_name],A228)</f>
        <v>3</v>
      </c>
      <c r="C228" s="43">
        <f>ROUND(AVERAGEIF(Table1[director_name],A228,Table1[imdb_score]),2)</f>
        <v>7.63</v>
      </c>
    </row>
    <row r="229" spans="1:3">
      <c r="A229" s="21" t="str">
        <v>Charles Chaplin</v>
      </c>
      <c r="B229" s="21">
        <f>COUNTIF(Table1[director_name],A229)</f>
        <v>1</v>
      </c>
      <c r="C229" s="43">
        <f>ROUND(AVERAGEIF(Table1[director_name],A229,Table1[imdb_score]),2)</f>
        <v>8.6</v>
      </c>
    </row>
    <row r="230" spans="1:3">
      <c r="A230" s="21" t="str">
        <v>Charles Ferguson</v>
      </c>
      <c r="B230" s="21">
        <f>COUNTIF(Table1[director_name],A230)</f>
        <v>2</v>
      </c>
      <c r="C230" s="43">
        <f>ROUND(AVERAGEIF(Table1[director_name],A230,Table1[imdb_score]),2)</f>
        <v>7.65</v>
      </c>
    </row>
    <row r="231" spans="1:3">
      <c r="A231" s="21" t="str">
        <v>Charles Herman-Wurmfeld</v>
      </c>
      <c r="B231" s="21">
        <f>COUNTIF(Table1[director_name],A231)</f>
        <v>3</v>
      </c>
      <c r="C231" s="43">
        <f>ROUND(AVERAGEIF(Table1[director_name],A231,Table1[imdb_score]),2)</f>
        <v>6.2</v>
      </c>
    </row>
    <row r="232" spans="1:3">
      <c r="A232" s="21" t="str">
        <v>Charles Martin Smith</v>
      </c>
      <c r="B232" s="21">
        <f>COUNTIF(Table1[director_name],A232)</f>
        <v>3</v>
      </c>
      <c r="C232" s="43">
        <f>ROUND(AVERAGEIF(Table1[director_name],A232,Table1[imdb_score]),2)</f>
        <v>6.13</v>
      </c>
    </row>
    <row r="233" spans="1:3">
      <c r="A233" s="21" t="str">
        <v>Charles Robert Carner</v>
      </c>
      <c r="B233" s="21">
        <f>COUNTIF(Table1[director_name],A233)</f>
        <v>1</v>
      </c>
      <c r="C233" s="43">
        <f>ROUND(AVERAGEIF(Table1[director_name],A233,Table1[imdb_score]),2)</f>
        <v>3.1</v>
      </c>
    </row>
    <row r="234" spans="1:3">
      <c r="A234" s="21" t="str">
        <v>Charles S. Dutton</v>
      </c>
      <c r="B234" s="21">
        <f>COUNTIF(Table1[director_name],A234)</f>
        <v>1</v>
      </c>
      <c r="C234" s="43">
        <f>ROUND(AVERAGEIF(Table1[director_name],A234,Table1[imdb_score]),2)</f>
        <v>5.3</v>
      </c>
    </row>
    <row r="235" spans="1:3">
      <c r="A235" s="21" t="str">
        <v>Charles Shyer</v>
      </c>
      <c r="B235" s="21">
        <f>COUNTIF(Table1[director_name],A235)</f>
        <v>1</v>
      </c>
      <c r="C235" s="43">
        <f>ROUND(AVERAGEIF(Table1[director_name],A235,Table1[imdb_score]),2)</f>
        <v>6.2</v>
      </c>
    </row>
    <row r="236" spans="1:3">
      <c r="A236" s="21" t="str">
        <v>Charles Stone III</v>
      </c>
      <c r="B236" s="21">
        <f>COUNTIF(Table1[director_name],A236)</f>
        <v>2</v>
      </c>
      <c r="C236" s="43">
        <f>ROUND(AVERAGEIF(Table1[director_name],A236,Table1[imdb_score]),2)</f>
        <v>5.6</v>
      </c>
    </row>
    <row r="237" spans="1:3">
      <c r="A237" s="21" t="str">
        <v>Charles T. Kanganis</v>
      </c>
      <c r="B237" s="21">
        <f>COUNTIF(Table1[director_name],A237)</f>
        <v>1</v>
      </c>
      <c r="C237" s="43">
        <f>ROUND(AVERAGEIF(Table1[director_name],A237,Table1[imdb_score]),2)</f>
        <v>4.3</v>
      </c>
    </row>
    <row r="238" spans="1:3">
      <c r="A238" s="21" t="str">
        <v>Charlie Kaufman</v>
      </c>
      <c r="B238" s="21">
        <f>COUNTIF(Table1[director_name],A238)</f>
        <v>1</v>
      </c>
      <c r="C238" s="43">
        <f>ROUND(AVERAGEIF(Table1[director_name],A238,Table1[imdb_score]),2)</f>
        <v>7.5</v>
      </c>
    </row>
    <row r="239" spans="1:3">
      <c r="A239" s="21" t="str">
        <v>Chatrichalerm Yukol</v>
      </c>
      <c r="B239" s="21">
        <f>COUNTIF(Table1[director_name],A239)</f>
        <v>1</v>
      </c>
      <c r="C239" s="43">
        <f>ROUND(AVERAGEIF(Table1[director_name],A239,Table1[imdb_score]),2)</f>
        <v>6.6</v>
      </c>
    </row>
    <row r="240" spans="1:3">
      <c r="A240" s="21" t="str">
        <v>Chia-Liang Liu</v>
      </c>
      <c r="B240" s="21">
        <f>COUNTIF(Table1[director_name],A240)</f>
        <v>1</v>
      </c>
      <c r="C240" s="43">
        <f>ROUND(AVERAGEIF(Table1[director_name],A240,Table1[imdb_score]),2)</f>
        <v>7.6</v>
      </c>
    </row>
    <row r="241" spans="1:3">
      <c r="A241" s="21" t="str">
        <v>Chris Buck</v>
      </c>
      <c r="B241" s="21">
        <f>COUNTIF(Table1[director_name],A241)</f>
        <v>1</v>
      </c>
      <c r="C241" s="43">
        <f>ROUND(AVERAGEIF(Table1[director_name],A241,Table1[imdb_score]),2)</f>
        <v>7.6</v>
      </c>
    </row>
    <row r="242" spans="1:3">
      <c r="A242" s="21" t="str">
        <v>Chris Butler</v>
      </c>
      <c r="B242" s="21">
        <f>COUNTIF(Table1[director_name],A242)</f>
        <v>1</v>
      </c>
      <c r="C242" s="43">
        <f>ROUND(AVERAGEIF(Table1[director_name],A242,Table1[imdb_score]),2)</f>
        <v>7</v>
      </c>
    </row>
    <row r="243" spans="1:3">
      <c r="A243" s="21" t="str">
        <v>Chris Carter</v>
      </c>
      <c r="B243" s="21">
        <f>COUNTIF(Table1[director_name],A243)</f>
        <v>1</v>
      </c>
      <c r="C243" s="43">
        <f>ROUND(AVERAGEIF(Table1[director_name],A243,Table1[imdb_score]),2)</f>
        <v>5.9</v>
      </c>
    </row>
    <row r="244" spans="1:3">
      <c r="A244" s="21" t="str">
        <v>Chris Columbus</v>
      </c>
      <c r="B244" s="21">
        <f>COUNTIF(Table1[director_name],A244)</f>
        <v>11</v>
      </c>
      <c r="C244" s="43">
        <f>ROUND(AVERAGEIF(Table1[director_name],A244,Table1[imdb_score]),2)</f>
        <v>6.65</v>
      </c>
    </row>
    <row r="245" spans="1:3">
      <c r="A245" s="21" t="str">
        <v>Chris Eyre</v>
      </c>
      <c r="B245" s="21">
        <f>COUNTIF(Table1[director_name],A245)</f>
        <v>1</v>
      </c>
      <c r="C245" s="43">
        <f>ROUND(AVERAGEIF(Table1[director_name],A245,Table1[imdb_score]),2)</f>
        <v>7.2</v>
      </c>
    </row>
    <row r="246" spans="1:3">
      <c r="A246" s="21" t="str">
        <v>Chris Gorak</v>
      </c>
      <c r="B246" s="21">
        <f>COUNTIF(Table1[director_name],A246)</f>
        <v>1</v>
      </c>
      <c r="C246" s="43">
        <f>ROUND(AVERAGEIF(Table1[director_name],A246,Table1[imdb_score]),2)</f>
        <v>4.9000000000000004</v>
      </c>
    </row>
    <row r="247" spans="1:3">
      <c r="A247" s="21" t="str">
        <v>Chris Kentis</v>
      </c>
      <c r="B247" s="21">
        <f>COUNTIF(Table1[director_name],A247)</f>
        <v>2</v>
      </c>
      <c r="C247" s="43">
        <f>ROUND(AVERAGEIF(Table1[director_name],A247,Table1[imdb_score]),2)</f>
        <v>5.5</v>
      </c>
    </row>
    <row r="248" spans="1:3">
      <c r="A248" s="21" t="str">
        <v>Chris Koch</v>
      </c>
      <c r="B248" s="21">
        <f>COUNTIF(Table1[director_name],A248)</f>
        <v>2</v>
      </c>
      <c r="C248" s="43">
        <f>ROUND(AVERAGEIF(Table1[director_name],A248,Table1[imdb_score]),2)</f>
        <v>5.25</v>
      </c>
    </row>
    <row r="249" spans="1:3">
      <c r="A249" s="21" t="str">
        <v>Chris Miller</v>
      </c>
      <c r="B249" s="21">
        <f>COUNTIF(Table1[director_name],A249)</f>
        <v>2</v>
      </c>
      <c r="C249" s="43">
        <f>ROUND(AVERAGEIF(Table1[director_name],A249,Table1[imdb_score]),2)</f>
        <v>6.4</v>
      </c>
    </row>
    <row r="250" spans="1:3">
      <c r="A250" s="21" t="str">
        <v>Chris Nahon</v>
      </c>
      <c r="B250" s="21">
        <f>COUNTIF(Table1[director_name],A250)</f>
        <v>1</v>
      </c>
      <c r="C250" s="43">
        <f>ROUND(AVERAGEIF(Table1[director_name],A250,Table1[imdb_score]),2)</f>
        <v>6.6</v>
      </c>
    </row>
    <row r="251" spans="1:3">
      <c r="A251" s="21" t="str">
        <v>Chris Noonan</v>
      </c>
      <c r="B251" s="21">
        <f>COUNTIF(Table1[director_name],A251)</f>
        <v>2</v>
      </c>
      <c r="C251" s="43">
        <f>ROUND(AVERAGEIF(Table1[director_name],A251,Table1[imdb_score]),2)</f>
        <v>6.9</v>
      </c>
    </row>
    <row r="252" spans="1:3">
      <c r="A252" s="21" t="str">
        <v>Chris Paine</v>
      </c>
      <c r="B252" s="21">
        <f>COUNTIF(Table1[director_name],A252)</f>
        <v>1</v>
      </c>
      <c r="C252" s="43">
        <f>ROUND(AVERAGEIF(Table1[director_name],A252,Table1[imdb_score]),2)</f>
        <v>7.7</v>
      </c>
    </row>
    <row r="253" spans="1:3">
      <c r="A253" s="21" t="str">
        <v>Chris Roberts</v>
      </c>
      <c r="B253" s="21">
        <f>COUNTIF(Table1[director_name],A253)</f>
        <v>1</v>
      </c>
      <c r="C253" s="43">
        <f>ROUND(AVERAGEIF(Table1[director_name],A253,Table1[imdb_score]),2)</f>
        <v>4.0999999999999996</v>
      </c>
    </row>
    <row r="254" spans="1:3">
      <c r="A254" s="21" t="str">
        <v>Chris Rock</v>
      </c>
      <c r="B254" s="21">
        <f>COUNTIF(Table1[director_name],A254)</f>
        <v>2</v>
      </c>
      <c r="C254" s="43">
        <f>ROUND(AVERAGEIF(Table1[director_name],A254,Table1[imdb_score]),2)</f>
        <v>5.95</v>
      </c>
    </row>
    <row r="255" spans="1:3">
      <c r="A255" s="21" t="str">
        <v>Chris Stokes</v>
      </c>
      <c r="B255" s="21">
        <f>COUNTIF(Table1[director_name],A255)</f>
        <v>1</v>
      </c>
      <c r="C255" s="43">
        <f>ROUND(AVERAGEIF(Table1[director_name],A255,Table1[imdb_score]),2)</f>
        <v>3.5</v>
      </c>
    </row>
    <row r="256" spans="1:3">
      <c r="A256" s="21" t="str">
        <v>Chris Wedge</v>
      </c>
      <c r="B256" s="21">
        <f>COUNTIF(Table1[director_name],A256)</f>
        <v>3</v>
      </c>
      <c r="C256" s="43">
        <f>ROUND(AVERAGEIF(Table1[director_name],A256,Table1[imdb_score]),2)</f>
        <v>6.87</v>
      </c>
    </row>
    <row r="257" spans="1:3">
      <c r="A257" s="21" t="str">
        <v>Chris Weitz</v>
      </c>
      <c r="B257" s="21">
        <f>COUNTIF(Table1[director_name],A257)</f>
        <v>5</v>
      </c>
      <c r="C257" s="43">
        <f>ROUND(AVERAGEIF(Table1[director_name],A257,Table1[imdb_score]),2)</f>
        <v>6.08</v>
      </c>
    </row>
    <row r="258" spans="1:3">
      <c r="A258" s="21" t="str">
        <v>Christian Alvart</v>
      </c>
      <c r="B258" s="21">
        <f>COUNTIF(Table1[director_name],A258)</f>
        <v>2</v>
      </c>
      <c r="C258" s="43">
        <f>ROUND(AVERAGEIF(Table1[director_name],A258,Table1[imdb_score]),2)</f>
        <v>6.5</v>
      </c>
    </row>
    <row r="259" spans="1:3">
      <c r="A259" s="21" t="str">
        <v>Christian Carion</v>
      </c>
      <c r="B259" s="21">
        <f>COUNTIF(Table1[director_name],A259)</f>
        <v>1</v>
      </c>
      <c r="C259" s="43">
        <f>ROUND(AVERAGEIF(Table1[director_name],A259,Table1[imdb_score]),2)</f>
        <v>7.8</v>
      </c>
    </row>
    <row r="260" spans="1:3">
      <c r="A260" s="21" t="str">
        <v>Christian Ditter</v>
      </c>
      <c r="B260" s="21">
        <f>COUNTIF(Table1[director_name],A260)</f>
        <v>1</v>
      </c>
      <c r="C260" s="43">
        <f>ROUND(AVERAGEIF(Table1[director_name],A260,Table1[imdb_score]),2)</f>
        <v>6.1</v>
      </c>
    </row>
    <row r="261" spans="1:3">
      <c r="A261" s="21" t="str">
        <v>Christian Duguay</v>
      </c>
      <c r="B261" s="21">
        <f>COUNTIF(Table1[director_name],A261)</f>
        <v>2</v>
      </c>
      <c r="C261" s="43">
        <f>ROUND(AVERAGEIF(Table1[director_name],A261,Table1[imdb_score]),2)</f>
        <v>5.0999999999999996</v>
      </c>
    </row>
    <row r="262" spans="1:3">
      <c r="A262" s="21" t="str">
        <v>Christian E. Christiansen</v>
      </c>
      <c r="B262" s="21">
        <f>COUNTIF(Table1[director_name],A262)</f>
        <v>1</v>
      </c>
      <c r="C262" s="43">
        <f>ROUND(AVERAGEIF(Table1[director_name],A262,Table1[imdb_score]),2)</f>
        <v>4.8</v>
      </c>
    </row>
    <row r="263" spans="1:3">
      <c r="A263" s="21" t="str">
        <v>Christian Volckman</v>
      </c>
      <c r="B263" s="21">
        <f>COUNTIF(Table1[director_name],A263)</f>
        <v>1</v>
      </c>
      <c r="C263" s="43">
        <f>ROUND(AVERAGEIF(Table1[director_name],A263,Table1[imdb_score]),2)</f>
        <v>6.7</v>
      </c>
    </row>
    <row r="264" spans="1:3">
      <c r="A264" s="21" t="str">
        <v>Christine Jeffs</v>
      </c>
      <c r="B264" s="21">
        <f>COUNTIF(Table1[director_name],A264)</f>
        <v>1</v>
      </c>
      <c r="C264" s="43">
        <f>ROUND(AVERAGEIF(Table1[director_name],A264,Table1[imdb_score]),2)</f>
        <v>6.9</v>
      </c>
    </row>
    <row r="265" spans="1:3">
      <c r="A265" s="21" t="str">
        <v>Christophe Barratier</v>
      </c>
      <c r="B265" s="21">
        <f>COUNTIF(Table1[director_name],A265)</f>
        <v>1</v>
      </c>
      <c r="C265" s="43">
        <f>ROUND(AVERAGEIF(Table1[director_name],A265,Table1[imdb_score]),2)</f>
        <v>7.9</v>
      </c>
    </row>
    <row r="266" spans="1:3">
      <c r="A266" s="21" t="str">
        <v>Christophe Gans</v>
      </c>
      <c r="B266" s="21">
        <f>COUNTIF(Table1[director_name],A266)</f>
        <v>1</v>
      </c>
      <c r="C266" s="43">
        <f>ROUND(AVERAGEIF(Table1[director_name],A266,Table1[imdb_score]),2)</f>
        <v>6.6</v>
      </c>
    </row>
    <row r="267" spans="1:3">
      <c r="A267" s="21" t="str">
        <v>Christopher Cain</v>
      </c>
      <c r="B267" s="21">
        <f>COUNTIF(Table1[director_name],A267)</f>
        <v>1</v>
      </c>
      <c r="C267" s="43">
        <f>ROUND(AVERAGEIF(Table1[director_name],A267,Table1[imdb_score]),2)</f>
        <v>6.8</v>
      </c>
    </row>
    <row r="268" spans="1:3">
      <c r="A268" s="21" t="str">
        <v>Christopher Erskin</v>
      </c>
      <c r="B268" s="21">
        <f>COUNTIF(Table1[director_name],A268)</f>
        <v>1</v>
      </c>
      <c r="C268" s="43">
        <f>ROUND(AVERAGEIF(Table1[director_name],A268,Table1[imdb_score]),2)</f>
        <v>4.3</v>
      </c>
    </row>
    <row r="269" spans="1:3">
      <c r="A269" s="21" t="str">
        <v>Christopher Guest</v>
      </c>
      <c r="B269" s="21">
        <f>COUNTIF(Table1[director_name],A269)</f>
        <v>3</v>
      </c>
      <c r="C269" s="43">
        <f>ROUND(AVERAGEIF(Table1[director_name],A269,Table1[imdb_score]),2)</f>
        <v>7.13</v>
      </c>
    </row>
    <row r="270" spans="1:3">
      <c r="A270" s="21" t="str">
        <v>Christopher Landon</v>
      </c>
      <c r="B270" s="21">
        <f>COUNTIF(Table1[director_name],A270)</f>
        <v>1</v>
      </c>
      <c r="C270" s="43">
        <f>ROUND(AVERAGEIF(Table1[director_name],A270,Table1[imdb_score]),2)</f>
        <v>5</v>
      </c>
    </row>
    <row r="271" spans="1:3">
      <c r="A271" s="21" t="str">
        <v>Christopher Leitch</v>
      </c>
      <c r="B271" s="21">
        <f>COUNTIF(Table1[director_name],A271)</f>
        <v>1</v>
      </c>
      <c r="C271" s="43">
        <f>ROUND(AVERAGEIF(Table1[director_name],A271,Table1[imdb_score]),2)</f>
        <v>3.2</v>
      </c>
    </row>
    <row r="272" spans="1:3">
      <c r="A272" s="21" t="str">
        <v>Christopher McQuarrie</v>
      </c>
      <c r="B272" s="21">
        <f>COUNTIF(Table1[director_name],A272)</f>
        <v>3</v>
      </c>
      <c r="C272" s="43">
        <f>ROUND(AVERAGEIF(Table1[director_name],A272,Table1[imdb_score]),2)</f>
        <v>7.03</v>
      </c>
    </row>
    <row r="273" spans="1:3">
      <c r="A273" s="21" t="str">
        <v>Christopher Nolan</v>
      </c>
      <c r="B273" s="21">
        <f>COUNTIF(Table1[director_name],A273)</f>
        <v>8</v>
      </c>
      <c r="C273" s="43">
        <f>ROUND(AVERAGEIF(Table1[director_name],A273,Table1[imdb_score]),2)</f>
        <v>8.43</v>
      </c>
    </row>
    <row r="274" spans="1:3">
      <c r="A274" s="21" t="str">
        <v>Christopher Scott Cherot</v>
      </c>
      <c r="B274" s="21">
        <f>COUNTIF(Table1[director_name],A274)</f>
        <v>1</v>
      </c>
      <c r="C274" s="43">
        <f>ROUND(AVERAGEIF(Table1[director_name],A274,Table1[imdb_score]),2)</f>
        <v>6.5</v>
      </c>
    </row>
    <row r="275" spans="1:3">
      <c r="A275" s="21" t="str">
        <v>Christopher Smith</v>
      </c>
      <c r="B275" s="21">
        <f>COUNTIF(Table1[director_name],A275)</f>
        <v>1</v>
      </c>
      <c r="C275" s="43">
        <f>ROUND(AVERAGEIF(Table1[director_name],A275,Table1[imdb_score]),2)</f>
        <v>6.6</v>
      </c>
    </row>
    <row r="276" spans="1:3">
      <c r="A276" s="21" t="str">
        <v>Christopher Spencer</v>
      </c>
      <c r="B276" s="21">
        <f>COUNTIF(Table1[director_name],A276)</f>
        <v>1</v>
      </c>
      <c r="C276" s="43">
        <f>ROUND(AVERAGEIF(Table1[director_name],A276,Table1[imdb_score]),2)</f>
        <v>5.6</v>
      </c>
    </row>
    <row r="277" spans="1:3">
      <c r="A277" s="21" t="str">
        <v>Chuan Lu</v>
      </c>
      <c r="B277" s="21">
        <f>COUNTIF(Table1[director_name],A277)</f>
        <v>1</v>
      </c>
      <c r="C277" s="43">
        <f>ROUND(AVERAGEIF(Table1[director_name],A277,Table1[imdb_score]),2)</f>
        <v>7.7</v>
      </c>
    </row>
    <row r="278" spans="1:3">
      <c r="A278" s="21" t="str">
        <v>Chuck Russell</v>
      </c>
      <c r="B278" s="21">
        <f>COUNTIF(Table1[director_name],A278)</f>
        <v>5</v>
      </c>
      <c r="C278" s="43">
        <f>ROUND(AVERAGEIF(Table1[director_name],A278,Table1[imdb_score]),2)</f>
        <v>6.04</v>
      </c>
    </row>
    <row r="279" spans="1:3">
      <c r="A279" s="21" t="str">
        <v>Chuck Sheetz</v>
      </c>
      <c r="B279" s="21">
        <f>COUNTIF(Table1[director_name],A279)</f>
        <v>1</v>
      </c>
      <c r="C279" s="43">
        <f>ROUND(AVERAGEIF(Table1[director_name],A279,Table1[imdb_score]),2)</f>
        <v>6.5</v>
      </c>
    </row>
    <row r="280" spans="1:3">
      <c r="A280" s="21" t="str">
        <v>Ciarán Foy</v>
      </c>
      <c r="B280" s="21">
        <f>COUNTIF(Table1[director_name],A280)</f>
        <v>1</v>
      </c>
      <c r="C280" s="43">
        <f>ROUND(AVERAGEIF(Table1[director_name],A280,Table1[imdb_score]),2)</f>
        <v>5.2</v>
      </c>
    </row>
    <row r="281" spans="1:3">
      <c r="A281" s="21" t="str">
        <v>Clare Kilner</v>
      </c>
      <c r="B281" s="21">
        <f>COUNTIF(Table1[director_name],A281)</f>
        <v>2</v>
      </c>
      <c r="C281" s="43">
        <f>ROUND(AVERAGEIF(Table1[director_name],A281,Table1[imdb_score]),2)</f>
        <v>5.9</v>
      </c>
    </row>
    <row r="282" spans="1:3">
      <c r="A282" s="21" t="str">
        <v>Clark Gregg</v>
      </c>
      <c r="B282" s="21">
        <f>COUNTIF(Table1[director_name],A282)</f>
        <v>1</v>
      </c>
      <c r="C282" s="43">
        <f>ROUND(AVERAGEIF(Table1[director_name],A282,Table1[imdb_score]),2)</f>
        <v>6.5</v>
      </c>
    </row>
    <row r="283" spans="1:3">
      <c r="A283" s="21" t="str">
        <v>Clark Johnson</v>
      </c>
      <c r="B283" s="21">
        <f>COUNTIF(Table1[director_name],A283)</f>
        <v>2</v>
      </c>
      <c r="C283" s="43">
        <f>ROUND(AVERAGEIF(Table1[director_name],A283,Table1[imdb_score]),2)</f>
        <v>6.05</v>
      </c>
    </row>
    <row r="284" spans="1:3">
      <c r="A284" s="21" t="str">
        <v>Claude Chabrol</v>
      </c>
      <c r="B284" s="21">
        <f>COUNTIF(Table1[director_name],A284)</f>
        <v>1</v>
      </c>
      <c r="C284" s="43">
        <f>ROUND(AVERAGEIF(Table1[director_name],A284,Table1[imdb_score]),2)</f>
        <v>6.6</v>
      </c>
    </row>
    <row r="285" spans="1:3">
      <c r="A285" s="21" t="str">
        <v>Claude Miller</v>
      </c>
      <c r="B285" s="21">
        <f>COUNTIF(Table1[director_name],A285)</f>
        <v>1</v>
      </c>
      <c r="C285" s="43">
        <f>ROUND(AVERAGEIF(Table1[director_name],A285,Table1[imdb_score]),2)</f>
        <v>6.9</v>
      </c>
    </row>
    <row r="286" spans="1:3">
      <c r="A286" s="21" t="str">
        <v>Claudia Llosa</v>
      </c>
      <c r="B286" s="21">
        <f>COUNTIF(Table1[director_name],A286)</f>
        <v>1</v>
      </c>
      <c r="C286" s="43">
        <f>ROUND(AVERAGEIF(Table1[director_name],A286,Table1[imdb_score]),2)</f>
        <v>5.3</v>
      </c>
    </row>
    <row r="287" spans="1:3">
      <c r="A287" s="21" t="str">
        <v>Claudia Sainte-Luce</v>
      </c>
      <c r="B287" s="21">
        <f>COUNTIF(Table1[director_name],A287)</f>
        <v>1</v>
      </c>
      <c r="C287" s="43">
        <f>ROUND(AVERAGEIF(Table1[director_name],A287,Table1[imdb_score]),2)</f>
        <v>7</v>
      </c>
    </row>
    <row r="288" spans="1:3">
      <c r="A288" s="21" t="str">
        <v>Clay Kaytis</v>
      </c>
      <c r="B288" s="21">
        <f>COUNTIF(Table1[director_name],A288)</f>
        <v>1</v>
      </c>
      <c r="C288" s="43">
        <f>ROUND(AVERAGEIF(Table1[director_name],A288,Table1[imdb_score]),2)</f>
        <v>6.3</v>
      </c>
    </row>
    <row r="289" spans="1:3">
      <c r="A289" s="21" t="str">
        <v>Clint Eastwood</v>
      </c>
      <c r="B289" s="21">
        <f>COUNTIF(Table1[director_name],A289)</f>
        <v>19</v>
      </c>
      <c r="C289" s="43">
        <f>ROUND(AVERAGEIF(Table1[director_name],A289,Table1[imdb_score]),2)</f>
        <v>7.21</v>
      </c>
    </row>
    <row r="290" spans="1:3">
      <c r="A290" s="21" t="str">
        <v>Clive Barker</v>
      </c>
      <c r="B290" s="21">
        <f>COUNTIF(Table1[director_name],A290)</f>
        <v>1</v>
      </c>
      <c r="C290" s="43">
        <f>ROUND(AVERAGEIF(Table1[director_name],A290,Table1[imdb_score]),2)</f>
        <v>7</v>
      </c>
    </row>
    <row r="291" spans="1:3">
      <c r="A291" s="21" t="str">
        <v>Cody Cameron</v>
      </c>
      <c r="B291" s="21">
        <f>COUNTIF(Table1[director_name],A291)</f>
        <v>1</v>
      </c>
      <c r="C291" s="43">
        <f>ROUND(AVERAGEIF(Table1[director_name],A291,Table1[imdb_score]),2)</f>
        <v>6.5</v>
      </c>
    </row>
    <row r="292" spans="1:3">
      <c r="A292" s="21" t="str">
        <v>Colin Higgins</v>
      </c>
      <c r="B292" s="21">
        <f>COUNTIF(Table1[director_name],A292)</f>
        <v>1</v>
      </c>
      <c r="C292" s="43">
        <f>ROUND(AVERAGEIF(Table1[director_name],A292,Table1[imdb_score]),2)</f>
        <v>5.8</v>
      </c>
    </row>
    <row r="293" spans="1:3">
      <c r="A293" s="21" t="str">
        <v>Colin Strause</v>
      </c>
      <c r="B293" s="21">
        <f>COUNTIF(Table1[director_name],A293)</f>
        <v>2</v>
      </c>
      <c r="C293" s="43">
        <f>ROUND(AVERAGEIF(Table1[director_name],A293,Table1[imdb_score]),2)</f>
        <v>4.55</v>
      </c>
    </row>
    <row r="294" spans="1:3">
      <c r="A294" s="21" t="str">
        <v>Colin Trevorrow</v>
      </c>
      <c r="B294" s="21">
        <f>COUNTIF(Table1[director_name],A294)</f>
        <v>2</v>
      </c>
      <c r="C294" s="43">
        <f>ROUND(AVERAGEIF(Table1[director_name],A294,Table1[imdb_score]),2)</f>
        <v>7</v>
      </c>
    </row>
    <row r="295" spans="1:3">
      <c r="A295" s="21" t="str">
        <v>Corey Yuen</v>
      </c>
      <c r="B295" s="21">
        <f>COUNTIF(Table1[director_name],A295)</f>
        <v>1</v>
      </c>
      <c r="C295" s="43">
        <f>ROUND(AVERAGEIF(Table1[director_name],A295,Table1[imdb_score]),2)</f>
        <v>4.8</v>
      </c>
    </row>
    <row r="296" spans="1:3">
      <c r="A296" s="21" t="str">
        <v>Cory Edwards</v>
      </c>
      <c r="B296" s="21">
        <f>COUNTIF(Table1[director_name],A296)</f>
        <v>1</v>
      </c>
      <c r="C296" s="43">
        <f>ROUND(AVERAGEIF(Table1[director_name],A296,Table1[imdb_score]),2)</f>
        <v>6.5</v>
      </c>
    </row>
    <row r="297" spans="1:3">
      <c r="A297" s="21" t="str">
        <v>Costa-Gavras</v>
      </c>
      <c r="B297" s="21">
        <f>COUNTIF(Table1[director_name],A297)</f>
        <v>2</v>
      </c>
      <c r="C297" s="43">
        <f>ROUND(AVERAGEIF(Table1[director_name],A297,Table1[imdb_score]),2)</f>
        <v>6.75</v>
      </c>
    </row>
    <row r="298" spans="1:3">
      <c r="A298" s="21" t="str">
        <v>Courtney Hunt</v>
      </c>
      <c r="B298" s="21">
        <f>COUNTIF(Table1[director_name],A298)</f>
        <v>1</v>
      </c>
      <c r="C298" s="43">
        <f>ROUND(AVERAGEIF(Table1[director_name],A298,Table1[imdb_score]),2)</f>
        <v>7.2</v>
      </c>
    </row>
    <row r="299" spans="1:3">
      <c r="A299" s="21" t="str">
        <v>Courtney Solomon</v>
      </c>
      <c r="B299" s="21">
        <f>COUNTIF(Table1[director_name],A299)</f>
        <v>2</v>
      </c>
      <c r="C299" s="43">
        <f>ROUND(AVERAGEIF(Table1[director_name],A299,Table1[imdb_score]),2)</f>
        <v>4.7</v>
      </c>
    </row>
    <row r="300" spans="1:3">
      <c r="A300" s="21" t="str">
        <v>Craig Bolotin</v>
      </c>
      <c r="B300" s="21">
        <f>COUNTIF(Table1[director_name],A300)</f>
        <v>1</v>
      </c>
      <c r="C300" s="43">
        <f>ROUND(AVERAGEIF(Table1[director_name],A300,Table1[imdb_score]),2)</f>
        <v>6</v>
      </c>
    </row>
    <row r="301" spans="1:3">
      <c r="A301" s="21" t="str">
        <v>Craig Brewer</v>
      </c>
      <c r="B301" s="21">
        <f>COUNTIF(Table1[director_name],A301)</f>
        <v>2</v>
      </c>
      <c r="C301" s="43">
        <f>ROUND(AVERAGEIF(Table1[director_name],A301,Table1[imdb_score]),2)</f>
        <v>7.2</v>
      </c>
    </row>
    <row r="302" spans="1:3">
      <c r="A302" s="21" t="str">
        <v>Craig Gillespie</v>
      </c>
      <c r="B302" s="21">
        <f>COUNTIF(Table1[director_name],A302)</f>
        <v>3</v>
      </c>
      <c r="C302" s="43">
        <f>ROUND(AVERAGEIF(Table1[director_name],A302,Table1[imdb_score]),2)</f>
        <v>6.93</v>
      </c>
    </row>
    <row r="303" spans="1:3">
      <c r="A303" s="21" t="str">
        <v>Craig Mazin</v>
      </c>
      <c r="B303" s="21">
        <f>COUNTIF(Table1[director_name],A303)</f>
        <v>2</v>
      </c>
      <c r="C303" s="43">
        <f>ROUND(AVERAGEIF(Table1[director_name],A303,Table1[imdb_score]),2)</f>
        <v>5.25</v>
      </c>
    </row>
    <row r="304" spans="1:3">
      <c r="A304" s="21" t="str">
        <v>Craig R. Baxley</v>
      </c>
      <c r="B304" s="21">
        <f>COUNTIF(Table1[director_name],A304)</f>
        <v>2</v>
      </c>
      <c r="C304" s="43">
        <f>ROUND(AVERAGEIF(Table1[director_name],A304,Table1[imdb_score]),2)</f>
        <v>5.55</v>
      </c>
    </row>
    <row r="305" spans="1:3">
      <c r="A305" s="21" t="str">
        <v>Craig Zobel</v>
      </c>
      <c r="B305" s="21">
        <f>COUNTIF(Table1[director_name],A305)</f>
        <v>1</v>
      </c>
      <c r="C305" s="43">
        <f>ROUND(AVERAGEIF(Table1[director_name],A305,Table1[imdb_score]),2)</f>
        <v>6.4</v>
      </c>
    </row>
    <row r="306" spans="1:3">
      <c r="A306" s="21" t="str">
        <v>Cristian Mungiu</v>
      </c>
      <c r="B306" s="21">
        <f>COUNTIF(Table1[director_name],A306)</f>
        <v>1</v>
      </c>
      <c r="C306" s="43">
        <f>ROUND(AVERAGEIF(Table1[director_name],A306,Table1[imdb_score]),2)</f>
        <v>7.9</v>
      </c>
    </row>
    <row r="307" spans="1:3">
      <c r="A307" s="21" t="str">
        <v>Curtis Hanson</v>
      </c>
      <c r="B307" s="21">
        <f>COUNTIF(Table1[director_name],A307)</f>
        <v>5</v>
      </c>
      <c r="C307" s="43">
        <f>ROUND(AVERAGEIF(Table1[director_name],A307,Table1[imdb_score]),2)</f>
        <v>6.98</v>
      </c>
    </row>
    <row r="308" spans="1:3">
      <c r="A308" s="21" t="str">
        <v>Cyrus Nowrasteh</v>
      </c>
      <c r="B308" s="21">
        <f>COUNTIF(Table1[director_name],A308)</f>
        <v>1</v>
      </c>
      <c r="C308" s="43">
        <f>ROUND(AVERAGEIF(Table1[director_name],A308,Table1[imdb_score]),2)</f>
        <v>5.4</v>
      </c>
    </row>
    <row r="309" spans="1:3">
      <c r="A309" s="21" t="str">
        <v>D.J. Caruso</v>
      </c>
      <c r="B309" s="21">
        <f>COUNTIF(Table1[director_name],A309)</f>
        <v>4</v>
      </c>
      <c r="C309" s="43">
        <f>ROUND(AVERAGEIF(Table1[director_name],A309,Table1[imdb_score]),2)</f>
        <v>6.7</v>
      </c>
    </row>
    <row r="310" spans="1:3">
      <c r="A310" s="21" t="str">
        <v>Dagur Kári</v>
      </c>
      <c r="B310" s="21">
        <f>COUNTIF(Table1[director_name],A310)</f>
        <v>1</v>
      </c>
      <c r="C310" s="43">
        <f>ROUND(AVERAGEIF(Table1[director_name],A310,Table1[imdb_score]),2)</f>
        <v>6.9</v>
      </c>
    </row>
    <row r="311" spans="1:3">
      <c r="A311" s="21" t="str">
        <v>Daisy von Scherler Mayer</v>
      </c>
      <c r="B311" s="21">
        <f>COUNTIF(Table1[director_name],A311)</f>
        <v>2</v>
      </c>
      <c r="C311" s="43">
        <f>ROUND(AVERAGEIF(Table1[director_name],A311,Table1[imdb_score]),2)</f>
        <v>4.5999999999999996</v>
      </c>
    </row>
    <row r="312" spans="1:3">
      <c r="A312" s="21" t="str">
        <v>Damian Nieman</v>
      </c>
      <c r="B312" s="21">
        <f>COUNTIF(Table1[director_name],A312)</f>
        <v>1</v>
      </c>
      <c r="C312" s="43">
        <f>ROUND(AVERAGEIF(Table1[director_name],A312,Table1[imdb_score]),2)</f>
        <v>6.4</v>
      </c>
    </row>
    <row r="313" spans="1:3">
      <c r="A313" s="21" t="str">
        <v>Damien Chazelle</v>
      </c>
      <c r="B313" s="21">
        <f>COUNTIF(Table1[director_name],A313)</f>
        <v>1</v>
      </c>
      <c r="C313" s="43">
        <f>ROUND(AVERAGEIF(Table1[director_name],A313,Table1[imdb_score]),2)</f>
        <v>8.5</v>
      </c>
    </row>
    <row r="314" spans="1:3">
      <c r="A314" s="21" t="str">
        <v>Damien Dante Wayans</v>
      </c>
      <c r="B314" s="21">
        <f>COUNTIF(Table1[director_name],A314)</f>
        <v>1</v>
      </c>
      <c r="C314" s="43">
        <f>ROUND(AVERAGEIF(Table1[director_name],A314,Table1[imdb_score]),2)</f>
        <v>3.5</v>
      </c>
    </row>
    <row r="315" spans="1:3">
      <c r="A315" s="21" t="str">
        <v>Damien O'Donnell</v>
      </c>
      <c r="B315" s="21">
        <f>COUNTIF(Table1[director_name],A315)</f>
        <v>1</v>
      </c>
      <c r="C315" s="43">
        <f>ROUND(AVERAGEIF(Table1[director_name],A315,Table1[imdb_score]),2)</f>
        <v>6.9</v>
      </c>
    </row>
    <row r="316" spans="1:3">
      <c r="A316" s="21" t="str">
        <v>Damon Santostefano</v>
      </c>
      <c r="B316" s="21">
        <f>COUNTIF(Table1[director_name],A316)</f>
        <v>1</v>
      </c>
      <c r="C316" s="43">
        <f>ROUND(AVERAGEIF(Table1[director_name],A316,Table1[imdb_score]),2)</f>
        <v>6.1</v>
      </c>
    </row>
    <row r="317" spans="1:3">
      <c r="A317" s="21" t="str">
        <v>Dan Cutforth</v>
      </c>
      <c r="B317" s="21">
        <f>COUNTIF(Table1[director_name],A317)</f>
        <v>1</v>
      </c>
      <c r="C317" s="43">
        <f>ROUND(AVERAGEIF(Table1[director_name],A317,Table1[imdb_score]),2)</f>
        <v>5.9</v>
      </c>
    </row>
    <row r="318" spans="1:3">
      <c r="A318" s="21" t="str">
        <v>Dan Fogelman</v>
      </c>
      <c r="B318" s="21">
        <f>COUNTIF(Table1[director_name],A318)</f>
        <v>1</v>
      </c>
      <c r="C318" s="43">
        <f>ROUND(AVERAGEIF(Table1[director_name],A318,Table1[imdb_score]),2)</f>
        <v>7.1</v>
      </c>
    </row>
    <row r="319" spans="1:3">
      <c r="A319" s="21" t="str">
        <v>Dan Gilroy</v>
      </c>
      <c r="B319" s="21">
        <f>COUNTIF(Table1[director_name],A319)</f>
        <v>1</v>
      </c>
      <c r="C319" s="43">
        <f>ROUND(AVERAGEIF(Table1[director_name],A319,Table1[imdb_score]),2)</f>
        <v>7.9</v>
      </c>
    </row>
    <row r="320" spans="1:3">
      <c r="A320" s="21" t="str">
        <v>Dan Harris</v>
      </c>
      <c r="B320" s="21">
        <f>COUNTIF(Table1[director_name],A320)</f>
        <v>1</v>
      </c>
      <c r="C320" s="43">
        <f>ROUND(AVERAGEIF(Table1[director_name],A320,Table1[imdb_score]),2)</f>
        <v>7.3</v>
      </c>
    </row>
    <row r="321" spans="1:3">
      <c r="A321" s="21" t="str">
        <v>Dan Mazer</v>
      </c>
      <c r="B321" s="21">
        <f>COUNTIF(Table1[director_name],A321)</f>
        <v>1</v>
      </c>
      <c r="C321" s="43">
        <f>ROUND(AVERAGEIF(Table1[director_name],A321,Table1[imdb_score]),2)</f>
        <v>6</v>
      </c>
    </row>
    <row r="322" spans="1:3">
      <c r="A322" s="21" t="str">
        <v>Dan Rush</v>
      </c>
      <c r="B322" s="21">
        <f>COUNTIF(Table1[director_name],A322)</f>
        <v>1</v>
      </c>
      <c r="C322" s="43">
        <f>ROUND(AVERAGEIF(Table1[director_name],A322,Table1[imdb_score]),2)</f>
        <v>6.4</v>
      </c>
    </row>
    <row r="323" spans="1:3">
      <c r="A323" s="21" t="str">
        <v>Dan Scanlon</v>
      </c>
      <c r="B323" s="21">
        <f>COUNTIF(Table1[director_name],A323)</f>
        <v>1</v>
      </c>
      <c r="C323" s="43">
        <f>ROUND(AVERAGEIF(Table1[director_name],A323,Table1[imdb_score]),2)</f>
        <v>7.3</v>
      </c>
    </row>
    <row r="324" spans="1:3">
      <c r="A324" s="21" t="str">
        <v>Dan Trachtenberg</v>
      </c>
      <c r="B324" s="21">
        <f>COUNTIF(Table1[director_name],A324)</f>
        <v>1</v>
      </c>
      <c r="C324" s="43">
        <f>ROUND(AVERAGEIF(Table1[director_name],A324,Table1[imdb_score]),2)</f>
        <v>7.3</v>
      </c>
    </row>
    <row r="325" spans="1:3">
      <c r="A325" s="21" t="str">
        <v>Daniel Algrant</v>
      </c>
      <c r="B325" s="21">
        <f>COUNTIF(Table1[director_name],A325)</f>
        <v>1</v>
      </c>
      <c r="C325" s="43">
        <f>ROUND(AVERAGEIF(Table1[director_name],A325,Table1[imdb_score]),2)</f>
        <v>5.5</v>
      </c>
    </row>
    <row r="326" spans="1:3">
      <c r="A326" s="21" t="str">
        <v>Daniel Barber</v>
      </c>
      <c r="B326" s="21">
        <f>COUNTIF(Table1[director_name],A326)</f>
        <v>1</v>
      </c>
      <c r="C326" s="43">
        <f>ROUND(AVERAGEIF(Table1[director_name],A326,Table1[imdb_score]),2)</f>
        <v>7.2</v>
      </c>
    </row>
    <row r="327" spans="1:3">
      <c r="A327" s="21" t="str">
        <v>Daniel Barnz</v>
      </c>
      <c r="B327" s="21">
        <f>COUNTIF(Table1[director_name],A327)</f>
        <v>1</v>
      </c>
      <c r="C327" s="43">
        <f>ROUND(AVERAGEIF(Table1[director_name],A327,Table1[imdb_score]),2)</f>
        <v>5.6</v>
      </c>
    </row>
    <row r="328" spans="1:3">
      <c r="A328" s="21" t="str">
        <v>Daniel Espinosa</v>
      </c>
      <c r="B328" s="21">
        <f>COUNTIF(Table1[director_name],A328)</f>
        <v>2</v>
      </c>
      <c r="C328" s="43">
        <f>ROUND(AVERAGEIF(Table1[director_name],A328,Table1[imdb_score]),2)</f>
        <v>6.6</v>
      </c>
    </row>
    <row r="329" spans="1:3">
      <c r="A329" s="21" t="str">
        <v>Daniel Lee</v>
      </c>
      <c r="B329" s="21">
        <f>COUNTIF(Table1[director_name],A329)</f>
        <v>1</v>
      </c>
      <c r="C329" s="43">
        <f>ROUND(AVERAGEIF(Table1[director_name],A329,Table1[imdb_score]),2)</f>
        <v>6.1</v>
      </c>
    </row>
    <row r="330" spans="1:3">
      <c r="A330" s="21" t="str">
        <v>Daniel Myrick</v>
      </c>
      <c r="B330" s="21">
        <f>COUNTIF(Table1[director_name],A330)</f>
        <v>1</v>
      </c>
      <c r="C330" s="43">
        <f>ROUND(AVERAGEIF(Table1[director_name],A330,Table1[imdb_score]),2)</f>
        <v>6.4</v>
      </c>
    </row>
    <row r="331" spans="1:3">
      <c r="A331" s="21" t="str">
        <v>Daniel Sackheim</v>
      </c>
      <c r="B331" s="21">
        <f>COUNTIF(Table1[director_name],A331)</f>
        <v>1</v>
      </c>
      <c r="C331" s="43">
        <f>ROUND(AVERAGEIF(Table1[director_name],A331,Table1[imdb_score]),2)</f>
        <v>5.8</v>
      </c>
    </row>
    <row r="332" spans="1:3">
      <c r="A332" s="21" t="str">
        <v>Daniel Stamm</v>
      </c>
      <c r="B332" s="21">
        <f>COUNTIF(Table1[director_name],A332)</f>
        <v>1</v>
      </c>
      <c r="C332" s="43">
        <f>ROUND(AVERAGEIF(Table1[director_name],A332,Table1[imdb_score]),2)</f>
        <v>5.6</v>
      </c>
    </row>
    <row r="333" spans="1:3">
      <c r="A333" s="21" t="str">
        <v>Danny Boyle</v>
      </c>
      <c r="B333" s="21">
        <f>COUNTIF(Table1[director_name],A333)</f>
        <v>8</v>
      </c>
      <c r="C333" s="43">
        <f>ROUND(AVERAGEIF(Table1[director_name],A333,Table1[imdb_score]),2)</f>
        <v>7.44</v>
      </c>
    </row>
    <row r="334" spans="1:3">
      <c r="A334" s="21" t="str">
        <v>Danny Cannon</v>
      </c>
      <c r="B334" s="21">
        <f>COUNTIF(Table1[director_name],A334)</f>
        <v>2</v>
      </c>
      <c r="C334" s="43">
        <f>ROUND(AVERAGEIF(Table1[director_name],A334,Table1[imdb_score]),2)</f>
        <v>5.7</v>
      </c>
    </row>
    <row r="335" spans="1:3">
      <c r="A335" s="21" t="str">
        <v>Danny DeVito</v>
      </c>
      <c r="B335" s="21">
        <f>COUNTIF(Table1[director_name],A335)</f>
        <v>3</v>
      </c>
      <c r="C335" s="43">
        <f>ROUND(AVERAGEIF(Table1[director_name],A335,Table1[imdb_score]),2)</f>
        <v>6.27</v>
      </c>
    </row>
    <row r="336" spans="1:3">
      <c r="A336" s="21" t="str">
        <v>Danny Leiner</v>
      </c>
      <c r="B336" s="21">
        <f>COUNTIF(Table1[director_name],A336)</f>
        <v>2</v>
      </c>
      <c r="C336" s="43">
        <f>ROUND(AVERAGEIF(Table1[director_name],A336,Table1[imdb_score]),2)</f>
        <v>6.3</v>
      </c>
    </row>
    <row r="337" spans="1:3">
      <c r="A337" s="21" t="str">
        <v>Danny Pang</v>
      </c>
      <c r="B337" s="21">
        <f>COUNTIF(Table1[director_name],A337)</f>
        <v>1</v>
      </c>
      <c r="C337" s="43">
        <f>ROUND(AVERAGEIF(Table1[director_name],A337,Table1[imdb_score]),2)</f>
        <v>5.4</v>
      </c>
    </row>
    <row r="338" spans="1:3">
      <c r="A338" s="21" t="str">
        <v>Danny Steinmann</v>
      </c>
      <c r="B338" s="21">
        <f>COUNTIF(Table1[director_name],A338)</f>
        <v>1</v>
      </c>
      <c r="C338" s="43">
        <f>ROUND(AVERAGEIF(Table1[director_name],A338,Table1[imdb_score]),2)</f>
        <v>4.7</v>
      </c>
    </row>
    <row r="339" spans="1:3">
      <c r="A339" s="21" t="str">
        <v>Dario Argento</v>
      </c>
      <c r="B339" s="21">
        <f>COUNTIF(Table1[director_name],A339)</f>
        <v>1</v>
      </c>
      <c r="C339" s="43">
        <f>ROUND(AVERAGEIF(Table1[director_name],A339,Table1[imdb_score]),2)</f>
        <v>6.1</v>
      </c>
    </row>
    <row r="340" spans="1:3">
      <c r="A340" s="21" t="str">
        <v>Darnell Martin</v>
      </c>
      <c r="B340" s="21">
        <f>COUNTIF(Table1[director_name],A340)</f>
        <v>1</v>
      </c>
      <c r="C340" s="43">
        <f>ROUND(AVERAGEIF(Table1[director_name],A340,Table1[imdb_score]),2)</f>
        <v>7</v>
      </c>
    </row>
    <row r="341" spans="1:3">
      <c r="A341" s="21" t="str">
        <v>Darren Aronofsky</v>
      </c>
      <c r="B341" s="21">
        <f>COUNTIF(Table1[director_name],A341)</f>
        <v>6</v>
      </c>
      <c r="C341" s="43">
        <f>ROUND(AVERAGEIF(Table1[director_name],A341,Table1[imdb_score]),2)</f>
        <v>7.48</v>
      </c>
    </row>
    <row r="342" spans="1:3">
      <c r="A342" s="21" t="str">
        <v>Darren Grant</v>
      </c>
      <c r="B342" s="21">
        <f>COUNTIF(Table1[director_name],A342)</f>
        <v>1</v>
      </c>
      <c r="C342" s="43">
        <f>ROUND(AVERAGEIF(Table1[director_name],A342,Table1[imdb_score]),2)</f>
        <v>5.6</v>
      </c>
    </row>
    <row r="343" spans="1:3">
      <c r="A343" s="21" t="str">
        <v>Darren Lynn Bousman</v>
      </c>
      <c r="B343" s="21">
        <f>COUNTIF(Table1[director_name],A343)</f>
        <v>4</v>
      </c>
      <c r="C343" s="43">
        <f>ROUND(AVERAGEIF(Table1[director_name],A343,Table1[imdb_score]),2)</f>
        <v>6.35</v>
      </c>
    </row>
    <row r="344" spans="1:3">
      <c r="A344" s="21" t="str">
        <v>Darren Stein</v>
      </c>
      <c r="B344" s="21">
        <f>COUNTIF(Table1[director_name],A344)</f>
        <v>1</v>
      </c>
      <c r="C344" s="43">
        <f>ROUND(AVERAGEIF(Table1[director_name],A344,Table1[imdb_score]),2)</f>
        <v>5.4</v>
      </c>
    </row>
    <row r="345" spans="1:3">
      <c r="A345" s="21" t="str">
        <v>Daryl Wein</v>
      </c>
      <c r="B345" s="21">
        <f>COUNTIF(Table1[director_name],A345)</f>
        <v>1</v>
      </c>
      <c r="C345" s="43">
        <f>ROUND(AVERAGEIF(Table1[director_name],A345,Table1[imdb_score]),2)</f>
        <v>6.2</v>
      </c>
    </row>
    <row r="346" spans="1:3">
      <c r="A346" s="21" t="str">
        <v>Dave Borthwick</v>
      </c>
      <c r="B346" s="21">
        <f>COUNTIF(Table1[director_name],A346)</f>
        <v>1</v>
      </c>
      <c r="C346" s="43">
        <f>ROUND(AVERAGEIF(Table1[director_name],A346,Table1[imdb_score]),2)</f>
        <v>2.8</v>
      </c>
    </row>
    <row r="347" spans="1:3">
      <c r="A347" s="21" t="str">
        <v>Dave Green</v>
      </c>
      <c r="B347" s="21">
        <f>COUNTIF(Table1[director_name],A347)</f>
        <v>2</v>
      </c>
      <c r="C347" s="43">
        <f>ROUND(AVERAGEIF(Table1[director_name],A347,Table1[imdb_score]),2)</f>
        <v>6.05</v>
      </c>
    </row>
    <row r="348" spans="1:3">
      <c r="A348" s="21" t="str">
        <v>Dave McKean</v>
      </c>
      <c r="B348" s="21">
        <f>COUNTIF(Table1[director_name],A348)</f>
        <v>1</v>
      </c>
      <c r="C348" s="43">
        <f>ROUND(AVERAGEIF(Table1[director_name],A348,Table1[imdb_score]),2)</f>
        <v>6.9</v>
      </c>
    </row>
    <row r="349" spans="1:3">
      <c r="A349" s="21" t="str">
        <v>Dave Meyers</v>
      </c>
      <c r="B349" s="21">
        <f>COUNTIF(Table1[director_name],A349)</f>
        <v>1</v>
      </c>
      <c r="C349" s="43">
        <f>ROUND(AVERAGEIF(Table1[director_name],A349,Table1[imdb_score]),2)</f>
        <v>4.3</v>
      </c>
    </row>
    <row r="350" spans="1:3">
      <c r="A350" s="21" t="str">
        <v>David Anspaugh</v>
      </c>
      <c r="B350" s="21">
        <f>COUNTIF(Table1[director_name],A350)</f>
        <v>1</v>
      </c>
      <c r="C350" s="43">
        <f>ROUND(AVERAGEIF(Table1[director_name],A350,Table1[imdb_score]),2)</f>
        <v>6.2</v>
      </c>
    </row>
    <row r="351" spans="1:3">
      <c r="A351" s="21" t="str">
        <v>David Atkins</v>
      </c>
      <c r="B351" s="21">
        <f>COUNTIF(Table1[director_name],A351)</f>
        <v>1</v>
      </c>
      <c r="C351" s="43">
        <f>ROUND(AVERAGEIF(Table1[director_name],A351,Table1[imdb_score]),2)</f>
        <v>5.8</v>
      </c>
    </row>
    <row r="352" spans="1:3">
      <c r="A352" s="21" t="str">
        <v>David Ayer</v>
      </c>
      <c r="B352" s="21">
        <f>COUNTIF(Table1[director_name],A352)</f>
        <v>6</v>
      </c>
      <c r="C352" s="43">
        <f>ROUND(AVERAGEIF(Table1[director_name],A352,Table1[imdb_score]),2)</f>
        <v>6.95</v>
      </c>
    </row>
    <row r="353" spans="1:3">
      <c r="A353" s="21" t="str">
        <v>David Bowers</v>
      </c>
      <c r="B353" s="21">
        <f>COUNTIF(Table1[director_name],A353)</f>
        <v>4</v>
      </c>
      <c r="C353" s="43">
        <f>ROUND(AVERAGEIF(Table1[director_name],A353,Table1[imdb_score]),2)</f>
        <v>6.5</v>
      </c>
    </row>
    <row r="354" spans="1:3">
      <c r="A354" s="21" t="str">
        <v>David Boyd</v>
      </c>
      <c r="B354" s="21">
        <f>COUNTIF(Table1[director_name],A354)</f>
        <v>1</v>
      </c>
      <c r="C354" s="43">
        <f>ROUND(AVERAGEIF(Table1[director_name],A354,Table1[imdb_score]),2)</f>
        <v>6</v>
      </c>
    </row>
    <row r="355" spans="1:3">
      <c r="A355" s="21" t="str">
        <v>David Carson</v>
      </c>
      <c r="B355" s="21">
        <f>COUNTIF(Table1[director_name],A355)</f>
        <v>1</v>
      </c>
      <c r="C355" s="43">
        <f>ROUND(AVERAGEIF(Table1[director_name],A355,Table1[imdb_score]),2)</f>
        <v>6.6</v>
      </c>
    </row>
    <row r="356" spans="1:3">
      <c r="A356" s="21" t="str">
        <v>David Cronenberg</v>
      </c>
      <c r="B356" s="21">
        <f>COUNTIF(Table1[director_name],A356)</f>
        <v>5</v>
      </c>
      <c r="C356" s="43">
        <f>ROUND(AVERAGEIF(Table1[director_name],A356,Table1[imdb_score]),2)</f>
        <v>7.06</v>
      </c>
    </row>
    <row r="357" spans="1:3">
      <c r="A357" s="21" t="str">
        <v>David Dobkin</v>
      </c>
      <c r="B357" s="21">
        <f>COUNTIF(Table1[director_name],A357)</f>
        <v>4</v>
      </c>
      <c r="C357" s="43">
        <f>ROUND(AVERAGEIF(Table1[director_name],A357,Table1[imdb_score]),2)</f>
        <v>6.65</v>
      </c>
    </row>
    <row r="358" spans="1:3">
      <c r="A358" s="21" t="str">
        <v>David Duchovny</v>
      </c>
      <c r="B358" s="21">
        <f>COUNTIF(Table1[director_name],A358)</f>
        <v>1</v>
      </c>
      <c r="C358" s="43">
        <f>ROUND(AVERAGEIF(Table1[director_name],A358,Table1[imdb_score]),2)</f>
        <v>7</v>
      </c>
    </row>
    <row r="359" spans="1:3">
      <c r="A359" s="21" t="str">
        <v>David E. Talbert</v>
      </c>
      <c r="B359" s="21">
        <f>COUNTIF(Table1[director_name],A359)</f>
        <v>1</v>
      </c>
      <c r="C359" s="43">
        <f>ROUND(AVERAGEIF(Table1[director_name],A359,Table1[imdb_score]),2)</f>
        <v>5</v>
      </c>
    </row>
    <row r="360" spans="1:3">
      <c r="A360" s="21" t="str">
        <v>David F. Sandberg</v>
      </c>
      <c r="B360" s="21">
        <f>COUNTIF(Table1[director_name],A360)</f>
        <v>1</v>
      </c>
      <c r="C360" s="43">
        <f>ROUND(AVERAGEIF(Table1[director_name],A360,Table1[imdb_score]),2)</f>
        <v>6.9</v>
      </c>
    </row>
    <row r="361" spans="1:3">
      <c r="A361" s="21" t="str">
        <v>David Fincher</v>
      </c>
      <c r="B361" s="21">
        <f>COUNTIF(Table1[director_name],A361)</f>
        <v>10</v>
      </c>
      <c r="C361" s="43">
        <f>ROUND(AVERAGEIF(Table1[director_name],A361,Table1[imdb_score]),2)</f>
        <v>7.75</v>
      </c>
    </row>
    <row r="362" spans="1:3">
      <c r="A362" s="21" t="str">
        <v>David Frankel</v>
      </c>
      <c r="B362" s="21">
        <f>COUNTIF(Table1[director_name],A362)</f>
        <v>4</v>
      </c>
      <c r="C362" s="43">
        <f>ROUND(AVERAGEIF(Table1[director_name],A362,Table1[imdb_score]),2)</f>
        <v>6.6</v>
      </c>
    </row>
    <row r="363" spans="1:3">
      <c r="A363" s="21" t="str">
        <v>David G. Evans</v>
      </c>
      <c r="B363" s="21">
        <f>COUNTIF(Table1[director_name],A363)</f>
        <v>1</v>
      </c>
      <c r="C363" s="43">
        <f>ROUND(AVERAGEIF(Table1[director_name],A363,Table1[imdb_score]),2)</f>
        <v>6.4</v>
      </c>
    </row>
    <row r="364" spans="1:3">
      <c r="A364" s="21" t="str">
        <v>David Gelb</v>
      </c>
      <c r="B364" s="21">
        <f>COUNTIF(Table1[director_name],A364)</f>
        <v>1</v>
      </c>
      <c r="C364" s="43">
        <f>ROUND(AVERAGEIF(Table1[director_name],A364,Table1[imdb_score]),2)</f>
        <v>5.2</v>
      </c>
    </row>
    <row r="365" spans="1:3">
      <c r="A365" s="21" t="str">
        <v>David Gordon Green</v>
      </c>
      <c r="B365" s="21">
        <f>COUNTIF(Table1[director_name],A365)</f>
        <v>6</v>
      </c>
      <c r="C365" s="43">
        <f>ROUND(AVERAGEIF(Table1[director_name],A365,Table1[imdb_score]),2)</f>
        <v>6.67</v>
      </c>
    </row>
    <row r="366" spans="1:3">
      <c r="A366" s="21" t="str">
        <v>David Hackl</v>
      </c>
      <c r="B366" s="21">
        <f>COUNTIF(Table1[director_name],A366)</f>
        <v>1</v>
      </c>
      <c r="C366" s="43">
        <f>ROUND(AVERAGEIF(Table1[director_name],A366,Table1[imdb_score]),2)</f>
        <v>5.8</v>
      </c>
    </row>
    <row r="367" spans="1:3">
      <c r="A367" s="21" t="str">
        <v>David Jacobson</v>
      </c>
      <c r="B367" s="21">
        <f>COUNTIF(Table1[director_name],A367)</f>
        <v>1</v>
      </c>
      <c r="C367" s="43">
        <f>ROUND(AVERAGEIF(Table1[director_name],A367,Table1[imdb_score]),2)</f>
        <v>6.5</v>
      </c>
    </row>
    <row r="368" spans="1:3">
      <c r="A368" s="21" t="str">
        <v>David Kellogg</v>
      </c>
      <c r="B368" s="21">
        <f>COUNTIF(Table1[director_name],A368)</f>
        <v>1</v>
      </c>
      <c r="C368" s="43">
        <f>ROUND(AVERAGEIF(Table1[director_name],A368,Table1[imdb_score]),2)</f>
        <v>4.0999999999999996</v>
      </c>
    </row>
    <row r="369" spans="1:3">
      <c r="A369" s="21" t="str">
        <v>David Koepp</v>
      </c>
      <c r="B369" s="21">
        <f>COUNTIF(Table1[director_name],A369)</f>
        <v>5</v>
      </c>
      <c r="C369" s="43">
        <f>ROUND(AVERAGEIF(Table1[director_name],A369,Table1[imdb_score]),2)</f>
        <v>6.46</v>
      </c>
    </row>
    <row r="370" spans="1:3">
      <c r="A370" s="21" t="str">
        <v>David Lean</v>
      </c>
      <c r="B370" s="21">
        <f>COUNTIF(Table1[director_name],A370)</f>
        <v>4</v>
      </c>
      <c r="C370" s="43">
        <f>ROUND(AVERAGEIF(Table1[director_name],A370,Table1[imdb_score]),2)</f>
        <v>8</v>
      </c>
    </row>
    <row r="371" spans="1:3">
      <c r="A371" s="21" t="str">
        <v>David Lynch</v>
      </c>
      <c r="B371" s="21">
        <f>COUNTIF(Table1[director_name],A371)</f>
        <v>3</v>
      </c>
      <c r="C371" s="43">
        <f>ROUND(AVERAGEIF(Table1[director_name],A371,Table1[imdb_score]),2)</f>
        <v>7.53</v>
      </c>
    </row>
    <row r="372" spans="1:3">
      <c r="A372" s="21" t="str">
        <v>David Mamet</v>
      </c>
      <c r="B372" s="21">
        <f>COUNTIF(Table1[director_name],A372)</f>
        <v>2</v>
      </c>
      <c r="C372" s="43">
        <f>ROUND(AVERAGEIF(Table1[director_name],A372,Table1[imdb_score]),2)</f>
        <v>7.05</v>
      </c>
    </row>
    <row r="373" spans="1:3">
      <c r="A373" s="21" t="str">
        <v>David McNally</v>
      </c>
      <c r="B373" s="21">
        <f>COUNTIF(Table1[director_name],A373)</f>
        <v>2</v>
      </c>
      <c r="C373" s="43">
        <f>ROUND(AVERAGEIF(Table1[director_name],A373,Table1[imdb_score]),2)</f>
        <v>5</v>
      </c>
    </row>
    <row r="374" spans="1:3">
      <c r="A374" s="21" t="str">
        <v>David Mirkin</v>
      </c>
      <c r="B374" s="21">
        <f>COUNTIF(Table1[director_name],A374)</f>
        <v>1</v>
      </c>
      <c r="C374" s="43">
        <f>ROUND(AVERAGEIF(Table1[director_name],A374,Table1[imdb_score]),2)</f>
        <v>6.2</v>
      </c>
    </row>
    <row r="375" spans="1:3">
      <c r="A375" s="21" t="str">
        <v>David Moreau</v>
      </c>
      <c r="B375" s="21">
        <f>COUNTIF(Table1[director_name],A375)</f>
        <v>1</v>
      </c>
      <c r="C375" s="43">
        <f>ROUND(AVERAGEIF(Table1[director_name],A375,Table1[imdb_score]),2)</f>
        <v>5.4</v>
      </c>
    </row>
    <row r="376" spans="1:3">
      <c r="A376" s="21" t="str">
        <v>David Nixon</v>
      </c>
      <c r="B376" s="21">
        <f>COUNTIF(Table1[director_name],A376)</f>
        <v>1</v>
      </c>
      <c r="C376" s="43">
        <f>ROUND(AVERAGEIF(Table1[director_name],A376,Table1[imdb_score]),2)</f>
        <v>6.3</v>
      </c>
    </row>
    <row r="377" spans="1:3">
      <c r="A377" s="21" t="str">
        <v>David Nutter</v>
      </c>
      <c r="B377" s="21">
        <f>COUNTIF(Table1[director_name],A377)</f>
        <v>1</v>
      </c>
      <c r="C377" s="43">
        <f>ROUND(AVERAGEIF(Table1[director_name],A377,Table1[imdb_score]),2)</f>
        <v>5.5</v>
      </c>
    </row>
    <row r="378" spans="1:3">
      <c r="A378" s="21" t="str">
        <v>David O. Russell</v>
      </c>
      <c r="B378" s="21">
        <f>COUNTIF(Table1[director_name],A378)</f>
        <v>7</v>
      </c>
      <c r="C378" s="43">
        <f>ROUND(AVERAGEIF(Table1[director_name],A378,Table1[imdb_score]),2)</f>
        <v>7.17</v>
      </c>
    </row>
    <row r="379" spans="1:3">
      <c r="A379" s="21" t="str">
        <v>David Palmer</v>
      </c>
      <c r="B379" s="21">
        <f>COUNTIF(Table1[director_name],A379)</f>
        <v>1</v>
      </c>
      <c r="C379" s="43">
        <f>ROUND(AVERAGEIF(Table1[director_name],A379,Table1[imdb_score]),2)</f>
        <v>6.1</v>
      </c>
    </row>
    <row r="380" spans="1:3">
      <c r="A380" s="21" t="str">
        <v>David R. Ellis</v>
      </c>
      <c r="B380" s="21">
        <f>COUNTIF(Table1[director_name],A380)</f>
        <v>5</v>
      </c>
      <c r="C380" s="43">
        <f>ROUND(AVERAGEIF(Table1[director_name],A380,Table1[imdb_score]),2)</f>
        <v>5.5</v>
      </c>
    </row>
    <row r="381" spans="1:3">
      <c r="A381" s="21" t="str">
        <v>David Raynr</v>
      </c>
      <c r="B381" s="21">
        <f>COUNTIF(Table1[director_name],A381)</f>
        <v>2</v>
      </c>
      <c r="C381" s="43">
        <f>ROUND(AVERAGEIF(Table1[director_name],A381,Table1[imdb_score]),2)</f>
        <v>5.45</v>
      </c>
    </row>
    <row r="382" spans="1:3">
      <c r="A382" s="21" t="str">
        <v>David Robert Mitchell</v>
      </c>
      <c r="B382" s="21">
        <f>COUNTIF(Table1[director_name],A382)</f>
        <v>1</v>
      </c>
      <c r="C382" s="43">
        <f>ROUND(AVERAGEIF(Table1[director_name],A382,Table1[imdb_score]),2)</f>
        <v>6.9</v>
      </c>
    </row>
    <row r="383" spans="1:3">
      <c r="A383" s="21" t="str">
        <v>David S. Goyer</v>
      </c>
      <c r="B383" s="21">
        <f>COUNTIF(Table1[director_name],A383)</f>
        <v>2</v>
      </c>
      <c r="C383" s="43">
        <f>ROUND(AVERAGEIF(Table1[director_name],A383,Table1[imdb_score]),2)</f>
        <v>5.35</v>
      </c>
    </row>
    <row r="384" spans="1:3">
      <c r="A384" s="21" t="str">
        <v>David S. Ward</v>
      </c>
      <c r="B384" s="21">
        <f>COUNTIF(Table1[director_name],A384)</f>
        <v>1</v>
      </c>
      <c r="C384" s="43">
        <f>ROUND(AVERAGEIF(Table1[director_name],A384,Table1[imdb_score]),2)</f>
        <v>7.2</v>
      </c>
    </row>
    <row r="385" spans="1:3">
      <c r="A385" s="21" t="str">
        <v>David Schwimmer</v>
      </c>
      <c r="B385" s="21">
        <f>COUNTIF(Table1[director_name],A385)</f>
        <v>1</v>
      </c>
      <c r="C385" s="43">
        <f>ROUND(AVERAGEIF(Table1[director_name],A385,Table1[imdb_score]),2)</f>
        <v>7</v>
      </c>
    </row>
    <row r="386" spans="1:3">
      <c r="A386" s="21" t="str">
        <v>David Silverman</v>
      </c>
      <c r="B386" s="21">
        <f>COUNTIF(Table1[director_name],A386)</f>
        <v>1</v>
      </c>
      <c r="C386" s="43">
        <f>ROUND(AVERAGEIF(Table1[director_name],A386,Table1[imdb_score]),2)</f>
        <v>7.4</v>
      </c>
    </row>
    <row r="387" spans="1:3">
      <c r="A387" s="21" t="str">
        <v>David Sington</v>
      </c>
      <c r="B387" s="21">
        <f>COUNTIF(Table1[director_name],A387)</f>
        <v>1</v>
      </c>
      <c r="C387" s="43">
        <f>ROUND(AVERAGEIF(Table1[director_name],A387,Table1[imdb_score]),2)</f>
        <v>8.1</v>
      </c>
    </row>
    <row r="388" spans="1:3">
      <c r="A388" s="21" t="str">
        <v>David Slade</v>
      </c>
      <c r="B388" s="21">
        <f>COUNTIF(Table1[director_name],A388)</f>
        <v>3</v>
      </c>
      <c r="C388" s="43">
        <f>ROUND(AVERAGEIF(Table1[director_name],A388,Table1[imdb_score]),2)</f>
        <v>6.2</v>
      </c>
    </row>
    <row r="389" spans="1:3">
      <c r="A389" s="21" t="str">
        <v>David Soren</v>
      </c>
      <c r="B389" s="21">
        <f>COUNTIF(Table1[director_name],A389)</f>
        <v>1</v>
      </c>
      <c r="C389" s="43">
        <f>ROUND(AVERAGEIF(Table1[director_name],A389,Table1[imdb_score]),2)</f>
        <v>6.5</v>
      </c>
    </row>
    <row r="390" spans="1:3">
      <c r="A390" s="21" t="str">
        <v>David Twohy</v>
      </c>
      <c r="B390" s="21">
        <f>COUNTIF(Table1[director_name],A390)</f>
        <v>4</v>
      </c>
      <c r="C390" s="43">
        <f>ROUND(AVERAGEIF(Table1[director_name],A390,Table1[imdb_score]),2)</f>
        <v>6.68</v>
      </c>
    </row>
    <row r="391" spans="1:3">
      <c r="A391" s="21" t="str">
        <v>David Wain</v>
      </c>
      <c r="B391" s="21">
        <f>COUNTIF(Table1[director_name],A391)</f>
        <v>2</v>
      </c>
      <c r="C391" s="43">
        <f>ROUND(AVERAGEIF(Table1[director_name],A391,Table1[imdb_score]),2)</f>
        <v>5.95</v>
      </c>
    </row>
    <row r="392" spans="1:3">
      <c r="A392" s="21" t="str">
        <v>David Webb Peoples</v>
      </c>
      <c r="B392" s="21">
        <f>COUNTIF(Table1[director_name],A392)</f>
        <v>1</v>
      </c>
      <c r="C392" s="43">
        <f>ROUND(AVERAGEIF(Table1[director_name],A392,Table1[imdb_score]),2)</f>
        <v>6.5</v>
      </c>
    </row>
    <row r="393" spans="1:3">
      <c r="A393" s="21" t="str">
        <v>David Yates</v>
      </c>
      <c r="B393" s="21">
        <f>COUNTIF(Table1[director_name],A393)</f>
        <v>3</v>
      </c>
      <c r="C393" s="43">
        <f>ROUND(AVERAGEIF(Table1[director_name],A393,Table1[imdb_score]),2)</f>
        <v>7.2</v>
      </c>
    </row>
    <row r="394" spans="1:3">
      <c r="A394" s="21" t="str">
        <v>David Zucker</v>
      </c>
      <c r="B394" s="21">
        <f>COUNTIF(Table1[director_name],A394)</f>
        <v>5</v>
      </c>
      <c r="C394" s="43">
        <f>ROUND(AVERAGEIF(Table1[director_name],A394,Table1[imdb_score]),2)</f>
        <v>5.26</v>
      </c>
    </row>
    <row r="395" spans="1:3">
      <c r="A395" s="21" t="str">
        <v>Davis Guggenheim</v>
      </c>
      <c r="B395" s="21">
        <f>COUNTIF(Table1[director_name],A395)</f>
        <v>2</v>
      </c>
      <c r="C395" s="43">
        <f>ROUND(AVERAGEIF(Table1[director_name],A395,Table1[imdb_score]),2)</f>
        <v>6.05</v>
      </c>
    </row>
    <row r="396" spans="1:3">
      <c r="A396" s="21" t="str">
        <v>Dean DeBlois</v>
      </c>
      <c r="B396" s="21">
        <f>COUNTIF(Table1[director_name],A396)</f>
        <v>3</v>
      </c>
      <c r="C396" s="43">
        <f>ROUND(AVERAGEIF(Table1[director_name],A396,Table1[imdb_score]),2)</f>
        <v>7.77</v>
      </c>
    </row>
    <row r="397" spans="1:3">
      <c r="A397" s="21" t="str">
        <v>Dean Israelite</v>
      </c>
      <c r="B397" s="21">
        <f>COUNTIF(Table1[director_name],A397)</f>
        <v>1</v>
      </c>
      <c r="C397" s="43">
        <f>ROUND(AVERAGEIF(Table1[director_name],A397,Table1[imdb_score]),2)</f>
        <v>6.4</v>
      </c>
    </row>
    <row r="398" spans="1:3">
      <c r="A398" s="21" t="str">
        <v>Dean Parisot</v>
      </c>
      <c r="B398" s="21">
        <f>COUNTIF(Table1[director_name],A398)</f>
        <v>4</v>
      </c>
      <c r="C398" s="43">
        <f>ROUND(AVERAGEIF(Table1[director_name],A398,Table1[imdb_score]),2)</f>
        <v>6.28</v>
      </c>
    </row>
    <row r="399" spans="1:3">
      <c r="A399" s="21" t="str">
        <v>Dean Wright</v>
      </c>
      <c r="B399" s="21">
        <f>COUNTIF(Table1[director_name],A399)</f>
        <v>1</v>
      </c>
      <c r="C399" s="43">
        <f>ROUND(AVERAGEIF(Table1[director_name],A399,Table1[imdb_score]),2)</f>
        <v>6.6</v>
      </c>
    </row>
    <row r="400" spans="1:3">
      <c r="A400" s="21" t="str">
        <v>Deb Hagan</v>
      </c>
      <c r="B400" s="21">
        <f>COUNTIF(Table1[director_name],A400)</f>
        <v>1</v>
      </c>
      <c r="C400" s="43">
        <f>ROUND(AVERAGEIF(Table1[director_name],A400,Table1[imdb_score]),2)</f>
        <v>4.5999999999999996</v>
      </c>
    </row>
    <row r="401" spans="1:3">
      <c r="A401" s="21" t="str">
        <v>Debra Granik</v>
      </c>
      <c r="B401" s="21">
        <f>COUNTIF(Table1[director_name],A401)</f>
        <v>1</v>
      </c>
      <c r="C401" s="43">
        <f>ROUND(AVERAGEIF(Table1[director_name],A401,Table1[imdb_score]),2)</f>
        <v>7.2</v>
      </c>
    </row>
    <row r="402" spans="1:3">
      <c r="A402" s="21" t="str">
        <v>Demian Lichtenstein</v>
      </c>
      <c r="B402" s="21">
        <f>COUNTIF(Table1[director_name],A402)</f>
        <v>1</v>
      </c>
      <c r="C402" s="43">
        <f>ROUND(AVERAGEIF(Table1[director_name],A402,Table1[imdb_score]),2)</f>
        <v>5.9</v>
      </c>
    </row>
    <row r="403" spans="1:3">
      <c r="A403" s="21" t="str">
        <v>Dena Seidel</v>
      </c>
      <c r="B403" s="21">
        <f>COUNTIF(Table1[director_name],A403)</f>
        <v>1</v>
      </c>
      <c r="C403" s="43">
        <f>ROUND(AVERAGEIF(Table1[director_name],A403,Table1[imdb_score]),2)</f>
        <v>7</v>
      </c>
    </row>
    <row r="404" spans="1:3">
      <c r="A404" s="21" t="str">
        <v>Denis Villeneuve</v>
      </c>
      <c r="B404" s="21">
        <f>COUNTIF(Table1[director_name],A404)</f>
        <v>3</v>
      </c>
      <c r="C404" s="43">
        <f>ROUND(AVERAGEIF(Table1[director_name],A404,Table1[imdb_score]),2)</f>
        <v>7.97</v>
      </c>
    </row>
    <row r="405" spans="1:3">
      <c r="A405" s="21" t="str">
        <v>Dennie Gordon</v>
      </c>
      <c r="B405" s="21">
        <f>COUNTIF(Table1[director_name],A405)</f>
        <v>3</v>
      </c>
      <c r="C405" s="43">
        <f>ROUND(AVERAGEIF(Table1[director_name],A405,Table1[imdb_score]),2)</f>
        <v>5.5</v>
      </c>
    </row>
    <row r="406" spans="1:3">
      <c r="A406" s="21" t="str">
        <v>Dennis Dugan</v>
      </c>
      <c r="B406" s="21">
        <f>COUNTIF(Table1[director_name],A406)</f>
        <v>9</v>
      </c>
      <c r="C406" s="43">
        <f>ROUND(AVERAGEIF(Table1[director_name],A406,Table1[imdb_score]),2)</f>
        <v>5.73</v>
      </c>
    </row>
    <row r="407" spans="1:3">
      <c r="A407" s="21" t="str">
        <v>Dennis Iliadis</v>
      </c>
      <c r="B407" s="21">
        <f>COUNTIF(Table1[director_name],A407)</f>
        <v>1</v>
      </c>
      <c r="C407" s="43">
        <f>ROUND(AVERAGEIF(Table1[director_name],A407,Table1[imdb_score]),2)</f>
        <v>6.6</v>
      </c>
    </row>
    <row r="408" spans="1:3">
      <c r="A408" s="21" t="str">
        <v>Denys Arcand</v>
      </c>
      <c r="B408" s="21">
        <f>COUNTIF(Table1[director_name],A408)</f>
        <v>1</v>
      </c>
      <c r="C408" s="43">
        <f>ROUND(AVERAGEIF(Table1[director_name],A408,Table1[imdb_score]),2)</f>
        <v>7.7</v>
      </c>
    </row>
    <row r="409" spans="1:3">
      <c r="A409" s="21" t="str">
        <v>Denzel Washington</v>
      </c>
      <c r="B409" s="21">
        <f>COUNTIF(Table1[director_name],A409)</f>
        <v>2</v>
      </c>
      <c r="C409" s="43">
        <f>ROUND(AVERAGEIF(Table1[director_name],A409,Table1[imdb_score]),2)</f>
        <v>7.45</v>
      </c>
    </row>
    <row r="410" spans="1:3">
      <c r="A410" s="21" t="str">
        <v>Deon Taylor</v>
      </c>
      <c r="B410" s="21">
        <f>COUNTIF(Table1[director_name],A410)</f>
        <v>1</v>
      </c>
      <c r="C410" s="43">
        <f>ROUND(AVERAGEIF(Table1[director_name],A410,Table1[imdb_score]),2)</f>
        <v>4.0999999999999996</v>
      </c>
    </row>
    <row r="411" spans="1:3">
      <c r="A411" s="21" t="str">
        <v>Derek Cianfrance</v>
      </c>
      <c r="B411" s="21">
        <f>COUNTIF(Table1[director_name],A411)</f>
        <v>2</v>
      </c>
      <c r="C411" s="43">
        <f>ROUND(AVERAGEIF(Table1[director_name],A411,Table1[imdb_score]),2)</f>
        <v>7.35</v>
      </c>
    </row>
    <row r="412" spans="1:3">
      <c r="A412" s="21" t="str">
        <v>Derrick Borte</v>
      </c>
      <c r="B412" s="21">
        <f>COUNTIF(Table1[director_name],A412)</f>
        <v>1</v>
      </c>
      <c r="C412" s="43">
        <f>ROUND(AVERAGEIF(Table1[director_name],A412,Table1[imdb_score]),2)</f>
        <v>6.5</v>
      </c>
    </row>
    <row r="413" spans="1:3">
      <c r="A413" s="21" t="str">
        <v>Des McAnuff</v>
      </c>
      <c r="B413" s="21">
        <f>COUNTIF(Table1[director_name],A413)</f>
        <v>1</v>
      </c>
      <c r="C413" s="43">
        <f>ROUND(AVERAGEIF(Table1[director_name],A413,Table1[imdb_score]),2)</f>
        <v>4.0999999999999996</v>
      </c>
    </row>
    <row r="414" spans="1:3">
      <c r="A414" s="21" t="str">
        <v>Dewey Nicks</v>
      </c>
      <c r="B414" s="21">
        <f>COUNTIF(Table1[director_name],A414)</f>
        <v>1</v>
      </c>
      <c r="C414" s="43">
        <f>ROUND(AVERAGEIF(Table1[director_name],A414,Table1[imdb_score]),2)</f>
        <v>5.3</v>
      </c>
    </row>
    <row r="415" spans="1:3">
      <c r="A415" s="21" t="str">
        <v>Dexter Fletcher</v>
      </c>
      <c r="B415" s="21">
        <f>COUNTIF(Table1[director_name],A415)</f>
        <v>1</v>
      </c>
      <c r="C415" s="43">
        <f>ROUND(AVERAGEIF(Table1[director_name],A415,Table1[imdb_score]),2)</f>
        <v>7.5</v>
      </c>
    </row>
    <row r="416" spans="1:3">
      <c r="A416" s="21" t="str">
        <v>Diane English</v>
      </c>
      <c r="B416" s="21">
        <f>COUNTIF(Table1[director_name],A416)</f>
        <v>1</v>
      </c>
      <c r="C416" s="43">
        <f>ROUND(AVERAGEIF(Table1[director_name],A416,Table1[imdb_score]),2)</f>
        <v>4.9000000000000004</v>
      </c>
    </row>
    <row r="417" spans="1:3">
      <c r="A417" s="21" t="str">
        <v>Diane Keaton</v>
      </c>
      <c r="B417" s="21">
        <f>COUNTIF(Table1[director_name],A417)</f>
        <v>1</v>
      </c>
      <c r="C417" s="43">
        <f>ROUND(AVERAGEIF(Table1[director_name],A417,Table1[imdb_score]),2)</f>
        <v>4.7</v>
      </c>
    </row>
    <row r="418" spans="1:3">
      <c r="A418" s="21" t="str">
        <v>Dick Richards</v>
      </c>
      <c r="B418" s="21">
        <f>COUNTIF(Table1[director_name],A418)</f>
        <v>1</v>
      </c>
      <c r="C418" s="43">
        <f>ROUND(AVERAGEIF(Table1[director_name],A418,Table1[imdb_score]),2)</f>
        <v>6.3</v>
      </c>
    </row>
    <row r="419" spans="1:3">
      <c r="A419" s="21" t="str">
        <v>Dinesh D'Souza</v>
      </c>
      <c r="B419" s="21">
        <f>COUNTIF(Table1[director_name],A419)</f>
        <v>1</v>
      </c>
      <c r="C419" s="43">
        <f>ROUND(AVERAGEIF(Table1[director_name],A419,Table1[imdb_score]),2)</f>
        <v>5.0999999999999996</v>
      </c>
    </row>
    <row r="420" spans="1:3">
      <c r="A420" s="21" t="str">
        <v>Dito Montiel</v>
      </c>
      <c r="B420" s="21">
        <f>COUNTIF(Table1[director_name],A420)</f>
        <v>1</v>
      </c>
      <c r="C420" s="43">
        <f>ROUND(AVERAGEIF(Table1[director_name],A420,Table1[imdb_score]),2)</f>
        <v>5.0999999999999996</v>
      </c>
    </row>
    <row r="421" spans="1:3">
      <c r="A421" s="21" t="str">
        <v>DJ Pooh</v>
      </c>
      <c r="B421" s="21">
        <f>COUNTIF(Table1[director_name],A421)</f>
        <v>2</v>
      </c>
      <c r="C421" s="43">
        <f>ROUND(AVERAGEIF(Table1[director_name],A421,Table1[imdb_score]),2)</f>
        <v>4.3</v>
      </c>
    </row>
    <row r="422" spans="1:3">
      <c r="A422" s="21" t="str">
        <v>Dominic Sena</v>
      </c>
      <c r="B422" s="21">
        <f>COUNTIF(Table1[director_name],A422)</f>
        <v>3</v>
      </c>
      <c r="C422" s="43">
        <f>ROUND(AVERAGEIF(Table1[director_name],A422,Table1[imdb_score]),2)</f>
        <v>6.17</v>
      </c>
    </row>
    <row r="423" spans="1:3">
      <c r="A423" s="21" t="str">
        <v>Dominique Othenin-Girard</v>
      </c>
      <c r="B423" s="21">
        <f>COUNTIF(Table1[director_name],A423)</f>
        <v>1</v>
      </c>
      <c r="C423" s="43">
        <f>ROUND(AVERAGEIF(Table1[director_name],A423,Table1[imdb_score]),2)</f>
        <v>5.2</v>
      </c>
    </row>
    <row r="424" spans="1:3">
      <c r="A424" s="21" t="str">
        <v>Don Bluth</v>
      </c>
      <c r="B424" s="21">
        <f>COUNTIF(Table1[director_name],A424)</f>
        <v>3</v>
      </c>
      <c r="C424" s="43">
        <f>ROUND(AVERAGEIF(Table1[director_name],A424,Table1[imdb_score]),2)</f>
        <v>7</v>
      </c>
    </row>
    <row r="425" spans="1:3">
      <c r="A425" s="21" t="str">
        <v>Don Coscarelli</v>
      </c>
      <c r="B425" s="21">
        <f>COUNTIF(Table1[director_name],A425)</f>
        <v>1</v>
      </c>
      <c r="C425" s="43">
        <f>ROUND(AVERAGEIF(Table1[director_name],A425,Table1[imdb_score]),2)</f>
        <v>6.5</v>
      </c>
    </row>
    <row r="426" spans="1:3">
      <c r="A426" s="21" t="str">
        <v>Don Hall</v>
      </c>
      <c r="B426" s="21">
        <f>COUNTIF(Table1[director_name],A426)</f>
        <v>1</v>
      </c>
      <c r="C426" s="43">
        <f>ROUND(AVERAGEIF(Table1[director_name],A426,Table1[imdb_score]),2)</f>
        <v>7.9</v>
      </c>
    </row>
    <row r="427" spans="1:3">
      <c r="A427" s="21" t="str">
        <v>Don Mancini</v>
      </c>
      <c r="B427" s="21">
        <f>COUNTIF(Table1[director_name],A427)</f>
        <v>1</v>
      </c>
      <c r="C427" s="43">
        <f>ROUND(AVERAGEIF(Table1[director_name],A427,Table1[imdb_score]),2)</f>
        <v>4.9000000000000004</v>
      </c>
    </row>
    <row r="428" spans="1:3">
      <c r="A428" s="21" t="str">
        <v>Don Michael Paul</v>
      </c>
      <c r="B428" s="21">
        <f>COUNTIF(Table1[director_name],A428)</f>
        <v>2</v>
      </c>
      <c r="C428" s="43">
        <f>ROUND(AVERAGEIF(Table1[director_name],A428,Table1[imdb_score]),2)</f>
        <v>3.3</v>
      </c>
    </row>
    <row r="429" spans="1:3">
      <c r="A429" s="21" t="str">
        <v>Don Scardino</v>
      </c>
      <c r="B429" s="21">
        <f>COUNTIF(Table1[director_name],A429)</f>
        <v>1</v>
      </c>
      <c r="C429" s="43">
        <f>ROUND(AVERAGEIF(Table1[director_name],A429,Table1[imdb_score]),2)</f>
        <v>5.9</v>
      </c>
    </row>
    <row r="430" spans="1:3">
      <c r="A430" s="21" t="str">
        <v>Don Siegel</v>
      </c>
      <c r="B430" s="21">
        <f>COUNTIF(Table1[director_name],A430)</f>
        <v>1</v>
      </c>
      <c r="C430" s="43">
        <f>ROUND(AVERAGEIF(Table1[director_name],A430,Table1[imdb_score]),2)</f>
        <v>7.6</v>
      </c>
    </row>
    <row r="431" spans="1:3">
      <c r="A431" s="21" t="str">
        <v>Donald Petrie</v>
      </c>
      <c r="B431" s="21">
        <f>COUNTIF(Table1[director_name],A431)</f>
        <v>8</v>
      </c>
      <c r="C431" s="43">
        <f>ROUND(AVERAGEIF(Table1[director_name],A431,Table1[imdb_score]),2)</f>
        <v>5.66</v>
      </c>
    </row>
    <row r="432" spans="1:3">
      <c r="A432" s="21" t="str">
        <v>Doug Lefler</v>
      </c>
      <c r="B432" s="21">
        <f>COUNTIF(Table1[director_name],A432)</f>
        <v>1</v>
      </c>
      <c r="C432" s="43">
        <f>ROUND(AVERAGEIF(Table1[director_name],A432,Table1[imdb_score]),2)</f>
        <v>5.4</v>
      </c>
    </row>
    <row r="433" spans="1:3">
      <c r="A433" s="21" t="str">
        <v>Doug Liman</v>
      </c>
      <c r="B433" s="21">
        <f>COUNTIF(Table1[director_name],A433)</f>
        <v>7</v>
      </c>
      <c r="C433" s="43">
        <f>ROUND(AVERAGEIF(Table1[director_name],A433,Table1[imdb_score]),2)</f>
        <v>7.13</v>
      </c>
    </row>
    <row r="434" spans="1:3">
      <c r="A434" s="21" t="str">
        <v>Douglas Aarniokoski</v>
      </c>
      <c r="B434" s="21">
        <f>COUNTIF(Table1[director_name],A434)</f>
        <v>1</v>
      </c>
      <c r="C434" s="43">
        <f>ROUND(AVERAGEIF(Table1[director_name],A434,Table1[imdb_score]),2)</f>
        <v>4.5999999999999996</v>
      </c>
    </row>
    <row r="435" spans="1:3">
      <c r="A435" s="21" t="str">
        <v>Douglas McGrath</v>
      </c>
      <c r="B435" s="21">
        <f>COUNTIF(Table1[director_name],A435)</f>
        <v>3</v>
      </c>
      <c r="C435" s="43">
        <f>ROUND(AVERAGEIF(Table1[director_name],A435,Table1[imdb_score]),2)</f>
        <v>6.4</v>
      </c>
    </row>
    <row r="436" spans="1:3">
      <c r="A436" s="21" t="str">
        <v>Drake Doremus</v>
      </c>
      <c r="B436" s="21">
        <f>COUNTIF(Table1[director_name],A436)</f>
        <v>1</v>
      </c>
      <c r="C436" s="43">
        <f>ROUND(AVERAGEIF(Table1[director_name],A436,Table1[imdb_score]),2)</f>
        <v>6.7</v>
      </c>
    </row>
    <row r="437" spans="1:3">
      <c r="A437" s="21" t="str">
        <v>Drew Barrymore</v>
      </c>
      <c r="B437" s="21">
        <f>COUNTIF(Table1[director_name],A437)</f>
        <v>1</v>
      </c>
      <c r="C437" s="43">
        <f>ROUND(AVERAGEIF(Table1[director_name],A437,Table1[imdb_score]),2)</f>
        <v>6.9</v>
      </c>
    </row>
    <row r="438" spans="1:3">
      <c r="A438" s="21" t="str">
        <v>Drew Goddard</v>
      </c>
      <c r="B438" s="21">
        <f>COUNTIF(Table1[director_name],A438)</f>
        <v>1</v>
      </c>
      <c r="C438" s="43">
        <f>ROUND(AVERAGEIF(Table1[director_name],A438,Table1[imdb_score]),2)</f>
        <v>7</v>
      </c>
    </row>
    <row r="439" spans="1:3">
      <c r="A439" s="21" t="str">
        <v>Duke Johnson</v>
      </c>
      <c r="B439" s="21">
        <f>COUNTIF(Table1[director_name],A439)</f>
        <v>1</v>
      </c>
      <c r="C439" s="43">
        <f>ROUND(AVERAGEIF(Table1[director_name],A439,Table1[imdb_score]),2)</f>
        <v>7.3</v>
      </c>
    </row>
    <row r="440" spans="1:3">
      <c r="A440" s="21" t="str">
        <v>Duncan Jones</v>
      </c>
      <c r="B440" s="21">
        <f>COUNTIF(Table1[director_name],A440)</f>
        <v>3</v>
      </c>
      <c r="C440" s="43">
        <f>ROUND(AVERAGEIF(Table1[director_name],A440,Table1[imdb_score]),2)</f>
        <v>7.57</v>
      </c>
    </row>
    <row r="441" spans="1:3">
      <c r="A441" s="21" t="str">
        <v>Duncan Tucker</v>
      </c>
      <c r="B441" s="21">
        <f>COUNTIF(Table1[director_name],A441)</f>
        <v>1</v>
      </c>
      <c r="C441" s="43">
        <f>ROUND(AVERAGEIF(Table1[director_name],A441,Table1[imdb_score]),2)</f>
        <v>7.4</v>
      </c>
    </row>
    <row r="442" spans="1:3">
      <c r="A442" s="21" t="str">
        <v>Dustin Hoffman</v>
      </c>
      <c r="B442" s="21">
        <f>COUNTIF(Table1[director_name],A442)</f>
        <v>1</v>
      </c>
      <c r="C442" s="43">
        <f>ROUND(AVERAGEIF(Table1[director_name],A442,Table1[imdb_score]),2)</f>
        <v>6.8</v>
      </c>
    </row>
    <row r="443" spans="1:3">
      <c r="A443" s="21" t="str">
        <v>Dwight H. Little</v>
      </c>
      <c r="B443" s="21">
        <f>COUNTIF(Table1[director_name],A443)</f>
        <v>2</v>
      </c>
      <c r="C443" s="43">
        <f>ROUND(AVERAGEIF(Table1[director_name],A443,Table1[imdb_score]),2)</f>
        <v>5.25</v>
      </c>
    </row>
    <row r="444" spans="1:3">
      <c r="A444" s="21" t="str">
        <v>E. Elias Merhige</v>
      </c>
      <c r="B444" s="21">
        <f>COUNTIF(Table1[director_name],A444)</f>
        <v>2</v>
      </c>
      <c r="C444" s="43">
        <f>ROUND(AVERAGEIF(Table1[director_name],A444,Table1[imdb_score]),2)</f>
        <v>6.4</v>
      </c>
    </row>
    <row r="445" spans="1:3">
      <c r="A445" s="21" t="str">
        <v>E.L. Katz</v>
      </c>
      <c r="B445" s="21">
        <f>COUNTIF(Table1[director_name],A445)</f>
        <v>1</v>
      </c>
      <c r="C445" s="43">
        <f>ROUND(AVERAGEIF(Table1[director_name],A445,Table1[imdb_score]),2)</f>
        <v>6.8</v>
      </c>
    </row>
    <row r="446" spans="1:3">
      <c r="A446" s="21" t="str">
        <v>Ed Decter</v>
      </c>
      <c r="B446" s="21">
        <f>COUNTIF(Table1[director_name],A446)</f>
        <v>1</v>
      </c>
      <c r="C446" s="43">
        <f>ROUND(AVERAGEIF(Table1[director_name],A446,Table1[imdb_score]),2)</f>
        <v>5.9</v>
      </c>
    </row>
    <row r="447" spans="1:3">
      <c r="A447" s="21" t="str">
        <v>Ed Gass-Donnelly</v>
      </c>
      <c r="B447" s="21">
        <f>COUNTIF(Table1[director_name],A447)</f>
        <v>1</v>
      </c>
      <c r="C447" s="43">
        <f>ROUND(AVERAGEIF(Table1[director_name],A447,Table1[imdb_score]),2)</f>
        <v>4</v>
      </c>
    </row>
    <row r="448" spans="1:3">
      <c r="A448" s="21" t="str">
        <v>Ed Harris</v>
      </c>
      <c r="B448" s="21">
        <f>COUNTIF(Table1[director_name],A448)</f>
        <v>1</v>
      </c>
      <c r="C448" s="43">
        <f>ROUND(AVERAGEIF(Table1[director_name],A448,Table1[imdb_score]),2)</f>
        <v>7</v>
      </c>
    </row>
    <row r="449" spans="1:3">
      <c r="A449" s="21" t="str">
        <v>Eddie O'Flaherty</v>
      </c>
      <c r="B449" s="21">
        <f>COUNTIF(Table1[director_name],A449)</f>
        <v>1</v>
      </c>
      <c r="C449" s="43">
        <f>ROUND(AVERAGEIF(Table1[director_name],A449,Table1[imdb_score]),2)</f>
        <v>6.6</v>
      </c>
    </row>
    <row r="450" spans="1:3">
      <c r="A450" s="21" t="str">
        <v>Edgar Wright</v>
      </c>
      <c r="B450" s="21">
        <f>COUNTIF(Table1[director_name],A450)</f>
        <v>4</v>
      </c>
      <c r="C450" s="43">
        <f>ROUND(AVERAGEIF(Table1[director_name],A450,Table1[imdb_score]),2)</f>
        <v>7.6</v>
      </c>
    </row>
    <row r="451" spans="1:3">
      <c r="A451" s="21" t="str">
        <v>Edward Burns</v>
      </c>
      <c r="B451" s="21">
        <f>COUNTIF(Table1[director_name],A451)</f>
        <v>3</v>
      </c>
      <c r="C451" s="43">
        <f>ROUND(AVERAGEIF(Table1[director_name],A451,Table1[imdb_score]),2)</f>
        <v>6.37</v>
      </c>
    </row>
    <row r="452" spans="1:3">
      <c r="A452" s="21" t="str">
        <v>Edward Norton</v>
      </c>
      <c r="B452" s="21">
        <f>COUNTIF(Table1[director_name],A452)</f>
        <v>1</v>
      </c>
      <c r="C452" s="43">
        <f>ROUND(AVERAGEIF(Table1[director_name],A452,Table1[imdb_score]),2)</f>
        <v>6.4</v>
      </c>
    </row>
    <row r="453" spans="1:3">
      <c r="A453" s="21" t="str">
        <v>Edward Zwick</v>
      </c>
      <c r="B453" s="21">
        <f>COUNTIF(Table1[director_name],A453)</f>
        <v>7</v>
      </c>
      <c r="C453" s="43">
        <f>ROUND(AVERAGEIF(Table1[director_name],A453,Table1[imdb_score]),2)</f>
        <v>7.24</v>
      </c>
    </row>
    <row r="454" spans="1:3">
      <c r="A454" s="21" t="str">
        <v>Efram Potelle</v>
      </c>
      <c r="B454" s="21">
        <f>COUNTIF(Table1[director_name],A454)</f>
        <v>1</v>
      </c>
      <c r="C454" s="43">
        <f>ROUND(AVERAGEIF(Table1[director_name],A454,Table1[imdb_score]),2)</f>
        <v>6.1</v>
      </c>
    </row>
    <row r="455" spans="1:3">
      <c r="A455" s="21" t="str">
        <v>Ekachai Uekrongtham</v>
      </c>
      <c r="B455" s="21">
        <f>COUNTIF(Table1[director_name],A455)</f>
        <v>1</v>
      </c>
      <c r="C455" s="43">
        <f>ROUND(AVERAGEIF(Table1[director_name],A455,Table1[imdb_score]),2)</f>
        <v>5.7</v>
      </c>
    </row>
    <row r="456" spans="1:3">
      <c r="A456" s="21" t="str">
        <v>Elaine May</v>
      </c>
      <c r="B456" s="21">
        <f>COUNTIF(Table1[director_name],A456)</f>
        <v>1</v>
      </c>
      <c r="C456" s="43">
        <f>ROUND(AVERAGEIF(Table1[director_name],A456,Table1[imdb_score]),2)</f>
        <v>4.2</v>
      </c>
    </row>
    <row r="457" spans="1:3">
      <c r="A457" s="21" t="str">
        <v>Eli Roth</v>
      </c>
      <c r="B457" s="21">
        <f>COUNTIF(Table1[director_name],A457)</f>
        <v>3</v>
      </c>
      <c r="C457" s="43">
        <f>ROUND(AVERAGEIF(Table1[director_name],A457,Table1[imdb_score]),2)</f>
        <v>5.57</v>
      </c>
    </row>
    <row r="458" spans="1:3">
      <c r="A458" s="21" t="str">
        <v>Elia Kazan</v>
      </c>
      <c r="B458" s="21">
        <f>COUNTIF(Table1[director_name],A458)</f>
        <v>1</v>
      </c>
      <c r="C458" s="43">
        <f>ROUND(AVERAGEIF(Table1[director_name],A458,Table1[imdb_score]),2)</f>
        <v>8.1999999999999993</v>
      </c>
    </row>
    <row r="459" spans="1:3">
      <c r="A459" s="21" t="str">
        <v>Elizabeth Allen Rosenbaum</v>
      </c>
      <c r="B459" s="21">
        <f>COUNTIF(Table1[director_name],A459)</f>
        <v>2</v>
      </c>
      <c r="C459" s="43">
        <f>ROUND(AVERAGEIF(Table1[director_name],A459,Table1[imdb_score]),2)</f>
        <v>6</v>
      </c>
    </row>
    <row r="460" spans="1:3">
      <c r="A460" s="21" t="str">
        <v>Elizabeth Banks</v>
      </c>
      <c r="B460" s="21">
        <f>COUNTIF(Table1[director_name],A460)</f>
        <v>2</v>
      </c>
      <c r="C460" s="43">
        <f>ROUND(AVERAGEIF(Table1[director_name],A460,Table1[imdb_score]),2)</f>
        <v>5.4</v>
      </c>
    </row>
    <row r="461" spans="1:3">
      <c r="A461" s="21" t="str">
        <v>Ellory Elkayem</v>
      </c>
      <c r="B461" s="21">
        <f>COUNTIF(Table1[director_name],A461)</f>
        <v>1</v>
      </c>
      <c r="C461" s="43">
        <f>ROUND(AVERAGEIF(Table1[director_name],A461,Table1[imdb_score]),2)</f>
        <v>5.4</v>
      </c>
    </row>
    <row r="462" spans="1:3">
      <c r="A462" s="21" t="str">
        <v>Emile Ardolino</v>
      </c>
      <c r="B462" s="21">
        <f>COUNTIF(Table1[director_name],A462)</f>
        <v>1</v>
      </c>
      <c r="C462" s="43">
        <f>ROUND(AVERAGEIF(Table1[director_name],A462,Table1[imdb_score]),2)</f>
        <v>5.7</v>
      </c>
    </row>
    <row r="463" spans="1:3">
      <c r="A463" s="21" t="str">
        <v>Émile Gaudreault</v>
      </c>
      <c r="B463" s="21">
        <f>COUNTIF(Table1[director_name],A463)</f>
        <v>1</v>
      </c>
      <c r="C463" s="43">
        <f>ROUND(AVERAGEIF(Table1[director_name],A463,Table1[imdb_score]),2)</f>
        <v>6.7</v>
      </c>
    </row>
    <row r="464" spans="1:3">
      <c r="A464" s="21" t="str">
        <v>Emilio Estevez</v>
      </c>
      <c r="B464" s="21">
        <f>COUNTIF(Table1[director_name],A464)</f>
        <v>1</v>
      </c>
      <c r="C464" s="43">
        <f>ROUND(AVERAGEIF(Table1[director_name],A464,Table1[imdb_score]),2)</f>
        <v>7</v>
      </c>
    </row>
    <row r="465" spans="1:3">
      <c r="A465" s="21" t="str">
        <v>Emma-Kate Croghan</v>
      </c>
      <c r="B465" s="21">
        <f>COUNTIF(Table1[director_name],A465)</f>
        <v>1</v>
      </c>
      <c r="C465" s="43">
        <f>ROUND(AVERAGEIF(Table1[director_name],A465,Table1[imdb_score]),2)</f>
        <v>6.4</v>
      </c>
    </row>
    <row r="466" spans="1:3">
      <c r="A466" s="21" t="str">
        <v>Enrique Begne</v>
      </c>
      <c r="B466" s="21">
        <f>COUNTIF(Table1[director_name],A466)</f>
        <v>1</v>
      </c>
      <c r="C466" s="43">
        <f>ROUND(AVERAGEIF(Table1[director_name],A466,Table1[imdb_score]),2)</f>
        <v>5</v>
      </c>
    </row>
    <row r="467" spans="1:3">
      <c r="A467" s="21" t="str">
        <v>Eric Blakeney</v>
      </c>
      <c r="B467" s="21">
        <f>COUNTIF(Table1[director_name],A467)</f>
        <v>1</v>
      </c>
      <c r="C467" s="43">
        <f>ROUND(AVERAGEIF(Table1[director_name],A467,Table1[imdb_score]),2)</f>
        <v>5.7</v>
      </c>
    </row>
    <row r="468" spans="1:3">
      <c r="A468" s="21" t="str">
        <v>Eric Bress</v>
      </c>
      <c r="B468" s="21">
        <f>COUNTIF(Table1[director_name],A468)</f>
        <v>1</v>
      </c>
      <c r="C468" s="43">
        <f>ROUND(AVERAGEIF(Table1[director_name],A468,Table1[imdb_score]),2)</f>
        <v>7.7</v>
      </c>
    </row>
    <row r="469" spans="1:3">
      <c r="A469" s="21" t="str">
        <v>Eric Brevig</v>
      </c>
      <c r="B469" s="21">
        <f>COUNTIF(Table1[director_name],A469)</f>
        <v>2</v>
      </c>
      <c r="C469" s="43">
        <f>ROUND(AVERAGEIF(Table1[director_name],A469,Table1[imdb_score]),2)</f>
        <v>5.2</v>
      </c>
    </row>
    <row r="470" spans="1:3">
      <c r="A470" s="21" t="str">
        <v>Eric Bross</v>
      </c>
      <c r="B470" s="21">
        <f>COUNTIF(Table1[director_name],A470)</f>
        <v>1</v>
      </c>
      <c r="C470" s="43">
        <f>ROUND(AVERAGEIF(Table1[director_name],A470,Table1[imdb_score]),2)</f>
        <v>4.0999999999999996</v>
      </c>
    </row>
    <row r="471" spans="1:3">
      <c r="A471" s="21" t="str">
        <v>Eric Darnell</v>
      </c>
      <c r="B471" s="21">
        <f>COUNTIF(Table1[director_name],A471)</f>
        <v>5</v>
      </c>
      <c r="C471" s="43">
        <f>ROUND(AVERAGEIF(Table1[director_name],A471,Table1[imdb_score]),2)</f>
        <v>6.76</v>
      </c>
    </row>
    <row r="472" spans="1:3">
      <c r="A472" s="21" t="str">
        <v>Eric Leighton</v>
      </c>
      <c r="B472" s="21">
        <f>COUNTIF(Table1[director_name],A472)</f>
        <v>1</v>
      </c>
      <c r="C472" s="43">
        <f>ROUND(AVERAGEIF(Table1[director_name],A472,Table1[imdb_score]),2)</f>
        <v>6.5</v>
      </c>
    </row>
    <row r="473" spans="1:3">
      <c r="A473" s="21" t="str">
        <v>Eric Nicholas</v>
      </c>
      <c r="B473" s="21">
        <f>COUNTIF(Table1[director_name],A473)</f>
        <v>1</v>
      </c>
      <c r="C473" s="43">
        <f>ROUND(AVERAGEIF(Table1[director_name],A473,Table1[imdb_score]),2)</f>
        <v>6.1</v>
      </c>
    </row>
    <row r="474" spans="1:3">
      <c r="A474" s="21" t="str">
        <v>Eric Schaeffer</v>
      </c>
      <c r="B474" s="21">
        <f>COUNTIF(Table1[director_name],A474)</f>
        <v>1</v>
      </c>
      <c r="C474" s="43">
        <f>ROUND(AVERAGEIF(Table1[director_name],A474,Table1[imdb_score]),2)</f>
        <v>6</v>
      </c>
    </row>
    <row r="475" spans="1:3">
      <c r="A475" s="21" t="str">
        <v>Eric Styles</v>
      </c>
      <c r="B475" s="21">
        <f>COUNTIF(Table1[director_name],A475)</f>
        <v>1</v>
      </c>
      <c r="C475" s="43">
        <f>ROUND(AVERAGEIF(Table1[director_name],A475,Table1[imdb_score]),2)</f>
        <v>6.4</v>
      </c>
    </row>
    <row r="476" spans="1:3">
      <c r="A476" s="21" t="str">
        <v>Eric Valette</v>
      </c>
      <c r="B476" s="21">
        <f>COUNTIF(Table1[director_name],A476)</f>
        <v>1</v>
      </c>
      <c r="C476" s="43">
        <f>ROUND(AVERAGEIF(Table1[director_name],A476,Table1[imdb_score]),2)</f>
        <v>3.9</v>
      </c>
    </row>
    <row r="477" spans="1:3">
      <c r="A477" s="21" t="str">
        <v>Ericson Core</v>
      </c>
      <c r="B477" s="21">
        <f>COUNTIF(Table1[director_name],A477)</f>
        <v>1</v>
      </c>
      <c r="C477" s="43">
        <f>ROUND(AVERAGEIF(Table1[director_name],A477,Table1[imdb_score]),2)</f>
        <v>5.3</v>
      </c>
    </row>
    <row r="478" spans="1:3">
      <c r="A478" s="21" t="str">
        <v>Ernest R. Dickerson</v>
      </c>
      <c r="B478" s="21">
        <f>COUNTIF(Table1[director_name],A478)</f>
        <v>1</v>
      </c>
      <c r="C478" s="43">
        <f>ROUND(AVERAGEIF(Table1[director_name],A478,Table1[imdb_score]),2)</f>
        <v>6.7</v>
      </c>
    </row>
    <row r="479" spans="1:3">
      <c r="A479" s="21" t="str">
        <v>Ernie Barbarash</v>
      </c>
      <c r="B479" s="21">
        <f>COUNTIF(Table1[director_name],A479)</f>
        <v>1</v>
      </c>
      <c r="C479" s="43">
        <f>ROUND(AVERAGEIF(Table1[director_name],A479,Table1[imdb_score]),2)</f>
        <v>5.8</v>
      </c>
    </row>
    <row r="480" spans="1:3">
      <c r="A480" s="21" t="str">
        <v>Etan Cohen</v>
      </c>
      <c r="B480" s="21">
        <f>COUNTIF(Table1[director_name],A480)</f>
        <v>1</v>
      </c>
      <c r="C480" s="43">
        <f>ROUND(AVERAGEIF(Table1[director_name],A480,Table1[imdb_score]),2)</f>
        <v>6</v>
      </c>
    </row>
    <row r="481" spans="1:3">
      <c r="A481" s="21" t="str">
        <v>Ethan Coen</v>
      </c>
      <c r="B481" s="21">
        <f>COUNTIF(Table1[director_name],A481)</f>
        <v>7</v>
      </c>
      <c r="C481" s="43">
        <f>ROUND(AVERAGEIF(Table1[director_name],A481,Table1[imdb_score]),2)</f>
        <v>7.11</v>
      </c>
    </row>
    <row r="482" spans="1:3">
      <c r="A482" s="21" t="str">
        <v>Ethan Maniquis</v>
      </c>
      <c r="B482" s="21">
        <f>COUNTIF(Table1[director_name],A482)</f>
        <v>1</v>
      </c>
      <c r="C482" s="43">
        <f>ROUND(AVERAGEIF(Table1[director_name],A482,Table1[imdb_score]),2)</f>
        <v>6.7</v>
      </c>
    </row>
    <row r="483" spans="1:3">
      <c r="A483" s="21" t="str">
        <v>Eugène Lourié</v>
      </c>
      <c r="B483" s="21">
        <f>COUNTIF(Table1[director_name],A483)</f>
        <v>1</v>
      </c>
      <c r="C483" s="43">
        <f>ROUND(AVERAGEIF(Table1[director_name],A483,Table1[imdb_score]),2)</f>
        <v>6.7</v>
      </c>
    </row>
    <row r="484" spans="1:3">
      <c r="A484" s="21" t="str">
        <v>Eugenio Derbez</v>
      </c>
      <c r="B484" s="21">
        <f>COUNTIF(Table1[director_name],A484)</f>
        <v>1</v>
      </c>
      <c r="C484" s="43">
        <f>ROUND(AVERAGEIF(Table1[director_name],A484,Table1[imdb_score]),2)</f>
        <v>7.6</v>
      </c>
    </row>
    <row r="485" spans="1:3">
      <c r="A485" s="21" t="str">
        <v>Evan Goldberg</v>
      </c>
      <c r="B485" s="21">
        <f>COUNTIF(Table1[director_name],A485)</f>
        <v>2</v>
      </c>
      <c r="C485" s="43">
        <f>ROUND(AVERAGEIF(Table1[director_name],A485,Table1[imdb_score]),2)</f>
        <v>6.65</v>
      </c>
    </row>
    <row r="486" spans="1:3">
      <c r="A486" s="21" t="str">
        <v>Eytan Fox</v>
      </c>
      <c r="B486" s="21">
        <f>COUNTIF(Table1[director_name],A486)</f>
        <v>1</v>
      </c>
      <c r="C486" s="43">
        <f>ROUND(AVERAGEIF(Table1[director_name],A486,Table1[imdb_score]),2)</f>
        <v>7.3</v>
      </c>
    </row>
    <row r="487" spans="1:3">
      <c r="A487" s="21" t="str">
        <v>F. Gary Gray</v>
      </c>
      <c r="B487" s="21">
        <f>COUNTIF(Table1[director_name],A487)</f>
        <v>8</v>
      </c>
      <c r="C487" s="43">
        <f>ROUND(AVERAGEIF(Table1[director_name],A487,Table1[imdb_score]),2)</f>
        <v>6.94</v>
      </c>
    </row>
    <row r="488" spans="1:3">
      <c r="A488" s="21" t="str">
        <v>Fabián Bielinsky</v>
      </c>
      <c r="B488" s="21">
        <f>COUNTIF(Table1[director_name],A488)</f>
        <v>1</v>
      </c>
      <c r="C488" s="43">
        <f>ROUND(AVERAGEIF(Table1[director_name],A488,Table1[imdb_score]),2)</f>
        <v>7.9</v>
      </c>
    </row>
    <row r="489" spans="1:3">
      <c r="A489" s="21" t="str">
        <v>Fatih Akin</v>
      </c>
      <c r="B489" s="21">
        <f>COUNTIF(Table1[director_name],A489)</f>
        <v>1</v>
      </c>
      <c r="C489" s="43">
        <f>ROUND(AVERAGEIF(Table1[director_name],A489,Table1[imdb_score]),2)</f>
        <v>7.3</v>
      </c>
    </row>
    <row r="490" spans="1:3">
      <c r="A490" s="21" t="str">
        <v>Fede Alvarez</v>
      </c>
      <c r="B490" s="21">
        <f>COUNTIF(Table1[director_name],A490)</f>
        <v>1</v>
      </c>
      <c r="C490" s="43">
        <f>ROUND(AVERAGEIF(Table1[director_name],A490,Table1[imdb_score]),2)</f>
        <v>6.5</v>
      </c>
    </row>
    <row r="491" spans="1:3">
      <c r="A491" s="21" t="str">
        <v>Fenton Bailey</v>
      </c>
      <c r="B491" s="21">
        <f>COUNTIF(Table1[director_name],A491)</f>
        <v>2</v>
      </c>
      <c r="C491" s="43">
        <f>ROUND(AVERAGEIF(Table1[director_name],A491,Table1[imdb_score]),2)</f>
        <v>6.55</v>
      </c>
    </row>
    <row r="492" spans="1:3">
      <c r="A492" s="21" t="str">
        <v>Fernando León de Aranoa</v>
      </c>
      <c r="B492" s="21">
        <f>COUNTIF(Table1[director_name],A492)</f>
        <v>1</v>
      </c>
      <c r="C492" s="43">
        <f>ROUND(AVERAGEIF(Table1[director_name],A492,Table1[imdb_score]),2)</f>
        <v>7.7</v>
      </c>
    </row>
    <row r="493" spans="1:3">
      <c r="A493" s="21" t="str">
        <v>Fernando Meirelles</v>
      </c>
      <c r="B493" s="21">
        <f>COUNTIF(Table1[director_name],A493)</f>
        <v>3</v>
      </c>
      <c r="C493" s="43">
        <f>ROUND(AVERAGEIF(Table1[director_name],A493,Table1[imdb_score]),2)</f>
        <v>7.6</v>
      </c>
    </row>
    <row r="494" spans="1:3">
      <c r="A494" s="21" t="str">
        <v>Fina Torres</v>
      </c>
      <c r="B494" s="21">
        <f>COUNTIF(Table1[director_name],A494)</f>
        <v>1</v>
      </c>
      <c r="C494" s="43">
        <f>ROUND(AVERAGEIF(Table1[director_name],A494,Table1[imdb_score]),2)</f>
        <v>5.3</v>
      </c>
    </row>
    <row r="495" spans="1:3">
      <c r="A495" s="21" t="str">
        <v>Finn Taylor</v>
      </c>
      <c r="B495" s="21">
        <f>COUNTIF(Table1[director_name],A495)</f>
        <v>1</v>
      </c>
      <c r="C495" s="43">
        <f>ROUND(AVERAGEIF(Table1[director_name],A495,Table1[imdb_score]),2)</f>
        <v>7</v>
      </c>
    </row>
    <row r="496" spans="1:3">
      <c r="A496" s="21" t="str">
        <v>Florent-Emilio Siri</v>
      </c>
      <c r="B496" s="21">
        <f>COUNTIF(Table1[director_name],A496)</f>
        <v>1</v>
      </c>
      <c r="C496" s="43">
        <f>ROUND(AVERAGEIF(Table1[director_name],A496,Table1[imdb_score]),2)</f>
        <v>6.6</v>
      </c>
    </row>
    <row r="497" spans="1:3">
      <c r="A497" s="21" t="str">
        <v>Floria Sigismondi</v>
      </c>
      <c r="B497" s="21">
        <f>COUNTIF(Table1[director_name],A497)</f>
        <v>1</v>
      </c>
      <c r="C497" s="43">
        <f>ROUND(AVERAGEIF(Table1[director_name],A497,Table1[imdb_score]),2)</f>
        <v>6.6</v>
      </c>
    </row>
    <row r="498" spans="1:3">
      <c r="A498" s="21" t="str">
        <v>Florian Henckel von Donnersmarck</v>
      </c>
      <c r="B498" s="21">
        <f>COUNTIF(Table1[director_name],A498)</f>
        <v>2</v>
      </c>
      <c r="C498" s="43">
        <f>ROUND(AVERAGEIF(Table1[director_name],A498,Table1[imdb_score]),2)</f>
        <v>7.25</v>
      </c>
    </row>
    <row r="499" spans="1:3">
      <c r="A499" s="21" t="str">
        <v>Floyd Mutrux</v>
      </c>
      <c r="B499" s="21">
        <f>COUNTIF(Table1[director_name],A499)</f>
        <v>1</v>
      </c>
      <c r="C499" s="43">
        <f>ROUND(AVERAGEIF(Table1[director_name],A499,Table1[imdb_score]),2)</f>
        <v>6.4</v>
      </c>
    </row>
    <row r="500" spans="1:3">
      <c r="A500" s="21" t="str">
        <v>Forest Whitaker</v>
      </c>
      <c r="B500" s="21">
        <f>COUNTIF(Table1[director_name],A500)</f>
        <v>1</v>
      </c>
      <c r="C500" s="43">
        <f>ROUND(AVERAGEIF(Table1[director_name],A500,Table1[imdb_score]),2)</f>
        <v>5.9</v>
      </c>
    </row>
    <row r="501" spans="1:3">
      <c r="A501" s="21" t="str">
        <v>Francesca Gregorini</v>
      </c>
      <c r="B501" s="21">
        <f>COUNTIF(Table1[director_name],A501)</f>
        <v>1</v>
      </c>
      <c r="C501" s="43">
        <f>ROUND(AVERAGEIF(Table1[director_name],A501,Table1[imdb_score]),2)</f>
        <v>5.9</v>
      </c>
    </row>
    <row r="502" spans="1:3">
      <c r="A502" s="21" t="str">
        <v>Francis Ford Coppola</v>
      </c>
      <c r="B502" s="21">
        <f>COUNTIF(Table1[director_name],A502)</f>
        <v>9</v>
      </c>
      <c r="C502" s="43">
        <f>ROUND(AVERAGEIF(Table1[director_name],A502,Table1[imdb_score]),2)</f>
        <v>7.66</v>
      </c>
    </row>
    <row r="503" spans="1:3">
      <c r="A503" s="21" t="str">
        <v>Francis Lawrence</v>
      </c>
      <c r="B503" s="21">
        <f>COUNTIF(Table1[director_name],A503)</f>
        <v>5</v>
      </c>
      <c r="C503" s="43">
        <f>ROUND(AVERAGEIF(Table1[director_name],A503,Table1[imdb_score]),2)</f>
        <v>7</v>
      </c>
    </row>
    <row r="504" spans="1:3">
      <c r="A504" s="21" t="str">
        <v>Franck Khalfoun</v>
      </c>
      <c r="B504" s="21">
        <f>COUNTIF(Table1[director_name],A504)</f>
        <v>1</v>
      </c>
      <c r="C504" s="43">
        <f>ROUND(AVERAGEIF(Table1[director_name],A504,Table1[imdb_score]),2)</f>
        <v>6.1</v>
      </c>
    </row>
    <row r="505" spans="1:3">
      <c r="A505" s="21" t="str">
        <v>Franco Zeffirelli</v>
      </c>
      <c r="B505" s="21">
        <f>COUNTIF(Table1[director_name],A505)</f>
        <v>1</v>
      </c>
      <c r="C505" s="43">
        <f>ROUND(AVERAGEIF(Table1[director_name],A505,Table1[imdb_score]),2)</f>
        <v>6.9</v>
      </c>
    </row>
    <row r="506" spans="1:3">
      <c r="A506" s="21" t="str">
        <v>François Girard</v>
      </c>
      <c r="B506" s="21">
        <f>COUNTIF(Table1[director_name],A506)</f>
        <v>1</v>
      </c>
      <c r="C506" s="43">
        <f>ROUND(AVERAGEIF(Table1[director_name],A506,Table1[imdb_score]),2)</f>
        <v>7.7</v>
      </c>
    </row>
    <row r="507" spans="1:3">
      <c r="A507" s="21" t="str">
        <v>François Ozon</v>
      </c>
      <c r="B507" s="21">
        <f>COUNTIF(Table1[director_name],A507)</f>
        <v>1</v>
      </c>
      <c r="C507" s="43">
        <f>ROUND(AVERAGEIF(Table1[director_name],A507,Table1[imdb_score]),2)</f>
        <v>7.1</v>
      </c>
    </row>
    <row r="508" spans="1:3">
      <c r="A508" s="21" t="str">
        <v>François Truffaut</v>
      </c>
      <c r="B508" s="21">
        <f>COUNTIF(Table1[director_name],A508)</f>
        <v>1</v>
      </c>
      <c r="C508" s="43">
        <f>ROUND(AVERAGEIF(Table1[director_name],A508,Table1[imdb_score]),2)</f>
        <v>7.2</v>
      </c>
    </row>
    <row r="509" spans="1:3">
      <c r="A509" s="21" t="str">
        <v>Frank Coraci</v>
      </c>
      <c r="B509" s="21">
        <f>COUNTIF(Table1[director_name],A509)</f>
        <v>6</v>
      </c>
      <c r="C509" s="43">
        <f>ROUND(AVERAGEIF(Table1[director_name],A509,Table1[imdb_score]),2)</f>
        <v>6.08</v>
      </c>
    </row>
    <row r="510" spans="1:3">
      <c r="A510" s="21" t="str">
        <v>Frank Darabont</v>
      </c>
      <c r="B510" s="21">
        <f>COUNTIF(Table1[director_name],A510)</f>
        <v>4</v>
      </c>
      <c r="C510" s="43">
        <f>ROUND(AVERAGEIF(Table1[director_name],A510,Table1[imdb_score]),2)</f>
        <v>7.98</v>
      </c>
    </row>
    <row r="511" spans="1:3">
      <c r="A511" s="21" t="str">
        <v>Frank LaLoggia</v>
      </c>
      <c r="B511" s="21">
        <f>COUNTIF(Table1[director_name],A511)</f>
        <v>1</v>
      </c>
      <c r="C511" s="43">
        <f>ROUND(AVERAGEIF(Table1[director_name],A511,Table1[imdb_score]),2)</f>
        <v>6.7</v>
      </c>
    </row>
    <row r="512" spans="1:3">
      <c r="A512" s="21" t="str">
        <v>Frank Marshall</v>
      </c>
      <c r="B512" s="21">
        <f>COUNTIF(Table1[director_name],A512)</f>
        <v>4</v>
      </c>
      <c r="C512" s="43">
        <f>ROUND(AVERAGEIF(Table1[director_name],A512,Table1[imdb_score]),2)</f>
        <v>6.43</v>
      </c>
    </row>
    <row r="513" spans="1:3">
      <c r="A513" s="21" t="str">
        <v>Frank Miller</v>
      </c>
      <c r="B513" s="21">
        <f>COUNTIF(Table1[director_name],A513)</f>
        <v>3</v>
      </c>
      <c r="C513" s="43">
        <f>ROUND(AVERAGEIF(Table1[director_name],A513,Table1[imdb_score]),2)</f>
        <v>6.47</v>
      </c>
    </row>
    <row r="514" spans="1:3">
      <c r="A514" s="21" t="str">
        <v>Frank Nissen</v>
      </c>
      <c r="B514" s="21">
        <f>COUNTIF(Table1[director_name],A514)</f>
        <v>1</v>
      </c>
      <c r="C514" s="43">
        <f>ROUND(AVERAGEIF(Table1[director_name],A514,Table1[imdb_score]),2)</f>
        <v>6.4</v>
      </c>
    </row>
    <row r="515" spans="1:3">
      <c r="A515" s="21" t="str">
        <v>Frank Oz</v>
      </c>
      <c r="B515" s="21">
        <f>COUNTIF(Table1[director_name],A515)</f>
        <v>7</v>
      </c>
      <c r="C515" s="43">
        <f>ROUND(AVERAGEIF(Table1[director_name],A515,Table1[imdb_score]),2)</f>
        <v>6.41</v>
      </c>
    </row>
    <row r="516" spans="1:3">
      <c r="A516" s="21" t="str">
        <v>Frank Sebastiano</v>
      </c>
      <c r="B516" s="21">
        <f>COUNTIF(Table1[director_name],A516)</f>
        <v>1</v>
      </c>
      <c r="C516" s="43">
        <f>ROUND(AVERAGEIF(Table1[director_name],A516,Table1[imdb_score]),2)</f>
        <v>6</v>
      </c>
    </row>
    <row r="517" spans="1:3">
      <c r="A517" s="21" t="str">
        <v>Frank Whaley</v>
      </c>
      <c r="B517" s="21">
        <f>COUNTIF(Table1[director_name],A517)</f>
        <v>1</v>
      </c>
      <c r="C517" s="43">
        <f>ROUND(AVERAGEIF(Table1[director_name],A517,Table1[imdb_score]),2)</f>
        <v>5.4</v>
      </c>
    </row>
    <row r="518" spans="1:3">
      <c r="A518" s="21" t="str">
        <v>Franklin J. Schaffner</v>
      </c>
      <c r="B518" s="21">
        <f>COUNTIF(Table1[director_name],A518)</f>
        <v>1</v>
      </c>
      <c r="C518" s="43">
        <f>ROUND(AVERAGEIF(Table1[director_name],A518,Table1[imdb_score]),2)</f>
        <v>5.2</v>
      </c>
    </row>
    <row r="519" spans="1:3">
      <c r="A519" s="21" t="str">
        <v>Fred Dekker</v>
      </c>
      <c r="B519" s="21">
        <f>COUNTIF(Table1[director_name],A519)</f>
        <v>1</v>
      </c>
      <c r="C519" s="43">
        <f>ROUND(AVERAGEIF(Table1[director_name],A519,Table1[imdb_score]),2)</f>
        <v>3.9</v>
      </c>
    </row>
    <row r="520" spans="1:3">
      <c r="A520" s="21" t="str">
        <v>Fred Durst</v>
      </c>
      <c r="B520" s="21">
        <f>COUNTIF(Table1[director_name],A520)</f>
        <v>1</v>
      </c>
      <c r="C520" s="43">
        <f>ROUND(AVERAGEIF(Table1[director_name],A520,Table1[imdb_score]),2)</f>
        <v>5.0999999999999996</v>
      </c>
    </row>
    <row r="521" spans="1:3">
      <c r="A521" s="21" t="str">
        <v>Fred Savage</v>
      </c>
      <c r="B521" s="21">
        <f>COUNTIF(Table1[director_name],A521)</f>
        <v>1</v>
      </c>
      <c r="C521" s="43">
        <f>ROUND(AVERAGEIF(Table1[director_name],A521,Table1[imdb_score]),2)</f>
        <v>2.9</v>
      </c>
    </row>
    <row r="522" spans="1:3">
      <c r="A522" s="21" t="str">
        <v>Fred Schepisi</v>
      </c>
      <c r="B522" s="21">
        <f>COUNTIF(Table1[director_name],A522)</f>
        <v>1</v>
      </c>
      <c r="C522" s="43">
        <f>ROUND(AVERAGEIF(Table1[director_name],A522,Table1[imdb_score]),2)</f>
        <v>7</v>
      </c>
    </row>
    <row r="523" spans="1:3">
      <c r="A523" s="21" t="str">
        <v>Fred Walton</v>
      </c>
      <c r="B523" s="21">
        <f>COUNTIF(Table1[director_name],A523)</f>
        <v>1</v>
      </c>
      <c r="C523" s="43">
        <f>ROUND(AVERAGEIF(Table1[director_name],A523,Table1[imdb_score]),2)</f>
        <v>6.2</v>
      </c>
    </row>
    <row r="524" spans="1:3">
      <c r="A524" s="21" t="str">
        <v>Fred Wolf</v>
      </c>
      <c r="B524" s="21">
        <f>COUNTIF(Table1[director_name],A524)</f>
        <v>2</v>
      </c>
      <c r="C524" s="43">
        <f>ROUND(AVERAGEIF(Table1[director_name],A524,Table1[imdb_score]),2)</f>
        <v>5.4</v>
      </c>
    </row>
    <row r="525" spans="1:3">
      <c r="A525" s="21" t="str">
        <v>Frederik Du Chau</v>
      </c>
      <c r="B525" s="21">
        <f>COUNTIF(Table1[director_name],A525)</f>
        <v>1</v>
      </c>
      <c r="C525" s="43">
        <f>ROUND(AVERAGEIF(Table1[director_name],A525,Table1[imdb_score]),2)</f>
        <v>6.2</v>
      </c>
    </row>
    <row r="526" spans="1:3">
      <c r="A526" s="21" t="str">
        <v>Fritz Lang</v>
      </c>
      <c r="B526" s="21">
        <f>COUNTIF(Table1[director_name],A526)</f>
        <v>1</v>
      </c>
      <c r="C526" s="43">
        <f>ROUND(AVERAGEIF(Table1[director_name],A526,Table1[imdb_score]),2)</f>
        <v>8.3000000000000007</v>
      </c>
    </row>
    <row r="527" spans="1:3">
      <c r="A527" s="21" t="str">
        <v>Gabor Csupo</v>
      </c>
      <c r="B527" s="21">
        <f>COUNTIF(Table1[director_name],A527)</f>
        <v>1</v>
      </c>
      <c r="C527" s="43">
        <f>ROUND(AVERAGEIF(Table1[director_name],A527,Table1[imdb_score]),2)</f>
        <v>7.2</v>
      </c>
    </row>
    <row r="528" spans="1:3">
      <c r="A528" s="21" t="str">
        <v>Gabriele Muccino</v>
      </c>
      <c r="B528" s="21">
        <f>COUNTIF(Table1[director_name],A528)</f>
        <v>4</v>
      </c>
      <c r="C528" s="43">
        <f>ROUND(AVERAGEIF(Table1[director_name],A528,Table1[imdb_score]),2)</f>
        <v>6.98</v>
      </c>
    </row>
    <row r="529" spans="1:3">
      <c r="A529" s="21" t="str">
        <v>Gareth Edwards</v>
      </c>
      <c r="B529" s="21">
        <f>COUNTIF(Table1[director_name],A529)</f>
        <v>1</v>
      </c>
      <c r="C529" s="43">
        <f>ROUND(AVERAGEIF(Table1[director_name],A529,Table1[imdb_score]),2)</f>
        <v>6.4</v>
      </c>
    </row>
    <row r="530" spans="1:3">
      <c r="A530" s="21" t="str">
        <v>Gareth Evans</v>
      </c>
      <c r="B530" s="21">
        <f>COUNTIF(Table1[director_name],A530)</f>
        <v>1</v>
      </c>
      <c r="C530" s="43">
        <f>ROUND(AVERAGEIF(Table1[director_name],A530,Table1[imdb_score]),2)</f>
        <v>7.6</v>
      </c>
    </row>
    <row r="531" spans="1:3">
      <c r="A531" s="21" t="str">
        <v>Garry Marshall</v>
      </c>
      <c r="B531" s="21">
        <f>COUNTIF(Table1[director_name],A531)</f>
        <v>8</v>
      </c>
      <c r="C531" s="43">
        <f>ROUND(AVERAGEIF(Table1[director_name],A531,Table1[imdb_score]),2)</f>
        <v>5.95</v>
      </c>
    </row>
    <row r="532" spans="1:3">
      <c r="A532" s="21" t="str">
        <v>Garth Jennings</v>
      </c>
      <c r="B532" s="21">
        <f>COUNTIF(Table1[director_name],A532)</f>
        <v>1</v>
      </c>
      <c r="C532" s="43">
        <f>ROUND(AVERAGEIF(Table1[director_name],A532,Table1[imdb_score]),2)</f>
        <v>6.8</v>
      </c>
    </row>
    <row r="533" spans="1:3">
      <c r="A533" s="21" t="str">
        <v>Gary Chapman</v>
      </c>
      <c r="B533" s="21">
        <f>COUNTIF(Table1[director_name],A533)</f>
        <v>1</v>
      </c>
      <c r="C533" s="43">
        <f>ROUND(AVERAGEIF(Table1[director_name],A533,Table1[imdb_score]),2)</f>
        <v>5.6</v>
      </c>
    </row>
    <row r="534" spans="1:3">
      <c r="A534" s="21" t="str">
        <v>Gary David Goldberg</v>
      </c>
      <c r="B534" s="21">
        <f>COUNTIF(Table1[director_name],A534)</f>
        <v>1</v>
      </c>
      <c r="C534" s="43">
        <f>ROUND(AVERAGEIF(Table1[director_name],A534,Table1[imdb_score]),2)</f>
        <v>5.9</v>
      </c>
    </row>
    <row r="535" spans="1:3">
      <c r="A535" s="21" t="str">
        <v>Gary Fleder</v>
      </c>
      <c r="B535" s="21">
        <f>COUNTIF(Table1[director_name],A535)</f>
        <v>6</v>
      </c>
      <c r="C535" s="43">
        <f>ROUND(AVERAGEIF(Table1[director_name],A535,Table1[imdb_score]),2)</f>
        <v>6.62</v>
      </c>
    </row>
    <row r="536" spans="1:3">
      <c r="A536" s="21" t="str">
        <v>Gary Halvorson</v>
      </c>
      <c r="B536" s="21">
        <f>COUNTIF(Table1[director_name],A536)</f>
        <v>1</v>
      </c>
      <c r="C536" s="43">
        <f>ROUND(AVERAGEIF(Table1[director_name],A536,Table1[imdb_score]),2)</f>
        <v>5.8</v>
      </c>
    </row>
    <row r="537" spans="1:3">
      <c r="A537" s="21" t="str">
        <v>Gary Hardwick</v>
      </c>
      <c r="B537" s="21">
        <f>COUNTIF(Table1[director_name],A537)</f>
        <v>1</v>
      </c>
      <c r="C537" s="43">
        <f>ROUND(AVERAGEIF(Table1[director_name],A537,Table1[imdb_score]),2)</f>
        <v>6.3</v>
      </c>
    </row>
    <row r="538" spans="1:3">
      <c r="A538" s="21" t="str">
        <v>Gary McKendry</v>
      </c>
      <c r="B538" s="21">
        <f>COUNTIF(Table1[director_name],A538)</f>
        <v>1</v>
      </c>
      <c r="C538" s="43">
        <f>ROUND(AVERAGEIF(Table1[director_name],A538,Table1[imdb_score]),2)</f>
        <v>6.5</v>
      </c>
    </row>
    <row r="539" spans="1:3">
      <c r="A539" s="21" t="str">
        <v>Gary Rogers</v>
      </c>
      <c r="B539" s="21">
        <f>COUNTIF(Table1[director_name],A539)</f>
        <v>1</v>
      </c>
      <c r="C539" s="43">
        <f>ROUND(AVERAGEIF(Table1[director_name],A539,Table1[imdb_score]),2)</f>
        <v>3.3</v>
      </c>
    </row>
    <row r="540" spans="1:3">
      <c r="A540" s="21" t="str">
        <v>Gary Ross</v>
      </c>
      <c r="B540" s="21">
        <f>COUNTIF(Table1[director_name],A540)</f>
        <v>3</v>
      </c>
      <c r="C540" s="43">
        <f>ROUND(AVERAGEIF(Table1[director_name],A540,Table1[imdb_score]),2)</f>
        <v>7.1</v>
      </c>
    </row>
    <row r="541" spans="1:3">
      <c r="A541" s="21" t="str">
        <v>Gary Sherman</v>
      </c>
      <c r="B541" s="21">
        <f>COUNTIF(Table1[director_name],A541)</f>
        <v>1</v>
      </c>
      <c r="C541" s="43">
        <f>ROUND(AVERAGEIF(Table1[director_name],A541,Table1[imdb_score]),2)</f>
        <v>4.5</v>
      </c>
    </row>
    <row r="542" spans="1:3">
      <c r="A542" s="21" t="str">
        <v>Gary Shore</v>
      </c>
      <c r="B542" s="21">
        <f>COUNTIF(Table1[director_name],A542)</f>
        <v>1</v>
      </c>
      <c r="C542" s="43">
        <f>ROUND(AVERAGEIF(Table1[director_name],A542,Table1[imdb_score]),2)</f>
        <v>6.3</v>
      </c>
    </row>
    <row r="543" spans="1:3">
      <c r="A543" s="21" t="str">
        <v>Gary Trousdale</v>
      </c>
      <c r="B543" s="21">
        <f>COUNTIF(Table1[director_name],A543)</f>
        <v>2</v>
      </c>
      <c r="C543" s="43">
        <f>ROUND(AVERAGEIF(Table1[director_name],A543,Table1[imdb_score]),2)</f>
        <v>6.85</v>
      </c>
    </row>
    <row r="544" spans="1:3">
      <c r="A544" s="21" t="str">
        <v>Gary Winick</v>
      </c>
      <c r="B544" s="21">
        <f>COUNTIF(Table1[director_name],A544)</f>
        <v>4</v>
      </c>
      <c r="C544" s="43">
        <f>ROUND(AVERAGEIF(Table1[director_name],A544,Table1[imdb_score]),2)</f>
        <v>6.08</v>
      </c>
    </row>
    <row r="545" spans="1:3">
      <c r="A545" s="21" t="str">
        <v>Gaspar Noé</v>
      </c>
      <c r="B545" s="21">
        <f>COUNTIF(Table1[director_name],A545)</f>
        <v>1</v>
      </c>
      <c r="C545" s="43">
        <f>ROUND(AVERAGEIF(Table1[director_name],A545,Table1[imdb_score]),2)</f>
        <v>7.3</v>
      </c>
    </row>
    <row r="546" spans="1:3">
      <c r="A546" s="21" t="str">
        <v>Gavin Hood</v>
      </c>
      <c r="B546" s="21">
        <f>COUNTIF(Table1[director_name],A546)</f>
        <v>4</v>
      </c>
      <c r="C546" s="43">
        <f>ROUND(AVERAGEIF(Table1[director_name],A546,Table1[imdb_score]),2)</f>
        <v>6.88</v>
      </c>
    </row>
    <row r="547" spans="1:3">
      <c r="A547" s="21" t="str">
        <v>Gavin O'Connor</v>
      </c>
      <c r="B547" s="21">
        <f>COUNTIF(Table1[director_name],A547)</f>
        <v>5</v>
      </c>
      <c r="C547" s="43">
        <f>ROUND(AVERAGEIF(Table1[director_name],A547,Table1[imdb_score]),2)</f>
        <v>6.98</v>
      </c>
    </row>
    <row r="548" spans="1:3">
      <c r="A548" s="21" t="str">
        <v>Gene Quintano</v>
      </c>
      <c r="B548" s="21">
        <f>COUNTIF(Table1[director_name],A548)</f>
        <v>1</v>
      </c>
      <c r="C548" s="43">
        <f>ROUND(AVERAGEIF(Table1[director_name],A548,Table1[imdb_score]),2)</f>
        <v>6.1</v>
      </c>
    </row>
    <row r="549" spans="1:3">
      <c r="A549" s="21" t="str">
        <v>Gene Teigland</v>
      </c>
      <c r="B549" s="21">
        <f>COUNTIF(Table1[director_name],A549)</f>
        <v>1</v>
      </c>
      <c r="C549" s="43">
        <f>ROUND(AVERAGEIF(Table1[director_name],A549,Table1[imdb_score]),2)</f>
        <v>5.6</v>
      </c>
    </row>
    <row r="550" spans="1:3">
      <c r="A550" s="21" t="str">
        <v>Genndy Tartakovsky</v>
      </c>
      <c r="B550" s="21">
        <f>COUNTIF(Table1[director_name],A550)</f>
        <v>2</v>
      </c>
      <c r="C550" s="43">
        <f>ROUND(AVERAGEIF(Table1[director_name],A550,Table1[imdb_score]),2)</f>
        <v>6.9</v>
      </c>
    </row>
    <row r="551" spans="1:3">
      <c r="A551" s="21" t="str">
        <v>Geoff Murphy</v>
      </c>
      <c r="B551" s="21">
        <f>COUNTIF(Table1[director_name],A551)</f>
        <v>1</v>
      </c>
      <c r="C551" s="43">
        <f>ROUND(AVERAGEIF(Table1[director_name],A551,Table1[imdb_score]),2)</f>
        <v>5.4</v>
      </c>
    </row>
    <row r="552" spans="1:3">
      <c r="A552" s="21" t="str">
        <v>Geoffrey Sax</v>
      </c>
      <c r="B552" s="21">
        <f>COUNTIF(Table1[director_name],A552)</f>
        <v>2</v>
      </c>
      <c r="C552" s="43">
        <f>ROUND(AVERAGEIF(Table1[director_name],A552,Table1[imdb_score]),2)</f>
        <v>5.3</v>
      </c>
    </row>
    <row r="553" spans="1:3">
      <c r="A553" s="21" t="str">
        <v>George A. Romero</v>
      </c>
      <c r="B553" s="21">
        <f>COUNTIF(Table1[director_name],A553)</f>
        <v>3</v>
      </c>
      <c r="C553" s="43">
        <f>ROUND(AVERAGEIF(Table1[director_name],A553,Table1[imdb_score]),2)</f>
        <v>5.63</v>
      </c>
    </row>
    <row r="554" spans="1:3">
      <c r="A554" s="21" t="str">
        <v>George Armitage</v>
      </c>
      <c r="B554" s="21">
        <f>COUNTIF(Table1[director_name],A554)</f>
        <v>2</v>
      </c>
      <c r="C554" s="43">
        <f>ROUND(AVERAGEIF(Table1[director_name],A554,Table1[imdb_score]),2)</f>
        <v>6.15</v>
      </c>
    </row>
    <row r="555" spans="1:3">
      <c r="A555" s="21" t="str">
        <v>George Clooney</v>
      </c>
      <c r="B555" s="21">
        <f>COUNTIF(Table1[director_name],A555)</f>
        <v>4</v>
      </c>
      <c r="C555" s="43">
        <f>ROUND(AVERAGEIF(Table1[director_name],A555,Table1[imdb_score]),2)</f>
        <v>6.68</v>
      </c>
    </row>
    <row r="556" spans="1:3">
      <c r="A556" s="21" t="str">
        <v>George Cukor</v>
      </c>
      <c r="B556" s="21">
        <f>COUNTIF(Table1[director_name],A556)</f>
        <v>1</v>
      </c>
      <c r="C556" s="43">
        <f>ROUND(AVERAGEIF(Table1[director_name],A556,Table1[imdb_score]),2)</f>
        <v>7.9</v>
      </c>
    </row>
    <row r="557" spans="1:3">
      <c r="A557" s="21" t="str">
        <v>George Gallo</v>
      </c>
      <c r="B557" s="21">
        <f>COUNTIF(Table1[director_name],A557)</f>
        <v>2</v>
      </c>
      <c r="C557" s="43">
        <f>ROUND(AVERAGEIF(Table1[director_name],A557,Table1[imdb_score]),2)</f>
        <v>5.95</v>
      </c>
    </row>
    <row r="558" spans="1:3">
      <c r="A558" s="21" t="str">
        <v>George Hickenlooper</v>
      </c>
      <c r="B558" s="21">
        <f>COUNTIF(Table1[director_name],A558)</f>
        <v>2</v>
      </c>
      <c r="C558" s="43">
        <f>ROUND(AVERAGEIF(Table1[director_name],A558,Table1[imdb_score]),2)</f>
        <v>6.3</v>
      </c>
    </row>
    <row r="559" spans="1:3">
      <c r="A559" s="21" t="str">
        <v>George Jackson</v>
      </c>
      <c r="B559" s="21">
        <f>COUNTIF(Table1[director_name],A559)</f>
        <v>1</v>
      </c>
      <c r="C559" s="43">
        <f>ROUND(AVERAGEIF(Table1[director_name],A559,Table1[imdb_score]),2)</f>
        <v>5.0999999999999996</v>
      </c>
    </row>
    <row r="560" spans="1:3">
      <c r="A560" s="21" t="str">
        <v>George Lucas</v>
      </c>
      <c r="B560" s="21">
        <f>COUNTIF(Table1[director_name],A560)</f>
        <v>5</v>
      </c>
      <c r="C560" s="43">
        <f>ROUND(AVERAGEIF(Table1[director_name],A560,Table1[imdb_score]),2)</f>
        <v>7.4</v>
      </c>
    </row>
    <row r="561" spans="1:3">
      <c r="A561" s="21" t="str">
        <v>George Miller</v>
      </c>
      <c r="B561" s="21">
        <f>COUNTIF(Table1[director_name],A561)</f>
        <v>6</v>
      </c>
      <c r="C561" s="43">
        <f>ROUND(AVERAGEIF(Table1[director_name],A561,Table1[imdb_score]),2)</f>
        <v>6.68</v>
      </c>
    </row>
    <row r="562" spans="1:3">
      <c r="A562" s="21" t="str">
        <v>George Nolfi</v>
      </c>
      <c r="B562" s="21">
        <f>COUNTIF(Table1[director_name],A562)</f>
        <v>1</v>
      </c>
      <c r="C562" s="43">
        <f>ROUND(AVERAGEIF(Table1[director_name],A562,Table1[imdb_score]),2)</f>
        <v>7.1</v>
      </c>
    </row>
    <row r="563" spans="1:3">
      <c r="A563" s="21" t="str">
        <v>George P. Cosmatos</v>
      </c>
      <c r="B563" s="21">
        <f>COUNTIF(Table1[director_name],A563)</f>
        <v>3</v>
      </c>
      <c r="C563" s="43">
        <f>ROUND(AVERAGEIF(Table1[director_name],A563,Table1[imdb_score]),2)</f>
        <v>6.37</v>
      </c>
    </row>
    <row r="564" spans="1:3">
      <c r="A564" s="21" t="str">
        <v>George Ratliff</v>
      </c>
      <c r="B564" s="21">
        <f>COUNTIF(Table1[director_name],A564)</f>
        <v>1</v>
      </c>
      <c r="C564" s="43">
        <f>ROUND(AVERAGEIF(Table1[director_name],A564,Table1[imdb_score]),2)</f>
        <v>5.3</v>
      </c>
    </row>
    <row r="565" spans="1:3">
      <c r="A565" s="21" t="str">
        <v>George Roy Hill</v>
      </c>
      <c r="B565" s="21">
        <f>COUNTIF(Table1[director_name],A565)</f>
        <v>2</v>
      </c>
      <c r="C565" s="43">
        <f>ROUND(AVERAGEIF(Table1[director_name],A565,Table1[imdb_score]),2)</f>
        <v>8.1999999999999993</v>
      </c>
    </row>
    <row r="566" spans="1:3">
      <c r="A566" s="21" t="str">
        <v>George Sidney</v>
      </c>
      <c r="B566" s="21">
        <f>COUNTIF(Table1[director_name],A566)</f>
        <v>1</v>
      </c>
      <c r="C566" s="43">
        <f>ROUND(AVERAGEIF(Table1[director_name],A566,Table1[imdb_score]),2)</f>
        <v>7</v>
      </c>
    </row>
    <row r="567" spans="1:3">
      <c r="A567" s="21" t="str">
        <v>George Stevens</v>
      </c>
      <c r="B567" s="21">
        <f>COUNTIF(Table1[director_name],A567)</f>
        <v>1</v>
      </c>
      <c r="C567" s="43">
        <f>ROUND(AVERAGEIF(Table1[director_name],A567,Table1[imdb_score]),2)</f>
        <v>6.6</v>
      </c>
    </row>
    <row r="568" spans="1:3">
      <c r="A568" s="21" t="str">
        <v>George Tillman Jr.</v>
      </c>
      <c r="B568" s="21">
        <f>COUNTIF(Table1[director_name],A568)</f>
        <v>4</v>
      </c>
      <c r="C568" s="43">
        <f>ROUND(AVERAGEIF(Table1[director_name],A568,Table1[imdb_score]),2)</f>
        <v>6.93</v>
      </c>
    </row>
    <row r="569" spans="1:3">
      <c r="A569" s="21" t="str">
        <v>Gérard Krawczyk</v>
      </c>
      <c r="B569" s="21">
        <f>COUNTIF(Table1[director_name],A569)</f>
        <v>1</v>
      </c>
      <c r="C569" s="43">
        <f>ROUND(AVERAGEIF(Table1[director_name],A569,Table1[imdb_score]),2)</f>
        <v>6.6</v>
      </c>
    </row>
    <row r="570" spans="1:3">
      <c r="A570" s="21" t="str">
        <v>Gil Junger</v>
      </c>
      <c r="B570" s="21">
        <f>COUNTIF(Table1[director_name],A570)</f>
        <v>2</v>
      </c>
      <c r="C570" s="43">
        <f>ROUND(AVERAGEIF(Table1[director_name],A570,Table1[imdb_score]),2)</f>
        <v>6</v>
      </c>
    </row>
    <row r="571" spans="1:3">
      <c r="A571" s="21" t="str">
        <v>Gil Kenan</v>
      </c>
      <c r="B571" s="21">
        <f>COUNTIF(Table1[director_name],A571)</f>
        <v>2</v>
      </c>
      <c r="C571" s="43">
        <f>ROUND(AVERAGEIF(Table1[director_name],A571,Table1[imdb_score]),2)</f>
        <v>6.55</v>
      </c>
    </row>
    <row r="572" spans="1:3">
      <c r="A572" s="21" t="str">
        <v>Gilles Paquet-Brenner</v>
      </c>
      <c r="B572" s="21">
        <f>COUNTIF(Table1[director_name],A572)</f>
        <v>1</v>
      </c>
      <c r="C572" s="43">
        <f>ROUND(AVERAGEIF(Table1[director_name],A572,Table1[imdb_score]),2)</f>
        <v>7.5</v>
      </c>
    </row>
    <row r="573" spans="1:3">
      <c r="A573" s="21" t="str">
        <v>Gillian Armstrong</v>
      </c>
      <c r="B573" s="21">
        <f>COUNTIF(Table1[director_name],A573)</f>
        <v>2</v>
      </c>
      <c r="C573" s="43">
        <f>ROUND(AVERAGEIF(Table1[director_name],A573,Table1[imdb_score]),2)</f>
        <v>7</v>
      </c>
    </row>
    <row r="574" spans="1:3">
      <c r="A574" s="21" t="str">
        <v>Gina Prince-Bythewood</v>
      </c>
      <c r="B574" s="21">
        <f>COUNTIF(Table1[director_name],A574)</f>
        <v>3</v>
      </c>
      <c r="C574" s="43">
        <f>ROUND(AVERAGEIF(Table1[director_name],A574,Table1[imdb_score]),2)</f>
        <v>7.13</v>
      </c>
    </row>
    <row r="575" spans="1:3">
      <c r="A575" s="21" t="str">
        <v>Giuseppe Tornatore</v>
      </c>
      <c r="B575" s="21">
        <f>COUNTIF(Table1[director_name],A575)</f>
        <v>1</v>
      </c>
      <c r="C575" s="43">
        <f>ROUND(AVERAGEIF(Table1[director_name],A575,Table1[imdb_score]),2)</f>
        <v>7.8</v>
      </c>
    </row>
    <row r="576" spans="1:3">
      <c r="A576" s="21" t="str">
        <v>Glen Morgan</v>
      </c>
      <c r="B576" s="21">
        <f>COUNTIF(Table1[director_name],A576)</f>
        <v>2</v>
      </c>
      <c r="C576" s="43">
        <f>ROUND(AVERAGEIF(Table1[director_name],A576,Table1[imdb_score]),2)</f>
        <v>5.35</v>
      </c>
    </row>
    <row r="577" spans="1:3">
      <c r="A577" s="21" t="str">
        <v>Glenn Ficarra</v>
      </c>
      <c r="B577" s="21">
        <f>COUNTIF(Table1[director_name],A577)</f>
        <v>3</v>
      </c>
      <c r="C577" s="43">
        <f>ROUND(AVERAGEIF(Table1[director_name],A577,Table1[imdb_score]),2)</f>
        <v>6.87</v>
      </c>
    </row>
    <row r="578" spans="1:3">
      <c r="A578" s="21" t="str">
        <v>Gonzalo López-Gallego</v>
      </c>
      <c r="B578" s="21">
        <f>COUNTIF(Table1[director_name],A578)</f>
        <v>1</v>
      </c>
      <c r="C578" s="43">
        <f>ROUND(AVERAGEIF(Table1[director_name],A578,Table1[imdb_score]),2)</f>
        <v>5.2</v>
      </c>
    </row>
    <row r="579" spans="1:3">
      <c r="A579" s="21" t="str">
        <v>Goran Dukic</v>
      </c>
      <c r="B579" s="21">
        <f>COUNTIF(Table1[director_name],A579)</f>
        <v>1</v>
      </c>
      <c r="C579" s="43">
        <f>ROUND(AVERAGEIF(Table1[director_name],A579,Table1[imdb_score]),2)</f>
        <v>7.4</v>
      </c>
    </row>
    <row r="580" spans="1:3">
      <c r="A580" s="21" t="str">
        <v>Gordon Chan</v>
      </c>
      <c r="B580" s="21">
        <f>COUNTIF(Table1[director_name],A580)</f>
        <v>1</v>
      </c>
      <c r="C580" s="43">
        <f>ROUND(AVERAGEIF(Table1[director_name],A580,Table1[imdb_score]),2)</f>
        <v>5.2</v>
      </c>
    </row>
    <row r="581" spans="1:3">
      <c r="A581" s="21" t="str">
        <v>Gore Verbinski</v>
      </c>
      <c r="B581" s="21">
        <f>COUNTIF(Table1[director_name],A581)</f>
        <v>7</v>
      </c>
      <c r="C581" s="43">
        <f>ROUND(AVERAGEIF(Table1[director_name],A581,Table1[imdb_score]),2)</f>
        <v>6.99</v>
      </c>
    </row>
    <row r="582" spans="1:3">
      <c r="A582" s="21" t="str">
        <v>Graham Annable</v>
      </c>
      <c r="B582" s="21">
        <f>COUNTIF(Table1[director_name],A582)</f>
        <v>1</v>
      </c>
      <c r="C582" s="43">
        <f>ROUND(AVERAGEIF(Table1[director_name],A582,Table1[imdb_score]),2)</f>
        <v>6.8</v>
      </c>
    </row>
    <row r="583" spans="1:3">
      <c r="A583" s="21" t="str">
        <v>Grant Heslov</v>
      </c>
      <c r="B583" s="21">
        <f>COUNTIF(Table1[director_name],A583)</f>
        <v>1</v>
      </c>
      <c r="C583" s="43">
        <f>ROUND(AVERAGEIF(Table1[director_name],A583,Table1[imdb_score]),2)</f>
        <v>6.2</v>
      </c>
    </row>
    <row r="584" spans="1:3">
      <c r="A584" s="21" t="str">
        <v>Greg Berlanti</v>
      </c>
      <c r="B584" s="21">
        <f>COUNTIF(Table1[director_name],A584)</f>
        <v>1</v>
      </c>
      <c r="C584" s="43">
        <f>ROUND(AVERAGEIF(Table1[director_name],A584,Table1[imdb_score]),2)</f>
        <v>7</v>
      </c>
    </row>
    <row r="585" spans="1:3">
      <c r="A585" s="21" t="str">
        <v>Greg Coolidge</v>
      </c>
      <c r="B585" s="21">
        <f>COUNTIF(Table1[director_name],A585)</f>
        <v>1</v>
      </c>
      <c r="C585" s="43">
        <f>ROUND(AVERAGEIF(Table1[director_name],A585,Table1[imdb_score]),2)</f>
        <v>5.5</v>
      </c>
    </row>
    <row r="586" spans="1:3">
      <c r="A586" s="21" t="str">
        <v>Greg Harrison</v>
      </c>
      <c r="B586" s="21">
        <f>COUNTIF(Table1[director_name],A586)</f>
        <v>2</v>
      </c>
      <c r="C586" s="43">
        <f>ROUND(AVERAGEIF(Table1[director_name],A586,Table1[imdb_score]),2)</f>
        <v>6</v>
      </c>
    </row>
    <row r="587" spans="1:3">
      <c r="A587" s="21" t="str">
        <v>Greg Mottola</v>
      </c>
      <c r="B587" s="21">
        <f>COUNTIF(Table1[director_name],A587)</f>
        <v>2</v>
      </c>
      <c r="C587" s="43">
        <f>ROUND(AVERAGEIF(Table1[director_name],A587,Table1[imdb_score]),2)</f>
        <v>7.3</v>
      </c>
    </row>
    <row r="588" spans="1:3">
      <c r="A588" s="21" t="str">
        <v>Gregor Jordan</v>
      </c>
      <c r="B588" s="21">
        <f>COUNTIF(Table1[director_name],A588)</f>
        <v>1</v>
      </c>
      <c r="C588" s="43">
        <f>ROUND(AVERAGEIF(Table1[director_name],A588,Table1[imdb_score]),2)</f>
        <v>6.9</v>
      </c>
    </row>
    <row r="589" spans="1:3">
      <c r="A589" s="21" t="str">
        <v>Gregory Hoblit</v>
      </c>
      <c r="B589" s="21">
        <f>COUNTIF(Table1[director_name],A589)</f>
        <v>3</v>
      </c>
      <c r="C589" s="43">
        <f>ROUND(AVERAGEIF(Table1[director_name],A589,Table1[imdb_score]),2)</f>
        <v>6.6</v>
      </c>
    </row>
    <row r="590" spans="1:3">
      <c r="A590" s="21" t="str">
        <v>Gregory Jacobs</v>
      </c>
      <c r="B590" s="21">
        <f>COUNTIF(Table1[director_name],A590)</f>
        <v>1</v>
      </c>
      <c r="C590" s="43">
        <f>ROUND(AVERAGEIF(Table1[director_name],A590,Table1[imdb_score]),2)</f>
        <v>5.7</v>
      </c>
    </row>
    <row r="591" spans="1:3">
      <c r="A591" s="21" t="str">
        <v>Gregory Nava</v>
      </c>
      <c r="B591" s="21">
        <f>COUNTIF(Table1[director_name],A591)</f>
        <v>1</v>
      </c>
      <c r="C591" s="43">
        <f>ROUND(AVERAGEIF(Table1[director_name],A591,Table1[imdb_score]),2)</f>
        <v>6.7</v>
      </c>
    </row>
    <row r="592" spans="1:3">
      <c r="A592" s="21" t="str">
        <v>Gregory Poirier</v>
      </c>
      <c r="B592" s="21">
        <f>COUNTIF(Table1[director_name],A592)</f>
        <v>1</v>
      </c>
      <c r="C592" s="43">
        <f>ROUND(AVERAGEIF(Table1[director_name],A592,Table1[imdb_score]),2)</f>
        <v>5.3</v>
      </c>
    </row>
    <row r="593" spans="1:3">
      <c r="A593" s="21" t="str">
        <v>Gregory Widen</v>
      </c>
      <c r="B593" s="21">
        <f>COUNTIF(Table1[director_name],A593)</f>
        <v>1</v>
      </c>
      <c r="C593" s="43">
        <f>ROUND(AVERAGEIF(Table1[director_name],A593,Table1[imdb_score]),2)</f>
        <v>6.6</v>
      </c>
    </row>
    <row r="594" spans="1:3">
      <c r="A594" s="21" t="str">
        <v>Griffin Dunne</v>
      </c>
      <c r="B594" s="21">
        <f>COUNTIF(Table1[director_name],A594)</f>
        <v>1</v>
      </c>
      <c r="C594" s="43">
        <f>ROUND(AVERAGEIF(Table1[director_name],A594,Table1[imdb_score]),2)</f>
        <v>6.1</v>
      </c>
    </row>
    <row r="595" spans="1:3">
      <c r="A595" s="21" t="str">
        <v>Guillaume Canet</v>
      </c>
      <c r="B595" s="21">
        <f>COUNTIF(Table1[director_name],A595)</f>
        <v>2</v>
      </c>
      <c r="C595" s="43">
        <f>ROUND(AVERAGEIF(Table1[director_name],A595,Table1[imdb_score]),2)</f>
        <v>6.8</v>
      </c>
    </row>
    <row r="596" spans="1:3">
      <c r="A596" s="21" t="str">
        <v>Guillermo del Toro</v>
      </c>
      <c r="B596" s="21">
        <f>COUNTIF(Table1[director_name],A596)</f>
        <v>5</v>
      </c>
      <c r="C596" s="43">
        <f>ROUND(AVERAGEIF(Table1[director_name],A596,Table1[imdb_score]),2)</f>
        <v>7.14</v>
      </c>
    </row>
    <row r="597" spans="1:3">
      <c r="A597" s="21" t="str">
        <v>Gurinder Chadha</v>
      </c>
      <c r="B597" s="21">
        <f>COUNTIF(Table1[director_name],A597)</f>
        <v>2</v>
      </c>
      <c r="C597" s="43">
        <f>ROUND(AVERAGEIF(Table1[director_name],A597,Table1[imdb_score]),2)</f>
        <v>6.45</v>
      </c>
    </row>
    <row r="598" spans="1:3">
      <c r="A598" s="21" t="str">
        <v>Gus Van Sant</v>
      </c>
      <c r="B598" s="21">
        <f>COUNTIF(Table1[director_name],A598)</f>
        <v>7</v>
      </c>
      <c r="C598" s="43">
        <f>ROUND(AVERAGEIF(Table1[director_name],A598,Table1[imdb_score]),2)</f>
        <v>7.13</v>
      </c>
    </row>
    <row r="599" spans="1:3">
      <c r="A599" s="21" t="str">
        <v>Guy Hamilton</v>
      </c>
      <c r="B599" s="21">
        <f>COUNTIF(Table1[director_name],A599)</f>
        <v>4</v>
      </c>
      <c r="C599" s="43">
        <f>ROUND(AVERAGEIF(Table1[director_name],A599,Table1[imdb_score]),2)</f>
        <v>7.03</v>
      </c>
    </row>
    <row r="600" spans="1:3">
      <c r="A600" s="21" t="str">
        <v>Guy Maddin</v>
      </c>
      <c r="B600" s="21">
        <f>COUNTIF(Table1[director_name],A600)</f>
        <v>1</v>
      </c>
      <c r="C600" s="43">
        <f>ROUND(AVERAGEIF(Table1[director_name],A600,Table1[imdb_score]),2)</f>
        <v>7</v>
      </c>
    </row>
    <row r="601" spans="1:3">
      <c r="A601" s="21" t="str">
        <v>Guy Ritchie</v>
      </c>
      <c r="B601" s="21">
        <f>COUNTIF(Table1[director_name],A601)</f>
        <v>7</v>
      </c>
      <c r="C601" s="43">
        <f>ROUND(AVERAGEIF(Table1[director_name],A601,Table1[imdb_score]),2)</f>
        <v>7.11</v>
      </c>
    </row>
    <row r="602" spans="1:3">
      <c r="A602" s="21" t="str">
        <v>Hal Haberman</v>
      </c>
      <c r="B602" s="21">
        <f>COUNTIF(Table1[director_name],A602)</f>
        <v>1</v>
      </c>
      <c r="C602" s="43">
        <f>ROUND(AVERAGEIF(Table1[director_name],A602,Table1[imdb_score]),2)</f>
        <v>6.9</v>
      </c>
    </row>
    <row r="603" spans="1:3">
      <c r="A603" s="21" t="str">
        <v>Hal Needham</v>
      </c>
      <c r="B603" s="21">
        <f>COUNTIF(Table1[director_name],A603)</f>
        <v>1</v>
      </c>
      <c r="C603" s="43">
        <f>ROUND(AVERAGEIF(Table1[director_name],A603,Table1[imdb_score]),2)</f>
        <v>3.5</v>
      </c>
    </row>
    <row r="604" spans="1:3">
      <c r="A604" s="21" t="str">
        <v>Ham Tran</v>
      </c>
      <c r="B604" s="21">
        <f>COUNTIF(Table1[director_name],A604)</f>
        <v>1</v>
      </c>
      <c r="C604" s="43">
        <f>ROUND(AVERAGEIF(Table1[director_name],A604,Table1[imdb_score]),2)</f>
        <v>7.4</v>
      </c>
    </row>
    <row r="605" spans="1:3">
      <c r="A605" s="21" t="str">
        <v>Hans Canosa</v>
      </c>
      <c r="B605" s="21">
        <f>COUNTIF(Table1[director_name],A605)</f>
        <v>1</v>
      </c>
      <c r="C605" s="43">
        <f>ROUND(AVERAGEIF(Table1[director_name],A605,Table1[imdb_score]),2)</f>
        <v>7.1</v>
      </c>
    </row>
    <row r="606" spans="1:3">
      <c r="A606" s="21" t="str">
        <v>Hans Petter Moland</v>
      </c>
      <c r="B606" s="21">
        <f>COUNTIF(Table1[director_name],A606)</f>
        <v>1</v>
      </c>
      <c r="C606" s="43">
        <f>ROUND(AVERAGEIF(Table1[director_name],A606,Table1[imdb_score]),2)</f>
        <v>7.3</v>
      </c>
    </row>
    <row r="607" spans="1:3">
      <c r="A607" s="21" t="str">
        <v>Harald Zwart</v>
      </c>
      <c r="B607" s="21">
        <f>COUNTIF(Table1[director_name],A607)</f>
        <v>2</v>
      </c>
      <c r="C607" s="43">
        <f>ROUND(AVERAGEIF(Table1[director_name],A607,Table1[imdb_score]),2)</f>
        <v>5.5</v>
      </c>
    </row>
    <row r="608" spans="1:3">
      <c r="A608" s="21" t="str">
        <v>Hark Tsui</v>
      </c>
      <c r="B608" s="21">
        <f>COUNTIF(Table1[director_name],A608)</f>
        <v>1</v>
      </c>
      <c r="C608" s="43">
        <f>ROUND(AVERAGEIF(Table1[director_name],A608,Table1[imdb_score]),2)</f>
        <v>4.8</v>
      </c>
    </row>
    <row r="609" spans="1:3">
      <c r="A609" s="21" t="str">
        <v>Harley Cokeliss</v>
      </c>
      <c r="B609" s="21">
        <f>COUNTIF(Table1[director_name],A609)</f>
        <v>1</v>
      </c>
      <c r="C609" s="43">
        <f>ROUND(AVERAGEIF(Table1[director_name],A609,Table1[imdb_score]),2)</f>
        <v>5.6</v>
      </c>
    </row>
    <row r="610" spans="1:3">
      <c r="A610" s="21" t="str">
        <v>Harmony Korine</v>
      </c>
      <c r="B610" s="21">
        <f>COUNTIF(Table1[director_name],A610)</f>
        <v>1</v>
      </c>
      <c r="C610" s="43">
        <f>ROUND(AVERAGEIF(Table1[director_name],A610,Table1[imdb_score]),2)</f>
        <v>5.3</v>
      </c>
    </row>
    <row r="611" spans="1:3">
      <c r="A611" s="21" t="str">
        <v>Harold Becker</v>
      </c>
      <c r="B611" s="21">
        <f>COUNTIF(Table1[director_name],A611)</f>
        <v>4</v>
      </c>
      <c r="C611" s="43">
        <f>ROUND(AVERAGEIF(Table1[director_name],A611,Table1[imdb_score]),2)</f>
        <v>6.15</v>
      </c>
    </row>
    <row r="612" spans="1:3">
      <c r="A612" s="21" t="str">
        <v>Harold Cronk</v>
      </c>
      <c r="B612" s="21">
        <f>COUNTIF(Table1[director_name],A612)</f>
        <v>1</v>
      </c>
      <c r="C612" s="43">
        <f>ROUND(AVERAGEIF(Table1[director_name],A612,Table1[imdb_score]),2)</f>
        <v>3.4</v>
      </c>
    </row>
    <row r="613" spans="1:3">
      <c r="A613" s="21" t="str">
        <v>Harold Ramis</v>
      </c>
      <c r="B613" s="21">
        <f>COUNTIF(Table1[director_name],A613)</f>
        <v>8</v>
      </c>
      <c r="C613" s="43">
        <f>ROUND(AVERAGEIF(Table1[director_name],A613,Table1[imdb_score]),2)</f>
        <v>6.55</v>
      </c>
    </row>
    <row r="614" spans="1:3">
      <c r="A614" s="21" t="str">
        <v>Harry Beaumont</v>
      </c>
      <c r="B614" s="21">
        <f>COUNTIF(Table1[director_name],A614)</f>
        <v>1</v>
      </c>
      <c r="C614" s="43">
        <f>ROUND(AVERAGEIF(Table1[director_name],A614,Table1[imdb_score]),2)</f>
        <v>6.3</v>
      </c>
    </row>
    <row r="615" spans="1:3">
      <c r="A615" s="21" t="str">
        <v>Harry Elfont</v>
      </c>
      <c r="B615" s="21">
        <f>COUNTIF(Table1[director_name],A615)</f>
        <v>2</v>
      </c>
      <c r="C615" s="43">
        <f>ROUND(AVERAGEIF(Table1[director_name],A615,Table1[imdb_score]),2)</f>
        <v>5.9</v>
      </c>
    </row>
    <row r="616" spans="1:3">
      <c r="A616" s="21" t="str">
        <v>Hart Bochner</v>
      </c>
      <c r="B616" s="21">
        <f>COUNTIF(Table1[director_name],A616)</f>
        <v>1</v>
      </c>
      <c r="C616" s="43">
        <f>ROUND(AVERAGEIF(Table1[director_name],A616,Table1[imdb_score]),2)</f>
        <v>6.5</v>
      </c>
    </row>
    <row r="617" spans="1:3">
      <c r="A617" s="21" t="str">
        <v>Hayao Miyazaki</v>
      </c>
      <c r="B617" s="21">
        <f>COUNTIF(Table1[director_name],A617)</f>
        <v>4</v>
      </c>
      <c r="C617" s="43">
        <f>ROUND(AVERAGEIF(Table1[director_name],A617,Table1[imdb_score]),2)</f>
        <v>8.23</v>
      </c>
    </row>
    <row r="618" spans="1:3">
      <c r="A618" s="21" t="str">
        <v>Heidi Ewing</v>
      </c>
      <c r="B618" s="21">
        <f>COUNTIF(Table1[director_name],A618)</f>
        <v>1</v>
      </c>
      <c r="C618" s="43">
        <f>ROUND(AVERAGEIF(Table1[director_name],A618,Table1[imdb_score]),2)</f>
        <v>6.4</v>
      </c>
    </row>
    <row r="619" spans="1:3">
      <c r="A619" s="21" t="str">
        <v>Henry Alex Rubin</v>
      </c>
      <c r="B619" s="21">
        <f>COUNTIF(Table1[director_name],A619)</f>
        <v>1</v>
      </c>
      <c r="C619" s="43">
        <f>ROUND(AVERAGEIF(Table1[director_name],A619,Table1[imdb_score]),2)</f>
        <v>7.8</v>
      </c>
    </row>
    <row r="620" spans="1:3">
      <c r="A620" s="21" t="str">
        <v>Henry Bean</v>
      </c>
      <c r="B620" s="21">
        <f>COUNTIF(Table1[director_name],A620)</f>
        <v>1</v>
      </c>
      <c r="C620" s="43">
        <f>ROUND(AVERAGEIF(Table1[director_name],A620,Table1[imdb_score]),2)</f>
        <v>7.2</v>
      </c>
    </row>
    <row r="621" spans="1:3">
      <c r="A621" s="21" t="str">
        <v>Henry Hobson</v>
      </c>
      <c r="B621" s="21">
        <f>COUNTIF(Table1[director_name],A621)</f>
        <v>1</v>
      </c>
      <c r="C621" s="43">
        <f>ROUND(AVERAGEIF(Table1[director_name],A621,Table1[imdb_score]),2)</f>
        <v>5.6</v>
      </c>
    </row>
    <row r="622" spans="1:3">
      <c r="A622" s="21" t="str">
        <v>Henry Joost</v>
      </c>
      <c r="B622" s="21">
        <f>COUNTIF(Table1[director_name],A622)</f>
        <v>3</v>
      </c>
      <c r="C622" s="43">
        <f>ROUND(AVERAGEIF(Table1[director_name],A622,Table1[imdb_score]),2)</f>
        <v>5.83</v>
      </c>
    </row>
    <row r="623" spans="1:3">
      <c r="A623" s="21" t="str">
        <v>Henry Koster</v>
      </c>
      <c r="B623" s="21">
        <f>COUNTIF(Table1[director_name],A623)</f>
        <v>1</v>
      </c>
      <c r="C623" s="43">
        <f>ROUND(AVERAGEIF(Table1[director_name],A623,Table1[imdb_score]),2)</f>
        <v>6.8</v>
      </c>
    </row>
    <row r="624" spans="1:3">
      <c r="A624" s="21" t="str">
        <v>Henry Selick</v>
      </c>
      <c r="B624" s="21">
        <f>COUNTIF(Table1[director_name],A624)</f>
        <v>2</v>
      </c>
      <c r="C624" s="43">
        <f>ROUND(AVERAGEIF(Table1[director_name],A624,Table1[imdb_score]),2)</f>
        <v>6.2</v>
      </c>
    </row>
    <row r="625" spans="1:3">
      <c r="A625" s="21" t="str">
        <v>Herbert Ross</v>
      </c>
      <c r="B625" s="21">
        <f>COUNTIF(Table1[director_name],A625)</f>
        <v>1</v>
      </c>
      <c r="C625" s="43">
        <f>ROUND(AVERAGEIF(Table1[director_name],A625,Table1[imdb_score]),2)</f>
        <v>6.5</v>
      </c>
    </row>
    <row r="626" spans="1:3">
      <c r="A626" s="21" t="str">
        <v>Hilary Brougher</v>
      </c>
      <c r="B626" s="21">
        <f>COUNTIF(Table1[director_name],A626)</f>
        <v>1</v>
      </c>
      <c r="C626" s="43">
        <f>ROUND(AVERAGEIF(Table1[director_name],A626,Table1[imdb_score]),2)</f>
        <v>6.3</v>
      </c>
    </row>
    <row r="627" spans="1:3">
      <c r="A627" s="21" t="str">
        <v>Hironobu Sakaguchi</v>
      </c>
      <c r="B627" s="21">
        <f>COUNTIF(Table1[director_name],A627)</f>
        <v>1</v>
      </c>
      <c r="C627" s="43">
        <f>ROUND(AVERAGEIF(Table1[director_name],A627,Table1[imdb_score]),2)</f>
        <v>6.4</v>
      </c>
    </row>
    <row r="628" spans="1:3">
      <c r="A628" s="21" t="str">
        <v>Hitoshi Matsumoto</v>
      </c>
      <c r="B628" s="21">
        <f>COUNTIF(Table1[director_name],A628)</f>
        <v>1</v>
      </c>
      <c r="C628" s="43">
        <f>ROUND(AVERAGEIF(Table1[director_name],A628,Table1[imdb_score]),2)</f>
        <v>6.1</v>
      </c>
    </row>
    <row r="629" spans="1:3">
      <c r="A629" s="21" t="str">
        <v>Howard Deutch</v>
      </c>
      <c r="B629" s="21">
        <f>COUNTIF(Table1[director_name],A629)</f>
        <v>3</v>
      </c>
      <c r="C629" s="43">
        <f>ROUND(AVERAGEIF(Table1[director_name],A629,Table1[imdb_score]),2)</f>
        <v>5.97</v>
      </c>
    </row>
    <row r="630" spans="1:3">
      <c r="A630" s="21" t="str">
        <v>Howard Zieff</v>
      </c>
      <c r="B630" s="21">
        <f>COUNTIF(Table1[director_name],A630)</f>
        <v>2</v>
      </c>
      <c r="C630" s="43">
        <f>ROUND(AVERAGEIF(Table1[director_name],A630,Table1[imdb_score]),2)</f>
        <v>6.45</v>
      </c>
    </row>
    <row r="631" spans="1:3">
      <c r="A631" s="21" t="str">
        <v>Hoyt Yeatman</v>
      </c>
      <c r="B631" s="21">
        <f>COUNTIF(Table1[director_name],A631)</f>
        <v>1</v>
      </c>
      <c r="C631" s="43">
        <f>ROUND(AVERAGEIF(Table1[director_name],A631,Table1[imdb_score]),2)</f>
        <v>5.0999999999999996</v>
      </c>
    </row>
    <row r="632" spans="1:3">
      <c r="A632" s="21" t="str">
        <v>Hsiao-Hsien Hou</v>
      </c>
      <c r="B632" s="21">
        <f>COUNTIF(Table1[director_name],A632)</f>
        <v>1</v>
      </c>
      <c r="C632" s="43">
        <f>ROUND(AVERAGEIF(Table1[director_name],A632,Table1[imdb_score]),2)</f>
        <v>6.4</v>
      </c>
    </row>
    <row r="633" spans="1:3">
      <c r="A633" s="21" t="str">
        <v>Huck Botko</v>
      </c>
      <c r="B633" s="21">
        <f>COUNTIF(Table1[director_name],A633)</f>
        <v>1</v>
      </c>
      <c r="C633" s="43">
        <f>ROUND(AVERAGEIF(Table1[director_name],A633,Table1[imdb_score]),2)</f>
        <v>4.5999999999999996</v>
      </c>
    </row>
    <row r="634" spans="1:3">
      <c r="A634" s="21" t="str">
        <v>Hue Rhodes</v>
      </c>
      <c r="B634" s="21">
        <f>COUNTIF(Table1[director_name],A634)</f>
        <v>1</v>
      </c>
      <c r="C634" s="43">
        <f>ROUND(AVERAGEIF(Table1[director_name],A634,Table1[imdb_score]),2)</f>
        <v>5.8</v>
      </c>
    </row>
    <row r="635" spans="1:3">
      <c r="A635" s="21" t="str">
        <v>Hugh Hudson</v>
      </c>
      <c r="B635" s="21">
        <f>COUNTIF(Table1[director_name],A635)</f>
        <v>2</v>
      </c>
      <c r="C635" s="43">
        <f>ROUND(AVERAGEIF(Table1[director_name],A635,Table1[imdb_score]),2)</f>
        <v>6.4</v>
      </c>
    </row>
    <row r="636" spans="1:3">
      <c r="A636" s="21" t="str">
        <v>Hugh Johnson</v>
      </c>
      <c r="B636" s="21">
        <f>COUNTIF(Table1[director_name],A636)</f>
        <v>1</v>
      </c>
      <c r="C636" s="43">
        <f>ROUND(AVERAGEIF(Table1[director_name],A636,Table1[imdb_score]),2)</f>
        <v>5.2</v>
      </c>
    </row>
    <row r="637" spans="1:3">
      <c r="A637" s="21" t="str">
        <v>Hugh Wilson</v>
      </c>
      <c r="B637" s="21">
        <f>COUNTIF(Table1[director_name],A637)</f>
        <v>4</v>
      </c>
      <c r="C637" s="43">
        <f>ROUND(AVERAGEIF(Table1[director_name],A637,Table1[imdb_score]),2)</f>
        <v>5.83</v>
      </c>
    </row>
    <row r="638" spans="1:3">
      <c r="A638" s="21" t="str">
        <v>Hunter Richards</v>
      </c>
      <c r="B638" s="21">
        <f>COUNTIF(Table1[director_name],A638)</f>
        <v>1</v>
      </c>
      <c r="C638" s="43">
        <f>ROUND(AVERAGEIF(Table1[director_name],A638,Table1[imdb_score]),2)</f>
        <v>6.6</v>
      </c>
    </row>
    <row r="639" spans="1:3">
      <c r="A639" s="21" t="str">
        <v>Hyung-rae Shim</v>
      </c>
      <c r="B639" s="21">
        <f>COUNTIF(Table1[director_name],A639)</f>
        <v>2</v>
      </c>
      <c r="C639" s="43">
        <f>ROUND(AVERAGEIF(Table1[director_name],A639,Table1[imdb_score]),2)</f>
        <v>3.6</v>
      </c>
    </row>
    <row r="640" spans="1:3">
      <c r="A640" s="21" t="str">
        <v>Iain Softley</v>
      </c>
      <c r="B640" s="21">
        <f>COUNTIF(Table1[director_name],A640)</f>
        <v>4</v>
      </c>
      <c r="C640" s="43">
        <f>ROUND(AVERAGEIF(Table1[director_name],A640,Table1[imdb_score]),2)</f>
        <v>6.55</v>
      </c>
    </row>
    <row r="641" spans="1:3">
      <c r="A641" s="21" t="str">
        <v>Ice Cube</v>
      </c>
      <c r="B641" s="21">
        <f>COUNTIF(Table1[director_name],A641)</f>
        <v>1</v>
      </c>
      <c r="C641" s="43">
        <f>ROUND(AVERAGEIF(Table1[director_name],A641,Table1[imdb_score]),2)</f>
        <v>5.6</v>
      </c>
    </row>
    <row r="642" spans="1:3">
      <c r="A642" s="21" t="str">
        <v>Igor Kovalyov</v>
      </c>
      <c r="B642" s="21">
        <f>COUNTIF(Table1[director_name],A642)</f>
        <v>1</v>
      </c>
      <c r="C642" s="43">
        <f>ROUND(AVERAGEIF(Table1[director_name],A642,Table1[imdb_score]),2)</f>
        <v>5.9</v>
      </c>
    </row>
    <row r="643" spans="1:3">
      <c r="A643" s="21" t="str">
        <v>Ira Sachs</v>
      </c>
      <c r="B643" s="21">
        <f>COUNTIF(Table1[director_name],A643)</f>
        <v>1</v>
      </c>
      <c r="C643" s="43">
        <f>ROUND(AVERAGEIF(Table1[director_name],A643,Table1[imdb_score]),2)</f>
        <v>6.3</v>
      </c>
    </row>
    <row r="644" spans="1:3">
      <c r="A644" s="21" t="str">
        <v>Irvin Kershner</v>
      </c>
      <c r="B644" s="21">
        <f>COUNTIF(Table1[director_name],A644)</f>
        <v>2</v>
      </c>
      <c r="C644" s="43">
        <f>ROUND(AVERAGEIF(Table1[director_name],A644,Table1[imdb_score]),2)</f>
        <v>7.5</v>
      </c>
    </row>
    <row r="645" spans="1:3">
      <c r="A645" s="21" t="str">
        <v>Irwin Winkler</v>
      </c>
      <c r="B645" s="21">
        <f>COUNTIF(Table1[director_name],A645)</f>
        <v>4</v>
      </c>
      <c r="C645" s="43">
        <f>ROUND(AVERAGEIF(Table1[director_name],A645,Table1[imdb_score]),2)</f>
        <v>6.45</v>
      </c>
    </row>
    <row r="646" spans="1:3">
      <c r="A646" s="21" t="str">
        <v>Isabel Coixet</v>
      </c>
      <c r="B646" s="21">
        <f>COUNTIF(Table1[director_name],A646)</f>
        <v>1</v>
      </c>
      <c r="C646" s="43">
        <f>ROUND(AVERAGEIF(Table1[director_name],A646,Table1[imdb_score]),2)</f>
        <v>7.6</v>
      </c>
    </row>
    <row r="647" spans="1:3">
      <c r="A647" s="21" t="str">
        <v>István Szabó</v>
      </c>
      <c r="B647" s="21">
        <f>COUNTIF(Table1[director_name],A647)</f>
        <v>1</v>
      </c>
      <c r="C647" s="43">
        <f>ROUND(AVERAGEIF(Table1[director_name],A647,Table1[imdb_score]),2)</f>
        <v>7.1</v>
      </c>
    </row>
    <row r="648" spans="1:3">
      <c r="A648" s="21" t="str">
        <v>Ivan Reitman</v>
      </c>
      <c r="B648" s="21">
        <f>COUNTIF(Table1[director_name],A648)</f>
        <v>8</v>
      </c>
      <c r="C648" s="43">
        <f>ROUND(AVERAGEIF(Table1[director_name],A648,Table1[imdb_score]),2)</f>
        <v>6.08</v>
      </c>
    </row>
    <row r="649" spans="1:3">
      <c r="A649" s="21" t="str">
        <v>J Blakeson</v>
      </c>
      <c r="B649" s="21">
        <f>COUNTIF(Table1[director_name],A649)</f>
        <v>1</v>
      </c>
      <c r="C649" s="43">
        <f>ROUND(AVERAGEIF(Table1[director_name],A649,Table1[imdb_score]),2)</f>
        <v>5.2</v>
      </c>
    </row>
    <row r="650" spans="1:3">
      <c r="A650" s="21" t="str">
        <v>J.A. Bayona</v>
      </c>
      <c r="B650" s="21">
        <f>COUNTIF(Table1[director_name],A650)</f>
        <v>2</v>
      </c>
      <c r="C650" s="43">
        <f>ROUND(AVERAGEIF(Table1[director_name],A650,Table1[imdb_score]),2)</f>
        <v>7.55</v>
      </c>
    </row>
    <row r="651" spans="1:3">
      <c r="A651" s="21" t="str">
        <v>J.B. Rogers</v>
      </c>
      <c r="B651" s="21">
        <f>COUNTIF(Table1[director_name],A651)</f>
        <v>2</v>
      </c>
      <c r="C651" s="43">
        <f>ROUND(AVERAGEIF(Table1[director_name],A651,Table1[imdb_score]),2)</f>
        <v>5.65</v>
      </c>
    </row>
    <row r="652" spans="1:3">
      <c r="A652" s="21" t="str">
        <v>J.C. Chandor</v>
      </c>
      <c r="B652" s="21">
        <f>COUNTIF(Table1[director_name],A652)</f>
        <v>3</v>
      </c>
      <c r="C652" s="43">
        <f>ROUND(AVERAGEIF(Table1[director_name],A652,Table1[imdb_score]),2)</f>
        <v>7</v>
      </c>
    </row>
    <row r="653" spans="1:3">
      <c r="A653" s="21" t="str">
        <v>J.J. Abrams</v>
      </c>
      <c r="B653" s="21">
        <f>COUNTIF(Table1[director_name],A653)</f>
        <v>4</v>
      </c>
      <c r="C653" s="43">
        <f>ROUND(AVERAGEIF(Table1[director_name],A653,Table1[imdb_score]),2)</f>
        <v>7.45</v>
      </c>
    </row>
    <row r="654" spans="1:3">
      <c r="A654" s="21" t="str">
        <v>J.S. Cardone</v>
      </c>
      <c r="B654" s="21">
        <f>COUNTIF(Table1[director_name],A654)</f>
        <v>1</v>
      </c>
      <c r="C654" s="43">
        <f>ROUND(AVERAGEIF(Table1[director_name],A654,Table1[imdb_score]),2)</f>
        <v>5.3</v>
      </c>
    </row>
    <row r="655" spans="1:3">
      <c r="A655" s="21" t="str">
        <v>Jack Sholder</v>
      </c>
      <c r="B655" s="21">
        <f>COUNTIF(Table1[director_name],A655)</f>
        <v>1</v>
      </c>
      <c r="C655" s="43">
        <f>ROUND(AVERAGEIF(Table1[director_name],A655,Table1[imdb_score]),2)</f>
        <v>5.4</v>
      </c>
    </row>
    <row r="656" spans="1:3">
      <c r="A656" s="21" t="str">
        <v>Jacob Aaron Estes</v>
      </c>
      <c r="B656" s="21">
        <f>COUNTIF(Table1[director_name],A656)</f>
        <v>1</v>
      </c>
      <c r="C656" s="43">
        <f>ROUND(AVERAGEIF(Table1[director_name],A656,Table1[imdb_score]),2)</f>
        <v>7.3</v>
      </c>
    </row>
    <row r="657" spans="1:3">
      <c r="A657" s="21" t="str">
        <v>Jacques Perrin</v>
      </c>
      <c r="B657" s="21">
        <f>COUNTIF(Table1[director_name],A657)</f>
        <v>2</v>
      </c>
      <c r="C657" s="43">
        <f>ROUND(AVERAGEIF(Table1[director_name],A657,Table1[imdb_score]),2)</f>
        <v>7.9</v>
      </c>
    </row>
    <row r="658" spans="1:3">
      <c r="A658" s="21" t="str">
        <v>Jafar Panahi</v>
      </c>
      <c r="B658" s="21">
        <f>COUNTIF(Table1[director_name],A658)</f>
        <v>1</v>
      </c>
      <c r="C658" s="43">
        <f>ROUND(AVERAGEIF(Table1[director_name],A658,Table1[imdb_score]),2)</f>
        <v>7.5</v>
      </c>
    </row>
    <row r="659" spans="1:3">
      <c r="A659" s="21" t="str">
        <v>Jake Kasdan</v>
      </c>
      <c r="B659" s="21">
        <f>COUNTIF(Table1[director_name],A659)</f>
        <v>4</v>
      </c>
      <c r="C659" s="43">
        <f>ROUND(AVERAGEIF(Table1[director_name],A659,Table1[imdb_score]),2)</f>
        <v>6.13</v>
      </c>
    </row>
    <row r="660" spans="1:3">
      <c r="A660" s="21" t="str">
        <v>Jake Paltrow</v>
      </c>
      <c r="B660" s="21">
        <f>COUNTIF(Table1[director_name],A660)</f>
        <v>1</v>
      </c>
      <c r="C660" s="43">
        <f>ROUND(AVERAGEIF(Table1[director_name],A660,Table1[imdb_score]),2)</f>
        <v>5.9</v>
      </c>
    </row>
    <row r="661" spans="1:3">
      <c r="A661" s="21" t="str">
        <v>Jake Schreier</v>
      </c>
      <c r="B661" s="21">
        <f>COUNTIF(Table1[director_name],A661)</f>
        <v>2</v>
      </c>
      <c r="C661" s="43">
        <f>ROUND(AVERAGEIF(Table1[director_name],A661,Table1[imdb_score]),2)</f>
        <v>6.75</v>
      </c>
    </row>
    <row r="662" spans="1:3">
      <c r="A662" s="21" t="str">
        <v>Jamal Hill</v>
      </c>
      <c r="B662" s="21">
        <f>COUNTIF(Table1[director_name],A662)</f>
        <v>1</v>
      </c>
      <c r="C662" s="43">
        <f>ROUND(AVERAGEIF(Table1[director_name],A662,Table1[imdb_score]),2)</f>
        <v>7.2</v>
      </c>
    </row>
    <row r="663" spans="1:3">
      <c r="A663" s="21" t="str">
        <v>James Algar</v>
      </c>
      <c r="B663" s="21">
        <f>COUNTIF(Table1[director_name],A663)</f>
        <v>2</v>
      </c>
      <c r="C663" s="43">
        <f>ROUND(AVERAGEIF(Table1[director_name],A663,Table1[imdb_score]),2)</f>
        <v>7.55</v>
      </c>
    </row>
    <row r="664" spans="1:3">
      <c r="A664" s="21" t="str">
        <v>James Bidgood</v>
      </c>
      <c r="B664" s="21">
        <f>COUNTIF(Table1[director_name],A664)</f>
        <v>1</v>
      </c>
      <c r="C664" s="43">
        <f>ROUND(AVERAGEIF(Table1[director_name],A664,Table1[imdb_score]),2)</f>
        <v>6.7</v>
      </c>
    </row>
    <row r="665" spans="1:3">
      <c r="A665" s="21" t="str">
        <v>James Bobin</v>
      </c>
      <c r="B665" s="21">
        <f>COUNTIF(Table1[director_name],A665)</f>
        <v>3</v>
      </c>
      <c r="C665" s="43">
        <f>ROUND(AVERAGEIF(Table1[director_name],A665,Table1[imdb_score]),2)</f>
        <v>6.63</v>
      </c>
    </row>
    <row r="666" spans="1:3">
      <c r="A666" s="21" t="str">
        <v>James Bridges</v>
      </c>
      <c r="B666" s="21">
        <f>COUNTIF(Table1[director_name],A666)</f>
        <v>1</v>
      </c>
      <c r="C666" s="43">
        <f>ROUND(AVERAGEIF(Table1[director_name],A666,Table1[imdb_score]),2)</f>
        <v>5.6</v>
      </c>
    </row>
    <row r="667" spans="1:3">
      <c r="A667" s="21" t="str">
        <v>James Cameron</v>
      </c>
      <c r="B667" s="21">
        <f>COUNTIF(Table1[director_name],A667)</f>
        <v>7</v>
      </c>
      <c r="C667" s="43">
        <f>ROUND(AVERAGEIF(Table1[director_name],A667,Table1[imdb_score]),2)</f>
        <v>7.91</v>
      </c>
    </row>
    <row r="668" spans="1:3">
      <c r="A668" s="21" t="str">
        <v>James Cox</v>
      </c>
      <c r="B668" s="21">
        <f>COUNTIF(Table1[director_name],A668)</f>
        <v>1</v>
      </c>
      <c r="C668" s="43">
        <f>ROUND(AVERAGEIF(Table1[director_name],A668,Table1[imdb_score]),2)</f>
        <v>6.6</v>
      </c>
    </row>
    <row r="669" spans="1:3">
      <c r="A669" s="21" t="str">
        <v>James David Pasternak</v>
      </c>
      <c r="B669" s="21">
        <f>COUNTIF(Table1[director_name],A669)</f>
        <v>1</v>
      </c>
      <c r="C669" s="43">
        <f>ROUND(AVERAGEIF(Table1[director_name],A669,Table1[imdb_score]),2)</f>
        <v>6.2</v>
      </c>
    </row>
    <row r="670" spans="1:3">
      <c r="A670" s="21" t="str">
        <v>James DeMonaco</v>
      </c>
      <c r="B670" s="21">
        <f>COUNTIF(Table1[director_name],A670)</f>
        <v>3</v>
      </c>
      <c r="C670" s="43">
        <f>ROUND(AVERAGEIF(Table1[director_name],A670,Table1[imdb_score]),2)</f>
        <v>6.1</v>
      </c>
    </row>
    <row r="671" spans="1:3">
      <c r="A671" s="21" t="str">
        <v>James Dodson</v>
      </c>
      <c r="B671" s="21">
        <f>COUNTIF(Table1[director_name],A671)</f>
        <v>1</v>
      </c>
      <c r="C671" s="43">
        <f>ROUND(AVERAGEIF(Table1[director_name],A671,Table1[imdb_score]),2)</f>
        <v>6.2</v>
      </c>
    </row>
    <row r="672" spans="1:3">
      <c r="A672" s="21" t="str">
        <v>James Fargo</v>
      </c>
      <c r="B672" s="21">
        <f>COUNTIF(Table1[director_name],A672)</f>
        <v>1</v>
      </c>
      <c r="C672" s="43">
        <f>ROUND(AVERAGEIF(Table1[director_name],A672,Table1[imdb_score]),2)</f>
        <v>6.5</v>
      </c>
    </row>
    <row r="673" spans="1:3">
      <c r="A673" s="21" t="str">
        <v>James Foley</v>
      </c>
      <c r="B673" s="21">
        <f>COUNTIF(Table1[director_name],A673)</f>
        <v>3</v>
      </c>
      <c r="C673" s="43">
        <f>ROUND(AVERAGEIF(Table1[director_name],A673,Table1[imdb_score]),2)</f>
        <v>6.83</v>
      </c>
    </row>
    <row r="674" spans="1:3">
      <c r="A674" s="21" t="str">
        <v>James Gray</v>
      </c>
      <c r="B674" s="21">
        <f>COUNTIF(Table1[director_name],A674)</f>
        <v>4</v>
      </c>
      <c r="C674" s="43">
        <f>ROUND(AVERAGEIF(Table1[director_name],A674,Table1[imdb_score]),2)</f>
        <v>6.75</v>
      </c>
    </row>
    <row r="675" spans="1:3">
      <c r="A675" s="21" t="str">
        <v>James Gunn</v>
      </c>
      <c r="B675" s="21">
        <f>COUNTIF(Table1[director_name],A675)</f>
        <v>3</v>
      </c>
      <c r="C675" s="43">
        <f>ROUND(AVERAGEIF(Table1[director_name],A675,Table1[imdb_score]),2)</f>
        <v>7.13</v>
      </c>
    </row>
    <row r="676" spans="1:3">
      <c r="A676" s="21" t="str">
        <v>James Isaac</v>
      </c>
      <c r="B676" s="21">
        <f>COUNTIF(Table1[director_name],A676)</f>
        <v>1</v>
      </c>
      <c r="C676" s="43">
        <f>ROUND(AVERAGEIF(Table1[director_name],A676,Table1[imdb_score]),2)</f>
        <v>4.4000000000000004</v>
      </c>
    </row>
    <row r="677" spans="1:3">
      <c r="A677" s="21" t="str">
        <v>James Ivory</v>
      </c>
      <c r="B677" s="21">
        <f>COUNTIF(Table1[director_name],A677)</f>
        <v>5</v>
      </c>
      <c r="C677" s="43">
        <f>ROUND(AVERAGEIF(Table1[director_name],A677,Table1[imdb_score]),2)</f>
        <v>7.1</v>
      </c>
    </row>
    <row r="678" spans="1:3">
      <c r="A678" s="21" t="str">
        <v>James L. Brooks</v>
      </c>
      <c r="B678" s="21">
        <f>COUNTIF(Table1[director_name],A678)</f>
        <v>3</v>
      </c>
      <c r="C678" s="43">
        <f>ROUND(AVERAGEIF(Table1[director_name],A678,Table1[imdb_score]),2)</f>
        <v>6.5</v>
      </c>
    </row>
    <row r="679" spans="1:3">
      <c r="A679" s="21" t="str">
        <v>James Manera</v>
      </c>
      <c r="B679" s="21">
        <f>COUNTIF(Table1[director_name],A679)</f>
        <v>1</v>
      </c>
      <c r="C679" s="43">
        <f>ROUND(AVERAGEIF(Table1[director_name],A679,Table1[imdb_score]),2)</f>
        <v>4.4000000000000004</v>
      </c>
    </row>
    <row r="680" spans="1:3">
      <c r="A680" s="21" t="str">
        <v>James Mangold</v>
      </c>
      <c r="B680" s="21">
        <f>COUNTIF(Table1[director_name],A680)</f>
        <v>8</v>
      </c>
      <c r="C680" s="43">
        <f>ROUND(AVERAGEIF(Table1[director_name],A680,Table1[imdb_score]),2)</f>
        <v>7.08</v>
      </c>
    </row>
    <row r="681" spans="1:3">
      <c r="A681" s="21" t="str">
        <v>James Marsh</v>
      </c>
      <c r="B681" s="21">
        <f>COUNTIF(Table1[director_name],A681)</f>
        <v>2</v>
      </c>
      <c r="C681" s="43">
        <f>ROUND(AVERAGEIF(Table1[director_name],A681,Table1[imdb_score]),2)</f>
        <v>7.75</v>
      </c>
    </row>
    <row r="682" spans="1:3">
      <c r="A682" s="21" t="str">
        <v>James Mather</v>
      </c>
      <c r="B682" s="21">
        <f>COUNTIF(Table1[director_name],A682)</f>
        <v>1</v>
      </c>
      <c r="C682" s="43">
        <f>ROUND(AVERAGEIF(Table1[director_name],A682,Table1[imdb_score]),2)</f>
        <v>6.1</v>
      </c>
    </row>
    <row r="683" spans="1:3">
      <c r="A683" s="21" t="str">
        <v>James McTeigue</v>
      </c>
      <c r="B683" s="21">
        <f>COUNTIF(Table1[director_name],A683)</f>
        <v>3</v>
      </c>
      <c r="C683" s="43">
        <f>ROUND(AVERAGEIF(Table1[director_name],A683,Table1[imdb_score]),2)</f>
        <v>7</v>
      </c>
    </row>
    <row r="684" spans="1:3">
      <c r="A684" s="21" t="str">
        <v>James Mottern</v>
      </c>
      <c r="B684" s="21">
        <f>COUNTIF(Table1[director_name],A684)</f>
        <v>1</v>
      </c>
      <c r="C684" s="43">
        <f>ROUND(AVERAGEIF(Table1[director_name],A684,Table1[imdb_score]),2)</f>
        <v>6.7</v>
      </c>
    </row>
    <row r="685" spans="1:3">
      <c r="A685" s="21" t="str">
        <v>James Ponsoldt</v>
      </c>
      <c r="B685" s="21">
        <f>COUNTIF(Table1[director_name],A685)</f>
        <v>1</v>
      </c>
      <c r="C685" s="43">
        <f>ROUND(AVERAGEIF(Table1[director_name],A685,Table1[imdb_score]),2)</f>
        <v>7.1</v>
      </c>
    </row>
    <row r="686" spans="1:3">
      <c r="A686" s="21" t="str">
        <v>James Toback</v>
      </c>
      <c r="B686" s="21">
        <f>COUNTIF(Table1[director_name],A686)</f>
        <v>2</v>
      </c>
      <c r="C686" s="43">
        <f>ROUND(AVERAGEIF(Table1[director_name],A686,Table1[imdb_score]),2)</f>
        <v>5.25</v>
      </c>
    </row>
    <row r="687" spans="1:3">
      <c r="A687" s="21" t="str">
        <v>James Wan</v>
      </c>
      <c r="B687" s="21">
        <f>COUNTIF(Table1[director_name],A687)</f>
        <v>7</v>
      </c>
      <c r="C687" s="43">
        <f>ROUND(AVERAGEIF(Table1[director_name],A687,Table1[imdb_score]),2)</f>
        <v>7.2</v>
      </c>
    </row>
    <row r="688" spans="1:3">
      <c r="A688" s="21" t="str">
        <v>James Watkins</v>
      </c>
      <c r="B688" s="21">
        <f>COUNTIF(Table1[director_name],A688)</f>
        <v>1</v>
      </c>
      <c r="C688" s="43">
        <f>ROUND(AVERAGEIF(Table1[director_name],A688,Table1[imdb_score]),2)</f>
        <v>6.4</v>
      </c>
    </row>
    <row r="689" spans="1:3">
      <c r="A689" s="21" t="str">
        <v>James Wong</v>
      </c>
      <c r="B689" s="21">
        <f>COUNTIF(Table1[director_name],A689)</f>
        <v>4</v>
      </c>
      <c r="C689" s="43">
        <f>ROUND(AVERAGEIF(Table1[director_name],A689,Table1[imdb_score]),2)</f>
        <v>5.28</v>
      </c>
    </row>
    <row r="690" spans="1:3">
      <c r="A690" s="21" t="str">
        <v>Jamie Babbit</v>
      </c>
      <c r="B690" s="21">
        <f>COUNTIF(Table1[director_name],A690)</f>
        <v>2</v>
      </c>
      <c r="C690" s="43">
        <f>ROUND(AVERAGEIF(Table1[director_name],A690,Table1[imdb_score]),2)</f>
        <v>6.5</v>
      </c>
    </row>
    <row r="691" spans="1:3">
      <c r="A691" s="21" t="str">
        <v>Jamie Blanks</v>
      </c>
      <c r="B691" s="21">
        <f>COUNTIF(Table1[director_name],A691)</f>
        <v>2</v>
      </c>
      <c r="C691" s="43">
        <f>ROUND(AVERAGEIF(Table1[director_name],A691,Table1[imdb_score]),2)</f>
        <v>5.0999999999999996</v>
      </c>
    </row>
    <row r="692" spans="1:3">
      <c r="A692" s="21" t="str">
        <v>Jamie Travis</v>
      </c>
      <c r="B692" s="21">
        <f>COUNTIF(Table1[director_name],A692)</f>
        <v>1</v>
      </c>
      <c r="C692" s="43">
        <f>ROUND(AVERAGEIF(Table1[director_name],A692,Table1[imdb_score]),2)</f>
        <v>6</v>
      </c>
    </row>
    <row r="693" spans="1:3">
      <c r="A693" s="21" t="str">
        <v>Jan de Bont</v>
      </c>
      <c r="B693" s="21">
        <f>COUNTIF(Table1[director_name],A693)</f>
        <v>5</v>
      </c>
      <c r="C693" s="43">
        <f>ROUND(AVERAGEIF(Table1[director_name],A693,Table1[imdb_score]),2)</f>
        <v>5.52</v>
      </c>
    </row>
    <row r="694" spans="1:3">
      <c r="A694" s="21" t="str">
        <v>Jane Campion</v>
      </c>
      <c r="B694" s="21">
        <f>COUNTIF(Table1[director_name],A694)</f>
        <v>3</v>
      </c>
      <c r="C694" s="43">
        <f>ROUND(AVERAGEIF(Table1[director_name],A694,Table1[imdb_score]),2)</f>
        <v>6.63</v>
      </c>
    </row>
    <row r="695" spans="1:3">
      <c r="A695" s="21" t="str">
        <v>Janusz Kaminski</v>
      </c>
      <c r="B695" s="21">
        <f>COUNTIF(Table1[director_name],A695)</f>
        <v>1</v>
      </c>
      <c r="C695" s="43">
        <f>ROUND(AVERAGEIF(Table1[director_name],A695,Table1[imdb_score]),2)</f>
        <v>4.8</v>
      </c>
    </row>
    <row r="696" spans="1:3">
      <c r="A696" s="21" t="str">
        <v>Jared Hess</v>
      </c>
      <c r="B696" s="21">
        <f>COUNTIF(Table1[director_name],A696)</f>
        <v>2</v>
      </c>
      <c r="C696" s="43">
        <f>ROUND(AVERAGEIF(Table1[director_name],A696,Table1[imdb_score]),2)</f>
        <v>6.3</v>
      </c>
    </row>
    <row r="697" spans="1:3">
      <c r="A697" s="21" t="str">
        <v>Jason Alexander</v>
      </c>
      <c r="B697" s="21">
        <f>COUNTIF(Table1[director_name],A697)</f>
        <v>1</v>
      </c>
      <c r="C697" s="43">
        <f>ROUND(AVERAGEIF(Table1[director_name],A697,Table1[imdb_score]),2)</f>
        <v>6.7</v>
      </c>
    </row>
    <row r="698" spans="1:3">
      <c r="A698" s="21" t="str">
        <v>Jason Bateman</v>
      </c>
      <c r="B698" s="21">
        <f>COUNTIF(Table1[director_name],A698)</f>
        <v>1</v>
      </c>
      <c r="C698" s="43">
        <f>ROUND(AVERAGEIF(Table1[director_name],A698,Table1[imdb_score]),2)</f>
        <v>6.7</v>
      </c>
    </row>
    <row r="699" spans="1:3">
      <c r="A699" s="21" t="str">
        <v>Jason Eisener</v>
      </c>
      <c r="B699" s="21">
        <f>COUNTIF(Table1[director_name],A699)</f>
        <v>1</v>
      </c>
      <c r="C699" s="43">
        <f>ROUND(AVERAGEIF(Table1[director_name],A699,Table1[imdb_score]),2)</f>
        <v>6.1</v>
      </c>
    </row>
    <row r="700" spans="1:3">
      <c r="A700" s="21" t="str">
        <v>Jason Friedberg</v>
      </c>
      <c r="B700" s="21">
        <f>COUNTIF(Table1[director_name],A700)</f>
        <v>4</v>
      </c>
      <c r="C700" s="43">
        <f>ROUND(AVERAGEIF(Table1[director_name],A700,Table1[imdb_score]),2)</f>
        <v>2.6</v>
      </c>
    </row>
    <row r="701" spans="1:3">
      <c r="A701" s="21" t="str">
        <v>Jason Moore</v>
      </c>
      <c r="B701" s="21">
        <f>COUNTIF(Table1[director_name],A701)</f>
        <v>1</v>
      </c>
      <c r="C701" s="43">
        <f>ROUND(AVERAGEIF(Table1[director_name],A701,Table1[imdb_score]),2)</f>
        <v>7.2</v>
      </c>
    </row>
    <row r="702" spans="1:3">
      <c r="A702" s="21" t="str">
        <v>Jason Reitman</v>
      </c>
      <c r="B702" s="21">
        <f>COUNTIF(Table1[director_name],A702)</f>
        <v>5</v>
      </c>
      <c r="C702" s="43">
        <f>ROUND(AVERAGEIF(Table1[director_name],A702,Table1[imdb_score]),2)</f>
        <v>7.14</v>
      </c>
    </row>
    <row r="703" spans="1:3">
      <c r="A703" s="21" t="str">
        <v>Jason Zada</v>
      </c>
      <c r="B703" s="21">
        <f>COUNTIF(Table1[director_name],A703)</f>
        <v>1</v>
      </c>
      <c r="C703" s="43">
        <f>ROUND(AVERAGEIF(Table1[director_name],A703,Table1[imdb_score]),2)</f>
        <v>4.8</v>
      </c>
    </row>
    <row r="704" spans="1:3">
      <c r="A704" s="21" t="str">
        <v>Jaume Balagueró</v>
      </c>
      <c r="B704" s="21">
        <f>COUNTIF(Table1[director_name],A704)</f>
        <v>2</v>
      </c>
      <c r="C704" s="43">
        <f>ROUND(AVERAGEIF(Table1[director_name],A704,Table1[imdb_score]),2)</f>
        <v>6</v>
      </c>
    </row>
    <row r="705" spans="1:3">
      <c r="A705" s="21" t="str">
        <v>Jaume Collet-Serra</v>
      </c>
      <c r="B705" s="21">
        <f>COUNTIF(Table1[director_name],A705)</f>
        <v>5</v>
      </c>
      <c r="C705" s="43">
        <f>ROUND(AVERAGEIF(Table1[director_name],A705,Table1[imdb_score]),2)</f>
        <v>6.52</v>
      </c>
    </row>
    <row r="706" spans="1:3">
      <c r="A706" s="21" t="str">
        <v>Jay Chandrasekhar</v>
      </c>
      <c r="B706" s="21">
        <f>COUNTIF(Table1[director_name],A706)</f>
        <v>4</v>
      </c>
      <c r="C706" s="43">
        <f>ROUND(AVERAGEIF(Table1[director_name],A706,Table1[imdb_score]),2)</f>
        <v>6.03</v>
      </c>
    </row>
    <row r="707" spans="1:3">
      <c r="A707" s="21" t="str">
        <v>Jay Duplass</v>
      </c>
      <c r="B707" s="21">
        <f>COUNTIF(Table1[director_name],A707)</f>
        <v>3</v>
      </c>
      <c r="C707" s="43">
        <f>ROUND(AVERAGEIF(Table1[director_name],A707,Table1[imdb_score]),2)</f>
        <v>6.47</v>
      </c>
    </row>
    <row r="708" spans="1:3">
      <c r="A708" s="21" t="str">
        <v>Jay Levey</v>
      </c>
      <c r="B708" s="21">
        <f>COUNTIF(Table1[director_name],A708)</f>
        <v>1</v>
      </c>
      <c r="C708" s="43">
        <f>ROUND(AVERAGEIF(Table1[director_name],A708,Table1[imdb_score]),2)</f>
        <v>7</v>
      </c>
    </row>
    <row r="709" spans="1:3">
      <c r="A709" s="21" t="str">
        <v>Jay Roach</v>
      </c>
      <c r="B709" s="21">
        <f>COUNTIF(Table1[director_name],A709)</f>
        <v>7</v>
      </c>
      <c r="C709" s="43">
        <f>ROUND(AVERAGEIF(Table1[director_name],A709,Table1[imdb_score]),2)</f>
        <v>6.57</v>
      </c>
    </row>
    <row r="710" spans="1:3">
      <c r="A710" s="21" t="str">
        <v>Jay Russell</v>
      </c>
      <c r="B710" s="21">
        <f>COUNTIF(Table1[director_name],A710)</f>
        <v>3</v>
      </c>
      <c r="C710" s="43">
        <f>ROUND(AVERAGEIF(Table1[director_name],A710,Table1[imdb_score]),2)</f>
        <v>6.73</v>
      </c>
    </row>
    <row r="711" spans="1:3">
      <c r="A711" s="21" t="str">
        <v>Jean-François Richet</v>
      </c>
      <c r="B711" s="21">
        <f>COUNTIF(Table1[director_name],A711)</f>
        <v>1</v>
      </c>
      <c r="C711" s="43">
        <f>ROUND(AVERAGEIF(Table1[director_name],A711,Table1[imdb_score]),2)</f>
        <v>6.3</v>
      </c>
    </row>
    <row r="712" spans="1:3">
      <c r="A712" s="21" t="str">
        <v>Jean-Jacques Annaud</v>
      </c>
      <c r="B712" s="21">
        <f>COUNTIF(Table1[director_name],A712)</f>
        <v>3</v>
      </c>
      <c r="C712" s="43">
        <f>ROUND(AVERAGEIF(Table1[director_name],A712,Table1[imdb_score]),2)</f>
        <v>7.23</v>
      </c>
    </row>
    <row r="713" spans="1:3">
      <c r="A713" s="21" t="str">
        <v>Jean-Jacques Mantello</v>
      </c>
      <c r="B713" s="21">
        <f>COUNTIF(Table1[director_name],A713)</f>
        <v>1</v>
      </c>
      <c r="C713" s="43">
        <f>ROUND(AVERAGEIF(Table1[director_name],A713,Table1[imdb_score]),2)</f>
        <v>6.5</v>
      </c>
    </row>
    <row r="714" spans="1:3">
      <c r="A714" s="21" t="str">
        <v>Jean-Marc Vallée</v>
      </c>
      <c r="B714" s="21">
        <f>COUNTIF(Table1[director_name],A714)</f>
        <v>3</v>
      </c>
      <c r="C714" s="43">
        <f>ROUND(AVERAGEIF(Table1[director_name],A714,Table1[imdb_score]),2)</f>
        <v>7.47</v>
      </c>
    </row>
    <row r="715" spans="1:3">
      <c r="A715" s="21" t="str">
        <v>Jean-Marie Poiré</v>
      </c>
      <c r="B715" s="21">
        <f>COUNTIF(Table1[director_name],A715)</f>
        <v>3</v>
      </c>
      <c r="C715" s="43">
        <f>ROUND(AVERAGEIF(Table1[director_name],A715,Table1[imdb_score]),2)</f>
        <v>6.27</v>
      </c>
    </row>
    <row r="716" spans="1:3">
      <c r="A716" s="21" t="str">
        <v>Jeannot Szwarc</v>
      </c>
      <c r="B716" s="21">
        <f>COUNTIF(Table1[director_name],A716)</f>
        <v>1</v>
      </c>
      <c r="C716" s="43">
        <f>ROUND(AVERAGEIF(Table1[director_name],A716,Table1[imdb_score]),2)</f>
        <v>5.7</v>
      </c>
    </row>
    <row r="717" spans="1:3">
      <c r="A717" s="21" t="str">
        <v>Jean-Paul Rappeneau</v>
      </c>
      <c r="B717" s="21">
        <f>COUNTIF(Table1[director_name],A717)</f>
        <v>1</v>
      </c>
      <c r="C717" s="43">
        <f>ROUND(AVERAGEIF(Table1[director_name],A717,Table1[imdb_score]),2)</f>
        <v>6.9</v>
      </c>
    </row>
    <row r="718" spans="1:3">
      <c r="A718" s="21" t="str">
        <v>Jean-Pierre Jeunet</v>
      </c>
      <c r="B718" s="21">
        <f>COUNTIF(Table1[director_name],A718)</f>
        <v>5</v>
      </c>
      <c r="C718" s="43">
        <f>ROUND(AVERAGEIF(Table1[director_name],A718,Table1[imdb_score]),2)</f>
        <v>7.34</v>
      </c>
    </row>
    <row r="719" spans="1:3">
      <c r="A719" s="21" t="str">
        <v>Jeb Stuart</v>
      </c>
      <c r="B719" s="21">
        <f>COUNTIF(Table1[director_name],A719)</f>
        <v>1</v>
      </c>
      <c r="C719" s="43">
        <f>ROUND(AVERAGEIF(Table1[director_name],A719,Table1[imdb_score]),2)</f>
        <v>6.4</v>
      </c>
    </row>
    <row r="720" spans="1:3">
      <c r="A720" s="21" t="str">
        <v>Jee-woon Kim</v>
      </c>
      <c r="B720" s="21">
        <f>COUNTIF(Table1[director_name],A720)</f>
        <v>2</v>
      </c>
      <c r="C720" s="43">
        <f>ROUND(AVERAGEIF(Table1[director_name],A720,Table1[imdb_score]),2)</f>
        <v>6.85</v>
      </c>
    </row>
    <row r="721" spans="1:3">
      <c r="A721" s="21" t="str">
        <v>Jeff Burr</v>
      </c>
      <c r="B721" s="21">
        <f>COUNTIF(Table1[director_name],A721)</f>
        <v>1</v>
      </c>
      <c r="C721" s="43">
        <f>ROUND(AVERAGEIF(Table1[director_name],A721,Table1[imdb_score]),2)</f>
        <v>5.9</v>
      </c>
    </row>
    <row r="722" spans="1:3">
      <c r="A722" s="21" t="str">
        <v>Jeff Franklin</v>
      </c>
      <c r="B722" s="21">
        <f>COUNTIF(Table1[director_name],A722)</f>
        <v>1</v>
      </c>
      <c r="C722" s="43">
        <f>ROUND(AVERAGEIF(Table1[director_name],A722,Table1[imdb_score]),2)</f>
        <v>5.8</v>
      </c>
    </row>
    <row r="723" spans="1:3">
      <c r="A723" s="21" t="str">
        <v>Jeff Garlin</v>
      </c>
      <c r="B723" s="21">
        <f>COUNTIF(Table1[director_name],A723)</f>
        <v>1</v>
      </c>
      <c r="C723" s="43">
        <f>ROUND(AVERAGEIF(Table1[director_name],A723,Table1[imdb_score]),2)</f>
        <v>6.2</v>
      </c>
    </row>
    <row r="724" spans="1:3">
      <c r="A724" s="21" t="str">
        <v>Jeff Kanew</v>
      </c>
      <c r="B724" s="21">
        <f>COUNTIF(Table1[director_name],A724)</f>
        <v>1</v>
      </c>
      <c r="C724" s="43">
        <f>ROUND(AVERAGEIF(Table1[director_name],A724,Table1[imdb_score]),2)</f>
        <v>5.5</v>
      </c>
    </row>
    <row r="725" spans="1:3">
      <c r="A725" s="21" t="str">
        <v>Jeff Lowell</v>
      </c>
      <c r="B725" s="21">
        <f>COUNTIF(Table1[director_name],A725)</f>
        <v>1</v>
      </c>
      <c r="C725" s="43">
        <f>ROUND(AVERAGEIF(Table1[director_name],A725,Table1[imdb_score]),2)</f>
        <v>5.2</v>
      </c>
    </row>
    <row r="726" spans="1:3">
      <c r="A726" s="21" t="str">
        <v>Jeff Nichols</v>
      </c>
      <c r="B726" s="21">
        <f>COUNTIF(Table1[director_name],A726)</f>
        <v>3</v>
      </c>
      <c r="C726" s="43">
        <f>ROUND(AVERAGEIF(Table1[director_name],A726,Table1[imdb_score]),2)</f>
        <v>7.17</v>
      </c>
    </row>
    <row r="727" spans="1:3">
      <c r="A727" s="21" t="str">
        <v>Jeff Schaffer</v>
      </c>
      <c r="B727" s="21">
        <f>COUNTIF(Table1[director_name],A727)</f>
        <v>1</v>
      </c>
      <c r="C727" s="43">
        <f>ROUND(AVERAGEIF(Table1[director_name],A727,Table1[imdb_score]),2)</f>
        <v>6.6</v>
      </c>
    </row>
    <row r="728" spans="1:3">
      <c r="A728" s="21" t="str">
        <v>Jeff Tremaine</v>
      </c>
      <c r="B728" s="21">
        <f>COUNTIF(Table1[director_name],A728)</f>
        <v>3</v>
      </c>
      <c r="C728" s="43">
        <f>ROUND(AVERAGEIF(Table1[director_name],A728,Table1[imdb_score]),2)</f>
        <v>6.77</v>
      </c>
    </row>
    <row r="729" spans="1:3">
      <c r="A729" s="21" t="str">
        <v>Jeff Wadlow</v>
      </c>
      <c r="B729" s="21">
        <f>COUNTIF(Table1[director_name],A729)</f>
        <v>3</v>
      </c>
      <c r="C729" s="43">
        <f>ROUND(AVERAGEIF(Table1[director_name],A729,Table1[imdb_score]),2)</f>
        <v>6.37</v>
      </c>
    </row>
    <row r="730" spans="1:3">
      <c r="A730" s="21" t="str">
        <v>Jeffrey W. Byrd</v>
      </c>
      <c r="B730" s="21">
        <f>COUNTIF(Table1[director_name],A730)</f>
        <v>1</v>
      </c>
      <c r="C730" s="43">
        <f>ROUND(AVERAGEIF(Table1[director_name],A730,Table1[imdb_score]),2)</f>
        <v>4.0999999999999996</v>
      </c>
    </row>
    <row r="731" spans="1:3">
      <c r="A731" s="21" t="str">
        <v>Je-kyu Kang</v>
      </c>
      <c r="B731" s="21">
        <f>COUNTIF(Table1[director_name],A731)</f>
        <v>1</v>
      </c>
      <c r="C731" s="43">
        <f>ROUND(AVERAGEIF(Table1[director_name],A731,Table1[imdb_score]),2)</f>
        <v>8.1</v>
      </c>
    </row>
    <row r="732" spans="1:3">
      <c r="A732" s="21" t="str">
        <v>Jennifer Flackett</v>
      </c>
      <c r="B732" s="21">
        <f>COUNTIF(Table1[director_name],A732)</f>
        <v>1</v>
      </c>
      <c r="C732" s="43">
        <f>ROUND(AVERAGEIF(Table1[director_name],A732,Table1[imdb_score]),2)</f>
        <v>6</v>
      </c>
    </row>
    <row r="733" spans="1:3">
      <c r="A733" s="21" t="str">
        <v>Jennifer Wynne Farmer</v>
      </c>
      <c r="B733" s="21">
        <f>COUNTIF(Table1[director_name],A733)</f>
        <v>1</v>
      </c>
      <c r="C733" s="43">
        <f>ROUND(AVERAGEIF(Table1[director_name],A733,Table1[imdb_score]),2)</f>
        <v>6.5</v>
      </c>
    </row>
    <row r="734" spans="1:3">
      <c r="A734" s="21" t="str">
        <v>Jennifer Yuh Nelson</v>
      </c>
      <c r="B734" s="21">
        <f>COUNTIF(Table1[director_name],A734)</f>
        <v>1</v>
      </c>
      <c r="C734" s="43">
        <f>ROUND(AVERAGEIF(Table1[director_name],A734,Table1[imdb_score]),2)</f>
        <v>7.3</v>
      </c>
    </row>
    <row r="735" spans="1:3">
      <c r="A735" s="21" t="str">
        <v>Jeremy Degruson</v>
      </c>
      <c r="B735" s="21">
        <f>COUNTIF(Table1[director_name],A735)</f>
        <v>1</v>
      </c>
      <c r="C735" s="43">
        <f>ROUND(AVERAGEIF(Table1[director_name],A735,Table1[imdb_score]),2)</f>
        <v>6.3</v>
      </c>
    </row>
    <row r="736" spans="1:3">
      <c r="A736" s="21" t="str">
        <v>Jeremy Leven</v>
      </c>
      <c r="B736" s="21">
        <f>COUNTIF(Table1[director_name],A736)</f>
        <v>1</v>
      </c>
      <c r="C736" s="43">
        <f>ROUND(AVERAGEIF(Table1[director_name],A736,Table1[imdb_score]),2)</f>
        <v>6.8</v>
      </c>
    </row>
    <row r="737" spans="1:3">
      <c r="A737" s="21" t="str">
        <v>Jeremy Saulnier</v>
      </c>
      <c r="B737" s="21">
        <f>COUNTIF(Table1[director_name],A737)</f>
        <v>2</v>
      </c>
      <c r="C737" s="43">
        <f>ROUND(AVERAGEIF(Table1[director_name],A737,Table1[imdb_score]),2)</f>
        <v>7.1</v>
      </c>
    </row>
    <row r="738" spans="1:3">
      <c r="A738" s="21" t="str">
        <v>Jerome Robbins</v>
      </c>
      <c r="B738" s="21">
        <f>COUNTIF(Table1[director_name],A738)</f>
        <v>1</v>
      </c>
      <c r="C738" s="43">
        <f>ROUND(AVERAGEIF(Table1[director_name],A738,Table1[imdb_score]),2)</f>
        <v>7.6</v>
      </c>
    </row>
    <row r="739" spans="1:3">
      <c r="A739" s="21" t="str">
        <v>Jerry Jameson</v>
      </c>
      <c r="B739" s="21">
        <f>COUNTIF(Table1[director_name],A739)</f>
        <v>2</v>
      </c>
      <c r="C739" s="43">
        <f>ROUND(AVERAGEIF(Table1[director_name],A739,Table1[imdb_score]),2)</f>
        <v>5</v>
      </c>
    </row>
    <row r="740" spans="1:3">
      <c r="A740" s="21" t="str">
        <v>Jerry Zaks</v>
      </c>
      <c r="B740" s="21">
        <f>COUNTIF(Table1[director_name],A740)</f>
        <v>1</v>
      </c>
      <c r="C740" s="43">
        <f>ROUND(AVERAGEIF(Table1[director_name],A740,Table1[imdb_score]),2)</f>
        <v>6.7</v>
      </c>
    </row>
    <row r="741" spans="1:3">
      <c r="A741" s="21" t="str">
        <v>Jerry Zucker</v>
      </c>
      <c r="B741" s="21">
        <f>COUNTIF(Table1[director_name],A741)</f>
        <v>3</v>
      </c>
      <c r="C741" s="43">
        <f>ROUND(AVERAGEIF(Table1[director_name],A741,Table1[imdb_score]),2)</f>
        <v>6.43</v>
      </c>
    </row>
    <row r="742" spans="1:3">
      <c r="A742" s="21" t="str">
        <v>Jesse Dylan</v>
      </c>
      <c r="B742" s="21">
        <f>COUNTIF(Table1[director_name],A742)</f>
        <v>3</v>
      </c>
      <c r="C742" s="43">
        <f>ROUND(AVERAGEIF(Table1[director_name],A742,Table1[imdb_score]),2)</f>
        <v>6.03</v>
      </c>
    </row>
    <row r="743" spans="1:3">
      <c r="A743" s="21" t="str">
        <v>Jesse Peretz</v>
      </c>
      <c r="B743" s="21">
        <f>COUNTIF(Table1[director_name],A743)</f>
        <v>2</v>
      </c>
      <c r="C743" s="43">
        <f>ROUND(AVERAGEIF(Table1[director_name],A743,Table1[imdb_score]),2)</f>
        <v>5.95</v>
      </c>
    </row>
    <row r="744" spans="1:3">
      <c r="A744" s="21" t="str">
        <v>Jesse Vaughan</v>
      </c>
      <c r="B744" s="21">
        <f>COUNTIF(Table1[director_name],A744)</f>
        <v>1</v>
      </c>
      <c r="C744" s="43">
        <f>ROUND(AVERAGEIF(Table1[director_name],A744,Table1[imdb_score]),2)</f>
        <v>4.5</v>
      </c>
    </row>
    <row r="745" spans="1:3">
      <c r="A745" s="21" t="str">
        <v>Jessie Nelson</v>
      </c>
      <c r="B745" s="21">
        <f>COUNTIF(Table1[director_name],A745)</f>
        <v>2</v>
      </c>
      <c r="C745" s="43">
        <f>ROUND(AVERAGEIF(Table1[director_name],A745,Table1[imdb_score]),2)</f>
        <v>6.65</v>
      </c>
    </row>
    <row r="746" spans="1:3">
      <c r="A746" s="21" t="str">
        <v>Jessy Terrero</v>
      </c>
      <c r="B746" s="21">
        <f>COUNTIF(Table1[director_name],A746)</f>
        <v>1</v>
      </c>
      <c r="C746" s="43">
        <f>ROUND(AVERAGEIF(Table1[director_name],A746,Table1[imdb_score]),2)</f>
        <v>4.4000000000000004</v>
      </c>
    </row>
    <row r="747" spans="1:3">
      <c r="A747" s="21" t="str">
        <v>Jez Butterworth</v>
      </c>
      <c r="B747" s="21">
        <f>COUNTIF(Table1[director_name],A747)</f>
        <v>1</v>
      </c>
      <c r="C747" s="43">
        <f>ROUND(AVERAGEIF(Table1[director_name],A747,Table1[imdb_score]),2)</f>
        <v>6.1</v>
      </c>
    </row>
    <row r="748" spans="1:3">
      <c r="A748" s="21" t="str">
        <v>Jill Sprecher</v>
      </c>
      <c r="B748" s="21">
        <f>COUNTIF(Table1[director_name],A748)</f>
        <v>1</v>
      </c>
      <c r="C748" s="43">
        <f>ROUND(AVERAGEIF(Table1[director_name],A748,Table1[imdb_score]),2)</f>
        <v>7.1</v>
      </c>
    </row>
    <row r="749" spans="1:3">
      <c r="A749" s="21" t="str">
        <v>Jim Abrahams</v>
      </c>
      <c r="B749" s="21">
        <f>COUNTIF(Table1[director_name],A749)</f>
        <v>1</v>
      </c>
      <c r="C749" s="43">
        <f>ROUND(AVERAGEIF(Table1[director_name],A749,Table1[imdb_score]),2)</f>
        <v>7.8</v>
      </c>
    </row>
    <row r="750" spans="1:3">
      <c r="A750" s="21" t="str">
        <v>Jim Fall</v>
      </c>
      <c r="B750" s="21">
        <f>COUNTIF(Table1[director_name],A750)</f>
        <v>1</v>
      </c>
      <c r="C750" s="43">
        <f>ROUND(AVERAGEIF(Table1[director_name],A750,Table1[imdb_score]),2)</f>
        <v>5.3</v>
      </c>
    </row>
    <row r="751" spans="1:3">
      <c r="A751" s="21" t="str">
        <v>Jim Field Smith</v>
      </c>
      <c r="B751" s="21">
        <f>COUNTIF(Table1[director_name],A751)</f>
        <v>1</v>
      </c>
      <c r="C751" s="43">
        <f>ROUND(AVERAGEIF(Table1[director_name],A751,Table1[imdb_score]),2)</f>
        <v>6.4</v>
      </c>
    </row>
    <row r="752" spans="1:3">
      <c r="A752" s="21" t="str">
        <v>Jim Gillespie</v>
      </c>
      <c r="B752" s="21">
        <f>COUNTIF(Table1[director_name],A752)</f>
        <v>1</v>
      </c>
      <c r="C752" s="43">
        <f>ROUND(AVERAGEIF(Table1[director_name],A752,Table1[imdb_score]),2)</f>
        <v>5.6</v>
      </c>
    </row>
    <row r="753" spans="1:3">
      <c r="A753" s="21" t="str">
        <v>Jim Goddard</v>
      </c>
      <c r="B753" s="21">
        <f>COUNTIF(Table1[director_name],A753)</f>
        <v>1</v>
      </c>
      <c r="C753" s="43">
        <f>ROUND(AVERAGEIF(Table1[director_name],A753,Table1[imdb_score]),2)</f>
        <v>3</v>
      </c>
    </row>
    <row r="754" spans="1:3">
      <c r="A754" s="21" t="str">
        <v>Jim Hanon</v>
      </c>
      <c r="B754" s="21">
        <f>COUNTIF(Table1[director_name],A754)</f>
        <v>1</v>
      </c>
      <c r="C754" s="43">
        <f>ROUND(AVERAGEIF(Table1[director_name],A754,Table1[imdb_score]),2)</f>
        <v>7</v>
      </c>
    </row>
    <row r="755" spans="1:3">
      <c r="A755" s="21" t="str">
        <v>Jim Mickle</v>
      </c>
      <c r="B755" s="21">
        <f>COUNTIF(Table1[director_name],A755)</f>
        <v>1</v>
      </c>
      <c r="C755" s="43">
        <f>ROUND(AVERAGEIF(Table1[director_name],A755,Table1[imdb_score]),2)</f>
        <v>6.5</v>
      </c>
    </row>
    <row r="756" spans="1:3">
      <c r="A756" s="21" t="str">
        <v>Jim Sheridan</v>
      </c>
      <c r="B756" s="21">
        <f>COUNTIF(Table1[director_name],A756)</f>
        <v>3</v>
      </c>
      <c r="C756" s="43">
        <f>ROUND(AVERAGEIF(Table1[director_name],A756,Table1[imdb_score]),2)</f>
        <v>6.03</v>
      </c>
    </row>
    <row r="757" spans="1:3">
      <c r="A757" s="21" t="str">
        <v>Jim Sonzero</v>
      </c>
      <c r="B757" s="21">
        <f>COUNTIF(Table1[director_name],A757)</f>
        <v>1</v>
      </c>
      <c r="C757" s="43">
        <f>ROUND(AVERAGEIF(Table1[director_name],A757,Table1[imdb_score]),2)</f>
        <v>4.7</v>
      </c>
    </row>
    <row r="758" spans="1:3">
      <c r="A758" s="21" t="str">
        <v>Jimmy Hayward</v>
      </c>
      <c r="B758" s="21">
        <f>COUNTIF(Table1[director_name],A758)</f>
        <v>2</v>
      </c>
      <c r="C758" s="43">
        <f>ROUND(AVERAGEIF(Table1[director_name],A758,Table1[imdb_score]),2)</f>
        <v>5.3</v>
      </c>
    </row>
    <row r="759" spans="1:3">
      <c r="A759" s="21" t="str">
        <v>Jirí Menzel</v>
      </c>
      <c r="B759" s="21">
        <f>COUNTIF(Table1[director_name],A759)</f>
        <v>1</v>
      </c>
      <c r="C759" s="43">
        <f>ROUND(AVERAGEIF(Table1[director_name],A759,Table1[imdb_score]),2)</f>
        <v>7.4</v>
      </c>
    </row>
    <row r="760" spans="1:3">
      <c r="A760" s="21" t="str">
        <v>Joan Chen</v>
      </c>
      <c r="B760" s="21">
        <f>COUNTIF(Table1[director_name],A760)</f>
        <v>1</v>
      </c>
      <c r="C760" s="43">
        <f>ROUND(AVERAGEIF(Table1[director_name],A760,Table1[imdb_score]),2)</f>
        <v>5.5</v>
      </c>
    </row>
    <row r="761" spans="1:3">
      <c r="A761" s="21" t="str">
        <v>Joby Harold</v>
      </c>
      <c r="B761" s="21">
        <f>COUNTIF(Table1[director_name],A761)</f>
        <v>1</v>
      </c>
      <c r="C761" s="43">
        <f>ROUND(AVERAGEIF(Table1[director_name],A761,Table1[imdb_score]),2)</f>
        <v>6.5</v>
      </c>
    </row>
    <row r="762" spans="1:3">
      <c r="A762" s="21" t="str">
        <v>Jodie Foster</v>
      </c>
      <c r="B762" s="21">
        <f>COUNTIF(Table1[director_name],A762)</f>
        <v>3</v>
      </c>
      <c r="C762" s="43">
        <f>ROUND(AVERAGEIF(Table1[director_name],A762,Table1[imdb_score]),2)</f>
        <v>6.67</v>
      </c>
    </row>
    <row r="763" spans="1:3">
      <c r="A763" s="21" t="str">
        <v>Jody Hill</v>
      </c>
      <c r="B763" s="21">
        <f>COUNTIF(Table1[director_name],A763)</f>
        <v>1</v>
      </c>
      <c r="C763" s="43">
        <f>ROUND(AVERAGEIF(Table1[director_name],A763,Table1[imdb_score]),2)</f>
        <v>5.8</v>
      </c>
    </row>
    <row r="764" spans="1:3">
      <c r="A764" s="21" t="str">
        <v>Joe Berlinger</v>
      </c>
      <c r="B764" s="21">
        <f>COUNTIF(Table1[director_name],A764)</f>
        <v>1</v>
      </c>
      <c r="C764" s="43">
        <f>ROUND(AVERAGEIF(Table1[director_name],A764,Table1[imdb_score]),2)</f>
        <v>4</v>
      </c>
    </row>
    <row r="765" spans="1:3">
      <c r="A765" s="21" t="str">
        <v>Joe Camp</v>
      </c>
      <c r="B765" s="21">
        <f>COUNTIF(Table1[director_name],A765)</f>
        <v>1</v>
      </c>
      <c r="C765" s="43">
        <f>ROUND(AVERAGEIF(Table1[director_name],A765,Table1[imdb_score]),2)</f>
        <v>6.1</v>
      </c>
    </row>
    <row r="766" spans="1:3">
      <c r="A766" s="21" t="str">
        <v>Joe Carnahan</v>
      </c>
      <c r="B766" s="21">
        <f>COUNTIF(Table1[director_name],A766)</f>
        <v>3</v>
      </c>
      <c r="C766" s="43">
        <f>ROUND(AVERAGEIF(Table1[director_name],A766,Table1[imdb_score]),2)</f>
        <v>6.9</v>
      </c>
    </row>
    <row r="767" spans="1:3">
      <c r="A767" s="21" t="str">
        <v>Joe Chappelle</v>
      </c>
      <c r="B767" s="21">
        <f>COUNTIF(Table1[director_name],A767)</f>
        <v>1</v>
      </c>
      <c r="C767" s="43">
        <f>ROUND(AVERAGEIF(Table1[director_name],A767,Table1[imdb_score]),2)</f>
        <v>4.9000000000000004</v>
      </c>
    </row>
    <row r="768" spans="1:3">
      <c r="A768" s="21" t="str">
        <v>Joe Charbanic</v>
      </c>
      <c r="B768" s="21">
        <f>COUNTIF(Table1[director_name],A768)</f>
        <v>1</v>
      </c>
      <c r="C768" s="43">
        <f>ROUND(AVERAGEIF(Table1[director_name],A768,Table1[imdb_score]),2)</f>
        <v>5.3</v>
      </c>
    </row>
    <row r="769" spans="1:3">
      <c r="A769" s="21" t="str">
        <v>Joe Cornish</v>
      </c>
      <c r="B769" s="21">
        <f>COUNTIF(Table1[director_name],A769)</f>
        <v>1</v>
      </c>
      <c r="C769" s="43">
        <f>ROUND(AVERAGEIF(Table1[director_name],A769,Table1[imdb_score]),2)</f>
        <v>6.6</v>
      </c>
    </row>
    <row r="770" spans="1:3">
      <c r="A770" s="21" t="str">
        <v>Joe Dante</v>
      </c>
      <c r="B770" s="21">
        <f>COUNTIF(Table1[director_name],A770)</f>
        <v>6</v>
      </c>
      <c r="C770" s="43">
        <f>ROUND(AVERAGEIF(Table1[director_name],A770,Table1[imdb_score]),2)</f>
        <v>6.4</v>
      </c>
    </row>
    <row r="771" spans="1:3">
      <c r="A771" s="21" t="str">
        <v>Joe Johnston</v>
      </c>
      <c r="B771" s="21">
        <f>COUNTIF(Table1[director_name],A771)</f>
        <v>4</v>
      </c>
      <c r="C771" s="43">
        <f>ROUND(AVERAGEIF(Table1[director_name],A771,Table1[imdb_score]),2)</f>
        <v>6.33</v>
      </c>
    </row>
    <row r="772" spans="1:3">
      <c r="A772" s="21" t="str">
        <v>Joe Nussbaum</v>
      </c>
      <c r="B772" s="21">
        <f>COUNTIF(Table1[director_name],A772)</f>
        <v>3</v>
      </c>
      <c r="C772" s="43">
        <f>ROUND(AVERAGEIF(Table1[director_name],A772,Table1[imdb_score]),2)</f>
        <v>5.67</v>
      </c>
    </row>
    <row r="773" spans="1:3">
      <c r="A773" s="21" t="str">
        <v>Joe Pytka</v>
      </c>
      <c r="B773" s="21">
        <f>COUNTIF(Table1[director_name],A773)</f>
        <v>1</v>
      </c>
      <c r="C773" s="43">
        <f>ROUND(AVERAGEIF(Table1[director_name],A773,Table1[imdb_score]),2)</f>
        <v>6.3</v>
      </c>
    </row>
    <row r="774" spans="1:3">
      <c r="A774" s="21" t="str">
        <v>Joe Roth</v>
      </c>
      <c r="B774" s="21">
        <f>COUNTIF(Table1[director_name],A774)</f>
        <v>2</v>
      </c>
      <c r="C774" s="43">
        <f>ROUND(AVERAGEIF(Table1[director_name],A774,Table1[imdb_score]),2)</f>
        <v>5.45</v>
      </c>
    </row>
    <row r="775" spans="1:3">
      <c r="A775" s="21" t="str">
        <v>Joe Swanberg</v>
      </c>
      <c r="B775" s="21">
        <f>COUNTIF(Table1[director_name],A775)</f>
        <v>1</v>
      </c>
      <c r="C775" s="43">
        <f>ROUND(AVERAGEIF(Table1[director_name],A775,Table1[imdb_score]),2)</f>
        <v>5.6</v>
      </c>
    </row>
    <row r="776" spans="1:3">
      <c r="A776" s="21" t="str">
        <v>Joe Wright</v>
      </c>
      <c r="B776" s="21">
        <f>COUNTIF(Table1[director_name],A776)</f>
        <v>5</v>
      </c>
      <c r="C776" s="43">
        <f>ROUND(AVERAGEIF(Table1[director_name],A776,Table1[imdb_score]),2)</f>
        <v>6.98</v>
      </c>
    </row>
    <row r="777" spans="1:3">
      <c r="A777" s="21" t="str">
        <v>Joel Coen</v>
      </c>
      <c r="B777" s="21">
        <f>COUNTIF(Table1[director_name],A777)</f>
        <v>4</v>
      </c>
      <c r="C777" s="43">
        <f>ROUND(AVERAGEIF(Table1[director_name],A777,Table1[imdb_score]),2)</f>
        <v>7.4</v>
      </c>
    </row>
    <row r="778" spans="1:3">
      <c r="A778" s="21" t="str">
        <v>Joel Edgerton</v>
      </c>
      <c r="B778" s="21">
        <f>COUNTIF(Table1[director_name],A778)</f>
        <v>1</v>
      </c>
      <c r="C778" s="43">
        <f>ROUND(AVERAGEIF(Table1[director_name],A778,Table1[imdb_score]),2)</f>
        <v>7.1</v>
      </c>
    </row>
    <row r="779" spans="1:3">
      <c r="A779" s="21" t="str">
        <v>Joel Gallen</v>
      </c>
      <c r="B779" s="21">
        <f>COUNTIF(Table1[director_name],A779)</f>
        <v>1</v>
      </c>
      <c r="C779" s="43">
        <f>ROUND(AVERAGEIF(Table1[director_name],A779,Table1[imdb_score]),2)</f>
        <v>5.7</v>
      </c>
    </row>
    <row r="780" spans="1:3">
      <c r="A780" s="21" t="str">
        <v>Joel Schumacher</v>
      </c>
      <c r="B780" s="21">
        <f>COUNTIF(Table1[director_name],A780)</f>
        <v>12</v>
      </c>
      <c r="C780" s="43">
        <f>ROUND(AVERAGEIF(Table1[director_name],A780,Table1[imdb_score]),2)</f>
        <v>6.34</v>
      </c>
    </row>
    <row r="781" spans="1:3">
      <c r="A781" s="21" t="str">
        <v>Joel Zwick</v>
      </c>
      <c r="B781" s="21">
        <f>COUNTIF(Table1[director_name],A781)</f>
        <v>2</v>
      </c>
      <c r="C781" s="43">
        <f>ROUND(AVERAGEIF(Table1[director_name],A781,Table1[imdb_score]),2)</f>
        <v>5.45</v>
      </c>
    </row>
    <row r="782" spans="1:3">
      <c r="A782" s="21" t="str">
        <v>Joey Lauren Adams</v>
      </c>
      <c r="B782" s="21">
        <f>COUNTIF(Table1[director_name],A782)</f>
        <v>1</v>
      </c>
      <c r="C782" s="43">
        <f>ROUND(AVERAGEIF(Table1[director_name],A782,Table1[imdb_score]),2)</f>
        <v>6.2</v>
      </c>
    </row>
    <row r="783" spans="1:3">
      <c r="A783" s="21" t="str">
        <v>John A. Davis</v>
      </c>
      <c r="B783" s="21">
        <f>COUNTIF(Table1[director_name],A783)</f>
        <v>2</v>
      </c>
      <c r="C783" s="43">
        <f>ROUND(AVERAGEIF(Table1[director_name],A783,Table1[imdb_score]),2)</f>
        <v>5.95</v>
      </c>
    </row>
    <row r="784" spans="1:3">
      <c r="A784" s="21" t="str">
        <v>John Badham</v>
      </c>
      <c r="B784" s="21">
        <f>COUNTIF(Table1[director_name],A784)</f>
        <v>1</v>
      </c>
      <c r="C784" s="43">
        <f>ROUND(AVERAGEIF(Table1[director_name],A784,Table1[imdb_score]),2)</f>
        <v>7.1</v>
      </c>
    </row>
    <row r="785" spans="1:3">
      <c r="A785" s="21" t="str">
        <v>John Bonito</v>
      </c>
      <c r="B785" s="21">
        <f>COUNTIF(Table1[director_name],A785)</f>
        <v>1</v>
      </c>
      <c r="C785" s="43">
        <f>ROUND(AVERAGEIF(Table1[director_name],A785,Table1[imdb_score]),2)</f>
        <v>4.7</v>
      </c>
    </row>
    <row r="786" spans="1:3">
      <c r="A786" s="21" t="str">
        <v>John Boorman</v>
      </c>
      <c r="B786" s="21">
        <f>COUNTIF(Table1[director_name],A786)</f>
        <v>1</v>
      </c>
      <c r="C786" s="43">
        <f>ROUND(AVERAGEIF(Table1[director_name],A786,Table1[imdb_score]),2)</f>
        <v>6.1</v>
      </c>
    </row>
    <row r="787" spans="1:3">
      <c r="A787" s="21" t="str">
        <v>John 'Bud' Cardos</v>
      </c>
      <c r="B787" s="21">
        <f>COUNTIF(Table1[director_name],A787)</f>
        <v>1</v>
      </c>
      <c r="C787" s="43">
        <f>ROUND(AVERAGEIF(Table1[director_name],A787,Table1[imdb_score]),2)</f>
        <v>5.9</v>
      </c>
    </row>
    <row r="788" spans="1:3">
      <c r="A788" s="21" t="str">
        <v>John Cameron Mitchell</v>
      </c>
      <c r="B788" s="21">
        <f>COUNTIF(Table1[director_name],A788)</f>
        <v>3</v>
      </c>
      <c r="C788" s="43">
        <f>ROUND(AVERAGEIF(Table1[director_name],A788,Table1[imdb_score]),2)</f>
        <v>7.1</v>
      </c>
    </row>
    <row r="789" spans="1:3">
      <c r="A789" s="21" t="str">
        <v>John Carl Buechler</v>
      </c>
      <c r="B789" s="21">
        <f>COUNTIF(Table1[director_name],A789)</f>
        <v>1</v>
      </c>
      <c r="C789" s="43">
        <f>ROUND(AVERAGEIF(Table1[director_name],A789,Table1[imdb_score]),2)</f>
        <v>5.3</v>
      </c>
    </row>
    <row r="790" spans="1:3">
      <c r="A790" s="21" t="str">
        <v>John Carney</v>
      </c>
      <c r="B790" s="21">
        <f>COUNTIF(Table1[director_name],A790)</f>
        <v>2</v>
      </c>
      <c r="C790" s="43">
        <f>ROUND(AVERAGEIF(Table1[director_name],A790,Table1[imdb_score]),2)</f>
        <v>7.65</v>
      </c>
    </row>
    <row r="791" spans="1:3">
      <c r="A791" s="21" t="str">
        <v>John Carpenter</v>
      </c>
      <c r="B791" s="21">
        <f>COUNTIF(Table1[director_name],A791)</f>
        <v>10</v>
      </c>
      <c r="C791" s="43">
        <f>ROUND(AVERAGEIF(Table1[director_name],A791,Table1[imdb_score]),2)</f>
        <v>6.73</v>
      </c>
    </row>
    <row r="792" spans="1:3">
      <c r="A792" s="21" t="str">
        <v>John Cornell</v>
      </c>
      <c r="B792" s="21">
        <f>COUNTIF(Table1[director_name],A792)</f>
        <v>1</v>
      </c>
      <c r="C792" s="43">
        <f>ROUND(AVERAGEIF(Table1[director_name],A792,Table1[imdb_score]),2)</f>
        <v>5.5</v>
      </c>
    </row>
    <row r="793" spans="1:3">
      <c r="A793" s="21" t="str">
        <v>John Crowley</v>
      </c>
      <c r="B793" s="21">
        <f>COUNTIF(Table1[director_name],A793)</f>
        <v>1</v>
      </c>
      <c r="C793" s="43">
        <f>ROUND(AVERAGEIF(Table1[director_name],A793,Table1[imdb_score]),2)</f>
        <v>7.5</v>
      </c>
    </row>
    <row r="794" spans="1:3">
      <c r="A794" s="21" t="str">
        <v>John Curran</v>
      </c>
      <c r="B794" s="21">
        <f>COUNTIF(Table1[director_name],A794)</f>
        <v>2</v>
      </c>
      <c r="C794" s="43">
        <f>ROUND(AVERAGEIF(Table1[director_name],A794,Table1[imdb_score]),2)</f>
        <v>6.45</v>
      </c>
    </row>
    <row r="795" spans="1:3">
      <c r="A795" s="21" t="str">
        <v>John Dahl</v>
      </c>
      <c r="B795" s="21">
        <f>COUNTIF(Table1[director_name],A795)</f>
        <v>4</v>
      </c>
      <c r="C795" s="43">
        <f>ROUND(AVERAGEIF(Table1[director_name],A795,Table1[imdb_score]),2)</f>
        <v>6.8</v>
      </c>
    </row>
    <row r="796" spans="1:3">
      <c r="A796" s="21" t="str">
        <v>John Duigan</v>
      </c>
      <c r="B796" s="21">
        <f>COUNTIF(Table1[director_name],A796)</f>
        <v>1</v>
      </c>
      <c r="C796" s="43">
        <f>ROUND(AVERAGEIF(Table1[director_name],A796,Table1[imdb_score]),2)</f>
        <v>5.8</v>
      </c>
    </row>
    <row r="797" spans="1:3">
      <c r="A797" s="21" t="str">
        <v>John Eng</v>
      </c>
      <c r="B797" s="21">
        <f>COUNTIF(Table1[director_name],A797)</f>
        <v>1</v>
      </c>
      <c r="C797" s="43">
        <f>ROUND(AVERAGEIF(Table1[director_name],A797,Table1[imdb_score]),2)</f>
        <v>5.6</v>
      </c>
    </row>
    <row r="798" spans="1:3">
      <c r="A798" s="21" t="str">
        <v>John Erick Dowdle</v>
      </c>
      <c r="B798" s="21">
        <f>COUNTIF(Table1[director_name],A798)</f>
        <v>4</v>
      </c>
      <c r="C798" s="43">
        <f>ROUND(AVERAGEIF(Table1[director_name],A798,Table1[imdb_score]),2)</f>
        <v>6.3</v>
      </c>
    </row>
    <row r="799" spans="1:3">
      <c r="A799" s="21" t="str">
        <v>John Fortenberry</v>
      </c>
      <c r="B799" s="21">
        <f>COUNTIF(Table1[director_name],A799)</f>
        <v>1</v>
      </c>
      <c r="C799" s="43">
        <f>ROUND(AVERAGEIF(Table1[director_name],A799,Table1[imdb_score]),2)</f>
        <v>6.2</v>
      </c>
    </row>
    <row r="800" spans="1:3">
      <c r="A800" s="21" t="str">
        <v>John Francis Daley</v>
      </c>
      <c r="B800" s="21">
        <f>COUNTIF(Table1[director_name],A800)</f>
        <v>1</v>
      </c>
      <c r="C800" s="43">
        <f>ROUND(AVERAGEIF(Table1[director_name],A800,Table1[imdb_score]),2)</f>
        <v>6.1</v>
      </c>
    </row>
    <row r="801" spans="1:3">
      <c r="A801" s="21" t="str">
        <v>John Frankenheimer</v>
      </c>
      <c r="B801" s="21">
        <f>COUNTIF(Table1[director_name],A801)</f>
        <v>3</v>
      </c>
      <c r="C801" s="43">
        <f>ROUND(AVERAGEIF(Table1[director_name],A801,Table1[imdb_score]),2)</f>
        <v>5.8</v>
      </c>
    </row>
    <row r="802" spans="1:3">
      <c r="A802" s="21" t="str">
        <v>John G. Avildsen</v>
      </c>
      <c r="B802" s="21">
        <f>COUNTIF(Table1[director_name],A802)</f>
        <v>2</v>
      </c>
      <c r="C802" s="43">
        <f>ROUND(AVERAGEIF(Table1[director_name],A802,Table1[imdb_score]),2)</f>
        <v>7.65</v>
      </c>
    </row>
    <row r="803" spans="1:3">
      <c r="A803" s="21" t="str">
        <v>John Gatins</v>
      </c>
      <c r="B803" s="21">
        <f>COUNTIF(Table1[director_name],A803)</f>
        <v>1</v>
      </c>
      <c r="C803" s="43">
        <f>ROUND(AVERAGEIF(Table1[director_name],A803,Table1[imdb_score]),2)</f>
        <v>6.9</v>
      </c>
    </row>
    <row r="804" spans="1:3">
      <c r="A804" s="21" t="str">
        <v>John Glen</v>
      </c>
      <c r="B804" s="21">
        <f>COUNTIF(Table1[director_name],A804)</f>
        <v>5</v>
      </c>
      <c r="C804" s="43">
        <f>ROUND(AVERAGEIF(Table1[director_name],A804,Table1[imdb_score]),2)</f>
        <v>6.6</v>
      </c>
    </row>
    <row r="805" spans="1:3">
      <c r="A805" s="21" t="str">
        <v>John Gray</v>
      </c>
      <c r="B805" s="21">
        <f>COUNTIF(Table1[director_name],A805)</f>
        <v>1</v>
      </c>
      <c r="C805" s="43">
        <f>ROUND(AVERAGEIF(Table1[director_name],A805,Table1[imdb_score]),2)</f>
        <v>5.3</v>
      </c>
    </row>
    <row r="806" spans="1:3">
      <c r="A806" s="21" t="str">
        <v>John H. Lee</v>
      </c>
      <c r="B806" s="21">
        <f>COUNTIF(Table1[director_name],A806)</f>
        <v>1</v>
      </c>
      <c r="C806" s="43">
        <f>ROUND(AVERAGEIF(Table1[director_name],A806,Table1[imdb_score]),2)</f>
        <v>6.8</v>
      </c>
    </row>
    <row r="807" spans="1:3">
      <c r="A807" s="21" t="str">
        <v>John Hamburg</v>
      </c>
      <c r="B807" s="21">
        <f>COUNTIF(Table1[director_name],A807)</f>
        <v>3</v>
      </c>
      <c r="C807" s="43">
        <f>ROUND(AVERAGEIF(Table1[director_name],A807,Table1[imdb_score]),2)</f>
        <v>6.37</v>
      </c>
    </row>
    <row r="808" spans="1:3">
      <c r="A808" s="21" t="str">
        <v>John Herzfeld</v>
      </c>
      <c r="B808" s="21">
        <f>COUNTIF(Table1[director_name],A808)</f>
        <v>1</v>
      </c>
      <c r="C808" s="43">
        <f>ROUND(AVERAGEIF(Table1[director_name],A808,Table1[imdb_score]),2)</f>
        <v>6.1</v>
      </c>
    </row>
    <row r="809" spans="1:3">
      <c r="A809" s="21" t="str">
        <v>John Hillcoat</v>
      </c>
      <c r="B809" s="21">
        <f>COUNTIF(Table1[director_name],A809)</f>
        <v>3</v>
      </c>
      <c r="C809" s="43">
        <f>ROUND(AVERAGEIF(Table1[director_name],A809,Table1[imdb_score]),2)</f>
        <v>7</v>
      </c>
    </row>
    <row r="810" spans="1:3">
      <c r="A810" s="21" t="str">
        <v>John Hoffman</v>
      </c>
      <c r="B810" s="21">
        <f>COUNTIF(Table1[director_name],A810)</f>
        <v>1</v>
      </c>
      <c r="C810" s="43">
        <f>ROUND(AVERAGEIF(Table1[director_name],A810,Table1[imdb_score]),2)</f>
        <v>5.0999999999999996</v>
      </c>
    </row>
    <row r="811" spans="1:3">
      <c r="A811" s="21" t="str">
        <v>John Lafia</v>
      </c>
      <c r="B811" s="21">
        <f>COUNTIF(Table1[director_name],A811)</f>
        <v>1</v>
      </c>
      <c r="C811" s="43">
        <f>ROUND(AVERAGEIF(Table1[director_name],A811,Table1[imdb_score]),2)</f>
        <v>5.7</v>
      </c>
    </row>
    <row r="812" spans="1:3">
      <c r="A812" s="21" t="str">
        <v>John Landis</v>
      </c>
      <c r="B812" s="21">
        <f>COUNTIF(Table1[director_name],A812)</f>
        <v>3</v>
      </c>
      <c r="C812" s="43">
        <f>ROUND(AVERAGEIF(Table1[director_name],A812,Table1[imdb_score]),2)</f>
        <v>7</v>
      </c>
    </row>
    <row r="813" spans="1:3">
      <c r="A813" s="21" t="str">
        <v>John Lasseter</v>
      </c>
      <c r="B813" s="21">
        <f>COUNTIF(Table1[director_name],A813)</f>
        <v>5</v>
      </c>
      <c r="C813" s="43">
        <f>ROUND(AVERAGEIF(Table1[director_name],A813,Table1[imdb_score]),2)</f>
        <v>7.38</v>
      </c>
    </row>
    <row r="814" spans="1:3">
      <c r="A814" s="21" t="str">
        <v>John Lee Hancock</v>
      </c>
      <c r="B814" s="21">
        <f>COUNTIF(Table1[director_name],A814)</f>
        <v>4</v>
      </c>
      <c r="C814" s="43">
        <f>ROUND(AVERAGEIF(Table1[director_name],A814,Table1[imdb_score]),2)</f>
        <v>7.05</v>
      </c>
    </row>
    <row r="815" spans="1:3">
      <c r="A815" s="21" t="str">
        <v>John Luessenhop</v>
      </c>
      <c r="B815" s="21">
        <f>COUNTIF(Table1[director_name],A815)</f>
        <v>2</v>
      </c>
      <c r="C815" s="43">
        <f>ROUND(AVERAGEIF(Table1[director_name],A815,Table1[imdb_score]),2)</f>
        <v>5.5</v>
      </c>
    </row>
    <row r="816" spans="1:3">
      <c r="A816" s="21" t="str">
        <v>John Madden</v>
      </c>
      <c r="B816" s="21">
        <f>COUNTIF(Table1[director_name],A816)</f>
        <v>5</v>
      </c>
      <c r="C816" s="43">
        <f>ROUND(AVERAGEIF(Table1[director_name],A816,Table1[imdb_score]),2)</f>
        <v>6.78</v>
      </c>
    </row>
    <row r="817" spans="1:3">
      <c r="A817" s="21" t="str">
        <v>John Maybury</v>
      </c>
      <c r="B817" s="21">
        <f>COUNTIF(Table1[director_name],A817)</f>
        <v>1</v>
      </c>
      <c r="C817" s="43">
        <f>ROUND(AVERAGEIF(Table1[director_name],A817,Table1[imdb_score]),2)</f>
        <v>7.1</v>
      </c>
    </row>
    <row r="818" spans="1:3">
      <c r="A818" s="21" t="str">
        <v>John McNaughton</v>
      </c>
      <c r="B818" s="21">
        <f>COUNTIF(Table1[director_name],A818)</f>
        <v>1</v>
      </c>
      <c r="C818" s="43">
        <f>ROUND(AVERAGEIF(Table1[director_name],A818,Table1[imdb_score]),2)</f>
        <v>6.5</v>
      </c>
    </row>
    <row r="819" spans="1:3">
      <c r="A819" s="21" t="str">
        <v>John McTiernan</v>
      </c>
      <c r="B819" s="21">
        <f>COUNTIF(Table1[director_name],A819)</f>
        <v>10</v>
      </c>
      <c r="C819" s="43">
        <f>ROUND(AVERAGEIF(Table1[director_name],A819,Table1[imdb_score]),2)</f>
        <v>6.63</v>
      </c>
    </row>
    <row r="820" spans="1:3">
      <c r="A820" s="21" t="str">
        <v>John Michael McDonagh</v>
      </c>
      <c r="B820" s="21">
        <f>COUNTIF(Table1[director_name],A820)</f>
        <v>1</v>
      </c>
      <c r="C820" s="43">
        <f>ROUND(AVERAGEIF(Table1[director_name],A820,Table1[imdb_score]),2)</f>
        <v>7.3</v>
      </c>
    </row>
    <row r="821" spans="1:3">
      <c r="A821" s="21" t="str">
        <v>John Milius</v>
      </c>
      <c r="B821" s="21">
        <f>COUNTIF(Table1[director_name],A821)</f>
        <v>2</v>
      </c>
      <c r="C821" s="43">
        <f>ROUND(AVERAGEIF(Table1[director_name],A821,Table1[imdb_score]),2)</f>
        <v>6.3</v>
      </c>
    </row>
    <row r="822" spans="1:3">
      <c r="A822" s="21" t="str">
        <v>John Moore</v>
      </c>
      <c r="B822" s="21">
        <f>COUNTIF(Table1[director_name],A822)</f>
        <v>4</v>
      </c>
      <c r="C822" s="43">
        <f>ROUND(AVERAGEIF(Table1[director_name],A822,Table1[imdb_score]),2)</f>
        <v>5.8</v>
      </c>
    </row>
    <row r="823" spans="1:3">
      <c r="A823" s="21" t="str">
        <v>John Ottman</v>
      </c>
      <c r="B823" s="21">
        <f>COUNTIF(Table1[director_name],A823)</f>
        <v>1</v>
      </c>
      <c r="C823" s="43">
        <f>ROUND(AVERAGEIF(Table1[director_name],A823,Table1[imdb_score]),2)</f>
        <v>4.0999999999999996</v>
      </c>
    </row>
    <row r="824" spans="1:3">
      <c r="A824" s="21" t="str">
        <v>John Pasquin</v>
      </c>
      <c r="B824" s="21">
        <f>COUNTIF(Table1[director_name],A824)</f>
        <v>3</v>
      </c>
      <c r="C824" s="43">
        <f>ROUND(AVERAGEIF(Table1[director_name],A824,Table1[imdb_score]),2)</f>
        <v>5.63</v>
      </c>
    </row>
    <row r="825" spans="1:3">
      <c r="A825" s="21" t="str">
        <v>John Patrick Shanley</v>
      </c>
      <c r="B825" s="21">
        <f>COUNTIF(Table1[director_name],A825)</f>
        <v>1</v>
      </c>
      <c r="C825" s="43">
        <f>ROUND(AVERAGEIF(Table1[director_name],A825,Table1[imdb_score]),2)</f>
        <v>7.5</v>
      </c>
    </row>
    <row r="826" spans="1:3">
      <c r="A826" s="21" t="str">
        <v>John Polson</v>
      </c>
      <c r="B826" s="21">
        <f>COUNTIF(Table1[director_name],A826)</f>
        <v>2</v>
      </c>
      <c r="C826" s="43">
        <f>ROUND(AVERAGEIF(Table1[director_name],A826,Table1[imdb_score]),2)</f>
        <v>5.45</v>
      </c>
    </row>
    <row r="827" spans="1:3">
      <c r="A827" s="21" t="str">
        <v>John Putch</v>
      </c>
      <c r="B827" s="21">
        <f>COUNTIF(Table1[director_name],A827)</f>
        <v>1</v>
      </c>
      <c r="C827" s="43">
        <f>ROUND(AVERAGEIF(Table1[director_name],A827,Table1[imdb_score]),2)</f>
        <v>5.5</v>
      </c>
    </row>
    <row r="828" spans="1:3">
      <c r="A828" s="21" t="str">
        <v>John R. Leonetti</v>
      </c>
      <c r="B828" s="21">
        <f>COUNTIF(Table1[director_name],A828)</f>
        <v>2</v>
      </c>
      <c r="C828" s="43">
        <f>ROUND(AVERAGEIF(Table1[director_name],A828,Table1[imdb_score]),2)</f>
        <v>4.55</v>
      </c>
    </row>
    <row r="829" spans="1:3">
      <c r="A829" s="21" t="str">
        <v>John Sayles</v>
      </c>
      <c r="B829" s="21">
        <f>COUNTIF(Table1[director_name],A829)</f>
        <v>4</v>
      </c>
      <c r="C829" s="43">
        <f>ROUND(AVERAGEIF(Table1[director_name],A829,Table1[imdb_score]),2)</f>
        <v>6.85</v>
      </c>
    </row>
    <row r="830" spans="1:3">
      <c r="A830" s="21" t="str">
        <v>John Schlesinger</v>
      </c>
      <c r="B830" s="21">
        <f>COUNTIF(Table1[director_name],A830)</f>
        <v>2</v>
      </c>
      <c r="C830" s="43">
        <f>ROUND(AVERAGEIF(Table1[director_name],A830,Table1[imdb_score]),2)</f>
        <v>5.4</v>
      </c>
    </row>
    <row r="831" spans="1:3">
      <c r="A831" s="21" t="str">
        <v>John Schultz</v>
      </c>
      <c r="B831" s="21">
        <f>COUNTIF(Table1[director_name],A831)</f>
        <v>3</v>
      </c>
      <c r="C831" s="43">
        <f>ROUND(AVERAGEIF(Table1[director_name],A831,Table1[imdb_score]),2)</f>
        <v>5.4</v>
      </c>
    </row>
    <row r="832" spans="1:3">
      <c r="A832" s="21" t="str">
        <v>John Singleton</v>
      </c>
      <c r="B832" s="21">
        <f>COUNTIF(Table1[director_name],A832)</f>
        <v>7</v>
      </c>
      <c r="C832" s="43">
        <f>ROUND(AVERAGEIF(Table1[director_name],A832,Table1[imdb_score]),2)</f>
        <v>6.26</v>
      </c>
    </row>
    <row r="833" spans="1:3">
      <c r="A833" s="21" t="str">
        <v>John Stainton</v>
      </c>
      <c r="B833" s="21">
        <f>COUNTIF(Table1[director_name],A833)</f>
        <v>1</v>
      </c>
      <c r="C833" s="43">
        <f>ROUND(AVERAGEIF(Table1[director_name],A833,Table1[imdb_score]),2)</f>
        <v>5.4</v>
      </c>
    </row>
    <row r="834" spans="1:3">
      <c r="A834" s="21" t="str">
        <v>John Stockwell</v>
      </c>
      <c r="B834" s="21">
        <f>COUNTIF(Table1[director_name],A834)</f>
        <v>3</v>
      </c>
      <c r="C834" s="43">
        <f>ROUND(AVERAGEIF(Table1[director_name],A834,Table1[imdb_score]),2)</f>
        <v>5.97</v>
      </c>
    </row>
    <row r="835" spans="1:3">
      <c r="A835" s="21" t="str">
        <v>John Waters</v>
      </c>
      <c r="B835" s="21">
        <f>COUNTIF(Table1[director_name],A835)</f>
        <v>3</v>
      </c>
      <c r="C835" s="43">
        <f>ROUND(AVERAGEIF(Table1[director_name],A835,Table1[imdb_score]),2)</f>
        <v>6.33</v>
      </c>
    </row>
    <row r="836" spans="1:3">
      <c r="A836" s="21" t="str">
        <v>John Wells</v>
      </c>
      <c r="B836" s="21">
        <f>COUNTIF(Table1[director_name],A836)</f>
        <v>2</v>
      </c>
      <c r="C836" s="43">
        <f>ROUND(AVERAGEIF(Table1[director_name],A836,Table1[imdb_score]),2)</f>
        <v>6.95</v>
      </c>
    </row>
    <row r="837" spans="1:3">
      <c r="A837" s="21" t="str">
        <v>John Whitesell</v>
      </c>
      <c r="B837" s="21">
        <f>COUNTIF(Table1[director_name],A837)</f>
        <v>4</v>
      </c>
      <c r="C837" s="43">
        <f>ROUND(AVERAGEIF(Table1[director_name],A837,Table1[imdb_score]),2)</f>
        <v>4.88</v>
      </c>
    </row>
    <row r="838" spans="1:3">
      <c r="A838" s="21" t="str">
        <v>John Woo</v>
      </c>
      <c r="B838" s="21">
        <f>COUNTIF(Table1[director_name],A838)</f>
        <v>6</v>
      </c>
      <c r="C838" s="43">
        <f>ROUND(AVERAGEIF(Table1[director_name],A838,Table1[imdb_score]),2)</f>
        <v>6.52</v>
      </c>
    </row>
    <row r="839" spans="1:3">
      <c r="A839" s="21" t="str">
        <v>Johnnie To</v>
      </c>
      <c r="B839" s="21">
        <f>COUNTIF(Table1[director_name],A839)</f>
        <v>1</v>
      </c>
      <c r="C839" s="43">
        <f>ROUND(AVERAGEIF(Table1[director_name],A839,Table1[imdb_score]),2)</f>
        <v>7.3</v>
      </c>
    </row>
    <row r="840" spans="1:3">
      <c r="A840" s="21" t="str">
        <v>Johnny Remo</v>
      </c>
      <c r="B840" s="21">
        <f>COUNTIF(Table1[director_name],A840)</f>
        <v>1</v>
      </c>
      <c r="C840" s="43">
        <f>ROUND(AVERAGEIF(Table1[director_name],A840,Table1[imdb_score]),2)</f>
        <v>5.6</v>
      </c>
    </row>
    <row r="841" spans="1:3">
      <c r="A841" s="21" t="str">
        <v>Jon Amiel</v>
      </c>
      <c r="B841" s="21">
        <f>COUNTIF(Table1[director_name],A841)</f>
        <v>4</v>
      </c>
      <c r="C841" s="43">
        <f>ROUND(AVERAGEIF(Table1[director_name],A841,Table1[imdb_score]),2)</f>
        <v>6.2</v>
      </c>
    </row>
    <row r="842" spans="1:3">
      <c r="A842" s="21" t="str">
        <v>Jon Avnet</v>
      </c>
      <c r="B842" s="21">
        <f>COUNTIF(Table1[director_name],A842)</f>
        <v>3</v>
      </c>
      <c r="C842" s="43">
        <f>ROUND(AVERAGEIF(Table1[director_name],A842,Table1[imdb_score]),2)</f>
        <v>6</v>
      </c>
    </row>
    <row r="843" spans="1:3">
      <c r="A843" s="21" t="str">
        <v>Jon Favreau</v>
      </c>
      <c r="B843" s="21">
        <f>COUNTIF(Table1[director_name],A843)</f>
        <v>6</v>
      </c>
      <c r="C843" s="43">
        <f>ROUND(AVERAGEIF(Table1[director_name],A843,Table1[imdb_score]),2)</f>
        <v>7.02</v>
      </c>
    </row>
    <row r="844" spans="1:3">
      <c r="A844" s="21" t="str">
        <v>Jon Gunn</v>
      </c>
      <c r="B844" s="21">
        <f>COUNTIF(Table1[director_name],A844)</f>
        <v>3</v>
      </c>
      <c r="C844" s="43">
        <f>ROUND(AVERAGEIF(Table1[director_name],A844,Table1[imdb_score]),2)</f>
        <v>6.03</v>
      </c>
    </row>
    <row r="845" spans="1:3">
      <c r="A845" s="21" t="str">
        <v>Jon Hess</v>
      </c>
      <c r="B845" s="21">
        <f>COUNTIF(Table1[director_name],A845)</f>
        <v>1</v>
      </c>
      <c r="C845" s="43">
        <f>ROUND(AVERAGEIF(Table1[director_name],A845,Table1[imdb_score]),2)</f>
        <v>5.0999999999999996</v>
      </c>
    </row>
    <row r="846" spans="1:3">
      <c r="A846" s="21" t="str">
        <v>Jon Hurwitz</v>
      </c>
      <c r="B846" s="21">
        <f>COUNTIF(Table1[director_name],A846)</f>
        <v>2</v>
      </c>
      <c r="C846" s="43">
        <f>ROUND(AVERAGEIF(Table1[director_name],A846,Table1[imdb_score]),2)</f>
        <v>6.65</v>
      </c>
    </row>
    <row r="847" spans="1:3">
      <c r="A847" s="21" t="str">
        <v>Jon Kasdan</v>
      </c>
      <c r="B847" s="21">
        <f>COUNTIF(Table1[director_name],A847)</f>
        <v>1</v>
      </c>
      <c r="C847" s="43">
        <f>ROUND(AVERAGEIF(Table1[director_name],A847,Table1[imdb_score]),2)</f>
        <v>6.5</v>
      </c>
    </row>
    <row r="848" spans="1:3">
      <c r="A848" s="21" t="str">
        <v>Jon Lucas</v>
      </c>
      <c r="B848" s="21">
        <f>COUNTIF(Table1[director_name],A848)</f>
        <v>2</v>
      </c>
      <c r="C848" s="43">
        <f>ROUND(AVERAGEIF(Table1[director_name],A848,Table1[imdb_score]),2)</f>
        <v>6.3</v>
      </c>
    </row>
    <row r="849" spans="1:3">
      <c r="A849" s="21" t="str">
        <v>Jon M. Chu</v>
      </c>
      <c r="B849" s="21">
        <f>COUNTIF(Table1[director_name],A849)</f>
        <v>5</v>
      </c>
      <c r="C849" s="43">
        <f>ROUND(AVERAGEIF(Table1[director_name],A849,Table1[imdb_score]),2)</f>
        <v>5.34</v>
      </c>
    </row>
    <row r="850" spans="1:3">
      <c r="A850" s="21" t="str">
        <v>Jon Poll</v>
      </c>
      <c r="B850" s="21">
        <f>COUNTIF(Table1[director_name],A850)</f>
        <v>1</v>
      </c>
      <c r="C850" s="43">
        <f>ROUND(AVERAGEIF(Table1[director_name],A850,Table1[imdb_score]),2)</f>
        <v>7</v>
      </c>
    </row>
    <row r="851" spans="1:3">
      <c r="A851" s="21" t="str">
        <v>Jon Shear</v>
      </c>
      <c r="B851" s="21">
        <f>COUNTIF(Table1[director_name],A851)</f>
        <v>1</v>
      </c>
      <c r="C851" s="43">
        <f>ROUND(AVERAGEIF(Table1[director_name],A851,Table1[imdb_score]),2)</f>
        <v>7</v>
      </c>
    </row>
    <row r="852" spans="1:3">
      <c r="A852" s="21" t="str">
        <v>Jon Stewart</v>
      </c>
      <c r="B852" s="21">
        <f>COUNTIF(Table1[director_name],A852)</f>
        <v>1</v>
      </c>
      <c r="C852" s="43">
        <f>ROUND(AVERAGEIF(Table1[director_name],A852,Table1[imdb_score]),2)</f>
        <v>6.6</v>
      </c>
    </row>
    <row r="853" spans="1:3">
      <c r="A853" s="21" t="str">
        <v>Jon Turteltaub</v>
      </c>
      <c r="B853" s="21">
        <f>COUNTIF(Table1[director_name],A853)</f>
        <v>7</v>
      </c>
      <c r="C853" s="43">
        <f>ROUND(AVERAGEIF(Table1[director_name],A853,Table1[imdb_score]),2)</f>
        <v>6.5</v>
      </c>
    </row>
    <row r="854" spans="1:3">
      <c r="A854" s="21" t="str">
        <v>Jonas Åkerlund</v>
      </c>
      <c r="B854" s="21">
        <f>COUNTIF(Table1[director_name],A854)</f>
        <v>1</v>
      </c>
      <c r="C854" s="43">
        <f>ROUND(AVERAGEIF(Table1[director_name],A854,Table1[imdb_score]),2)</f>
        <v>6.8</v>
      </c>
    </row>
    <row r="855" spans="1:3">
      <c r="A855" s="21" t="str">
        <v>Jonas Elmer</v>
      </c>
      <c r="B855" s="21">
        <f>COUNTIF(Table1[director_name],A855)</f>
        <v>1</v>
      </c>
      <c r="C855" s="43">
        <f>ROUND(AVERAGEIF(Table1[director_name],A855,Table1[imdb_score]),2)</f>
        <v>5.6</v>
      </c>
    </row>
    <row r="856" spans="1:3">
      <c r="A856" s="21" t="str">
        <v>Jonathan Caouette</v>
      </c>
      <c r="B856" s="21">
        <f>COUNTIF(Table1[director_name],A856)</f>
        <v>1</v>
      </c>
      <c r="C856" s="43">
        <f>ROUND(AVERAGEIF(Table1[director_name],A856,Table1[imdb_score]),2)</f>
        <v>7.2</v>
      </c>
    </row>
    <row r="857" spans="1:3">
      <c r="A857" s="21" t="str">
        <v>Jonathan Dayton</v>
      </c>
      <c r="B857" s="21">
        <f>COUNTIF(Table1[director_name],A857)</f>
        <v>1</v>
      </c>
      <c r="C857" s="43">
        <f>ROUND(AVERAGEIF(Table1[director_name],A857,Table1[imdb_score]),2)</f>
        <v>7.9</v>
      </c>
    </row>
    <row r="858" spans="1:3">
      <c r="A858" s="21" t="str">
        <v>Jonathan Demme</v>
      </c>
      <c r="B858" s="21">
        <f>COUNTIF(Table1[director_name],A858)</f>
        <v>4</v>
      </c>
      <c r="C858" s="43">
        <f>ROUND(AVERAGEIF(Table1[director_name],A858,Table1[imdb_score]),2)</f>
        <v>7.2</v>
      </c>
    </row>
    <row r="859" spans="1:3">
      <c r="A859" s="21" t="str">
        <v>Jonathan Frakes</v>
      </c>
      <c r="B859" s="21">
        <f>COUNTIF(Table1[director_name],A859)</f>
        <v>4</v>
      </c>
      <c r="C859" s="43">
        <f>ROUND(AVERAGEIF(Table1[director_name],A859,Table1[imdb_score]),2)</f>
        <v>5.85</v>
      </c>
    </row>
    <row r="860" spans="1:3">
      <c r="A860" s="21" t="str">
        <v>Jonathan Glazer</v>
      </c>
      <c r="B860" s="21">
        <f>COUNTIF(Table1[director_name],A860)</f>
        <v>1</v>
      </c>
      <c r="C860" s="43">
        <f>ROUND(AVERAGEIF(Table1[director_name],A860,Table1[imdb_score]),2)</f>
        <v>6.1</v>
      </c>
    </row>
    <row r="861" spans="1:3">
      <c r="A861" s="21" t="str">
        <v>Jonathan Hensleigh</v>
      </c>
      <c r="B861" s="21">
        <f>COUNTIF(Table1[director_name],A861)</f>
        <v>1</v>
      </c>
      <c r="C861" s="43">
        <f>ROUND(AVERAGEIF(Table1[director_name],A861,Table1[imdb_score]),2)</f>
        <v>6.5</v>
      </c>
    </row>
    <row r="862" spans="1:3">
      <c r="A862" s="21" t="str">
        <v>Jonathan Kaplan</v>
      </c>
      <c r="B862" s="21">
        <f>COUNTIF(Table1[director_name],A862)</f>
        <v>1</v>
      </c>
      <c r="C862" s="43">
        <f>ROUND(AVERAGEIF(Table1[director_name],A862,Table1[imdb_score]),2)</f>
        <v>6.4</v>
      </c>
    </row>
    <row r="863" spans="1:3">
      <c r="A863" s="21" t="str">
        <v>Jonathan Kesselman</v>
      </c>
      <c r="B863" s="21">
        <f>COUNTIF(Table1[director_name],A863)</f>
        <v>1</v>
      </c>
      <c r="C863" s="43">
        <f>ROUND(AVERAGEIF(Table1[director_name],A863,Table1[imdb_score]),2)</f>
        <v>6.2</v>
      </c>
    </row>
    <row r="864" spans="1:3">
      <c r="A864" s="21" t="str">
        <v>Jonathan Levine</v>
      </c>
      <c r="B864" s="21">
        <f>COUNTIF(Table1[director_name],A864)</f>
        <v>3</v>
      </c>
      <c r="C864" s="43">
        <f>ROUND(AVERAGEIF(Table1[director_name],A864,Table1[imdb_score]),2)</f>
        <v>7.2</v>
      </c>
    </row>
    <row r="865" spans="1:3">
      <c r="A865" s="21" t="str">
        <v>Jonathan Liebesman</v>
      </c>
      <c r="B865" s="21">
        <f>COUNTIF(Table1[director_name],A865)</f>
        <v>5</v>
      </c>
      <c r="C865" s="43">
        <f>ROUND(AVERAGEIF(Table1[director_name],A865,Table1[imdb_score]),2)</f>
        <v>5.66</v>
      </c>
    </row>
    <row r="866" spans="1:3">
      <c r="A866" s="21" t="str">
        <v>Jonathan Lynn</v>
      </c>
      <c r="B866" s="21">
        <f>COUNTIF(Table1[director_name],A866)</f>
        <v>4</v>
      </c>
      <c r="C866" s="43">
        <f>ROUND(AVERAGEIF(Table1[director_name],A866,Table1[imdb_score]),2)</f>
        <v>6.7</v>
      </c>
    </row>
    <row r="867" spans="1:3">
      <c r="A867" s="21" t="str">
        <v>Jonathan Mostow</v>
      </c>
      <c r="B867" s="21">
        <f>COUNTIF(Table1[director_name],A867)</f>
        <v>4</v>
      </c>
      <c r="C867" s="43">
        <f>ROUND(AVERAGEIF(Table1[director_name],A867,Table1[imdb_score]),2)</f>
        <v>6.55</v>
      </c>
    </row>
    <row r="868" spans="1:3">
      <c r="A868" s="21" t="str">
        <v>Jonathan Newman</v>
      </c>
      <c r="B868" s="21">
        <f>COUNTIF(Table1[director_name],A868)</f>
        <v>1</v>
      </c>
      <c r="C868" s="43">
        <f>ROUND(AVERAGEIF(Table1[director_name],A868,Table1[imdb_score]),2)</f>
        <v>5.4</v>
      </c>
    </row>
    <row r="869" spans="1:3">
      <c r="A869" s="21" t="str">
        <v>Jonathan Teplitzky</v>
      </c>
      <c r="B869" s="21">
        <f>COUNTIF(Table1[director_name],A869)</f>
        <v>1</v>
      </c>
      <c r="C869" s="43">
        <f>ROUND(AVERAGEIF(Table1[director_name],A869,Table1[imdb_score]),2)</f>
        <v>7.1</v>
      </c>
    </row>
    <row r="870" spans="1:3">
      <c r="A870" s="21" t="str">
        <v>Joon-ho Bong</v>
      </c>
      <c r="B870" s="21">
        <f>COUNTIF(Table1[director_name],A870)</f>
        <v>2</v>
      </c>
      <c r="C870" s="43">
        <f>ROUND(AVERAGEIF(Table1[director_name],A870,Table1[imdb_score]),2)</f>
        <v>7</v>
      </c>
    </row>
    <row r="871" spans="1:3">
      <c r="A871" s="21" t="str">
        <v>Jorge Blanco</v>
      </c>
      <c r="B871" s="21">
        <f>COUNTIF(Table1[director_name],A871)</f>
        <v>1</v>
      </c>
      <c r="C871" s="43">
        <f>ROUND(AVERAGEIF(Table1[director_name],A871,Table1[imdb_score]),2)</f>
        <v>6.1</v>
      </c>
    </row>
    <row r="872" spans="1:3">
      <c r="A872" s="21" t="str">
        <v>Jorge R. Gutiérrez</v>
      </c>
      <c r="B872" s="21">
        <f>COUNTIF(Table1[director_name],A872)</f>
        <v>1</v>
      </c>
      <c r="C872" s="43">
        <f>ROUND(AVERAGEIF(Table1[director_name],A872,Table1[imdb_score]),2)</f>
        <v>7.3</v>
      </c>
    </row>
    <row r="873" spans="1:3">
      <c r="A873" s="21" t="str">
        <v>Jorge Ramírez Suárez</v>
      </c>
      <c r="B873" s="21">
        <f>COUNTIF(Table1[director_name],A873)</f>
        <v>1</v>
      </c>
      <c r="C873" s="43">
        <f>ROUND(AVERAGEIF(Table1[director_name],A873,Table1[imdb_score]),2)</f>
        <v>7.7</v>
      </c>
    </row>
    <row r="874" spans="1:3">
      <c r="A874" s="21" t="str">
        <v>Jorma Taccone</v>
      </c>
      <c r="B874" s="21">
        <f>COUNTIF(Table1[director_name],A874)</f>
        <v>1</v>
      </c>
      <c r="C874" s="43">
        <f>ROUND(AVERAGEIF(Table1[director_name],A874,Table1[imdb_score]),2)</f>
        <v>5.5</v>
      </c>
    </row>
    <row r="875" spans="1:3">
      <c r="A875" s="21" t="str">
        <v>José Luis Valenzuela</v>
      </c>
      <c r="B875" s="21">
        <f>COUNTIF(Table1[director_name],A875)</f>
        <v>1</v>
      </c>
      <c r="C875" s="43">
        <f>ROUND(AVERAGEIF(Table1[director_name],A875,Table1[imdb_score]),2)</f>
        <v>3.6</v>
      </c>
    </row>
    <row r="876" spans="1:3">
      <c r="A876" s="21" t="str">
        <v>José Padilha</v>
      </c>
      <c r="B876" s="21">
        <f>COUNTIF(Table1[director_name],A876)</f>
        <v>2</v>
      </c>
      <c r="C876" s="43">
        <f>ROUND(AVERAGEIF(Table1[director_name],A876,Table1[imdb_score]),2)</f>
        <v>7.15</v>
      </c>
    </row>
    <row r="877" spans="1:3">
      <c r="A877" s="21" t="str">
        <v>Josef Rusnak</v>
      </c>
      <c r="B877" s="21">
        <f>COUNTIF(Table1[director_name],A877)</f>
        <v>1</v>
      </c>
      <c r="C877" s="43">
        <f>ROUND(AVERAGEIF(Table1[director_name],A877,Table1[imdb_score]),2)</f>
        <v>7</v>
      </c>
    </row>
    <row r="878" spans="1:3">
      <c r="A878" s="21" t="str">
        <v>Joseph Dorman</v>
      </c>
      <c r="B878" s="21">
        <f>COUNTIF(Table1[director_name],A878)</f>
        <v>1</v>
      </c>
      <c r="C878" s="43">
        <f>ROUND(AVERAGEIF(Table1[director_name],A878,Table1[imdb_score]),2)</f>
        <v>6.8</v>
      </c>
    </row>
    <row r="879" spans="1:3">
      <c r="A879" s="21" t="str">
        <v>Joseph Gordon-Levitt</v>
      </c>
      <c r="B879" s="21">
        <f>COUNTIF(Table1[director_name],A879)</f>
        <v>1</v>
      </c>
      <c r="C879" s="43">
        <f>ROUND(AVERAGEIF(Table1[director_name],A879,Table1[imdb_score]),2)</f>
        <v>6.6</v>
      </c>
    </row>
    <row r="880" spans="1:3">
      <c r="A880" s="21" t="str">
        <v>Joseph Kahn</v>
      </c>
      <c r="B880" s="21">
        <f>COUNTIF(Table1[director_name],A880)</f>
        <v>1</v>
      </c>
      <c r="C880" s="43">
        <f>ROUND(AVERAGEIF(Table1[director_name],A880,Table1[imdb_score]),2)</f>
        <v>4</v>
      </c>
    </row>
    <row r="881" spans="1:3">
      <c r="A881" s="21" t="str">
        <v>Joseph Kosinski</v>
      </c>
      <c r="B881" s="21">
        <f>COUNTIF(Table1[director_name],A881)</f>
        <v>2</v>
      </c>
      <c r="C881" s="43">
        <f>ROUND(AVERAGEIF(Table1[director_name],A881,Table1[imdb_score]),2)</f>
        <v>6.9</v>
      </c>
    </row>
    <row r="882" spans="1:3">
      <c r="A882" s="21" t="str">
        <v>Joseph L. Mankiewicz</v>
      </c>
      <c r="B882" s="21">
        <f>COUNTIF(Table1[director_name],A882)</f>
        <v>1</v>
      </c>
      <c r="C882" s="43">
        <f>ROUND(AVERAGEIF(Table1[director_name],A882,Table1[imdb_score]),2)</f>
        <v>7</v>
      </c>
    </row>
    <row r="883" spans="1:3">
      <c r="A883" s="21" t="str">
        <v>Joseph Ruben</v>
      </c>
      <c r="B883" s="21">
        <f>COUNTIF(Table1[director_name],A883)</f>
        <v>1</v>
      </c>
      <c r="C883" s="43">
        <f>ROUND(AVERAGEIF(Table1[director_name],A883,Table1[imdb_score]),2)</f>
        <v>5.6</v>
      </c>
    </row>
    <row r="884" spans="1:3">
      <c r="A884" s="21" t="str">
        <v>Joseph Sargent</v>
      </c>
      <c r="B884" s="21">
        <f>COUNTIF(Table1[director_name],A884)</f>
        <v>1</v>
      </c>
      <c r="C884" s="43">
        <f>ROUND(AVERAGEIF(Table1[director_name],A884,Table1[imdb_score]),2)</f>
        <v>2.8</v>
      </c>
    </row>
    <row r="885" spans="1:3">
      <c r="A885" s="21" t="str">
        <v>Joseph Zito</v>
      </c>
      <c r="B885" s="21">
        <f>COUNTIF(Table1[director_name],A885)</f>
        <v>1</v>
      </c>
      <c r="C885" s="43">
        <f>ROUND(AVERAGEIF(Table1[director_name],A885,Table1[imdb_score]),2)</f>
        <v>5.9</v>
      </c>
    </row>
    <row r="886" spans="1:3">
      <c r="A886" s="21" t="str">
        <v>Josh Boone</v>
      </c>
      <c r="B886" s="21">
        <f>COUNTIF(Table1[director_name],A886)</f>
        <v>1</v>
      </c>
      <c r="C886" s="43">
        <f>ROUND(AVERAGEIF(Table1[director_name],A886,Table1[imdb_score]),2)</f>
        <v>7.8</v>
      </c>
    </row>
    <row r="887" spans="1:3">
      <c r="A887" s="21" t="str">
        <v>Josh Gordon</v>
      </c>
      <c r="B887" s="21">
        <f>COUNTIF(Table1[director_name],A887)</f>
        <v>2</v>
      </c>
      <c r="C887" s="43">
        <f>ROUND(AVERAGEIF(Table1[director_name],A887,Table1[imdb_score]),2)</f>
        <v>6.2</v>
      </c>
    </row>
    <row r="888" spans="1:3">
      <c r="A888" s="21" t="str">
        <v>Josh Schwartz</v>
      </c>
      <c r="B888" s="21">
        <f>COUNTIF(Table1[director_name],A888)</f>
        <v>1</v>
      </c>
      <c r="C888" s="43">
        <f>ROUND(AVERAGEIF(Table1[director_name],A888,Table1[imdb_score]),2)</f>
        <v>5.4</v>
      </c>
    </row>
    <row r="889" spans="1:3">
      <c r="A889" s="21" t="str">
        <v>Josh Trank</v>
      </c>
      <c r="B889" s="21">
        <f>COUNTIF(Table1[director_name],A889)</f>
        <v>2</v>
      </c>
      <c r="C889" s="43">
        <f>ROUND(AVERAGEIF(Table1[director_name],A889,Table1[imdb_score]),2)</f>
        <v>5.7</v>
      </c>
    </row>
    <row r="890" spans="1:3">
      <c r="A890" s="21" t="str">
        <v>Joshua Marston</v>
      </c>
      <c r="B890" s="21">
        <f>COUNTIF(Table1[director_name],A890)</f>
        <v>1</v>
      </c>
      <c r="C890" s="43">
        <f>ROUND(AVERAGEIF(Table1[director_name],A890,Table1[imdb_score]),2)</f>
        <v>7.5</v>
      </c>
    </row>
    <row r="891" spans="1:3">
      <c r="A891" s="21" t="str">
        <v>Joshua Michael Stern</v>
      </c>
      <c r="B891" s="21">
        <f>COUNTIF(Table1[director_name],A891)</f>
        <v>1</v>
      </c>
      <c r="C891" s="43">
        <f>ROUND(AVERAGEIF(Table1[director_name],A891,Table1[imdb_score]),2)</f>
        <v>6.1</v>
      </c>
    </row>
    <row r="892" spans="1:3">
      <c r="A892" s="21" t="str">
        <v>Joshua Oppenheimer</v>
      </c>
      <c r="B892" s="21">
        <f>COUNTIF(Table1[director_name],A892)</f>
        <v>1</v>
      </c>
      <c r="C892" s="43">
        <f>ROUND(AVERAGEIF(Table1[director_name],A892,Table1[imdb_score]),2)</f>
        <v>8.1999999999999993</v>
      </c>
    </row>
    <row r="893" spans="1:3">
      <c r="A893" s="21" t="str">
        <v>Joshua Seftel</v>
      </c>
      <c r="B893" s="21">
        <f>COUNTIF(Table1[director_name],A893)</f>
        <v>1</v>
      </c>
      <c r="C893" s="43">
        <f>ROUND(AVERAGEIF(Table1[director_name],A893,Table1[imdb_score]),2)</f>
        <v>5.7</v>
      </c>
    </row>
    <row r="894" spans="1:3">
      <c r="A894" s="21" t="str">
        <v>Joshua Tickell</v>
      </c>
      <c r="B894" s="21">
        <f>COUNTIF(Table1[director_name],A894)</f>
        <v>1</v>
      </c>
      <c r="C894" s="43">
        <f>ROUND(AVERAGEIF(Table1[director_name],A894,Table1[imdb_score]),2)</f>
        <v>7.6</v>
      </c>
    </row>
    <row r="895" spans="1:3">
      <c r="A895" s="21" t="str">
        <v>Joss Whedon</v>
      </c>
      <c r="B895" s="21">
        <f>COUNTIF(Table1[director_name],A895)</f>
        <v>3</v>
      </c>
      <c r="C895" s="43">
        <f>ROUND(AVERAGEIF(Table1[director_name],A895,Table1[imdb_score]),2)</f>
        <v>7.87</v>
      </c>
    </row>
    <row r="896" spans="1:3">
      <c r="A896" s="21" t="str">
        <v>Juan Carlos Fresnadillo</v>
      </c>
      <c r="B896" s="21">
        <f>COUNTIF(Table1[director_name],A896)</f>
        <v>1</v>
      </c>
      <c r="C896" s="43">
        <f>ROUND(AVERAGEIF(Table1[director_name],A896,Table1[imdb_score]),2)</f>
        <v>7</v>
      </c>
    </row>
    <row r="897" spans="1:3">
      <c r="A897" s="21" t="str">
        <v>Juan José Campanella</v>
      </c>
      <c r="B897" s="21">
        <f>COUNTIF(Table1[director_name],A897)</f>
        <v>1</v>
      </c>
      <c r="C897" s="43">
        <f>ROUND(AVERAGEIF(Table1[director_name],A897,Table1[imdb_score]),2)</f>
        <v>8.1999999999999993</v>
      </c>
    </row>
    <row r="898" spans="1:3">
      <c r="A898" s="21" t="str">
        <v>Judd Apatow</v>
      </c>
      <c r="B898" s="21">
        <f>COUNTIF(Table1[director_name],A898)</f>
        <v>5</v>
      </c>
      <c r="C898" s="43">
        <f>ROUND(AVERAGEIF(Table1[director_name],A898,Table1[imdb_score]),2)</f>
        <v>6.6</v>
      </c>
    </row>
    <row r="899" spans="1:3">
      <c r="A899" s="21" t="str">
        <v>Julian Jarrold</v>
      </c>
      <c r="B899" s="21">
        <f>COUNTIF(Table1[director_name],A899)</f>
        <v>1</v>
      </c>
      <c r="C899" s="43">
        <f>ROUND(AVERAGEIF(Table1[director_name],A899,Table1[imdb_score]),2)</f>
        <v>7.1</v>
      </c>
    </row>
    <row r="900" spans="1:3">
      <c r="A900" s="21" t="str">
        <v>Julian Schnabel</v>
      </c>
      <c r="B900" s="21">
        <f>COUNTIF(Table1[director_name],A900)</f>
        <v>1</v>
      </c>
      <c r="C900" s="43">
        <f>ROUND(AVERAGEIF(Table1[director_name],A900,Table1[imdb_score]),2)</f>
        <v>6.9</v>
      </c>
    </row>
    <row r="901" spans="1:3">
      <c r="A901" s="21" t="str">
        <v>Julie Anne Robinson</v>
      </c>
      <c r="B901" s="21">
        <f>COUNTIF(Table1[director_name],A901)</f>
        <v>2</v>
      </c>
      <c r="C901" s="43">
        <f>ROUND(AVERAGEIF(Table1[director_name],A901,Table1[imdb_score]),2)</f>
        <v>5.55</v>
      </c>
    </row>
    <row r="902" spans="1:3">
      <c r="A902" s="21" t="str">
        <v>Julie Taymor</v>
      </c>
      <c r="B902" s="21">
        <f>COUNTIF(Table1[director_name],A902)</f>
        <v>3</v>
      </c>
      <c r="C902" s="43">
        <f>ROUND(AVERAGEIF(Table1[director_name],A902,Table1[imdb_score]),2)</f>
        <v>6.73</v>
      </c>
    </row>
    <row r="903" spans="1:3">
      <c r="A903" s="21" t="str">
        <v>Julio DePietro</v>
      </c>
      <c r="B903" s="21">
        <f>COUNTIF(Table1[director_name],A903)</f>
        <v>1</v>
      </c>
      <c r="C903" s="43">
        <f>ROUND(AVERAGEIF(Table1[director_name],A903,Table1[imdb_score]),2)</f>
        <v>5.9</v>
      </c>
    </row>
    <row r="904" spans="1:3">
      <c r="A904" s="21" t="str">
        <v>Jun Falkenstein</v>
      </c>
      <c r="B904" s="21">
        <f>COUNTIF(Table1[director_name],A904)</f>
        <v>1</v>
      </c>
      <c r="C904" s="43">
        <f>ROUND(AVERAGEIF(Table1[director_name],A904,Table1[imdb_score]),2)</f>
        <v>6.3</v>
      </c>
    </row>
    <row r="905" spans="1:3">
      <c r="A905" s="21" t="str">
        <v>Justin Chadwick</v>
      </c>
      <c r="B905" s="21">
        <f>COUNTIF(Table1[director_name],A905)</f>
        <v>2</v>
      </c>
      <c r="C905" s="43">
        <f>ROUND(AVERAGEIF(Table1[director_name],A905,Table1[imdb_score]),2)</f>
        <v>6.9</v>
      </c>
    </row>
    <row r="906" spans="1:3">
      <c r="A906" s="21" t="str">
        <v>Justin Dillon</v>
      </c>
      <c r="B906" s="21">
        <f>COUNTIF(Table1[director_name],A906)</f>
        <v>1</v>
      </c>
      <c r="C906" s="43">
        <f>ROUND(AVERAGEIF(Table1[director_name],A906,Table1[imdb_score]),2)</f>
        <v>7.5</v>
      </c>
    </row>
    <row r="907" spans="1:3">
      <c r="A907" s="21" t="str">
        <v>Justin Kerrigan</v>
      </c>
      <c r="B907" s="21">
        <f>COUNTIF(Table1[director_name],A907)</f>
        <v>1</v>
      </c>
      <c r="C907" s="43">
        <f>ROUND(AVERAGEIF(Table1[director_name],A907,Table1[imdb_score]),2)</f>
        <v>7.1</v>
      </c>
    </row>
    <row r="908" spans="1:3">
      <c r="A908" s="21" t="str">
        <v>Justin Lin</v>
      </c>
      <c r="B908" s="21">
        <f>COUNTIF(Table1[director_name],A908)</f>
        <v>5</v>
      </c>
      <c r="C908" s="43">
        <f>ROUND(AVERAGEIF(Table1[director_name],A908,Table1[imdb_score]),2)</f>
        <v>6.84</v>
      </c>
    </row>
    <row r="909" spans="1:3">
      <c r="A909" s="21" t="str">
        <v>Justin Zackham</v>
      </c>
      <c r="B909" s="21">
        <f>COUNTIF(Table1[director_name],A909)</f>
        <v>1</v>
      </c>
      <c r="C909" s="43">
        <f>ROUND(AVERAGEIF(Table1[director_name],A909,Table1[imdb_score]),2)</f>
        <v>5.6</v>
      </c>
    </row>
    <row r="910" spans="1:3">
      <c r="A910" s="21" t="str">
        <v>Kaige Chen</v>
      </c>
      <c r="B910" s="21">
        <f>COUNTIF(Table1[director_name],A910)</f>
        <v>1</v>
      </c>
      <c r="C910" s="43">
        <f>ROUND(AVERAGEIF(Table1[director_name],A910,Table1[imdb_score]),2)</f>
        <v>5.6</v>
      </c>
    </row>
    <row r="911" spans="1:3">
      <c r="A911" s="21" t="str">
        <v>Karan Johar</v>
      </c>
      <c r="B911" s="21">
        <f>COUNTIF(Table1[director_name],A911)</f>
        <v>2</v>
      </c>
      <c r="C911" s="43">
        <f>ROUND(AVERAGEIF(Table1[director_name],A911,Table1[imdb_score]),2)</f>
        <v>7</v>
      </c>
    </row>
    <row r="912" spans="1:3">
      <c r="A912" s="21" t="str">
        <v>Karen Moncrieff</v>
      </c>
      <c r="B912" s="21">
        <f>COUNTIF(Table1[director_name],A912)</f>
        <v>1</v>
      </c>
      <c r="C912" s="43">
        <f>ROUND(AVERAGEIF(Table1[director_name],A912,Table1[imdb_score]),2)</f>
        <v>6.7</v>
      </c>
    </row>
    <row r="913" spans="1:3">
      <c r="A913" s="21" t="str">
        <v>Karey Kirkpatrick</v>
      </c>
      <c r="B913" s="21">
        <f>COUNTIF(Table1[director_name],A913)</f>
        <v>1</v>
      </c>
      <c r="C913" s="43">
        <f>ROUND(AVERAGEIF(Table1[director_name],A913,Table1[imdb_score]),2)</f>
        <v>5.6</v>
      </c>
    </row>
    <row r="914" spans="1:3">
      <c r="A914" s="21" t="str">
        <v>Karim Aïnouz</v>
      </c>
      <c r="B914" s="21">
        <f>COUNTIF(Table1[director_name],A914)</f>
        <v>1</v>
      </c>
      <c r="C914" s="43">
        <f>ROUND(AVERAGEIF(Table1[director_name],A914,Table1[imdb_score]),2)</f>
        <v>6.1</v>
      </c>
    </row>
    <row r="915" spans="1:3">
      <c r="A915" s="21" t="str">
        <v>Kar-Wai Wong</v>
      </c>
      <c r="B915" s="21">
        <f>COUNTIF(Table1[director_name],A915)</f>
        <v>3</v>
      </c>
      <c r="C915" s="43">
        <f>ROUND(AVERAGEIF(Table1[director_name],A915,Table1[imdb_score]),2)</f>
        <v>6.9</v>
      </c>
    </row>
    <row r="916" spans="1:3">
      <c r="A916" s="21" t="str">
        <v>Karyn Kusama</v>
      </c>
      <c r="B916" s="21">
        <f>COUNTIF(Table1[director_name],A916)</f>
        <v>2</v>
      </c>
      <c r="C916" s="43">
        <f>ROUND(AVERAGEIF(Table1[director_name],A916,Table1[imdb_score]),2)</f>
        <v>5.3</v>
      </c>
    </row>
    <row r="917" spans="1:3">
      <c r="A917" s="21" t="str">
        <v>Kasi Lemmons</v>
      </c>
      <c r="B917" s="21">
        <f>COUNTIF(Table1[director_name],A917)</f>
        <v>2</v>
      </c>
      <c r="C917" s="43">
        <f>ROUND(AVERAGEIF(Table1[director_name],A917,Table1[imdb_score]),2)</f>
        <v>5.85</v>
      </c>
    </row>
    <row r="918" spans="1:3">
      <c r="A918" s="21" t="str">
        <v>Kat Coiro</v>
      </c>
      <c r="B918" s="21">
        <f>COUNTIF(Table1[director_name],A918)</f>
        <v>1</v>
      </c>
      <c r="C918" s="43">
        <f>ROUND(AVERAGEIF(Table1[director_name],A918,Table1[imdb_score]),2)</f>
        <v>5.7</v>
      </c>
    </row>
    <row r="919" spans="1:3">
      <c r="A919" s="21" t="str">
        <v>Kate Barker-Froyland</v>
      </c>
      <c r="B919" s="21">
        <f>COUNTIF(Table1[director_name],A919)</f>
        <v>1</v>
      </c>
      <c r="C919" s="43">
        <f>ROUND(AVERAGEIF(Table1[director_name],A919,Table1[imdb_score]),2)</f>
        <v>5.8</v>
      </c>
    </row>
    <row r="920" spans="1:3">
      <c r="A920" s="21" t="str">
        <v>Kate Connor</v>
      </c>
      <c r="B920" s="21">
        <f>COUNTIF(Table1[director_name],A920)</f>
        <v>1</v>
      </c>
      <c r="C920" s="43">
        <f>ROUND(AVERAGEIF(Table1[director_name],A920,Table1[imdb_score]),2)</f>
        <v>5.9</v>
      </c>
    </row>
    <row r="921" spans="1:3">
      <c r="A921" s="21" t="str">
        <v>Katherine Dieckmann</v>
      </c>
      <c r="B921" s="21">
        <f>COUNTIF(Table1[director_name],A921)</f>
        <v>1</v>
      </c>
      <c r="C921" s="43">
        <f>ROUND(AVERAGEIF(Table1[director_name],A921,Table1[imdb_score]),2)</f>
        <v>4.7</v>
      </c>
    </row>
    <row r="922" spans="1:3">
      <c r="A922" s="21" t="str">
        <v>Kathryn Bigelow</v>
      </c>
      <c r="B922" s="21">
        <f>COUNTIF(Table1[director_name],A922)</f>
        <v>3</v>
      </c>
      <c r="C922" s="43">
        <f>ROUND(AVERAGEIF(Table1[director_name],A922,Table1[imdb_score]),2)</f>
        <v>7.23</v>
      </c>
    </row>
    <row r="923" spans="1:3">
      <c r="A923" s="21" t="str">
        <v>Katsuhiro Ôtomo</v>
      </c>
      <c r="B923" s="21">
        <f>COUNTIF(Table1[director_name],A923)</f>
        <v>2</v>
      </c>
      <c r="C923" s="43">
        <f>ROUND(AVERAGEIF(Table1[director_name],A923,Table1[imdb_score]),2)</f>
        <v>7.5</v>
      </c>
    </row>
    <row r="924" spans="1:3">
      <c r="A924" s="21" t="str">
        <v>Katt Shea</v>
      </c>
      <c r="B924" s="21">
        <f>COUNTIF(Table1[director_name],A924)</f>
        <v>1</v>
      </c>
      <c r="C924" s="43">
        <f>ROUND(AVERAGEIF(Table1[director_name],A924,Table1[imdb_score]),2)</f>
        <v>4.5999999999999996</v>
      </c>
    </row>
    <row r="925" spans="1:3">
      <c r="A925" s="21" t="str">
        <v>Kay Pollak</v>
      </c>
      <c r="B925" s="21">
        <f>COUNTIF(Table1[director_name],A925)</f>
        <v>1</v>
      </c>
      <c r="C925" s="43">
        <f>ROUND(AVERAGEIF(Table1[director_name],A925,Table1[imdb_score]),2)</f>
        <v>7.6</v>
      </c>
    </row>
    <row r="926" spans="1:3">
      <c r="A926" s="21" t="str">
        <v>Keenen Ivory Wayans</v>
      </c>
      <c r="B926" s="21">
        <f>COUNTIF(Table1[director_name],A926)</f>
        <v>4</v>
      </c>
      <c r="C926" s="43">
        <f>ROUND(AVERAGEIF(Table1[director_name],A926,Table1[imdb_score]),2)</f>
        <v>5.18</v>
      </c>
    </row>
    <row r="927" spans="1:3">
      <c r="A927" s="21" t="str">
        <v>Keith Gordon</v>
      </c>
      <c r="B927" s="21">
        <f>COUNTIF(Table1[director_name],A927)</f>
        <v>1</v>
      </c>
      <c r="C927" s="43">
        <f>ROUND(AVERAGEIF(Table1[director_name],A927,Table1[imdb_score]),2)</f>
        <v>5.6</v>
      </c>
    </row>
    <row r="928" spans="1:3">
      <c r="A928" s="21" t="str">
        <v>Kelly Asbury</v>
      </c>
      <c r="B928" s="21">
        <f>COUNTIF(Table1[director_name],A928)</f>
        <v>1</v>
      </c>
      <c r="C928" s="43">
        <f>ROUND(AVERAGEIF(Table1[director_name],A928,Table1[imdb_score]),2)</f>
        <v>7</v>
      </c>
    </row>
    <row r="929" spans="1:3">
      <c r="A929" s="21" t="str">
        <v>Kelly Makin</v>
      </c>
      <c r="B929" s="21">
        <f>COUNTIF(Table1[director_name],A929)</f>
        <v>1</v>
      </c>
      <c r="C929" s="43">
        <f>ROUND(AVERAGEIF(Table1[director_name],A929,Table1[imdb_score]),2)</f>
        <v>5.8</v>
      </c>
    </row>
    <row r="930" spans="1:3">
      <c r="A930" s="21" t="str">
        <v>Kelly Reichardt</v>
      </c>
      <c r="B930" s="21">
        <f>COUNTIF(Table1[director_name],A930)</f>
        <v>2</v>
      </c>
      <c r="C930" s="43">
        <f>ROUND(AVERAGEIF(Table1[director_name],A930,Table1[imdb_score]),2)</f>
        <v>6.9</v>
      </c>
    </row>
    <row r="931" spans="1:3">
      <c r="A931" s="21" t="str">
        <v>Ken Kwapis</v>
      </c>
      <c r="B931" s="21">
        <f>COUNTIF(Table1[director_name],A931)</f>
        <v>4</v>
      </c>
      <c r="C931" s="43">
        <f>ROUND(AVERAGEIF(Table1[director_name],A931,Table1[imdb_score]),2)</f>
        <v>6.2</v>
      </c>
    </row>
    <row r="932" spans="1:3">
      <c r="A932" s="21" t="str">
        <v>Ken Scott</v>
      </c>
      <c r="B932" s="21">
        <f>COUNTIF(Table1[director_name],A932)</f>
        <v>2</v>
      </c>
      <c r="C932" s="43">
        <f>ROUND(AVERAGEIF(Table1[director_name],A932,Table1[imdb_score]),2)</f>
        <v>5.9</v>
      </c>
    </row>
    <row r="933" spans="1:3">
      <c r="A933" s="21" t="str">
        <v>Kenneth Branagh</v>
      </c>
      <c r="B933" s="21">
        <f>COUNTIF(Table1[director_name],A933)</f>
        <v>6</v>
      </c>
      <c r="C933" s="43">
        <f>ROUND(AVERAGEIF(Table1[director_name],A933,Table1[imdb_score]),2)</f>
        <v>7.18</v>
      </c>
    </row>
    <row r="934" spans="1:3">
      <c r="A934" s="21" t="str">
        <v>Kenneth Johnson</v>
      </c>
      <c r="B934" s="21">
        <f>COUNTIF(Table1[director_name],A934)</f>
        <v>1</v>
      </c>
      <c r="C934" s="43">
        <f>ROUND(AVERAGEIF(Table1[director_name],A934,Table1[imdb_score]),2)</f>
        <v>2.8</v>
      </c>
    </row>
    <row r="935" spans="1:3">
      <c r="A935" s="21" t="str">
        <v>Kenneth Lonergan</v>
      </c>
      <c r="B935" s="21">
        <f>COUNTIF(Table1[director_name],A935)</f>
        <v>2</v>
      </c>
      <c r="C935" s="43">
        <f>ROUND(AVERAGEIF(Table1[director_name],A935,Table1[imdb_score]),2)</f>
        <v>7.1</v>
      </c>
    </row>
    <row r="936" spans="1:3">
      <c r="A936" s="21" t="str">
        <v>Kenny Ortega</v>
      </c>
      <c r="B936" s="21">
        <f>COUNTIF(Table1[director_name],A936)</f>
        <v>3</v>
      </c>
      <c r="C936" s="43">
        <f>ROUND(AVERAGEIF(Table1[director_name],A936,Table1[imdb_score]),2)</f>
        <v>6.17</v>
      </c>
    </row>
    <row r="937" spans="1:3">
      <c r="A937" s="21" t="str">
        <v>Kent Alterman</v>
      </c>
      <c r="B937" s="21">
        <f>COUNTIF(Table1[director_name],A937)</f>
        <v>1</v>
      </c>
      <c r="C937" s="43">
        <f>ROUND(AVERAGEIF(Table1[director_name],A937,Table1[imdb_score]),2)</f>
        <v>5.8</v>
      </c>
    </row>
    <row r="938" spans="1:3">
      <c r="A938" s="21" t="str">
        <v>Kerry Conran</v>
      </c>
      <c r="B938" s="21">
        <f>COUNTIF(Table1[director_name],A938)</f>
        <v>1</v>
      </c>
      <c r="C938" s="43">
        <f>ROUND(AVERAGEIF(Table1[director_name],A938,Table1[imdb_score]),2)</f>
        <v>6.1</v>
      </c>
    </row>
    <row r="939" spans="1:3">
      <c r="A939" s="21" t="str">
        <v>Kevin Allen</v>
      </c>
      <c r="B939" s="21">
        <f>COUNTIF(Table1[director_name],A939)</f>
        <v>2</v>
      </c>
      <c r="C939" s="43">
        <f>ROUND(AVERAGEIF(Table1[director_name],A939,Table1[imdb_score]),2)</f>
        <v>5.4</v>
      </c>
    </row>
    <row r="940" spans="1:3">
      <c r="A940" s="21" t="str">
        <v>Kevin Bray</v>
      </c>
      <c r="B940" s="21">
        <f>COUNTIF(Table1[director_name],A940)</f>
        <v>2</v>
      </c>
      <c r="C940" s="43">
        <f>ROUND(AVERAGEIF(Table1[director_name],A940,Table1[imdb_score]),2)</f>
        <v>5.95</v>
      </c>
    </row>
    <row r="941" spans="1:3">
      <c r="A941" s="21" t="str">
        <v>Kevin Brodie</v>
      </c>
      <c r="B941" s="21">
        <f>COUNTIF(Table1[director_name],A941)</f>
        <v>1</v>
      </c>
      <c r="C941" s="43">
        <f>ROUND(AVERAGEIF(Table1[director_name],A941,Table1[imdb_score]),2)</f>
        <v>6.3</v>
      </c>
    </row>
    <row r="942" spans="1:3">
      <c r="A942" s="21" t="str">
        <v>Kevin Costner</v>
      </c>
      <c r="B942" s="21">
        <f>COUNTIF(Table1[director_name],A942)</f>
        <v>3</v>
      </c>
      <c r="C942" s="43">
        <f>ROUND(AVERAGEIF(Table1[director_name],A942,Table1[imdb_score]),2)</f>
        <v>7.17</v>
      </c>
    </row>
    <row r="943" spans="1:3">
      <c r="A943" s="21" t="str">
        <v>Kevin Donovan</v>
      </c>
      <c r="B943" s="21">
        <f>COUNTIF(Table1[director_name],A943)</f>
        <v>1</v>
      </c>
      <c r="C943" s="43">
        <f>ROUND(AVERAGEIF(Table1[director_name],A943,Table1[imdb_score]),2)</f>
        <v>5.3</v>
      </c>
    </row>
    <row r="944" spans="1:3">
      <c r="A944" s="21" t="str">
        <v>Kevin Greutert</v>
      </c>
      <c r="B944" s="21">
        <f>COUNTIF(Table1[director_name],A944)</f>
        <v>2</v>
      </c>
      <c r="C944" s="43">
        <f>ROUND(AVERAGEIF(Table1[director_name],A944,Table1[imdb_score]),2)</f>
        <v>5.8</v>
      </c>
    </row>
    <row r="945" spans="1:3">
      <c r="A945" s="21" t="str">
        <v>Kevin Hooks</v>
      </c>
      <c r="B945" s="21">
        <f>COUNTIF(Table1[director_name],A945)</f>
        <v>1</v>
      </c>
      <c r="C945" s="43">
        <f>ROUND(AVERAGEIF(Table1[director_name],A945,Table1[imdb_score]),2)</f>
        <v>5.3</v>
      </c>
    </row>
    <row r="946" spans="1:3">
      <c r="A946" s="21" t="str">
        <v>Kevin Jordan</v>
      </c>
      <c r="B946" s="21">
        <f>COUNTIF(Table1[director_name],A946)</f>
        <v>1</v>
      </c>
      <c r="C946" s="43">
        <f>ROUND(AVERAGEIF(Table1[director_name],A946,Table1[imdb_score]),2)</f>
        <v>7.6</v>
      </c>
    </row>
    <row r="947" spans="1:3">
      <c r="A947" s="21" t="str">
        <v>Kevin Lima</v>
      </c>
      <c r="B947" s="21">
        <f>COUNTIF(Table1[director_name],A947)</f>
        <v>2</v>
      </c>
      <c r="C947" s="43">
        <f>ROUND(AVERAGEIF(Table1[director_name],A947,Table1[imdb_score]),2)</f>
        <v>5.95</v>
      </c>
    </row>
    <row r="948" spans="1:3">
      <c r="A948" s="21" t="str">
        <v>Kevin Macdonald</v>
      </c>
      <c r="B948" s="21">
        <f>COUNTIF(Table1[director_name],A948)</f>
        <v>1</v>
      </c>
      <c r="C948" s="43">
        <f>ROUND(AVERAGEIF(Table1[director_name],A948,Table1[imdb_score]),2)</f>
        <v>7.7</v>
      </c>
    </row>
    <row r="949" spans="1:3">
      <c r="A949" s="21" t="str">
        <v>Kevin Munroe</v>
      </c>
      <c r="B949" s="21">
        <f>COUNTIF(Table1[director_name],A949)</f>
        <v>2</v>
      </c>
      <c r="C949" s="43">
        <f>ROUND(AVERAGEIF(Table1[director_name],A949,Table1[imdb_score]),2)</f>
        <v>5.7</v>
      </c>
    </row>
    <row r="950" spans="1:3">
      <c r="A950" s="21" t="str">
        <v>Kevin Reynolds</v>
      </c>
      <c r="B950" s="21">
        <f>COUNTIF(Table1[director_name],A950)</f>
        <v>5</v>
      </c>
      <c r="C950" s="43">
        <f>ROUND(AVERAGEIF(Table1[director_name],A950,Table1[imdb_score]),2)</f>
        <v>6.68</v>
      </c>
    </row>
    <row r="951" spans="1:3">
      <c r="A951" s="21" t="str">
        <v>Kevin Rodney Sullivan</v>
      </c>
      <c r="B951" s="21">
        <f>COUNTIF(Table1[director_name],A951)</f>
        <v>3</v>
      </c>
      <c r="C951" s="43">
        <f>ROUND(AVERAGEIF(Table1[director_name],A951,Table1[imdb_score]),2)</f>
        <v>5.7</v>
      </c>
    </row>
    <row r="952" spans="1:3">
      <c r="A952" s="21" t="str">
        <v>Kevin Smith</v>
      </c>
      <c r="B952" s="21">
        <f>COUNTIF(Table1[director_name],A952)</f>
        <v>10</v>
      </c>
      <c r="C952" s="43">
        <f>ROUND(AVERAGEIF(Table1[director_name],A952,Table1[imdb_score]),2)</f>
        <v>6.78</v>
      </c>
    </row>
    <row r="953" spans="1:3">
      <c r="A953" s="21" t="str">
        <v>Kevin Spacey</v>
      </c>
      <c r="B953" s="21">
        <f>COUNTIF(Table1[director_name],A953)</f>
        <v>2</v>
      </c>
      <c r="C953" s="43">
        <f>ROUND(AVERAGEIF(Table1[director_name],A953,Table1[imdb_score]),2)</f>
        <v>6.4</v>
      </c>
    </row>
    <row r="954" spans="1:3">
      <c r="A954" s="21" t="str">
        <v>Kevin Tancharoen</v>
      </c>
      <c r="B954" s="21">
        <f>COUNTIF(Table1[director_name],A954)</f>
        <v>2</v>
      </c>
      <c r="C954" s="43">
        <f>ROUND(AVERAGEIF(Table1[director_name],A954,Table1[imdb_score]),2)</f>
        <v>5.2</v>
      </c>
    </row>
    <row r="955" spans="1:3">
      <c r="A955" s="21" t="str">
        <v>Kevin Tenney</v>
      </c>
      <c r="B955" s="21">
        <f>COUNTIF(Table1[director_name],A955)</f>
        <v>1</v>
      </c>
      <c r="C955" s="43">
        <f>ROUND(AVERAGEIF(Table1[director_name],A955,Table1[imdb_score]),2)</f>
        <v>5.7</v>
      </c>
    </row>
    <row r="956" spans="1:3">
      <c r="A956" s="21" t="str">
        <v>Khalid Mohamed</v>
      </c>
      <c r="B956" s="21">
        <f>COUNTIF(Table1[director_name],A956)</f>
        <v>1</v>
      </c>
      <c r="C956" s="43">
        <f>ROUND(AVERAGEIF(Table1[director_name],A956,Table1[imdb_score]),2)</f>
        <v>6.2</v>
      </c>
    </row>
    <row r="957" spans="1:3">
      <c r="A957" s="21" t="str">
        <v>Khyentse Norbu</v>
      </c>
      <c r="B957" s="21">
        <f>COUNTIF(Table1[director_name],A957)</f>
        <v>1</v>
      </c>
      <c r="C957" s="43">
        <f>ROUND(AVERAGEIF(Table1[director_name],A957,Table1[imdb_score]),2)</f>
        <v>7.5</v>
      </c>
    </row>
    <row r="958" spans="1:3">
      <c r="A958" s="21" t="str">
        <v>Kief Davidson</v>
      </c>
      <c r="B958" s="21">
        <f>COUNTIF(Table1[director_name],A958)</f>
        <v>1</v>
      </c>
      <c r="C958" s="43">
        <f>ROUND(AVERAGEIF(Table1[director_name],A958,Table1[imdb_score]),2)</f>
        <v>6.8</v>
      </c>
    </row>
    <row r="959" spans="1:3">
      <c r="A959" s="21" t="str">
        <v>Kimberly Peirce</v>
      </c>
      <c r="B959" s="21">
        <f>COUNTIF(Table1[director_name],A959)</f>
        <v>3</v>
      </c>
      <c r="C959" s="43">
        <f>ROUND(AVERAGEIF(Table1[director_name],A959,Table1[imdb_score]),2)</f>
        <v>6.67</v>
      </c>
    </row>
    <row r="960" spans="1:3">
      <c r="A960" s="21" t="str">
        <v>King Vidor</v>
      </c>
      <c r="B960" s="21">
        <f>COUNTIF(Table1[director_name],A960)</f>
        <v>1</v>
      </c>
      <c r="C960" s="43">
        <f>ROUND(AVERAGEIF(Table1[director_name],A960,Table1[imdb_score]),2)</f>
        <v>6.9</v>
      </c>
    </row>
    <row r="961" spans="1:3">
      <c r="A961" s="21" t="str">
        <v>Kinka Usher</v>
      </c>
      <c r="B961" s="21">
        <f>COUNTIF(Table1[director_name],A961)</f>
        <v>1</v>
      </c>
      <c r="C961" s="43">
        <f>ROUND(AVERAGEIF(Table1[director_name],A961,Table1[imdb_score]),2)</f>
        <v>6</v>
      </c>
    </row>
    <row r="962" spans="1:3">
      <c r="A962" s="21" t="str">
        <v>Kirk De Micco</v>
      </c>
      <c r="B962" s="21">
        <f>COUNTIF(Table1[director_name],A962)</f>
        <v>2</v>
      </c>
      <c r="C962" s="43">
        <f>ROUND(AVERAGEIF(Table1[director_name],A962,Table1[imdb_score]),2)</f>
        <v>5.9</v>
      </c>
    </row>
    <row r="963" spans="1:3">
      <c r="A963" s="21" t="str">
        <v>Kirk Jones</v>
      </c>
      <c r="B963" s="21">
        <f>COUNTIF(Table1[director_name],A963)</f>
        <v>5</v>
      </c>
      <c r="C963" s="43">
        <f>ROUND(AVERAGEIF(Table1[director_name],A963,Table1[imdb_score]),2)</f>
        <v>6.6</v>
      </c>
    </row>
    <row r="964" spans="1:3">
      <c r="A964" s="21" t="str">
        <v>Kirk Wong</v>
      </c>
      <c r="B964" s="21">
        <f>COUNTIF(Table1[director_name],A964)</f>
        <v>1</v>
      </c>
      <c r="C964" s="43">
        <f>ROUND(AVERAGEIF(Table1[director_name],A964,Table1[imdb_score]),2)</f>
        <v>6.1</v>
      </c>
    </row>
    <row r="965" spans="1:3">
      <c r="A965" s="21" t="str">
        <v>Kirsten Sheridan</v>
      </c>
      <c r="B965" s="21">
        <f>COUNTIF(Table1[director_name],A965)</f>
        <v>1</v>
      </c>
      <c r="C965" s="43">
        <f>ROUND(AVERAGEIF(Table1[director_name],A965,Table1[imdb_score]),2)</f>
        <v>7.5</v>
      </c>
    </row>
    <row r="966" spans="1:3">
      <c r="A966" s="21" t="str">
        <v>Kiyoshi Kurosawa</v>
      </c>
      <c r="B966" s="21">
        <f>COUNTIF(Table1[director_name],A966)</f>
        <v>1</v>
      </c>
      <c r="C966" s="43">
        <f>ROUND(AVERAGEIF(Table1[director_name],A966,Table1[imdb_score]),2)</f>
        <v>7.4</v>
      </c>
    </row>
    <row r="967" spans="1:3">
      <c r="A967" s="21" t="str">
        <v>Klaus Menzel</v>
      </c>
      <c r="B967" s="21">
        <f>COUNTIF(Table1[director_name],A967)</f>
        <v>1</v>
      </c>
      <c r="C967" s="43">
        <f>ROUND(AVERAGEIF(Table1[director_name],A967,Table1[imdb_score]),2)</f>
        <v>3.3</v>
      </c>
    </row>
    <row r="968" spans="1:3">
      <c r="A968" s="21" t="str">
        <v>Kris Isacsson</v>
      </c>
      <c r="B968" s="21">
        <f>COUNTIF(Table1[director_name],A968)</f>
        <v>1</v>
      </c>
      <c r="C968" s="43">
        <f>ROUND(AVERAGEIF(Table1[director_name],A968,Table1[imdb_score]),2)</f>
        <v>4.9000000000000004</v>
      </c>
    </row>
    <row r="969" spans="1:3">
      <c r="A969" s="21" t="str">
        <v>Kurt Hale</v>
      </c>
      <c r="B969" s="21">
        <f>COUNTIF(Table1[director_name],A969)</f>
        <v>2</v>
      </c>
      <c r="C969" s="43">
        <f>ROUND(AVERAGEIF(Table1[director_name],A969,Table1[imdb_score]),2)</f>
        <v>6.2</v>
      </c>
    </row>
    <row r="970" spans="1:3">
      <c r="A970" s="21" t="str">
        <v>Kurt Voss</v>
      </c>
      <c r="B970" s="21">
        <f>COUNTIF(Table1[director_name],A970)</f>
        <v>1</v>
      </c>
      <c r="C970" s="43">
        <f>ROUND(AVERAGEIF(Table1[director_name],A970,Table1[imdb_score]),2)</f>
        <v>6.1</v>
      </c>
    </row>
    <row r="971" spans="1:3">
      <c r="A971" s="21" t="str">
        <v>Kurt Wimmer</v>
      </c>
      <c r="B971" s="21">
        <f>COUNTIF(Table1[director_name],A971)</f>
        <v>2</v>
      </c>
      <c r="C971" s="43">
        <f>ROUND(AVERAGEIF(Table1[director_name],A971,Table1[imdb_score]),2)</f>
        <v>5.95</v>
      </c>
    </row>
    <row r="972" spans="1:3">
      <c r="A972" s="21" t="str">
        <v>Kyle Balda</v>
      </c>
      <c r="B972" s="21">
        <f>COUNTIF(Table1[director_name],A972)</f>
        <v>1</v>
      </c>
      <c r="C972" s="43">
        <f>ROUND(AVERAGEIF(Table1[director_name],A972,Table1[imdb_score]),2)</f>
        <v>6.4</v>
      </c>
    </row>
    <row r="973" spans="1:3">
      <c r="A973" s="21" t="str">
        <v>Lajos Koltai</v>
      </c>
      <c r="B973" s="21">
        <f>COUNTIF(Table1[director_name],A973)</f>
        <v>1</v>
      </c>
      <c r="C973" s="43">
        <f>ROUND(AVERAGEIF(Table1[director_name],A973,Table1[imdb_score]),2)</f>
        <v>7.1</v>
      </c>
    </row>
    <row r="974" spans="1:3">
      <c r="A974" s="21" t="str">
        <v>Lana Wachowski</v>
      </c>
      <c r="B974" s="21">
        <f>COUNTIF(Table1[director_name],A974)</f>
        <v>6</v>
      </c>
      <c r="C974" s="43">
        <f>ROUND(AVERAGEIF(Table1[director_name],A974,Table1[imdb_score]),2)</f>
        <v>6.92</v>
      </c>
    </row>
    <row r="975" spans="1:3">
      <c r="A975" s="21" t="str">
        <v>Lance Hool</v>
      </c>
      <c r="B975" s="21">
        <f>COUNTIF(Table1[director_name],A975)</f>
        <v>1</v>
      </c>
      <c r="C975" s="43">
        <f>ROUND(AVERAGEIF(Table1[director_name],A975,Table1[imdb_score]),2)</f>
        <v>6.2</v>
      </c>
    </row>
    <row r="976" spans="1:3">
      <c r="A976" s="21" t="str">
        <v>Lance Mungia</v>
      </c>
      <c r="B976" s="21">
        <f>COUNTIF(Table1[director_name],A976)</f>
        <v>1</v>
      </c>
      <c r="C976" s="43">
        <f>ROUND(AVERAGEIF(Table1[director_name],A976,Table1[imdb_score]),2)</f>
        <v>6.7</v>
      </c>
    </row>
    <row r="977" spans="1:3">
      <c r="A977" s="21" t="str">
        <v>Larry Blamire</v>
      </c>
      <c r="B977" s="21">
        <f>COUNTIF(Table1[director_name],A977)</f>
        <v>1</v>
      </c>
      <c r="C977" s="43">
        <f>ROUND(AVERAGEIF(Table1[director_name],A977,Table1[imdb_score]),2)</f>
        <v>7</v>
      </c>
    </row>
    <row r="978" spans="1:3">
      <c r="A978" s="21" t="str">
        <v>Larry Charles</v>
      </c>
      <c r="B978" s="21">
        <f>COUNTIF(Table1[director_name],A978)</f>
        <v>4</v>
      </c>
      <c r="C978" s="43">
        <f>ROUND(AVERAGEIF(Table1[director_name],A978,Table1[imdb_score]),2)</f>
        <v>6.8</v>
      </c>
    </row>
    <row r="979" spans="1:3">
      <c r="A979" s="21" t="str">
        <v>Larry Clark</v>
      </c>
      <c r="B979" s="21">
        <f>COUNTIF(Table1[director_name],A979)</f>
        <v>1</v>
      </c>
      <c r="C979" s="43">
        <f>ROUND(AVERAGEIF(Table1[director_name],A979,Table1[imdb_score]),2)</f>
        <v>7</v>
      </c>
    </row>
    <row r="980" spans="1:3">
      <c r="A980" s="21" t="str">
        <v>Lars von Trier</v>
      </c>
      <c r="B980" s="21">
        <f>COUNTIF(Table1[director_name],A980)</f>
        <v>3</v>
      </c>
      <c r="C980" s="43">
        <f>ROUND(AVERAGEIF(Table1[director_name],A980,Table1[imdb_score]),2)</f>
        <v>7.5</v>
      </c>
    </row>
    <row r="981" spans="1:3">
      <c r="A981" s="21" t="str">
        <v>Lasse Hallström</v>
      </c>
      <c r="B981" s="21">
        <f>COUNTIF(Table1[director_name],A981)</f>
        <v>8</v>
      </c>
      <c r="C981" s="43">
        <f>ROUND(AVERAGEIF(Table1[director_name],A981,Table1[imdb_score]),2)</f>
        <v>6.99</v>
      </c>
    </row>
    <row r="982" spans="1:3">
      <c r="A982" s="21" t="str">
        <v>Laurent Tirard</v>
      </c>
      <c r="B982" s="21">
        <f>COUNTIF(Table1[director_name],A982)</f>
        <v>1</v>
      </c>
      <c r="C982" s="43">
        <f>ROUND(AVERAGEIF(Table1[director_name],A982,Table1[imdb_score]),2)</f>
        <v>7.3</v>
      </c>
    </row>
    <row r="983" spans="1:3">
      <c r="A983" s="21" t="str">
        <v>Laurie Collyer</v>
      </c>
      <c r="B983" s="21">
        <f>COUNTIF(Table1[director_name],A983)</f>
        <v>1</v>
      </c>
      <c r="C983" s="43">
        <f>ROUND(AVERAGEIF(Table1[director_name],A983,Table1[imdb_score]),2)</f>
        <v>6.6</v>
      </c>
    </row>
    <row r="984" spans="1:3">
      <c r="A984" s="21" t="str">
        <v>Lawrence Guterman</v>
      </c>
      <c r="B984" s="21">
        <f>COUNTIF(Table1[director_name],A984)</f>
        <v>2</v>
      </c>
      <c r="C984" s="43">
        <f>ROUND(AVERAGEIF(Table1[director_name],A984,Table1[imdb_score]),2)</f>
        <v>3.7</v>
      </c>
    </row>
    <row r="985" spans="1:3">
      <c r="A985" s="21" t="str">
        <v>Lawrence Kasdan</v>
      </c>
      <c r="B985" s="21">
        <f>COUNTIF(Table1[director_name],A985)</f>
        <v>4</v>
      </c>
      <c r="C985" s="43">
        <f>ROUND(AVERAGEIF(Table1[director_name],A985,Table1[imdb_score]),2)</f>
        <v>6.55</v>
      </c>
    </row>
    <row r="986" spans="1:3">
      <c r="A986" s="21" t="str">
        <v>Léa Pool</v>
      </c>
      <c r="B986" s="21">
        <f>COUNTIF(Table1[director_name],A986)</f>
        <v>1</v>
      </c>
      <c r="C986" s="43">
        <f>ROUND(AVERAGEIF(Table1[director_name],A986,Table1[imdb_score]),2)</f>
        <v>7.4</v>
      </c>
    </row>
    <row r="987" spans="1:3">
      <c r="A987" s="21" t="str">
        <v>Lee Daniels</v>
      </c>
      <c r="B987" s="21">
        <f>COUNTIF(Table1[director_name],A987)</f>
        <v>2</v>
      </c>
      <c r="C987" s="43">
        <f>ROUND(AVERAGEIF(Table1[director_name],A987,Table1[imdb_score]),2)</f>
        <v>7.25</v>
      </c>
    </row>
    <row r="988" spans="1:3">
      <c r="A988" s="21" t="str">
        <v>Lee Tamahori</v>
      </c>
      <c r="B988" s="21">
        <f>COUNTIF(Table1[director_name],A988)</f>
        <v>4</v>
      </c>
      <c r="C988" s="43">
        <f>ROUND(AVERAGEIF(Table1[director_name],A988,Table1[imdb_score]),2)</f>
        <v>5.95</v>
      </c>
    </row>
    <row r="989" spans="1:3">
      <c r="A989" s="21" t="str">
        <v>Lee Toland Krieger</v>
      </c>
      <c r="B989" s="21">
        <f>COUNTIF(Table1[director_name],A989)</f>
        <v>1</v>
      </c>
      <c r="C989" s="43">
        <f>ROUND(AVERAGEIF(Table1[director_name],A989,Table1[imdb_score]),2)</f>
        <v>7.2</v>
      </c>
    </row>
    <row r="990" spans="1:3">
      <c r="A990" s="21" t="str">
        <v>Lee Unkrich</v>
      </c>
      <c r="B990" s="21">
        <f>COUNTIF(Table1[director_name],A990)</f>
        <v>1</v>
      </c>
      <c r="C990" s="43">
        <f>ROUND(AVERAGEIF(Table1[director_name],A990,Table1[imdb_score]),2)</f>
        <v>8.3000000000000007</v>
      </c>
    </row>
    <row r="991" spans="1:3">
      <c r="A991" s="21" t="str">
        <v>Leigh Whannell</v>
      </c>
      <c r="B991" s="21">
        <f>COUNTIF(Table1[director_name],A991)</f>
        <v>1</v>
      </c>
      <c r="C991" s="43">
        <f>ROUND(AVERAGEIF(Table1[director_name],A991,Table1[imdb_score]),2)</f>
        <v>6.1</v>
      </c>
    </row>
    <row r="992" spans="1:3">
      <c r="A992" s="21" t="str">
        <v>Len Wiseman</v>
      </c>
      <c r="B992" s="21">
        <f>COUNTIF(Table1[director_name],A992)</f>
        <v>3</v>
      </c>
      <c r="C992" s="43">
        <f>ROUND(AVERAGEIF(Table1[director_name],A992,Table1[imdb_score]),2)</f>
        <v>7</v>
      </c>
    </row>
    <row r="993" spans="1:3">
      <c r="A993" s="21" t="str">
        <v>Lena Dunham</v>
      </c>
      <c r="B993" s="21">
        <f>COUNTIF(Table1[director_name],A993)</f>
        <v>1</v>
      </c>
      <c r="C993" s="43">
        <f>ROUND(AVERAGEIF(Table1[director_name],A993,Table1[imdb_score]),2)</f>
        <v>6.3</v>
      </c>
    </row>
    <row r="994" spans="1:3">
      <c r="A994" s="21" t="str">
        <v>Lenny Abrahamson</v>
      </c>
      <c r="B994" s="21">
        <f>COUNTIF(Table1[director_name],A994)</f>
        <v>1</v>
      </c>
      <c r="C994" s="43">
        <f>ROUND(AVERAGEIF(Table1[director_name],A994,Table1[imdb_score]),2)</f>
        <v>8.3000000000000007</v>
      </c>
    </row>
    <row r="995" spans="1:3">
      <c r="A995" s="21" t="str">
        <v>Leon Ichaso</v>
      </c>
      <c r="B995" s="21">
        <f>COUNTIF(Table1[director_name],A995)</f>
        <v>1</v>
      </c>
      <c r="C995" s="43">
        <f>ROUND(AVERAGEIF(Table1[director_name],A995,Table1[imdb_score]),2)</f>
        <v>5.9</v>
      </c>
    </row>
    <row r="996" spans="1:3">
      <c r="A996" s="21" t="str">
        <v>Leonard Nimoy</v>
      </c>
      <c r="B996" s="21">
        <f>COUNTIF(Table1[director_name],A996)</f>
        <v>3</v>
      </c>
      <c r="C996" s="43">
        <f>ROUND(AVERAGEIF(Table1[director_name],A996,Table1[imdb_score]),2)</f>
        <v>6.6</v>
      </c>
    </row>
    <row r="997" spans="1:3">
      <c r="A997" s="21" t="str">
        <v>Les Mayfield</v>
      </c>
      <c r="B997" s="21">
        <f>COUNTIF(Table1[director_name],A997)</f>
        <v>5</v>
      </c>
      <c r="C997" s="43">
        <f>ROUND(AVERAGEIF(Table1[director_name],A997,Table1[imdb_score]),2)</f>
        <v>5.5</v>
      </c>
    </row>
    <row r="998" spans="1:3">
      <c r="A998" s="21" t="str">
        <v>Leslie Small</v>
      </c>
      <c r="B998" s="21">
        <f>COUNTIF(Table1[director_name],A998)</f>
        <v>1</v>
      </c>
      <c r="C998" s="43">
        <f>ROUND(AVERAGEIF(Table1[director_name],A998,Table1[imdb_score]),2)</f>
        <v>6.7</v>
      </c>
    </row>
    <row r="999" spans="1:3">
      <c r="A999" s="21" t="str">
        <v>Leslye Headland</v>
      </c>
      <c r="B999" s="21">
        <f>COUNTIF(Table1[director_name],A999)</f>
        <v>1</v>
      </c>
      <c r="C999" s="43">
        <f>ROUND(AVERAGEIF(Table1[director_name],A999,Table1[imdb_score]),2)</f>
        <v>5.3</v>
      </c>
    </row>
    <row r="1000" spans="1:3">
      <c r="A1000" s="21" t="str">
        <v>Levan Gabriadze</v>
      </c>
      <c r="B1000" s="21">
        <f>COUNTIF(Table1[director_name],A1000)</f>
        <v>1</v>
      </c>
      <c r="C1000" s="43">
        <f>ROUND(AVERAGEIF(Table1[director_name],A1000,Table1[imdb_score]),2)</f>
        <v>5.7</v>
      </c>
    </row>
    <row r="1001" spans="1:3">
      <c r="A1001" s="21" t="str">
        <v>Lewis Gilbert</v>
      </c>
      <c r="B1001" s="21">
        <f>COUNTIF(Table1[director_name],A1001)</f>
        <v>3</v>
      </c>
      <c r="C1001" s="43">
        <f>ROUND(AVERAGEIF(Table1[director_name],A1001,Table1[imdb_score]),2)</f>
        <v>6.77</v>
      </c>
    </row>
    <row r="1002" spans="1:3">
      <c r="A1002" s="21" t="str">
        <v>Lexi Alexander</v>
      </c>
      <c r="B1002" s="21">
        <f>COUNTIF(Table1[director_name],A1002)</f>
        <v>1</v>
      </c>
      <c r="C1002" s="43">
        <f>ROUND(AVERAGEIF(Table1[director_name],A1002,Table1[imdb_score]),2)</f>
        <v>6</v>
      </c>
    </row>
    <row r="1003" spans="1:3">
      <c r="A1003" s="21" t="str">
        <v>Li Zhang</v>
      </c>
      <c r="B1003" s="21">
        <f>COUNTIF(Table1[director_name],A1003)</f>
        <v>1</v>
      </c>
      <c r="C1003" s="43">
        <f>ROUND(AVERAGEIF(Table1[director_name],A1003,Table1[imdb_score]),2)</f>
        <v>6</v>
      </c>
    </row>
    <row r="1004" spans="1:3">
      <c r="A1004" s="21" t="str">
        <v>Lisa Cholodenko</v>
      </c>
      <c r="B1004" s="21">
        <f>COUNTIF(Table1[director_name],A1004)</f>
        <v>1</v>
      </c>
      <c r="C1004" s="43">
        <f>ROUND(AVERAGEIF(Table1[director_name],A1004,Table1[imdb_score]),2)</f>
        <v>7.1</v>
      </c>
    </row>
    <row r="1005" spans="1:3">
      <c r="A1005" s="21" t="str">
        <v>Liz Friedlander</v>
      </c>
      <c r="B1005" s="21">
        <f>COUNTIF(Table1[director_name],A1005)</f>
        <v>1</v>
      </c>
      <c r="C1005" s="43">
        <f>ROUND(AVERAGEIF(Table1[director_name],A1005,Table1[imdb_score]),2)</f>
        <v>6.7</v>
      </c>
    </row>
    <row r="1006" spans="1:3">
      <c r="A1006" s="21" t="str">
        <v>Lloyd Bacon</v>
      </c>
      <c r="B1006" s="21">
        <f>COUNTIF(Table1[director_name],A1006)</f>
        <v>1</v>
      </c>
      <c r="C1006" s="43">
        <f>ROUND(AVERAGEIF(Table1[director_name],A1006,Table1[imdb_score]),2)</f>
        <v>7.7</v>
      </c>
    </row>
    <row r="1007" spans="1:3">
      <c r="A1007" s="21" t="str">
        <v>Lloyd Kaufman</v>
      </c>
      <c r="B1007" s="21">
        <f>COUNTIF(Table1[director_name],A1007)</f>
        <v>1</v>
      </c>
      <c r="C1007" s="43">
        <f>ROUND(AVERAGEIF(Table1[director_name],A1007,Table1[imdb_score]),2)</f>
        <v>6.2</v>
      </c>
    </row>
    <row r="1008" spans="1:3">
      <c r="A1008" s="21" t="str">
        <v>Lone Scherfig</v>
      </c>
      <c r="B1008" s="21">
        <f>COUNTIF(Table1[director_name],A1008)</f>
        <v>2</v>
      </c>
      <c r="C1008" s="43">
        <f>ROUND(AVERAGEIF(Table1[director_name],A1008,Table1[imdb_score]),2)</f>
        <v>7.15</v>
      </c>
    </row>
    <row r="1009" spans="1:3">
      <c r="A1009" s="21" t="str">
        <v>Lorene Scafaria</v>
      </c>
      <c r="B1009" s="21">
        <f>COUNTIF(Table1[director_name],A1009)</f>
        <v>1</v>
      </c>
      <c r="C1009" s="43">
        <f>ROUND(AVERAGEIF(Table1[director_name],A1009,Table1[imdb_score]),2)</f>
        <v>6.7</v>
      </c>
    </row>
    <row r="1010" spans="1:3">
      <c r="A1010" s="21" t="str">
        <v>Louis C.K.</v>
      </c>
      <c r="B1010" s="21">
        <f>COUNTIF(Table1[director_name],A1010)</f>
        <v>1</v>
      </c>
      <c r="C1010" s="43">
        <f>ROUND(AVERAGEIF(Table1[director_name],A1010,Table1[imdb_score]),2)</f>
        <v>5.2</v>
      </c>
    </row>
    <row r="1011" spans="1:3">
      <c r="A1011" s="21" t="str">
        <v>Louis Leterrier</v>
      </c>
      <c r="B1011" s="21">
        <f>COUNTIF(Table1[director_name],A1011)</f>
        <v>6</v>
      </c>
      <c r="C1011" s="43">
        <f>ROUND(AVERAGEIF(Table1[director_name],A1011,Table1[imdb_score]),2)</f>
        <v>6.67</v>
      </c>
    </row>
    <row r="1012" spans="1:3">
      <c r="A1012" s="21" t="str">
        <v>Louis Morneau</v>
      </c>
      <c r="B1012" s="21">
        <f>COUNTIF(Table1[director_name],A1012)</f>
        <v>1</v>
      </c>
      <c r="C1012" s="43">
        <f>ROUND(AVERAGEIF(Table1[director_name],A1012,Table1[imdb_score]),2)</f>
        <v>3.6</v>
      </c>
    </row>
    <row r="1013" spans="1:3">
      <c r="A1013" s="21" t="str">
        <v>Luc Besson</v>
      </c>
      <c r="B1013" s="21">
        <f>COUNTIF(Table1[director_name],A1013)</f>
        <v>4</v>
      </c>
      <c r="C1013" s="43">
        <f>ROUND(AVERAGEIF(Table1[director_name],A1013,Table1[imdb_score]),2)</f>
        <v>6.63</v>
      </c>
    </row>
    <row r="1014" spans="1:3">
      <c r="A1014" s="21" t="str">
        <v>Luc Jacquet</v>
      </c>
      <c r="B1014" s="21">
        <f>COUNTIF(Table1[director_name],A1014)</f>
        <v>1</v>
      </c>
      <c r="C1014" s="43">
        <f>ROUND(AVERAGEIF(Table1[director_name],A1014,Table1[imdb_score]),2)</f>
        <v>7.6</v>
      </c>
    </row>
    <row r="1015" spans="1:3">
      <c r="A1015" s="21" t="str">
        <v>Luca Guadagnino</v>
      </c>
      <c r="B1015" s="21">
        <f>COUNTIF(Table1[director_name],A1015)</f>
        <v>1</v>
      </c>
      <c r="C1015" s="43">
        <f>ROUND(AVERAGEIF(Table1[director_name],A1015,Table1[imdb_score]),2)</f>
        <v>7</v>
      </c>
    </row>
    <row r="1016" spans="1:3">
      <c r="A1016" s="21" t="str">
        <v>Lucio Fulci</v>
      </c>
      <c r="B1016" s="21">
        <f>COUNTIF(Table1[director_name],A1016)</f>
        <v>1</v>
      </c>
      <c r="C1016" s="43">
        <f>ROUND(AVERAGEIF(Table1[director_name],A1016,Table1[imdb_score]),2)</f>
        <v>6.9</v>
      </c>
    </row>
    <row r="1017" spans="1:3">
      <c r="A1017" s="21" t="str">
        <v>Lucky McKee</v>
      </c>
      <c r="B1017" s="21">
        <f>COUNTIF(Table1[director_name],A1017)</f>
        <v>1</v>
      </c>
      <c r="C1017" s="43">
        <f>ROUND(AVERAGEIF(Table1[director_name],A1017,Table1[imdb_score]),2)</f>
        <v>6.7</v>
      </c>
    </row>
    <row r="1018" spans="1:3">
      <c r="A1018" s="21" t="str">
        <v>Lucrecia Martel</v>
      </c>
      <c r="B1018" s="21">
        <f>COUNTIF(Table1[director_name],A1018)</f>
        <v>1</v>
      </c>
      <c r="C1018" s="43">
        <f>ROUND(AVERAGEIF(Table1[director_name],A1018,Table1[imdb_score]),2)</f>
        <v>6.7</v>
      </c>
    </row>
    <row r="1019" spans="1:3">
      <c r="A1019" s="21" t="str">
        <v>Luis Llosa</v>
      </c>
      <c r="B1019" s="21">
        <f>COUNTIF(Table1[director_name],A1019)</f>
        <v>2</v>
      </c>
      <c r="C1019" s="43">
        <f>ROUND(AVERAGEIF(Table1[director_name],A1019,Table1[imdb_score]),2)</f>
        <v>5</v>
      </c>
    </row>
    <row r="1020" spans="1:3">
      <c r="A1020" s="21" t="str">
        <v>Luis Mandoki</v>
      </c>
      <c r="B1020" s="21">
        <f>COUNTIF(Table1[director_name],A1020)</f>
        <v>2</v>
      </c>
      <c r="C1020" s="43">
        <f>ROUND(AVERAGEIF(Table1[director_name],A1020,Table1[imdb_score]),2)</f>
        <v>5.85</v>
      </c>
    </row>
    <row r="1021" spans="1:3">
      <c r="A1021" s="21" t="str">
        <v>Luis Valdez</v>
      </c>
      <c r="B1021" s="21">
        <f>COUNTIF(Table1[director_name],A1021)</f>
        <v>1</v>
      </c>
      <c r="C1021" s="43">
        <f>ROUND(AVERAGEIF(Table1[director_name],A1021,Table1[imdb_score]),2)</f>
        <v>6.8</v>
      </c>
    </row>
    <row r="1022" spans="1:3">
      <c r="A1022" s="21" t="str">
        <v>Luke Greenfield</v>
      </c>
      <c r="B1022" s="21">
        <f>COUNTIF(Table1[director_name],A1022)</f>
        <v>4</v>
      </c>
      <c r="C1022" s="43">
        <f>ROUND(AVERAGEIF(Table1[director_name],A1022,Table1[imdb_score]),2)</f>
        <v>6</v>
      </c>
    </row>
    <row r="1023" spans="1:3">
      <c r="A1023" s="21" t="str">
        <v>Lynn Shelton</v>
      </c>
      <c r="B1023" s="21">
        <f>COUNTIF(Table1[director_name],A1023)</f>
        <v>1</v>
      </c>
      <c r="C1023" s="43">
        <f>ROUND(AVERAGEIF(Table1[director_name],A1023,Table1[imdb_score]),2)</f>
        <v>6.7</v>
      </c>
    </row>
    <row r="1024" spans="1:3">
      <c r="A1024" s="21" t="str">
        <v>Lynne Ramsay</v>
      </c>
      <c r="B1024" s="21">
        <f>COUNTIF(Table1[director_name],A1024)</f>
        <v>1</v>
      </c>
      <c r="C1024" s="43">
        <f>ROUND(AVERAGEIF(Table1[director_name],A1024,Table1[imdb_score]),2)</f>
        <v>7.5</v>
      </c>
    </row>
    <row r="1025" spans="1:3">
      <c r="A1025" s="21" t="str">
        <v>M. Night Shyamalan</v>
      </c>
      <c r="B1025" s="21">
        <f>COUNTIF(Table1[director_name],A1025)</f>
        <v>9</v>
      </c>
      <c r="C1025" s="43">
        <f>ROUND(AVERAGEIF(Table1[director_name],A1025,Table1[imdb_score]),2)</f>
        <v>6.04</v>
      </c>
    </row>
    <row r="1026" spans="1:3">
      <c r="A1026" s="21" t="str">
        <v>Mabrouk El Mechri</v>
      </c>
      <c r="B1026" s="21">
        <f>COUNTIF(Table1[director_name],A1026)</f>
        <v>1</v>
      </c>
      <c r="C1026" s="43">
        <f>ROUND(AVERAGEIF(Table1[director_name],A1026,Table1[imdb_score]),2)</f>
        <v>4.9000000000000004</v>
      </c>
    </row>
    <row r="1027" spans="1:3">
      <c r="A1027" s="21" t="str">
        <v>Maggie Carey</v>
      </c>
      <c r="B1027" s="21">
        <f>COUNTIF(Table1[director_name],A1027)</f>
        <v>1</v>
      </c>
      <c r="C1027" s="43">
        <f>ROUND(AVERAGEIF(Table1[director_name],A1027,Table1[imdb_score]),2)</f>
        <v>5.8</v>
      </c>
    </row>
    <row r="1028" spans="1:3">
      <c r="A1028" s="21" t="str">
        <v>Maggie Greenwald</v>
      </c>
      <c r="B1028" s="21">
        <f>COUNTIF(Table1[director_name],A1028)</f>
        <v>1</v>
      </c>
      <c r="C1028" s="43">
        <f>ROUND(AVERAGEIF(Table1[director_name],A1028,Table1[imdb_score]),2)</f>
        <v>7.3</v>
      </c>
    </row>
    <row r="1029" spans="1:3">
      <c r="A1029" s="21" t="str">
        <v>Majid Majidi</v>
      </c>
      <c r="B1029" s="21">
        <f>COUNTIF(Table1[director_name],A1029)</f>
        <v>1</v>
      </c>
      <c r="C1029" s="43">
        <f>ROUND(AVERAGEIF(Table1[director_name],A1029,Table1[imdb_score]),2)</f>
        <v>8.5</v>
      </c>
    </row>
    <row r="1030" spans="1:3">
      <c r="A1030" s="21" t="str">
        <v>Malcolm D. Lee</v>
      </c>
      <c r="B1030" s="21">
        <f>COUNTIF(Table1[director_name],A1030)</f>
        <v>5</v>
      </c>
      <c r="C1030" s="43">
        <f>ROUND(AVERAGEIF(Table1[director_name],A1030,Table1[imdb_score]),2)</f>
        <v>5.6</v>
      </c>
    </row>
    <row r="1031" spans="1:3">
      <c r="A1031" s="21" t="str">
        <v>Mamoru Hosoda</v>
      </c>
      <c r="B1031" s="21">
        <f>COUNTIF(Table1[director_name],A1031)</f>
        <v>1</v>
      </c>
      <c r="C1031" s="43">
        <f>ROUND(AVERAGEIF(Table1[director_name],A1031,Table1[imdb_score]),2)</f>
        <v>5.9</v>
      </c>
    </row>
    <row r="1032" spans="1:3">
      <c r="A1032" s="21" t="str">
        <v>Måns Mårlind</v>
      </c>
      <c r="B1032" s="21">
        <f>COUNTIF(Table1[director_name],A1032)</f>
        <v>1</v>
      </c>
      <c r="C1032" s="43">
        <f>ROUND(AVERAGEIF(Table1[director_name],A1032,Table1[imdb_score]),2)</f>
        <v>6.4</v>
      </c>
    </row>
    <row r="1033" spans="1:3">
      <c r="A1033" s="21" t="str">
        <v>Marc Abraham</v>
      </c>
      <c r="B1033" s="21">
        <f>COUNTIF(Table1[director_name],A1033)</f>
        <v>1</v>
      </c>
      <c r="C1033" s="43">
        <f>ROUND(AVERAGEIF(Table1[director_name],A1033,Table1[imdb_score]),2)</f>
        <v>7</v>
      </c>
    </row>
    <row r="1034" spans="1:3">
      <c r="A1034" s="21" t="str">
        <v>Marc F. Adler</v>
      </c>
      <c r="B1034" s="21">
        <f>COUNTIF(Table1[director_name],A1034)</f>
        <v>1</v>
      </c>
      <c r="C1034" s="43">
        <f>ROUND(AVERAGEIF(Table1[director_name],A1034,Table1[imdb_score]),2)</f>
        <v>4.4000000000000004</v>
      </c>
    </row>
    <row r="1035" spans="1:3">
      <c r="A1035" s="21" t="str">
        <v>Marc Forby</v>
      </c>
      <c r="B1035" s="21">
        <f>COUNTIF(Table1[director_name],A1035)</f>
        <v>1</v>
      </c>
      <c r="C1035" s="43">
        <f>ROUND(AVERAGEIF(Table1[director_name],A1035,Table1[imdb_score]),2)</f>
        <v>6.2</v>
      </c>
    </row>
    <row r="1036" spans="1:3">
      <c r="A1036" s="21" t="str">
        <v>Marc Forster</v>
      </c>
      <c r="B1036" s="21">
        <f>COUNTIF(Table1[director_name],A1036)</f>
        <v>7</v>
      </c>
      <c r="C1036" s="43">
        <f>ROUND(AVERAGEIF(Table1[director_name],A1036,Table1[imdb_score]),2)</f>
        <v>7.23</v>
      </c>
    </row>
    <row r="1037" spans="1:3">
      <c r="A1037" s="21" t="str">
        <v>Marc Lawrence</v>
      </c>
      <c r="B1037" s="21">
        <f>COUNTIF(Table1[director_name],A1037)</f>
        <v>2</v>
      </c>
      <c r="C1037" s="43">
        <f>ROUND(AVERAGEIF(Table1[director_name],A1037,Table1[imdb_score]),2)</f>
        <v>5.4</v>
      </c>
    </row>
    <row r="1038" spans="1:3">
      <c r="A1038" s="21" t="str">
        <v>Marc Levin</v>
      </c>
      <c r="B1038" s="21">
        <f>COUNTIF(Table1[director_name],A1038)</f>
        <v>1</v>
      </c>
      <c r="C1038" s="43">
        <f>ROUND(AVERAGEIF(Table1[director_name],A1038,Table1[imdb_score]),2)</f>
        <v>7.2</v>
      </c>
    </row>
    <row r="1039" spans="1:3">
      <c r="A1039" s="21" t="str">
        <v>Marc Schölermann</v>
      </c>
      <c r="B1039" s="21">
        <f>COUNTIF(Table1[director_name],A1039)</f>
        <v>1</v>
      </c>
      <c r="C1039" s="43">
        <f>ROUND(AVERAGEIF(Table1[director_name],A1039,Table1[imdb_score]),2)</f>
        <v>6</v>
      </c>
    </row>
    <row r="1040" spans="1:3">
      <c r="A1040" s="21" t="str">
        <v>Marc Webb</v>
      </c>
      <c r="B1040" s="21">
        <f>COUNTIF(Table1[director_name],A1040)</f>
        <v>3</v>
      </c>
      <c r="C1040" s="43">
        <f>ROUND(AVERAGEIF(Table1[director_name],A1040,Table1[imdb_score]),2)</f>
        <v>7.13</v>
      </c>
    </row>
    <row r="1041" spans="1:3">
      <c r="A1041" s="21" t="str">
        <v>Marco Kreuzpaintner</v>
      </c>
      <c r="B1041" s="21">
        <f>COUNTIF(Table1[director_name],A1041)</f>
        <v>2</v>
      </c>
      <c r="C1041" s="43">
        <f>ROUND(AVERAGEIF(Table1[director_name],A1041,Table1[imdb_score]),2)</f>
        <v>7.45</v>
      </c>
    </row>
    <row r="1042" spans="1:3">
      <c r="A1042" s="21" t="str">
        <v>Marco Schnabel</v>
      </c>
      <c r="B1042" s="21">
        <f>COUNTIF(Table1[director_name],A1042)</f>
        <v>1</v>
      </c>
      <c r="C1042" s="43">
        <f>ROUND(AVERAGEIF(Table1[director_name],A1042,Table1[imdb_score]),2)</f>
        <v>3.8</v>
      </c>
    </row>
    <row r="1043" spans="1:3">
      <c r="A1043" s="21" t="str">
        <v>Marcos Siega</v>
      </c>
      <c r="B1043" s="21">
        <f>COUNTIF(Table1[director_name],A1043)</f>
        <v>1</v>
      </c>
      <c r="C1043" s="43">
        <f>ROUND(AVERAGEIF(Table1[director_name],A1043,Table1[imdb_score]),2)</f>
        <v>4.0999999999999996</v>
      </c>
    </row>
    <row r="1044" spans="1:3">
      <c r="A1044" s="21" t="str">
        <v>Marcus Dunstan</v>
      </c>
      <c r="B1044" s="21">
        <f>COUNTIF(Table1[director_name],A1044)</f>
        <v>1</v>
      </c>
      <c r="C1044" s="43">
        <f>ROUND(AVERAGEIF(Table1[director_name],A1044,Table1[imdb_score]),2)</f>
        <v>6.1</v>
      </c>
    </row>
    <row r="1045" spans="1:3">
      <c r="A1045" s="21" t="str">
        <v>Marcus Raboy</v>
      </c>
      <c r="B1045" s="21">
        <f>COUNTIF(Table1[director_name],A1045)</f>
        <v>1</v>
      </c>
      <c r="C1045" s="43">
        <f>ROUND(AVERAGEIF(Table1[director_name],A1045,Table1[imdb_score]),2)</f>
        <v>5.8</v>
      </c>
    </row>
    <row r="1046" spans="1:3">
      <c r="A1046" s="21" t="str">
        <v>Maria Maggenti</v>
      </c>
      <c r="B1046" s="21">
        <f>COUNTIF(Table1[director_name],A1046)</f>
        <v>1</v>
      </c>
      <c r="C1046" s="43">
        <f>ROUND(AVERAGEIF(Table1[director_name],A1046,Table1[imdb_score]),2)</f>
        <v>6.5</v>
      </c>
    </row>
    <row r="1047" spans="1:3">
      <c r="A1047" s="21" t="str">
        <v>Marielle Heller</v>
      </c>
      <c r="B1047" s="21">
        <f>COUNTIF(Table1[director_name],A1047)</f>
        <v>1</v>
      </c>
      <c r="C1047" s="43">
        <f>ROUND(AVERAGEIF(Table1[director_name],A1047,Table1[imdb_score]),2)</f>
        <v>6.9</v>
      </c>
    </row>
    <row r="1048" spans="1:3">
      <c r="A1048" s="21" t="str">
        <v>Marius A. Markevicius</v>
      </c>
      <c r="B1048" s="21">
        <f>COUNTIF(Table1[director_name],A1048)</f>
        <v>1</v>
      </c>
      <c r="C1048" s="43">
        <f>ROUND(AVERAGEIF(Table1[director_name],A1048,Table1[imdb_score]),2)</f>
        <v>8.4</v>
      </c>
    </row>
    <row r="1049" spans="1:3">
      <c r="A1049" s="21" t="str">
        <v>Mark A.Z. Dippé</v>
      </c>
      <c r="B1049" s="21">
        <f>COUNTIF(Table1[director_name],A1049)</f>
        <v>1</v>
      </c>
      <c r="C1049" s="43">
        <f>ROUND(AVERAGEIF(Table1[director_name],A1049,Table1[imdb_score]),2)</f>
        <v>5.2</v>
      </c>
    </row>
    <row r="1050" spans="1:3">
      <c r="A1050" s="21" t="str">
        <v>Mark Andrews</v>
      </c>
      <c r="B1050" s="21">
        <f>COUNTIF(Table1[director_name],A1050)</f>
        <v>1</v>
      </c>
      <c r="C1050" s="43">
        <f>ROUND(AVERAGEIF(Table1[director_name],A1050,Table1[imdb_score]),2)</f>
        <v>7.2</v>
      </c>
    </row>
    <row r="1051" spans="1:3">
      <c r="A1051" s="21" t="str">
        <v>Mark Brown</v>
      </c>
      <c r="B1051" s="21">
        <f>COUNTIF(Table1[director_name],A1051)</f>
        <v>2</v>
      </c>
      <c r="C1051" s="43">
        <f>ROUND(AVERAGEIF(Table1[director_name],A1051,Table1[imdb_score]),2)</f>
        <v>5.2</v>
      </c>
    </row>
    <row r="1052" spans="1:3">
      <c r="A1052" s="21" t="str">
        <v>Mark Christopher</v>
      </c>
      <c r="B1052" s="21">
        <f>COUNTIF(Table1[director_name],A1052)</f>
        <v>1</v>
      </c>
      <c r="C1052" s="43">
        <f>ROUND(AVERAGEIF(Table1[director_name],A1052,Table1[imdb_score]),2)</f>
        <v>5.8</v>
      </c>
    </row>
    <row r="1053" spans="1:3">
      <c r="A1053" s="21" t="str">
        <v>Mark Dindal</v>
      </c>
      <c r="B1053" s="21">
        <f>COUNTIF(Table1[director_name],A1053)</f>
        <v>3</v>
      </c>
      <c r="C1053" s="43">
        <f>ROUND(AVERAGEIF(Table1[director_name],A1053,Table1[imdb_score]),2)</f>
        <v>6.67</v>
      </c>
    </row>
    <row r="1054" spans="1:3">
      <c r="A1054" s="21" t="str">
        <v>Mark Helfrich</v>
      </c>
      <c r="B1054" s="21">
        <f>COUNTIF(Table1[director_name],A1054)</f>
        <v>1</v>
      </c>
      <c r="C1054" s="43">
        <f>ROUND(AVERAGEIF(Table1[director_name],A1054,Table1[imdb_score]),2)</f>
        <v>5.6</v>
      </c>
    </row>
    <row r="1055" spans="1:3">
      <c r="A1055" s="21" t="str">
        <v>Mark Herman</v>
      </c>
      <c r="B1055" s="21">
        <f>COUNTIF(Table1[director_name],A1055)</f>
        <v>1</v>
      </c>
      <c r="C1055" s="43">
        <f>ROUND(AVERAGEIF(Table1[director_name],A1055,Table1[imdb_score]),2)</f>
        <v>7.8</v>
      </c>
    </row>
    <row r="1056" spans="1:3">
      <c r="A1056" s="21" t="str">
        <v>Mark Illsley</v>
      </c>
      <c r="B1056" s="21">
        <f>COUNTIF(Table1[director_name],A1056)</f>
        <v>1</v>
      </c>
      <c r="C1056" s="43">
        <f>ROUND(AVERAGEIF(Table1[director_name],A1056,Table1[imdb_score]),2)</f>
        <v>6.3</v>
      </c>
    </row>
    <row r="1057" spans="1:3">
      <c r="A1057" s="21" t="str">
        <v>Mark L. Lester</v>
      </c>
      <c r="B1057" s="21">
        <f>COUNTIF(Table1[director_name],A1057)</f>
        <v>2</v>
      </c>
      <c r="C1057" s="43">
        <f>ROUND(AVERAGEIF(Table1[director_name],A1057,Table1[imdb_score]),2)</f>
        <v>6</v>
      </c>
    </row>
    <row r="1058" spans="1:3">
      <c r="A1058" s="21" t="str">
        <v>Mark Mylod</v>
      </c>
      <c r="B1058" s="21">
        <f>COUNTIF(Table1[director_name],A1058)</f>
        <v>1</v>
      </c>
      <c r="C1058" s="43">
        <f>ROUND(AVERAGEIF(Table1[director_name],A1058,Table1[imdb_score]),2)</f>
        <v>6</v>
      </c>
    </row>
    <row r="1059" spans="1:3">
      <c r="A1059" s="21" t="str">
        <v>Mark Neveldine</v>
      </c>
      <c r="B1059" s="21">
        <f>COUNTIF(Table1[director_name],A1059)</f>
        <v>5</v>
      </c>
      <c r="C1059" s="43">
        <f>ROUND(AVERAGEIF(Table1[director_name],A1059,Table1[imdb_score]),2)</f>
        <v>5.56</v>
      </c>
    </row>
    <row r="1060" spans="1:3">
      <c r="A1060" s="21" t="str">
        <v>Mark Osborne</v>
      </c>
      <c r="B1060" s="21">
        <f>COUNTIF(Table1[director_name],A1060)</f>
        <v>2</v>
      </c>
      <c r="C1060" s="43">
        <f>ROUND(AVERAGEIF(Table1[director_name],A1060,Table1[imdb_score]),2)</f>
        <v>7.7</v>
      </c>
    </row>
    <row r="1061" spans="1:3">
      <c r="A1061" s="21" t="str">
        <v>Mark Pellington</v>
      </c>
      <c r="B1061" s="21">
        <f>COUNTIF(Table1[director_name],A1061)</f>
        <v>2</v>
      </c>
      <c r="C1061" s="43">
        <f>ROUND(AVERAGEIF(Table1[director_name],A1061,Table1[imdb_score]),2)</f>
        <v>6.85</v>
      </c>
    </row>
    <row r="1062" spans="1:3">
      <c r="A1062" s="21" t="str">
        <v>Mark Piznarski</v>
      </c>
      <c r="B1062" s="21">
        <f>COUNTIF(Table1[director_name],A1062)</f>
        <v>1</v>
      </c>
      <c r="C1062" s="43">
        <f>ROUND(AVERAGEIF(Table1[director_name],A1062,Table1[imdb_score]),2)</f>
        <v>5.0999999999999996</v>
      </c>
    </row>
    <row r="1063" spans="1:3">
      <c r="A1063" s="21" t="str">
        <v>Mark Romanek</v>
      </c>
      <c r="B1063" s="21">
        <f>COUNTIF(Table1[director_name],A1063)</f>
        <v>2</v>
      </c>
      <c r="C1063" s="43">
        <f>ROUND(AVERAGEIF(Table1[director_name],A1063,Table1[imdb_score]),2)</f>
        <v>7</v>
      </c>
    </row>
    <row r="1064" spans="1:3">
      <c r="A1064" s="21" t="str">
        <v>Mark Rosman</v>
      </c>
      <c r="B1064" s="21">
        <f>COUNTIF(Table1[director_name],A1064)</f>
        <v>2</v>
      </c>
      <c r="C1064" s="43">
        <f>ROUND(AVERAGEIF(Table1[director_name],A1064,Table1[imdb_score]),2)</f>
        <v>5.7</v>
      </c>
    </row>
    <row r="1065" spans="1:3">
      <c r="A1065" s="21" t="str">
        <v>Mark Rydell</v>
      </c>
      <c r="B1065" s="21">
        <f>COUNTIF(Table1[director_name],A1065)</f>
        <v>1</v>
      </c>
      <c r="C1065" s="43">
        <f>ROUND(AVERAGEIF(Table1[director_name],A1065,Table1[imdb_score]),2)</f>
        <v>6.9</v>
      </c>
    </row>
    <row r="1066" spans="1:3">
      <c r="A1066" s="21" t="str">
        <v>Mark Sandrich</v>
      </c>
      <c r="B1066" s="21">
        <f>COUNTIF(Table1[director_name],A1066)</f>
        <v>1</v>
      </c>
      <c r="C1066" s="43">
        <f>ROUND(AVERAGEIF(Table1[director_name],A1066,Table1[imdb_score]),2)</f>
        <v>7.8</v>
      </c>
    </row>
    <row r="1067" spans="1:3">
      <c r="A1067" s="21" t="str">
        <v>Mark Steven Johnson</v>
      </c>
      <c r="B1067" s="21">
        <f>COUNTIF(Table1[director_name],A1067)</f>
        <v>2</v>
      </c>
      <c r="C1067" s="43">
        <f>ROUND(AVERAGEIF(Table1[director_name],A1067,Table1[imdb_score]),2)</f>
        <v>6.05</v>
      </c>
    </row>
    <row r="1068" spans="1:3">
      <c r="A1068" s="21" t="str">
        <v>Mark Tarlov</v>
      </c>
      <c r="B1068" s="21">
        <f>COUNTIF(Table1[director_name],A1068)</f>
        <v>1</v>
      </c>
      <c r="C1068" s="43">
        <f>ROUND(AVERAGEIF(Table1[director_name],A1068,Table1[imdb_score]),2)</f>
        <v>5.3</v>
      </c>
    </row>
    <row r="1069" spans="1:3">
      <c r="A1069" s="21" t="str">
        <v>Mark Tonderai</v>
      </c>
      <c r="B1069" s="21">
        <f>COUNTIF(Table1[director_name],A1069)</f>
        <v>1</v>
      </c>
      <c r="C1069" s="43">
        <f>ROUND(AVERAGEIF(Table1[director_name],A1069,Table1[imdb_score]),2)</f>
        <v>5.6</v>
      </c>
    </row>
    <row r="1070" spans="1:3">
      <c r="A1070" s="21" t="str">
        <v>Mark Waters</v>
      </c>
      <c r="B1070" s="21">
        <f>COUNTIF(Table1[director_name],A1070)</f>
        <v>6</v>
      </c>
      <c r="C1070" s="43">
        <f>ROUND(AVERAGEIF(Table1[director_name],A1070,Table1[imdb_score]),2)</f>
        <v>6.3</v>
      </c>
    </row>
    <row r="1071" spans="1:3">
      <c r="A1071" s="21" t="str">
        <v>Mars Callahan</v>
      </c>
      <c r="B1071" s="21">
        <f>COUNTIF(Table1[director_name],A1071)</f>
        <v>1</v>
      </c>
      <c r="C1071" s="43">
        <f>ROUND(AVERAGEIF(Table1[director_name],A1071,Table1[imdb_score]),2)</f>
        <v>7</v>
      </c>
    </row>
    <row r="1072" spans="1:3">
      <c r="A1072" s="21" t="str">
        <v>Martin Brest</v>
      </c>
      <c r="B1072" s="21">
        <f>COUNTIF(Table1[director_name],A1072)</f>
        <v>4</v>
      </c>
      <c r="C1072" s="43">
        <f>ROUND(AVERAGEIF(Table1[director_name],A1072,Table1[imdb_score]),2)</f>
        <v>6.1</v>
      </c>
    </row>
    <row r="1073" spans="1:3">
      <c r="A1073" s="21" t="str">
        <v>Martin Campbell</v>
      </c>
      <c r="B1073" s="21">
        <f>COUNTIF(Table1[director_name],A1073)</f>
        <v>8</v>
      </c>
      <c r="C1073" s="43">
        <f>ROUND(AVERAGEIF(Table1[director_name],A1073,Table1[imdb_score]),2)</f>
        <v>6.55</v>
      </c>
    </row>
    <row r="1074" spans="1:3">
      <c r="A1074" s="21" t="str">
        <v>Martin Koolhoven</v>
      </c>
      <c r="B1074" s="21">
        <f>COUNTIF(Table1[director_name],A1074)</f>
        <v>1</v>
      </c>
      <c r="C1074" s="43">
        <f>ROUND(AVERAGEIF(Table1[director_name],A1074,Table1[imdb_score]),2)</f>
        <v>7.1</v>
      </c>
    </row>
    <row r="1075" spans="1:3">
      <c r="A1075" s="21" t="str">
        <v>Martin Lawrence</v>
      </c>
      <c r="B1075" s="21">
        <f>COUNTIF(Table1[director_name],A1075)</f>
        <v>1</v>
      </c>
      <c r="C1075" s="43">
        <f>ROUND(AVERAGEIF(Table1[director_name],A1075,Table1[imdb_score]),2)</f>
        <v>5.6</v>
      </c>
    </row>
    <row r="1076" spans="1:3">
      <c r="A1076" s="21" t="str">
        <v>Martin McDonagh</v>
      </c>
      <c r="B1076" s="21">
        <f>COUNTIF(Table1[director_name],A1076)</f>
        <v>2</v>
      </c>
      <c r="C1076" s="43">
        <f>ROUND(AVERAGEIF(Table1[director_name],A1076,Table1[imdb_score]),2)</f>
        <v>7.6</v>
      </c>
    </row>
    <row r="1077" spans="1:3">
      <c r="A1077" s="21" t="str">
        <v>Martin Scorsese</v>
      </c>
      <c r="B1077" s="21">
        <f>COUNTIF(Table1[director_name],A1077)</f>
        <v>16</v>
      </c>
      <c r="C1077" s="43">
        <f>ROUND(AVERAGEIF(Table1[director_name],A1077,Table1[imdb_score]),2)</f>
        <v>7.68</v>
      </c>
    </row>
    <row r="1078" spans="1:3">
      <c r="A1078" s="21" t="str">
        <v>Martin Weisz</v>
      </c>
      <c r="B1078" s="21">
        <f>COUNTIF(Table1[director_name],A1078)</f>
        <v>1</v>
      </c>
      <c r="C1078" s="43">
        <f>ROUND(AVERAGEIF(Table1[director_name],A1078,Table1[imdb_score]),2)</f>
        <v>5.0999999999999996</v>
      </c>
    </row>
    <row r="1079" spans="1:3">
      <c r="A1079" s="21" t="str">
        <v>Mary Harron</v>
      </c>
      <c r="B1079" s="21">
        <f>COUNTIF(Table1[director_name],A1079)</f>
        <v>1</v>
      </c>
      <c r="C1079" s="43">
        <f>ROUND(AVERAGEIF(Table1[director_name],A1079,Table1[imdb_score]),2)</f>
        <v>7.6</v>
      </c>
    </row>
    <row r="1080" spans="1:3">
      <c r="A1080" s="21" t="str">
        <v>Mary Lambert</v>
      </c>
      <c r="B1080" s="21">
        <f>COUNTIF(Table1[director_name],A1080)</f>
        <v>2</v>
      </c>
      <c r="C1080" s="43">
        <f>ROUND(AVERAGEIF(Table1[director_name],A1080,Table1[imdb_score]),2)</f>
        <v>5.6</v>
      </c>
    </row>
    <row r="1081" spans="1:3">
      <c r="A1081" s="21" t="str">
        <v>Mary McGuckian</v>
      </c>
      <c r="B1081" s="21">
        <f>COUNTIF(Table1[director_name],A1081)</f>
        <v>1</v>
      </c>
      <c r="C1081" s="43">
        <f>ROUND(AVERAGEIF(Table1[director_name],A1081,Table1[imdb_score]),2)</f>
        <v>5.0999999999999996</v>
      </c>
    </row>
    <row r="1082" spans="1:3">
      <c r="A1082" s="21" t="str">
        <v>Masayuki Ochiai</v>
      </c>
      <c r="B1082" s="21">
        <f>COUNTIF(Table1[director_name],A1082)</f>
        <v>1</v>
      </c>
      <c r="C1082" s="43">
        <f>ROUND(AVERAGEIF(Table1[director_name],A1082,Table1[imdb_score]),2)</f>
        <v>5.2</v>
      </c>
    </row>
    <row r="1083" spans="1:3">
      <c r="A1083" s="21" t="str">
        <v>Mathieu Kassovitz</v>
      </c>
      <c r="B1083" s="21">
        <f>COUNTIF(Table1[director_name],A1083)</f>
        <v>2</v>
      </c>
      <c r="C1083" s="43">
        <f>ROUND(AVERAGEIF(Table1[director_name],A1083,Table1[imdb_score]),2)</f>
        <v>5.7</v>
      </c>
    </row>
    <row r="1084" spans="1:3">
      <c r="A1084" s="21" t="str">
        <v>Matt Bettinelli-Olpin</v>
      </c>
      <c r="B1084" s="21">
        <f>COUNTIF(Table1[director_name],A1084)</f>
        <v>1</v>
      </c>
      <c r="C1084" s="43">
        <f>ROUND(AVERAGEIF(Table1[director_name],A1084,Table1[imdb_score]),2)</f>
        <v>4</v>
      </c>
    </row>
    <row r="1085" spans="1:3">
      <c r="A1085" s="21" t="str">
        <v>Matt Dillon</v>
      </c>
      <c r="B1085" s="21">
        <f>COUNTIF(Table1[director_name],A1085)</f>
        <v>1</v>
      </c>
      <c r="C1085" s="43">
        <f>ROUND(AVERAGEIF(Table1[director_name],A1085,Table1[imdb_score]),2)</f>
        <v>6</v>
      </c>
    </row>
    <row r="1086" spans="1:3">
      <c r="A1086" s="21" t="str">
        <v>Matt Maiellaro</v>
      </c>
      <c r="B1086" s="21">
        <f>COUNTIF(Table1[director_name],A1086)</f>
        <v>1</v>
      </c>
      <c r="C1086" s="43">
        <f>ROUND(AVERAGEIF(Table1[director_name],A1086,Table1[imdb_score]),2)</f>
        <v>6.9</v>
      </c>
    </row>
    <row r="1087" spans="1:3">
      <c r="A1087" s="21" t="str">
        <v>Matt Piedmont</v>
      </c>
      <c r="B1087" s="21">
        <f>COUNTIF(Table1[director_name],A1087)</f>
        <v>1</v>
      </c>
      <c r="C1087" s="43">
        <f>ROUND(AVERAGEIF(Table1[director_name],A1087,Table1[imdb_score]),2)</f>
        <v>5.5</v>
      </c>
    </row>
    <row r="1088" spans="1:3">
      <c r="A1088" s="21" t="str">
        <v>Matt Reeves</v>
      </c>
      <c r="B1088" s="21">
        <f>COUNTIF(Table1[director_name],A1088)</f>
        <v>3</v>
      </c>
      <c r="C1088" s="43">
        <f>ROUND(AVERAGEIF(Table1[director_name],A1088,Table1[imdb_score]),2)</f>
        <v>7.27</v>
      </c>
    </row>
    <row r="1089" spans="1:3">
      <c r="A1089" s="21" t="str">
        <v>Matt Williams</v>
      </c>
      <c r="B1089" s="21">
        <f>COUNTIF(Table1[director_name],A1089)</f>
        <v>1</v>
      </c>
      <c r="C1089" s="43">
        <f>ROUND(AVERAGEIF(Table1[director_name],A1089,Table1[imdb_score]),2)</f>
        <v>6.8</v>
      </c>
    </row>
    <row r="1090" spans="1:3">
      <c r="A1090" s="21" t="str">
        <v>Matthew Diamond</v>
      </c>
      <c r="B1090" s="21">
        <f>COUNTIF(Table1[director_name],A1090)</f>
        <v>1</v>
      </c>
      <c r="C1090" s="43">
        <f>ROUND(AVERAGEIF(Table1[director_name],A1090,Table1[imdb_score]),2)</f>
        <v>6.7</v>
      </c>
    </row>
    <row r="1091" spans="1:3">
      <c r="A1091" s="21" t="str">
        <v>Matthew O'Callaghan</v>
      </c>
      <c r="B1091" s="21">
        <f>COUNTIF(Table1[director_name],A1091)</f>
        <v>1</v>
      </c>
      <c r="C1091" s="43">
        <f>ROUND(AVERAGEIF(Table1[director_name],A1091,Table1[imdb_score]),2)</f>
        <v>6.6</v>
      </c>
    </row>
    <row r="1092" spans="1:3">
      <c r="A1092" s="21" t="str">
        <v>Matthew Robbins</v>
      </c>
      <c r="B1092" s="21">
        <f>COUNTIF(Table1[director_name],A1092)</f>
        <v>1</v>
      </c>
      <c r="C1092" s="43">
        <f>ROUND(AVERAGEIF(Table1[director_name],A1092,Table1[imdb_score]),2)</f>
        <v>6.7</v>
      </c>
    </row>
    <row r="1093" spans="1:3">
      <c r="A1093" s="21" t="str">
        <v>Matthew Vaughn</v>
      </c>
      <c r="B1093" s="21">
        <f>COUNTIF(Table1[director_name],A1093)</f>
        <v>4</v>
      </c>
      <c r="C1093" s="43">
        <f>ROUND(AVERAGEIF(Table1[director_name],A1093,Table1[imdb_score]),2)</f>
        <v>7.65</v>
      </c>
    </row>
    <row r="1094" spans="1:3">
      <c r="A1094" s="21" t="str">
        <v>Matty Rich</v>
      </c>
      <c r="B1094" s="21">
        <f>COUNTIF(Table1[director_name],A1094)</f>
        <v>1</v>
      </c>
      <c r="C1094" s="43">
        <f>ROUND(AVERAGEIF(Table1[director_name],A1094,Table1[imdb_score]),2)</f>
        <v>5.9</v>
      </c>
    </row>
    <row r="1095" spans="1:3">
      <c r="A1095" s="21" t="str">
        <v>Maurice Joyce</v>
      </c>
      <c r="B1095" s="21">
        <f>COUNTIF(Table1[director_name],A1095)</f>
        <v>1</v>
      </c>
      <c r="C1095" s="43">
        <f>ROUND(AVERAGEIF(Table1[director_name],A1095,Table1[imdb_score]),2)</f>
        <v>5</v>
      </c>
    </row>
    <row r="1096" spans="1:3">
      <c r="A1096" s="21" t="str">
        <v>Maurizio Benazzo</v>
      </c>
      <c r="B1096" s="21">
        <f>COUNTIF(Table1[director_name],A1096)</f>
        <v>1</v>
      </c>
      <c r="C1096" s="43">
        <f>ROUND(AVERAGEIF(Table1[director_name],A1096,Table1[imdb_score]),2)</f>
        <v>7.2</v>
      </c>
    </row>
    <row r="1097" spans="1:3">
      <c r="A1097" s="21" t="str">
        <v>Max Färberböck</v>
      </c>
      <c r="B1097" s="21">
        <f>COUNTIF(Table1[director_name],A1097)</f>
        <v>1</v>
      </c>
      <c r="C1097" s="43">
        <f>ROUND(AVERAGEIF(Table1[director_name],A1097,Table1[imdb_score]),2)</f>
        <v>7.3</v>
      </c>
    </row>
    <row r="1098" spans="1:3">
      <c r="A1098" s="21" t="str">
        <v>Max Joseph</v>
      </c>
      <c r="B1098" s="21">
        <f>COUNTIF(Table1[director_name],A1098)</f>
        <v>1</v>
      </c>
      <c r="C1098" s="43">
        <f>ROUND(AVERAGEIF(Table1[director_name],A1098,Table1[imdb_score]),2)</f>
        <v>6.1</v>
      </c>
    </row>
    <row r="1099" spans="1:3">
      <c r="A1099" s="21" t="str">
        <v>McG</v>
      </c>
      <c r="B1099" s="21">
        <f>COUNTIF(Table1[director_name],A1099)</f>
        <v>6</v>
      </c>
      <c r="C1099" s="43">
        <f>ROUND(AVERAGEIF(Table1[director_name],A1099,Table1[imdb_score]),2)</f>
        <v>6.08</v>
      </c>
    </row>
    <row r="1100" spans="1:3">
      <c r="A1100" s="21" t="str">
        <v>Meiert Avis</v>
      </c>
      <c r="B1100" s="21">
        <f>COUNTIF(Table1[director_name],A1100)</f>
        <v>1</v>
      </c>
      <c r="C1100" s="43">
        <f>ROUND(AVERAGEIF(Table1[director_name],A1100,Table1[imdb_score]),2)</f>
        <v>4.2</v>
      </c>
    </row>
    <row r="1101" spans="1:3">
      <c r="A1101" s="21" t="str">
        <v>Mel Brooks</v>
      </c>
      <c r="B1101" s="21">
        <f>COUNTIF(Table1[director_name],A1101)</f>
        <v>3</v>
      </c>
      <c r="C1101" s="43">
        <f>ROUND(AVERAGEIF(Table1[director_name],A1101,Table1[imdb_score]),2)</f>
        <v>7.63</v>
      </c>
    </row>
    <row r="1102" spans="1:3">
      <c r="A1102" s="21" t="str">
        <v>Mel Gibson</v>
      </c>
      <c r="B1102" s="21">
        <f>COUNTIF(Table1[director_name],A1102)</f>
        <v>3</v>
      </c>
      <c r="C1102" s="43">
        <f>ROUND(AVERAGEIF(Table1[director_name],A1102,Table1[imdb_score]),2)</f>
        <v>7.77</v>
      </c>
    </row>
    <row r="1103" spans="1:3">
      <c r="A1103" s="21" t="str">
        <v>Mel Smith</v>
      </c>
      <c r="B1103" s="21">
        <f>COUNTIF(Table1[director_name],A1103)</f>
        <v>1</v>
      </c>
      <c r="C1103" s="43">
        <f>ROUND(AVERAGEIF(Table1[director_name],A1103,Table1[imdb_score]),2)</f>
        <v>6.2</v>
      </c>
    </row>
    <row r="1104" spans="1:3">
      <c r="A1104" s="21" t="str">
        <v>Melvin Van Peebles</v>
      </c>
      <c r="B1104" s="21">
        <f>COUNTIF(Table1[director_name],A1104)</f>
        <v>1</v>
      </c>
      <c r="C1104" s="43">
        <f>ROUND(AVERAGEIF(Table1[director_name],A1104,Table1[imdb_score]),2)</f>
        <v>5.5</v>
      </c>
    </row>
    <row r="1105" spans="1:3">
      <c r="A1105" s="21" t="str">
        <v>Mennan Yapo</v>
      </c>
      <c r="B1105" s="21">
        <f>COUNTIF(Table1[director_name],A1105)</f>
        <v>1</v>
      </c>
      <c r="C1105" s="43">
        <f>ROUND(AVERAGEIF(Table1[director_name],A1105,Table1[imdb_score]),2)</f>
        <v>5.9</v>
      </c>
    </row>
    <row r="1106" spans="1:3">
      <c r="A1106" s="21" t="str">
        <v>Menno Meyjes</v>
      </c>
      <c r="B1106" s="21">
        <f>COUNTIF(Table1[director_name],A1106)</f>
        <v>1</v>
      </c>
      <c r="C1106" s="43">
        <f>ROUND(AVERAGEIF(Table1[director_name],A1106,Table1[imdb_score]),2)</f>
        <v>6.8</v>
      </c>
    </row>
    <row r="1107" spans="1:3">
      <c r="A1107" s="21" t="str">
        <v>Mic Rodgers</v>
      </c>
      <c r="B1107" s="21">
        <f>COUNTIF(Table1[director_name],A1107)</f>
        <v>1</v>
      </c>
      <c r="C1107" s="43">
        <f>ROUND(AVERAGEIF(Table1[director_name],A1107,Table1[imdb_score]),2)</f>
        <v>4.0999999999999996</v>
      </c>
    </row>
    <row r="1108" spans="1:3">
      <c r="A1108" s="21" t="str">
        <v>Michael Anderson</v>
      </c>
      <c r="B1108" s="21">
        <f>COUNTIF(Table1[director_name],A1108)</f>
        <v>1</v>
      </c>
      <c r="C1108" s="43">
        <f>ROUND(AVERAGEIF(Table1[director_name],A1108,Table1[imdb_score]),2)</f>
        <v>6.8</v>
      </c>
    </row>
    <row r="1109" spans="1:3">
      <c r="A1109" s="21" t="str">
        <v>Michael Apted</v>
      </c>
      <c r="B1109" s="21">
        <f>COUNTIF(Table1[director_name],A1109)</f>
        <v>5</v>
      </c>
      <c r="C1109" s="43">
        <f>ROUND(AVERAGEIF(Table1[director_name],A1109,Table1[imdb_score]),2)</f>
        <v>6.32</v>
      </c>
    </row>
    <row r="1110" spans="1:3">
      <c r="A1110" s="21" t="str">
        <v>Michael Bay</v>
      </c>
      <c r="B1110" s="21">
        <f>COUNTIF(Table1[director_name],A1110)</f>
        <v>12</v>
      </c>
      <c r="C1110" s="43">
        <f>ROUND(AVERAGEIF(Table1[director_name],A1110,Table1[imdb_score]),2)</f>
        <v>6.62</v>
      </c>
    </row>
    <row r="1111" spans="1:3">
      <c r="A1111" s="21" t="str">
        <v>Michael Caton-Jones</v>
      </c>
      <c r="B1111" s="21">
        <f>COUNTIF(Table1[director_name],A1111)</f>
        <v>4</v>
      </c>
      <c r="C1111" s="43">
        <f>ROUND(AVERAGEIF(Table1[director_name],A1111,Table1[imdb_score]),2)</f>
        <v>5.9</v>
      </c>
    </row>
    <row r="1112" spans="1:3">
      <c r="A1112" s="21" t="str">
        <v>Michael Chapman</v>
      </c>
      <c r="B1112" s="21">
        <f>COUNTIF(Table1[director_name],A1112)</f>
        <v>1</v>
      </c>
      <c r="C1112" s="43">
        <f>ROUND(AVERAGEIF(Table1[director_name],A1112,Table1[imdb_score]),2)</f>
        <v>5.3</v>
      </c>
    </row>
    <row r="1113" spans="1:3">
      <c r="A1113" s="21" t="str">
        <v>Michael Cimino</v>
      </c>
      <c r="B1113" s="21">
        <f>COUNTIF(Table1[director_name],A1113)</f>
        <v>1</v>
      </c>
      <c r="C1113" s="43">
        <f>ROUND(AVERAGEIF(Table1[director_name],A1113,Table1[imdb_score]),2)</f>
        <v>6.8</v>
      </c>
    </row>
    <row r="1114" spans="1:3">
      <c r="A1114" s="21" t="str">
        <v>Michael Clancy</v>
      </c>
      <c r="B1114" s="21">
        <f>COUNTIF(Table1[director_name],A1114)</f>
        <v>1</v>
      </c>
      <c r="C1114" s="43">
        <f>ROUND(AVERAGEIF(Table1[director_name],A1114,Table1[imdb_score]),2)</f>
        <v>6.7</v>
      </c>
    </row>
    <row r="1115" spans="1:3">
      <c r="A1115" s="21" t="str">
        <v>Michael Corrente</v>
      </c>
      <c r="B1115" s="21">
        <f>COUNTIF(Table1[director_name],A1115)</f>
        <v>2</v>
      </c>
      <c r="C1115" s="43">
        <f>ROUND(AVERAGEIF(Table1[director_name],A1115,Table1[imdb_score]),2)</f>
        <v>6.4</v>
      </c>
    </row>
    <row r="1116" spans="1:3">
      <c r="A1116" s="21" t="str">
        <v>Michael Cristofer</v>
      </c>
      <c r="B1116" s="21">
        <f>COUNTIF(Table1[director_name],A1116)</f>
        <v>1</v>
      </c>
      <c r="C1116" s="43">
        <f>ROUND(AVERAGEIF(Table1[director_name],A1116,Table1[imdb_score]),2)</f>
        <v>6</v>
      </c>
    </row>
    <row r="1117" spans="1:3">
      <c r="A1117" s="21" t="str">
        <v>Michael Cuesta</v>
      </c>
      <c r="B1117" s="21">
        <f>COUNTIF(Table1[director_name],A1117)</f>
        <v>2</v>
      </c>
      <c r="C1117" s="43">
        <f>ROUND(AVERAGEIF(Table1[director_name],A1117,Table1[imdb_score]),2)</f>
        <v>7.1</v>
      </c>
    </row>
    <row r="1118" spans="1:3">
      <c r="A1118" s="21" t="str">
        <v>Michael D. Sellers</v>
      </c>
      <c r="B1118" s="21">
        <f>COUNTIF(Table1[director_name],A1118)</f>
        <v>1</v>
      </c>
      <c r="C1118" s="43">
        <f>ROUND(AVERAGEIF(Table1[director_name],A1118,Table1[imdb_score]),2)</f>
        <v>5.7</v>
      </c>
    </row>
    <row r="1119" spans="1:3">
      <c r="A1119" s="21" t="str">
        <v>Michael Dinner</v>
      </c>
      <c r="B1119" s="21">
        <f>COUNTIF(Table1[director_name],A1119)</f>
        <v>1</v>
      </c>
      <c r="C1119" s="43">
        <f>ROUND(AVERAGEIF(Table1[director_name],A1119,Table1[imdb_score]),2)</f>
        <v>5.6</v>
      </c>
    </row>
    <row r="1120" spans="1:3">
      <c r="A1120" s="21" t="str">
        <v>Michael Dougherty</v>
      </c>
      <c r="B1120" s="21">
        <f>COUNTIF(Table1[director_name],A1120)</f>
        <v>1</v>
      </c>
      <c r="C1120" s="43">
        <f>ROUND(AVERAGEIF(Table1[director_name],A1120,Table1[imdb_score]),2)</f>
        <v>6.2</v>
      </c>
    </row>
    <row r="1121" spans="1:3">
      <c r="A1121" s="21" t="str">
        <v>Michael Dowse</v>
      </c>
      <c r="B1121" s="21">
        <f>COUNTIF(Table1[director_name],A1121)</f>
        <v>1</v>
      </c>
      <c r="C1121" s="43">
        <f>ROUND(AVERAGEIF(Table1[director_name],A1121,Table1[imdb_score]),2)</f>
        <v>6.3</v>
      </c>
    </row>
    <row r="1122" spans="1:3">
      <c r="A1122" s="21" t="str">
        <v>Michael Gornick</v>
      </c>
      <c r="B1122" s="21">
        <f>COUNTIF(Table1[director_name],A1122)</f>
        <v>1</v>
      </c>
      <c r="C1122" s="43">
        <f>ROUND(AVERAGEIF(Table1[director_name],A1122,Table1[imdb_score]),2)</f>
        <v>6</v>
      </c>
    </row>
    <row r="1123" spans="1:3">
      <c r="A1123" s="21" t="str">
        <v>Michael Haneke</v>
      </c>
      <c r="B1123" s="21">
        <f>COUNTIF(Table1[director_name],A1123)</f>
        <v>3</v>
      </c>
      <c r="C1123" s="43">
        <f>ROUND(AVERAGEIF(Table1[director_name],A1123,Table1[imdb_score]),2)</f>
        <v>7.4</v>
      </c>
    </row>
    <row r="1124" spans="1:3">
      <c r="A1124" s="21" t="str">
        <v>Michael Herz</v>
      </c>
      <c r="B1124" s="21">
        <f>COUNTIF(Table1[director_name],A1124)</f>
        <v>1</v>
      </c>
      <c r="C1124" s="43">
        <f>ROUND(AVERAGEIF(Table1[director_name],A1124,Table1[imdb_score]),2)</f>
        <v>5.0999999999999996</v>
      </c>
    </row>
    <row r="1125" spans="1:3">
      <c r="A1125" s="21" t="str">
        <v>Michael Hoffman</v>
      </c>
      <c r="B1125" s="21">
        <f>COUNTIF(Table1[director_name],A1125)</f>
        <v>3</v>
      </c>
      <c r="C1125" s="43">
        <f>ROUND(AVERAGEIF(Table1[director_name],A1125,Table1[imdb_score]),2)</f>
        <v>6.87</v>
      </c>
    </row>
    <row r="1126" spans="1:3">
      <c r="A1126" s="21" t="str">
        <v>Michael J. Bassett</v>
      </c>
      <c r="B1126" s="21">
        <f>COUNTIF(Table1[director_name],A1126)</f>
        <v>1</v>
      </c>
      <c r="C1126" s="43">
        <f>ROUND(AVERAGEIF(Table1[director_name],A1126,Table1[imdb_score]),2)</f>
        <v>5</v>
      </c>
    </row>
    <row r="1127" spans="1:3">
      <c r="A1127" s="21" t="str">
        <v>Michael Landon Jr.</v>
      </c>
      <c r="B1127" s="21">
        <f>COUNTIF(Table1[director_name],A1127)</f>
        <v>1</v>
      </c>
      <c r="C1127" s="43">
        <f>ROUND(AVERAGEIF(Table1[director_name],A1127,Table1[imdb_score]),2)</f>
        <v>5.9</v>
      </c>
    </row>
    <row r="1128" spans="1:3">
      <c r="A1128" s="21" t="str">
        <v>Michael Lehmann</v>
      </c>
      <c r="B1128" s="21">
        <f>COUNTIF(Table1[director_name],A1128)</f>
        <v>2</v>
      </c>
      <c r="C1128" s="43">
        <f>ROUND(AVERAGEIF(Table1[director_name],A1128,Table1[imdb_score]),2)</f>
        <v>5.65</v>
      </c>
    </row>
    <row r="1129" spans="1:3">
      <c r="A1129" s="21" t="str">
        <v>Michael Lembeck</v>
      </c>
      <c r="B1129" s="21">
        <f>COUNTIF(Table1[director_name],A1129)</f>
        <v>2</v>
      </c>
      <c r="C1129" s="43">
        <f>ROUND(AVERAGEIF(Table1[director_name],A1129,Table1[imdb_score]),2)</f>
        <v>5.9</v>
      </c>
    </row>
    <row r="1130" spans="1:3">
      <c r="A1130" s="21" t="str">
        <v>Michael Mann</v>
      </c>
      <c r="B1130" s="21">
        <f>COUNTIF(Table1[director_name],A1130)</f>
        <v>6</v>
      </c>
      <c r="C1130" s="43">
        <f>ROUND(AVERAGEIF(Table1[director_name],A1130,Table1[imdb_score]),2)</f>
        <v>7.08</v>
      </c>
    </row>
    <row r="1131" spans="1:3">
      <c r="A1131" s="21" t="str">
        <v>Michael Martin</v>
      </c>
      <c r="B1131" s="21">
        <f>COUNTIF(Table1[director_name],A1131)</f>
        <v>1</v>
      </c>
      <c r="C1131" s="43">
        <f>ROUND(AVERAGEIF(Table1[director_name],A1131,Table1[imdb_score]),2)</f>
        <v>3.9</v>
      </c>
    </row>
    <row r="1132" spans="1:3">
      <c r="A1132" s="21" t="str">
        <v>Michael Mayer</v>
      </c>
      <c r="B1132" s="21">
        <f>COUNTIF(Table1[director_name],A1132)</f>
        <v>2</v>
      </c>
      <c r="C1132" s="43">
        <f>ROUND(AVERAGEIF(Table1[director_name],A1132,Table1[imdb_score]),2)</f>
        <v>6.5</v>
      </c>
    </row>
    <row r="1133" spans="1:3">
      <c r="A1133" s="21" t="str">
        <v>Michael McCullers</v>
      </c>
      <c r="B1133" s="21">
        <f>COUNTIF(Table1[director_name],A1133)</f>
        <v>1</v>
      </c>
      <c r="C1133" s="43">
        <f>ROUND(AVERAGEIF(Table1[director_name],A1133,Table1[imdb_score]),2)</f>
        <v>6</v>
      </c>
    </row>
    <row r="1134" spans="1:3">
      <c r="A1134" s="21" t="str">
        <v>Michael McGowan</v>
      </c>
      <c r="B1134" s="21">
        <f>COUNTIF(Table1[director_name],A1134)</f>
        <v>1</v>
      </c>
      <c r="C1134" s="43">
        <f>ROUND(AVERAGEIF(Table1[director_name],A1134,Table1[imdb_score]),2)</f>
        <v>7.6</v>
      </c>
    </row>
    <row r="1135" spans="1:3">
      <c r="A1135" s="21" t="str">
        <v>Michael Meredith</v>
      </c>
      <c r="B1135" s="21">
        <f>COUNTIF(Table1[director_name],A1135)</f>
        <v>1</v>
      </c>
      <c r="C1135" s="43">
        <f>ROUND(AVERAGEIF(Table1[director_name],A1135,Table1[imdb_score]),2)</f>
        <v>5.5</v>
      </c>
    </row>
    <row r="1136" spans="1:3">
      <c r="A1136" s="21" t="str">
        <v>Michael Moore</v>
      </c>
      <c r="B1136" s="21">
        <f>COUNTIF(Table1[director_name],A1136)</f>
        <v>4</v>
      </c>
      <c r="C1136" s="43">
        <f>ROUND(AVERAGEIF(Table1[director_name],A1136,Table1[imdb_score]),2)</f>
        <v>7.75</v>
      </c>
    </row>
    <row r="1137" spans="1:3">
      <c r="A1137" s="21" t="str">
        <v>Michael O. Sajbel</v>
      </c>
      <c r="B1137" s="21">
        <f>COUNTIF(Table1[director_name],A1137)</f>
        <v>1</v>
      </c>
      <c r="C1137" s="43">
        <f>ROUND(AVERAGEIF(Table1[director_name],A1137,Table1[imdb_score]),2)</f>
        <v>6.3</v>
      </c>
    </row>
    <row r="1138" spans="1:3">
      <c r="A1138" s="21" t="str">
        <v>Michael Patrick Jann</v>
      </c>
      <c r="B1138" s="21">
        <f>COUNTIF(Table1[director_name],A1138)</f>
        <v>1</v>
      </c>
      <c r="C1138" s="43">
        <f>ROUND(AVERAGEIF(Table1[director_name],A1138,Table1[imdb_score]),2)</f>
        <v>6.5</v>
      </c>
    </row>
    <row r="1139" spans="1:3">
      <c r="A1139" s="21" t="str">
        <v>Michael Patrick King</v>
      </c>
      <c r="B1139" s="21">
        <f>COUNTIF(Table1[director_name],A1139)</f>
        <v>1</v>
      </c>
      <c r="C1139" s="43">
        <f>ROUND(AVERAGEIF(Table1[director_name],A1139,Table1[imdb_score]),2)</f>
        <v>4.3</v>
      </c>
    </row>
    <row r="1140" spans="1:3">
      <c r="A1140" s="21" t="str">
        <v>Michael Polish</v>
      </c>
      <c r="B1140" s="21">
        <f>COUNTIF(Table1[director_name],A1140)</f>
        <v>4</v>
      </c>
      <c r="C1140" s="43">
        <f>ROUND(AVERAGEIF(Table1[director_name],A1140,Table1[imdb_score]),2)</f>
        <v>6.15</v>
      </c>
    </row>
    <row r="1141" spans="1:3">
      <c r="A1141" s="21" t="str">
        <v>Michael Pressman</v>
      </c>
      <c r="B1141" s="21">
        <f>COUNTIF(Table1[director_name],A1141)</f>
        <v>1</v>
      </c>
      <c r="C1141" s="43">
        <f>ROUND(AVERAGEIF(Table1[director_name],A1141,Table1[imdb_score]),2)</f>
        <v>6</v>
      </c>
    </row>
    <row r="1142" spans="1:3">
      <c r="A1142" s="21" t="str">
        <v>Michael Radford</v>
      </c>
      <c r="B1142" s="21">
        <f>COUNTIF(Table1[director_name],A1142)</f>
        <v>1</v>
      </c>
      <c r="C1142" s="43">
        <f>ROUND(AVERAGEIF(Table1[director_name],A1142,Table1[imdb_score]),2)</f>
        <v>7.1</v>
      </c>
    </row>
    <row r="1143" spans="1:3">
      <c r="A1143" s="21" t="str">
        <v>Michael Ritchie</v>
      </c>
      <c r="B1143" s="21">
        <f>COUNTIF(Table1[director_name],A1143)</f>
        <v>2</v>
      </c>
      <c r="C1143" s="43">
        <f>ROUND(AVERAGEIF(Table1[director_name],A1143,Table1[imdb_score]),2)</f>
        <v>5.65</v>
      </c>
    </row>
    <row r="1144" spans="1:3">
      <c r="A1144" s="21" t="str">
        <v>Michael Roemer</v>
      </c>
      <c r="B1144" s="21">
        <f>COUNTIF(Table1[director_name],A1144)</f>
        <v>1</v>
      </c>
      <c r="C1144" s="43">
        <f>ROUND(AVERAGEIF(Table1[director_name],A1144,Table1[imdb_score]),2)</f>
        <v>8.1</v>
      </c>
    </row>
    <row r="1145" spans="1:3">
      <c r="A1145" s="21" t="str">
        <v>Michael Rymer</v>
      </c>
      <c r="B1145" s="21">
        <f>COUNTIF(Table1[director_name],A1145)</f>
        <v>2</v>
      </c>
      <c r="C1145" s="43">
        <f>ROUND(AVERAGEIF(Table1[director_name],A1145,Table1[imdb_score]),2)</f>
        <v>5.65</v>
      </c>
    </row>
    <row r="1146" spans="1:3">
      <c r="A1146" s="21" t="str">
        <v>Michael Schultz</v>
      </c>
      <c r="B1146" s="21">
        <f>COUNTIF(Table1[director_name],A1146)</f>
        <v>1</v>
      </c>
      <c r="C1146" s="43">
        <f>ROUND(AVERAGEIF(Table1[director_name],A1146,Table1[imdb_score]),2)</f>
        <v>6.9</v>
      </c>
    </row>
    <row r="1147" spans="1:3">
      <c r="A1147" s="21" t="str">
        <v>Michael Spierig</v>
      </c>
      <c r="B1147" s="21">
        <f>COUNTIF(Table1[director_name],A1147)</f>
        <v>1</v>
      </c>
      <c r="C1147" s="43">
        <f>ROUND(AVERAGEIF(Table1[director_name],A1147,Table1[imdb_score]),2)</f>
        <v>6.5</v>
      </c>
    </row>
    <row r="1148" spans="1:3">
      <c r="A1148" s="21" t="str">
        <v>Michael Sucsy</v>
      </c>
      <c r="B1148" s="21">
        <f>COUNTIF(Table1[director_name],A1148)</f>
        <v>1</v>
      </c>
      <c r="C1148" s="43">
        <f>ROUND(AVERAGEIF(Table1[director_name],A1148,Table1[imdb_score]),2)</f>
        <v>6.8</v>
      </c>
    </row>
    <row r="1149" spans="1:3">
      <c r="A1149" s="21" t="str">
        <v>Michael Tiddes</v>
      </c>
      <c r="B1149" s="21">
        <f>COUNTIF(Table1[director_name],A1149)</f>
        <v>3</v>
      </c>
      <c r="C1149" s="43">
        <f>ROUND(AVERAGEIF(Table1[director_name],A1149,Table1[imdb_score]),2)</f>
        <v>4.43</v>
      </c>
    </row>
    <row r="1150" spans="1:3">
      <c r="A1150" s="21" t="str">
        <v>Michael Tollin</v>
      </c>
      <c r="B1150" s="21">
        <f>COUNTIF(Table1[director_name],A1150)</f>
        <v>2</v>
      </c>
      <c r="C1150" s="43">
        <f>ROUND(AVERAGEIF(Table1[director_name],A1150,Table1[imdb_score]),2)</f>
        <v>5.9</v>
      </c>
    </row>
    <row r="1151" spans="1:3">
      <c r="A1151" s="21" t="str">
        <v>Michael Wadleigh</v>
      </c>
      <c r="B1151" s="21">
        <f>COUNTIF(Table1[director_name],A1151)</f>
        <v>1</v>
      </c>
      <c r="C1151" s="43">
        <f>ROUND(AVERAGEIF(Table1[director_name],A1151,Table1[imdb_score]),2)</f>
        <v>8.1</v>
      </c>
    </row>
    <row r="1152" spans="1:3">
      <c r="A1152" s="21" t="str">
        <v>Michael Winterbottom</v>
      </c>
      <c r="B1152" s="21">
        <f>COUNTIF(Table1[director_name],A1152)</f>
        <v>5</v>
      </c>
      <c r="C1152" s="43">
        <f>ROUND(AVERAGEIF(Table1[director_name],A1152,Table1[imdb_score]),2)</f>
        <v>6.48</v>
      </c>
    </row>
    <row r="1153" spans="1:3">
      <c r="A1153" s="21" t="str">
        <v>Michel Gondry</v>
      </c>
      <c r="B1153" s="21">
        <f>COUNTIF(Table1[director_name],A1153)</f>
        <v>4</v>
      </c>
      <c r="C1153" s="43">
        <f>ROUND(AVERAGEIF(Table1[director_name],A1153,Table1[imdb_score]),2)</f>
        <v>6.93</v>
      </c>
    </row>
    <row r="1154" spans="1:3">
      <c r="A1154" s="21" t="str">
        <v>Michel Hazanavicius</v>
      </c>
      <c r="B1154" s="21">
        <f>COUNTIF(Table1[director_name],A1154)</f>
        <v>1</v>
      </c>
      <c r="C1154" s="43">
        <f>ROUND(AVERAGEIF(Table1[director_name],A1154,Table1[imdb_score]),2)</f>
        <v>8</v>
      </c>
    </row>
    <row r="1155" spans="1:3">
      <c r="A1155" s="21" t="str">
        <v>Michel Leclerc</v>
      </c>
      <c r="B1155" s="21">
        <f>COUNTIF(Table1[director_name],A1155)</f>
        <v>1</v>
      </c>
      <c r="C1155" s="43">
        <f>ROUND(AVERAGEIF(Table1[director_name],A1155,Table1[imdb_score]),2)</f>
        <v>7.2</v>
      </c>
    </row>
    <row r="1156" spans="1:3">
      <c r="A1156" s="21" t="str">
        <v>Michel Orion Scott</v>
      </c>
      <c r="B1156" s="21">
        <f>COUNTIF(Table1[director_name],A1156)</f>
        <v>1</v>
      </c>
      <c r="C1156" s="43">
        <f>ROUND(AVERAGEIF(Table1[director_name],A1156,Table1[imdb_score]),2)</f>
        <v>7.4</v>
      </c>
    </row>
    <row r="1157" spans="1:3">
      <c r="A1157" s="21" t="str">
        <v>Mick Jackson</v>
      </c>
      <c r="B1157" s="21">
        <f>COUNTIF(Table1[director_name],A1157)</f>
        <v>2</v>
      </c>
      <c r="C1157" s="43">
        <f>ROUND(AVERAGEIF(Table1[director_name],A1157,Table1[imdb_score]),2)</f>
        <v>5.75</v>
      </c>
    </row>
    <row r="1158" spans="1:3">
      <c r="A1158" s="21" t="str">
        <v>Mickey Liddell</v>
      </c>
      <c r="B1158" s="21">
        <f>COUNTIF(Table1[director_name],A1158)</f>
        <v>1</v>
      </c>
      <c r="C1158" s="43">
        <f>ROUND(AVERAGEIF(Table1[director_name],A1158,Table1[imdb_score]),2)</f>
        <v>3.8</v>
      </c>
    </row>
    <row r="1159" spans="1:3">
      <c r="A1159" s="21" t="str">
        <v>Miguel Arteta</v>
      </c>
      <c r="B1159" s="21">
        <f>COUNTIF(Table1[director_name],A1159)</f>
        <v>4</v>
      </c>
      <c r="C1159" s="43">
        <f>ROUND(AVERAGEIF(Table1[director_name],A1159,Table1[imdb_score]),2)</f>
        <v>6.45</v>
      </c>
    </row>
    <row r="1160" spans="1:3">
      <c r="A1160" s="21" t="str">
        <v>Miguel Sapochnik</v>
      </c>
      <c r="B1160" s="21">
        <f>COUNTIF(Table1[director_name],A1160)</f>
        <v>1</v>
      </c>
      <c r="C1160" s="43">
        <f>ROUND(AVERAGEIF(Table1[director_name],A1160,Table1[imdb_score]),2)</f>
        <v>6.3</v>
      </c>
    </row>
    <row r="1161" spans="1:3">
      <c r="A1161" s="21" t="str">
        <v>Mikael Håfström</v>
      </c>
      <c r="B1161" s="21">
        <f>COUNTIF(Table1[director_name],A1161)</f>
        <v>4</v>
      </c>
      <c r="C1161" s="43">
        <f>ROUND(AVERAGEIF(Table1[director_name],A1161,Table1[imdb_score]),2)</f>
        <v>6.53</v>
      </c>
    </row>
    <row r="1162" spans="1:3">
      <c r="A1162" s="21" t="str">
        <v>Mikael Salomon</v>
      </c>
      <c r="B1162" s="21">
        <f>COUNTIF(Table1[director_name],A1162)</f>
        <v>1</v>
      </c>
      <c r="C1162" s="43">
        <f>ROUND(AVERAGEIF(Table1[director_name],A1162,Table1[imdb_score]),2)</f>
        <v>5.8</v>
      </c>
    </row>
    <row r="1163" spans="1:3">
      <c r="A1163" s="21" t="str">
        <v>Mike Bigelow</v>
      </c>
      <c r="B1163" s="21">
        <f>COUNTIF(Table1[director_name],A1163)</f>
        <v>1</v>
      </c>
      <c r="C1163" s="43">
        <f>ROUND(AVERAGEIF(Table1[director_name],A1163,Table1[imdb_score]),2)</f>
        <v>4.5999999999999996</v>
      </c>
    </row>
    <row r="1164" spans="1:3">
      <c r="A1164" s="21" t="str">
        <v>Mike Binder</v>
      </c>
      <c r="B1164" s="21">
        <f>COUNTIF(Table1[director_name],A1164)</f>
        <v>3</v>
      </c>
      <c r="C1164" s="43">
        <f>ROUND(AVERAGEIF(Table1[director_name],A1164,Table1[imdb_score]),2)</f>
        <v>7</v>
      </c>
    </row>
    <row r="1165" spans="1:3">
      <c r="A1165" s="21" t="str">
        <v>Mike Bruce</v>
      </c>
      <c r="B1165" s="21">
        <f>COUNTIF(Table1[director_name],A1165)</f>
        <v>1</v>
      </c>
      <c r="C1165" s="43">
        <f>ROUND(AVERAGEIF(Table1[director_name],A1165,Table1[imdb_score]),2)</f>
        <v>4.0999999999999996</v>
      </c>
    </row>
    <row r="1166" spans="1:3">
      <c r="A1166" s="21" t="str">
        <v>Mike Cahill</v>
      </c>
      <c r="B1166" s="21">
        <f>COUNTIF(Table1[director_name],A1166)</f>
        <v>1</v>
      </c>
      <c r="C1166" s="43">
        <f>ROUND(AVERAGEIF(Table1[director_name],A1166,Table1[imdb_score]),2)</f>
        <v>7</v>
      </c>
    </row>
    <row r="1167" spans="1:3">
      <c r="A1167" s="21" t="str">
        <v>Mike Disa</v>
      </c>
      <c r="B1167" s="21">
        <f>COUNTIF(Table1[director_name],A1167)</f>
        <v>1</v>
      </c>
      <c r="C1167" s="43">
        <f>ROUND(AVERAGEIF(Table1[director_name],A1167,Table1[imdb_score]),2)</f>
        <v>4.8</v>
      </c>
    </row>
    <row r="1168" spans="1:3">
      <c r="A1168" s="21" t="str">
        <v>Mike Figgis</v>
      </c>
      <c r="B1168" s="21">
        <f>COUNTIF(Table1[director_name],A1168)</f>
        <v>2</v>
      </c>
      <c r="C1168" s="43">
        <f>ROUND(AVERAGEIF(Table1[director_name],A1168,Table1[imdb_score]),2)</f>
        <v>6.5</v>
      </c>
    </row>
    <row r="1169" spans="1:3">
      <c r="A1169" s="21" t="str">
        <v>Mike Flanagan</v>
      </c>
      <c r="B1169" s="21">
        <f>COUNTIF(Table1[director_name],A1169)</f>
        <v>1</v>
      </c>
      <c r="C1169" s="43">
        <f>ROUND(AVERAGEIF(Table1[director_name],A1169,Table1[imdb_score]),2)</f>
        <v>6.5</v>
      </c>
    </row>
    <row r="1170" spans="1:3">
      <c r="A1170" s="21" t="str">
        <v>Mike Gabriel</v>
      </c>
      <c r="B1170" s="21">
        <f>COUNTIF(Table1[director_name],A1170)</f>
        <v>1</v>
      </c>
      <c r="C1170" s="43">
        <f>ROUND(AVERAGEIF(Table1[director_name],A1170,Table1[imdb_score]),2)</f>
        <v>6.6</v>
      </c>
    </row>
    <row r="1171" spans="1:3">
      <c r="A1171" s="21" t="str">
        <v>Mike Judge</v>
      </c>
      <c r="B1171" s="21">
        <f>COUNTIF(Table1[director_name],A1171)</f>
        <v>3</v>
      </c>
      <c r="C1171" s="43">
        <f>ROUND(AVERAGEIF(Table1[director_name],A1171,Table1[imdb_score]),2)</f>
        <v>6.93</v>
      </c>
    </row>
    <row r="1172" spans="1:3">
      <c r="A1172" s="21" t="str">
        <v>Mike Leigh</v>
      </c>
      <c r="B1172" s="21">
        <f>COUNTIF(Table1[director_name],A1172)</f>
        <v>5</v>
      </c>
      <c r="C1172" s="43">
        <f>ROUND(AVERAGEIF(Table1[director_name],A1172,Table1[imdb_score]),2)</f>
        <v>7.36</v>
      </c>
    </row>
    <row r="1173" spans="1:3">
      <c r="A1173" s="21" t="str">
        <v>Mike Marvin</v>
      </c>
      <c r="B1173" s="21">
        <f>COUNTIF(Table1[director_name],A1173)</f>
        <v>1</v>
      </c>
      <c r="C1173" s="43">
        <f>ROUND(AVERAGEIF(Table1[director_name],A1173,Table1[imdb_score]),2)</f>
        <v>5.9</v>
      </c>
    </row>
    <row r="1174" spans="1:3">
      <c r="A1174" s="21" t="str">
        <v>Mike McCoy</v>
      </c>
      <c r="B1174" s="21">
        <f>COUNTIF(Table1[director_name],A1174)</f>
        <v>1</v>
      </c>
      <c r="C1174" s="43">
        <f>ROUND(AVERAGEIF(Table1[director_name],A1174,Table1[imdb_score]),2)</f>
        <v>6.5</v>
      </c>
    </row>
    <row r="1175" spans="1:3">
      <c r="A1175" s="21" t="str">
        <v>Mike Mills</v>
      </c>
      <c r="B1175" s="21">
        <f>COUNTIF(Table1[director_name],A1175)</f>
        <v>2</v>
      </c>
      <c r="C1175" s="43">
        <f>ROUND(AVERAGEIF(Table1[director_name],A1175,Table1[imdb_score]),2)</f>
        <v>6.9</v>
      </c>
    </row>
    <row r="1176" spans="1:3">
      <c r="A1176" s="21" t="str">
        <v>Mike Mitchell</v>
      </c>
      <c r="B1176" s="21">
        <f>COUNTIF(Table1[director_name],A1176)</f>
        <v>4</v>
      </c>
      <c r="C1176" s="43">
        <f>ROUND(AVERAGEIF(Table1[director_name],A1176,Table1[imdb_score]),2)</f>
        <v>5.68</v>
      </c>
    </row>
    <row r="1177" spans="1:3">
      <c r="A1177" s="21" t="str">
        <v>Mike Nawrocki</v>
      </c>
      <c r="B1177" s="21">
        <f>COUNTIF(Table1[director_name],A1177)</f>
        <v>2</v>
      </c>
      <c r="C1177" s="43">
        <f>ROUND(AVERAGEIF(Table1[director_name],A1177,Table1[imdb_score]),2)</f>
        <v>6.15</v>
      </c>
    </row>
    <row r="1178" spans="1:3">
      <c r="A1178" s="21" t="str">
        <v>Mike Newell</v>
      </c>
      <c r="B1178" s="21">
        <f>COUNTIF(Table1[director_name],A1178)</f>
        <v>7</v>
      </c>
      <c r="C1178" s="43">
        <f>ROUND(AVERAGEIF(Table1[director_name],A1178,Table1[imdb_score]),2)</f>
        <v>6.84</v>
      </c>
    </row>
    <row r="1179" spans="1:3">
      <c r="A1179" s="21" t="str">
        <v>Mike Nichols</v>
      </c>
      <c r="B1179" s="21">
        <f>COUNTIF(Table1[director_name],A1179)</f>
        <v>5</v>
      </c>
      <c r="C1179" s="43">
        <f>ROUND(AVERAGEIF(Table1[director_name],A1179,Table1[imdb_score]),2)</f>
        <v>6.58</v>
      </c>
    </row>
    <row r="1180" spans="1:3">
      <c r="A1180" s="21" t="str">
        <v>Mike van Diem</v>
      </c>
      <c r="B1180" s="21">
        <f>COUNTIF(Table1[director_name],A1180)</f>
        <v>1</v>
      </c>
      <c r="C1180" s="43">
        <f>ROUND(AVERAGEIF(Table1[director_name],A1180,Table1[imdb_score]),2)</f>
        <v>7.8</v>
      </c>
    </row>
    <row r="1181" spans="1:3">
      <c r="A1181" s="21" t="str">
        <v>Milos Forman</v>
      </c>
      <c r="B1181" s="21">
        <f>COUNTIF(Table1[director_name],A1181)</f>
        <v>3</v>
      </c>
      <c r="C1181" s="43">
        <f>ROUND(AVERAGEIF(Table1[director_name],A1181,Table1[imdb_score]),2)</f>
        <v>8.1300000000000008</v>
      </c>
    </row>
    <row r="1182" spans="1:3">
      <c r="A1182" s="21" t="str">
        <v>Mimi Leder</v>
      </c>
      <c r="B1182" s="21">
        <f>COUNTIF(Table1[director_name],A1182)</f>
        <v>3</v>
      </c>
      <c r="C1182" s="43">
        <f>ROUND(AVERAGEIF(Table1[director_name],A1182,Table1[imdb_score]),2)</f>
        <v>6.4</v>
      </c>
    </row>
    <row r="1183" spans="1:3">
      <c r="A1183" s="21" t="str">
        <v>Mira Nair</v>
      </c>
      <c r="B1183" s="21">
        <f>COUNTIF(Table1[director_name],A1183)</f>
        <v>4</v>
      </c>
      <c r="C1183" s="43">
        <f>ROUND(AVERAGEIF(Table1[director_name],A1183,Table1[imdb_score]),2)</f>
        <v>6.45</v>
      </c>
    </row>
    <row r="1184" spans="1:3">
      <c r="A1184" s="21" t="str">
        <v>Miranda July</v>
      </c>
      <c r="B1184" s="21">
        <f>COUNTIF(Table1[director_name],A1184)</f>
        <v>1</v>
      </c>
      <c r="C1184" s="43">
        <f>ROUND(AVERAGEIF(Table1[director_name],A1184,Table1[imdb_score]),2)</f>
        <v>7.4</v>
      </c>
    </row>
    <row r="1185" spans="1:3">
      <c r="A1185" s="21" t="str">
        <v>Mitch Davis</v>
      </c>
      <c r="B1185" s="21">
        <f>COUNTIF(Table1[director_name],A1185)</f>
        <v>1</v>
      </c>
      <c r="C1185" s="43">
        <f>ROUND(AVERAGEIF(Table1[director_name],A1185,Table1[imdb_score]),2)</f>
        <v>6.5</v>
      </c>
    </row>
    <row r="1186" spans="1:3">
      <c r="A1186" s="21" t="str">
        <v>Molly Bernstein</v>
      </c>
      <c r="B1186" s="21">
        <f>COUNTIF(Table1[director_name],A1186)</f>
        <v>1</v>
      </c>
      <c r="C1186" s="43">
        <f>ROUND(AVERAGEIF(Table1[director_name],A1186,Table1[imdb_score]),2)</f>
        <v>7.1</v>
      </c>
    </row>
    <row r="1187" spans="1:3">
      <c r="A1187" s="21" t="str">
        <v>Mor Loushy</v>
      </c>
      <c r="B1187" s="21">
        <f>COUNTIF(Table1[director_name],A1187)</f>
        <v>1</v>
      </c>
      <c r="C1187" s="43">
        <f>ROUND(AVERAGEIF(Table1[director_name],A1187,Table1[imdb_score]),2)</f>
        <v>7.2</v>
      </c>
    </row>
    <row r="1188" spans="1:3">
      <c r="A1188" s="21" t="str">
        <v>Morgan J. Freeman</v>
      </c>
      <c r="B1188" s="21">
        <f>COUNTIF(Table1[director_name],A1188)</f>
        <v>2</v>
      </c>
      <c r="C1188" s="43">
        <f>ROUND(AVERAGEIF(Table1[director_name],A1188,Table1[imdb_score]),2)</f>
        <v>6.35</v>
      </c>
    </row>
    <row r="1189" spans="1:3">
      <c r="A1189" s="21" t="str">
        <v>Morgan Neville</v>
      </c>
      <c r="B1189" s="21">
        <f>COUNTIF(Table1[director_name],A1189)</f>
        <v>1</v>
      </c>
      <c r="C1189" s="43">
        <f>ROUND(AVERAGEIF(Table1[director_name],A1189,Table1[imdb_score]),2)</f>
        <v>7.4</v>
      </c>
    </row>
    <row r="1190" spans="1:3">
      <c r="A1190" s="21" t="str">
        <v>Morgan Spurlock</v>
      </c>
      <c r="B1190" s="21">
        <f>COUNTIF(Table1[director_name],A1190)</f>
        <v>3</v>
      </c>
      <c r="C1190" s="43">
        <f>ROUND(AVERAGEIF(Table1[director_name],A1190,Table1[imdb_score]),2)</f>
        <v>6</v>
      </c>
    </row>
    <row r="1191" spans="1:3">
      <c r="A1191" s="21" t="str">
        <v>Mort Nathan</v>
      </c>
      <c r="B1191" s="21">
        <f>COUNTIF(Table1[director_name],A1191)</f>
        <v>1</v>
      </c>
      <c r="C1191" s="43">
        <f>ROUND(AVERAGEIF(Table1[director_name],A1191,Table1[imdb_score]),2)</f>
        <v>4.9000000000000004</v>
      </c>
    </row>
    <row r="1192" spans="1:3">
      <c r="A1192" s="21" t="str">
        <v>Morten Tyldum</v>
      </c>
      <c r="B1192" s="21">
        <f>COUNTIF(Table1[director_name],A1192)</f>
        <v>2</v>
      </c>
      <c r="C1192" s="43">
        <f>ROUND(AVERAGEIF(Table1[director_name],A1192,Table1[imdb_score]),2)</f>
        <v>7.85</v>
      </c>
    </row>
    <row r="1193" spans="1:3">
      <c r="A1193" s="21" t="str">
        <v>Myles Berkowitz</v>
      </c>
      <c r="B1193" s="21">
        <f>COUNTIF(Table1[director_name],A1193)</f>
        <v>1</v>
      </c>
      <c r="C1193" s="43">
        <f>ROUND(AVERAGEIF(Table1[director_name],A1193,Table1[imdb_score]),2)</f>
        <v>5.3</v>
      </c>
    </row>
    <row r="1194" spans="1:3">
      <c r="A1194" s="21" t="str">
        <v>Nacho Vigalondo</v>
      </c>
      <c r="B1194" s="21">
        <f>COUNTIF(Table1[director_name],A1194)</f>
        <v>1</v>
      </c>
      <c r="C1194" s="43">
        <f>ROUND(AVERAGEIF(Table1[director_name],A1194,Table1[imdb_score]),2)</f>
        <v>7.2</v>
      </c>
    </row>
    <row r="1195" spans="1:3">
      <c r="A1195" s="21" t="str">
        <v>Nadine Labaki</v>
      </c>
      <c r="B1195" s="21">
        <f>COUNTIF(Table1[director_name],A1195)</f>
        <v>1</v>
      </c>
      <c r="C1195" s="43">
        <f>ROUND(AVERAGEIF(Table1[director_name],A1195,Table1[imdb_score]),2)</f>
        <v>7.2</v>
      </c>
    </row>
    <row r="1196" spans="1:3">
      <c r="A1196" s="21" t="str">
        <v>Nancy Meyers</v>
      </c>
      <c r="B1196" s="21">
        <f>COUNTIF(Table1[director_name],A1196)</f>
        <v>5</v>
      </c>
      <c r="C1196" s="43">
        <f>ROUND(AVERAGEIF(Table1[director_name],A1196,Table1[imdb_score]),2)</f>
        <v>6.76</v>
      </c>
    </row>
    <row r="1197" spans="1:3">
      <c r="A1197" s="21" t="str">
        <v>Nancy Walker</v>
      </c>
      <c r="B1197" s="21">
        <f>COUNTIF(Table1[director_name],A1197)</f>
        <v>1</v>
      </c>
      <c r="C1197" s="43">
        <f>ROUND(AVERAGEIF(Table1[director_name],A1197,Table1[imdb_score]),2)</f>
        <v>4.5</v>
      </c>
    </row>
    <row r="1198" spans="1:3">
      <c r="A1198" s="21" t="str">
        <v>Nanette Burstein</v>
      </c>
      <c r="B1198" s="21">
        <f>COUNTIF(Table1[director_name],A1198)</f>
        <v>1</v>
      </c>
      <c r="C1198" s="43">
        <f>ROUND(AVERAGEIF(Table1[director_name],A1198,Table1[imdb_score]),2)</f>
        <v>6.3</v>
      </c>
    </row>
    <row r="1199" spans="1:3">
      <c r="A1199" s="21" t="str">
        <v>Nat Faxon</v>
      </c>
      <c r="B1199" s="21">
        <f>COUNTIF(Table1[director_name],A1199)</f>
        <v>1</v>
      </c>
      <c r="C1199" s="43">
        <f>ROUND(AVERAGEIF(Table1[director_name],A1199,Table1[imdb_score]),2)</f>
        <v>7.4</v>
      </c>
    </row>
    <row r="1200" spans="1:3">
      <c r="A1200" s="21" t="str">
        <v>Nathan Greno</v>
      </c>
      <c r="B1200" s="21">
        <f>COUNTIF(Table1[director_name],A1200)</f>
        <v>1</v>
      </c>
      <c r="C1200" s="43">
        <f>ROUND(AVERAGEIF(Table1[director_name],A1200,Table1[imdb_score]),2)</f>
        <v>7.8</v>
      </c>
    </row>
    <row r="1201" spans="1:3">
      <c r="A1201" s="21" t="str">
        <v>Neema Barnette</v>
      </c>
      <c r="B1201" s="21">
        <f>COUNTIF(Table1[director_name],A1201)</f>
        <v>1</v>
      </c>
      <c r="C1201" s="43">
        <f>ROUND(AVERAGEIF(Table1[director_name],A1201,Table1[imdb_score]),2)</f>
        <v>5.3</v>
      </c>
    </row>
    <row r="1202" spans="1:3">
      <c r="A1202" s="21" t="str">
        <v>Neil Burger</v>
      </c>
      <c r="B1202" s="21">
        <f>COUNTIF(Table1[director_name],A1202)</f>
        <v>4</v>
      </c>
      <c r="C1202" s="43">
        <f>ROUND(AVERAGEIF(Table1[director_name],A1202,Table1[imdb_score]),2)</f>
        <v>6.98</v>
      </c>
    </row>
    <row r="1203" spans="1:3">
      <c r="A1203" s="21" t="str">
        <v>Neil Jordan</v>
      </c>
      <c r="B1203" s="21">
        <f>COUNTIF(Table1[director_name],A1203)</f>
        <v>8</v>
      </c>
      <c r="C1203" s="43">
        <f>ROUND(AVERAGEIF(Table1[director_name],A1203,Table1[imdb_score]),2)</f>
        <v>6.76</v>
      </c>
    </row>
    <row r="1204" spans="1:3">
      <c r="A1204" s="21" t="str">
        <v>Neil LaBute</v>
      </c>
      <c r="B1204" s="21">
        <f>COUNTIF(Table1[director_name],A1204)</f>
        <v>3</v>
      </c>
      <c r="C1204" s="43">
        <f>ROUND(AVERAGEIF(Table1[director_name],A1204,Table1[imdb_score]),2)</f>
        <v>6.57</v>
      </c>
    </row>
    <row r="1205" spans="1:3">
      <c r="A1205" s="21" t="str">
        <v>Neil Marshall</v>
      </c>
      <c r="B1205" s="21">
        <f>COUNTIF(Table1[director_name],A1205)</f>
        <v>2</v>
      </c>
      <c r="C1205" s="43">
        <f>ROUND(AVERAGEIF(Table1[director_name],A1205,Table1[imdb_score]),2)</f>
        <v>6.6</v>
      </c>
    </row>
    <row r="1206" spans="1:3">
      <c r="A1206" s="21" t="str">
        <v>Neill Blomkamp</v>
      </c>
      <c r="B1206" s="21">
        <f>COUNTIF(Table1[director_name],A1206)</f>
        <v>3</v>
      </c>
      <c r="C1206" s="43">
        <f>ROUND(AVERAGEIF(Table1[director_name],A1206,Table1[imdb_score]),2)</f>
        <v>7.17</v>
      </c>
    </row>
    <row r="1207" spans="1:3">
      <c r="A1207" s="21" t="str">
        <v>Neill Dela Llana</v>
      </c>
      <c r="B1207" s="21">
        <f>COUNTIF(Table1[director_name],A1207)</f>
        <v>1</v>
      </c>
      <c r="C1207" s="43">
        <f>ROUND(AVERAGEIF(Table1[director_name],A1207,Table1[imdb_score]),2)</f>
        <v>6.3</v>
      </c>
    </row>
    <row r="1208" spans="1:3">
      <c r="A1208" s="21" t="str">
        <v>Nelson McCormick</v>
      </c>
      <c r="B1208" s="21">
        <f>COUNTIF(Table1[director_name],A1208)</f>
        <v>1</v>
      </c>
      <c r="C1208" s="43">
        <f>ROUND(AVERAGEIF(Table1[director_name],A1208,Table1[imdb_score]),2)</f>
        <v>3.9</v>
      </c>
    </row>
    <row r="1209" spans="1:3">
      <c r="A1209" s="21" t="str">
        <v>Newt Arnold</v>
      </c>
      <c r="B1209" s="21">
        <f>COUNTIF(Table1[director_name],A1209)</f>
        <v>1</v>
      </c>
      <c r="C1209" s="43">
        <f>ROUND(AVERAGEIF(Table1[director_name],A1209,Table1[imdb_score]),2)</f>
        <v>6.8</v>
      </c>
    </row>
    <row r="1210" spans="1:3">
      <c r="A1210" s="21" t="str">
        <v>Nicholas Fackler</v>
      </c>
      <c r="B1210" s="21">
        <f>COUNTIF(Table1[director_name],A1210)</f>
        <v>1</v>
      </c>
      <c r="C1210" s="43">
        <f>ROUND(AVERAGEIF(Table1[director_name],A1210,Table1[imdb_score]),2)</f>
        <v>7.3</v>
      </c>
    </row>
    <row r="1211" spans="1:3">
      <c r="A1211" s="21" t="str">
        <v>Nicholas Hytner</v>
      </c>
      <c r="B1211" s="21">
        <f>COUNTIF(Table1[director_name],A1211)</f>
        <v>3</v>
      </c>
      <c r="C1211" s="43">
        <f>ROUND(AVERAGEIF(Table1[director_name],A1211,Table1[imdb_score]),2)</f>
        <v>6.53</v>
      </c>
    </row>
    <row r="1212" spans="1:3">
      <c r="A1212" s="21" t="str">
        <v>Nicholas Jarecki</v>
      </c>
      <c r="B1212" s="21">
        <f>COUNTIF(Table1[director_name],A1212)</f>
        <v>1</v>
      </c>
      <c r="C1212" s="43">
        <f>ROUND(AVERAGEIF(Table1[director_name],A1212,Table1[imdb_score]),2)</f>
        <v>6.6</v>
      </c>
    </row>
    <row r="1213" spans="1:3">
      <c r="A1213" s="21" t="str">
        <v>Nicholas Meyer</v>
      </c>
      <c r="B1213" s="21">
        <f>COUNTIF(Table1[director_name],A1213)</f>
        <v>2</v>
      </c>
      <c r="C1213" s="43">
        <f>ROUND(AVERAGEIF(Table1[director_name],A1213,Table1[imdb_score]),2)</f>
        <v>7.45</v>
      </c>
    </row>
    <row r="1214" spans="1:3">
      <c r="A1214" s="21" t="str">
        <v>Nicholas Stoller</v>
      </c>
      <c r="B1214" s="21">
        <f>COUNTIF(Table1[director_name],A1214)</f>
        <v>4</v>
      </c>
      <c r="C1214" s="43">
        <f>ROUND(AVERAGEIF(Table1[director_name],A1214,Table1[imdb_score]),2)</f>
        <v>6.45</v>
      </c>
    </row>
    <row r="1215" spans="1:3">
      <c r="A1215" s="21" t="str">
        <v>Nick Cassavetes</v>
      </c>
      <c r="B1215" s="21">
        <f>COUNTIF(Table1[director_name],A1215)</f>
        <v>4</v>
      </c>
      <c r="C1215" s="43">
        <f>ROUND(AVERAGEIF(Table1[director_name],A1215,Table1[imdb_score]),2)</f>
        <v>7.08</v>
      </c>
    </row>
    <row r="1216" spans="1:3">
      <c r="A1216" s="21" t="str">
        <v>Nick Gomez</v>
      </c>
      <c r="B1216" s="21">
        <f>COUNTIF(Table1[director_name],A1216)</f>
        <v>1</v>
      </c>
      <c r="C1216" s="43">
        <f>ROUND(AVERAGEIF(Table1[director_name],A1216,Table1[imdb_score]),2)</f>
        <v>5.6</v>
      </c>
    </row>
    <row r="1217" spans="1:3">
      <c r="A1217" s="21" t="str">
        <v>Nick Hamm</v>
      </c>
      <c r="B1217" s="21">
        <f>COUNTIF(Table1[director_name],A1217)</f>
        <v>1</v>
      </c>
      <c r="C1217" s="43">
        <f>ROUND(AVERAGEIF(Table1[director_name],A1217,Table1[imdb_score]),2)</f>
        <v>4.8</v>
      </c>
    </row>
    <row r="1218" spans="1:3">
      <c r="A1218" s="21" t="str">
        <v>Nick Hurran</v>
      </c>
      <c r="B1218" s="21">
        <f>COUNTIF(Table1[director_name],A1218)</f>
        <v>1</v>
      </c>
      <c r="C1218" s="43">
        <f>ROUND(AVERAGEIF(Table1[director_name],A1218,Table1[imdb_score]),2)</f>
        <v>5.2</v>
      </c>
    </row>
    <row r="1219" spans="1:3">
      <c r="A1219" s="21" t="str">
        <v>Nick Love</v>
      </c>
      <c r="B1219" s="21">
        <f>COUNTIF(Table1[director_name],A1219)</f>
        <v>1</v>
      </c>
      <c r="C1219" s="43">
        <f>ROUND(AVERAGEIF(Table1[director_name],A1219,Table1[imdb_score]),2)</f>
        <v>6.1</v>
      </c>
    </row>
    <row r="1220" spans="1:3">
      <c r="A1220" s="21" t="str">
        <v>Nick Tomnay</v>
      </c>
      <c r="B1220" s="21">
        <f>COUNTIF(Table1[director_name],A1220)</f>
        <v>1</v>
      </c>
      <c r="C1220" s="43">
        <f>ROUND(AVERAGEIF(Table1[director_name],A1220,Table1[imdb_score]),2)</f>
        <v>6.8</v>
      </c>
    </row>
    <row r="1221" spans="1:3">
      <c r="A1221" s="21" t="str">
        <v>Nicolas Winding Refn</v>
      </c>
      <c r="B1221" s="21">
        <f>COUNTIF(Table1[director_name],A1221)</f>
        <v>3</v>
      </c>
      <c r="C1221" s="43">
        <f>ROUND(AVERAGEIF(Table1[director_name],A1221,Table1[imdb_score]),2)</f>
        <v>6.83</v>
      </c>
    </row>
    <row r="1222" spans="1:3">
      <c r="A1222" s="21" t="str">
        <v>Nicole Holofcener</v>
      </c>
      <c r="B1222" s="21">
        <f>COUNTIF(Table1[director_name],A1222)</f>
        <v>4</v>
      </c>
      <c r="C1222" s="43">
        <f>ROUND(AVERAGEIF(Table1[director_name],A1222,Table1[imdb_score]),2)</f>
        <v>6.68</v>
      </c>
    </row>
    <row r="1223" spans="1:3">
      <c r="A1223" s="21" t="str">
        <v>Niels Arden Oplev</v>
      </c>
      <c r="B1223" s="21">
        <f>COUNTIF(Table1[director_name],A1223)</f>
        <v>1</v>
      </c>
      <c r="C1223" s="43">
        <f>ROUND(AVERAGEIF(Table1[director_name],A1223,Table1[imdb_score]),2)</f>
        <v>6.5</v>
      </c>
    </row>
    <row r="1224" spans="1:3">
      <c r="A1224" s="21" t="str">
        <v>Nigel Cole</v>
      </c>
      <c r="B1224" s="21">
        <f>COUNTIF(Table1[director_name],A1224)</f>
        <v>2</v>
      </c>
      <c r="C1224" s="43">
        <f>ROUND(AVERAGEIF(Table1[director_name],A1224,Table1[imdb_score]),2)</f>
        <v>6.9</v>
      </c>
    </row>
    <row r="1225" spans="1:3">
      <c r="A1225" s="21" t="str">
        <v>Niki Caro</v>
      </c>
      <c r="B1225" s="21">
        <f>COUNTIF(Table1[director_name],A1225)</f>
        <v>3</v>
      </c>
      <c r="C1225" s="43">
        <f>ROUND(AVERAGEIF(Table1[director_name],A1225,Table1[imdb_score]),2)</f>
        <v>7.43</v>
      </c>
    </row>
    <row r="1226" spans="1:3">
      <c r="A1226" s="21" t="str">
        <v>Nima Nourizadeh</v>
      </c>
      <c r="B1226" s="21">
        <f>COUNTIF(Table1[director_name],A1226)</f>
        <v>1</v>
      </c>
      <c r="C1226" s="43">
        <f>ROUND(AVERAGEIF(Table1[director_name],A1226,Table1[imdb_score]),2)</f>
        <v>6.7</v>
      </c>
    </row>
    <row r="1227" spans="1:3">
      <c r="A1227" s="21" t="str">
        <v>Nimród Antal</v>
      </c>
      <c r="B1227" s="21">
        <f>COUNTIF(Table1[director_name],A1227)</f>
        <v>2</v>
      </c>
      <c r="C1227" s="43">
        <f>ROUND(AVERAGEIF(Table1[director_name],A1227,Table1[imdb_score]),2)</f>
        <v>6.05</v>
      </c>
    </row>
    <row r="1228" spans="1:3">
      <c r="A1228" s="21" t="str">
        <v>Nnegest Likké</v>
      </c>
      <c r="B1228" s="21">
        <f>COUNTIF(Table1[director_name],A1228)</f>
        <v>1</v>
      </c>
      <c r="C1228" s="43">
        <f>ROUND(AVERAGEIF(Table1[director_name],A1228,Table1[imdb_score]),2)</f>
        <v>3</v>
      </c>
    </row>
    <row r="1229" spans="1:3">
      <c r="A1229" s="21" t="str">
        <v>Noah Baumbach</v>
      </c>
      <c r="B1229" s="21">
        <f>COUNTIF(Table1[director_name],A1229)</f>
        <v>2</v>
      </c>
      <c r="C1229" s="43">
        <f>ROUND(AVERAGEIF(Table1[director_name],A1229,Table1[imdb_score]),2)</f>
        <v>6.85</v>
      </c>
    </row>
    <row r="1230" spans="1:3">
      <c r="A1230" s="21" t="str">
        <v>Noah Buschel</v>
      </c>
      <c r="B1230" s="21">
        <f>COUNTIF(Table1[director_name],A1230)</f>
        <v>1</v>
      </c>
      <c r="C1230" s="43">
        <f>ROUND(AVERAGEIF(Table1[director_name],A1230,Table1[imdb_score]),2)</f>
        <v>6.2</v>
      </c>
    </row>
    <row r="1231" spans="1:3">
      <c r="A1231" s="21" t="str">
        <v>Noam Murro</v>
      </c>
      <c r="B1231" s="21">
        <f>COUNTIF(Table1[director_name],A1231)</f>
        <v>1</v>
      </c>
      <c r="C1231" s="43">
        <f>ROUND(AVERAGEIF(Table1[director_name],A1231,Table1[imdb_score]),2)</f>
        <v>6.2</v>
      </c>
    </row>
    <row r="1232" spans="1:3">
      <c r="A1232" s="21" t="str">
        <v>Noel Marshall</v>
      </c>
      <c r="B1232" s="21">
        <f>COUNTIF(Table1[director_name],A1232)</f>
        <v>1</v>
      </c>
      <c r="C1232" s="43">
        <f>ROUND(AVERAGEIF(Table1[director_name],A1232,Table1[imdb_score]),2)</f>
        <v>6.4</v>
      </c>
    </row>
    <row r="1233" spans="1:3">
      <c r="A1233" s="21" t="str">
        <v>Nora Ephron</v>
      </c>
      <c r="B1233" s="21">
        <f>COUNTIF(Table1[director_name],A1233)</f>
        <v>3</v>
      </c>
      <c r="C1233" s="43">
        <f>ROUND(AVERAGEIF(Table1[director_name],A1233,Table1[imdb_score]),2)</f>
        <v>6.17</v>
      </c>
    </row>
    <row r="1234" spans="1:3">
      <c r="A1234" s="21" t="str">
        <v>Norman Ferguson</v>
      </c>
      <c r="B1234" s="21">
        <f>COUNTIF(Table1[director_name],A1234)</f>
        <v>1</v>
      </c>
      <c r="C1234" s="43">
        <f>ROUND(AVERAGEIF(Table1[director_name],A1234,Table1[imdb_score]),2)</f>
        <v>7.5</v>
      </c>
    </row>
    <row r="1235" spans="1:3">
      <c r="A1235" s="21" t="str">
        <v>Norman Jewison</v>
      </c>
      <c r="B1235" s="21">
        <f>COUNTIF(Table1[director_name],A1235)</f>
        <v>4</v>
      </c>
      <c r="C1235" s="43">
        <f>ROUND(AVERAGEIF(Table1[director_name],A1235,Table1[imdb_score]),2)</f>
        <v>6.78</v>
      </c>
    </row>
    <row r="1236" spans="1:3">
      <c r="A1236" s="21" t="str">
        <v>Ol Parker</v>
      </c>
      <c r="B1236" s="21">
        <f>COUNTIF(Table1[director_name],A1236)</f>
        <v>1</v>
      </c>
      <c r="C1236" s="43">
        <f>ROUND(AVERAGEIF(Table1[director_name],A1236,Table1[imdb_score]),2)</f>
        <v>6.9</v>
      </c>
    </row>
    <row r="1237" spans="1:3">
      <c r="A1237" s="21" t="str">
        <v>Olatunde Osunsanmi</v>
      </c>
      <c r="B1237" s="21">
        <f>COUNTIF(Table1[director_name],A1237)</f>
        <v>1</v>
      </c>
      <c r="C1237" s="43">
        <f>ROUND(AVERAGEIF(Table1[director_name],A1237,Table1[imdb_score]),2)</f>
        <v>5.9</v>
      </c>
    </row>
    <row r="1238" spans="1:3">
      <c r="A1238" s="21" t="str">
        <v>Ole Bornedal</v>
      </c>
      <c r="B1238" s="21">
        <f>COUNTIF(Table1[director_name],A1238)</f>
        <v>1</v>
      </c>
      <c r="C1238" s="43">
        <f>ROUND(AVERAGEIF(Table1[director_name],A1238,Table1[imdb_score]),2)</f>
        <v>5.9</v>
      </c>
    </row>
    <row r="1239" spans="1:3">
      <c r="A1239" s="21" t="str">
        <v>Ole Christian Madsen</v>
      </c>
      <c r="B1239" s="21">
        <f>COUNTIF(Table1[director_name],A1239)</f>
        <v>1</v>
      </c>
      <c r="C1239" s="43">
        <f>ROUND(AVERAGEIF(Table1[director_name],A1239,Table1[imdb_score]),2)</f>
        <v>7.3</v>
      </c>
    </row>
    <row r="1240" spans="1:3">
      <c r="A1240" s="21" t="str">
        <v>Oliver Blackburn</v>
      </c>
      <c r="B1240" s="21">
        <f>COUNTIF(Table1[director_name],A1240)</f>
        <v>1</v>
      </c>
      <c r="C1240" s="43">
        <f>ROUND(AVERAGEIF(Table1[director_name],A1240,Table1[imdb_score]),2)</f>
        <v>5.2</v>
      </c>
    </row>
    <row r="1241" spans="1:3">
      <c r="A1241" s="21" t="str">
        <v>Oliver Hirschbiegel</v>
      </c>
      <c r="B1241" s="21">
        <f>COUNTIF(Table1[director_name],A1241)</f>
        <v>2</v>
      </c>
      <c r="C1241" s="43">
        <f>ROUND(AVERAGEIF(Table1[director_name],A1241,Table1[imdb_score]),2)</f>
        <v>7.1</v>
      </c>
    </row>
    <row r="1242" spans="1:3">
      <c r="A1242" s="21" t="str">
        <v>Oliver Parker</v>
      </c>
      <c r="B1242" s="21">
        <f>COUNTIF(Table1[director_name],A1242)</f>
        <v>3</v>
      </c>
      <c r="C1242" s="43">
        <f>ROUND(AVERAGEIF(Table1[director_name],A1242,Table1[imdb_score]),2)</f>
        <v>6.7</v>
      </c>
    </row>
    <row r="1243" spans="1:3">
      <c r="A1243" s="21" t="str">
        <v>Oliver Stone</v>
      </c>
      <c r="B1243" s="21">
        <f>COUNTIF(Table1[director_name],A1243)</f>
        <v>13</v>
      </c>
      <c r="C1243" s="43">
        <f>ROUND(AVERAGEIF(Table1[director_name],A1243,Table1[imdb_score]),2)</f>
        <v>6.91</v>
      </c>
    </row>
    <row r="1244" spans="1:3">
      <c r="A1244" s="21" t="str">
        <v>Olivier Assayas</v>
      </c>
      <c r="B1244" s="21">
        <f>COUNTIF(Table1[director_name],A1244)</f>
        <v>2</v>
      </c>
      <c r="C1244" s="43">
        <f>ROUND(AVERAGEIF(Table1[director_name],A1244,Table1[imdb_score]),2)</f>
        <v>7.1</v>
      </c>
    </row>
    <row r="1245" spans="1:3">
      <c r="A1245" s="21" t="str">
        <v>Olivier Megaton</v>
      </c>
      <c r="B1245" s="21">
        <f>COUNTIF(Table1[director_name],A1245)</f>
        <v>3</v>
      </c>
      <c r="C1245" s="43">
        <f>ROUND(AVERAGEIF(Table1[director_name],A1245,Table1[imdb_score]),2)</f>
        <v>6.23</v>
      </c>
    </row>
    <row r="1246" spans="1:3">
      <c r="A1246" s="21" t="str">
        <v>Oren Moverman</v>
      </c>
      <c r="B1246" s="21">
        <f>COUNTIF(Table1[director_name],A1246)</f>
        <v>1</v>
      </c>
      <c r="C1246" s="43">
        <f>ROUND(AVERAGEIF(Table1[director_name],A1246,Table1[imdb_score]),2)</f>
        <v>7.2</v>
      </c>
    </row>
    <row r="1247" spans="1:3">
      <c r="A1247" s="21" t="str">
        <v>Oren Peli</v>
      </c>
      <c r="B1247" s="21">
        <f>COUNTIF(Table1[director_name],A1247)</f>
        <v>1</v>
      </c>
      <c r="C1247" s="43">
        <f>ROUND(AVERAGEIF(Table1[director_name],A1247,Table1[imdb_score]),2)</f>
        <v>6.3</v>
      </c>
    </row>
    <row r="1248" spans="1:3">
      <c r="A1248" s="21" t="str">
        <v>Orson Welles</v>
      </c>
      <c r="B1248" s="21">
        <f>COUNTIF(Table1[director_name],A1248)</f>
        <v>1</v>
      </c>
      <c r="C1248" s="43">
        <f>ROUND(AVERAGEIF(Table1[director_name],A1248,Table1[imdb_score]),2)</f>
        <v>7.7</v>
      </c>
    </row>
    <row r="1249" spans="1:3">
      <c r="A1249" s="21" t="str">
        <v>P.J. Hogan</v>
      </c>
      <c r="B1249" s="21">
        <f>COUNTIF(Table1[director_name],A1249)</f>
        <v>1</v>
      </c>
      <c r="C1249" s="43">
        <f>ROUND(AVERAGEIF(Table1[director_name],A1249,Table1[imdb_score]),2)</f>
        <v>6.3</v>
      </c>
    </row>
    <row r="1250" spans="1:3">
      <c r="A1250" s="21" t="str">
        <v>Pan Nalin</v>
      </c>
      <c r="B1250" s="21">
        <f>COUNTIF(Table1[director_name],A1250)</f>
        <v>1</v>
      </c>
      <c r="C1250" s="43">
        <f>ROUND(AVERAGEIF(Table1[director_name],A1250,Table1[imdb_score]),2)</f>
        <v>7.6</v>
      </c>
    </row>
    <row r="1251" spans="1:3">
      <c r="A1251" s="21" t="str">
        <v>Panos Cosmatos</v>
      </c>
      <c r="B1251" s="21">
        <f>COUNTIF(Table1[director_name],A1251)</f>
        <v>1</v>
      </c>
      <c r="C1251" s="43">
        <f>ROUND(AVERAGEIF(Table1[director_name],A1251,Table1[imdb_score]),2)</f>
        <v>6.1</v>
      </c>
    </row>
    <row r="1252" spans="1:3">
      <c r="A1252" s="21" t="str">
        <v>Paolo Sorrentino</v>
      </c>
      <c r="B1252" s="21">
        <f>COUNTIF(Table1[director_name],A1252)</f>
        <v>1</v>
      </c>
      <c r="C1252" s="43">
        <f>ROUND(AVERAGEIF(Table1[director_name],A1252,Table1[imdb_score]),2)</f>
        <v>7.7</v>
      </c>
    </row>
    <row r="1253" spans="1:3">
      <c r="A1253" s="21" t="str">
        <v>Pascal Arnold</v>
      </c>
      <c r="B1253" s="21">
        <f>COUNTIF(Table1[director_name],A1253)</f>
        <v>1</v>
      </c>
      <c r="C1253" s="43">
        <f>ROUND(AVERAGEIF(Table1[director_name],A1253,Table1[imdb_score]),2)</f>
        <v>5.8</v>
      </c>
    </row>
    <row r="1254" spans="1:3">
      <c r="A1254" s="21" t="str">
        <v>Pat O'Connor</v>
      </c>
      <c r="B1254" s="21">
        <f>COUNTIF(Table1[director_name],A1254)</f>
        <v>1</v>
      </c>
      <c r="C1254" s="43">
        <f>ROUND(AVERAGEIF(Table1[director_name],A1254,Table1[imdb_score]),2)</f>
        <v>6.7</v>
      </c>
    </row>
    <row r="1255" spans="1:3">
      <c r="A1255" s="21" t="str">
        <v>Patrice Leconte</v>
      </c>
      <c r="B1255" s="21">
        <f>COUNTIF(Table1[director_name],A1255)</f>
        <v>1</v>
      </c>
      <c r="C1255" s="43">
        <f>ROUND(AVERAGEIF(Table1[director_name],A1255,Table1[imdb_score]),2)</f>
        <v>7.3</v>
      </c>
    </row>
    <row r="1256" spans="1:3">
      <c r="A1256" s="21" t="str">
        <v>Patricia Cardoso</v>
      </c>
      <c r="B1256" s="21">
        <f>COUNTIF(Table1[director_name],A1256)</f>
        <v>1</v>
      </c>
      <c r="C1256" s="43">
        <f>ROUND(AVERAGEIF(Table1[director_name],A1256,Table1[imdb_score]),2)</f>
        <v>7</v>
      </c>
    </row>
    <row r="1257" spans="1:3">
      <c r="A1257" s="21" t="str">
        <v>Patricia Riggen</v>
      </c>
      <c r="B1257" s="21">
        <f>COUNTIF(Table1[director_name],A1257)</f>
        <v>2</v>
      </c>
      <c r="C1257" s="43">
        <f>ROUND(AVERAGEIF(Table1[director_name],A1257,Table1[imdb_score]),2)</f>
        <v>6.85</v>
      </c>
    </row>
    <row r="1258" spans="1:3">
      <c r="A1258" s="21" t="str">
        <v>Patricia Rozema</v>
      </c>
      <c r="B1258" s="21">
        <f>COUNTIF(Table1[director_name],A1258)</f>
        <v>1</v>
      </c>
      <c r="C1258" s="43">
        <f>ROUND(AVERAGEIF(Table1[director_name],A1258,Table1[imdb_score]),2)</f>
        <v>6.7</v>
      </c>
    </row>
    <row r="1259" spans="1:3">
      <c r="A1259" s="21" t="str">
        <v>Patrick Gilmore</v>
      </c>
      <c r="B1259" s="21">
        <f>COUNTIF(Table1[director_name],A1259)</f>
        <v>1</v>
      </c>
      <c r="C1259" s="43">
        <f>ROUND(AVERAGEIF(Table1[director_name],A1259,Table1[imdb_score]),2)</f>
        <v>6.7</v>
      </c>
    </row>
    <row r="1260" spans="1:3">
      <c r="A1260" s="21" t="str">
        <v>Patrick Hughes</v>
      </c>
      <c r="B1260" s="21">
        <f>COUNTIF(Table1[director_name],A1260)</f>
        <v>1</v>
      </c>
      <c r="C1260" s="43">
        <f>ROUND(AVERAGEIF(Table1[director_name],A1260,Table1[imdb_score]),2)</f>
        <v>6.1</v>
      </c>
    </row>
    <row r="1261" spans="1:3">
      <c r="A1261" s="21" t="str">
        <v>Patrick Lussier</v>
      </c>
      <c r="B1261" s="21">
        <f>COUNTIF(Table1[director_name],A1261)</f>
        <v>3</v>
      </c>
      <c r="C1261" s="43">
        <f>ROUND(AVERAGEIF(Table1[director_name],A1261,Table1[imdb_score]),2)</f>
        <v>5.3</v>
      </c>
    </row>
    <row r="1262" spans="1:3">
      <c r="A1262" s="21" t="str">
        <v>Patrick Read Johnson</v>
      </c>
      <c r="B1262" s="21">
        <f>COUNTIF(Table1[director_name],A1262)</f>
        <v>2</v>
      </c>
      <c r="C1262" s="43">
        <f>ROUND(AVERAGEIF(Table1[director_name],A1262,Table1[imdb_score]),2)</f>
        <v>5.6</v>
      </c>
    </row>
    <row r="1263" spans="1:3">
      <c r="A1263" s="21" t="str">
        <v>Patrick Stettner</v>
      </c>
      <c r="B1263" s="21">
        <f>COUNTIF(Table1[director_name],A1263)</f>
        <v>1</v>
      </c>
      <c r="C1263" s="43">
        <f>ROUND(AVERAGEIF(Table1[director_name],A1263,Table1[imdb_score]),2)</f>
        <v>5.9</v>
      </c>
    </row>
    <row r="1264" spans="1:3">
      <c r="A1264" s="21" t="str">
        <v>Patrick Tatopoulos</v>
      </c>
      <c r="B1264" s="21">
        <f>COUNTIF(Table1[director_name],A1264)</f>
        <v>1</v>
      </c>
      <c r="C1264" s="43">
        <f>ROUND(AVERAGEIF(Table1[director_name],A1264,Table1[imdb_score]),2)</f>
        <v>6.6</v>
      </c>
    </row>
    <row r="1265" spans="1:3">
      <c r="A1265" s="21" t="str">
        <v>Patty Jenkins</v>
      </c>
      <c r="B1265" s="21">
        <f>COUNTIF(Table1[director_name],A1265)</f>
        <v>1</v>
      </c>
      <c r="C1265" s="43">
        <f>ROUND(AVERAGEIF(Table1[director_name],A1265,Table1[imdb_score]),2)</f>
        <v>7.3</v>
      </c>
    </row>
    <row r="1266" spans="1:3">
      <c r="A1266" s="21" t="str">
        <v>Paul Abascal</v>
      </c>
      <c r="B1266" s="21">
        <f>COUNTIF(Table1[director_name],A1266)</f>
        <v>1</v>
      </c>
      <c r="C1266" s="43">
        <f>ROUND(AVERAGEIF(Table1[director_name],A1266,Table1[imdb_score]),2)</f>
        <v>5.8</v>
      </c>
    </row>
    <row r="1267" spans="1:3">
      <c r="A1267" s="21" t="str">
        <v>Paul Bolger</v>
      </c>
      <c r="B1267" s="21">
        <f>COUNTIF(Table1[director_name],A1267)</f>
        <v>1</v>
      </c>
      <c r="C1267" s="43">
        <f>ROUND(AVERAGEIF(Table1[director_name],A1267,Table1[imdb_score]),2)</f>
        <v>4.5</v>
      </c>
    </row>
    <row r="1268" spans="1:3">
      <c r="A1268" s="21" t="str">
        <v>Paul Bunnell</v>
      </c>
      <c r="B1268" s="21">
        <f>COUNTIF(Table1[director_name],A1268)</f>
        <v>1</v>
      </c>
      <c r="C1268" s="43">
        <f>ROUND(AVERAGEIF(Table1[director_name],A1268,Table1[imdb_score]),2)</f>
        <v>5.7</v>
      </c>
    </row>
    <row r="1269" spans="1:3">
      <c r="A1269" s="21" t="str">
        <v>Paul Crowder</v>
      </c>
      <c r="B1269" s="21">
        <f>COUNTIF(Table1[director_name],A1269)</f>
        <v>1</v>
      </c>
      <c r="C1269" s="43">
        <f>ROUND(AVERAGEIF(Table1[director_name],A1269,Table1[imdb_score]),2)</f>
        <v>7.3</v>
      </c>
    </row>
    <row r="1270" spans="1:3">
      <c r="A1270" s="21" t="str">
        <v>Paul Feig</v>
      </c>
      <c r="B1270" s="21">
        <f>COUNTIF(Table1[director_name],A1270)</f>
        <v>4</v>
      </c>
      <c r="C1270" s="43">
        <f>ROUND(AVERAGEIF(Table1[director_name],A1270,Table1[imdb_score]),2)</f>
        <v>6</v>
      </c>
    </row>
    <row r="1271" spans="1:3">
      <c r="A1271" s="21" t="str">
        <v>Paul Greengrass</v>
      </c>
      <c r="B1271" s="21">
        <f>COUNTIF(Table1[director_name],A1271)</f>
        <v>7</v>
      </c>
      <c r="C1271" s="43">
        <f>ROUND(AVERAGEIF(Table1[director_name],A1271,Table1[imdb_score]),2)</f>
        <v>7.59</v>
      </c>
    </row>
    <row r="1272" spans="1:3">
      <c r="A1272" s="21" t="str">
        <v>Paul Gross</v>
      </c>
      <c r="B1272" s="21">
        <f>COUNTIF(Table1[director_name],A1272)</f>
        <v>1</v>
      </c>
      <c r="C1272" s="43">
        <f>ROUND(AVERAGEIF(Table1[director_name],A1272,Table1[imdb_score]),2)</f>
        <v>6</v>
      </c>
    </row>
    <row r="1273" spans="1:3">
      <c r="A1273" s="21" t="str">
        <v>Paul Haggis</v>
      </c>
      <c r="B1273" s="21">
        <f>COUNTIF(Table1[director_name],A1273)</f>
        <v>2</v>
      </c>
      <c r="C1273" s="43">
        <f>ROUND(AVERAGEIF(Table1[director_name],A1273,Table1[imdb_score]),2)</f>
        <v>7.65</v>
      </c>
    </row>
    <row r="1274" spans="1:3">
      <c r="A1274" s="21" t="str">
        <v>Paul Hunter</v>
      </c>
      <c r="B1274" s="21">
        <f>COUNTIF(Table1[director_name],A1274)</f>
        <v>1</v>
      </c>
      <c r="C1274" s="43">
        <f>ROUND(AVERAGEIF(Table1[director_name],A1274,Table1[imdb_score]),2)</f>
        <v>5.5</v>
      </c>
    </row>
    <row r="1275" spans="1:3">
      <c r="A1275" s="21" t="str">
        <v>Paul King</v>
      </c>
      <c r="B1275" s="21">
        <f>COUNTIF(Table1[director_name],A1275)</f>
        <v>1</v>
      </c>
      <c r="C1275" s="43">
        <f>ROUND(AVERAGEIF(Table1[director_name],A1275,Table1[imdb_score]),2)</f>
        <v>7.2</v>
      </c>
    </row>
    <row r="1276" spans="1:3">
      <c r="A1276" s="21" t="str">
        <v>Paul Mazursky</v>
      </c>
      <c r="B1276" s="21">
        <f>COUNTIF(Table1[director_name],A1276)</f>
        <v>1</v>
      </c>
      <c r="C1276" s="43">
        <f>ROUND(AVERAGEIF(Table1[director_name],A1276,Table1[imdb_score]),2)</f>
        <v>5.9</v>
      </c>
    </row>
    <row r="1277" spans="1:3">
      <c r="A1277" s="21" t="str">
        <v>Paul McGuigan</v>
      </c>
      <c r="B1277" s="21">
        <f>COUNTIF(Table1[director_name],A1277)</f>
        <v>3</v>
      </c>
      <c r="C1277" s="43">
        <f>ROUND(AVERAGEIF(Table1[director_name],A1277,Table1[imdb_score]),2)</f>
        <v>6.93</v>
      </c>
    </row>
    <row r="1278" spans="1:3">
      <c r="A1278" s="21" t="str">
        <v>Paul Michael Glaser</v>
      </c>
      <c r="B1278" s="21">
        <f>COUNTIF(Table1[director_name],A1278)</f>
        <v>1</v>
      </c>
      <c r="C1278" s="43">
        <f>ROUND(AVERAGEIF(Table1[director_name],A1278,Table1[imdb_score]),2)</f>
        <v>6.6</v>
      </c>
    </row>
    <row r="1279" spans="1:3">
      <c r="A1279" s="21" t="str">
        <v>Paul Schrader</v>
      </c>
      <c r="B1279" s="21">
        <f>COUNTIF(Table1[director_name],A1279)</f>
        <v>3</v>
      </c>
      <c r="C1279" s="43">
        <f>ROUND(AVERAGEIF(Table1[director_name],A1279,Table1[imdb_score]),2)</f>
        <v>5.77</v>
      </c>
    </row>
    <row r="1280" spans="1:3">
      <c r="A1280" s="21" t="str">
        <v>Paul Thomas Anderson</v>
      </c>
      <c r="B1280" s="21">
        <f>COUNTIF(Table1[director_name],A1280)</f>
        <v>6</v>
      </c>
      <c r="C1280" s="43">
        <f>ROUND(AVERAGEIF(Table1[director_name],A1280,Table1[imdb_score]),2)</f>
        <v>7.52</v>
      </c>
    </row>
    <row r="1281" spans="1:3">
      <c r="A1281" s="21" t="str">
        <v>Paul Tibbitt</v>
      </c>
      <c r="B1281" s="21">
        <f>COUNTIF(Table1[director_name],A1281)</f>
        <v>1</v>
      </c>
      <c r="C1281" s="43">
        <f>ROUND(AVERAGEIF(Table1[director_name],A1281,Table1[imdb_score]),2)</f>
        <v>6</v>
      </c>
    </row>
    <row r="1282" spans="1:3">
      <c r="A1282" s="21" t="str">
        <v>Paul Verhoeven</v>
      </c>
      <c r="B1282" s="21">
        <f>COUNTIF(Table1[director_name],A1282)</f>
        <v>5</v>
      </c>
      <c r="C1282" s="43">
        <f>ROUND(AVERAGEIF(Table1[director_name],A1282,Table1[imdb_score]),2)</f>
        <v>6.56</v>
      </c>
    </row>
    <row r="1283" spans="1:3">
      <c r="A1283" s="21" t="str">
        <v>Paul W.S. Anderson</v>
      </c>
      <c r="B1283" s="21">
        <f>COUNTIF(Table1[director_name],A1283)</f>
        <v>10</v>
      </c>
      <c r="C1283" s="43">
        <f>ROUND(AVERAGEIF(Table1[director_name],A1283,Table1[imdb_score]),2)</f>
        <v>5.99</v>
      </c>
    </row>
    <row r="1284" spans="1:3">
      <c r="A1284" s="21" t="str">
        <v>Paul Weiland</v>
      </c>
      <c r="B1284" s="21">
        <f>COUNTIF(Table1[director_name],A1284)</f>
        <v>1</v>
      </c>
      <c r="C1284" s="43">
        <f>ROUND(AVERAGEIF(Table1[director_name],A1284,Table1[imdb_score]),2)</f>
        <v>5.8</v>
      </c>
    </row>
    <row r="1285" spans="1:3">
      <c r="A1285" s="21" t="str">
        <v>Paul Weitz</v>
      </c>
      <c r="B1285" s="21">
        <f>COUNTIF(Table1[director_name],A1285)</f>
        <v>6</v>
      </c>
      <c r="C1285" s="43">
        <f>ROUND(AVERAGEIF(Table1[director_name],A1285,Table1[imdb_score]),2)</f>
        <v>6.02</v>
      </c>
    </row>
    <row r="1286" spans="1:3">
      <c r="A1286" s="21" t="str">
        <v>Pawel Pawlikowski</v>
      </c>
      <c r="B1286" s="21">
        <f>COUNTIF(Table1[director_name],A1286)</f>
        <v>1</v>
      </c>
      <c r="C1286" s="43">
        <f>ROUND(AVERAGEIF(Table1[director_name],A1286,Table1[imdb_score]),2)</f>
        <v>6.8</v>
      </c>
    </row>
    <row r="1287" spans="1:3">
      <c r="A1287" s="21" t="str">
        <v>Penelope Spheeris</v>
      </c>
      <c r="B1287" s="21">
        <f>COUNTIF(Table1[director_name],A1287)</f>
        <v>1</v>
      </c>
      <c r="C1287" s="43">
        <f>ROUND(AVERAGEIF(Table1[director_name],A1287,Table1[imdb_score]),2)</f>
        <v>7</v>
      </c>
    </row>
    <row r="1288" spans="1:3">
      <c r="A1288" s="21" t="str">
        <v>Penny Marshall</v>
      </c>
      <c r="B1288" s="21">
        <f>COUNTIF(Table1[director_name],A1288)</f>
        <v>4</v>
      </c>
      <c r="C1288" s="43">
        <f>ROUND(AVERAGEIF(Table1[director_name],A1288,Table1[imdb_score]),2)</f>
        <v>6.75</v>
      </c>
    </row>
    <row r="1289" spans="1:3">
      <c r="A1289" s="21" t="str">
        <v>Perry Andelin Blake</v>
      </c>
      <c r="B1289" s="21">
        <f>COUNTIF(Table1[director_name],A1289)</f>
        <v>1</v>
      </c>
      <c r="C1289" s="43">
        <f>ROUND(AVERAGEIF(Table1[director_name],A1289,Table1[imdb_score]),2)</f>
        <v>3.3</v>
      </c>
    </row>
    <row r="1290" spans="1:3">
      <c r="A1290" s="21" t="str">
        <v>Pete Docter</v>
      </c>
      <c r="B1290" s="21">
        <f>COUNTIF(Table1[director_name],A1290)</f>
        <v>3</v>
      </c>
      <c r="C1290" s="43">
        <f>ROUND(AVERAGEIF(Table1[director_name],A1290,Table1[imdb_score]),2)</f>
        <v>8.23</v>
      </c>
    </row>
    <row r="1291" spans="1:3">
      <c r="A1291" s="21" t="str">
        <v>Pete Jones</v>
      </c>
      <c r="B1291" s="21">
        <f>COUNTIF(Table1[director_name],A1291)</f>
        <v>1</v>
      </c>
      <c r="C1291" s="43">
        <f>ROUND(AVERAGEIF(Table1[director_name],A1291,Table1[imdb_score]),2)</f>
        <v>6.5</v>
      </c>
    </row>
    <row r="1292" spans="1:3">
      <c r="A1292" s="21" t="str">
        <v>Pete Travis</v>
      </c>
      <c r="B1292" s="21">
        <f>COUNTIF(Table1[director_name],A1292)</f>
        <v>2</v>
      </c>
      <c r="C1292" s="43">
        <f>ROUND(AVERAGEIF(Table1[director_name],A1292,Table1[imdb_score]),2)</f>
        <v>6.85</v>
      </c>
    </row>
    <row r="1293" spans="1:3">
      <c r="A1293" s="21" t="str">
        <v>Peter Atencio</v>
      </c>
      <c r="B1293" s="21">
        <f>COUNTIF(Table1[director_name],A1293)</f>
        <v>1</v>
      </c>
      <c r="C1293" s="43">
        <f>ROUND(AVERAGEIF(Table1[director_name],A1293,Table1[imdb_score]),2)</f>
        <v>6.4</v>
      </c>
    </row>
    <row r="1294" spans="1:3">
      <c r="A1294" s="21" t="str">
        <v>Peter Berg</v>
      </c>
      <c r="B1294" s="21">
        <f>COUNTIF(Table1[director_name],A1294)</f>
        <v>6</v>
      </c>
      <c r="C1294" s="43">
        <f>ROUND(AVERAGEIF(Table1[director_name],A1294,Table1[imdb_score]),2)</f>
        <v>6.67</v>
      </c>
    </row>
    <row r="1295" spans="1:3">
      <c r="A1295" s="21" t="str">
        <v>Peter Billingsley</v>
      </c>
      <c r="B1295" s="21">
        <f>COUNTIF(Table1[director_name],A1295)</f>
        <v>1</v>
      </c>
      <c r="C1295" s="43">
        <f>ROUND(AVERAGEIF(Table1[director_name],A1295,Table1[imdb_score]),2)</f>
        <v>5.5</v>
      </c>
    </row>
    <row r="1296" spans="1:3">
      <c r="A1296" s="21" t="str">
        <v>Peter Care</v>
      </c>
      <c r="B1296" s="21">
        <f>COUNTIF(Table1[director_name],A1296)</f>
        <v>1</v>
      </c>
      <c r="C1296" s="43">
        <f>ROUND(AVERAGEIF(Table1[director_name],A1296,Table1[imdb_score]),2)</f>
        <v>7.1</v>
      </c>
    </row>
    <row r="1297" spans="1:3">
      <c r="A1297" s="21" t="str">
        <v>Peter Cattaneo</v>
      </c>
      <c r="B1297" s="21">
        <f>COUNTIF(Table1[director_name],A1297)</f>
        <v>4</v>
      </c>
      <c r="C1297" s="43">
        <f>ROUND(AVERAGEIF(Table1[director_name],A1297,Table1[imdb_score]),2)</f>
        <v>6.55</v>
      </c>
    </row>
    <row r="1298" spans="1:3">
      <c r="A1298" s="21" t="str">
        <v>Peter Chelsom</v>
      </c>
      <c r="B1298" s="21">
        <f>COUNTIF(Table1[director_name],A1298)</f>
        <v>4</v>
      </c>
      <c r="C1298" s="43">
        <f>ROUND(AVERAGEIF(Table1[director_name],A1298,Table1[imdb_score]),2)</f>
        <v>5.4</v>
      </c>
    </row>
    <row r="1299" spans="1:3">
      <c r="A1299" s="21" t="str">
        <v>Peter Faiman</v>
      </c>
      <c r="B1299" s="21">
        <f>COUNTIF(Table1[director_name],A1299)</f>
        <v>1</v>
      </c>
      <c r="C1299" s="43">
        <f>ROUND(AVERAGEIF(Table1[director_name],A1299,Table1[imdb_score]),2)</f>
        <v>6.5</v>
      </c>
    </row>
    <row r="1300" spans="1:3">
      <c r="A1300" s="21" t="str">
        <v>Peter Farrelly</v>
      </c>
      <c r="B1300" s="21">
        <f>COUNTIF(Table1[director_name],A1300)</f>
        <v>1</v>
      </c>
      <c r="C1300" s="43">
        <f>ROUND(AVERAGEIF(Table1[director_name],A1300,Table1[imdb_score]),2)</f>
        <v>7.3</v>
      </c>
    </row>
    <row r="1301" spans="1:3">
      <c r="A1301" s="21" t="str">
        <v>Peter Hastings</v>
      </c>
      <c r="B1301" s="21">
        <f>COUNTIF(Table1[director_name],A1301)</f>
        <v>1</v>
      </c>
      <c r="C1301" s="43">
        <f>ROUND(AVERAGEIF(Table1[director_name],A1301,Table1[imdb_score]),2)</f>
        <v>4</v>
      </c>
    </row>
    <row r="1302" spans="1:3">
      <c r="A1302" s="21" t="str">
        <v>Peter Hedges</v>
      </c>
      <c r="B1302" s="21">
        <f>COUNTIF(Table1[director_name],A1302)</f>
        <v>2</v>
      </c>
      <c r="C1302" s="43">
        <f>ROUND(AVERAGEIF(Table1[director_name],A1302,Table1[imdb_score]),2)</f>
        <v>6.85</v>
      </c>
    </row>
    <row r="1303" spans="1:3">
      <c r="A1303" s="21" t="str">
        <v>Peter Hewitt</v>
      </c>
      <c r="B1303" s="21">
        <f>COUNTIF(Table1[director_name],A1303)</f>
        <v>4</v>
      </c>
      <c r="C1303" s="43">
        <f>ROUND(AVERAGEIF(Table1[director_name],A1303,Table1[imdb_score]),2)</f>
        <v>5.3</v>
      </c>
    </row>
    <row r="1304" spans="1:3">
      <c r="A1304" s="21" t="str">
        <v>Peter Ho-Sun Chan</v>
      </c>
      <c r="B1304" s="21">
        <f>COUNTIF(Table1[director_name],A1304)</f>
        <v>1</v>
      </c>
      <c r="C1304" s="43">
        <f>ROUND(AVERAGEIF(Table1[director_name],A1304,Table1[imdb_score]),2)</f>
        <v>7.1</v>
      </c>
    </row>
    <row r="1305" spans="1:3">
      <c r="A1305" s="21" t="str">
        <v>Peter Howitt</v>
      </c>
      <c r="B1305" s="21">
        <f>COUNTIF(Table1[director_name],A1305)</f>
        <v>4</v>
      </c>
      <c r="C1305" s="43">
        <f>ROUND(AVERAGEIF(Table1[director_name],A1305,Table1[imdb_score]),2)</f>
        <v>6.23</v>
      </c>
    </row>
    <row r="1306" spans="1:3">
      <c r="A1306" s="21" t="str">
        <v>Peter Hyams</v>
      </c>
      <c r="B1306" s="21">
        <f>COUNTIF(Table1[director_name],A1306)</f>
        <v>5</v>
      </c>
      <c r="C1306" s="43">
        <f>ROUND(AVERAGEIF(Table1[director_name],A1306,Table1[imdb_score]),2)</f>
        <v>5.22</v>
      </c>
    </row>
    <row r="1307" spans="1:3">
      <c r="A1307" s="21" t="str">
        <v>Peter Jackson</v>
      </c>
      <c r="B1307" s="21">
        <f>COUNTIF(Table1[director_name],A1307)</f>
        <v>9</v>
      </c>
      <c r="C1307" s="43">
        <f>ROUND(AVERAGEIF(Table1[director_name],A1307,Table1[imdb_score]),2)</f>
        <v>7.89</v>
      </c>
    </row>
    <row r="1308" spans="1:3">
      <c r="A1308" s="21" t="str">
        <v>Peter Kassovitz</v>
      </c>
      <c r="B1308" s="21">
        <f>COUNTIF(Table1[director_name],A1308)</f>
        <v>1</v>
      </c>
      <c r="C1308" s="43">
        <f>ROUND(AVERAGEIF(Table1[director_name],A1308,Table1[imdb_score]),2)</f>
        <v>6.5</v>
      </c>
    </row>
    <row r="1309" spans="1:3">
      <c r="A1309" s="21" t="str">
        <v>Peter Kosminsky</v>
      </c>
      <c r="B1309" s="21">
        <f>COUNTIF(Table1[director_name],A1309)</f>
        <v>1</v>
      </c>
      <c r="C1309" s="43">
        <f>ROUND(AVERAGEIF(Table1[director_name],A1309,Table1[imdb_score]),2)</f>
        <v>7.2</v>
      </c>
    </row>
    <row r="1310" spans="1:3">
      <c r="A1310" s="21" t="str">
        <v>Peter Landesman</v>
      </c>
      <c r="B1310" s="21">
        <f>COUNTIF(Table1[director_name],A1310)</f>
        <v>1</v>
      </c>
      <c r="C1310" s="43">
        <f>ROUND(AVERAGEIF(Table1[director_name],A1310,Table1[imdb_score]),2)</f>
        <v>7.1</v>
      </c>
    </row>
    <row r="1311" spans="1:3">
      <c r="A1311" s="21" t="str">
        <v>Peter Lepeniotis</v>
      </c>
      <c r="B1311" s="21">
        <f>COUNTIF(Table1[director_name],A1311)</f>
        <v>1</v>
      </c>
      <c r="C1311" s="43">
        <f>ROUND(AVERAGEIF(Table1[director_name],A1311,Table1[imdb_score]),2)</f>
        <v>5.8</v>
      </c>
    </row>
    <row r="1312" spans="1:3">
      <c r="A1312" s="21" t="str">
        <v>Peter Lord</v>
      </c>
      <c r="B1312" s="21">
        <f>COUNTIF(Table1[director_name],A1312)</f>
        <v>2</v>
      </c>
      <c r="C1312" s="43">
        <f>ROUND(AVERAGEIF(Table1[director_name],A1312,Table1[imdb_score]),2)</f>
        <v>6.85</v>
      </c>
    </row>
    <row r="1313" spans="1:3">
      <c r="A1313" s="21" t="str">
        <v>Peter M. Cohen</v>
      </c>
      <c r="B1313" s="21">
        <f>COUNTIF(Table1[director_name],A1313)</f>
        <v>1</v>
      </c>
      <c r="C1313" s="43">
        <f>ROUND(AVERAGEIF(Table1[director_name],A1313,Table1[imdb_score]),2)</f>
        <v>4.4000000000000004</v>
      </c>
    </row>
    <row r="1314" spans="1:3">
      <c r="A1314" s="21" t="str">
        <v>Peter MacDonald</v>
      </c>
      <c r="B1314" s="21">
        <f>COUNTIF(Table1[director_name],A1314)</f>
        <v>1</v>
      </c>
      <c r="C1314" s="43">
        <f>ROUND(AVERAGEIF(Table1[director_name],A1314,Table1[imdb_score]),2)</f>
        <v>5.7</v>
      </c>
    </row>
    <row r="1315" spans="1:3">
      <c r="A1315" s="21" t="str">
        <v>Peter Medak</v>
      </c>
      <c r="B1315" s="21">
        <f>COUNTIF(Table1[director_name],A1315)</f>
        <v>1</v>
      </c>
      <c r="C1315" s="43">
        <f>ROUND(AVERAGEIF(Table1[director_name],A1315,Table1[imdb_score]),2)</f>
        <v>6.6</v>
      </c>
    </row>
    <row r="1316" spans="1:3">
      <c r="A1316" s="21" t="str">
        <v>Peter R. Hunt</v>
      </c>
      <c r="B1316" s="21">
        <f>COUNTIF(Table1[director_name],A1316)</f>
        <v>1</v>
      </c>
      <c r="C1316" s="43">
        <f>ROUND(AVERAGEIF(Table1[director_name],A1316,Table1[imdb_score]),2)</f>
        <v>6.8</v>
      </c>
    </row>
    <row r="1317" spans="1:3">
      <c r="A1317" s="21" t="str">
        <v>Peter Ramsey</v>
      </c>
      <c r="B1317" s="21">
        <f>COUNTIF(Table1[director_name],A1317)</f>
        <v>1</v>
      </c>
      <c r="C1317" s="43">
        <f>ROUND(AVERAGEIF(Table1[director_name],A1317,Table1[imdb_score]),2)</f>
        <v>7.3</v>
      </c>
    </row>
    <row r="1318" spans="1:3">
      <c r="A1318" s="21" t="str">
        <v>Peter Segal</v>
      </c>
      <c r="B1318" s="21">
        <f>COUNTIF(Table1[director_name],A1318)</f>
        <v>7</v>
      </c>
      <c r="C1318" s="43">
        <f>ROUND(AVERAGEIF(Table1[director_name],A1318,Table1[imdb_score]),2)</f>
        <v>6.19</v>
      </c>
    </row>
    <row r="1319" spans="1:3">
      <c r="A1319" s="21" t="str">
        <v>Peter Sollett</v>
      </c>
      <c r="B1319" s="21">
        <f>COUNTIF(Table1[director_name],A1319)</f>
        <v>3</v>
      </c>
      <c r="C1319" s="43">
        <f>ROUND(AVERAGEIF(Table1[director_name],A1319,Table1[imdb_score]),2)</f>
        <v>6.8</v>
      </c>
    </row>
    <row r="1320" spans="1:3">
      <c r="A1320" s="21" t="str">
        <v>Peter Stebbings</v>
      </c>
      <c r="B1320" s="21">
        <f>COUNTIF(Table1[director_name],A1320)</f>
        <v>1</v>
      </c>
      <c r="C1320" s="43">
        <f>ROUND(AVERAGEIF(Table1[director_name],A1320,Table1[imdb_score]),2)</f>
        <v>6.8</v>
      </c>
    </row>
    <row r="1321" spans="1:3">
      <c r="A1321" s="21" t="str">
        <v>Peter Webber</v>
      </c>
      <c r="B1321" s="21">
        <f>COUNTIF(Table1[director_name],A1321)</f>
        <v>1</v>
      </c>
      <c r="C1321" s="43">
        <f>ROUND(AVERAGEIF(Table1[director_name],A1321,Table1[imdb_score]),2)</f>
        <v>6.2</v>
      </c>
    </row>
    <row r="1322" spans="1:3">
      <c r="A1322" s="21" t="str">
        <v>Peter Weir</v>
      </c>
      <c r="B1322" s="21">
        <f>COUNTIF(Table1[director_name],A1322)</f>
        <v>4</v>
      </c>
      <c r="C1322" s="43">
        <f>ROUND(AVERAGEIF(Table1[director_name],A1322,Table1[imdb_score]),2)</f>
        <v>7.73</v>
      </c>
    </row>
    <row r="1323" spans="1:3">
      <c r="A1323" s="21" t="str">
        <v>Petter Næss</v>
      </c>
      <c r="B1323" s="21">
        <f>COUNTIF(Table1[director_name],A1323)</f>
        <v>1</v>
      </c>
      <c r="C1323" s="43">
        <f>ROUND(AVERAGEIF(Table1[director_name],A1323,Table1[imdb_score]),2)</f>
        <v>7.6</v>
      </c>
    </row>
    <row r="1324" spans="1:3">
      <c r="A1324" s="21" t="str">
        <v>Peyton Reed</v>
      </c>
      <c r="B1324" s="21">
        <f>COUNTIF(Table1[director_name],A1324)</f>
        <v>4</v>
      </c>
      <c r="C1324" s="43">
        <f>ROUND(AVERAGEIF(Table1[director_name],A1324,Table1[imdb_score]),2)</f>
        <v>6.48</v>
      </c>
    </row>
    <row r="1325" spans="1:3">
      <c r="A1325" s="21" t="str">
        <v>Phil Alden Robinson</v>
      </c>
      <c r="B1325" s="21">
        <f>COUNTIF(Table1[director_name],A1325)</f>
        <v>1</v>
      </c>
      <c r="C1325" s="43">
        <f>ROUND(AVERAGEIF(Table1[director_name],A1325,Table1[imdb_score]),2)</f>
        <v>6.4</v>
      </c>
    </row>
    <row r="1326" spans="1:3">
      <c r="A1326" s="21" t="str">
        <v>Phil Joanou</v>
      </c>
      <c r="B1326" s="21">
        <f>COUNTIF(Table1[director_name],A1326)</f>
        <v>1</v>
      </c>
      <c r="C1326" s="43">
        <f>ROUND(AVERAGEIF(Table1[director_name],A1326,Table1[imdb_score]),2)</f>
        <v>6.9</v>
      </c>
    </row>
    <row r="1327" spans="1:3">
      <c r="A1327" s="21" t="str">
        <v>Phil Lord</v>
      </c>
      <c r="B1327" s="21">
        <f>COUNTIF(Table1[director_name],A1327)</f>
        <v>4</v>
      </c>
      <c r="C1327" s="43">
        <f>ROUND(AVERAGEIF(Table1[director_name],A1327,Table1[imdb_score]),2)</f>
        <v>7.28</v>
      </c>
    </row>
    <row r="1328" spans="1:3">
      <c r="A1328" s="21" t="str">
        <v>Phil Traill</v>
      </c>
      <c r="B1328" s="21">
        <f>COUNTIF(Table1[director_name],A1328)</f>
        <v>1</v>
      </c>
      <c r="C1328" s="43">
        <f>ROUND(AVERAGEIF(Table1[director_name],A1328,Table1[imdb_score]),2)</f>
        <v>4.8</v>
      </c>
    </row>
    <row r="1329" spans="1:3">
      <c r="A1329" s="21" t="str">
        <v>Philip G. Atwell</v>
      </c>
      <c r="B1329" s="21">
        <f>COUNTIF(Table1[director_name],A1329)</f>
        <v>1</v>
      </c>
      <c r="C1329" s="43">
        <f>ROUND(AVERAGEIF(Table1[director_name],A1329,Table1[imdb_score]),2)</f>
        <v>6.3</v>
      </c>
    </row>
    <row r="1330" spans="1:3">
      <c r="A1330" s="21" t="str">
        <v>Philip Kaufman</v>
      </c>
      <c r="B1330" s="21">
        <f>COUNTIF(Table1[director_name],A1330)</f>
        <v>2</v>
      </c>
      <c r="C1330" s="43">
        <f>ROUND(AVERAGEIF(Table1[director_name],A1330,Table1[imdb_score]),2)</f>
        <v>7.65</v>
      </c>
    </row>
    <row r="1331" spans="1:3">
      <c r="A1331" s="21" t="str">
        <v>Philip Saville</v>
      </c>
      <c r="B1331" s="21">
        <f>COUNTIF(Table1[director_name],A1331)</f>
        <v>1</v>
      </c>
      <c r="C1331" s="43">
        <f>ROUND(AVERAGEIF(Table1[director_name],A1331,Table1[imdb_score]),2)</f>
        <v>7.7</v>
      </c>
    </row>
    <row r="1332" spans="1:3">
      <c r="A1332" s="21" t="str">
        <v>Phillip Noyce</v>
      </c>
      <c r="B1332" s="21">
        <f>COUNTIF(Table1[director_name],A1332)</f>
        <v>9</v>
      </c>
      <c r="C1332" s="43">
        <f>ROUND(AVERAGEIF(Table1[director_name],A1332,Table1[imdb_score]),2)</f>
        <v>6.77</v>
      </c>
    </row>
    <row r="1333" spans="1:3">
      <c r="A1333" s="21" t="str">
        <v>Phyllida Lloyd</v>
      </c>
      <c r="B1333" s="21">
        <f>COUNTIF(Table1[director_name],A1333)</f>
        <v>2</v>
      </c>
      <c r="C1333" s="43">
        <f>ROUND(AVERAGEIF(Table1[director_name],A1333,Table1[imdb_score]),2)</f>
        <v>6.35</v>
      </c>
    </row>
    <row r="1334" spans="1:3">
      <c r="A1334" s="21" t="str">
        <v>Pierre Coffin</v>
      </c>
      <c r="B1334" s="21">
        <f>COUNTIF(Table1[director_name],A1334)</f>
        <v>2</v>
      </c>
      <c r="C1334" s="43">
        <f>ROUND(AVERAGEIF(Table1[director_name],A1334,Table1[imdb_score]),2)</f>
        <v>7.6</v>
      </c>
    </row>
    <row r="1335" spans="1:3">
      <c r="A1335" s="21" t="str">
        <v>Pierre Morel</v>
      </c>
      <c r="B1335" s="21">
        <f>COUNTIF(Table1[director_name],A1335)</f>
        <v>4</v>
      </c>
      <c r="C1335" s="43">
        <f>ROUND(AVERAGEIF(Table1[director_name],A1335,Table1[imdb_score]),2)</f>
        <v>6.85</v>
      </c>
    </row>
    <row r="1336" spans="1:3">
      <c r="A1336" s="21" t="str">
        <v>Pitof</v>
      </c>
      <c r="B1336" s="21">
        <f>COUNTIF(Table1[director_name],A1336)</f>
        <v>1</v>
      </c>
      <c r="C1336" s="43">
        <f>ROUND(AVERAGEIF(Table1[director_name],A1336,Table1[imdb_score]),2)</f>
        <v>3.3</v>
      </c>
    </row>
    <row r="1337" spans="1:3">
      <c r="A1337" s="21" t="str">
        <v>Piyush Dinker Pandya</v>
      </c>
      <c r="B1337" s="21">
        <f>COUNTIF(Table1[director_name],A1337)</f>
        <v>1</v>
      </c>
      <c r="C1337" s="43">
        <f>ROUND(AVERAGEIF(Table1[director_name],A1337,Table1[imdb_score]),2)</f>
        <v>6.7</v>
      </c>
    </row>
    <row r="1338" spans="1:3">
      <c r="A1338" s="21" t="str">
        <v>Prachya Pinkaew</v>
      </c>
      <c r="B1338" s="21">
        <f>COUNTIF(Table1[director_name],A1338)</f>
        <v>1</v>
      </c>
      <c r="C1338" s="43">
        <f>ROUND(AVERAGEIF(Table1[director_name],A1338,Table1[imdb_score]),2)</f>
        <v>7.1</v>
      </c>
    </row>
    <row r="1339" spans="1:3">
      <c r="A1339" s="21" t="str">
        <v>Preston A. Whitmore II</v>
      </c>
      <c r="B1339" s="21">
        <f>COUNTIF(Table1[director_name],A1339)</f>
        <v>2</v>
      </c>
      <c r="C1339" s="43">
        <f>ROUND(AVERAGEIF(Table1[director_name],A1339,Table1[imdb_score]),2)</f>
        <v>4.0999999999999996</v>
      </c>
    </row>
    <row r="1340" spans="1:3">
      <c r="A1340" s="21" t="str">
        <v>Quentin Dupieux</v>
      </c>
      <c r="B1340" s="21">
        <f>COUNTIF(Table1[director_name],A1340)</f>
        <v>1</v>
      </c>
      <c r="C1340" s="43">
        <f>ROUND(AVERAGEIF(Table1[director_name],A1340,Table1[imdb_score]),2)</f>
        <v>5.8</v>
      </c>
    </row>
    <row r="1341" spans="1:3">
      <c r="A1341" s="21" t="str">
        <v>Quentin Tarantino</v>
      </c>
      <c r="B1341" s="21">
        <f>COUNTIF(Table1[director_name],A1341)</f>
        <v>8</v>
      </c>
      <c r="C1341" s="43">
        <f>ROUND(AVERAGEIF(Table1[director_name],A1341,Table1[imdb_score]),2)</f>
        <v>8.1999999999999993</v>
      </c>
    </row>
    <row r="1342" spans="1:3">
      <c r="A1342" s="21" t="str">
        <v>R. Balki</v>
      </c>
      <c r="B1342" s="21">
        <f>COUNTIF(Table1[director_name],A1342)</f>
        <v>1</v>
      </c>
      <c r="C1342" s="43">
        <f>ROUND(AVERAGEIF(Table1[director_name],A1342,Table1[imdb_score]),2)</f>
        <v>7.2</v>
      </c>
    </row>
    <row r="1343" spans="1:3">
      <c r="A1343" s="21" t="str">
        <v>R.J. Cutler</v>
      </c>
      <c r="B1343" s="21">
        <f>COUNTIF(Table1[director_name],A1343)</f>
        <v>1</v>
      </c>
      <c r="C1343" s="43">
        <f>ROUND(AVERAGEIF(Table1[director_name],A1343,Table1[imdb_score]),2)</f>
        <v>6.8</v>
      </c>
    </row>
    <row r="1344" spans="1:3">
      <c r="A1344" s="21" t="str">
        <v>Rachel Perkins</v>
      </c>
      <c r="B1344" s="21">
        <f>COUNTIF(Table1[director_name],A1344)</f>
        <v>1</v>
      </c>
      <c r="C1344" s="43">
        <f>ROUND(AVERAGEIF(Table1[director_name],A1344,Table1[imdb_score]),2)</f>
        <v>6.3</v>
      </c>
    </row>
    <row r="1345" spans="1:3">
      <c r="A1345" s="21" t="str">
        <v>Rachel Talalay</v>
      </c>
      <c r="B1345" s="21">
        <f>COUNTIF(Table1[director_name],A1345)</f>
        <v>2</v>
      </c>
      <c r="C1345" s="43">
        <f>ROUND(AVERAGEIF(Table1[director_name],A1345,Table1[imdb_score]),2)</f>
        <v>5.05</v>
      </c>
    </row>
    <row r="1346" spans="1:3">
      <c r="A1346" s="21" t="str">
        <v>Rafa Lara</v>
      </c>
      <c r="B1346" s="21">
        <f>COUNTIF(Table1[director_name],A1346)</f>
        <v>1</v>
      </c>
      <c r="C1346" s="43">
        <f>ROUND(AVERAGEIF(Table1[director_name],A1346,Table1[imdb_score]),2)</f>
        <v>6.2</v>
      </c>
    </row>
    <row r="1347" spans="1:3">
      <c r="A1347" s="21" t="str">
        <v>Raja Gosnell</v>
      </c>
      <c r="B1347" s="21">
        <f>COUNTIF(Table1[director_name],A1347)</f>
        <v>6</v>
      </c>
      <c r="C1347" s="43">
        <f>ROUND(AVERAGEIF(Table1[director_name],A1347,Table1[imdb_score]),2)</f>
        <v>4.92</v>
      </c>
    </row>
    <row r="1348" spans="1:3">
      <c r="A1348" s="21" t="str">
        <v>Ralph Ziman</v>
      </c>
      <c r="B1348" s="21">
        <f>COUNTIF(Table1[director_name],A1348)</f>
        <v>1</v>
      </c>
      <c r="C1348" s="43">
        <f>ROUND(AVERAGEIF(Table1[director_name],A1348,Table1[imdb_score]),2)</f>
        <v>7.8</v>
      </c>
    </row>
    <row r="1349" spans="1:3">
      <c r="A1349" s="21" t="str">
        <v>Ramaa Mosley</v>
      </c>
      <c r="B1349" s="21">
        <f>COUNTIF(Table1[director_name],A1349)</f>
        <v>1</v>
      </c>
      <c r="C1349" s="43">
        <f>ROUND(AVERAGEIF(Table1[director_name],A1349,Table1[imdb_score]),2)</f>
        <v>6.4</v>
      </c>
    </row>
    <row r="1350" spans="1:3">
      <c r="A1350" s="21" t="str">
        <v>Rand Ravich</v>
      </c>
      <c r="B1350" s="21">
        <f>COUNTIF(Table1[director_name],A1350)</f>
        <v>1</v>
      </c>
      <c r="C1350" s="43">
        <f>ROUND(AVERAGEIF(Table1[director_name],A1350,Table1[imdb_score]),2)</f>
        <v>5.3</v>
      </c>
    </row>
    <row r="1351" spans="1:3">
      <c r="A1351" s="21" t="str">
        <v>Randal Kleiser</v>
      </c>
      <c r="B1351" s="21">
        <f>COUNTIF(Table1[director_name],A1351)</f>
        <v>2</v>
      </c>
      <c r="C1351" s="43">
        <f>ROUND(AVERAGEIF(Table1[director_name],A1351,Table1[imdb_score]),2)</f>
        <v>6.95</v>
      </c>
    </row>
    <row r="1352" spans="1:3">
      <c r="A1352" s="21" t="str">
        <v>Randall Miller</v>
      </c>
      <c r="B1352" s="21">
        <f>COUNTIF(Table1[director_name],A1352)</f>
        <v>2</v>
      </c>
      <c r="C1352" s="43">
        <f>ROUND(AVERAGEIF(Table1[director_name],A1352,Table1[imdb_score]),2)</f>
        <v>6.95</v>
      </c>
    </row>
    <row r="1353" spans="1:3">
      <c r="A1353" s="21" t="str">
        <v>Randall Wallace</v>
      </c>
      <c r="B1353" s="21">
        <f>COUNTIF(Table1[director_name],A1353)</f>
        <v>4</v>
      </c>
      <c r="C1353" s="43">
        <f>ROUND(AVERAGEIF(Table1[director_name],A1353,Table1[imdb_score]),2)</f>
        <v>6.63</v>
      </c>
    </row>
    <row r="1354" spans="1:3">
      <c r="A1354" s="21" t="str">
        <v>Rawson Marshall Thurber</v>
      </c>
      <c r="B1354" s="21">
        <f>COUNTIF(Table1[director_name],A1354)</f>
        <v>3</v>
      </c>
      <c r="C1354" s="43">
        <f>ROUND(AVERAGEIF(Table1[director_name],A1354,Table1[imdb_score]),2)</f>
        <v>6.77</v>
      </c>
    </row>
    <row r="1355" spans="1:3">
      <c r="A1355" s="21" t="str">
        <v>Ray Griggs</v>
      </c>
      <c r="B1355" s="21">
        <f>COUNTIF(Table1[director_name],A1355)</f>
        <v>1</v>
      </c>
      <c r="C1355" s="43">
        <f>ROUND(AVERAGEIF(Table1[director_name],A1355,Table1[imdb_score]),2)</f>
        <v>5.0999999999999996</v>
      </c>
    </row>
    <row r="1356" spans="1:3">
      <c r="A1356" s="21" t="str">
        <v>Ray Lawrence</v>
      </c>
      <c r="B1356" s="21">
        <f>COUNTIF(Table1[director_name],A1356)</f>
        <v>1</v>
      </c>
      <c r="C1356" s="43">
        <f>ROUND(AVERAGEIF(Table1[director_name],A1356,Table1[imdb_score]),2)</f>
        <v>6.4</v>
      </c>
    </row>
    <row r="1357" spans="1:3">
      <c r="A1357" s="21" t="str">
        <v>Raymond De Felitta</v>
      </c>
      <c r="B1357" s="21">
        <f>COUNTIF(Table1[director_name],A1357)</f>
        <v>1</v>
      </c>
      <c r="C1357" s="43">
        <f>ROUND(AVERAGEIF(Table1[director_name],A1357,Table1[imdb_score]),2)</f>
        <v>7.4</v>
      </c>
    </row>
    <row r="1358" spans="1:3">
      <c r="A1358" s="21" t="str">
        <v>Rebecca Miller</v>
      </c>
      <c r="B1358" s="21">
        <f>COUNTIF(Table1[director_name],A1358)</f>
        <v>1</v>
      </c>
      <c r="C1358" s="43">
        <f>ROUND(AVERAGEIF(Table1[director_name],A1358,Table1[imdb_score]),2)</f>
        <v>6.7</v>
      </c>
    </row>
    <row r="1359" spans="1:3">
      <c r="A1359" s="21" t="str">
        <v>Reed Cowan</v>
      </c>
      <c r="B1359" s="21">
        <f>COUNTIF(Table1[director_name],A1359)</f>
        <v>1</v>
      </c>
      <c r="C1359" s="43">
        <f>ROUND(AVERAGEIF(Table1[director_name],A1359,Table1[imdb_score]),2)</f>
        <v>7.1</v>
      </c>
    </row>
    <row r="1360" spans="1:3">
      <c r="A1360" s="21" t="str">
        <v>Reginald Hudlin</v>
      </c>
      <c r="B1360" s="21">
        <f>COUNTIF(Table1[director_name],A1360)</f>
        <v>3</v>
      </c>
      <c r="C1360" s="43">
        <f>ROUND(AVERAGEIF(Table1[director_name],A1360,Table1[imdb_score]),2)</f>
        <v>5.27</v>
      </c>
    </row>
    <row r="1361" spans="1:3">
      <c r="A1361" s="21" t="str">
        <v>Renny Harlin</v>
      </c>
      <c r="B1361" s="21">
        <f>COUNTIF(Table1[director_name],A1361)</f>
        <v>15</v>
      </c>
      <c r="C1361" s="43">
        <f>ROUND(AVERAGEIF(Table1[director_name],A1361,Table1[imdb_score]),2)</f>
        <v>5.75</v>
      </c>
    </row>
    <row r="1362" spans="1:3">
      <c r="A1362" s="21" t="str">
        <v>Rian Johnson</v>
      </c>
      <c r="B1362" s="21">
        <f>COUNTIF(Table1[director_name],A1362)</f>
        <v>2</v>
      </c>
      <c r="C1362" s="43">
        <f>ROUND(AVERAGEIF(Table1[director_name],A1362,Table1[imdb_score]),2)</f>
        <v>7.15</v>
      </c>
    </row>
    <row r="1363" spans="1:3">
      <c r="A1363" s="21" t="str">
        <v>Ric Roman Waugh</v>
      </c>
      <c r="B1363" s="21">
        <f>COUNTIF(Table1[director_name],A1363)</f>
        <v>1</v>
      </c>
      <c r="C1363" s="43">
        <f>ROUND(AVERAGEIF(Table1[director_name],A1363,Table1[imdb_score]),2)</f>
        <v>6.5</v>
      </c>
    </row>
    <row r="1364" spans="1:3">
      <c r="A1364" s="21" t="str">
        <v>Rich Christiano</v>
      </c>
      <c r="B1364" s="21">
        <f>COUNTIF(Table1[director_name],A1364)</f>
        <v>1</v>
      </c>
      <c r="C1364" s="43">
        <f>ROUND(AVERAGEIF(Table1[director_name],A1364,Table1[imdb_score]),2)</f>
        <v>5.6</v>
      </c>
    </row>
    <row r="1365" spans="1:3">
      <c r="A1365" s="21" t="str">
        <v>Rich Cowan</v>
      </c>
      <c r="B1365" s="21">
        <f>COUNTIF(Table1[director_name],A1365)</f>
        <v>1</v>
      </c>
      <c r="C1365" s="43">
        <f>ROUND(AVERAGEIF(Table1[director_name],A1365,Table1[imdb_score]),2)</f>
        <v>6.5</v>
      </c>
    </row>
    <row r="1366" spans="1:3">
      <c r="A1366" s="21" t="str">
        <v>Rich Moore</v>
      </c>
      <c r="B1366" s="21">
        <f>COUNTIF(Table1[director_name],A1366)</f>
        <v>1</v>
      </c>
      <c r="C1366" s="43">
        <f>ROUND(AVERAGEIF(Table1[director_name],A1366,Table1[imdb_score]),2)</f>
        <v>7.8</v>
      </c>
    </row>
    <row r="1367" spans="1:3">
      <c r="A1367" s="21" t="str">
        <v>Richard Attenborough</v>
      </c>
      <c r="B1367" s="21">
        <f>COUNTIF(Table1[director_name],A1367)</f>
        <v>3</v>
      </c>
      <c r="C1367" s="43">
        <f>ROUND(AVERAGEIF(Table1[director_name],A1367,Table1[imdb_score]),2)</f>
        <v>7.43</v>
      </c>
    </row>
    <row r="1368" spans="1:3">
      <c r="A1368" s="21" t="str">
        <v>Richard Benjamin</v>
      </c>
      <c r="B1368" s="21">
        <f>COUNTIF(Table1[director_name],A1368)</f>
        <v>3</v>
      </c>
      <c r="C1368" s="43">
        <f>ROUND(AVERAGEIF(Table1[director_name],A1368,Table1[imdb_score]),2)</f>
        <v>4.7300000000000004</v>
      </c>
    </row>
    <row r="1369" spans="1:3">
      <c r="A1369" s="21" t="str">
        <v>Richard Curtis</v>
      </c>
      <c r="B1369" s="21">
        <f>COUNTIF(Table1[director_name],A1369)</f>
        <v>2</v>
      </c>
      <c r="C1369" s="43">
        <f>ROUND(AVERAGEIF(Table1[director_name],A1369,Table1[imdb_score]),2)</f>
        <v>7.75</v>
      </c>
    </row>
    <row r="1370" spans="1:3">
      <c r="A1370" s="21" t="str">
        <v>Richard Donner</v>
      </c>
      <c r="B1370" s="21">
        <f>COUNTIF(Table1[director_name],A1370)</f>
        <v>9</v>
      </c>
      <c r="C1370" s="43">
        <f>ROUND(AVERAGEIF(Table1[director_name],A1370,Table1[imdb_score]),2)</f>
        <v>6.63</v>
      </c>
    </row>
    <row r="1371" spans="1:3">
      <c r="A1371" s="21" t="str">
        <v>Richard Dutcher</v>
      </c>
      <c r="B1371" s="21">
        <f>COUNTIF(Table1[director_name],A1371)</f>
        <v>1</v>
      </c>
      <c r="C1371" s="43">
        <f>ROUND(AVERAGEIF(Table1[director_name],A1371,Table1[imdb_score]),2)</f>
        <v>7.2</v>
      </c>
    </row>
    <row r="1372" spans="1:3">
      <c r="A1372" s="21" t="str">
        <v>Richard E. Grant</v>
      </c>
      <c r="B1372" s="21">
        <f>COUNTIF(Table1[director_name],A1372)</f>
        <v>1</v>
      </c>
      <c r="C1372" s="43">
        <f>ROUND(AVERAGEIF(Table1[director_name],A1372,Table1[imdb_score]),2)</f>
        <v>6.9</v>
      </c>
    </row>
    <row r="1373" spans="1:3">
      <c r="A1373" s="21" t="str">
        <v>Richard Eyre</v>
      </c>
      <c r="B1373" s="21">
        <f>COUNTIF(Table1[director_name],A1373)</f>
        <v>2</v>
      </c>
      <c r="C1373" s="43">
        <f>ROUND(AVERAGEIF(Table1[director_name],A1373,Table1[imdb_score]),2)</f>
        <v>7.25</v>
      </c>
    </row>
    <row r="1374" spans="1:3">
      <c r="A1374" s="21" t="str">
        <v>Richard Fleischer</v>
      </c>
      <c r="B1374" s="21">
        <f>COUNTIF(Table1[director_name],A1374)</f>
        <v>2</v>
      </c>
      <c r="C1374" s="43">
        <f>ROUND(AVERAGEIF(Table1[director_name],A1374,Table1[imdb_score]),2)</f>
        <v>6.65</v>
      </c>
    </row>
    <row r="1375" spans="1:3">
      <c r="A1375" s="21" t="str">
        <v>Richard Glatzer</v>
      </c>
      <c r="B1375" s="21">
        <f>COUNTIF(Table1[director_name],A1375)</f>
        <v>2</v>
      </c>
      <c r="C1375" s="43">
        <f>ROUND(AVERAGEIF(Table1[director_name],A1375,Table1[imdb_score]),2)</f>
        <v>7.3</v>
      </c>
    </row>
    <row r="1376" spans="1:3">
      <c r="A1376" s="21" t="str">
        <v>Richard Kelly</v>
      </c>
      <c r="B1376" s="21">
        <f>COUNTIF(Table1[director_name],A1376)</f>
        <v>3</v>
      </c>
      <c r="C1376" s="43">
        <f>ROUND(AVERAGEIF(Table1[director_name],A1376,Table1[imdb_score]),2)</f>
        <v>6.4</v>
      </c>
    </row>
    <row r="1377" spans="1:3">
      <c r="A1377" s="21" t="str">
        <v>Richard Kwietniowski</v>
      </c>
      <c r="B1377" s="21">
        <f>COUNTIF(Table1[director_name],A1377)</f>
        <v>1</v>
      </c>
      <c r="C1377" s="43">
        <f>ROUND(AVERAGEIF(Table1[director_name],A1377,Table1[imdb_score]),2)</f>
        <v>7.2</v>
      </c>
    </row>
    <row r="1378" spans="1:3">
      <c r="A1378" s="21" t="str">
        <v>Richard LaGravenese</v>
      </c>
      <c r="B1378" s="21">
        <f>COUNTIF(Table1[director_name],A1378)</f>
        <v>4</v>
      </c>
      <c r="C1378" s="43">
        <f>ROUND(AVERAGEIF(Table1[director_name],A1378,Table1[imdb_score]),2)</f>
        <v>6.85</v>
      </c>
    </row>
    <row r="1379" spans="1:3">
      <c r="A1379" s="21" t="str">
        <v>Richard Lester</v>
      </c>
      <c r="B1379" s="21">
        <f>COUNTIF(Table1[director_name],A1379)</f>
        <v>3</v>
      </c>
      <c r="C1379" s="43">
        <f>ROUND(AVERAGEIF(Table1[director_name],A1379,Table1[imdb_score]),2)</f>
        <v>6.47</v>
      </c>
    </row>
    <row r="1380" spans="1:3">
      <c r="A1380" s="21" t="str">
        <v>Richard Linklater</v>
      </c>
      <c r="B1380" s="21">
        <f>COUNTIF(Table1[director_name],A1380)</f>
        <v>11</v>
      </c>
      <c r="C1380" s="43">
        <f>ROUND(AVERAGEIF(Table1[director_name],A1380,Table1[imdb_score]),2)</f>
        <v>7.33</v>
      </c>
    </row>
    <row r="1381" spans="1:3">
      <c r="A1381" s="21" t="str">
        <v>Richard Loncraine</v>
      </c>
      <c r="B1381" s="21">
        <f>COUNTIF(Table1[director_name],A1381)</f>
        <v>3</v>
      </c>
      <c r="C1381" s="43">
        <f>ROUND(AVERAGEIF(Table1[director_name],A1381,Table1[imdb_score]),2)</f>
        <v>6.53</v>
      </c>
    </row>
    <row r="1382" spans="1:3">
      <c r="A1382" s="21" t="str">
        <v>Richard Marquand</v>
      </c>
      <c r="B1382" s="21">
        <f>COUNTIF(Table1[director_name],A1382)</f>
        <v>1</v>
      </c>
      <c r="C1382" s="43">
        <f>ROUND(AVERAGEIF(Table1[director_name],A1382,Table1[imdb_score]),2)</f>
        <v>8.4</v>
      </c>
    </row>
    <row r="1383" spans="1:3">
      <c r="A1383" s="21" t="str">
        <v>Richard Raymond</v>
      </c>
      <c r="B1383" s="21">
        <f>COUNTIF(Table1[director_name],A1383)</f>
        <v>1</v>
      </c>
      <c r="C1383" s="43">
        <f>ROUND(AVERAGEIF(Table1[director_name],A1383,Table1[imdb_score]),2)</f>
        <v>6</v>
      </c>
    </row>
    <row r="1384" spans="1:3">
      <c r="A1384" s="21" t="str">
        <v>Richard Shepard</v>
      </c>
      <c r="B1384" s="21">
        <f>COUNTIF(Table1[director_name],A1384)</f>
        <v>2</v>
      </c>
      <c r="C1384" s="43">
        <f>ROUND(AVERAGEIF(Table1[director_name],A1384,Table1[imdb_score]),2)</f>
        <v>6.85</v>
      </c>
    </row>
    <row r="1385" spans="1:3">
      <c r="A1385" s="21" t="str">
        <v>Richard Williams</v>
      </c>
      <c r="B1385" s="21">
        <f>COUNTIF(Table1[director_name],A1385)</f>
        <v>1</v>
      </c>
      <c r="C1385" s="43">
        <f>ROUND(AVERAGEIF(Table1[director_name],A1385,Table1[imdb_score]),2)</f>
        <v>7.2</v>
      </c>
    </row>
    <row r="1386" spans="1:3">
      <c r="A1386" s="21" t="str">
        <v>Rick Bieber</v>
      </c>
      <c r="B1386" s="21">
        <f>COUNTIF(Table1[director_name],A1386)</f>
        <v>1</v>
      </c>
      <c r="C1386" s="43">
        <f>ROUND(AVERAGEIF(Table1[director_name],A1386,Table1[imdb_score]),2)</f>
        <v>5.7</v>
      </c>
    </row>
    <row r="1387" spans="1:3">
      <c r="A1387" s="21" t="str">
        <v>Rick de Oliveira</v>
      </c>
      <c r="B1387" s="21">
        <f>COUNTIF(Table1[director_name],A1387)</f>
        <v>1</v>
      </c>
      <c r="C1387" s="43">
        <f>ROUND(AVERAGEIF(Table1[director_name],A1387,Table1[imdb_score]),2)</f>
        <v>2.7</v>
      </c>
    </row>
    <row r="1388" spans="1:3">
      <c r="A1388" s="21" t="str">
        <v>Rick Famuyiwa</v>
      </c>
      <c r="B1388" s="21">
        <f>COUNTIF(Table1[director_name],A1388)</f>
        <v>4</v>
      </c>
      <c r="C1388" s="43">
        <f>ROUND(AVERAGEIF(Table1[director_name],A1388,Table1[imdb_score]),2)</f>
        <v>6.4</v>
      </c>
    </row>
    <row r="1389" spans="1:3">
      <c r="A1389" s="21" t="str">
        <v>Rick Friedberg</v>
      </c>
      <c r="B1389" s="21">
        <f>COUNTIF(Table1[director_name],A1389)</f>
        <v>1</v>
      </c>
      <c r="C1389" s="43">
        <f>ROUND(AVERAGEIF(Table1[director_name],A1389,Table1[imdb_score]),2)</f>
        <v>5.3</v>
      </c>
    </row>
    <row r="1390" spans="1:3">
      <c r="A1390" s="21" t="str">
        <v>Rick Rosenthal</v>
      </c>
      <c r="B1390" s="21">
        <f>COUNTIF(Table1[director_name],A1390)</f>
        <v>1</v>
      </c>
      <c r="C1390" s="43">
        <f>ROUND(AVERAGEIF(Table1[director_name],A1390,Table1[imdb_score]),2)</f>
        <v>4.0999999999999996</v>
      </c>
    </row>
    <row r="1391" spans="1:3">
      <c r="A1391" s="21" t="str">
        <v>Ricki Stern</v>
      </c>
      <c r="B1391" s="21">
        <f>COUNTIF(Table1[director_name],A1391)</f>
        <v>1</v>
      </c>
      <c r="C1391" s="43">
        <f>ROUND(AVERAGEIF(Table1[director_name],A1391,Table1[imdb_score]),2)</f>
        <v>7.7</v>
      </c>
    </row>
    <row r="1392" spans="1:3">
      <c r="A1392" s="21" t="str">
        <v>Ricky Gervais</v>
      </c>
      <c r="B1392" s="21">
        <f>COUNTIF(Table1[director_name],A1392)</f>
        <v>1</v>
      </c>
      <c r="C1392" s="43">
        <f>ROUND(AVERAGEIF(Table1[director_name],A1392,Table1[imdb_score]),2)</f>
        <v>6.4</v>
      </c>
    </row>
    <row r="1393" spans="1:3">
      <c r="A1393" s="21" t="str">
        <v>Ridley Scott</v>
      </c>
      <c r="B1393" s="21">
        <f>COUNTIF(Table1[director_name],A1393)</f>
        <v>16</v>
      </c>
      <c r="C1393" s="43">
        <f>ROUND(AVERAGEIF(Table1[director_name],A1393,Table1[imdb_score]),2)</f>
        <v>7.13</v>
      </c>
    </row>
    <row r="1394" spans="1:3">
      <c r="A1394" s="21" t="str">
        <v>Ringo Lam</v>
      </c>
      <c r="B1394" s="21">
        <f>COUNTIF(Table1[director_name],A1394)</f>
        <v>1</v>
      </c>
      <c r="C1394" s="43">
        <f>ROUND(AVERAGEIF(Table1[director_name],A1394,Table1[imdb_score]),2)</f>
        <v>5.4</v>
      </c>
    </row>
    <row r="1395" spans="1:3">
      <c r="A1395" s="21" t="str">
        <v>Risa Bramon Garcia</v>
      </c>
      <c r="B1395" s="21">
        <f>COUNTIF(Table1[director_name],A1395)</f>
        <v>1</v>
      </c>
      <c r="C1395" s="43">
        <f>ROUND(AVERAGEIF(Table1[director_name],A1395,Table1[imdb_score]),2)</f>
        <v>5.9</v>
      </c>
    </row>
    <row r="1396" spans="1:3">
      <c r="A1396" s="21" t="str">
        <v>Ritesh Batra</v>
      </c>
      <c r="B1396" s="21">
        <f>COUNTIF(Table1[director_name],A1396)</f>
        <v>1</v>
      </c>
      <c r="C1396" s="43">
        <f>ROUND(AVERAGEIF(Table1[director_name],A1396,Table1[imdb_score]),2)</f>
        <v>7.8</v>
      </c>
    </row>
    <row r="1397" spans="1:3">
      <c r="A1397" s="21" t="str">
        <v>Rob Bowman</v>
      </c>
      <c r="B1397" s="21">
        <f>COUNTIF(Table1[director_name],A1397)</f>
        <v>4</v>
      </c>
      <c r="C1397" s="43">
        <f>ROUND(AVERAGEIF(Table1[director_name],A1397,Table1[imdb_score]),2)</f>
        <v>6.05</v>
      </c>
    </row>
    <row r="1398" spans="1:3">
      <c r="A1398" s="21" t="str">
        <v>Rob Cohen</v>
      </c>
      <c r="B1398" s="21">
        <f>COUNTIF(Table1[director_name],A1398)</f>
        <v>9</v>
      </c>
      <c r="C1398" s="43">
        <f>ROUND(AVERAGEIF(Table1[director_name],A1398,Table1[imdb_score]),2)</f>
        <v>5.58</v>
      </c>
    </row>
    <row r="1399" spans="1:3">
      <c r="A1399" s="21" t="str">
        <v>Rob Hedden</v>
      </c>
      <c r="B1399" s="21">
        <f>COUNTIF(Table1[director_name],A1399)</f>
        <v>1</v>
      </c>
      <c r="C1399" s="43">
        <f>ROUND(AVERAGEIF(Table1[director_name],A1399,Table1[imdb_score]),2)</f>
        <v>4.5</v>
      </c>
    </row>
    <row r="1400" spans="1:3">
      <c r="A1400" s="21" t="str">
        <v>Rob Letterman</v>
      </c>
      <c r="B1400" s="21">
        <f>COUNTIF(Table1[director_name],A1400)</f>
        <v>3</v>
      </c>
      <c r="C1400" s="43">
        <f>ROUND(AVERAGEIF(Table1[director_name],A1400,Table1[imdb_score]),2)</f>
        <v>5.93</v>
      </c>
    </row>
    <row r="1401" spans="1:3">
      <c r="A1401" s="21" t="str">
        <v>Rob Marshall</v>
      </c>
      <c r="B1401" s="21">
        <f>COUNTIF(Table1[director_name],A1401)</f>
        <v>5</v>
      </c>
      <c r="C1401" s="43">
        <f>ROUND(AVERAGEIF(Table1[director_name],A1401,Table1[imdb_score]),2)</f>
        <v>6.6</v>
      </c>
    </row>
    <row r="1402" spans="1:3">
      <c r="A1402" s="21" t="str">
        <v>Rob McKittrick</v>
      </c>
      <c r="B1402" s="21">
        <f>COUNTIF(Table1[director_name],A1402)</f>
        <v>1</v>
      </c>
      <c r="C1402" s="43">
        <f>ROUND(AVERAGEIF(Table1[director_name],A1402,Table1[imdb_score]),2)</f>
        <v>6.8</v>
      </c>
    </row>
    <row r="1403" spans="1:3">
      <c r="A1403" s="21" t="str">
        <v>Rob Minkoff</v>
      </c>
      <c r="B1403" s="21">
        <f>COUNTIF(Table1[director_name],A1403)</f>
        <v>5</v>
      </c>
      <c r="C1403" s="43">
        <f>ROUND(AVERAGEIF(Table1[director_name],A1403,Table1[imdb_score]),2)</f>
        <v>5.94</v>
      </c>
    </row>
    <row r="1404" spans="1:3">
      <c r="A1404" s="21" t="str">
        <v>Rob Pritts</v>
      </c>
      <c r="B1404" s="21">
        <f>COUNTIF(Table1[director_name],A1404)</f>
        <v>1</v>
      </c>
      <c r="C1404" s="43">
        <f>ROUND(AVERAGEIF(Table1[director_name],A1404,Table1[imdb_score]),2)</f>
        <v>4.5999999999999996</v>
      </c>
    </row>
    <row r="1405" spans="1:3">
      <c r="A1405" s="21" t="str">
        <v>Rob Reiner</v>
      </c>
      <c r="B1405" s="21">
        <f>COUNTIF(Table1[director_name],A1405)</f>
        <v>11</v>
      </c>
      <c r="C1405" s="43">
        <f>ROUND(AVERAGEIF(Table1[director_name],A1405,Table1[imdb_score]),2)</f>
        <v>7.02</v>
      </c>
    </row>
    <row r="1406" spans="1:3">
      <c r="A1406" s="21" t="str">
        <v>Rob Schmidt</v>
      </c>
      <c r="B1406" s="21">
        <f>COUNTIF(Table1[director_name],A1406)</f>
        <v>1</v>
      </c>
      <c r="C1406" s="43">
        <f>ROUND(AVERAGEIF(Table1[director_name],A1406,Table1[imdb_score]),2)</f>
        <v>6.1</v>
      </c>
    </row>
    <row r="1407" spans="1:3">
      <c r="A1407" s="21" t="str">
        <v>Rob Zombie</v>
      </c>
      <c r="B1407" s="21">
        <f>COUNTIF(Table1[director_name],A1407)</f>
        <v>4</v>
      </c>
      <c r="C1407" s="43">
        <f>ROUND(AVERAGEIF(Table1[director_name],A1407,Table1[imdb_score]),2)</f>
        <v>5.73</v>
      </c>
    </row>
    <row r="1408" spans="1:3">
      <c r="A1408" s="21" t="str">
        <v>Robby Henson</v>
      </c>
      <c r="B1408" s="21">
        <f>COUNTIF(Table1[director_name],A1408)</f>
        <v>1</v>
      </c>
      <c r="C1408" s="43">
        <f>ROUND(AVERAGEIF(Table1[director_name],A1408,Table1[imdb_score]),2)</f>
        <v>5.0999999999999996</v>
      </c>
    </row>
    <row r="1409" spans="1:3">
      <c r="A1409" s="21" t="str">
        <v>Robert Altman</v>
      </c>
      <c r="B1409" s="21">
        <f>COUNTIF(Table1[director_name],A1409)</f>
        <v>3</v>
      </c>
      <c r="C1409" s="43">
        <f>ROUND(AVERAGEIF(Table1[director_name],A1409,Table1[imdb_score]),2)</f>
        <v>6.8</v>
      </c>
    </row>
    <row r="1410" spans="1:3">
      <c r="A1410" s="21" t="str">
        <v>Robert B. Weide</v>
      </c>
      <c r="B1410" s="21">
        <f>COUNTIF(Table1[director_name],A1410)</f>
        <v>1</v>
      </c>
      <c r="C1410" s="43">
        <f>ROUND(AVERAGEIF(Table1[director_name],A1410,Table1[imdb_score]),2)</f>
        <v>6.5</v>
      </c>
    </row>
    <row r="1411" spans="1:3">
      <c r="A1411" s="21" t="str">
        <v>Robert Ben Garant</v>
      </c>
      <c r="B1411" s="21">
        <f>COUNTIF(Table1[director_name],A1411)</f>
        <v>1</v>
      </c>
      <c r="C1411" s="43">
        <f>ROUND(AVERAGEIF(Table1[director_name],A1411,Table1[imdb_score]),2)</f>
        <v>5.9</v>
      </c>
    </row>
    <row r="1412" spans="1:3">
      <c r="A1412" s="21" t="str">
        <v>Robert Butler</v>
      </c>
      <c r="B1412" s="21">
        <f>COUNTIF(Table1[director_name],A1412)</f>
        <v>1</v>
      </c>
      <c r="C1412" s="43">
        <f>ROUND(AVERAGEIF(Table1[director_name],A1412,Table1[imdb_score]),2)</f>
        <v>4.7</v>
      </c>
    </row>
    <row r="1413" spans="1:3">
      <c r="A1413" s="21" t="str">
        <v>Robert Cary</v>
      </c>
      <c r="B1413" s="21">
        <f>COUNTIF(Table1[director_name],A1413)</f>
        <v>1</v>
      </c>
      <c r="C1413" s="43">
        <f>ROUND(AVERAGEIF(Table1[director_name],A1413,Table1[imdb_score]),2)</f>
        <v>6.5</v>
      </c>
    </row>
    <row r="1414" spans="1:3">
      <c r="A1414" s="21" t="str">
        <v>Robert Duvall</v>
      </c>
      <c r="B1414" s="21">
        <f>COUNTIF(Table1[director_name],A1414)</f>
        <v>1</v>
      </c>
      <c r="C1414" s="43">
        <f>ROUND(AVERAGEIF(Table1[director_name],A1414,Table1[imdb_score]),2)</f>
        <v>7.2</v>
      </c>
    </row>
    <row r="1415" spans="1:3">
      <c r="A1415" s="21" t="str">
        <v>Robert Eggers</v>
      </c>
      <c r="B1415" s="21">
        <f>COUNTIF(Table1[director_name],A1415)</f>
        <v>1</v>
      </c>
      <c r="C1415" s="43">
        <f>ROUND(AVERAGEIF(Table1[director_name],A1415,Table1[imdb_score]),2)</f>
        <v>6.8</v>
      </c>
    </row>
    <row r="1416" spans="1:3">
      <c r="A1416" s="21" t="str">
        <v>Robert Fontaine</v>
      </c>
      <c r="B1416" s="21">
        <f>COUNTIF(Table1[director_name],A1416)</f>
        <v>1</v>
      </c>
      <c r="C1416" s="43">
        <f>ROUND(AVERAGEIF(Table1[director_name],A1416,Table1[imdb_score]),2)</f>
        <v>7.2</v>
      </c>
    </row>
    <row r="1417" spans="1:3">
      <c r="A1417" s="21" t="str">
        <v>Robert Harmon</v>
      </c>
      <c r="B1417" s="21">
        <f>COUNTIF(Table1[director_name],A1417)</f>
        <v>2</v>
      </c>
      <c r="C1417" s="43">
        <f>ROUND(AVERAGEIF(Table1[director_name],A1417,Table1[imdb_score]),2)</f>
        <v>5.15</v>
      </c>
    </row>
    <row r="1418" spans="1:3">
      <c r="A1418" s="21" t="str">
        <v>Robert Iscove</v>
      </c>
      <c r="B1418" s="21">
        <f>COUNTIF(Table1[director_name],A1418)</f>
        <v>3</v>
      </c>
      <c r="C1418" s="43">
        <f>ROUND(AVERAGEIF(Table1[director_name],A1418,Table1[imdb_score]),2)</f>
        <v>4.4000000000000004</v>
      </c>
    </row>
    <row r="1419" spans="1:3">
      <c r="A1419" s="21" t="str">
        <v>Robert Lee King</v>
      </c>
      <c r="B1419" s="21">
        <f>COUNTIF(Table1[director_name],A1419)</f>
        <v>1</v>
      </c>
      <c r="C1419" s="43">
        <f>ROUND(AVERAGEIF(Table1[director_name],A1419,Table1[imdb_score]),2)</f>
        <v>6.3</v>
      </c>
    </row>
    <row r="1420" spans="1:3">
      <c r="A1420" s="21" t="str">
        <v>Robert Luketic</v>
      </c>
      <c r="B1420" s="21">
        <f>COUNTIF(Table1[director_name],A1420)</f>
        <v>6</v>
      </c>
      <c r="C1420" s="43">
        <f>ROUND(AVERAGEIF(Table1[director_name],A1420,Table1[imdb_score]),2)</f>
        <v>6</v>
      </c>
    </row>
    <row r="1421" spans="1:3">
      <c r="A1421" s="21" t="str">
        <v>Robert Marcarelli</v>
      </c>
      <c r="B1421" s="21">
        <f>COUNTIF(Table1[director_name],A1421)</f>
        <v>1</v>
      </c>
      <c r="C1421" s="43">
        <f>ROUND(AVERAGEIF(Table1[director_name],A1421,Table1[imdb_score]),2)</f>
        <v>3.5</v>
      </c>
    </row>
    <row r="1422" spans="1:3">
      <c r="A1422" s="21" t="str">
        <v>Robert Moresco</v>
      </c>
      <c r="B1422" s="21">
        <f>COUNTIF(Table1[director_name],A1422)</f>
        <v>1</v>
      </c>
      <c r="C1422" s="43">
        <f>ROUND(AVERAGEIF(Table1[director_name],A1422,Table1[imdb_score]),2)</f>
        <v>6.4</v>
      </c>
    </row>
    <row r="1423" spans="1:3">
      <c r="A1423" s="21" t="str">
        <v>Robert Redford</v>
      </c>
      <c r="B1423" s="21">
        <f>COUNTIF(Table1[director_name],A1423)</f>
        <v>5</v>
      </c>
      <c r="C1423" s="43">
        <f>ROUND(AVERAGEIF(Table1[director_name],A1423,Table1[imdb_score]),2)</f>
        <v>6.84</v>
      </c>
    </row>
    <row r="1424" spans="1:3">
      <c r="A1424" s="21" t="str">
        <v>Robert Rodriguez</v>
      </c>
      <c r="B1424" s="21">
        <f>COUNTIF(Table1[director_name],A1424)</f>
        <v>13</v>
      </c>
      <c r="C1424" s="43">
        <f>ROUND(AVERAGEIF(Table1[director_name],A1424,Table1[imdb_score]),2)</f>
        <v>5.69</v>
      </c>
    </row>
    <row r="1425" spans="1:3">
      <c r="A1425" s="21" t="str">
        <v>Robert Schwentke</v>
      </c>
      <c r="B1425" s="21">
        <f>COUNTIF(Table1[director_name],A1425)</f>
        <v>6</v>
      </c>
      <c r="C1425" s="43">
        <f>ROUND(AVERAGEIF(Table1[director_name],A1425,Table1[imdb_score]),2)</f>
        <v>6.35</v>
      </c>
    </row>
    <row r="1426" spans="1:3">
      <c r="A1426" s="21" t="str">
        <v>Robert Stevenson</v>
      </c>
      <c r="B1426" s="21">
        <f>COUNTIF(Table1[director_name],A1426)</f>
        <v>1</v>
      </c>
      <c r="C1426" s="43">
        <f>ROUND(AVERAGEIF(Table1[director_name],A1426,Table1[imdb_score]),2)</f>
        <v>7.8</v>
      </c>
    </row>
    <row r="1427" spans="1:3">
      <c r="A1427" s="21" t="str">
        <v>Robert Stromberg</v>
      </c>
      <c r="B1427" s="21">
        <f>COUNTIF(Table1[director_name],A1427)</f>
        <v>1</v>
      </c>
      <c r="C1427" s="43">
        <f>ROUND(AVERAGEIF(Table1[director_name],A1427,Table1[imdb_score]),2)</f>
        <v>7</v>
      </c>
    </row>
    <row r="1428" spans="1:3">
      <c r="A1428" s="21" t="str">
        <v>Robert Towne</v>
      </c>
      <c r="B1428" s="21">
        <f>COUNTIF(Table1[director_name],A1428)</f>
        <v>1</v>
      </c>
      <c r="C1428" s="43">
        <f>ROUND(AVERAGEIF(Table1[director_name],A1428,Table1[imdb_score]),2)</f>
        <v>7.2</v>
      </c>
    </row>
    <row r="1429" spans="1:3">
      <c r="A1429" s="21" t="str">
        <v>Robert Townsend</v>
      </c>
      <c r="B1429" s="21">
        <f>COUNTIF(Table1[director_name],A1429)</f>
        <v>1</v>
      </c>
      <c r="C1429" s="43">
        <f>ROUND(AVERAGEIF(Table1[director_name],A1429,Table1[imdb_score]),2)</f>
        <v>7</v>
      </c>
    </row>
    <row r="1430" spans="1:3">
      <c r="A1430" s="21" t="str">
        <v>Robert Wise</v>
      </c>
      <c r="B1430" s="21">
        <f>COUNTIF(Table1[director_name],A1430)</f>
        <v>2</v>
      </c>
      <c r="C1430" s="43">
        <f>ROUND(AVERAGEIF(Table1[director_name],A1430,Table1[imdb_score]),2)</f>
        <v>7.2</v>
      </c>
    </row>
    <row r="1431" spans="1:3">
      <c r="A1431" s="21" t="str">
        <v>Robert Zemeckis</v>
      </c>
      <c r="B1431" s="21">
        <f>COUNTIF(Table1[director_name],A1431)</f>
        <v>13</v>
      </c>
      <c r="C1431" s="43">
        <f>ROUND(AVERAGEIF(Table1[director_name],A1431,Table1[imdb_score]),2)</f>
        <v>7.31</v>
      </c>
    </row>
    <row r="1432" spans="1:3">
      <c r="A1432" s="21" t="str">
        <v>Robin Budd</v>
      </c>
      <c r="B1432" s="21">
        <f>COUNTIF(Table1[director_name],A1432)</f>
        <v>1</v>
      </c>
      <c r="C1432" s="43">
        <f>ROUND(AVERAGEIF(Table1[director_name],A1432,Table1[imdb_score]),2)</f>
        <v>5.8</v>
      </c>
    </row>
    <row r="1433" spans="1:3">
      <c r="A1433" s="21" t="str">
        <v>Robinson Devor</v>
      </c>
      <c r="B1433" s="21">
        <f>COUNTIF(Table1[director_name],A1433)</f>
        <v>1</v>
      </c>
      <c r="C1433" s="43">
        <f>ROUND(AVERAGEIF(Table1[director_name],A1433,Table1[imdb_score]),2)</f>
        <v>7.3</v>
      </c>
    </row>
    <row r="1434" spans="1:3">
      <c r="A1434" s="21" t="str">
        <v>Rod Lurie</v>
      </c>
      <c r="B1434" s="21">
        <f>COUNTIF(Table1[director_name],A1434)</f>
        <v>5</v>
      </c>
      <c r="C1434" s="43">
        <f>ROUND(AVERAGEIF(Table1[director_name],A1434,Table1[imdb_score]),2)</f>
        <v>6.6</v>
      </c>
    </row>
    <row r="1435" spans="1:3">
      <c r="A1435" s="21" t="str">
        <v>Rodman Flender</v>
      </c>
      <c r="B1435" s="21">
        <f>COUNTIF(Table1[director_name],A1435)</f>
        <v>1</v>
      </c>
      <c r="C1435" s="43">
        <f>ROUND(AVERAGEIF(Table1[director_name],A1435,Table1[imdb_score]),2)</f>
        <v>6.2</v>
      </c>
    </row>
    <row r="1436" spans="1:3">
      <c r="A1436" s="21" t="str">
        <v>Rodrigo Cortés</v>
      </c>
      <c r="B1436" s="21">
        <f>COUNTIF(Table1[director_name],A1436)</f>
        <v>1</v>
      </c>
      <c r="C1436" s="43">
        <f>ROUND(AVERAGEIF(Table1[director_name],A1436,Table1[imdb_score]),2)</f>
        <v>7</v>
      </c>
    </row>
    <row r="1437" spans="1:3">
      <c r="A1437" s="21" t="str">
        <v>Rodrigo García</v>
      </c>
      <c r="B1437" s="21">
        <f>COUNTIF(Table1[director_name],A1437)</f>
        <v>2</v>
      </c>
      <c r="C1437" s="43">
        <f>ROUND(AVERAGEIF(Table1[director_name],A1437,Table1[imdb_score]),2)</f>
        <v>6.95</v>
      </c>
    </row>
    <row r="1438" spans="1:3">
      <c r="A1438" s="21" t="str">
        <v>Roger Allers</v>
      </c>
      <c r="B1438" s="21">
        <f>COUNTIF(Table1[director_name],A1438)</f>
        <v>2</v>
      </c>
      <c r="C1438" s="43">
        <f>ROUND(AVERAGEIF(Table1[director_name],A1438,Table1[imdb_score]),2)</f>
        <v>7.35</v>
      </c>
    </row>
    <row r="1439" spans="1:3">
      <c r="A1439" s="21" t="str">
        <v>Roger Avary</v>
      </c>
      <c r="B1439" s="21">
        <f>COUNTIF(Table1[director_name],A1439)</f>
        <v>2</v>
      </c>
      <c r="C1439" s="43">
        <f>ROUND(AVERAGEIF(Table1[director_name],A1439,Table1[imdb_score]),2)</f>
        <v>6.6</v>
      </c>
    </row>
    <row r="1440" spans="1:3">
      <c r="A1440" s="21" t="str">
        <v>Roger Christian</v>
      </c>
      <c r="B1440" s="21">
        <f>COUNTIF(Table1[director_name],A1440)</f>
        <v>1</v>
      </c>
      <c r="C1440" s="43">
        <f>ROUND(AVERAGEIF(Table1[director_name],A1440,Table1[imdb_score]),2)</f>
        <v>2.4</v>
      </c>
    </row>
    <row r="1441" spans="1:3">
      <c r="A1441" s="21" t="str">
        <v>Roger Donaldson</v>
      </c>
      <c r="B1441" s="21">
        <f>COUNTIF(Table1[director_name],A1441)</f>
        <v>7</v>
      </c>
      <c r="C1441" s="43">
        <f>ROUND(AVERAGEIF(Table1[director_name],A1441,Table1[imdb_score]),2)</f>
        <v>6.77</v>
      </c>
    </row>
    <row r="1442" spans="1:3">
      <c r="A1442" s="21" t="str">
        <v>Roger Kumble</v>
      </c>
      <c r="B1442" s="21">
        <f>COUNTIF(Table1[director_name],A1442)</f>
        <v>3</v>
      </c>
      <c r="C1442" s="43">
        <f>ROUND(AVERAGEIF(Table1[director_name],A1442,Table1[imdb_score]),2)</f>
        <v>5.27</v>
      </c>
    </row>
    <row r="1443" spans="1:3">
      <c r="A1443" s="21" t="str">
        <v>Roger Michell</v>
      </c>
      <c r="B1443" s="21">
        <f>COUNTIF(Table1[director_name],A1443)</f>
        <v>3</v>
      </c>
      <c r="C1443" s="43">
        <f>ROUND(AVERAGEIF(Table1[director_name],A1443,Table1[imdb_score]),2)</f>
        <v>6.67</v>
      </c>
    </row>
    <row r="1444" spans="1:3">
      <c r="A1444" s="21" t="str">
        <v>Roger Nygard</v>
      </c>
      <c r="B1444" s="21">
        <f>COUNTIF(Table1[director_name],A1444)</f>
        <v>1</v>
      </c>
      <c r="C1444" s="43">
        <f>ROUND(AVERAGEIF(Table1[director_name],A1444,Table1[imdb_score]),2)</f>
        <v>7</v>
      </c>
    </row>
    <row r="1445" spans="1:3">
      <c r="A1445" s="21" t="str">
        <v>Roger Spottiswoode</v>
      </c>
      <c r="B1445" s="21">
        <f>COUNTIF(Table1[director_name],A1445)</f>
        <v>3</v>
      </c>
      <c r="C1445" s="43">
        <f>ROUND(AVERAGEIF(Table1[director_name],A1445,Table1[imdb_score]),2)</f>
        <v>6.5</v>
      </c>
    </row>
    <row r="1446" spans="1:3">
      <c r="A1446" s="21" t="str">
        <v>Roland Emmerich</v>
      </c>
      <c r="B1446" s="21">
        <f>COUNTIF(Table1[director_name],A1446)</f>
        <v>8</v>
      </c>
      <c r="C1446" s="43">
        <f>ROUND(AVERAGEIF(Table1[director_name],A1446,Table1[imdb_score]),2)</f>
        <v>6.19</v>
      </c>
    </row>
    <row r="1447" spans="1:3">
      <c r="A1447" s="21" t="str">
        <v>Roland Joffé</v>
      </c>
      <c r="B1447" s="21">
        <f>COUNTIF(Table1[director_name],A1447)</f>
        <v>2</v>
      </c>
      <c r="C1447" s="43">
        <f>ROUND(AVERAGEIF(Table1[director_name],A1447,Table1[imdb_score]),2)</f>
        <v>5.5</v>
      </c>
    </row>
    <row r="1448" spans="1:3">
      <c r="A1448" s="21" t="str">
        <v>Roman Polanski</v>
      </c>
      <c r="B1448" s="21">
        <f>COUNTIF(Table1[director_name],A1448)</f>
        <v>4</v>
      </c>
      <c r="C1448" s="43">
        <f>ROUND(AVERAGEIF(Table1[director_name],A1448,Table1[imdb_score]),2)</f>
        <v>7.33</v>
      </c>
    </row>
    <row r="1449" spans="1:3">
      <c r="A1449" s="21" t="str">
        <v>Ron Clements</v>
      </c>
      <c r="B1449" s="21">
        <f>COUNTIF(Table1[director_name],A1449)</f>
        <v>3</v>
      </c>
      <c r="C1449" s="43">
        <f>ROUND(AVERAGEIF(Table1[director_name],A1449,Table1[imdb_score]),2)</f>
        <v>7.4</v>
      </c>
    </row>
    <row r="1450" spans="1:3">
      <c r="A1450" s="21" t="str">
        <v>Ron Fricke</v>
      </c>
      <c r="B1450" s="21">
        <f>COUNTIF(Table1[director_name],A1450)</f>
        <v>1</v>
      </c>
      <c r="C1450" s="43">
        <f>ROUND(AVERAGEIF(Table1[director_name],A1450,Table1[imdb_score]),2)</f>
        <v>8.5</v>
      </c>
    </row>
    <row r="1451" spans="1:3">
      <c r="A1451" s="21" t="str">
        <v>Ron Howard</v>
      </c>
      <c r="B1451" s="21">
        <f>COUNTIF(Table1[director_name],A1451)</f>
        <v>13</v>
      </c>
      <c r="C1451" s="43">
        <f>ROUND(AVERAGEIF(Table1[director_name],A1451,Table1[imdb_score]),2)</f>
        <v>6.93</v>
      </c>
    </row>
    <row r="1452" spans="1:3">
      <c r="A1452" s="21" t="str">
        <v>Ron Maxwell</v>
      </c>
      <c r="B1452" s="21">
        <f>COUNTIF(Table1[director_name],A1452)</f>
        <v>2</v>
      </c>
      <c r="C1452" s="43">
        <f>ROUND(AVERAGEIF(Table1[director_name],A1452,Table1[imdb_score]),2)</f>
        <v>7</v>
      </c>
    </row>
    <row r="1453" spans="1:3">
      <c r="A1453" s="21" t="str">
        <v>Ron Shelton</v>
      </c>
      <c r="B1453" s="21">
        <f>COUNTIF(Table1[director_name],A1453)</f>
        <v>4</v>
      </c>
      <c r="C1453" s="43">
        <f>ROUND(AVERAGEIF(Table1[director_name],A1453,Table1[imdb_score]),2)</f>
        <v>5.9</v>
      </c>
    </row>
    <row r="1454" spans="1:3">
      <c r="A1454" s="21" t="str">
        <v>Ron Underwood</v>
      </c>
      <c r="B1454" s="21">
        <f>COUNTIF(Table1[director_name],A1454)</f>
        <v>3</v>
      </c>
      <c r="C1454" s="43">
        <f>ROUND(AVERAGEIF(Table1[director_name],A1454,Table1[imdb_score]),2)</f>
        <v>5.5</v>
      </c>
    </row>
    <row r="1455" spans="1:3">
      <c r="A1455" s="21" t="str">
        <v>Ronan Chapalain</v>
      </c>
      <c r="B1455" s="21">
        <f>COUNTIF(Table1[director_name],A1455)</f>
        <v>1</v>
      </c>
      <c r="C1455" s="43">
        <f>ROUND(AVERAGEIF(Table1[director_name],A1455,Table1[imdb_score]),2)</f>
        <v>6.9</v>
      </c>
    </row>
    <row r="1456" spans="1:3">
      <c r="A1456" s="21" t="str">
        <v>Ronny Yu</v>
      </c>
      <c r="B1456" s="21">
        <f>COUNTIF(Table1[director_name],A1456)</f>
        <v>4</v>
      </c>
      <c r="C1456" s="43">
        <f>ROUND(AVERAGEIF(Table1[director_name],A1456,Table1[imdb_score]),2)</f>
        <v>5.5</v>
      </c>
    </row>
    <row r="1457" spans="1:3">
      <c r="A1457" s="21" t="str">
        <v>Rowan Joffe</v>
      </c>
      <c r="B1457" s="21">
        <f>COUNTIF(Table1[director_name],A1457)</f>
        <v>1</v>
      </c>
      <c r="C1457" s="43">
        <f>ROUND(AVERAGEIF(Table1[director_name],A1457,Table1[imdb_score]),2)</f>
        <v>6.3</v>
      </c>
    </row>
    <row r="1458" spans="1:3">
      <c r="A1458" s="21" t="str">
        <v>Rowdy Herrington</v>
      </c>
      <c r="B1458" s="21">
        <f>COUNTIF(Table1[director_name],A1458)</f>
        <v>1</v>
      </c>
      <c r="C1458" s="43">
        <f>ROUND(AVERAGEIF(Table1[director_name],A1458,Table1[imdb_score]),2)</f>
        <v>6.5</v>
      </c>
    </row>
    <row r="1459" spans="1:3">
      <c r="A1459" s="21" t="str">
        <v>Ruairi Robinson</v>
      </c>
      <c r="B1459" s="21">
        <f>COUNTIF(Table1[director_name],A1459)</f>
        <v>1</v>
      </c>
      <c r="C1459" s="43">
        <f>ROUND(AVERAGEIF(Table1[director_name],A1459,Table1[imdb_score]),2)</f>
        <v>5.5</v>
      </c>
    </row>
    <row r="1460" spans="1:3">
      <c r="A1460" s="21" t="str">
        <v>Ruba Nadda</v>
      </c>
      <c r="B1460" s="21">
        <f>COUNTIF(Table1[director_name],A1460)</f>
        <v>1</v>
      </c>
      <c r="C1460" s="43">
        <f>ROUND(AVERAGEIF(Table1[director_name],A1460,Table1[imdb_score]),2)</f>
        <v>5.2</v>
      </c>
    </row>
    <row r="1461" spans="1:3">
      <c r="A1461" s="21" t="str">
        <v>Ruben Fleischer</v>
      </c>
      <c r="B1461" s="21">
        <f>COUNTIF(Table1[director_name],A1461)</f>
        <v>3</v>
      </c>
      <c r="C1461" s="43">
        <f>ROUND(AVERAGEIF(Table1[director_name],A1461,Table1[imdb_score]),2)</f>
        <v>6.83</v>
      </c>
    </row>
    <row r="1462" spans="1:3">
      <c r="A1462" s="21" t="str">
        <v>Ruggero Deodato</v>
      </c>
      <c r="B1462" s="21">
        <f>COUNTIF(Table1[director_name],A1462)</f>
        <v>1</v>
      </c>
      <c r="C1462" s="43">
        <f>ROUND(AVERAGEIF(Table1[director_name],A1462,Table1[imdb_score]),2)</f>
        <v>4.8</v>
      </c>
    </row>
    <row r="1463" spans="1:3">
      <c r="A1463" s="21" t="str">
        <v>Rupert Sanders</v>
      </c>
      <c r="B1463" s="21">
        <f>COUNTIF(Table1[director_name],A1463)</f>
        <v>1</v>
      </c>
      <c r="C1463" s="43">
        <f>ROUND(AVERAGEIF(Table1[director_name],A1463,Table1[imdb_score]),2)</f>
        <v>6.1</v>
      </c>
    </row>
    <row r="1464" spans="1:3">
      <c r="A1464" s="21" t="str">
        <v>Rupert Wainwright</v>
      </c>
      <c r="B1464" s="21">
        <f>COUNTIF(Table1[director_name],A1464)</f>
        <v>1</v>
      </c>
      <c r="C1464" s="43">
        <f>ROUND(AVERAGEIF(Table1[director_name],A1464,Table1[imdb_score]),2)</f>
        <v>6.2</v>
      </c>
    </row>
    <row r="1465" spans="1:3">
      <c r="A1465" s="21" t="str">
        <v>Rupert Wyatt</v>
      </c>
      <c r="B1465" s="21">
        <f>COUNTIF(Table1[director_name],A1465)</f>
        <v>2</v>
      </c>
      <c r="C1465" s="43">
        <f>ROUND(AVERAGEIF(Table1[director_name],A1465,Table1[imdb_score]),2)</f>
        <v>6.8</v>
      </c>
    </row>
    <row r="1466" spans="1:3">
      <c r="A1466" s="21" t="str">
        <v>Russ Meyer</v>
      </c>
      <c r="B1466" s="21">
        <f>COUNTIF(Table1[director_name],A1466)</f>
        <v>1</v>
      </c>
      <c r="C1466" s="43">
        <f>ROUND(AVERAGEIF(Table1[director_name],A1466,Table1[imdb_score]),2)</f>
        <v>6.2</v>
      </c>
    </row>
    <row r="1467" spans="1:3">
      <c r="A1467" s="21" t="str">
        <v>Russell Crowe</v>
      </c>
      <c r="B1467" s="21">
        <f>COUNTIF(Table1[director_name],A1467)</f>
        <v>1</v>
      </c>
      <c r="C1467" s="43">
        <f>ROUND(AVERAGEIF(Table1[director_name],A1467,Table1[imdb_score]),2)</f>
        <v>7.1</v>
      </c>
    </row>
    <row r="1468" spans="1:3">
      <c r="A1468" s="21" t="str">
        <v>Russell Holt</v>
      </c>
      <c r="B1468" s="21">
        <f>COUNTIF(Table1[director_name],A1468)</f>
        <v>1</v>
      </c>
      <c r="C1468" s="43">
        <f>ROUND(AVERAGEIF(Table1[director_name],A1468,Table1[imdb_score]),2)</f>
        <v>6.9</v>
      </c>
    </row>
    <row r="1469" spans="1:3">
      <c r="A1469" s="21" t="str">
        <v>Russell Mulcahy</v>
      </c>
      <c r="B1469" s="21">
        <f>COUNTIF(Table1[director_name],A1469)</f>
        <v>3</v>
      </c>
      <c r="C1469" s="43">
        <f>ROUND(AVERAGEIF(Table1[director_name],A1469,Table1[imdb_score]),2)</f>
        <v>6.5</v>
      </c>
    </row>
    <row r="1470" spans="1:3">
      <c r="A1470" s="21" t="str">
        <v>Rusty Cundieff</v>
      </c>
      <c r="B1470" s="21">
        <f>COUNTIF(Table1[director_name],A1470)</f>
        <v>1</v>
      </c>
      <c r="C1470" s="43">
        <f>ROUND(AVERAGEIF(Table1[director_name],A1470,Table1[imdb_score]),2)</f>
        <v>6.1</v>
      </c>
    </row>
    <row r="1471" spans="1:3">
      <c r="A1471" s="21" t="str">
        <v>Ryan Coogler</v>
      </c>
      <c r="B1471" s="21">
        <f>COUNTIF(Table1[director_name],A1471)</f>
        <v>2</v>
      </c>
      <c r="C1471" s="43">
        <f>ROUND(AVERAGEIF(Table1[director_name],A1471,Table1[imdb_score]),2)</f>
        <v>7.6</v>
      </c>
    </row>
    <row r="1472" spans="1:3">
      <c r="A1472" s="21" t="str">
        <v>Ryan Fleck</v>
      </c>
      <c r="B1472" s="21">
        <f>COUNTIF(Table1[director_name],A1472)</f>
        <v>1</v>
      </c>
      <c r="C1472" s="43">
        <f>ROUND(AVERAGEIF(Table1[director_name],A1472,Table1[imdb_score]),2)</f>
        <v>7.2</v>
      </c>
    </row>
    <row r="1473" spans="1:3">
      <c r="A1473" s="21" t="str">
        <v>Ryan Little</v>
      </c>
      <c r="B1473" s="21">
        <f>COUNTIF(Table1[director_name],A1473)</f>
        <v>1</v>
      </c>
      <c r="C1473" s="43">
        <f>ROUND(AVERAGEIF(Table1[director_name],A1473,Table1[imdb_score]),2)</f>
        <v>6.8</v>
      </c>
    </row>
    <row r="1474" spans="1:3">
      <c r="A1474" s="21" t="str">
        <v>Ryan Murphy</v>
      </c>
      <c r="B1474" s="21">
        <f>COUNTIF(Table1[director_name],A1474)</f>
        <v>2</v>
      </c>
      <c r="C1474" s="43">
        <f>ROUND(AVERAGEIF(Table1[director_name],A1474,Table1[imdb_score]),2)</f>
        <v>5.95</v>
      </c>
    </row>
    <row r="1475" spans="1:3">
      <c r="A1475" s="21" t="str">
        <v>Ryûhei Kitamura</v>
      </c>
      <c r="B1475" s="21">
        <f>COUNTIF(Table1[director_name],A1475)</f>
        <v>1</v>
      </c>
      <c r="C1475" s="43">
        <f>ROUND(AVERAGEIF(Table1[director_name],A1475,Table1[imdb_score]),2)</f>
        <v>6.1</v>
      </c>
    </row>
    <row r="1476" spans="1:3">
      <c r="A1476" s="21" t="str">
        <v>RZA</v>
      </c>
      <c r="B1476" s="21">
        <f>COUNTIF(Table1[director_name],A1476)</f>
        <v>1</v>
      </c>
      <c r="C1476" s="43">
        <f>ROUND(AVERAGEIF(Table1[director_name],A1476,Table1[imdb_score]),2)</f>
        <v>5.4</v>
      </c>
    </row>
    <row r="1477" spans="1:3">
      <c r="A1477" s="21" t="str">
        <v>S.R. Bindler</v>
      </c>
      <c r="B1477" s="21">
        <f>COUNTIF(Table1[director_name],A1477)</f>
        <v>1</v>
      </c>
      <c r="C1477" s="43">
        <f>ROUND(AVERAGEIF(Table1[director_name],A1477,Table1[imdb_score]),2)</f>
        <v>4.7</v>
      </c>
    </row>
    <row r="1478" spans="1:3">
      <c r="A1478" s="21" t="str">
        <v>S.S. Rajamouli</v>
      </c>
      <c r="B1478" s="21">
        <f>COUNTIF(Table1[director_name],A1478)</f>
        <v>1</v>
      </c>
      <c r="C1478" s="43">
        <f>ROUND(AVERAGEIF(Table1[director_name],A1478,Table1[imdb_score]),2)</f>
        <v>8.4</v>
      </c>
    </row>
    <row r="1479" spans="1:3">
      <c r="A1479" s="21" t="str">
        <v>Salim Akil</v>
      </c>
      <c r="B1479" s="21">
        <f>COUNTIF(Table1[director_name],A1479)</f>
        <v>2</v>
      </c>
      <c r="C1479" s="43">
        <f>ROUND(AVERAGEIF(Table1[director_name],A1479,Table1[imdb_score]),2)</f>
        <v>5.7</v>
      </c>
    </row>
    <row r="1480" spans="1:3">
      <c r="A1480" s="21" t="str">
        <v>Sally Potter</v>
      </c>
      <c r="B1480" s="21">
        <f>COUNTIF(Table1[director_name],A1480)</f>
        <v>1</v>
      </c>
      <c r="C1480" s="43">
        <f>ROUND(AVERAGEIF(Table1[director_name],A1480,Table1[imdb_score]),2)</f>
        <v>6.9</v>
      </c>
    </row>
    <row r="1481" spans="1:3">
      <c r="A1481" s="21" t="str">
        <v>Salvador Carrasco</v>
      </c>
      <c r="B1481" s="21">
        <f>COUNTIF(Table1[director_name],A1481)</f>
        <v>1</v>
      </c>
      <c r="C1481" s="43">
        <f>ROUND(AVERAGEIF(Table1[director_name],A1481,Table1[imdb_score]),2)</f>
        <v>6.8</v>
      </c>
    </row>
    <row r="1482" spans="1:3">
      <c r="A1482" s="21" t="str">
        <v>Sam Fell</v>
      </c>
      <c r="B1482" s="21">
        <f>COUNTIF(Table1[director_name],A1482)</f>
        <v>1</v>
      </c>
      <c r="C1482" s="43">
        <f>ROUND(AVERAGEIF(Table1[director_name],A1482,Table1[imdb_score]),2)</f>
        <v>6.1</v>
      </c>
    </row>
    <row r="1483" spans="1:3">
      <c r="A1483" s="21" t="str">
        <v>Sam Firstenberg</v>
      </c>
      <c r="B1483" s="21">
        <f>COUNTIF(Table1[director_name],A1483)</f>
        <v>1</v>
      </c>
      <c r="C1483" s="43">
        <f>ROUND(AVERAGEIF(Table1[director_name],A1483,Table1[imdb_score]),2)</f>
        <v>4.7</v>
      </c>
    </row>
    <row r="1484" spans="1:3">
      <c r="A1484" s="21" t="str">
        <v>Sam Mendes</v>
      </c>
      <c r="B1484" s="21">
        <f>COUNTIF(Table1[director_name],A1484)</f>
        <v>7</v>
      </c>
      <c r="C1484" s="43">
        <f>ROUND(AVERAGEIF(Table1[director_name],A1484,Table1[imdb_score]),2)</f>
        <v>7.46</v>
      </c>
    </row>
    <row r="1485" spans="1:3">
      <c r="A1485" s="21" t="str">
        <v>Sam Miller</v>
      </c>
      <c r="B1485" s="21">
        <f>COUNTIF(Table1[director_name],A1485)</f>
        <v>2</v>
      </c>
      <c r="C1485" s="43">
        <f>ROUND(AVERAGEIF(Table1[director_name],A1485,Table1[imdb_score]),2)</f>
        <v>5.75</v>
      </c>
    </row>
    <row r="1486" spans="1:3">
      <c r="A1486" s="21" t="str">
        <v>Sam Peckinpah</v>
      </c>
      <c r="B1486" s="21">
        <f>COUNTIF(Table1[director_name],A1486)</f>
        <v>1</v>
      </c>
      <c r="C1486" s="43">
        <f>ROUND(AVERAGEIF(Table1[director_name],A1486,Table1[imdb_score]),2)</f>
        <v>6.8</v>
      </c>
    </row>
    <row r="1487" spans="1:3">
      <c r="A1487" s="21" t="str">
        <v>Sam Raimi</v>
      </c>
      <c r="B1487" s="21">
        <f>COUNTIF(Table1[director_name],A1487)</f>
        <v>10</v>
      </c>
      <c r="C1487" s="43">
        <f>ROUND(AVERAGEIF(Table1[director_name],A1487,Table1[imdb_score]),2)</f>
        <v>6.96</v>
      </c>
    </row>
    <row r="1488" spans="1:3">
      <c r="A1488" s="21" t="str">
        <v>Sam Taylor-Johnson</v>
      </c>
      <c r="B1488" s="21">
        <f>COUNTIF(Table1[director_name],A1488)</f>
        <v>1</v>
      </c>
      <c r="C1488" s="43">
        <f>ROUND(AVERAGEIF(Table1[director_name],A1488,Table1[imdb_score]),2)</f>
        <v>4.0999999999999996</v>
      </c>
    </row>
    <row r="1489" spans="1:3">
      <c r="A1489" s="21" t="str">
        <v>Sam Weisman</v>
      </c>
      <c r="B1489" s="21">
        <f>COUNTIF(Table1[director_name],A1489)</f>
        <v>4</v>
      </c>
      <c r="C1489" s="43">
        <f>ROUND(AVERAGEIF(Table1[director_name],A1489,Table1[imdb_score]),2)</f>
        <v>5.45</v>
      </c>
    </row>
    <row r="1490" spans="1:3">
      <c r="A1490" s="21" t="str">
        <v>Sara Newens</v>
      </c>
      <c r="B1490" s="21">
        <f>COUNTIF(Table1[director_name],A1490)</f>
        <v>1</v>
      </c>
      <c r="C1490" s="43">
        <f>ROUND(AVERAGEIF(Table1[director_name],A1490,Table1[imdb_score]),2)</f>
        <v>7.1</v>
      </c>
    </row>
    <row r="1491" spans="1:3">
      <c r="A1491" s="21" t="str">
        <v>Sara Sugarman</v>
      </c>
      <c r="B1491" s="21">
        <f>COUNTIF(Table1[director_name],A1491)</f>
        <v>1</v>
      </c>
      <c r="C1491" s="43">
        <f>ROUND(AVERAGEIF(Table1[director_name],A1491,Table1[imdb_score]),2)</f>
        <v>4.5999999999999996</v>
      </c>
    </row>
    <row r="1492" spans="1:3">
      <c r="A1492" s="21" t="str">
        <v>Sarah Smith</v>
      </c>
      <c r="B1492" s="21">
        <f>COUNTIF(Table1[director_name],A1492)</f>
        <v>1</v>
      </c>
      <c r="C1492" s="43">
        <f>ROUND(AVERAGEIF(Table1[director_name],A1492,Table1[imdb_score]),2)</f>
        <v>7.1</v>
      </c>
    </row>
    <row r="1493" spans="1:3">
      <c r="A1493" s="21" t="str">
        <v>Saul Dibb</v>
      </c>
      <c r="B1493" s="21">
        <f>COUNTIF(Table1[director_name],A1493)</f>
        <v>1</v>
      </c>
      <c r="C1493" s="43">
        <f>ROUND(AVERAGEIF(Table1[director_name],A1493,Table1[imdb_score]),2)</f>
        <v>6.9</v>
      </c>
    </row>
    <row r="1494" spans="1:3">
      <c r="A1494" s="21" t="str">
        <v>Scott Alexander</v>
      </c>
      <c r="B1494" s="21">
        <f>COUNTIF(Table1[director_name],A1494)</f>
        <v>1</v>
      </c>
      <c r="C1494" s="43">
        <f>ROUND(AVERAGEIF(Table1[director_name],A1494,Table1[imdb_score]),2)</f>
        <v>5.7</v>
      </c>
    </row>
    <row r="1495" spans="1:3">
      <c r="A1495" s="21" t="str">
        <v>Scott Cooper</v>
      </c>
      <c r="B1495" s="21">
        <f>COUNTIF(Table1[director_name],A1495)</f>
        <v>3</v>
      </c>
      <c r="C1495" s="43">
        <f>ROUND(AVERAGEIF(Table1[director_name],A1495,Table1[imdb_score]),2)</f>
        <v>7.03</v>
      </c>
    </row>
    <row r="1496" spans="1:3">
      <c r="A1496" s="21" t="str">
        <v>Scott Derrickson</v>
      </c>
      <c r="B1496" s="21">
        <f>COUNTIF(Table1[director_name],A1496)</f>
        <v>4</v>
      </c>
      <c r="C1496" s="43">
        <f>ROUND(AVERAGEIF(Table1[director_name],A1496,Table1[imdb_score]),2)</f>
        <v>6.3</v>
      </c>
    </row>
    <row r="1497" spans="1:3">
      <c r="A1497" s="21" t="str">
        <v>Scott Frank</v>
      </c>
      <c r="B1497" s="21">
        <f>COUNTIF(Table1[director_name],A1497)</f>
        <v>1</v>
      </c>
      <c r="C1497" s="43">
        <f>ROUND(AVERAGEIF(Table1[director_name],A1497,Table1[imdb_score]),2)</f>
        <v>6.5</v>
      </c>
    </row>
    <row r="1498" spans="1:3">
      <c r="A1498" s="21" t="str">
        <v>Scott Hicks</v>
      </c>
      <c r="B1498" s="21">
        <f>COUNTIF(Table1[director_name],A1498)</f>
        <v>5</v>
      </c>
      <c r="C1498" s="43">
        <f>ROUND(AVERAGEIF(Table1[director_name],A1498,Table1[imdb_score]),2)</f>
        <v>6.84</v>
      </c>
    </row>
    <row r="1499" spans="1:3">
      <c r="A1499" s="21" t="str">
        <v>Scott Kalvert</v>
      </c>
      <c r="B1499" s="21">
        <f>COUNTIF(Table1[director_name],A1499)</f>
        <v>1</v>
      </c>
      <c r="C1499" s="43">
        <f>ROUND(AVERAGEIF(Table1[director_name],A1499,Table1[imdb_score]),2)</f>
        <v>5.6</v>
      </c>
    </row>
    <row r="1500" spans="1:3">
      <c r="A1500" s="21" t="str">
        <v>Scott Marshall</v>
      </c>
      <c r="B1500" s="21">
        <f>COUNTIF(Table1[director_name],A1500)</f>
        <v>1</v>
      </c>
      <c r="C1500" s="43">
        <f>ROUND(AVERAGEIF(Table1[director_name],A1500,Table1[imdb_score]),2)</f>
        <v>3.9</v>
      </c>
    </row>
    <row r="1501" spans="1:3">
      <c r="A1501" s="21" t="str">
        <v>Scott Speer</v>
      </c>
      <c r="B1501" s="21">
        <f>COUNTIF(Table1[director_name],A1501)</f>
        <v>1</v>
      </c>
      <c r="C1501" s="43">
        <f>ROUND(AVERAGEIF(Table1[director_name],A1501,Table1[imdb_score]),2)</f>
        <v>6.5</v>
      </c>
    </row>
    <row r="1502" spans="1:3">
      <c r="A1502" s="21" t="str">
        <v>Scott Stewart</v>
      </c>
      <c r="B1502" s="21">
        <f>COUNTIF(Table1[director_name],A1502)</f>
        <v>2</v>
      </c>
      <c r="C1502" s="43">
        <f>ROUND(AVERAGEIF(Table1[director_name],A1502,Table1[imdb_score]),2)</f>
        <v>5.45</v>
      </c>
    </row>
    <row r="1503" spans="1:3">
      <c r="A1503" s="21" t="str">
        <v>Scott Waugh</v>
      </c>
      <c r="B1503" s="21">
        <f>COUNTIF(Table1[director_name],A1503)</f>
        <v>1</v>
      </c>
      <c r="C1503" s="43">
        <f>ROUND(AVERAGEIF(Table1[director_name],A1503,Table1[imdb_score]),2)</f>
        <v>6.5</v>
      </c>
    </row>
    <row r="1504" spans="1:3">
      <c r="A1504" s="21" t="str">
        <v>Scott Ziehl</v>
      </c>
      <c r="B1504" s="21">
        <f>COUNTIF(Table1[director_name],A1504)</f>
        <v>1</v>
      </c>
      <c r="C1504" s="43">
        <f>ROUND(AVERAGEIF(Table1[director_name],A1504,Table1[imdb_score]),2)</f>
        <v>6.6</v>
      </c>
    </row>
    <row r="1505" spans="1:3">
      <c r="A1505" s="21" t="str">
        <v>Sean Anders</v>
      </c>
      <c r="B1505" s="21">
        <f>COUNTIF(Table1[director_name],A1505)</f>
        <v>4</v>
      </c>
      <c r="C1505" s="43">
        <f>ROUND(AVERAGEIF(Table1[director_name],A1505,Table1[imdb_score]),2)</f>
        <v>6.13</v>
      </c>
    </row>
    <row r="1506" spans="1:3">
      <c r="A1506" s="21" t="str">
        <v>Sean McNamara</v>
      </c>
      <c r="B1506" s="21">
        <f>COUNTIF(Table1[director_name],A1506)</f>
        <v>2</v>
      </c>
      <c r="C1506" s="43">
        <f>ROUND(AVERAGEIF(Table1[director_name],A1506,Table1[imdb_score]),2)</f>
        <v>6.5</v>
      </c>
    </row>
    <row r="1507" spans="1:3">
      <c r="A1507" s="21" t="str">
        <v>Sean Penn</v>
      </c>
      <c r="B1507" s="21">
        <f>COUNTIF(Table1[director_name],A1507)</f>
        <v>2</v>
      </c>
      <c r="C1507" s="43">
        <f>ROUND(AVERAGEIF(Table1[director_name],A1507,Table1[imdb_score]),2)</f>
        <v>7.5</v>
      </c>
    </row>
    <row r="1508" spans="1:3">
      <c r="A1508" s="21" t="str">
        <v>Sergey Bodrov</v>
      </c>
      <c r="B1508" s="21">
        <f>COUNTIF(Table1[director_name],A1508)</f>
        <v>3</v>
      </c>
      <c r="C1508" s="43">
        <f>ROUND(AVERAGEIF(Table1[director_name],A1508,Table1[imdb_score]),2)</f>
        <v>6.27</v>
      </c>
    </row>
    <row r="1509" spans="1:3">
      <c r="A1509" s="21" t="str">
        <v>Sergio Leone</v>
      </c>
      <c r="B1509" s="21">
        <f>COUNTIF(Table1[director_name],A1509)</f>
        <v>3</v>
      </c>
      <c r="C1509" s="43">
        <f>ROUND(AVERAGEIF(Table1[director_name],A1509,Table1[imdb_score]),2)</f>
        <v>8.43</v>
      </c>
    </row>
    <row r="1510" spans="1:3">
      <c r="A1510" s="21" t="str">
        <v>Seth Gordon</v>
      </c>
      <c r="B1510" s="21">
        <f>COUNTIF(Table1[director_name],A1510)</f>
        <v>3</v>
      </c>
      <c r="C1510" s="43">
        <f>ROUND(AVERAGEIF(Table1[director_name],A1510,Table1[imdb_score]),2)</f>
        <v>6.07</v>
      </c>
    </row>
    <row r="1511" spans="1:3">
      <c r="A1511" s="21" t="str">
        <v>Seth MacFarlane</v>
      </c>
      <c r="B1511" s="21">
        <f>COUNTIF(Table1[director_name],A1511)</f>
        <v>3</v>
      </c>
      <c r="C1511" s="43">
        <f>ROUND(AVERAGEIF(Table1[director_name],A1511,Table1[imdb_score]),2)</f>
        <v>6.5</v>
      </c>
    </row>
    <row r="1512" spans="1:3">
      <c r="A1512" s="21" t="str">
        <v>Shana Feste</v>
      </c>
      <c r="B1512" s="21">
        <f>COUNTIF(Table1[director_name],A1512)</f>
        <v>3</v>
      </c>
      <c r="C1512" s="43">
        <f>ROUND(AVERAGEIF(Table1[director_name],A1512,Table1[imdb_score]),2)</f>
        <v>6.43</v>
      </c>
    </row>
    <row r="1513" spans="1:3">
      <c r="A1513" s="21" t="str">
        <v>Shane Acker</v>
      </c>
      <c r="B1513" s="21">
        <f>COUNTIF(Table1[director_name],A1513)</f>
        <v>1</v>
      </c>
      <c r="C1513" s="43">
        <f>ROUND(AVERAGEIF(Table1[director_name],A1513,Table1[imdb_score]),2)</f>
        <v>7.1</v>
      </c>
    </row>
    <row r="1514" spans="1:3">
      <c r="A1514" s="21" t="str">
        <v>Shane Black</v>
      </c>
      <c r="B1514" s="21">
        <f>COUNTIF(Table1[director_name],A1514)</f>
        <v>2</v>
      </c>
      <c r="C1514" s="43">
        <f>ROUND(AVERAGEIF(Table1[director_name],A1514,Table1[imdb_score]),2)</f>
        <v>7.4</v>
      </c>
    </row>
    <row r="1515" spans="1:3">
      <c r="A1515" s="21" t="str">
        <v>Shane Carruth</v>
      </c>
      <c r="B1515" s="21">
        <f>COUNTIF(Table1[director_name],A1515)</f>
        <v>1</v>
      </c>
      <c r="C1515" s="43">
        <f>ROUND(AVERAGEIF(Table1[director_name],A1515,Table1[imdb_score]),2)</f>
        <v>7</v>
      </c>
    </row>
    <row r="1516" spans="1:3">
      <c r="A1516" s="21" t="str">
        <v>Shane Dawson</v>
      </c>
      <c r="B1516" s="21">
        <f>COUNTIF(Table1[director_name],A1516)</f>
        <v>1</v>
      </c>
      <c r="C1516" s="43">
        <f>ROUND(AVERAGEIF(Table1[director_name],A1516,Table1[imdb_score]),2)</f>
        <v>5.0999999999999996</v>
      </c>
    </row>
    <row r="1517" spans="1:3">
      <c r="A1517" s="21" t="str">
        <v>Shane Meadows</v>
      </c>
      <c r="B1517" s="21">
        <f>COUNTIF(Table1[director_name],A1517)</f>
        <v>2</v>
      </c>
      <c r="C1517" s="43">
        <f>ROUND(AVERAGEIF(Table1[director_name],A1517,Table1[imdb_score]),2)</f>
        <v>7.7</v>
      </c>
    </row>
    <row r="1518" spans="1:3">
      <c r="A1518" s="21" t="str">
        <v>Shari Springer Berman</v>
      </c>
      <c r="B1518" s="21">
        <f>COUNTIF(Table1[director_name],A1518)</f>
        <v>1</v>
      </c>
      <c r="C1518" s="43">
        <f>ROUND(AVERAGEIF(Table1[director_name],A1518,Table1[imdb_score]),2)</f>
        <v>5.9</v>
      </c>
    </row>
    <row r="1519" spans="1:3">
      <c r="A1519" s="21" t="str">
        <v>Sharon Maguire</v>
      </c>
      <c r="B1519" s="21">
        <f>COUNTIF(Table1[director_name],A1519)</f>
        <v>1</v>
      </c>
      <c r="C1519" s="43">
        <f>ROUND(AVERAGEIF(Table1[director_name],A1519,Table1[imdb_score]),2)</f>
        <v>6.7</v>
      </c>
    </row>
    <row r="1520" spans="1:3">
      <c r="A1520" s="21" t="str">
        <v>Shawn Levy</v>
      </c>
      <c r="B1520" s="21">
        <f>COUNTIF(Table1[director_name],A1520)</f>
        <v>11</v>
      </c>
      <c r="C1520" s="43">
        <f>ROUND(AVERAGEIF(Table1[director_name],A1520,Table1[imdb_score]),2)</f>
        <v>6.09</v>
      </c>
    </row>
    <row r="1521" spans="1:3">
      <c r="A1521" s="21" t="str">
        <v>Shekhar Kapur</v>
      </c>
      <c r="B1521" s="21">
        <f>COUNTIF(Table1[director_name],A1521)</f>
        <v>3</v>
      </c>
      <c r="C1521" s="43">
        <f>ROUND(AVERAGEIF(Table1[director_name],A1521,Table1[imdb_score]),2)</f>
        <v>6.97</v>
      </c>
    </row>
    <row r="1522" spans="1:3">
      <c r="A1522" s="21" t="str">
        <v>Sheldon Lettich</v>
      </c>
      <c r="B1522" s="21">
        <f>COUNTIF(Table1[director_name],A1522)</f>
        <v>2</v>
      </c>
      <c r="C1522" s="43">
        <f>ROUND(AVERAGEIF(Table1[director_name],A1522,Table1[imdb_score]),2)</f>
        <v>6.1</v>
      </c>
    </row>
    <row r="1523" spans="1:3">
      <c r="A1523" s="21" t="str">
        <v>Sherman Alexie</v>
      </c>
      <c r="B1523" s="21">
        <f>COUNTIF(Table1[director_name],A1523)</f>
        <v>1</v>
      </c>
      <c r="C1523" s="43">
        <f>ROUND(AVERAGEIF(Table1[director_name],A1523,Table1[imdb_score]),2)</f>
        <v>6.9</v>
      </c>
    </row>
    <row r="1524" spans="1:3">
      <c r="A1524" s="21" t="str">
        <v>Siddharth Anand</v>
      </c>
      <c r="B1524" s="21">
        <f>COUNTIF(Table1[director_name],A1524)</f>
        <v>1</v>
      </c>
      <c r="C1524" s="43">
        <f>ROUND(AVERAGEIF(Table1[director_name],A1524,Table1[imdb_score]),2)</f>
        <v>5.4</v>
      </c>
    </row>
    <row r="1525" spans="1:3">
      <c r="A1525" s="21" t="str">
        <v>Siddiq Barmak</v>
      </c>
      <c r="B1525" s="21">
        <f>COUNTIF(Table1[director_name],A1525)</f>
        <v>1</v>
      </c>
      <c r="C1525" s="43">
        <f>ROUND(AVERAGEIF(Table1[director_name],A1525,Table1[imdb_score]),2)</f>
        <v>7.4</v>
      </c>
    </row>
    <row r="1526" spans="1:3">
      <c r="A1526" s="21" t="str">
        <v>Sidney J. Furie</v>
      </c>
      <c r="B1526" s="21">
        <f>COUNTIF(Table1[director_name],A1526)</f>
        <v>1</v>
      </c>
      <c r="C1526" s="43">
        <f>ROUND(AVERAGEIF(Table1[director_name],A1526,Table1[imdb_score]),2)</f>
        <v>3.6</v>
      </c>
    </row>
    <row r="1527" spans="1:3">
      <c r="A1527" s="21" t="str">
        <v>Sidney Lumet</v>
      </c>
      <c r="B1527" s="21">
        <f>COUNTIF(Table1[director_name],A1527)</f>
        <v>4</v>
      </c>
      <c r="C1527" s="43">
        <f>ROUND(AVERAGEIF(Table1[director_name],A1527,Table1[imdb_score]),2)</f>
        <v>6.53</v>
      </c>
    </row>
    <row r="1528" spans="1:3">
      <c r="A1528" s="21" t="str">
        <v>Simon Curtis</v>
      </c>
      <c r="B1528" s="21">
        <f>COUNTIF(Table1[director_name],A1528)</f>
        <v>2</v>
      </c>
      <c r="C1528" s="43">
        <f>ROUND(AVERAGEIF(Table1[director_name],A1528,Table1[imdb_score]),2)</f>
        <v>7.15</v>
      </c>
    </row>
    <row r="1529" spans="1:3">
      <c r="A1529" s="21" t="str">
        <v>Simon Wells</v>
      </c>
      <c r="B1529" s="21">
        <f>COUNTIF(Table1[director_name],A1529)</f>
        <v>2</v>
      </c>
      <c r="C1529" s="43">
        <f>ROUND(AVERAGEIF(Table1[director_name],A1529,Table1[imdb_score]),2)</f>
        <v>5.65</v>
      </c>
    </row>
    <row r="1530" spans="1:3">
      <c r="A1530" s="21" t="str">
        <v>Simon West</v>
      </c>
      <c r="B1530" s="21">
        <f>COUNTIF(Table1[director_name],A1530)</f>
        <v>7</v>
      </c>
      <c r="C1530" s="43">
        <f>ROUND(AVERAGEIF(Table1[director_name],A1530,Table1[imdb_score]),2)</f>
        <v>6.09</v>
      </c>
    </row>
    <row r="1531" spans="1:3">
      <c r="A1531" s="21" t="str">
        <v>Simon Wincer</v>
      </c>
      <c r="B1531" s="21">
        <f>COUNTIF(Table1[director_name],A1531)</f>
        <v>4</v>
      </c>
      <c r="C1531" s="43">
        <f>ROUND(AVERAGEIF(Table1[director_name],A1531,Table1[imdb_score]),2)</f>
        <v>5.63</v>
      </c>
    </row>
    <row r="1532" spans="1:3">
      <c r="A1532" s="21" t="str">
        <v>Sngmoo Lee</v>
      </c>
      <c r="B1532" s="21">
        <f>COUNTIF(Table1[director_name],A1532)</f>
        <v>1</v>
      </c>
      <c r="C1532" s="43">
        <f>ROUND(AVERAGEIF(Table1[director_name],A1532,Table1[imdb_score]),2)</f>
        <v>6.3</v>
      </c>
    </row>
    <row r="1533" spans="1:3">
      <c r="A1533" s="21" t="str">
        <v>Sofia Coppola</v>
      </c>
      <c r="B1533" s="21">
        <f>COUNTIF(Table1[director_name],A1533)</f>
        <v>4</v>
      </c>
      <c r="C1533" s="43">
        <f>ROUND(AVERAGEIF(Table1[director_name],A1533,Table1[imdb_score]),2)</f>
        <v>6.93</v>
      </c>
    </row>
    <row r="1534" spans="1:3">
      <c r="A1534" s="21" t="str">
        <v>Sol Tryon</v>
      </c>
      <c r="B1534" s="21">
        <f>COUNTIF(Table1[director_name],A1534)</f>
        <v>1</v>
      </c>
      <c r="C1534" s="43">
        <f>ROUND(AVERAGEIF(Table1[director_name],A1534,Table1[imdb_score]),2)</f>
        <v>6.5</v>
      </c>
    </row>
    <row r="1535" spans="1:3">
      <c r="A1535" s="21" t="str">
        <v>Spencer Susser</v>
      </c>
      <c r="B1535" s="21">
        <f>COUNTIF(Table1[director_name],A1535)</f>
        <v>1</v>
      </c>
      <c r="C1535" s="43">
        <f>ROUND(AVERAGEIF(Table1[director_name],A1535,Table1[imdb_score]),2)</f>
        <v>7.1</v>
      </c>
    </row>
    <row r="1536" spans="1:3">
      <c r="A1536" s="21" t="str">
        <v>Spike Jonze</v>
      </c>
      <c r="B1536" s="21">
        <f>COUNTIF(Table1[director_name],A1536)</f>
        <v>4</v>
      </c>
      <c r="C1536" s="43">
        <f>ROUND(AVERAGEIF(Table1[director_name],A1536,Table1[imdb_score]),2)</f>
        <v>7.58</v>
      </c>
    </row>
    <row r="1537" spans="1:3">
      <c r="A1537" s="21" t="str">
        <v>Spike Lee</v>
      </c>
      <c r="B1537" s="21">
        <f>COUNTIF(Table1[director_name],A1537)</f>
        <v>15</v>
      </c>
      <c r="C1537" s="43">
        <f>ROUND(AVERAGEIF(Table1[director_name],A1537,Table1[imdb_score]),2)</f>
        <v>6.73</v>
      </c>
    </row>
    <row r="1538" spans="1:3">
      <c r="A1538" s="21" t="str">
        <v>Stanley Kramer</v>
      </c>
      <c r="B1538" s="21">
        <f>COUNTIF(Table1[director_name],A1538)</f>
        <v>1</v>
      </c>
      <c r="C1538" s="43">
        <f>ROUND(AVERAGEIF(Table1[director_name],A1538,Table1[imdb_score]),2)</f>
        <v>7.6</v>
      </c>
    </row>
    <row r="1539" spans="1:3">
      <c r="A1539" s="21" t="str">
        <v>Stanley Kubrick</v>
      </c>
      <c r="B1539" s="21">
        <f>COUNTIF(Table1[director_name],A1539)</f>
        <v>2</v>
      </c>
      <c r="C1539" s="43">
        <f>ROUND(AVERAGEIF(Table1[director_name],A1539,Table1[imdb_score]),2)</f>
        <v>7.8</v>
      </c>
    </row>
    <row r="1540" spans="1:3">
      <c r="A1540" s="21" t="str">
        <v>Stanley Tong</v>
      </c>
      <c r="B1540" s="21">
        <f>COUNTIF(Table1[director_name],A1540)</f>
        <v>1</v>
      </c>
      <c r="C1540" s="43">
        <f>ROUND(AVERAGEIF(Table1[director_name],A1540,Table1[imdb_score]),2)</f>
        <v>6.7</v>
      </c>
    </row>
    <row r="1541" spans="1:3">
      <c r="A1541" s="21" t="str">
        <v>Stefan Ruzowitzky</v>
      </c>
      <c r="B1541" s="21">
        <f>COUNTIF(Table1[director_name],A1541)</f>
        <v>3</v>
      </c>
      <c r="C1541" s="43">
        <f>ROUND(AVERAGEIF(Table1[director_name],A1541,Table1[imdb_score]),2)</f>
        <v>5.63</v>
      </c>
    </row>
    <row r="1542" spans="1:3">
      <c r="A1542" s="21" t="str">
        <v>Stefan Schwartz</v>
      </c>
      <c r="B1542" s="21">
        <f>COUNTIF(Table1[director_name],A1542)</f>
        <v>1</v>
      </c>
      <c r="C1542" s="43">
        <f>ROUND(AVERAGEIF(Table1[director_name],A1542,Table1[imdb_score]),2)</f>
        <v>6.6</v>
      </c>
    </row>
    <row r="1543" spans="1:3">
      <c r="A1543" s="21" t="str">
        <v>Stefen Fangmeier</v>
      </c>
      <c r="B1543" s="21">
        <f>COUNTIF(Table1[director_name],A1543)</f>
        <v>1</v>
      </c>
      <c r="C1543" s="43">
        <f>ROUND(AVERAGEIF(Table1[director_name],A1543,Table1[imdb_score]),2)</f>
        <v>5.0999999999999996</v>
      </c>
    </row>
    <row r="1544" spans="1:3">
      <c r="A1544" s="21" t="str">
        <v>Stephan Elliott</v>
      </c>
      <c r="B1544" s="21">
        <f>COUNTIF(Table1[director_name],A1544)</f>
        <v>1</v>
      </c>
      <c r="C1544" s="43">
        <f>ROUND(AVERAGEIF(Table1[director_name],A1544,Table1[imdb_score]),2)</f>
        <v>4.9000000000000004</v>
      </c>
    </row>
    <row r="1545" spans="1:3">
      <c r="A1545" s="21" t="str">
        <v>Stéphane Aubier</v>
      </c>
      <c r="B1545" s="21">
        <f>COUNTIF(Table1[director_name],A1545)</f>
        <v>1</v>
      </c>
      <c r="C1545" s="43">
        <f>ROUND(AVERAGEIF(Table1[director_name],A1545,Table1[imdb_score]),2)</f>
        <v>7.9</v>
      </c>
    </row>
    <row r="1546" spans="1:3">
      <c r="A1546" s="21" t="str">
        <v>Stephen Carpenter</v>
      </c>
      <c r="B1546" s="21">
        <f>COUNTIF(Table1[director_name],A1546)</f>
        <v>1</v>
      </c>
      <c r="C1546" s="43">
        <f>ROUND(AVERAGEIF(Table1[director_name],A1546,Table1[imdb_score]),2)</f>
        <v>3.9</v>
      </c>
    </row>
    <row r="1547" spans="1:3">
      <c r="A1547" s="21" t="str">
        <v>Stephen Chbosky</v>
      </c>
      <c r="B1547" s="21">
        <f>COUNTIF(Table1[director_name],A1547)</f>
        <v>1</v>
      </c>
      <c r="C1547" s="43">
        <f>ROUND(AVERAGEIF(Table1[director_name],A1547,Table1[imdb_score]),2)</f>
        <v>8</v>
      </c>
    </row>
    <row r="1548" spans="1:3">
      <c r="A1548" s="21" t="str">
        <v>Stephen Chow</v>
      </c>
      <c r="B1548" s="21">
        <f>COUNTIF(Table1[director_name],A1548)</f>
        <v>2</v>
      </c>
      <c r="C1548" s="43">
        <f>ROUND(AVERAGEIF(Table1[director_name],A1548,Table1[imdb_score]),2)</f>
        <v>7.55</v>
      </c>
    </row>
    <row r="1549" spans="1:3">
      <c r="A1549" s="21" t="str">
        <v>Stephen Daldry</v>
      </c>
      <c r="B1549" s="21">
        <f>COUNTIF(Table1[director_name],A1549)</f>
        <v>4</v>
      </c>
      <c r="C1549" s="43">
        <f>ROUND(AVERAGEIF(Table1[director_name],A1549,Table1[imdb_score]),2)</f>
        <v>7.45</v>
      </c>
    </row>
    <row r="1550" spans="1:3">
      <c r="A1550" s="21" t="str">
        <v>Stephen Frears</v>
      </c>
      <c r="B1550" s="21">
        <f>COUNTIF(Table1[director_name],A1550)</f>
        <v>8</v>
      </c>
      <c r="C1550" s="43">
        <f>ROUND(AVERAGEIF(Table1[director_name],A1550,Table1[imdb_score]),2)</f>
        <v>7.09</v>
      </c>
    </row>
    <row r="1551" spans="1:3">
      <c r="A1551" s="21" t="str">
        <v>Stephen Gaghan</v>
      </c>
      <c r="B1551" s="21">
        <f>COUNTIF(Table1[director_name],A1551)</f>
        <v>2</v>
      </c>
      <c r="C1551" s="43">
        <f>ROUND(AVERAGEIF(Table1[director_name],A1551,Table1[imdb_score]),2)</f>
        <v>5.95</v>
      </c>
    </row>
    <row r="1552" spans="1:3">
      <c r="A1552" s="21" t="str">
        <v>Stephen Herek</v>
      </c>
      <c r="B1552" s="21">
        <f>COUNTIF(Table1[director_name],A1552)</f>
        <v>7</v>
      </c>
      <c r="C1552" s="43">
        <f>ROUND(AVERAGEIF(Table1[director_name],A1552,Table1[imdb_score]),2)</f>
        <v>6.13</v>
      </c>
    </row>
    <row r="1553" spans="1:3">
      <c r="A1553" s="21" t="str">
        <v>Stephen Hillenburg</v>
      </c>
      <c r="B1553" s="21">
        <f>COUNTIF(Table1[director_name],A1553)</f>
        <v>1</v>
      </c>
      <c r="C1553" s="43">
        <f>ROUND(AVERAGEIF(Table1[director_name],A1553,Table1[imdb_score]),2)</f>
        <v>7</v>
      </c>
    </row>
    <row r="1554" spans="1:3">
      <c r="A1554" s="21" t="str">
        <v>Stephen Hopkins</v>
      </c>
      <c r="B1554" s="21">
        <f>COUNTIF(Table1[director_name],A1554)</f>
        <v>5</v>
      </c>
      <c r="C1554" s="43">
        <f>ROUND(AVERAGEIF(Table1[director_name],A1554,Table1[imdb_score]),2)</f>
        <v>5.78</v>
      </c>
    </row>
    <row r="1555" spans="1:3">
      <c r="A1555" s="21" t="str">
        <v>Stephen J. Anderson</v>
      </c>
      <c r="B1555" s="21">
        <f>COUNTIF(Table1[director_name],A1555)</f>
        <v>1</v>
      </c>
      <c r="C1555" s="43">
        <f>ROUND(AVERAGEIF(Table1[director_name],A1555,Table1[imdb_score]),2)</f>
        <v>7.3</v>
      </c>
    </row>
    <row r="1556" spans="1:3">
      <c r="A1556" s="21" t="str">
        <v>Stephen Kay</v>
      </c>
      <c r="B1556" s="21">
        <f>COUNTIF(Table1[director_name],A1556)</f>
        <v>3</v>
      </c>
      <c r="C1556" s="43">
        <f>ROUND(AVERAGEIF(Table1[director_name],A1556,Table1[imdb_score]),2)</f>
        <v>5</v>
      </c>
    </row>
    <row r="1557" spans="1:3">
      <c r="A1557" s="21" t="str">
        <v>Stephen Milburn Anderson</v>
      </c>
      <c r="B1557" s="21">
        <f>COUNTIF(Table1[director_name],A1557)</f>
        <v>1</v>
      </c>
      <c r="C1557" s="43">
        <f>ROUND(AVERAGEIF(Table1[director_name],A1557,Table1[imdb_score]),2)</f>
        <v>6</v>
      </c>
    </row>
    <row r="1558" spans="1:3">
      <c r="A1558" s="21" t="str">
        <v>Stephen Norrington</v>
      </c>
      <c r="B1558" s="21">
        <f>COUNTIF(Table1[director_name],A1558)</f>
        <v>2</v>
      </c>
      <c r="C1558" s="43">
        <f>ROUND(AVERAGEIF(Table1[director_name],A1558,Table1[imdb_score]),2)</f>
        <v>6.45</v>
      </c>
    </row>
    <row r="1559" spans="1:3">
      <c r="A1559" s="21" t="str">
        <v>Stephen Sommers</v>
      </c>
      <c r="B1559" s="21">
        <f>COUNTIF(Table1[director_name],A1559)</f>
        <v>4</v>
      </c>
      <c r="C1559" s="43">
        <f>ROUND(AVERAGEIF(Table1[director_name],A1559,Table1[imdb_score]),2)</f>
        <v>6.08</v>
      </c>
    </row>
    <row r="1560" spans="1:3">
      <c r="A1560" s="21" t="str">
        <v>Sterling Van Wagenen</v>
      </c>
      <c r="B1560" s="21">
        <f>COUNTIF(Table1[director_name],A1560)</f>
        <v>1</v>
      </c>
      <c r="C1560" s="43">
        <f>ROUND(AVERAGEIF(Table1[director_name],A1560,Table1[imdb_score]),2)</f>
        <v>6.6</v>
      </c>
    </row>
    <row r="1561" spans="1:3">
      <c r="A1561" s="21" t="str">
        <v>Steve Antin</v>
      </c>
      <c r="B1561" s="21">
        <f>COUNTIF(Table1[director_name],A1561)</f>
        <v>1</v>
      </c>
      <c r="C1561" s="43">
        <f>ROUND(AVERAGEIF(Table1[director_name],A1561,Table1[imdb_score]),2)</f>
        <v>6.4</v>
      </c>
    </row>
    <row r="1562" spans="1:3">
      <c r="A1562" s="21" t="str">
        <v>Steve Barron</v>
      </c>
      <c r="B1562" s="21">
        <f>COUNTIF(Table1[director_name],A1562)</f>
        <v>1</v>
      </c>
      <c r="C1562" s="43">
        <f>ROUND(AVERAGEIF(Table1[director_name],A1562,Table1[imdb_score]),2)</f>
        <v>5.3</v>
      </c>
    </row>
    <row r="1563" spans="1:3">
      <c r="A1563" s="21" t="str">
        <v>Steve Beck</v>
      </c>
      <c r="B1563" s="21">
        <f>COUNTIF(Table1[director_name],A1563)</f>
        <v>2</v>
      </c>
      <c r="C1563" s="43">
        <f>ROUND(AVERAGEIF(Table1[director_name],A1563,Table1[imdb_score]),2)</f>
        <v>5.5</v>
      </c>
    </row>
    <row r="1564" spans="1:3">
      <c r="A1564" s="21" t="str">
        <v>Steve Bendelack</v>
      </c>
      <c r="B1564" s="21">
        <f>COUNTIF(Table1[director_name],A1564)</f>
        <v>1</v>
      </c>
      <c r="C1564" s="43">
        <f>ROUND(AVERAGEIF(Table1[director_name],A1564,Table1[imdb_score]),2)</f>
        <v>6.3</v>
      </c>
    </row>
    <row r="1565" spans="1:3">
      <c r="A1565" s="21" t="str">
        <v>Steve Box</v>
      </c>
      <c r="B1565" s="21">
        <f>COUNTIF(Table1[director_name],A1565)</f>
        <v>1</v>
      </c>
      <c r="C1565" s="43">
        <f>ROUND(AVERAGEIF(Table1[director_name],A1565,Table1[imdb_score]),2)</f>
        <v>7.5</v>
      </c>
    </row>
    <row r="1566" spans="1:3">
      <c r="A1566" s="21" t="str">
        <v>Steve Boyum</v>
      </c>
      <c r="B1566" s="21">
        <f>COUNTIF(Table1[director_name],A1566)</f>
        <v>1</v>
      </c>
      <c r="C1566" s="43">
        <f>ROUND(AVERAGEIF(Table1[director_name],A1566,Table1[imdb_score]),2)</f>
        <v>3.9</v>
      </c>
    </row>
    <row r="1567" spans="1:3">
      <c r="A1567" s="21" t="str">
        <v>Steve Buscemi</v>
      </c>
      <c r="B1567" s="21">
        <f>COUNTIF(Table1[director_name],A1567)</f>
        <v>2</v>
      </c>
      <c r="C1567" s="43">
        <f>ROUND(AVERAGEIF(Table1[director_name],A1567,Table1[imdb_score]),2)</f>
        <v>6.9</v>
      </c>
    </row>
    <row r="1568" spans="1:3">
      <c r="A1568" s="21" t="str">
        <v>Steve Carr</v>
      </c>
      <c r="B1568" s="21">
        <f>COUNTIF(Table1[director_name],A1568)</f>
        <v>4</v>
      </c>
      <c r="C1568" s="43">
        <f>ROUND(AVERAGEIF(Table1[director_name],A1568,Table1[imdb_score]),2)</f>
        <v>5.35</v>
      </c>
    </row>
    <row r="1569" spans="1:3">
      <c r="A1569" s="21" t="str">
        <v>Steve Carver</v>
      </c>
      <c r="B1569" s="21">
        <f>COUNTIF(Table1[director_name],A1569)</f>
        <v>1</v>
      </c>
      <c r="C1569" s="43">
        <f>ROUND(AVERAGEIF(Table1[director_name],A1569,Table1[imdb_score]),2)</f>
        <v>6.3</v>
      </c>
    </row>
    <row r="1570" spans="1:3">
      <c r="A1570" s="21" t="str">
        <v>Steve Gomer</v>
      </c>
      <c r="B1570" s="21">
        <f>COUNTIF(Table1[director_name],A1570)</f>
        <v>1</v>
      </c>
      <c r="C1570" s="43">
        <f>ROUND(AVERAGEIF(Table1[director_name],A1570,Table1[imdb_score]),2)</f>
        <v>2.8</v>
      </c>
    </row>
    <row r="1571" spans="1:3">
      <c r="A1571" s="21" t="str">
        <v>Steve Hickner</v>
      </c>
      <c r="B1571" s="21">
        <f>COUNTIF(Table1[director_name],A1571)</f>
        <v>1</v>
      </c>
      <c r="C1571" s="43">
        <f>ROUND(AVERAGEIF(Table1[director_name],A1571,Table1[imdb_score]),2)</f>
        <v>6.2</v>
      </c>
    </row>
    <row r="1572" spans="1:3">
      <c r="A1572" s="21" t="str">
        <v>Steve James</v>
      </c>
      <c r="B1572" s="21">
        <f>COUNTIF(Table1[director_name],A1572)</f>
        <v>2</v>
      </c>
      <c r="C1572" s="43">
        <f>ROUND(AVERAGEIF(Table1[director_name],A1572,Table1[imdb_score]),2)</f>
        <v>7.55</v>
      </c>
    </row>
    <row r="1573" spans="1:3">
      <c r="A1573" s="21" t="str">
        <v>Steve Martino</v>
      </c>
      <c r="B1573" s="21">
        <f>COUNTIF(Table1[director_name],A1573)</f>
        <v>2</v>
      </c>
      <c r="C1573" s="43">
        <f>ROUND(AVERAGEIF(Table1[director_name],A1573,Table1[imdb_score]),2)</f>
        <v>6.9</v>
      </c>
    </row>
    <row r="1574" spans="1:3">
      <c r="A1574" s="21" t="str">
        <v>Steve McQueen</v>
      </c>
      <c r="B1574" s="21">
        <f>COUNTIF(Table1[director_name],A1574)</f>
        <v>2</v>
      </c>
      <c r="C1574" s="43">
        <f>ROUND(AVERAGEIF(Table1[director_name],A1574,Table1[imdb_score]),2)</f>
        <v>7.7</v>
      </c>
    </row>
    <row r="1575" spans="1:3">
      <c r="A1575" s="21" t="str">
        <v>Steve Miner</v>
      </c>
      <c r="B1575" s="21">
        <f>COUNTIF(Table1[director_name],A1575)</f>
        <v>5</v>
      </c>
      <c r="C1575" s="43">
        <f>ROUND(AVERAGEIF(Table1[director_name],A1575,Table1[imdb_score]),2)</f>
        <v>5.76</v>
      </c>
    </row>
    <row r="1576" spans="1:3">
      <c r="A1576" s="21" t="str">
        <v>Steve Oedekerk</v>
      </c>
      <c r="B1576" s="21">
        <f>COUNTIF(Table1[director_name],A1576)</f>
        <v>4</v>
      </c>
      <c r="C1576" s="43">
        <f>ROUND(AVERAGEIF(Table1[director_name],A1576,Table1[imdb_score]),2)</f>
        <v>6.2</v>
      </c>
    </row>
    <row r="1577" spans="1:3">
      <c r="A1577" s="21" t="str">
        <v>Steve Pink</v>
      </c>
      <c r="B1577" s="21">
        <f>COUNTIF(Table1[director_name],A1577)</f>
        <v>3</v>
      </c>
      <c r="C1577" s="43">
        <f>ROUND(AVERAGEIF(Table1[director_name],A1577,Table1[imdb_score]),2)</f>
        <v>5.87</v>
      </c>
    </row>
    <row r="1578" spans="1:3">
      <c r="A1578" s="21" t="str">
        <v>Steve Rash</v>
      </c>
      <c r="B1578" s="21">
        <f>COUNTIF(Table1[director_name],A1578)</f>
        <v>2</v>
      </c>
      <c r="C1578" s="43">
        <f>ROUND(AVERAGEIF(Table1[director_name],A1578,Table1[imdb_score]),2)</f>
        <v>5.25</v>
      </c>
    </row>
    <row r="1579" spans="1:3">
      <c r="A1579" s="21" t="str">
        <v>Steve Taylor</v>
      </c>
      <c r="B1579" s="21">
        <f>COUNTIF(Table1[director_name],A1579)</f>
        <v>1</v>
      </c>
      <c r="C1579" s="43">
        <f>ROUND(AVERAGEIF(Table1[director_name],A1579,Table1[imdb_score]),2)</f>
        <v>6</v>
      </c>
    </row>
    <row r="1580" spans="1:3">
      <c r="A1580" s="21" t="str">
        <v>Steve Trenbirth</v>
      </c>
      <c r="B1580" s="21">
        <f>COUNTIF(Table1[director_name],A1580)</f>
        <v>1</v>
      </c>
      <c r="C1580" s="43">
        <f>ROUND(AVERAGEIF(Table1[director_name],A1580,Table1[imdb_score]),2)</f>
        <v>5.4</v>
      </c>
    </row>
    <row r="1581" spans="1:3">
      <c r="A1581" s="21" t="str">
        <v>Steven Brill</v>
      </c>
      <c r="B1581" s="21">
        <f>COUNTIF(Table1[director_name],A1581)</f>
        <v>4</v>
      </c>
      <c r="C1581" s="43">
        <f>ROUND(AVERAGEIF(Table1[director_name],A1581,Table1[imdb_score]),2)</f>
        <v>5.68</v>
      </c>
    </row>
    <row r="1582" spans="1:3">
      <c r="A1582" s="21" t="str">
        <v>Steven E. de Souza</v>
      </c>
      <c r="B1582" s="21">
        <f>COUNTIF(Table1[director_name],A1582)</f>
        <v>1</v>
      </c>
      <c r="C1582" s="43">
        <f>ROUND(AVERAGEIF(Table1[director_name],A1582,Table1[imdb_score]),2)</f>
        <v>3.8</v>
      </c>
    </row>
    <row r="1583" spans="1:3">
      <c r="A1583" s="21" t="str">
        <v>Steven Quale</v>
      </c>
      <c r="B1583" s="21">
        <f>COUNTIF(Table1[director_name],A1583)</f>
        <v>2</v>
      </c>
      <c r="C1583" s="43">
        <f>ROUND(AVERAGEIF(Table1[director_name],A1583,Table1[imdb_score]),2)</f>
        <v>5.85</v>
      </c>
    </row>
    <row r="1584" spans="1:3">
      <c r="A1584" s="21" t="str">
        <v>Steven R. Monroe</v>
      </c>
      <c r="B1584" s="21">
        <f>COUNTIF(Table1[director_name],A1584)</f>
        <v>1</v>
      </c>
      <c r="C1584" s="43">
        <f>ROUND(AVERAGEIF(Table1[director_name],A1584,Table1[imdb_score]),2)</f>
        <v>6.3</v>
      </c>
    </row>
    <row r="1585" spans="1:3">
      <c r="A1585" s="21" t="str">
        <v>Steven Seagal</v>
      </c>
      <c r="B1585" s="21">
        <f>COUNTIF(Table1[director_name],A1585)</f>
        <v>1</v>
      </c>
      <c r="C1585" s="43">
        <f>ROUND(AVERAGEIF(Table1[director_name],A1585,Table1[imdb_score]),2)</f>
        <v>4.4000000000000004</v>
      </c>
    </row>
    <row r="1586" spans="1:3">
      <c r="A1586" s="21" t="str">
        <v>Steven Shainberg</v>
      </c>
      <c r="B1586" s="21">
        <f>COUNTIF(Table1[director_name],A1586)</f>
        <v>2</v>
      </c>
      <c r="C1586" s="43">
        <f>ROUND(AVERAGEIF(Table1[director_name],A1586,Table1[imdb_score]),2)</f>
        <v>6.8</v>
      </c>
    </row>
    <row r="1587" spans="1:3">
      <c r="A1587" s="21" t="str">
        <v>Steven Soderbergh</v>
      </c>
      <c r="B1587" s="21">
        <f>COUNTIF(Table1[director_name],A1587)</f>
        <v>15</v>
      </c>
      <c r="C1587" s="43">
        <f>ROUND(AVERAGEIF(Table1[director_name],A1587,Table1[imdb_score]),2)</f>
        <v>6.68</v>
      </c>
    </row>
    <row r="1588" spans="1:3">
      <c r="A1588" s="21" t="str">
        <v>Steven Spielberg</v>
      </c>
      <c r="B1588" s="21">
        <f>COUNTIF(Table1[director_name],A1588)</f>
        <v>25</v>
      </c>
      <c r="C1588" s="43">
        <f>ROUND(AVERAGEIF(Table1[director_name],A1588,Table1[imdb_score]),2)</f>
        <v>7.54</v>
      </c>
    </row>
    <row r="1589" spans="1:3">
      <c r="A1589" s="21" t="str">
        <v>Steven Zaillian</v>
      </c>
      <c r="B1589" s="21">
        <f>COUNTIF(Table1[director_name],A1589)</f>
        <v>2</v>
      </c>
      <c r="C1589" s="43">
        <f>ROUND(AVERAGEIF(Table1[director_name],A1589,Table1[imdb_score]),2)</f>
        <v>6.35</v>
      </c>
    </row>
    <row r="1590" spans="1:3">
      <c r="A1590" s="21" t="str">
        <v>Stewart Hendler</v>
      </c>
      <c r="B1590" s="21">
        <f>COUNTIF(Table1[director_name],A1590)</f>
        <v>1</v>
      </c>
      <c r="C1590" s="43">
        <f>ROUND(AVERAGEIF(Table1[director_name],A1590,Table1[imdb_score]),2)</f>
        <v>5.0999999999999996</v>
      </c>
    </row>
    <row r="1591" spans="1:3">
      <c r="A1591" s="21" t="str">
        <v>Stig Bergqvist</v>
      </c>
      <c r="B1591" s="21">
        <f>COUNTIF(Table1[director_name],A1591)</f>
        <v>1</v>
      </c>
      <c r="C1591" s="43">
        <f>ROUND(AVERAGEIF(Table1[director_name],A1591,Table1[imdb_score]),2)</f>
        <v>6.1</v>
      </c>
    </row>
    <row r="1592" spans="1:3">
      <c r="A1592" s="21" t="str">
        <v>Stiles White</v>
      </c>
      <c r="B1592" s="21">
        <f>COUNTIF(Table1[director_name],A1592)</f>
        <v>1</v>
      </c>
      <c r="C1592" s="43">
        <f>ROUND(AVERAGEIF(Table1[director_name],A1592,Table1[imdb_score]),2)</f>
        <v>4.4000000000000004</v>
      </c>
    </row>
    <row r="1593" spans="1:3">
      <c r="A1593" s="21" t="str">
        <v>Stuart Baird</v>
      </c>
      <c r="B1593" s="21">
        <f>COUNTIF(Table1[director_name],A1593)</f>
        <v>2</v>
      </c>
      <c r="C1593" s="43">
        <f>ROUND(AVERAGEIF(Table1[director_name],A1593,Table1[imdb_score]),2)</f>
        <v>6.4</v>
      </c>
    </row>
    <row r="1594" spans="1:3">
      <c r="A1594" s="21" t="str">
        <v>Stuart Beattie</v>
      </c>
      <c r="B1594" s="21">
        <f>COUNTIF(Table1[director_name],A1594)</f>
        <v>1</v>
      </c>
      <c r="C1594" s="43">
        <f>ROUND(AVERAGEIF(Table1[director_name],A1594,Table1[imdb_score]),2)</f>
        <v>5.0999999999999996</v>
      </c>
    </row>
    <row r="1595" spans="1:3">
      <c r="A1595" s="21" t="str">
        <v>Stuart Gillard</v>
      </c>
      <c r="B1595" s="21">
        <f>COUNTIF(Table1[director_name],A1595)</f>
        <v>1</v>
      </c>
      <c r="C1595" s="43">
        <f>ROUND(AVERAGEIF(Table1[director_name],A1595,Table1[imdb_score]),2)</f>
        <v>4.8</v>
      </c>
    </row>
    <row r="1596" spans="1:3">
      <c r="A1596" s="21" t="str">
        <v>Stuart Gordon</v>
      </c>
      <c r="B1596" s="21">
        <f>COUNTIF(Table1[director_name],A1596)</f>
        <v>2</v>
      </c>
      <c r="C1596" s="43">
        <f>ROUND(AVERAGEIF(Table1[director_name],A1596,Table1[imdb_score]),2)</f>
        <v>6.1</v>
      </c>
    </row>
    <row r="1597" spans="1:3">
      <c r="A1597" s="21" t="str">
        <v>Sue Corcoran</v>
      </c>
      <c r="B1597" s="21">
        <f>COUNTIF(Table1[director_name],A1597)</f>
        <v>1</v>
      </c>
      <c r="C1597" s="43">
        <f>ROUND(AVERAGEIF(Table1[director_name],A1597,Table1[imdb_score]),2)</f>
        <v>4.7</v>
      </c>
    </row>
    <row r="1598" spans="1:3">
      <c r="A1598" s="21" t="str">
        <v>Susan Seidelman</v>
      </c>
      <c r="B1598" s="21">
        <f>COUNTIF(Table1[director_name],A1598)</f>
        <v>1</v>
      </c>
      <c r="C1598" s="43">
        <f>ROUND(AVERAGEIF(Table1[director_name],A1598,Table1[imdb_score]),2)</f>
        <v>6.5</v>
      </c>
    </row>
    <row r="1599" spans="1:3">
      <c r="A1599" s="21" t="str">
        <v>Susan Stroman</v>
      </c>
      <c r="B1599" s="21">
        <f>COUNTIF(Table1[director_name],A1599)</f>
        <v>1</v>
      </c>
      <c r="C1599" s="43">
        <f>ROUND(AVERAGEIF(Table1[director_name],A1599,Table1[imdb_score]),2)</f>
        <v>6.4</v>
      </c>
    </row>
    <row r="1600" spans="1:3">
      <c r="A1600" s="21" t="str">
        <v>Susanna White</v>
      </c>
      <c r="B1600" s="21">
        <f>COUNTIF(Table1[director_name],A1600)</f>
        <v>1</v>
      </c>
      <c r="C1600" s="43">
        <f>ROUND(AVERAGEIF(Table1[director_name],A1600,Table1[imdb_score]),2)</f>
        <v>6.1</v>
      </c>
    </row>
    <row r="1601" spans="1:3">
      <c r="A1601" s="21" t="str">
        <v>Susanne Bier</v>
      </c>
      <c r="B1601" s="21">
        <f>COUNTIF(Table1[director_name],A1601)</f>
        <v>1</v>
      </c>
      <c r="C1601" s="43">
        <f>ROUND(AVERAGEIF(Table1[director_name],A1601,Table1[imdb_score]),2)</f>
        <v>7.2</v>
      </c>
    </row>
    <row r="1602" spans="1:3">
      <c r="A1602" s="21" t="str">
        <v>Sydney Pollack</v>
      </c>
      <c r="B1602" s="21">
        <f>COUNTIF(Table1[director_name],A1602)</f>
        <v>5</v>
      </c>
      <c r="C1602" s="43">
        <f>ROUND(AVERAGEIF(Table1[director_name],A1602,Table1[imdb_score]),2)</f>
        <v>6.58</v>
      </c>
    </row>
    <row r="1603" spans="1:3">
      <c r="A1603" s="21" t="str">
        <v>Sylvain Chomet</v>
      </c>
      <c r="B1603" s="21">
        <f>COUNTIF(Table1[director_name],A1603)</f>
        <v>1</v>
      </c>
      <c r="C1603" s="43">
        <f>ROUND(AVERAGEIF(Table1[director_name],A1603,Table1[imdb_score]),2)</f>
        <v>7.8</v>
      </c>
    </row>
    <row r="1604" spans="1:3">
      <c r="A1604" s="21" t="str">
        <v>Sylvain White</v>
      </c>
      <c r="B1604" s="21">
        <f>COUNTIF(Table1[director_name],A1604)</f>
        <v>2</v>
      </c>
      <c r="C1604" s="43">
        <f>ROUND(AVERAGEIF(Table1[director_name],A1604,Table1[imdb_score]),2)</f>
        <v>5.8</v>
      </c>
    </row>
    <row r="1605" spans="1:3">
      <c r="A1605" s="21" t="str">
        <v>Sylvester Stallone</v>
      </c>
      <c r="B1605" s="21">
        <f>COUNTIF(Table1[director_name],A1605)</f>
        <v>2</v>
      </c>
      <c r="C1605" s="43">
        <f>ROUND(AVERAGEIF(Table1[director_name],A1605,Table1[imdb_score]),2)</f>
        <v>6.85</v>
      </c>
    </row>
    <row r="1606" spans="1:3">
      <c r="A1606" s="21" t="str">
        <v>Sylvio Tabet</v>
      </c>
      <c r="B1606" s="21">
        <f>COUNTIF(Table1[director_name],A1606)</f>
        <v>1</v>
      </c>
      <c r="C1606" s="43">
        <f>ROUND(AVERAGEIF(Table1[director_name],A1606,Table1[imdb_score]),2)</f>
        <v>3.8</v>
      </c>
    </row>
    <row r="1607" spans="1:3">
      <c r="A1607" s="21" t="str">
        <v>Takao Okawara</v>
      </c>
      <c r="B1607" s="21">
        <f>COUNTIF(Table1[director_name],A1607)</f>
        <v>1</v>
      </c>
      <c r="C1607" s="43">
        <f>ROUND(AVERAGEIF(Table1[director_name],A1607,Table1[imdb_score]),2)</f>
        <v>6</v>
      </c>
    </row>
    <row r="1608" spans="1:3">
      <c r="A1608" s="21" t="str">
        <v>Takashi Shimizu</v>
      </c>
      <c r="B1608" s="21">
        <f>COUNTIF(Table1[director_name],A1608)</f>
        <v>2</v>
      </c>
      <c r="C1608" s="43">
        <f>ROUND(AVERAGEIF(Table1[director_name],A1608,Table1[imdb_score]),2)</f>
        <v>5.45</v>
      </c>
    </row>
    <row r="1609" spans="1:3">
      <c r="A1609" s="21" t="str">
        <v>Takeshi Kitano</v>
      </c>
      <c r="B1609" s="21">
        <f>COUNTIF(Table1[director_name],A1609)</f>
        <v>1</v>
      </c>
      <c r="C1609" s="43">
        <f>ROUND(AVERAGEIF(Table1[director_name],A1609,Table1[imdb_score]),2)</f>
        <v>7.2</v>
      </c>
    </row>
    <row r="1610" spans="1:3">
      <c r="A1610" s="21" t="str">
        <v>Tamara Jenkins</v>
      </c>
      <c r="B1610" s="21">
        <f>COUNTIF(Table1[director_name],A1610)</f>
        <v>1</v>
      </c>
      <c r="C1610" s="43">
        <f>ROUND(AVERAGEIF(Table1[director_name],A1610,Table1[imdb_score]),2)</f>
        <v>6.6</v>
      </c>
    </row>
    <row r="1611" spans="1:3">
      <c r="A1611" s="21" t="str">
        <v>Tamra Davis</v>
      </c>
      <c r="B1611" s="21">
        <f>COUNTIF(Table1[director_name],A1611)</f>
        <v>2</v>
      </c>
      <c r="C1611" s="43">
        <f>ROUND(AVERAGEIF(Table1[director_name],A1611,Table1[imdb_score]),2)</f>
        <v>5</v>
      </c>
    </row>
    <row r="1612" spans="1:3">
      <c r="A1612" s="21" t="str">
        <v>Tarsem Singh</v>
      </c>
      <c r="B1612" s="21">
        <f>COUNTIF(Table1[director_name],A1612)</f>
        <v>4</v>
      </c>
      <c r="C1612" s="43">
        <f>ROUND(AVERAGEIF(Table1[director_name],A1612,Table1[imdb_score]),2)</f>
        <v>6.13</v>
      </c>
    </row>
    <row r="1613" spans="1:3">
      <c r="A1613" s="21" t="str">
        <v>Tate Taylor</v>
      </c>
      <c r="B1613" s="21">
        <f>COUNTIF(Table1[director_name],A1613)</f>
        <v>2</v>
      </c>
      <c r="C1613" s="43">
        <f>ROUND(AVERAGEIF(Table1[director_name],A1613,Table1[imdb_score]),2)</f>
        <v>7.5</v>
      </c>
    </row>
    <row r="1614" spans="1:3">
      <c r="A1614" s="21" t="str">
        <v>Taylor Hackford</v>
      </c>
      <c r="B1614" s="21">
        <f>COUNTIF(Table1[director_name],A1614)</f>
        <v>6</v>
      </c>
      <c r="C1614" s="43">
        <f>ROUND(AVERAGEIF(Table1[director_name],A1614,Table1[imdb_score]),2)</f>
        <v>6.88</v>
      </c>
    </row>
    <row r="1615" spans="1:3">
      <c r="A1615" s="21" t="str">
        <v>Ted Demme</v>
      </c>
      <c r="B1615" s="21">
        <f>COUNTIF(Table1[director_name],A1615)</f>
        <v>1</v>
      </c>
      <c r="C1615" s="43">
        <f>ROUND(AVERAGEIF(Table1[director_name],A1615,Table1[imdb_score]),2)</f>
        <v>7.6</v>
      </c>
    </row>
    <row r="1616" spans="1:3">
      <c r="A1616" s="21" t="str">
        <v>Teddy Chan</v>
      </c>
      <c r="B1616" s="21">
        <f>COUNTIF(Table1[director_name],A1616)</f>
        <v>1</v>
      </c>
      <c r="C1616" s="43">
        <f>ROUND(AVERAGEIF(Table1[director_name],A1616,Table1[imdb_score]),2)</f>
        <v>6.5</v>
      </c>
    </row>
    <row r="1617" spans="1:3">
      <c r="A1617" s="21" t="str">
        <v>Terence Davies</v>
      </c>
      <c r="B1617" s="21">
        <f>COUNTIF(Table1[director_name],A1617)</f>
        <v>1</v>
      </c>
      <c r="C1617" s="43">
        <f>ROUND(AVERAGEIF(Table1[director_name],A1617,Table1[imdb_score]),2)</f>
        <v>7.1</v>
      </c>
    </row>
    <row r="1618" spans="1:3">
      <c r="A1618" s="21" t="str">
        <v>Terence Young</v>
      </c>
      <c r="B1618" s="21">
        <f>COUNTIF(Table1[director_name],A1618)</f>
        <v>3</v>
      </c>
      <c r="C1618" s="43">
        <f>ROUND(AVERAGEIF(Table1[director_name],A1618,Table1[imdb_score]),2)</f>
        <v>7.27</v>
      </c>
    </row>
    <row r="1619" spans="1:3">
      <c r="A1619" s="21" t="str">
        <v>Terrence Malick</v>
      </c>
      <c r="B1619" s="21">
        <f>COUNTIF(Table1[director_name],A1619)</f>
        <v>3</v>
      </c>
      <c r="C1619" s="43">
        <f>ROUND(AVERAGEIF(Table1[director_name],A1619,Table1[imdb_score]),2)</f>
        <v>7</v>
      </c>
    </row>
    <row r="1620" spans="1:3">
      <c r="A1620" s="21" t="str">
        <v>Terry George</v>
      </c>
      <c r="B1620" s="21">
        <f>COUNTIF(Table1[director_name],A1620)</f>
        <v>1</v>
      </c>
      <c r="C1620" s="43">
        <f>ROUND(AVERAGEIF(Table1[director_name],A1620,Table1[imdb_score]),2)</f>
        <v>8.1</v>
      </c>
    </row>
    <row r="1621" spans="1:3">
      <c r="A1621" s="21" t="str">
        <v>Terry Gilliam</v>
      </c>
      <c r="B1621" s="21">
        <f>COUNTIF(Table1[director_name],A1621)</f>
        <v>7</v>
      </c>
      <c r="C1621" s="43">
        <f>ROUND(AVERAGEIF(Table1[director_name],A1621,Table1[imdb_score]),2)</f>
        <v>7.33</v>
      </c>
    </row>
    <row r="1622" spans="1:3">
      <c r="A1622" s="21" t="str">
        <v>Terry Zwigoff</v>
      </c>
      <c r="B1622" s="21">
        <f>COUNTIF(Table1[director_name],A1622)</f>
        <v>2</v>
      </c>
      <c r="C1622" s="43">
        <f>ROUND(AVERAGEIF(Table1[director_name],A1622,Table1[imdb_score]),2)</f>
        <v>7.25</v>
      </c>
    </row>
    <row r="1623" spans="1:3">
      <c r="A1623" s="21" t="str">
        <v>Thaddeus O'Sullivan</v>
      </c>
      <c r="B1623" s="21">
        <f>COUNTIF(Table1[director_name],A1623)</f>
        <v>1</v>
      </c>
      <c r="C1623" s="43">
        <f>ROUND(AVERAGEIF(Table1[director_name],A1623,Table1[imdb_score]),2)</f>
        <v>6.7</v>
      </c>
    </row>
    <row r="1624" spans="1:3">
      <c r="A1624" s="21" t="str">
        <v>Thea Sharrock</v>
      </c>
      <c r="B1624" s="21">
        <f>COUNTIF(Table1[director_name],A1624)</f>
        <v>1</v>
      </c>
      <c r="C1624" s="43">
        <f>ROUND(AVERAGEIF(Table1[director_name],A1624,Table1[imdb_score]),2)</f>
        <v>7.6</v>
      </c>
    </row>
    <row r="1625" spans="1:3">
      <c r="A1625" s="21" t="str">
        <v>Theodore Melfi</v>
      </c>
      <c r="B1625" s="21">
        <f>COUNTIF(Table1[director_name],A1625)</f>
        <v>1</v>
      </c>
      <c r="C1625" s="43">
        <f>ROUND(AVERAGEIF(Table1[director_name],A1625,Table1[imdb_score]),2)</f>
        <v>7.3</v>
      </c>
    </row>
    <row r="1626" spans="1:3">
      <c r="A1626" s="21" t="str">
        <v>Theodore Witcher</v>
      </c>
      <c r="B1626" s="21">
        <f>COUNTIF(Table1[director_name],A1626)</f>
        <v>1</v>
      </c>
      <c r="C1626" s="43">
        <f>ROUND(AVERAGEIF(Table1[director_name],A1626,Table1[imdb_score]),2)</f>
        <v>7.4</v>
      </c>
    </row>
    <row r="1627" spans="1:3">
      <c r="A1627" s="21" t="str">
        <v>Thomas Bezucha</v>
      </c>
      <c r="B1627" s="21">
        <f>COUNTIF(Table1[director_name],A1627)</f>
        <v>2</v>
      </c>
      <c r="C1627" s="43">
        <f>ROUND(AVERAGEIF(Table1[director_name],A1627,Table1[imdb_score]),2)</f>
        <v>6.05</v>
      </c>
    </row>
    <row r="1628" spans="1:3">
      <c r="A1628" s="21" t="str">
        <v>Thomas Carter</v>
      </c>
      <c r="B1628" s="21">
        <f>COUNTIF(Table1[director_name],A1628)</f>
        <v>3</v>
      </c>
      <c r="C1628" s="43">
        <f>ROUND(AVERAGEIF(Table1[director_name],A1628,Table1[imdb_score]),2)</f>
        <v>6.67</v>
      </c>
    </row>
    <row r="1629" spans="1:3">
      <c r="A1629" s="21" t="str">
        <v>Thomas Vinterberg</v>
      </c>
      <c r="B1629" s="21">
        <f>COUNTIF(Table1[director_name],A1629)</f>
        <v>3</v>
      </c>
      <c r="C1629" s="43">
        <f>ROUND(AVERAGEIF(Table1[director_name],A1629,Table1[imdb_score]),2)</f>
        <v>7.67</v>
      </c>
    </row>
    <row r="1630" spans="1:3">
      <c r="A1630" s="21" t="str">
        <v>Thor Freudenthal</v>
      </c>
      <c r="B1630" s="21">
        <f>COUNTIF(Table1[director_name],A1630)</f>
        <v>3</v>
      </c>
      <c r="C1630" s="43">
        <f>ROUND(AVERAGEIF(Table1[director_name],A1630,Table1[imdb_score]),2)</f>
        <v>5.83</v>
      </c>
    </row>
    <row r="1631" spans="1:3">
      <c r="A1631" s="21" t="str">
        <v>Ti West</v>
      </c>
      <c r="B1631" s="21">
        <f>COUNTIF(Table1[director_name],A1631)</f>
        <v>2</v>
      </c>
      <c r="C1631" s="43">
        <f>ROUND(AVERAGEIF(Table1[director_name],A1631,Table1[imdb_score]),2)</f>
        <v>5.95</v>
      </c>
    </row>
    <row r="1632" spans="1:3">
      <c r="A1632" s="21" t="str">
        <v>Tim Blake Nelson</v>
      </c>
      <c r="B1632" s="21">
        <f>COUNTIF(Table1[director_name],A1632)</f>
        <v>1</v>
      </c>
      <c r="C1632" s="43">
        <f>ROUND(AVERAGEIF(Table1[director_name],A1632,Table1[imdb_score]),2)</f>
        <v>6.2</v>
      </c>
    </row>
    <row r="1633" spans="1:3">
      <c r="A1633" s="21" t="str">
        <v>Tim Boxell</v>
      </c>
      <c r="B1633" s="21">
        <f>COUNTIF(Table1[director_name],A1633)</f>
        <v>1</v>
      </c>
      <c r="C1633" s="43">
        <f>ROUND(AVERAGEIF(Table1[director_name],A1633,Table1[imdb_score]),2)</f>
        <v>6.6</v>
      </c>
    </row>
    <row r="1634" spans="1:3">
      <c r="A1634" s="21" t="str">
        <v>Tim Burton</v>
      </c>
      <c r="B1634" s="21">
        <f>COUNTIF(Table1[director_name],A1634)</f>
        <v>14</v>
      </c>
      <c r="C1634" s="43">
        <f>ROUND(AVERAGEIF(Table1[director_name],A1634,Table1[imdb_score]),2)</f>
        <v>7.05</v>
      </c>
    </row>
    <row r="1635" spans="1:3">
      <c r="A1635" s="21" t="str">
        <v>Tim Chambers</v>
      </c>
      <c r="B1635" s="21">
        <f>COUNTIF(Table1[director_name],A1635)</f>
        <v>1</v>
      </c>
      <c r="C1635" s="43">
        <f>ROUND(AVERAGEIF(Table1[director_name],A1635,Table1[imdb_score]),2)</f>
        <v>6.5</v>
      </c>
    </row>
    <row r="1636" spans="1:3">
      <c r="A1636" s="21" t="str">
        <v>Tim Heidecker</v>
      </c>
      <c r="B1636" s="21">
        <f>COUNTIF(Table1[director_name],A1636)</f>
        <v>1</v>
      </c>
      <c r="C1636" s="43">
        <f>ROUND(AVERAGEIF(Table1[director_name],A1636,Table1[imdb_score]),2)</f>
        <v>5.3</v>
      </c>
    </row>
    <row r="1637" spans="1:3">
      <c r="A1637" s="21" t="str">
        <v>Tim Hill</v>
      </c>
      <c r="B1637" s="21">
        <f>COUNTIF(Table1[director_name],A1637)</f>
        <v>4</v>
      </c>
      <c r="C1637" s="43">
        <f>ROUND(AVERAGEIF(Table1[director_name],A1637,Table1[imdb_score]),2)</f>
        <v>5.55</v>
      </c>
    </row>
    <row r="1638" spans="1:3">
      <c r="A1638" s="21" t="str">
        <v>Tim Hunter</v>
      </c>
      <c r="B1638" s="21">
        <f>COUNTIF(Table1[director_name],A1638)</f>
        <v>1</v>
      </c>
      <c r="C1638" s="43">
        <f>ROUND(AVERAGEIF(Table1[director_name],A1638,Table1[imdb_score]),2)</f>
        <v>7.1</v>
      </c>
    </row>
    <row r="1639" spans="1:3">
      <c r="A1639" s="21" t="str">
        <v>Tim Johnson</v>
      </c>
      <c r="B1639" s="21">
        <f>COUNTIF(Table1[director_name],A1639)</f>
        <v>2</v>
      </c>
      <c r="C1639" s="43">
        <f>ROUND(AVERAGEIF(Table1[director_name],A1639,Table1[imdb_score]),2)</f>
        <v>6.75</v>
      </c>
    </row>
    <row r="1640" spans="1:3">
      <c r="A1640" s="21" t="str">
        <v>Tim McCanlies</v>
      </c>
      <c r="B1640" s="21">
        <f>COUNTIF(Table1[director_name],A1640)</f>
        <v>1</v>
      </c>
      <c r="C1640" s="43">
        <f>ROUND(AVERAGEIF(Table1[director_name],A1640,Table1[imdb_score]),2)</f>
        <v>7.6</v>
      </c>
    </row>
    <row r="1641" spans="1:3">
      <c r="A1641" s="21" t="str">
        <v>Tim Miller</v>
      </c>
      <c r="B1641" s="21">
        <f>COUNTIF(Table1[director_name],A1641)</f>
        <v>1</v>
      </c>
      <c r="C1641" s="43">
        <f>ROUND(AVERAGEIF(Table1[director_name],A1641,Table1[imdb_score]),2)</f>
        <v>8.1</v>
      </c>
    </row>
    <row r="1642" spans="1:3">
      <c r="A1642" s="21" t="str">
        <v>Tim Robbins</v>
      </c>
      <c r="B1642" s="21">
        <f>COUNTIF(Table1[director_name],A1642)</f>
        <v>2</v>
      </c>
      <c r="C1642" s="43">
        <f>ROUND(AVERAGEIF(Table1[director_name],A1642,Table1[imdb_score]),2)</f>
        <v>7.25</v>
      </c>
    </row>
    <row r="1643" spans="1:3">
      <c r="A1643" s="21" t="str">
        <v>Tim Story</v>
      </c>
      <c r="B1643" s="21">
        <f>COUNTIF(Table1[director_name],A1643)</f>
        <v>6</v>
      </c>
      <c r="C1643" s="43">
        <f>ROUND(AVERAGEIF(Table1[director_name],A1643,Table1[imdb_score]),2)</f>
        <v>6.05</v>
      </c>
    </row>
    <row r="1644" spans="1:3">
      <c r="A1644" s="21" t="str">
        <v>Timothy Björklund</v>
      </c>
      <c r="B1644" s="21">
        <f>COUNTIF(Table1[director_name],A1644)</f>
        <v>1</v>
      </c>
      <c r="C1644" s="43">
        <f>ROUND(AVERAGEIF(Table1[director_name],A1644,Table1[imdb_score]),2)</f>
        <v>5.8</v>
      </c>
    </row>
    <row r="1645" spans="1:3">
      <c r="A1645" s="21" t="str">
        <v>Timothy Hines</v>
      </c>
      <c r="B1645" s="21">
        <f>COUNTIF(Table1[director_name],A1645)</f>
        <v>1</v>
      </c>
      <c r="C1645" s="43">
        <f>ROUND(AVERAGEIF(Table1[director_name],A1645,Table1[imdb_score]),2)</f>
        <v>7.5</v>
      </c>
    </row>
    <row r="1646" spans="1:3">
      <c r="A1646" s="21" t="str">
        <v>Timur Bekmambetov</v>
      </c>
      <c r="B1646" s="21">
        <f>COUNTIF(Table1[director_name],A1646)</f>
        <v>3</v>
      </c>
      <c r="C1646" s="43">
        <f>ROUND(AVERAGEIF(Table1[director_name],A1646,Table1[imdb_score]),2)</f>
        <v>6.37</v>
      </c>
    </row>
    <row r="1647" spans="1:3">
      <c r="A1647" s="21" t="str">
        <v>Tina Gordon Chism</v>
      </c>
      <c r="B1647" s="21">
        <f>COUNTIF(Table1[director_name],A1647)</f>
        <v>1</v>
      </c>
      <c r="C1647" s="43">
        <f>ROUND(AVERAGEIF(Table1[director_name],A1647,Table1[imdb_score]),2)</f>
        <v>5.3</v>
      </c>
    </row>
    <row r="1648" spans="1:3">
      <c r="A1648" s="21" t="str">
        <v>Tobe Hooper</v>
      </c>
      <c r="B1648" s="21">
        <f>COUNTIF(Table1[director_name],A1648)</f>
        <v>4</v>
      </c>
      <c r="C1648" s="43">
        <f>ROUND(AVERAGEIF(Table1[director_name],A1648,Table1[imdb_score]),2)</f>
        <v>6.48</v>
      </c>
    </row>
    <row r="1649" spans="1:3">
      <c r="A1649" s="21" t="str">
        <v>Tod Williams</v>
      </c>
      <c r="B1649" s="21">
        <f>COUNTIF(Table1[director_name],A1649)</f>
        <v>1</v>
      </c>
      <c r="C1649" s="43">
        <f>ROUND(AVERAGEIF(Table1[director_name],A1649,Table1[imdb_score]),2)</f>
        <v>5.7</v>
      </c>
    </row>
    <row r="1650" spans="1:3">
      <c r="A1650" s="21" t="str">
        <v>Todd Field</v>
      </c>
      <c r="B1650" s="21">
        <f>COUNTIF(Table1[director_name],A1650)</f>
        <v>2</v>
      </c>
      <c r="C1650" s="43">
        <f>ROUND(AVERAGEIF(Table1[director_name],A1650,Table1[imdb_score]),2)</f>
        <v>7.55</v>
      </c>
    </row>
    <row r="1651" spans="1:3">
      <c r="A1651" s="21" t="str">
        <v>Todd Graff</v>
      </c>
      <c r="B1651" s="21">
        <f>COUNTIF(Table1[director_name],A1651)</f>
        <v>2</v>
      </c>
      <c r="C1651" s="43">
        <f>ROUND(AVERAGEIF(Table1[director_name],A1651,Table1[imdb_score]),2)</f>
        <v>6.05</v>
      </c>
    </row>
    <row r="1652" spans="1:3">
      <c r="A1652" s="21" t="str">
        <v>Todd Haynes</v>
      </c>
      <c r="B1652" s="21">
        <f>COUNTIF(Table1[director_name],A1652)</f>
        <v>2</v>
      </c>
      <c r="C1652" s="43">
        <f>ROUND(AVERAGEIF(Table1[director_name],A1652,Table1[imdb_score]),2)</f>
        <v>7.2</v>
      </c>
    </row>
    <row r="1653" spans="1:3">
      <c r="A1653" s="21" t="str">
        <v>Todd Lincoln</v>
      </c>
      <c r="B1653" s="21">
        <f>COUNTIF(Table1[director_name],A1653)</f>
        <v>1</v>
      </c>
      <c r="C1653" s="43">
        <f>ROUND(AVERAGEIF(Table1[director_name],A1653,Table1[imdb_score]),2)</f>
        <v>4.0999999999999996</v>
      </c>
    </row>
    <row r="1654" spans="1:3">
      <c r="A1654" s="21" t="str">
        <v>Todd Phillips</v>
      </c>
      <c r="B1654" s="21">
        <f>COUNTIF(Table1[director_name],A1654)</f>
        <v>7</v>
      </c>
      <c r="C1654" s="43">
        <f>ROUND(AVERAGEIF(Table1[director_name],A1654,Table1[imdb_score]),2)</f>
        <v>6.66</v>
      </c>
    </row>
    <row r="1655" spans="1:3">
      <c r="A1655" s="21" t="str">
        <v>Todd Solondz</v>
      </c>
      <c r="B1655" s="21">
        <f>COUNTIF(Table1[director_name],A1655)</f>
        <v>2</v>
      </c>
      <c r="C1655" s="43">
        <f>ROUND(AVERAGEIF(Table1[director_name],A1655,Table1[imdb_score]),2)</f>
        <v>7.65</v>
      </c>
    </row>
    <row r="1656" spans="1:3">
      <c r="A1656" s="21" t="str">
        <v>Todd Strauss-Schulson</v>
      </c>
      <c r="B1656" s="21">
        <f>COUNTIF(Table1[director_name],A1656)</f>
        <v>1</v>
      </c>
      <c r="C1656" s="43">
        <f>ROUND(AVERAGEIF(Table1[director_name],A1656,Table1[imdb_score]),2)</f>
        <v>6.3</v>
      </c>
    </row>
    <row r="1657" spans="1:3">
      <c r="A1657" s="21" t="str">
        <v>Tom Brady</v>
      </c>
      <c r="B1657" s="21">
        <f>COUNTIF(Table1[director_name],A1657)</f>
        <v>1</v>
      </c>
      <c r="C1657" s="43">
        <f>ROUND(AVERAGEIF(Table1[director_name],A1657,Table1[imdb_score]),2)</f>
        <v>3.3</v>
      </c>
    </row>
    <row r="1658" spans="1:3">
      <c r="A1658" s="21" t="str">
        <v>Tom Dey</v>
      </c>
      <c r="B1658" s="21">
        <f>COUNTIF(Table1[director_name],A1658)</f>
        <v>3</v>
      </c>
      <c r="C1658" s="43">
        <f>ROUND(AVERAGEIF(Table1[director_name],A1658,Table1[imdb_score]),2)</f>
        <v>5.47</v>
      </c>
    </row>
    <row r="1659" spans="1:3">
      <c r="A1659" s="21" t="str">
        <v>Tom Ford</v>
      </c>
      <c r="B1659" s="21">
        <f>COUNTIF(Table1[director_name],A1659)</f>
        <v>1</v>
      </c>
      <c r="C1659" s="43">
        <f>ROUND(AVERAGEIF(Table1[director_name],A1659,Table1[imdb_score]),2)</f>
        <v>7.6</v>
      </c>
    </row>
    <row r="1660" spans="1:3">
      <c r="A1660" s="21" t="str">
        <v>Tom Gormican</v>
      </c>
      <c r="B1660" s="21">
        <f>COUNTIF(Table1[director_name],A1660)</f>
        <v>1</v>
      </c>
      <c r="C1660" s="43">
        <f>ROUND(AVERAGEIF(Table1[director_name],A1660,Table1[imdb_score]),2)</f>
        <v>6.1</v>
      </c>
    </row>
    <row r="1661" spans="1:3">
      <c r="A1661" s="21" t="str">
        <v>Tom Green</v>
      </c>
      <c r="B1661" s="21">
        <f>COUNTIF(Table1[director_name],A1661)</f>
        <v>1</v>
      </c>
      <c r="C1661" s="43">
        <f>ROUND(AVERAGEIF(Table1[director_name],A1661,Table1[imdb_score]),2)</f>
        <v>4.5</v>
      </c>
    </row>
    <row r="1662" spans="1:3">
      <c r="A1662" s="21" t="str">
        <v>Tom Hanks</v>
      </c>
      <c r="B1662" s="21">
        <f>COUNTIF(Table1[director_name],A1662)</f>
        <v>2</v>
      </c>
      <c r="C1662" s="43">
        <f>ROUND(AVERAGEIF(Table1[director_name],A1662,Table1[imdb_score]),2)</f>
        <v>6.5</v>
      </c>
    </row>
    <row r="1663" spans="1:3">
      <c r="A1663" s="21" t="str">
        <v>Tom Holland</v>
      </c>
      <c r="B1663" s="21">
        <f>COUNTIF(Table1[director_name],A1663)</f>
        <v>2</v>
      </c>
      <c r="C1663" s="43">
        <f>ROUND(AVERAGEIF(Table1[director_name],A1663,Table1[imdb_score]),2)</f>
        <v>6.1</v>
      </c>
    </row>
    <row r="1664" spans="1:3">
      <c r="A1664" s="21" t="str">
        <v>Tom Hooper</v>
      </c>
      <c r="B1664" s="21">
        <f>COUNTIF(Table1[director_name],A1664)</f>
        <v>3</v>
      </c>
      <c r="C1664" s="43">
        <f>ROUND(AVERAGEIF(Table1[director_name],A1664,Table1[imdb_score]),2)</f>
        <v>7.73</v>
      </c>
    </row>
    <row r="1665" spans="1:3">
      <c r="A1665" s="21" t="str">
        <v>Tom Kalin</v>
      </c>
      <c r="B1665" s="21">
        <f>COUNTIF(Table1[director_name],A1665)</f>
        <v>1</v>
      </c>
      <c r="C1665" s="43">
        <f>ROUND(AVERAGEIF(Table1[director_name],A1665,Table1[imdb_score]),2)</f>
        <v>5.9</v>
      </c>
    </row>
    <row r="1666" spans="1:3">
      <c r="A1666" s="21" t="str">
        <v>Tom McCarthy</v>
      </c>
      <c r="B1666" s="21">
        <f>COUNTIF(Table1[director_name],A1666)</f>
        <v>2</v>
      </c>
      <c r="C1666" s="43">
        <f>ROUND(AVERAGEIF(Table1[director_name],A1666,Table1[imdb_score]),2)</f>
        <v>7.9</v>
      </c>
    </row>
    <row r="1667" spans="1:3">
      <c r="A1667" s="21" t="str">
        <v>Tom McGrath</v>
      </c>
      <c r="B1667" s="21">
        <f>COUNTIF(Table1[director_name],A1667)</f>
        <v>1</v>
      </c>
      <c r="C1667" s="43">
        <f>ROUND(AVERAGEIF(Table1[director_name],A1667,Table1[imdb_score]),2)</f>
        <v>7.3</v>
      </c>
    </row>
    <row r="1668" spans="1:3">
      <c r="A1668" s="21" t="str">
        <v>Tom McLoughlin</v>
      </c>
      <c r="B1668" s="21">
        <f>COUNTIF(Table1[director_name],A1668)</f>
        <v>1</v>
      </c>
      <c r="C1668" s="43">
        <f>ROUND(AVERAGEIF(Table1[director_name],A1668,Table1[imdb_score]),2)</f>
        <v>5.9</v>
      </c>
    </row>
    <row r="1669" spans="1:3">
      <c r="A1669" s="21" t="str">
        <v>Tom Putnam</v>
      </c>
      <c r="B1669" s="21">
        <f>COUNTIF(Table1[director_name],A1669)</f>
        <v>1</v>
      </c>
      <c r="C1669" s="43">
        <f>ROUND(AVERAGEIF(Table1[director_name],A1669,Table1[imdb_score]),2)</f>
        <v>7.5</v>
      </c>
    </row>
    <row r="1670" spans="1:3">
      <c r="A1670" s="21" t="str">
        <v>Tom Sanchez</v>
      </c>
      <c r="B1670" s="21">
        <f>COUNTIF(Table1[director_name],A1670)</f>
        <v>1</v>
      </c>
      <c r="C1670" s="43">
        <f>ROUND(AVERAGEIF(Table1[director_name],A1670,Table1[imdb_score]),2)</f>
        <v>7.2</v>
      </c>
    </row>
    <row r="1671" spans="1:3">
      <c r="A1671" s="21" t="str">
        <v>Tom Schulman</v>
      </c>
      <c r="B1671" s="21">
        <f>COUNTIF(Table1[director_name],A1671)</f>
        <v>1</v>
      </c>
      <c r="C1671" s="43">
        <f>ROUND(AVERAGEIF(Table1[director_name],A1671,Table1[imdb_score]),2)</f>
        <v>5.3</v>
      </c>
    </row>
    <row r="1672" spans="1:3">
      <c r="A1672" s="21" t="str">
        <v>Tom Shadyac</v>
      </c>
      <c r="B1672" s="21">
        <f>COUNTIF(Table1[director_name],A1672)</f>
        <v>7</v>
      </c>
      <c r="C1672" s="43">
        <f>ROUND(AVERAGEIF(Table1[director_name],A1672,Table1[imdb_score]),2)</f>
        <v>6.31</v>
      </c>
    </row>
    <row r="1673" spans="1:3">
      <c r="A1673" s="21" t="str">
        <v>Tom Tykwer</v>
      </c>
      <c r="B1673" s="21">
        <f>COUNTIF(Table1[director_name],A1673)</f>
        <v>4</v>
      </c>
      <c r="C1673" s="43">
        <f>ROUND(AVERAGEIF(Table1[director_name],A1673,Table1[imdb_score]),2)</f>
        <v>7.33</v>
      </c>
    </row>
    <row r="1674" spans="1:3">
      <c r="A1674" s="21" t="str">
        <v>Tom Vaughan</v>
      </c>
      <c r="B1674" s="21">
        <f>COUNTIF(Table1[director_name],A1674)</f>
        <v>2</v>
      </c>
      <c r="C1674" s="43">
        <f>ROUND(AVERAGEIF(Table1[director_name],A1674,Table1[imdb_score]),2)</f>
        <v>6.3</v>
      </c>
    </row>
    <row r="1675" spans="1:3">
      <c r="A1675" s="21" t="str">
        <v>Tomas Alfredson</v>
      </c>
      <c r="B1675" s="21">
        <f>COUNTIF(Table1[director_name],A1675)</f>
        <v>1</v>
      </c>
      <c r="C1675" s="43">
        <f>ROUND(AVERAGEIF(Table1[director_name],A1675,Table1[imdb_score]),2)</f>
        <v>7.1</v>
      </c>
    </row>
    <row r="1676" spans="1:3">
      <c r="A1676" s="21" t="str">
        <v>Tomm Moore</v>
      </c>
      <c r="B1676" s="21">
        <f>COUNTIF(Table1[director_name],A1676)</f>
        <v>1</v>
      </c>
      <c r="C1676" s="43">
        <f>ROUND(AVERAGEIF(Table1[director_name],A1676,Table1[imdb_score]),2)</f>
        <v>7.7</v>
      </c>
    </row>
    <row r="1677" spans="1:3">
      <c r="A1677" s="21" t="str">
        <v>Tommy Lee Jones</v>
      </c>
      <c r="B1677" s="21">
        <f>COUNTIF(Table1[director_name],A1677)</f>
        <v>2</v>
      </c>
      <c r="C1677" s="43">
        <f>ROUND(AVERAGEIF(Table1[director_name],A1677,Table1[imdb_score]),2)</f>
        <v>7.05</v>
      </c>
    </row>
    <row r="1678" spans="1:3">
      <c r="A1678" s="21" t="str">
        <v>Tommy Lee Wallace</v>
      </c>
      <c r="B1678" s="21">
        <f>COUNTIF(Table1[director_name],A1678)</f>
        <v>1</v>
      </c>
      <c r="C1678" s="43">
        <f>ROUND(AVERAGEIF(Table1[director_name],A1678,Table1[imdb_score]),2)</f>
        <v>4.5999999999999996</v>
      </c>
    </row>
    <row r="1679" spans="1:3">
      <c r="A1679" s="21" t="str">
        <v>Tommy O'Haver</v>
      </c>
      <c r="B1679" s="21">
        <f>COUNTIF(Table1[director_name],A1679)</f>
        <v>2</v>
      </c>
      <c r="C1679" s="43">
        <f>ROUND(AVERAGEIF(Table1[director_name],A1679,Table1[imdb_score]),2)</f>
        <v>6.05</v>
      </c>
    </row>
    <row r="1680" spans="1:3">
      <c r="A1680" s="21" t="str">
        <v>Tommy Wirkola</v>
      </c>
      <c r="B1680" s="21">
        <f>COUNTIF(Table1[director_name],A1680)</f>
        <v>2</v>
      </c>
      <c r="C1680" s="43">
        <f>ROUND(AVERAGEIF(Table1[director_name],A1680,Table1[imdb_score]),2)</f>
        <v>6.25</v>
      </c>
    </row>
    <row r="1681" spans="1:3">
      <c r="A1681" s="21" t="str">
        <v>Tony Bancroft</v>
      </c>
      <c r="B1681" s="21">
        <f>COUNTIF(Table1[director_name],A1681)</f>
        <v>1</v>
      </c>
      <c r="C1681" s="43">
        <f>ROUND(AVERAGEIF(Table1[director_name],A1681,Table1[imdb_score]),2)</f>
        <v>7.5</v>
      </c>
    </row>
    <row r="1682" spans="1:3">
      <c r="A1682" s="21" t="str">
        <v>Tony Bill</v>
      </c>
      <c r="B1682" s="21">
        <f>COUNTIF(Table1[director_name],A1682)</f>
        <v>1</v>
      </c>
      <c r="C1682" s="43">
        <f>ROUND(AVERAGEIF(Table1[director_name],A1682,Table1[imdb_score]),2)</f>
        <v>6.6</v>
      </c>
    </row>
    <row r="1683" spans="1:3">
      <c r="A1683" s="21" t="str">
        <v>Tony Gilroy</v>
      </c>
      <c r="B1683" s="21">
        <f>COUNTIF(Table1[director_name],A1683)</f>
        <v>3</v>
      </c>
      <c r="C1683" s="43">
        <f>ROUND(AVERAGEIF(Table1[director_name],A1683,Table1[imdb_score]),2)</f>
        <v>6.73</v>
      </c>
    </row>
    <row r="1684" spans="1:3">
      <c r="A1684" s="21" t="str">
        <v>Tony Goldwyn</v>
      </c>
      <c r="B1684" s="21">
        <f>COUNTIF(Table1[director_name],A1684)</f>
        <v>2</v>
      </c>
      <c r="C1684" s="43">
        <f>ROUND(AVERAGEIF(Table1[director_name],A1684,Table1[imdb_score]),2)</f>
        <v>6.35</v>
      </c>
    </row>
    <row r="1685" spans="1:3">
      <c r="A1685" s="21" t="str">
        <v>Tony Jaa</v>
      </c>
      <c r="B1685" s="21">
        <f>COUNTIF(Table1[director_name],A1685)</f>
        <v>1</v>
      </c>
      <c r="C1685" s="43">
        <f>ROUND(AVERAGEIF(Table1[director_name],A1685,Table1[imdb_score]),2)</f>
        <v>6.2</v>
      </c>
    </row>
    <row r="1686" spans="1:3">
      <c r="A1686" s="21" t="str">
        <v>Tony Kaye</v>
      </c>
      <c r="B1686" s="21">
        <f>COUNTIF(Table1[director_name],A1686)</f>
        <v>1</v>
      </c>
      <c r="C1686" s="43">
        <f>ROUND(AVERAGEIF(Table1[director_name],A1686,Table1[imdb_score]),2)</f>
        <v>8.6</v>
      </c>
    </row>
    <row r="1687" spans="1:3">
      <c r="A1687" s="21" t="str">
        <v>Tony Maylam</v>
      </c>
      <c r="B1687" s="21">
        <f>COUNTIF(Table1[director_name],A1687)</f>
        <v>1</v>
      </c>
      <c r="C1687" s="43">
        <f>ROUND(AVERAGEIF(Table1[director_name],A1687,Table1[imdb_score]),2)</f>
        <v>6.2</v>
      </c>
    </row>
    <row r="1688" spans="1:3">
      <c r="A1688" s="21" t="str">
        <v>Tony Richardson</v>
      </c>
      <c r="B1688" s="21">
        <f>COUNTIF(Table1[director_name],A1688)</f>
        <v>1</v>
      </c>
      <c r="C1688" s="43">
        <f>ROUND(AVERAGEIF(Table1[director_name],A1688,Table1[imdb_score]),2)</f>
        <v>6</v>
      </c>
    </row>
    <row r="1689" spans="1:3">
      <c r="A1689" s="21" t="str">
        <v>Tony Scott</v>
      </c>
      <c r="B1689" s="21">
        <f>COUNTIF(Table1[director_name],A1689)</f>
        <v>12</v>
      </c>
      <c r="C1689" s="43">
        <f>ROUND(AVERAGEIF(Table1[director_name],A1689,Table1[imdb_score]),2)</f>
        <v>6.79</v>
      </c>
    </row>
    <row r="1690" spans="1:3">
      <c r="A1690" s="21" t="str">
        <v>Travis Cluff</v>
      </c>
      <c r="B1690" s="21">
        <f>COUNTIF(Table1[director_name],A1690)</f>
        <v>1</v>
      </c>
      <c r="C1690" s="43">
        <f>ROUND(AVERAGEIF(Table1[director_name],A1690,Table1[imdb_score]),2)</f>
        <v>4.2</v>
      </c>
    </row>
    <row r="1691" spans="1:3">
      <c r="A1691" s="21" t="str">
        <v>Trent Cooper</v>
      </c>
      <c r="B1691" s="21">
        <f>COUNTIF(Table1[director_name],A1691)</f>
        <v>1</v>
      </c>
      <c r="C1691" s="43">
        <f>ROUND(AVERAGEIF(Table1[director_name],A1691,Table1[imdb_score]),2)</f>
        <v>3.1</v>
      </c>
    </row>
    <row r="1692" spans="1:3">
      <c r="A1692" s="21" t="str">
        <v>Trey Parker</v>
      </c>
      <c r="B1692" s="21">
        <f>COUNTIF(Table1[director_name],A1692)</f>
        <v>3</v>
      </c>
      <c r="C1692" s="43">
        <f>ROUND(AVERAGEIF(Table1[director_name],A1692,Table1[imdb_score]),2)</f>
        <v>7.07</v>
      </c>
    </row>
    <row r="1693" spans="1:3">
      <c r="A1693" s="21" t="str">
        <v>Troy Duffy</v>
      </c>
      <c r="B1693" s="21">
        <f>COUNTIF(Table1[director_name],A1693)</f>
        <v>1</v>
      </c>
      <c r="C1693" s="43">
        <f>ROUND(AVERAGEIF(Table1[director_name],A1693,Table1[imdb_score]),2)</f>
        <v>6.3</v>
      </c>
    </row>
    <row r="1694" spans="1:3">
      <c r="A1694" s="21" t="str">
        <v>Troy Miller</v>
      </c>
      <c r="B1694" s="21">
        <f>COUNTIF(Table1[director_name],A1694)</f>
        <v>1</v>
      </c>
      <c r="C1694" s="43">
        <f>ROUND(AVERAGEIF(Table1[director_name],A1694,Table1[imdb_score]),2)</f>
        <v>3.4</v>
      </c>
    </row>
    <row r="1695" spans="1:3">
      <c r="A1695" s="21" t="str">
        <v>Troy Nixey</v>
      </c>
      <c r="B1695" s="21">
        <f>COUNTIF(Table1[director_name],A1695)</f>
        <v>1</v>
      </c>
      <c r="C1695" s="43">
        <f>ROUND(AVERAGEIF(Table1[director_name],A1695,Table1[imdb_score]),2)</f>
        <v>5.6</v>
      </c>
    </row>
    <row r="1696" spans="1:3">
      <c r="A1696" s="21" t="str">
        <v>Tuck Tucker</v>
      </c>
      <c r="B1696" s="21">
        <f>COUNTIF(Table1[director_name],A1696)</f>
        <v>1</v>
      </c>
      <c r="C1696" s="43">
        <f>ROUND(AVERAGEIF(Table1[director_name],A1696,Table1[imdb_score]),2)</f>
        <v>5.9</v>
      </c>
    </row>
    <row r="1697" spans="1:3">
      <c r="A1697" s="21" t="str">
        <v>Tyler Perry</v>
      </c>
      <c r="B1697" s="21">
        <f>COUNTIF(Table1[director_name],A1697)</f>
        <v>6</v>
      </c>
      <c r="C1697" s="43">
        <f>ROUND(AVERAGEIF(Table1[director_name],A1697,Table1[imdb_score]),2)</f>
        <v>4.7699999999999996</v>
      </c>
    </row>
    <row r="1698" spans="1:3">
      <c r="A1698" s="21" t="str">
        <v>U. Roberto Romano</v>
      </c>
      <c r="B1698" s="21">
        <f>COUNTIF(Table1[director_name],A1698)</f>
        <v>1</v>
      </c>
      <c r="C1698" s="43">
        <f>ROUND(AVERAGEIF(Table1[director_name],A1698,Table1[imdb_score]),2)</f>
        <v>7.2</v>
      </c>
    </row>
    <row r="1699" spans="1:3">
      <c r="A1699" s="21" t="str">
        <v>Udayan Prasad</v>
      </c>
      <c r="B1699" s="21">
        <f>COUNTIF(Table1[director_name],A1699)</f>
        <v>1</v>
      </c>
      <c r="C1699" s="43">
        <f>ROUND(AVERAGEIF(Table1[director_name],A1699,Table1[imdb_score]),2)</f>
        <v>6.8</v>
      </c>
    </row>
    <row r="1700" spans="1:3">
      <c r="A1700" s="21" t="str">
        <v>Uli Edel</v>
      </c>
      <c r="B1700" s="21">
        <f>COUNTIF(Table1[director_name],A1700)</f>
        <v>2</v>
      </c>
      <c r="C1700" s="43">
        <f>ROUND(AVERAGEIF(Table1[director_name],A1700,Table1[imdb_score]),2)</f>
        <v>6.55</v>
      </c>
    </row>
    <row r="1701" spans="1:3">
      <c r="A1701" s="21" t="str">
        <v>Ulu Grosbard</v>
      </c>
      <c r="B1701" s="21">
        <f>COUNTIF(Table1[director_name],A1701)</f>
        <v>1</v>
      </c>
      <c r="C1701" s="43">
        <f>ROUND(AVERAGEIF(Table1[director_name],A1701,Table1[imdb_score]),2)</f>
        <v>6.3</v>
      </c>
    </row>
    <row r="1702" spans="1:3">
      <c r="A1702" s="21" t="str">
        <v>Uwe Boll</v>
      </c>
      <c r="B1702" s="21">
        <f>COUNTIF(Table1[director_name],A1702)</f>
        <v>3</v>
      </c>
      <c r="C1702" s="43">
        <f>ROUND(AVERAGEIF(Table1[director_name],A1702,Table1[imdb_score]),2)</f>
        <v>3</v>
      </c>
    </row>
    <row r="1703" spans="1:3">
      <c r="A1703" s="21" t="str">
        <v>Vadim Perelman</v>
      </c>
      <c r="B1703" s="21">
        <f>COUNTIF(Table1[director_name],A1703)</f>
        <v>2</v>
      </c>
      <c r="C1703" s="43">
        <f>ROUND(AVERAGEIF(Table1[director_name],A1703,Table1[imdb_score]),2)</f>
        <v>7</v>
      </c>
    </row>
    <row r="1704" spans="1:3">
      <c r="A1704" s="21" t="str">
        <v>Vic Armstrong</v>
      </c>
      <c r="B1704" s="21">
        <f>COUNTIF(Table1[director_name],A1704)</f>
        <v>1</v>
      </c>
      <c r="C1704" s="43">
        <f>ROUND(AVERAGEIF(Table1[director_name],A1704,Table1[imdb_score]),2)</f>
        <v>3.1</v>
      </c>
    </row>
    <row r="1705" spans="1:3">
      <c r="A1705" s="21" t="str">
        <v>Vicente Amorim</v>
      </c>
      <c r="B1705" s="21">
        <f>COUNTIF(Table1[director_name],A1705)</f>
        <v>1</v>
      </c>
      <c r="C1705" s="43">
        <f>ROUND(AVERAGEIF(Table1[director_name],A1705,Table1[imdb_score]),2)</f>
        <v>6.2</v>
      </c>
    </row>
    <row r="1706" spans="1:3">
      <c r="A1706" s="21" t="str">
        <v>Vicky Jenson</v>
      </c>
      <c r="B1706" s="21">
        <f>COUNTIF(Table1[director_name],A1706)</f>
        <v>1</v>
      </c>
      <c r="C1706" s="43">
        <f>ROUND(AVERAGEIF(Table1[director_name],A1706,Table1[imdb_score]),2)</f>
        <v>5.3</v>
      </c>
    </row>
    <row r="1707" spans="1:3">
      <c r="A1707" s="21" t="str">
        <v>Victor Fleming</v>
      </c>
      <c r="B1707" s="21">
        <f>COUNTIF(Table1[director_name],A1707)</f>
        <v>2</v>
      </c>
      <c r="C1707" s="43">
        <f>ROUND(AVERAGEIF(Table1[director_name],A1707,Table1[imdb_score]),2)</f>
        <v>8.15</v>
      </c>
    </row>
    <row r="1708" spans="1:3">
      <c r="A1708" s="21" t="str">
        <v>Victor Nunez</v>
      </c>
      <c r="B1708" s="21">
        <f>COUNTIF(Table1[director_name],A1708)</f>
        <v>2</v>
      </c>
      <c r="C1708" s="43">
        <f>ROUND(AVERAGEIF(Table1[director_name],A1708,Table1[imdb_score]),2)</f>
        <v>7.15</v>
      </c>
    </row>
    <row r="1709" spans="1:3">
      <c r="A1709" s="21" t="str">
        <v>Victor Salva</v>
      </c>
      <c r="B1709" s="21">
        <f>COUNTIF(Table1[director_name],A1709)</f>
        <v>3</v>
      </c>
      <c r="C1709" s="43">
        <f>ROUND(AVERAGEIF(Table1[director_name],A1709,Table1[imdb_score]),2)</f>
        <v>6.33</v>
      </c>
    </row>
    <row r="1710" spans="1:3">
      <c r="A1710" s="21" t="str">
        <v>Vincent Gallo</v>
      </c>
      <c r="B1710" s="21">
        <f>COUNTIF(Table1[director_name],A1710)</f>
        <v>2</v>
      </c>
      <c r="C1710" s="43">
        <f>ROUND(AVERAGEIF(Table1[director_name],A1710,Table1[imdb_score]),2)</f>
        <v>6.25</v>
      </c>
    </row>
    <row r="1711" spans="1:3">
      <c r="A1711" s="21" t="str">
        <v>Vincent Paronnaud</v>
      </c>
      <c r="B1711" s="21">
        <f>COUNTIF(Table1[director_name],A1711)</f>
        <v>1</v>
      </c>
      <c r="C1711" s="43">
        <f>ROUND(AVERAGEIF(Table1[director_name],A1711,Table1[imdb_score]),2)</f>
        <v>8</v>
      </c>
    </row>
    <row r="1712" spans="1:3">
      <c r="A1712" s="21" t="str">
        <v>Vincent Ward</v>
      </c>
      <c r="B1712" s="21">
        <f>COUNTIF(Table1[director_name],A1712)</f>
        <v>1</v>
      </c>
      <c r="C1712" s="43">
        <f>ROUND(AVERAGEIF(Table1[director_name],A1712,Table1[imdb_score]),2)</f>
        <v>7</v>
      </c>
    </row>
    <row r="1713" spans="1:3">
      <c r="A1713" s="21" t="str">
        <v>Vincente Minnelli</v>
      </c>
      <c r="B1713" s="21">
        <f>COUNTIF(Table1[director_name],A1713)</f>
        <v>1</v>
      </c>
      <c r="C1713" s="43">
        <f>ROUND(AVERAGEIF(Table1[director_name],A1713,Table1[imdb_score]),2)</f>
        <v>7.1</v>
      </c>
    </row>
    <row r="1714" spans="1:3">
      <c r="A1714" s="21" t="str">
        <v>Vincenzo Natali</v>
      </c>
      <c r="B1714" s="21">
        <f>COUNTIF(Table1[director_name],A1714)</f>
        <v>2</v>
      </c>
      <c r="C1714" s="43">
        <f>ROUND(AVERAGEIF(Table1[director_name],A1714,Table1[imdb_score]),2)</f>
        <v>6.55</v>
      </c>
    </row>
    <row r="1715" spans="1:3">
      <c r="A1715" s="21" t="str">
        <v>Vivek Agnihotri</v>
      </c>
      <c r="B1715" s="21">
        <f>COUNTIF(Table1[director_name],A1715)</f>
        <v>1</v>
      </c>
      <c r="C1715" s="43">
        <f>ROUND(AVERAGEIF(Table1[director_name],A1715,Table1[imdb_score]),2)</f>
        <v>4.8</v>
      </c>
    </row>
    <row r="1716" spans="1:3">
      <c r="A1716" s="21" t="str">
        <v>Vondie Curtis-Hall</v>
      </c>
      <c r="B1716" s="21">
        <f>COUNTIF(Table1[director_name],A1716)</f>
        <v>1</v>
      </c>
      <c r="C1716" s="43">
        <f>ROUND(AVERAGEIF(Table1[director_name],A1716,Table1[imdb_score]),2)</f>
        <v>2.1</v>
      </c>
    </row>
    <row r="1717" spans="1:3">
      <c r="A1717" s="21" t="str">
        <v>Wallace Wolodarsky</v>
      </c>
      <c r="B1717" s="21">
        <f>COUNTIF(Table1[director_name],A1717)</f>
        <v>1</v>
      </c>
      <c r="C1717" s="43">
        <f>ROUND(AVERAGEIF(Table1[director_name],A1717,Table1[imdb_score]),2)</f>
        <v>5.4</v>
      </c>
    </row>
    <row r="1718" spans="1:3">
      <c r="A1718" s="21" t="str">
        <v>Wally Pfister</v>
      </c>
      <c r="B1718" s="21">
        <f>COUNTIF(Table1[director_name],A1718)</f>
        <v>1</v>
      </c>
      <c r="C1718" s="43">
        <f>ROUND(AVERAGEIF(Table1[director_name],A1718,Table1[imdb_score]),2)</f>
        <v>6.3</v>
      </c>
    </row>
    <row r="1719" spans="1:3">
      <c r="A1719" s="21" t="str">
        <v>Walt Becker</v>
      </c>
      <c r="B1719" s="21">
        <f>COUNTIF(Table1[director_name],A1719)</f>
        <v>3</v>
      </c>
      <c r="C1719" s="43">
        <f>ROUND(AVERAGEIF(Table1[director_name],A1719,Table1[imdb_score]),2)</f>
        <v>5.6</v>
      </c>
    </row>
    <row r="1720" spans="1:3">
      <c r="A1720" s="21" t="str">
        <v>Walter Hill</v>
      </c>
      <c r="B1720" s="21">
        <f>COUNTIF(Table1[director_name],A1720)</f>
        <v>3</v>
      </c>
      <c r="C1720" s="43">
        <f>ROUND(AVERAGEIF(Table1[director_name],A1720,Table1[imdb_score]),2)</f>
        <v>5.53</v>
      </c>
    </row>
    <row r="1721" spans="1:3">
      <c r="A1721" s="21" t="str">
        <v>Walter Salles</v>
      </c>
      <c r="B1721" s="21">
        <f>COUNTIF(Table1[director_name],A1721)</f>
        <v>3</v>
      </c>
      <c r="C1721" s="43">
        <f>ROUND(AVERAGEIF(Table1[director_name],A1721,Table1[imdb_score]),2)</f>
        <v>6.57</v>
      </c>
    </row>
    <row r="1722" spans="1:3">
      <c r="A1722" s="21" t="str">
        <v>Warren Beatty</v>
      </c>
      <c r="B1722" s="21">
        <f>COUNTIF(Table1[director_name],A1722)</f>
        <v>2</v>
      </c>
      <c r="C1722" s="43">
        <f>ROUND(AVERAGEIF(Table1[director_name],A1722,Table1[imdb_score]),2)</f>
        <v>6.45</v>
      </c>
    </row>
    <row r="1723" spans="1:3">
      <c r="A1723" s="21" t="str">
        <v>Warren P. Sonoda</v>
      </c>
      <c r="B1723" s="21">
        <f>COUNTIF(Table1[director_name],A1723)</f>
        <v>1</v>
      </c>
      <c r="C1723" s="43">
        <f>ROUND(AVERAGEIF(Table1[director_name],A1723,Table1[imdb_score]),2)</f>
        <v>4.7</v>
      </c>
    </row>
    <row r="1724" spans="1:3">
      <c r="A1724" s="21" t="str">
        <v>Wayne Beach</v>
      </c>
      <c r="B1724" s="21">
        <f>COUNTIF(Table1[director_name],A1724)</f>
        <v>1</v>
      </c>
      <c r="C1724" s="43">
        <f>ROUND(AVERAGEIF(Table1[director_name],A1724,Table1[imdb_score]),2)</f>
        <v>5.9</v>
      </c>
    </row>
    <row r="1725" spans="1:3">
      <c r="A1725" s="21" t="str">
        <v>Wayne Kramer</v>
      </c>
      <c r="B1725" s="21">
        <f>COUNTIF(Table1[director_name],A1725)</f>
        <v>2</v>
      </c>
      <c r="C1725" s="43">
        <f>ROUND(AVERAGEIF(Table1[director_name],A1725,Table1[imdb_score]),2)</f>
        <v>7.2</v>
      </c>
    </row>
    <row r="1726" spans="1:3">
      <c r="A1726" s="21" t="str">
        <v>Wayne Wang</v>
      </c>
      <c r="B1726" s="21">
        <f>COUNTIF(Table1[director_name],A1726)</f>
        <v>5</v>
      </c>
      <c r="C1726" s="43">
        <f>ROUND(AVERAGEIF(Table1[director_name],A1726,Table1[imdb_score]),2)</f>
        <v>6.02</v>
      </c>
    </row>
    <row r="1727" spans="1:3">
      <c r="A1727" s="21" t="str">
        <v>Werner Herzog</v>
      </c>
      <c r="B1727" s="21">
        <f>COUNTIF(Table1[director_name],A1727)</f>
        <v>2</v>
      </c>
      <c r="C1727" s="43">
        <f>ROUND(AVERAGEIF(Table1[director_name],A1727,Table1[imdb_score]),2)</f>
        <v>7</v>
      </c>
    </row>
    <row r="1728" spans="1:3">
      <c r="A1728" s="21" t="str">
        <v>Wes Anderson</v>
      </c>
      <c r="B1728" s="21">
        <f>COUNTIF(Table1[director_name],A1728)</f>
        <v>7</v>
      </c>
      <c r="C1728" s="43">
        <f>ROUND(AVERAGEIF(Table1[director_name],A1728,Table1[imdb_score]),2)</f>
        <v>7.63</v>
      </c>
    </row>
    <row r="1729" spans="1:3">
      <c r="A1729" s="21" t="str">
        <v>Wes Ball</v>
      </c>
      <c r="B1729" s="21">
        <f>COUNTIF(Table1[director_name],A1729)</f>
        <v>2</v>
      </c>
      <c r="C1729" s="43">
        <f>ROUND(AVERAGEIF(Table1[director_name],A1729,Table1[imdb_score]),2)</f>
        <v>6.6</v>
      </c>
    </row>
    <row r="1730" spans="1:3">
      <c r="A1730" s="21" t="str">
        <v>Wes Craven</v>
      </c>
      <c r="B1730" s="21">
        <f>COUNTIF(Table1[director_name],A1730)</f>
        <v>10</v>
      </c>
      <c r="C1730" s="43">
        <f>ROUND(AVERAGEIF(Table1[director_name],A1730,Table1[imdb_score]),2)</f>
        <v>5.97</v>
      </c>
    </row>
    <row r="1731" spans="1:3">
      <c r="A1731" s="21" t="str">
        <v>Whit Stillman</v>
      </c>
      <c r="B1731" s="21">
        <f>COUNTIF(Table1[director_name],A1731)</f>
        <v>1</v>
      </c>
      <c r="C1731" s="43">
        <f>ROUND(AVERAGEIF(Table1[director_name],A1731,Table1[imdb_score]),2)</f>
        <v>7.5</v>
      </c>
    </row>
    <row r="1732" spans="1:3">
      <c r="A1732" s="21" t="str">
        <v>Wil Shriner</v>
      </c>
      <c r="B1732" s="21">
        <f>COUNTIF(Table1[director_name],A1732)</f>
        <v>1</v>
      </c>
      <c r="C1732" s="43">
        <f>ROUND(AVERAGEIF(Table1[director_name],A1732,Table1[imdb_score]),2)</f>
        <v>5.6</v>
      </c>
    </row>
    <row r="1733" spans="1:3">
      <c r="A1733" s="21" t="str">
        <v>Will Finn</v>
      </c>
      <c r="B1733" s="21">
        <f>COUNTIF(Table1[director_name],A1733)</f>
        <v>2</v>
      </c>
      <c r="C1733" s="43">
        <f>ROUND(AVERAGEIF(Table1[director_name],A1733,Table1[imdb_score]),2)</f>
        <v>5.5</v>
      </c>
    </row>
    <row r="1734" spans="1:3">
      <c r="A1734" s="21" t="str">
        <v>Will Gluck</v>
      </c>
      <c r="B1734" s="21">
        <f>COUNTIF(Table1[director_name],A1734)</f>
        <v>3</v>
      </c>
      <c r="C1734" s="43">
        <f>ROUND(AVERAGEIF(Table1[director_name],A1734,Table1[imdb_score]),2)</f>
        <v>6.3</v>
      </c>
    </row>
    <row r="1735" spans="1:3">
      <c r="A1735" s="21" t="str">
        <v>Willard Huyck</v>
      </c>
      <c r="B1735" s="21">
        <f>COUNTIF(Table1[director_name],A1735)</f>
        <v>1</v>
      </c>
      <c r="C1735" s="43">
        <f>ROUND(AVERAGEIF(Table1[director_name],A1735,Table1[imdb_score]),2)</f>
        <v>4.5999999999999996</v>
      </c>
    </row>
    <row r="1736" spans="1:3">
      <c r="A1736" s="21" t="str">
        <v>William A. Fraker</v>
      </c>
      <c r="B1736" s="21">
        <f>COUNTIF(Table1[director_name],A1736)</f>
        <v>1</v>
      </c>
      <c r="C1736" s="43">
        <f>ROUND(AVERAGEIF(Table1[director_name],A1736,Table1[imdb_score]),2)</f>
        <v>5</v>
      </c>
    </row>
    <row r="1737" spans="1:3">
      <c r="A1737" s="21" t="str">
        <v>William A. Graham</v>
      </c>
      <c r="B1737" s="21">
        <f>COUNTIF(Table1[director_name],A1737)</f>
        <v>1</v>
      </c>
      <c r="C1737" s="43">
        <f>ROUND(AVERAGEIF(Table1[director_name],A1737,Table1[imdb_score]),2)</f>
        <v>5.0999999999999996</v>
      </c>
    </row>
    <row r="1738" spans="1:3">
      <c r="A1738" s="21" t="str">
        <v>William Brent Bell</v>
      </c>
      <c r="B1738" s="21">
        <f>COUNTIF(Table1[director_name],A1738)</f>
        <v>3</v>
      </c>
      <c r="C1738" s="43">
        <f>ROUND(AVERAGEIF(Table1[director_name],A1738,Table1[imdb_score]),2)</f>
        <v>5.0999999999999996</v>
      </c>
    </row>
    <row r="1739" spans="1:3">
      <c r="A1739" s="21" t="str">
        <v>William Cottrell</v>
      </c>
      <c r="B1739" s="21">
        <f>COUNTIF(Table1[director_name],A1739)</f>
        <v>1</v>
      </c>
      <c r="C1739" s="43">
        <f>ROUND(AVERAGEIF(Table1[director_name],A1739,Table1[imdb_score]),2)</f>
        <v>7.7</v>
      </c>
    </row>
    <row r="1740" spans="1:3">
      <c r="A1740" s="21" t="str">
        <v>William Dear</v>
      </c>
      <c r="B1740" s="21">
        <f>COUNTIF(Table1[director_name],A1740)</f>
        <v>1</v>
      </c>
      <c r="C1740" s="43">
        <f>ROUND(AVERAGEIF(Table1[director_name],A1740,Table1[imdb_score]),2)</f>
        <v>7</v>
      </c>
    </row>
    <row r="1741" spans="1:3">
      <c r="A1741" s="21" t="str">
        <v>William Friedkin</v>
      </c>
      <c r="B1741" s="21">
        <f>COUNTIF(Table1[director_name],A1741)</f>
        <v>4</v>
      </c>
      <c r="C1741" s="43">
        <f>ROUND(AVERAGEIF(Table1[director_name],A1741,Table1[imdb_score]),2)</f>
        <v>6.45</v>
      </c>
    </row>
    <row r="1742" spans="1:3">
      <c r="A1742" s="21" t="str">
        <v>William H. Macy</v>
      </c>
      <c r="B1742" s="21">
        <f>COUNTIF(Table1[director_name],A1742)</f>
        <v>1</v>
      </c>
      <c r="C1742" s="43">
        <f>ROUND(AVERAGEIF(Table1[director_name],A1742,Table1[imdb_score]),2)</f>
        <v>7.5</v>
      </c>
    </row>
    <row r="1743" spans="1:3">
      <c r="A1743" s="21" t="str">
        <v>William Malone</v>
      </c>
      <c r="B1743" s="21">
        <f>COUNTIF(Table1[director_name],A1743)</f>
        <v>2</v>
      </c>
      <c r="C1743" s="43">
        <f>ROUND(AVERAGEIF(Table1[director_name],A1743,Table1[imdb_score]),2)</f>
        <v>4.45</v>
      </c>
    </row>
    <row r="1744" spans="1:3">
      <c r="A1744" s="21" t="str">
        <v>William Shatner</v>
      </c>
      <c r="B1744" s="21">
        <f>COUNTIF(Table1[director_name],A1744)</f>
        <v>1</v>
      </c>
      <c r="C1744" s="43">
        <f>ROUND(AVERAGEIF(Table1[director_name],A1744,Table1[imdb_score]),2)</f>
        <v>5.4</v>
      </c>
    </row>
    <row r="1745" spans="1:3">
      <c r="A1745" s="21" t="str">
        <v>William Wyler</v>
      </c>
      <c r="B1745" s="21">
        <f>COUNTIF(Table1[director_name],A1745)</f>
        <v>1</v>
      </c>
      <c r="C1745" s="43">
        <f>ROUND(AVERAGEIF(Table1[director_name],A1745,Table1[imdb_score]),2)</f>
        <v>8.1</v>
      </c>
    </row>
    <row r="1746" spans="1:3">
      <c r="A1746" s="21" t="str">
        <v>Wilson Yip</v>
      </c>
      <c r="B1746" s="21">
        <f>COUNTIF(Table1[director_name],A1746)</f>
        <v>1</v>
      </c>
      <c r="C1746" s="43">
        <f>ROUND(AVERAGEIF(Table1[director_name],A1746,Table1[imdb_score]),2)</f>
        <v>7.2</v>
      </c>
    </row>
    <row r="1747" spans="1:3">
      <c r="A1747" s="21" t="str">
        <v>Wolfgang Becker</v>
      </c>
      <c r="B1747" s="21">
        <f>COUNTIF(Table1[director_name],A1747)</f>
        <v>1</v>
      </c>
      <c r="C1747" s="43">
        <f>ROUND(AVERAGEIF(Table1[director_name],A1747,Table1[imdb_score]),2)</f>
        <v>7.7</v>
      </c>
    </row>
    <row r="1748" spans="1:3">
      <c r="A1748" s="21" t="str">
        <v>Wolfgang Petersen</v>
      </c>
      <c r="B1748" s="21">
        <f>COUNTIF(Table1[director_name],A1748)</f>
        <v>6</v>
      </c>
      <c r="C1748" s="43">
        <f>ROUND(AVERAGEIF(Table1[director_name],A1748,Table1[imdb_score]),2)</f>
        <v>6.77</v>
      </c>
    </row>
    <row r="1749" spans="1:3">
      <c r="A1749" s="21" t="str">
        <v>Woody Allen</v>
      </c>
      <c r="B1749" s="21">
        <f>COUNTIF(Table1[director_name],A1749)</f>
        <v>19</v>
      </c>
      <c r="C1749" s="43">
        <f>ROUND(AVERAGEIF(Table1[director_name],A1749,Table1[imdb_score]),2)</f>
        <v>7</v>
      </c>
    </row>
    <row r="1750" spans="1:3">
      <c r="A1750" s="21" t="str">
        <v>Wych Kaosayananda</v>
      </c>
      <c r="B1750" s="21">
        <f>COUNTIF(Table1[director_name],A1750)</f>
        <v>1</v>
      </c>
      <c r="C1750" s="43">
        <f>ROUND(AVERAGEIF(Table1[director_name],A1750,Table1[imdb_score]),2)</f>
        <v>3.6</v>
      </c>
    </row>
    <row r="1751" spans="1:3">
      <c r="A1751" s="21" t="str">
        <v>Xavier Beauvois</v>
      </c>
      <c r="B1751" s="21">
        <f>COUNTIF(Table1[director_name],A1751)</f>
        <v>1</v>
      </c>
      <c r="C1751" s="43">
        <f>ROUND(AVERAGEIF(Table1[director_name],A1751,Table1[imdb_score]),2)</f>
        <v>7.2</v>
      </c>
    </row>
    <row r="1752" spans="1:3">
      <c r="A1752" s="21" t="str">
        <v>Xavier Gens</v>
      </c>
      <c r="B1752" s="21">
        <f>COUNTIF(Table1[director_name],A1752)</f>
        <v>2</v>
      </c>
      <c r="C1752" s="43">
        <f>ROUND(AVERAGEIF(Table1[director_name],A1752,Table1[imdb_score]),2)</f>
        <v>6.05</v>
      </c>
    </row>
    <row r="1753" spans="1:3">
      <c r="A1753" s="21" t="str">
        <v>Yarrow Cheney</v>
      </c>
      <c r="B1753" s="21">
        <f>COUNTIF(Table1[director_name],A1753)</f>
        <v>1</v>
      </c>
      <c r="C1753" s="43">
        <f>ROUND(AVERAGEIF(Table1[director_name],A1753,Table1[imdb_score]),2)</f>
        <v>6.8</v>
      </c>
    </row>
    <row r="1754" spans="1:3">
      <c r="A1754" s="21" t="str">
        <v>Yash Chopra</v>
      </c>
      <c r="B1754" s="21">
        <f>COUNTIF(Table1[director_name],A1754)</f>
        <v>2</v>
      </c>
      <c r="C1754" s="43">
        <f>ROUND(AVERAGEIF(Table1[director_name],A1754,Table1[imdb_score]),2)</f>
        <v>7.4</v>
      </c>
    </row>
    <row r="1755" spans="1:3">
      <c r="A1755" s="21" t="str">
        <v>Yimou Zhang</v>
      </c>
      <c r="B1755" s="21">
        <f>COUNTIF(Table1[director_name],A1755)</f>
        <v>4</v>
      </c>
      <c r="C1755" s="43">
        <f>ROUND(AVERAGEIF(Table1[director_name],A1755,Table1[imdb_score]),2)</f>
        <v>7.53</v>
      </c>
    </row>
    <row r="1756" spans="1:3">
      <c r="A1756" s="21" t="str">
        <v>Youssef Delara</v>
      </c>
      <c r="B1756" s="21">
        <f>COUNTIF(Table1[director_name],A1756)</f>
        <v>1</v>
      </c>
      <c r="C1756" s="43">
        <f>ROUND(AVERAGEIF(Table1[director_name],A1756,Table1[imdb_score]),2)</f>
        <v>5.7</v>
      </c>
    </row>
    <row r="1757" spans="1:3">
      <c r="A1757" s="21" t="str">
        <v>Zach Braff</v>
      </c>
      <c r="B1757" s="21">
        <f>COUNTIF(Table1[director_name],A1757)</f>
        <v>2</v>
      </c>
      <c r="C1757" s="43">
        <f>ROUND(AVERAGEIF(Table1[director_name],A1757,Table1[imdb_score]),2)</f>
        <v>7.15</v>
      </c>
    </row>
    <row r="1758" spans="1:3">
      <c r="A1758" s="21" t="str">
        <v>Zach Cregger</v>
      </c>
      <c r="B1758" s="21">
        <f>COUNTIF(Table1[director_name],A1758)</f>
        <v>1</v>
      </c>
      <c r="C1758" s="43">
        <f>ROUND(AVERAGEIF(Table1[director_name],A1758,Table1[imdb_score]),2)</f>
        <v>5.0999999999999996</v>
      </c>
    </row>
    <row r="1759" spans="1:3">
      <c r="A1759" s="21" t="str">
        <v>Zack Snyder</v>
      </c>
      <c r="B1759" s="21">
        <f>COUNTIF(Table1[director_name],A1759)</f>
        <v>7</v>
      </c>
      <c r="C1759" s="43">
        <f>ROUND(AVERAGEIF(Table1[director_name],A1759,Table1[imdb_score]),2)</f>
        <v>7.14</v>
      </c>
    </row>
    <row r="1760" spans="1:3">
      <c r="A1760" s="21" t="str">
        <v>Zak Penn</v>
      </c>
      <c r="B1760" s="21">
        <f>COUNTIF(Table1[director_name],A1760)</f>
        <v>1</v>
      </c>
      <c r="C1760" s="43">
        <f>ROUND(AVERAGEIF(Table1[director_name],A1760,Table1[imdb_score]),2)</f>
        <v>6.6</v>
      </c>
    </row>
    <row r="1761" spans="1:3">
      <c r="A1761" s="21" t="str">
        <v>Zal Batmanglij</v>
      </c>
      <c r="B1761" s="21">
        <f>COUNTIF(Table1[director_name],A1761)</f>
        <v>1</v>
      </c>
      <c r="C1761" s="43">
        <f>ROUND(AVERAGEIF(Table1[director_name],A1761,Table1[imdb_score]),2)</f>
        <v>6.9</v>
      </c>
    </row>
  </sheetData>
  <mergeCells count="5">
    <mergeCell ref="A1:P1"/>
    <mergeCell ref="A2:P2"/>
    <mergeCell ref="A3:P3"/>
    <mergeCell ref="A4:P4"/>
    <mergeCell ref="E9:N9"/>
  </mergeCells>
  <conditionalFormatting sqref="N11:N123">
    <cfRule type="dataBar" priority="2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{9AEE8603-34D0-40BE-ACC5-D9B10CDD5C75}</x14:id>
        </ext>
      </extLst>
    </cfRule>
  </conditionalFormatting>
  <conditionalFormatting sqref="G11:G123">
    <cfRule type="cellIs" dxfId="31" priority="23" operator="greaterThanOrEqual">
      <formula>$F$7</formula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AEE8603-34D0-40BE-ACC5-D9B10CDD5C7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N11:N123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CE6E4-54A5-4149-8E17-21C94BE9F7AA}">
  <dimension ref="A1:O25"/>
  <sheetViews>
    <sheetView showGridLines="0" workbookViewId="0">
      <selection activeCell="A19" sqref="A19"/>
    </sheetView>
  </sheetViews>
  <sheetFormatPr defaultRowHeight="15"/>
  <cols>
    <col min="1" max="1" width="41.42578125" style="35" customWidth="1"/>
    <col min="2" max="2" width="13.42578125" style="35" bestFit="1" customWidth="1"/>
    <col min="3" max="3" width="11.85546875" style="35" bestFit="1" customWidth="1"/>
    <col min="4" max="4" width="25.5703125" style="35" bestFit="1" customWidth="1"/>
    <col min="5" max="16384" width="9.140625" style="35"/>
  </cols>
  <sheetData>
    <row r="1" spans="1:15">
      <c r="A1" s="82" t="s">
        <v>24232</v>
      </c>
      <c r="B1" s="82"/>
      <c r="C1" s="82"/>
      <c r="D1" s="82"/>
      <c r="E1" s="82"/>
      <c r="F1" s="82"/>
      <c r="G1" s="82"/>
      <c r="H1" s="82"/>
      <c r="I1" s="82"/>
      <c r="J1" s="82"/>
      <c r="K1" s="82"/>
      <c r="L1" s="82"/>
      <c r="M1" s="82"/>
      <c r="N1" s="82"/>
      <c r="O1" s="82"/>
    </row>
    <row r="2" spans="1:15">
      <c r="A2" s="82" t="s">
        <v>24233</v>
      </c>
      <c r="B2" s="82"/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</row>
    <row r="3" spans="1:15">
      <c r="A3" s="82" t="s">
        <v>24234</v>
      </c>
      <c r="B3" s="82"/>
      <c r="C3" s="82"/>
      <c r="D3" s="82"/>
      <c r="E3" s="82"/>
      <c r="F3" s="82"/>
      <c r="G3" s="82"/>
      <c r="H3" s="82"/>
      <c r="I3" s="82"/>
      <c r="J3" s="82"/>
      <c r="K3" s="82"/>
      <c r="L3" s="82"/>
      <c r="M3" s="82"/>
      <c r="N3" s="82"/>
      <c r="O3" s="82"/>
    </row>
    <row r="4" spans="1:15">
      <c r="A4" s="82" t="s">
        <v>24235</v>
      </c>
      <c r="B4" s="82"/>
      <c r="C4" s="82"/>
      <c r="D4" s="82"/>
      <c r="E4" s="82"/>
      <c r="F4" s="82"/>
      <c r="G4" s="82"/>
      <c r="H4" s="82"/>
      <c r="I4" s="82"/>
      <c r="J4" s="82"/>
      <c r="K4" s="82"/>
      <c r="L4" s="82"/>
      <c r="M4" s="82"/>
      <c r="N4" s="82"/>
      <c r="O4" s="82"/>
    </row>
    <row r="7" spans="1:15" ht="32.25">
      <c r="A7" s="52" t="s">
        <v>24236</v>
      </c>
      <c r="B7" s="53">
        <f>CORREL(Table1[budget],Table1[gross])</f>
        <v>9.6568920597219318E-2</v>
      </c>
    </row>
    <row r="8" spans="1:15" ht="16.5">
      <c r="A8" s="52" t="s">
        <v>24237</v>
      </c>
      <c r="B8" s="53" t="str" cm="1">
        <f t="array" ref="B8">_xlfn._xlws.FILTER(Table1[movie_title],Table1[Profit_Margin]=MAX(Table1[Profit_Margin]))</f>
        <v>Avatar </v>
      </c>
    </row>
    <row r="11" spans="1:15" ht="23.25">
      <c r="A11" s="95" t="s">
        <v>24238</v>
      </c>
      <c r="B11" s="96"/>
    </row>
    <row r="12" spans="1:15" ht="48.75">
      <c r="A12" s="79" t="s">
        <v>24239</v>
      </c>
      <c r="B12" s="80" t="s">
        <v>24240</v>
      </c>
    </row>
    <row r="13" spans="1:15">
      <c r="A13" s="54" t="str" cm="1">
        <f t="array" ref="A13:A22">INDEX(_xlfn.SORTBY(Table1[movie_title],Table1[Profit_Margin],-1),_xlfn.SEQUENCE(10))</f>
        <v>Avatar </v>
      </c>
      <c r="B13" s="57" cm="1">
        <f t="array" ref="B13:B22">INDEX(_xlfn.SORTBY(Table1[Profit_Margin]/1000000,Table1[Profit_Margin],-1),_xlfn.SEQUENCE(10))</f>
        <v>523.50584700000002</v>
      </c>
    </row>
    <row r="14" spans="1:15">
      <c r="A14" s="55" t="str">
        <v>Jurassic World </v>
      </c>
      <c r="B14" s="58">
        <v>502.17727100000002</v>
      </c>
    </row>
    <row r="15" spans="1:15">
      <c r="A15" s="55" t="str">
        <v>Titanic </v>
      </c>
      <c r="B15" s="58">
        <v>458.672302</v>
      </c>
    </row>
    <row r="16" spans="1:15">
      <c r="A16" s="55" t="str">
        <v>Star Wars: Episode IV - A New Hope </v>
      </c>
      <c r="B16" s="58">
        <v>449.93566499999997</v>
      </c>
    </row>
    <row r="17" spans="1:2">
      <c r="A17" s="55" t="str">
        <v>E.T. the Extra-Terrestrial </v>
      </c>
      <c r="B17" s="58">
        <v>424.44945899999999</v>
      </c>
    </row>
    <row r="18" spans="1:2">
      <c r="A18" s="55" t="str">
        <v>The Avengers </v>
      </c>
      <c r="B18" s="58">
        <v>403.27954699999998</v>
      </c>
    </row>
    <row r="19" spans="1:2">
      <c r="A19" s="55" t="str">
        <v>The Lion King </v>
      </c>
      <c r="B19" s="58">
        <v>377.78377699999999</v>
      </c>
    </row>
    <row r="20" spans="1:2">
      <c r="A20" s="55" t="str">
        <v>Star Wars: Episode I - The Phantom Menace </v>
      </c>
      <c r="B20" s="58">
        <v>359.54467699999998</v>
      </c>
    </row>
    <row r="21" spans="1:2">
      <c r="A21" s="55" t="str">
        <v>The Dark Knight </v>
      </c>
      <c r="B21" s="58">
        <v>348.31606099999999</v>
      </c>
    </row>
    <row r="22" spans="1:2">
      <c r="A22" s="56" t="str">
        <v>The Hunger Games </v>
      </c>
      <c r="B22" s="59">
        <v>329.99925500000001</v>
      </c>
    </row>
    <row r="25" spans="1:2">
      <c r="A25" s="60"/>
      <c r="B25" s="60"/>
    </row>
  </sheetData>
  <mergeCells count="5">
    <mergeCell ref="A1:O1"/>
    <mergeCell ref="A2:O2"/>
    <mergeCell ref="A3:O3"/>
    <mergeCell ref="A4:O4"/>
    <mergeCell ref="A11:B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FEEE4-DA17-4D34-930A-F5428A98B94F}">
  <dimension ref="A1:AC3888"/>
  <sheetViews>
    <sheetView showGridLines="0" topLeftCell="R1" workbookViewId="0">
      <selection activeCell="AD1" sqref="AD1"/>
    </sheetView>
  </sheetViews>
  <sheetFormatPr defaultRowHeight="15" customHeight="1"/>
  <cols>
    <col min="1" max="1" width="14.140625" style="6" bestFit="1" customWidth="1"/>
    <col min="2" max="2" width="28.28515625" style="6" bestFit="1" customWidth="1"/>
    <col min="3" max="3" width="21.42578125" style="6" bestFit="1" customWidth="1"/>
    <col min="4" max="4" width="9.85546875" style="6" bestFit="1" customWidth="1"/>
    <col min="5" max="5" width="21.7109375" style="6" bestFit="1" customWidth="1"/>
    <col min="6" max="6" width="21.42578125" style="6" bestFit="1" customWidth="1"/>
    <col min="7" max="7" width="23.85546875" style="6" bestFit="1" customWidth="1"/>
    <col min="8" max="8" width="21.42578125" style="6" bestFit="1" customWidth="1"/>
    <col min="9" max="9" width="14.42578125" style="7" bestFit="1" customWidth="1"/>
    <col min="10" max="10" width="59.42578125" style="6" bestFit="1" customWidth="1"/>
    <col min="11" max="11" width="23.85546875" style="6" bestFit="1" customWidth="1"/>
    <col min="12" max="12" width="67.85546875" style="6" bestFit="1" customWidth="1"/>
    <col min="13" max="13" width="17" style="6" bestFit="1" customWidth="1"/>
    <col min="14" max="14" width="23.28515625" style="6" bestFit="1" customWidth="1"/>
    <col min="15" max="15" width="27.85546875" style="6" bestFit="1" customWidth="1"/>
    <col min="16" max="16" width="20.7109375" style="6" bestFit="1" customWidth="1"/>
    <col min="17" max="17" width="120.28515625" style="6" bestFit="1" customWidth="1"/>
    <col min="18" max="18" width="43.5703125" style="6" bestFit="1" customWidth="1"/>
    <col min="19" max="19" width="21" style="6" bestFit="1" customWidth="1"/>
    <col min="20" max="20" width="10.140625" style="6" bestFit="1" customWidth="1"/>
    <col min="21" max="21" width="17.42578125" style="6" bestFit="1" customWidth="1"/>
    <col min="22" max="22" width="14.5703125" style="6" bestFit="1" customWidth="1"/>
    <col min="23" max="23" width="17.5703125" style="7" bestFit="1" customWidth="1"/>
    <col min="24" max="24" width="10.5703125" style="6" bestFit="1" customWidth="1"/>
    <col min="25" max="25" width="21.42578125" style="6" bestFit="1" customWidth="1"/>
    <col min="26" max="26" width="12.140625" style="6" bestFit="1" customWidth="1"/>
    <col min="27" max="27" width="12.7109375" style="6" bestFit="1" customWidth="1"/>
    <col min="28" max="28" width="20.28515625" style="6" bestFit="1" customWidth="1"/>
    <col min="29" max="29" width="14" style="6" bestFit="1" customWidth="1"/>
    <col min="30" max="16384" width="9.140625" style="6"/>
  </cols>
  <sheetData>
    <row r="1" spans="1:29" ht="12.7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7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24162</v>
      </c>
    </row>
    <row r="2" spans="1:29" ht="12.75">
      <c r="A2" s="6" t="s">
        <v>28</v>
      </c>
      <c r="B2" s="6" t="s">
        <v>14719</v>
      </c>
      <c r="C2" s="6">
        <v>222</v>
      </c>
      <c r="D2" s="6">
        <v>85</v>
      </c>
      <c r="E2" s="6">
        <v>57</v>
      </c>
      <c r="F2" s="6">
        <v>6</v>
      </c>
      <c r="G2" s="6" t="s">
        <v>17371</v>
      </c>
      <c r="H2" s="6">
        <v>37</v>
      </c>
      <c r="I2" s="7">
        <v>27024</v>
      </c>
      <c r="J2" s="6" t="s">
        <v>6403</v>
      </c>
      <c r="K2" s="6" t="s">
        <v>17372</v>
      </c>
      <c r="L2" s="6" t="s">
        <v>17373</v>
      </c>
      <c r="M2" s="6">
        <v>55597</v>
      </c>
      <c r="N2" s="6">
        <v>73</v>
      </c>
      <c r="O2" s="6" t="s">
        <v>17374</v>
      </c>
      <c r="P2" s="6">
        <v>0</v>
      </c>
      <c r="Q2" s="6" t="s">
        <v>17375</v>
      </c>
      <c r="R2" s="6" t="s">
        <v>17376</v>
      </c>
      <c r="S2" s="6">
        <v>148</v>
      </c>
      <c r="T2" s="6" t="s">
        <v>2778</v>
      </c>
      <c r="U2" s="6" t="s">
        <v>3571</v>
      </c>
      <c r="V2" s="6" t="s">
        <v>585</v>
      </c>
      <c r="W2" s="7">
        <v>5600000</v>
      </c>
      <c r="X2" s="6">
        <v>2009</v>
      </c>
      <c r="Y2" s="6">
        <v>9</v>
      </c>
      <c r="Z2" s="6">
        <v>6.6</v>
      </c>
      <c r="AA2" s="6">
        <v>1.85</v>
      </c>
      <c r="AB2" s="6">
        <v>4000</v>
      </c>
      <c r="AC2" s="7">
        <f>Table13[[#This Row],[gross]]-Table13[[#This Row],[budget]]</f>
        <v>-5572976</v>
      </c>
    </row>
    <row r="3" spans="1:29" ht="12.75">
      <c r="A3" s="6" t="s">
        <v>28</v>
      </c>
      <c r="B3" s="6" t="s">
        <v>17528</v>
      </c>
      <c r="C3" s="6">
        <v>411</v>
      </c>
      <c r="D3" s="6">
        <v>104</v>
      </c>
      <c r="E3" s="6">
        <v>16</v>
      </c>
      <c r="F3" s="6">
        <v>82</v>
      </c>
      <c r="G3" s="6" t="s">
        <v>13575</v>
      </c>
      <c r="H3" s="6">
        <v>14000</v>
      </c>
      <c r="I3" s="7">
        <v>71897215</v>
      </c>
      <c r="J3" s="6" t="s">
        <v>17529</v>
      </c>
      <c r="K3" s="6" t="s">
        <v>654</v>
      </c>
      <c r="L3" s="6" t="s">
        <v>17530</v>
      </c>
      <c r="M3" s="6">
        <v>126893</v>
      </c>
      <c r="N3" s="6">
        <v>14504</v>
      </c>
      <c r="O3" s="6" t="s">
        <v>17531</v>
      </c>
      <c r="P3" s="6">
        <v>0</v>
      </c>
      <c r="Q3" s="6" t="s">
        <v>17532</v>
      </c>
      <c r="R3" s="6" t="s">
        <v>17533</v>
      </c>
      <c r="S3" s="6">
        <v>440</v>
      </c>
      <c r="T3" s="6" t="s">
        <v>37</v>
      </c>
      <c r="U3" s="6" t="s">
        <v>38</v>
      </c>
      <c r="V3" s="6" t="s">
        <v>39</v>
      </c>
      <c r="W3" s="7">
        <v>15000000</v>
      </c>
      <c r="X3" s="6">
        <v>2016</v>
      </c>
      <c r="Y3" s="6">
        <v>338</v>
      </c>
      <c r="Z3" s="6">
        <v>7.3</v>
      </c>
      <c r="AA3" s="6">
        <v>2.35</v>
      </c>
      <c r="AB3" s="6">
        <v>33000</v>
      </c>
      <c r="AC3" s="7">
        <f>Table13[[#This Row],[gross]]-Table13[[#This Row],[budget]]</f>
        <v>56897215</v>
      </c>
    </row>
    <row r="4" spans="1:29" ht="12.75">
      <c r="A4" s="6" t="s">
        <v>28</v>
      </c>
      <c r="B4" s="6" t="s">
        <v>14439</v>
      </c>
      <c r="C4" s="6">
        <v>1</v>
      </c>
      <c r="D4" s="6">
        <v>111</v>
      </c>
      <c r="E4" s="6">
        <v>0</v>
      </c>
      <c r="F4" s="6">
        <v>247</v>
      </c>
      <c r="G4" s="6" t="s">
        <v>14440</v>
      </c>
      <c r="H4" s="6">
        <v>1000</v>
      </c>
      <c r="I4" s="7">
        <v>14616</v>
      </c>
      <c r="J4" s="6" t="s">
        <v>3409</v>
      </c>
      <c r="K4" s="6" t="s">
        <v>4534</v>
      </c>
      <c r="L4" s="6" t="s">
        <v>14441</v>
      </c>
      <c r="M4" s="6">
        <v>314</v>
      </c>
      <c r="N4" s="6">
        <v>2059</v>
      </c>
      <c r="O4" s="6" t="s">
        <v>14442</v>
      </c>
      <c r="P4" s="6">
        <v>1</v>
      </c>
      <c r="R4" s="6" t="s">
        <v>14443</v>
      </c>
      <c r="S4" s="6">
        <v>10</v>
      </c>
      <c r="T4" s="6" t="s">
        <v>37</v>
      </c>
      <c r="U4" s="6" t="s">
        <v>38</v>
      </c>
      <c r="V4" s="6" t="s">
        <v>585</v>
      </c>
      <c r="W4" s="7">
        <v>12000000</v>
      </c>
      <c r="X4" s="6">
        <v>2015</v>
      </c>
      <c r="Y4" s="6">
        <v>445</v>
      </c>
      <c r="Z4" s="6">
        <v>7.5</v>
      </c>
      <c r="AA4" s="6">
        <v>1.85</v>
      </c>
      <c r="AB4" s="6">
        <v>26000</v>
      </c>
      <c r="AC4" s="7">
        <f>Table13[[#This Row],[gross]]-Table13[[#This Row],[budget]]</f>
        <v>-11985384</v>
      </c>
    </row>
    <row r="5" spans="1:29" ht="12.75">
      <c r="A5" s="6" t="s">
        <v>28</v>
      </c>
      <c r="B5" s="6" t="s">
        <v>7439</v>
      </c>
      <c r="C5" s="6">
        <v>133</v>
      </c>
      <c r="D5" s="6">
        <v>97</v>
      </c>
      <c r="E5" s="6">
        <v>19</v>
      </c>
      <c r="F5" s="6">
        <v>835</v>
      </c>
      <c r="G5" s="6" t="s">
        <v>463</v>
      </c>
      <c r="H5" s="6">
        <v>23000</v>
      </c>
      <c r="I5" s="7">
        <v>38176108</v>
      </c>
      <c r="J5" s="6" t="s">
        <v>1415</v>
      </c>
      <c r="K5" s="6" t="s">
        <v>62</v>
      </c>
      <c r="L5" s="6" t="s">
        <v>13688</v>
      </c>
      <c r="M5" s="6">
        <v>222099</v>
      </c>
      <c r="N5" s="6">
        <v>37907</v>
      </c>
      <c r="O5" s="6" t="s">
        <v>13689</v>
      </c>
      <c r="P5" s="6">
        <v>6</v>
      </c>
      <c r="Q5" s="6" t="s">
        <v>13690</v>
      </c>
      <c r="R5" s="6" t="s">
        <v>13691</v>
      </c>
      <c r="S5" s="6">
        <v>549</v>
      </c>
      <c r="T5" s="6" t="s">
        <v>37</v>
      </c>
      <c r="U5" s="6" t="s">
        <v>38</v>
      </c>
      <c r="V5" s="6" t="s">
        <v>39</v>
      </c>
      <c r="W5" s="7">
        <v>16000000</v>
      </c>
      <c r="X5" s="6">
        <v>1999</v>
      </c>
      <c r="Y5" s="6">
        <v>13000</v>
      </c>
      <c r="Z5" s="6">
        <v>7.2</v>
      </c>
      <c r="AA5" s="6">
        <v>1.85</v>
      </c>
      <c r="AB5" s="6">
        <v>10000</v>
      </c>
      <c r="AC5" s="7">
        <f>Table13[[#This Row],[gross]]-Table13[[#This Row],[budget]]</f>
        <v>22176108</v>
      </c>
    </row>
    <row r="6" spans="1:29" ht="12.75">
      <c r="A6" s="6" t="s">
        <v>28</v>
      </c>
      <c r="B6" s="6" t="s">
        <v>2339</v>
      </c>
      <c r="C6" s="6">
        <v>84</v>
      </c>
      <c r="D6" s="6">
        <v>100</v>
      </c>
      <c r="E6" s="6">
        <v>36</v>
      </c>
      <c r="F6" s="6">
        <v>439</v>
      </c>
      <c r="G6" s="6" t="s">
        <v>722</v>
      </c>
      <c r="H6" s="6">
        <v>2000</v>
      </c>
      <c r="I6" s="7">
        <v>66941559</v>
      </c>
      <c r="J6" s="6" t="s">
        <v>2358</v>
      </c>
      <c r="K6" s="6" t="s">
        <v>1352</v>
      </c>
      <c r="L6" s="6" t="s">
        <v>2359</v>
      </c>
      <c r="M6" s="6">
        <v>26413</v>
      </c>
      <c r="N6" s="6">
        <v>4182</v>
      </c>
      <c r="O6" s="6" t="s">
        <v>2360</v>
      </c>
      <c r="P6" s="6">
        <v>1</v>
      </c>
      <c r="Q6" s="6" t="s">
        <v>2361</v>
      </c>
      <c r="R6" s="6" t="s">
        <v>2362</v>
      </c>
      <c r="S6" s="6">
        <v>77</v>
      </c>
      <c r="T6" s="6" t="s">
        <v>37</v>
      </c>
      <c r="U6" s="6" t="s">
        <v>38</v>
      </c>
      <c r="V6" s="6" t="s">
        <v>277</v>
      </c>
      <c r="W6" s="7">
        <v>85000000</v>
      </c>
      <c r="X6" s="6">
        <v>2000</v>
      </c>
      <c r="Y6" s="6">
        <v>795</v>
      </c>
      <c r="Z6" s="6">
        <v>4.8</v>
      </c>
      <c r="AA6" s="6">
        <v>1.85</v>
      </c>
      <c r="AB6" s="6">
        <v>372</v>
      </c>
      <c r="AC6" s="7">
        <f>Table13[[#This Row],[gross]]-Table13[[#This Row],[budget]]</f>
        <v>-18058441</v>
      </c>
    </row>
    <row r="7" spans="1:29" ht="12.75">
      <c r="A7" s="6" t="s">
        <v>28</v>
      </c>
      <c r="B7" s="6" t="s">
        <v>16240</v>
      </c>
      <c r="C7" s="6">
        <v>26</v>
      </c>
      <c r="D7" s="6">
        <v>107</v>
      </c>
      <c r="E7" s="6">
        <v>53</v>
      </c>
      <c r="F7" s="6">
        <v>463</v>
      </c>
      <c r="G7" s="6" t="s">
        <v>5728</v>
      </c>
      <c r="H7" s="6">
        <v>954</v>
      </c>
      <c r="I7" s="7">
        <v>53481</v>
      </c>
      <c r="J7" s="6" t="s">
        <v>2125</v>
      </c>
      <c r="K7" s="6" t="s">
        <v>795</v>
      </c>
      <c r="L7" s="6" t="s">
        <v>16241</v>
      </c>
      <c r="M7" s="6">
        <v>5557</v>
      </c>
      <c r="N7" s="6">
        <v>2512</v>
      </c>
      <c r="O7" s="6" t="s">
        <v>4947</v>
      </c>
      <c r="P7" s="6">
        <v>5</v>
      </c>
      <c r="Q7" s="6" t="s">
        <v>16242</v>
      </c>
      <c r="R7" s="6" t="s">
        <v>16243</v>
      </c>
      <c r="S7" s="6">
        <v>34</v>
      </c>
      <c r="T7" s="6" t="s">
        <v>37</v>
      </c>
      <c r="U7" s="6" t="s">
        <v>38</v>
      </c>
      <c r="V7" s="6" t="s">
        <v>585</v>
      </c>
      <c r="W7" s="7">
        <v>8000000</v>
      </c>
      <c r="X7" s="6">
        <v>2006</v>
      </c>
      <c r="Y7" s="6">
        <v>551</v>
      </c>
      <c r="Z7" s="6">
        <v>6.4</v>
      </c>
      <c r="AA7" s="6">
        <v>2.35</v>
      </c>
      <c r="AB7" s="6">
        <v>294</v>
      </c>
      <c r="AC7" s="7">
        <f>Table13[[#This Row],[gross]]-Table13[[#This Row],[budget]]</f>
        <v>-7946519</v>
      </c>
    </row>
    <row r="8" spans="1:29" ht="12.75">
      <c r="A8" s="6" t="s">
        <v>28</v>
      </c>
      <c r="B8" s="6" t="s">
        <v>2066</v>
      </c>
      <c r="C8" s="6">
        <v>113</v>
      </c>
      <c r="D8" s="6">
        <v>108</v>
      </c>
      <c r="E8" s="6">
        <v>212</v>
      </c>
      <c r="F8" s="6">
        <v>347</v>
      </c>
      <c r="G8" s="6" t="s">
        <v>4555</v>
      </c>
      <c r="H8" s="6">
        <v>969</v>
      </c>
      <c r="I8" s="7">
        <v>12232937</v>
      </c>
      <c r="J8" s="6" t="s">
        <v>334</v>
      </c>
      <c r="K8" s="6" t="s">
        <v>11206</v>
      </c>
      <c r="L8" s="6" t="s">
        <v>11207</v>
      </c>
      <c r="M8" s="6">
        <v>22823</v>
      </c>
      <c r="N8" s="6">
        <v>2799</v>
      </c>
      <c r="O8" s="6" t="s">
        <v>11208</v>
      </c>
      <c r="P8" s="6">
        <v>1</v>
      </c>
      <c r="Q8" s="6" t="s">
        <v>11209</v>
      </c>
      <c r="R8" s="6" t="s">
        <v>11210</v>
      </c>
      <c r="S8" s="6">
        <v>113</v>
      </c>
      <c r="T8" s="6" t="s">
        <v>37</v>
      </c>
      <c r="U8" s="6" t="s">
        <v>38</v>
      </c>
      <c r="V8" s="6" t="s">
        <v>39</v>
      </c>
      <c r="W8" s="7">
        <v>22000000</v>
      </c>
      <c r="X8" s="6">
        <v>2009</v>
      </c>
      <c r="Y8" s="6">
        <v>794</v>
      </c>
      <c r="Z8" s="6">
        <v>5.6</v>
      </c>
      <c r="AA8" s="6">
        <v>2.35</v>
      </c>
      <c r="AB8" s="6">
        <v>0</v>
      </c>
      <c r="AC8" s="7">
        <f>Table13[[#This Row],[gross]]-Table13[[#This Row],[budget]]</f>
        <v>-9767063</v>
      </c>
    </row>
    <row r="9" spans="1:29" ht="12.75">
      <c r="A9" s="6" t="s">
        <v>28</v>
      </c>
      <c r="B9" s="6" t="s">
        <v>10722</v>
      </c>
      <c r="C9" s="6">
        <v>597</v>
      </c>
      <c r="D9" s="6">
        <v>134</v>
      </c>
      <c r="E9" s="6">
        <v>0</v>
      </c>
      <c r="F9" s="6">
        <v>500</v>
      </c>
      <c r="G9" s="6" t="s">
        <v>5130</v>
      </c>
      <c r="H9" s="6">
        <v>2000</v>
      </c>
      <c r="I9" s="7">
        <v>56667870</v>
      </c>
      <c r="J9" s="6" t="s">
        <v>5940</v>
      </c>
      <c r="K9" s="6" t="s">
        <v>3734</v>
      </c>
      <c r="L9" s="6" t="s">
        <v>10723</v>
      </c>
      <c r="M9" s="6">
        <v>439176</v>
      </c>
      <c r="N9" s="6">
        <v>4251</v>
      </c>
      <c r="O9" s="6" t="s">
        <v>10724</v>
      </c>
      <c r="P9" s="6">
        <v>0</v>
      </c>
      <c r="Q9" s="6" t="s">
        <v>10725</v>
      </c>
      <c r="R9" s="6" t="s">
        <v>10726</v>
      </c>
      <c r="S9" s="6">
        <v>695</v>
      </c>
      <c r="T9" s="6" t="s">
        <v>37</v>
      </c>
      <c r="U9" s="6" t="s">
        <v>38</v>
      </c>
      <c r="V9" s="6" t="s">
        <v>585</v>
      </c>
      <c r="W9" s="7">
        <v>20000000</v>
      </c>
      <c r="X9" s="6">
        <v>2013</v>
      </c>
      <c r="Y9" s="6">
        <v>660</v>
      </c>
      <c r="Z9" s="6">
        <v>8.1</v>
      </c>
      <c r="AA9" s="6">
        <v>2.35</v>
      </c>
      <c r="AB9" s="6">
        <v>83000</v>
      </c>
      <c r="AC9" s="7">
        <f>Table13[[#This Row],[gross]]-Table13[[#This Row],[budget]]</f>
        <v>36667870</v>
      </c>
    </row>
    <row r="10" spans="1:29" ht="12.75">
      <c r="A10" s="6" t="s">
        <v>28</v>
      </c>
      <c r="B10" s="6" t="s">
        <v>5289</v>
      </c>
      <c r="C10" s="6">
        <v>450</v>
      </c>
      <c r="D10" s="6">
        <v>94</v>
      </c>
      <c r="E10" s="6">
        <v>0</v>
      </c>
      <c r="F10" s="6">
        <v>223</v>
      </c>
      <c r="G10" s="6" t="s">
        <v>4206</v>
      </c>
      <c r="H10" s="6">
        <v>11000</v>
      </c>
      <c r="I10" s="7">
        <v>18329466</v>
      </c>
      <c r="J10" s="6" t="s">
        <v>7682</v>
      </c>
      <c r="K10" s="6" t="s">
        <v>80</v>
      </c>
      <c r="L10" s="6" t="s">
        <v>11875</v>
      </c>
      <c r="M10" s="6">
        <v>279179</v>
      </c>
      <c r="N10" s="6">
        <v>11984</v>
      </c>
      <c r="O10" s="6" t="s">
        <v>9884</v>
      </c>
      <c r="P10" s="6">
        <v>0</v>
      </c>
      <c r="Q10" s="6" t="s">
        <v>11876</v>
      </c>
      <c r="R10" s="6" t="s">
        <v>11877</v>
      </c>
      <c r="S10" s="6">
        <v>440</v>
      </c>
      <c r="T10" s="6" t="s">
        <v>37</v>
      </c>
      <c r="U10" s="6" t="s">
        <v>38</v>
      </c>
      <c r="V10" s="6" t="s">
        <v>585</v>
      </c>
      <c r="W10" s="7">
        <v>18000000</v>
      </c>
      <c r="X10" s="6">
        <v>2010</v>
      </c>
      <c r="Y10" s="6">
        <v>642</v>
      </c>
      <c r="Z10" s="6">
        <v>7.6</v>
      </c>
      <c r="AA10" s="6">
        <v>1.85</v>
      </c>
      <c r="AB10" s="6">
        <v>63000</v>
      </c>
      <c r="AC10" s="7">
        <f>Table13[[#This Row],[gross]]-Table13[[#This Row],[budget]]</f>
        <v>329466</v>
      </c>
    </row>
    <row r="11" spans="1:29" ht="12.75">
      <c r="A11" s="6" t="s">
        <v>28</v>
      </c>
      <c r="B11" s="6" t="s">
        <v>2561</v>
      </c>
      <c r="C11" s="6">
        <v>119</v>
      </c>
      <c r="D11" s="6">
        <v>98</v>
      </c>
      <c r="E11" s="6">
        <v>56</v>
      </c>
      <c r="F11" s="6">
        <v>533</v>
      </c>
      <c r="G11" s="6" t="s">
        <v>234</v>
      </c>
      <c r="H11" s="6">
        <v>3000</v>
      </c>
      <c r="I11" s="7">
        <v>56044241</v>
      </c>
      <c r="J11" s="6" t="s">
        <v>3632</v>
      </c>
      <c r="K11" s="6" t="s">
        <v>750</v>
      </c>
      <c r="L11" s="6" t="s">
        <v>8252</v>
      </c>
      <c r="M11" s="6">
        <v>122187</v>
      </c>
      <c r="N11" s="6">
        <v>6742</v>
      </c>
      <c r="O11" s="6" t="s">
        <v>8253</v>
      </c>
      <c r="P11" s="6">
        <v>1</v>
      </c>
      <c r="Q11" s="6" t="s">
        <v>8254</v>
      </c>
      <c r="R11" s="6" t="s">
        <v>8255</v>
      </c>
      <c r="S11" s="6">
        <v>339</v>
      </c>
      <c r="T11" s="6" t="s">
        <v>37</v>
      </c>
      <c r="U11" s="6" t="s">
        <v>38</v>
      </c>
      <c r="V11" s="6" t="s">
        <v>39</v>
      </c>
      <c r="W11" s="7">
        <v>37000000</v>
      </c>
      <c r="X11" s="6">
        <v>2004</v>
      </c>
      <c r="Y11" s="6">
        <v>2000</v>
      </c>
      <c r="Z11" s="6">
        <v>6.1</v>
      </c>
      <c r="AA11" s="6">
        <v>1.85</v>
      </c>
      <c r="AB11" s="6">
        <v>0</v>
      </c>
      <c r="AC11" s="7">
        <f>Table13[[#This Row],[gross]]-Table13[[#This Row],[budget]]</f>
        <v>19044241</v>
      </c>
    </row>
    <row r="12" spans="1:29" ht="12.75">
      <c r="A12" s="6" t="s">
        <v>28</v>
      </c>
      <c r="B12" s="6" t="s">
        <v>278</v>
      </c>
      <c r="C12" s="6">
        <v>204</v>
      </c>
      <c r="D12" s="6">
        <v>144</v>
      </c>
      <c r="E12" s="6">
        <v>0</v>
      </c>
      <c r="F12" s="6">
        <v>681</v>
      </c>
      <c r="G12" s="6" t="s">
        <v>5194</v>
      </c>
      <c r="H12" s="6">
        <v>769</v>
      </c>
      <c r="I12" s="7">
        <v>52822418</v>
      </c>
      <c r="J12" s="6" t="s">
        <v>1910</v>
      </c>
      <c r="K12" s="6" t="s">
        <v>964</v>
      </c>
      <c r="L12" s="6" t="s">
        <v>5195</v>
      </c>
      <c r="M12" s="6">
        <v>47764</v>
      </c>
      <c r="N12" s="6">
        <v>3580</v>
      </c>
      <c r="O12" s="6" t="s">
        <v>5196</v>
      </c>
      <c r="P12" s="6">
        <v>0</v>
      </c>
      <c r="Q12" s="6" t="s">
        <v>5197</v>
      </c>
      <c r="R12" s="6" t="s">
        <v>5198</v>
      </c>
      <c r="S12" s="6">
        <v>219</v>
      </c>
      <c r="T12" s="6" t="s">
        <v>37</v>
      </c>
      <c r="U12" s="6" t="s">
        <v>38</v>
      </c>
      <c r="V12" s="6" t="s">
        <v>585</v>
      </c>
      <c r="W12" s="7">
        <v>50000000</v>
      </c>
      <c r="X12" s="6">
        <v>2016</v>
      </c>
      <c r="Y12" s="6">
        <v>726</v>
      </c>
      <c r="Z12" s="6">
        <v>7.4</v>
      </c>
      <c r="AA12" s="6">
        <v>2.35</v>
      </c>
      <c r="AB12" s="6">
        <v>44000</v>
      </c>
      <c r="AC12" s="7">
        <f>Table13[[#This Row],[gross]]-Table13[[#This Row],[budget]]</f>
        <v>2822418</v>
      </c>
    </row>
    <row r="13" spans="1:29" ht="12.75">
      <c r="A13" s="6" t="s">
        <v>28</v>
      </c>
      <c r="B13" s="6" t="s">
        <v>3523</v>
      </c>
      <c r="C13" s="6">
        <v>314</v>
      </c>
      <c r="D13" s="6">
        <v>114</v>
      </c>
      <c r="E13" s="6">
        <v>101</v>
      </c>
      <c r="F13" s="6">
        <v>23</v>
      </c>
      <c r="G13" s="6" t="s">
        <v>10319</v>
      </c>
      <c r="H13" s="6">
        <v>129</v>
      </c>
      <c r="I13" s="7">
        <v>71975611</v>
      </c>
      <c r="J13" s="6" t="s">
        <v>7406</v>
      </c>
      <c r="K13" s="6" t="s">
        <v>10320</v>
      </c>
      <c r="L13" s="6" t="s">
        <v>10321</v>
      </c>
      <c r="M13" s="6">
        <v>209396</v>
      </c>
      <c r="N13" s="6">
        <v>214</v>
      </c>
      <c r="O13" s="6" t="s">
        <v>10322</v>
      </c>
      <c r="P13" s="6">
        <v>0</v>
      </c>
      <c r="Q13" s="6" t="s">
        <v>10323</v>
      </c>
      <c r="R13" s="6" t="s">
        <v>10324</v>
      </c>
      <c r="S13" s="6">
        <v>580</v>
      </c>
      <c r="T13" s="6" t="s">
        <v>37</v>
      </c>
      <c r="U13" s="6" t="s">
        <v>38</v>
      </c>
      <c r="V13" s="6" t="s">
        <v>39</v>
      </c>
      <c r="W13" s="7">
        <v>25000000</v>
      </c>
      <c r="X13" s="6">
        <v>2007</v>
      </c>
      <c r="Y13" s="6">
        <v>25</v>
      </c>
      <c r="Z13" s="6">
        <v>6.8</v>
      </c>
      <c r="AA13" s="6">
        <v>2.35</v>
      </c>
      <c r="AB13" s="6">
        <v>11000</v>
      </c>
      <c r="AC13" s="7">
        <f>Table13[[#This Row],[gross]]-Table13[[#This Row],[budget]]</f>
        <v>46975611</v>
      </c>
    </row>
    <row r="14" spans="1:29" ht="12.75">
      <c r="A14" s="6" t="s">
        <v>28</v>
      </c>
      <c r="B14" s="6" t="s">
        <v>6152</v>
      </c>
      <c r="C14" s="6">
        <v>151</v>
      </c>
      <c r="D14" s="6">
        <v>120</v>
      </c>
      <c r="E14" s="6">
        <v>17</v>
      </c>
      <c r="F14" s="6">
        <v>808</v>
      </c>
      <c r="G14" s="6" t="s">
        <v>776</v>
      </c>
      <c r="H14" s="6">
        <v>22000</v>
      </c>
      <c r="I14" s="7">
        <v>24375436</v>
      </c>
      <c r="J14" s="6" t="s">
        <v>464</v>
      </c>
      <c r="K14" s="6" t="s">
        <v>1746</v>
      </c>
      <c r="L14" s="6" t="s">
        <v>6153</v>
      </c>
      <c r="M14" s="6">
        <v>42547</v>
      </c>
      <c r="N14" s="6">
        <v>33585</v>
      </c>
      <c r="O14" s="6" t="s">
        <v>261</v>
      </c>
      <c r="P14" s="6">
        <v>1</v>
      </c>
      <c r="Q14" s="6" t="s">
        <v>6154</v>
      </c>
      <c r="R14" s="6" t="s">
        <v>6155</v>
      </c>
      <c r="S14" s="6">
        <v>265</v>
      </c>
      <c r="T14" s="6" t="s">
        <v>37</v>
      </c>
      <c r="U14" s="6" t="s">
        <v>38</v>
      </c>
      <c r="V14" s="6" t="s">
        <v>585</v>
      </c>
      <c r="W14" s="7">
        <v>42000000</v>
      </c>
      <c r="X14" s="6">
        <v>2001</v>
      </c>
      <c r="Y14" s="6">
        <v>9000</v>
      </c>
      <c r="Z14" s="6">
        <v>6.1</v>
      </c>
      <c r="AA14" s="6">
        <v>2.35</v>
      </c>
      <c r="AB14" s="6">
        <v>748</v>
      </c>
      <c r="AC14" s="7">
        <f>Table13[[#This Row],[gross]]-Table13[[#This Row],[budget]]</f>
        <v>-17624564</v>
      </c>
    </row>
    <row r="15" spans="1:29" ht="12.75">
      <c r="A15" s="6" t="s">
        <v>28</v>
      </c>
      <c r="B15" s="6" t="s">
        <v>1058</v>
      </c>
      <c r="C15" s="6">
        <v>199</v>
      </c>
      <c r="D15" s="6">
        <v>102</v>
      </c>
      <c r="E15" s="6">
        <v>503</v>
      </c>
      <c r="F15" s="6">
        <v>795</v>
      </c>
      <c r="G15" s="6" t="s">
        <v>3736</v>
      </c>
      <c r="H15" s="6">
        <v>13000</v>
      </c>
      <c r="I15" s="7">
        <v>36883539</v>
      </c>
      <c r="J15" s="6" t="s">
        <v>464</v>
      </c>
      <c r="K15" s="6" t="s">
        <v>977</v>
      </c>
      <c r="L15" s="6" t="s">
        <v>5893</v>
      </c>
      <c r="M15" s="6">
        <v>112769</v>
      </c>
      <c r="N15" s="6">
        <v>15053</v>
      </c>
      <c r="O15" s="6" t="s">
        <v>2901</v>
      </c>
      <c r="P15" s="6">
        <v>2</v>
      </c>
      <c r="Q15" s="6" t="s">
        <v>5894</v>
      </c>
      <c r="R15" s="6" t="s">
        <v>5895</v>
      </c>
      <c r="S15" s="6">
        <v>305</v>
      </c>
      <c r="T15" s="6" t="s">
        <v>37</v>
      </c>
      <c r="U15" s="6" t="s">
        <v>767</v>
      </c>
      <c r="V15" s="6" t="s">
        <v>39</v>
      </c>
      <c r="W15" s="7">
        <v>52000000</v>
      </c>
      <c r="X15" s="6">
        <v>2006</v>
      </c>
      <c r="Y15" s="6">
        <v>929</v>
      </c>
      <c r="Z15" s="6">
        <v>6.6</v>
      </c>
      <c r="AA15" s="6">
        <v>2.35</v>
      </c>
      <c r="AB15" s="6">
        <v>0</v>
      </c>
      <c r="AC15" s="7">
        <f>Table13[[#This Row],[gross]]-Table13[[#This Row],[budget]]</f>
        <v>-15116461</v>
      </c>
    </row>
    <row r="16" spans="1:29" ht="12.75">
      <c r="A16" s="6" t="s">
        <v>28</v>
      </c>
      <c r="B16" s="6" t="s">
        <v>6074</v>
      </c>
      <c r="C16" s="6">
        <v>191</v>
      </c>
      <c r="D16" s="6">
        <v>102</v>
      </c>
      <c r="E16" s="6">
        <v>23</v>
      </c>
      <c r="F16" s="6">
        <v>651</v>
      </c>
      <c r="G16" s="6" t="s">
        <v>2376</v>
      </c>
      <c r="H16" s="6">
        <v>2000</v>
      </c>
      <c r="I16" s="7">
        <v>64149837</v>
      </c>
      <c r="J16" s="6" t="s">
        <v>6391</v>
      </c>
      <c r="K16" s="6" t="s">
        <v>6392</v>
      </c>
      <c r="L16" s="6" t="s">
        <v>6393</v>
      </c>
      <c r="M16" s="6">
        <v>146899</v>
      </c>
      <c r="N16" s="6">
        <v>7009</v>
      </c>
      <c r="O16" s="6" t="s">
        <v>5043</v>
      </c>
      <c r="P16" s="6">
        <v>1</v>
      </c>
      <c r="Q16" s="6" t="s">
        <v>6394</v>
      </c>
      <c r="R16" s="6" t="s">
        <v>6395</v>
      </c>
      <c r="S16" s="6">
        <v>185</v>
      </c>
      <c r="T16" s="6" t="s">
        <v>37</v>
      </c>
      <c r="U16" s="6" t="s">
        <v>38</v>
      </c>
      <c r="V16" s="6" t="s">
        <v>39</v>
      </c>
      <c r="W16" s="7">
        <v>20000000</v>
      </c>
      <c r="X16" s="6">
        <v>2009</v>
      </c>
      <c r="Y16" s="6">
        <v>2000</v>
      </c>
      <c r="Z16" s="6">
        <v>6.4</v>
      </c>
      <c r="AA16" s="6">
        <v>2.35</v>
      </c>
      <c r="AB16" s="6">
        <v>0</v>
      </c>
      <c r="AC16" s="7">
        <f>Table13[[#This Row],[gross]]-Table13[[#This Row],[budget]]</f>
        <v>44149837</v>
      </c>
    </row>
    <row r="17" spans="1:29" ht="12.75">
      <c r="A17" s="6" t="s">
        <v>28</v>
      </c>
      <c r="B17" s="6" t="s">
        <v>8707</v>
      </c>
      <c r="C17" s="6">
        <v>63</v>
      </c>
      <c r="D17" s="6">
        <v>121</v>
      </c>
      <c r="E17" s="6">
        <v>0</v>
      </c>
      <c r="F17" s="6">
        <v>187</v>
      </c>
      <c r="G17" s="6" t="s">
        <v>5280</v>
      </c>
      <c r="H17" s="6">
        <v>974</v>
      </c>
      <c r="I17" s="7">
        <v>127437</v>
      </c>
      <c r="J17" s="6" t="s">
        <v>1098</v>
      </c>
      <c r="K17" s="6" t="s">
        <v>286</v>
      </c>
      <c r="L17" s="6" t="s">
        <v>8708</v>
      </c>
      <c r="M17" s="6">
        <v>4670</v>
      </c>
      <c r="N17" s="6">
        <v>1887</v>
      </c>
      <c r="O17" s="6" t="s">
        <v>8709</v>
      </c>
      <c r="P17" s="6">
        <v>0</v>
      </c>
      <c r="Q17" s="6" t="s">
        <v>8710</v>
      </c>
      <c r="R17" s="6" t="s">
        <v>8711</v>
      </c>
      <c r="S17" s="6">
        <v>27</v>
      </c>
      <c r="T17" s="6" t="s">
        <v>1946</v>
      </c>
      <c r="U17" s="6" t="s">
        <v>892</v>
      </c>
      <c r="V17" s="6" t="s">
        <v>585</v>
      </c>
      <c r="W17" s="7">
        <v>18000000</v>
      </c>
      <c r="X17" s="6">
        <v>2011</v>
      </c>
      <c r="Y17" s="6">
        <v>643</v>
      </c>
      <c r="Z17" s="6">
        <v>6</v>
      </c>
      <c r="AA17" s="6">
        <v>2.35</v>
      </c>
      <c r="AB17" s="6">
        <v>0</v>
      </c>
      <c r="AC17" s="7">
        <f>Table13[[#This Row],[gross]]-Table13[[#This Row],[budget]]</f>
        <v>-17872563</v>
      </c>
    </row>
    <row r="18" spans="1:29" ht="12.75">
      <c r="A18" s="6" t="s">
        <v>28</v>
      </c>
      <c r="B18" s="6" t="s">
        <v>2943</v>
      </c>
      <c r="C18" s="6">
        <v>150</v>
      </c>
      <c r="D18" s="6">
        <v>107</v>
      </c>
      <c r="E18" s="6">
        <v>309</v>
      </c>
      <c r="F18" s="6">
        <v>771</v>
      </c>
      <c r="G18" s="6" t="s">
        <v>2049</v>
      </c>
      <c r="H18" s="6">
        <v>23000</v>
      </c>
      <c r="I18" s="7">
        <v>127083765</v>
      </c>
      <c r="J18" s="6" t="s">
        <v>334</v>
      </c>
      <c r="K18" s="6" t="s">
        <v>333</v>
      </c>
      <c r="L18" s="6" t="s">
        <v>2944</v>
      </c>
      <c r="M18" s="6">
        <v>191912</v>
      </c>
      <c r="N18" s="6">
        <v>25296</v>
      </c>
      <c r="O18" s="6" t="s">
        <v>2945</v>
      </c>
      <c r="P18" s="6">
        <v>5</v>
      </c>
      <c r="Q18" s="6" t="s">
        <v>2946</v>
      </c>
      <c r="R18" s="6" t="s">
        <v>2947</v>
      </c>
      <c r="S18" s="6">
        <v>370</v>
      </c>
      <c r="T18" s="6" t="s">
        <v>37</v>
      </c>
      <c r="U18" s="6" t="s">
        <v>38</v>
      </c>
      <c r="V18" s="6" t="s">
        <v>39</v>
      </c>
      <c r="W18" s="7">
        <v>76000000</v>
      </c>
      <c r="X18" s="6">
        <v>2003</v>
      </c>
      <c r="Y18" s="6">
        <v>787</v>
      </c>
      <c r="Z18" s="6">
        <v>5.9</v>
      </c>
      <c r="AA18" s="6">
        <v>2.35</v>
      </c>
      <c r="AB18" s="6">
        <v>0</v>
      </c>
      <c r="AC18" s="7">
        <f>Table13[[#This Row],[gross]]-Table13[[#This Row],[budget]]</f>
        <v>51083765</v>
      </c>
    </row>
    <row r="19" spans="1:29" ht="12.75">
      <c r="A19" s="6" t="s">
        <v>28</v>
      </c>
      <c r="B19" s="6" t="s">
        <v>3836</v>
      </c>
      <c r="C19" s="6">
        <v>265</v>
      </c>
      <c r="D19" s="6">
        <v>109</v>
      </c>
      <c r="E19" s="6">
        <v>175</v>
      </c>
      <c r="F19" s="6">
        <v>459</v>
      </c>
      <c r="G19" s="6" t="s">
        <v>3984</v>
      </c>
      <c r="H19" s="6">
        <v>18000</v>
      </c>
      <c r="I19" s="7">
        <v>75573300</v>
      </c>
      <c r="J19" s="6" t="s">
        <v>3554</v>
      </c>
      <c r="K19" s="6" t="s">
        <v>1727</v>
      </c>
      <c r="L19" s="6" t="s">
        <v>3985</v>
      </c>
      <c r="M19" s="6">
        <v>156898</v>
      </c>
      <c r="N19" s="6">
        <v>20148</v>
      </c>
      <c r="O19" s="6" t="s">
        <v>3986</v>
      </c>
      <c r="P19" s="6">
        <v>1</v>
      </c>
      <c r="Q19" s="6" t="s">
        <v>3987</v>
      </c>
      <c r="R19" s="6" t="s">
        <v>3988</v>
      </c>
      <c r="S19" s="6">
        <v>172</v>
      </c>
      <c r="T19" s="6" t="s">
        <v>37</v>
      </c>
      <c r="U19" s="6" t="s">
        <v>38</v>
      </c>
      <c r="V19" s="6" t="s">
        <v>585</v>
      </c>
      <c r="W19" s="7">
        <v>61000000</v>
      </c>
      <c r="X19" s="6">
        <v>2013</v>
      </c>
      <c r="Y19" s="6">
        <v>497</v>
      </c>
      <c r="Z19" s="6">
        <v>6.7</v>
      </c>
      <c r="AA19" s="6">
        <v>2.35</v>
      </c>
      <c r="AB19" s="6">
        <v>22000</v>
      </c>
      <c r="AC19" s="7">
        <f>Table13[[#This Row],[gross]]-Table13[[#This Row],[budget]]</f>
        <v>14573300</v>
      </c>
    </row>
    <row r="20" spans="1:29" ht="12.75">
      <c r="A20" s="6" t="s">
        <v>28</v>
      </c>
      <c r="B20" s="6" t="s">
        <v>23791</v>
      </c>
      <c r="C20" s="6">
        <v>32</v>
      </c>
      <c r="D20" s="6">
        <v>87</v>
      </c>
      <c r="E20" s="6">
        <v>0</v>
      </c>
      <c r="F20" s="6">
        <v>153</v>
      </c>
      <c r="G20" s="6" t="s">
        <v>23792</v>
      </c>
      <c r="H20" s="6">
        <v>1000</v>
      </c>
      <c r="I20" s="7">
        <v>536767</v>
      </c>
      <c r="J20" s="6" t="s">
        <v>7218</v>
      </c>
      <c r="K20" s="6" t="s">
        <v>1732</v>
      </c>
      <c r="L20" s="6" t="s">
        <v>23793</v>
      </c>
      <c r="M20" s="6">
        <v>1622</v>
      </c>
      <c r="N20" s="6">
        <v>1362</v>
      </c>
      <c r="O20" s="6" t="s">
        <v>23794</v>
      </c>
      <c r="P20" s="6">
        <v>0</v>
      </c>
      <c r="Q20" s="6" t="s">
        <v>23795</v>
      </c>
      <c r="R20" s="6" t="s">
        <v>23796</v>
      </c>
      <c r="S20" s="6">
        <v>83</v>
      </c>
      <c r="T20" s="6" t="s">
        <v>37</v>
      </c>
      <c r="U20" s="6" t="s">
        <v>38</v>
      </c>
      <c r="V20" s="6" t="s">
        <v>585</v>
      </c>
      <c r="W20" s="7">
        <v>60000</v>
      </c>
      <c r="X20" s="6">
        <v>1998</v>
      </c>
      <c r="Y20" s="6">
        <v>184</v>
      </c>
      <c r="Z20" s="6">
        <v>5.3</v>
      </c>
      <c r="AA20" s="6">
        <v>1.85</v>
      </c>
      <c r="AB20" s="6">
        <v>30</v>
      </c>
      <c r="AC20" s="7">
        <f>Table13[[#This Row],[gross]]-Table13[[#This Row],[budget]]</f>
        <v>476767</v>
      </c>
    </row>
    <row r="21" spans="1:29" ht="12.75">
      <c r="A21" s="6" t="s">
        <v>28</v>
      </c>
      <c r="B21" s="6" t="s">
        <v>21662</v>
      </c>
      <c r="C21" s="6">
        <v>149</v>
      </c>
      <c r="D21" s="6">
        <v>91</v>
      </c>
      <c r="E21" s="6">
        <v>9</v>
      </c>
      <c r="F21" s="6">
        <v>13</v>
      </c>
      <c r="G21" s="6" t="s">
        <v>21663</v>
      </c>
      <c r="H21" s="6">
        <v>130</v>
      </c>
      <c r="I21" s="7">
        <v>4946250</v>
      </c>
      <c r="J21" s="6" t="s">
        <v>4068</v>
      </c>
      <c r="K21" s="6" t="s">
        <v>19899</v>
      </c>
      <c r="L21" s="6" t="s">
        <v>21664</v>
      </c>
      <c r="M21" s="6">
        <v>9540</v>
      </c>
      <c r="N21" s="6">
        <v>198</v>
      </c>
      <c r="O21" s="6" t="s">
        <v>21665</v>
      </c>
      <c r="P21" s="6">
        <v>0</v>
      </c>
      <c r="Q21" s="6" t="s">
        <v>21666</v>
      </c>
      <c r="R21" s="6" t="s">
        <v>21667</v>
      </c>
      <c r="S21" s="6">
        <v>80</v>
      </c>
      <c r="T21" s="6" t="s">
        <v>37</v>
      </c>
      <c r="U21" s="6" t="s">
        <v>38</v>
      </c>
      <c r="V21" s="6" t="s">
        <v>39</v>
      </c>
      <c r="W21" s="7">
        <v>1000000</v>
      </c>
      <c r="X21" s="6">
        <v>2013</v>
      </c>
      <c r="Y21" s="6">
        <v>19</v>
      </c>
      <c r="Z21" s="6">
        <v>7.4</v>
      </c>
      <c r="AA21" s="6">
        <v>1.78</v>
      </c>
      <c r="AB21" s="6">
        <v>14000</v>
      </c>
      <c r="AC21" s="7">
        <f>Table13[[#This Row],[gross]]-Table13[[#This Row],[budget]]</f>
        <v>3946250</v>
      </c>
    </row>
    <row r="22" spans="1:29" ht="12.75">
      <c r="A22" s="6" t="s">
        <v>28</v>
      </c>
      <c r="B22" s="6" t="s">
        <v>17109</v>
      </c>
      <c r="C22" s="6">
        <v>67</v>
      </c>
      <c r="D22" s="6">
        <v>101</v>
      </c>
      <c r="E22" s="6">
        <v>112</v>
      </c>
      <c r="F22" s="6">
        <v>612</v>
      </c>
      <c r="G22" s="6" t="s">
        <v>2638</v>
      </c>
      <c r="H22" s="6">
        <v>1000</v>
      </c>
      <c r="I22" s="7">
        <v>6851636</v>
      </c>
      <c r="J22" s="6" t="s">
        <v>1415</v>
      </c>
      <c r="K22" s="6" t="s">
        <v>793</v>
      </c>
      <c r="L22" s="6" t="s">
        <v>17110</v>
      </c>
      <c r="M22" s="6">
        <v>13010</v>
      </c>
      <c r="N22" s="6">
        <v>2697</v>
      </c>
      <c r="O22" s="6" t="s">
        <v>2263</v>
      </c>
      <c r="P22" s="6">
        <v>5</v>
      </c>
      <c r="Q22" s="6" t="s">
        <v>17111</v>
      </c>
      <c r="R22" s="6" t="s">
        <v>17112</v>
      </c>
      <c r="S22" s="6">
        <v>182</v>
      </c>
      <c r="T22" s="6" t="s">
        <v>37</v>
      </c>
      <c r="U22" s="6" t="s">
        <v>38</v>
      </c>
      <c r="V22" s="6" t="s">
        <v>585</v>
      </c>
      <c r="W22" s="7">
        <v>6000000</v>
      </c>
      <c r="X22" s="6">
        <v>1999</v>
      </c>
      <c r="Y22" s="6">
        <v>744</v>
      </c>
      <c r="Z22" s="6">
        <v>5.9</v>
      </c>
      <c r="AA22" s="6">
        <v>1.85</v>
      </c>
      <c r="AB22" s="6">
        <v>0</v>
      </c>
      <c r="AC22" s="7">
        <f>Table13[[#This Row],[gross]]-Table13[[#This Row],[budget]]</f>
        <v>851636</v>
      </c>
    </row>
    <row r="23" spans="1:29" ht="12.75">
      <c r="A23" s="6" t="s">
        <v>28</v>
      </c>
      <c r="B23" s="6" t="s">
        <v>3727</v>
      </c>
      <c r="C23" s="6">
        <v>285</v>
      </c>
      <c r="D23" s="6">
        <v>161</v>
      </c>
      <c r="E23" s="6">
        <v>0</v>
      </c>
      <c r="F23" s="6">
        <v>73</v>
      </c>
      <c r="G23" s="6" t="s">
        <v>14724</v>
      </c>
      <c r="H23" s="6">
        <v>273</v>
      </c>
      <c r="I23" s="7">
        <v>56715371</v>
      </c>
      <c r="J23" s="6" t="s">
        <v>1380</v>
      </c>
      <c r="K23" s="6" t="s">
        <v>14725</v>
      </c>
      <c r="L23" s="6" t="s">
        <v>14726</v>
      </c>
      <c r="M23" s="6">
        <v>427357</v>
      </c>
      <c r="N23" s="6">
        <v>727</v>
      </c>
      <c r="O23" s="6" t="s">
        <v>14727</v>
      </c>
      <c r="P23" s="6">
        <v>0</v>
      </c>
      <c r="Q23" s="6" t="s">
        <v>14728</v>
      </c>
      <c r="R23" s="6" t="s">
        <v>14729</v>
      </c>
      <c r="S23" s="6">
        <v>1736</v>
      </c>
      <c r="T23" s="6" t="s">
        <v>37</v>
      </c>
      <c r="U23" s="6" t="s">
        <v>56</v>
      </c>
      <c r="V23" s="6" t="s">
        <v>277</v>
      </c>
      <c r="W23" s="7">
        <v>12000000</v>
      </c>
      <c r="X23" s="6">
        <v>1968</v>
      </c>
      <c r="Y23" s="6">
        <v>117</v>
      </c>
      <c r="Z23" s="6">
        <v>8.3000000000000007</v>
      </c>
      <c r="AA23" s="6">
        <v>2.2000000000000002</v>
      </c>
      <c r="AB23" s="6">
        <v>24000</v>
      </c>
      <c r="AC23" s="7">
        <f>Table13[[#This Row],[gross]]-Table13[[#This Row],[budget]]</f>
        <v>44715371</v>
      </c>
    </row>
    <row r="24" spans="1:29" ht="12.75">
      <c r="A24" s="6" t="s">
        <v>28</v>
      </c>
      <c r="B24" s="6" t="s">
        <v>428</v>
      </c>
      <c r="C24" s="6">
        <v>367</v>
      </c>
      <c r="D24" s="6">
        <v>158</v>
      </c>
      <c r="E24" s="6">
        <v>776</v>
      </c>
      <c r="F24" s="6">
        <v>310</v>
      </c>
      <c r="G24" s="6" t="s">
        <v>429</v>
      </c>
      <c r="H24" s="6">
        <v>1000</v>
      </c>
      <c r="I24" s="7">
        <v>166112167</v>
      </c>
      <c r="J24" s="6" t="s">
        <v>73</v>
      </c>
      <c r="K24" s="6" t="s">
        <v>430</v>
      </c>
      <c r="L24" s="6" t="s">
        <v>431</v>
      </c>
      <c r="M24" s="6">
        <v>283418</v>
      </c>
      <c r="N24" s="6">
        <v>2144</v>
      </c>
      <c r="O24" s="6" t="s">
        <v>432</v>
      </c>
      <c r="P24" s="6">
        <v>0</v>
      </c>
      <c r="Q24" s="6" t="s">
        <v>433</v>
      </c>
      <c r="R24" s="6" t="s">
        <v>434</v>
      </c>
      <c r="S24" s="6">
        <v>1055</v>
      </c>
      <c r="T24" s="6" t="s">
        <v>37</v>
      </c>
      <c r="U24" s="6" t="s">
        <v>38</v>
      </c>
      <c r="V24" s="6" t="s">
        <v>39</v>
      </c>
      <c r="W24" s="7">
        <v>200000000</v>
      </c>
      <c r="X24" s="6">
        <v>2009</v>
      </c>
      <c r="Y24" s="6">
        <v>468</v>
      </c>
      <c r="Z24" s="6">
        <v>5.8</v>
      </c>
      <c r="AA24" s="6">
        <v>2.35</v>
      </c>
      <c r="AB24" s="6">
        <v>13000</v>
      </c>
      <c r="AC24" s="7">
        <f>Table13[[#This Row],[gross]]-Table13[[#This Row],[budget]]</f>
        <v>-33887833</v>
      </c>
    </row>
    <row r="25" spans="1:29" ht="12.75">
      <c r="A25" s="6" t="s">
        <v>28</v>
      </c>
      <c r="B25" s="6" t="s">
        <v>19802</v>
      </c>
      <c r="C25" s="6">
        <v>30</v>
      </c>
      <c r="D25" s="6">
        <v>87</v>
      </c>
      <c r="E25" s="6">
        <v>67</v>
      </c>
      <c r="F25" s="6">
        <v>67</v>
      </c>
      <c r="G25" s="6" t="s">
        <v>19803</v>
      </c>
      <c r="H25" s="6">
        <v>871</v>
      </c>
      <c r="I25" s="7">
        <v>33349949</v>
      </c>
      <c r="J25" s="6" t="s">
        <v>67</v>
      </c>
      <c r="K25" s="6" t="s">
        <v>19804</v>
      </c>
      <c r="L25" s="6" t="s">
        <v>19805</v>
      </c>
      <c r="M25" s="6">
        <v>9010</v>
      </c>
      <c r="N25" s="6">
        <v>1111</v>
      </c>
      <c r="O25" s="6" t="s">
        <v>19802</v>
      </c>
      <c r="P25" s="6">
        <v>0</v>
      </c>
      <c r="Q25" s="6" t="s">
        <v>19806</v>
      </c>
      <c r="R25" s="6" t="s">
        <v>19807</v>
      </c>
      <c r="S25" s="6">
        <v>199</v>
      </c>
      <c r="T25" s="6" t="s">
        <v>37</v>
      </c>
      <c r="U25" s="6" t="s">
        <v>38</v>
      </c>
      <c r="V25" s="6" t="s">
        <v>95</v>
      </c>
      <c r="W25" s="7">
        <v>2500000</v>
      </c>
      <c r="X25" s="6">
        <v>2012</v>
      </c>
      <c r="Y25" s="6">
        <v>118</v>
      </c>
      <c r="Z25" s="6">
        <v>5.0999999999999996</v>
      </c>
      <c r="AA25" s="6">
        <v>1.85</v>
      </c>
      <c r="AB25" s="6">
        <v>0</v>
      </c>
      <c r="AC25" s="7">
        <f>Table13[[#This Row],[gross]]-Table13[[#This Row],[budget]]</f>
        <v>30849949</v>
      </c>
    </row>
    <row r="26" spans="1:29" ht="12.75">
      <c r="A26" s="6" t="s">
        <v>747</v>
      </c>
      <c r="B26" s="6" t="s">
        <v>6977</v>
      </c>
      <c r="C26" s="6">
        <v>194</v>
      </c>
      <c r="D26" s="6">
        <v>129</v>
      </c>
      <c r="E26" s="6">
        <v>0</v>
      </c>
      <c r="F26" s="6">
        <v>576</v>
      </c>
      <c r="G26" s="6" t="s">
        <v>6166</v>
      </c>
      <c r="H26" s="6">
        <v>878</v>
      </c>
      <c r="I26" s="7">
        <v>261481</v>
      </c>
      <c r="J26" s="6" t="s">
        <v>5499</v>
      </c>
      <c r="K26" s="6" t="s">
        <v>2412</v>
      </c>
      <c r="L26" s="6" t="s">
        <v>14346</v>
      </c>
      <c r="M26" s="6">
        <v>41496</v>
      </c>
      <c r="N26" s="6">
        <v>2378</v>
      </c>
      <c r="O26" s="6" t="s">
        <v>6168</v>
      </c>
      <c r="P26" s="6">
        <v>0</v>
      </c>
      <c r="Q26" s="6" t="s">
        <v>14347</v>
      </c>
      <c r="R26" s="6" t="s">
        <v>14348</v>
      </c>
      <c r="S26" s="6">
        <v>210</v>
      </c>
      <c r="T26" s="6" t="s">
        <v>7241</v>
      </c>
      <c r="U26" s="6" t="s">
        <v>3859</v>
      </c>
      <c r="V26" s="6" t="s">
        <v>585</v>
      </c>
      <c r="W26" s="7">
        <v>12000000</v>
      </c>
      <c r="X26" s="6">
        <v>2004</v>
      </c>
      <c r="Y26" s="6">
        <v>643</v>
      </c>
      <c r="Z26" s="6">
        <v>7.5</v>
      </c>
      <c r="AA26" s="6">
        <v>2.35</v>
      </c>
      <c r="AB26" s="6">
        <v>0</v>
      </c>
      <c r="AC26" s="7">
        <f>Table13[[#This Row],[gross]]-Table13[[#This Row],[budget]]</f>
        <v>-11738519</v>
      </c>
    </row>
    <row r="27" spans="1:29" ht="12.75">
      <c r="A27" s="6" t="s">
        <v>28</v>
      </c>
      <c r="B27" s="6" t="s">
        <v>10752</v>
      </c>
      <c r="C27" s="6">
        <v>168</v>
      </c>
      <c r="D27" s="6">
        <v>93</v>
      </c>
      <c r="E27" s="6">
        <v>24</v>
      </c>
      <c r="F27" s="6">
        <v>499</v>
      </c>
      <c r="G27" s="6" t="s">
        <v>13820</v>
      </c>
      <c r="H27" s="6">
        <v>552</v>
      </c>
      <c r="I27" s="7">
        <v>25675765</v>
      </c>
      <c r="J27" s="6" t="s">
        <v>1671</v>
      </c>
      <c r="K27" s="6" t="s">
        <v>13821</v>
      </c>
      <c r="L27" s="6" t="s">
        <v>13822</v>
      </c>
      <c r="M27" s="6">
        <v>60407</v>
      </c>
      <c r="N27" s="6">
        <v>2730</v>
      </c>
      <c r="O27" s="6" t="s">
        <v>13823</v>
      </c>
      <c r="P27" s="6">
        <v>0</v>
      </c>
      <c r="Q27" s="6" t="s">
        <v>13824</v>
      </c>
      <c r="R27" s="6" t="s">
        <v>13825</v>
      </c>
      <c r="S27" s="6">
        <v>84</v>
      </c>
      <c r="T27" s="6" t="s">
        <v>37</v>
      </c>
      <c r="U27" s="6" t="s">
        <v>38</v>
      </c>
      <c r="V27" s="6" t="s">
        <v>585</v>
      </c>
      <c r="W27" s="7">
        <v>13000000</v>
      </c>
      <c r="X27" s="6">
        <v>2013</v>
      </c>
      <c r="Y27" s="6">
        <v>528</v>
      </c>
      <c r="Z27" s="6">
        <v>5.9</v>
      </c>
      <c r="AA27" s="6">
        <v>2.35</v>
      </c>
      <c r="AB27" s="6">
        <v>11000</v>
      </c>
      <c r="AC27" s="7">
        <f>Table13[[#This Row],[gross]]-Table13[[#This Row],[budget]]</f>
        <v>12675765</v>
      </c>
    </row>
    <row r="28" spans="1:29" ht="12.75">
      <c r="A28" s="6" t="s">
        <v>28</v>
      </c>
      <c r="B28" s="6" t="s">
        <v>1133</v>
      </c>
      <c r="C28" s="6">
        <v>192</v>
      </c>
      <c r="D28" s="6">
        <v>124</v>
      </c>
      <c r="E28" s="6">
        <v>0</v>
      </c>
      <c r="F28" s="6">
        <v>430</v>
      </c>
      <c r="G28" s="6" t="s">
        <v>359</v>
      </c>
      <c r="H28" s="6">
        <v>6000</v>
      </c>
      <c r="I28" s="7">
        <v>16248701</v>
      </c>
      <c r="J28" s="6" t="s">
        <v>3409</v>
      </c>
      <c r="K28" s="6" t="s">
        <v>208</v>
      </c>
      <c r="L28" s="6" t="s">
        <v>11118</v>
      </c>
      <c r="M28" s="6">
        <v>189683</v>
      </c>
      <c r="N28" s="6">
        <v>7567</v>
      </c>
      <c r="O28" s="6" t="s">
        <v>2994</v>
      </c>
      <c r="P28" s="6">
        <v>0</v>
      </c>
      <c r="Q28" s="6" t="s">
        <v>11119</v>
      </c>
      <c r="R28" s="6" t="s">
        <v>11120</v>
      </c>
      <c r="S28" s="6">
        <v>559</v>
      </c>
      <c r="T28" s="6" t="s">
        <v>37</v>
      </c>
      <c r="U28" s="6" t="s">
        <v>38</v>
      </c>
      <c r="V28" s="6" t="s">
        <v>585</v>
      </c>
      <c r="W28" s="7">
        <v>20000000</v>
      </c>
      <c r="X28" s="6">
        <v>2003</v>
      </c>
      <c r="Y28" s="6">
        <v>979</v>
      </c>
      <c r="Z28" s="6">
        <v>7.7</v>
      </c>
      <c r="AA28" s="6">
        <v>1.85</v>
      </c>
      <c r="AB28" s="6">
        <v>0</v>
      </c>
      <c r="AC28" s="7">
        <f>Table13[[#This Row],[gross]]-Table13[[#This Row],[budget]]</f>
        <v>-3751299</v>
      </c>
    </row>
    <row r="29" spans="1:29" ht="12.75">
      <c r="A29" s="6" t="s">
        <v>28</v>
      </c>
      <c r="B29" s="6" t="s">
        <v>2099</v>
      </c>
      <c r="C29" s="6">
        <v>375</v>
      </c>
      <c r="D29" s="6">
        <v>109</v>
      </c>
      <c r="E29" s="6">
        <v>97</v>
      </c>
      <c r="F29" s="6">
        <v>839</v>
      </c>
      <c r="G29" s="6" t="s">
        <v>6084</v>
      </c>
      <c r="H29" s="6">
        <v>17000</v>
      </c>
      <c r="I29" s="7">
        <v>138447667</v>
      </c>
      <c r="J29" s="6" t="s">
        <v>1752</v>
      </c>
      <c r="K29" s="6" t="s">
        <v>444</v>
      </c>
      <c r="L29" s="6" t="s">
        <v>6085</v>
      </c>
      <c r="M29" s="6">
        <v>408302</v>
      </c>
      <c r="N29" s="6">
        <v>19968</v>
      </c>
      <c r="O29" s="6" t="s">
        <v>4496</v>
      </c>
      <c r="P29" s="6">
        <v>2</v>
      </c>
      <c r="Q29" s="6" t="s">
        <v>6086</v>
      </c>
      <c r="R29" s="6" t="s">
        <v>6087</v>
      </c>
      <c r="S29" s="6">
        <v>345</v>
      </c>
      <c r="T29" s="6" t="s">
        <v>37</v>
      </c>
      <c r="U29" s="6" t="s">
        <v>38</v>
      </c>
      <c r="V29" s="6" t="s">
        <v>585</v>
      </c>
      <c r="W29" s="7">
        <v>42000000</v>
      </c>
      <c r="X29" s="6">
        <v>2012</v>
      </c>
      <c r="Y29" s="6">
        <v>971</v>
      </c>
      <c r="Z29" s="6">
        <v>7.2</v>
      </c>
      <c r="AA29" s="6">
        <v>2.35</v>
      </c>
      <c r="AB29" s="6">
        <v>39000</v>
      </c>
      <c r="AC29" s="7">
        <f>Table13[[#This Row],[gross]]-Table13[[#This Row],[budget]]</f>
        <v>96447667</v>
      </c>
    </row>
    <row r="30" spans="1:29" ht="12.75">
      <c r="A30" s="6" t="s">
        <v>28</v>
      </c>
      <c r="B30" s="6" t="s">
        <v>3102</v>
      </c>
      <c r="C30" s="6">
        <v>144</v>
      </c>
      <c r="D30" s="6">
        <v>123</v>
      </c>
      <c r="E30" s="6">
        <v>126</v>
      </c>
      <c r="F30" s="6">
        <v>1000</v>
      </c>
      <c r="G30" s="6" t="s">
        <v>1848</v>
      </c>
      <c r="H30" s="6">
        <v>18000</v>
      </c>
      <c r="I30" s="7">
        <v>81159365</v>
      </c>
      <c r="J30" s="6" t="s">
        <v>2125</v>
      </c>
      <c r="K30" s="6" t="s">
        <v>120</v>
      </c>
      <c r="L30" s="6" t="s">
        <v>7294</v>
      </c>
      <c r="M30" s="6">
        <v>191470</v>
      </c>
      <c r="N30" s="6">
        <v>25661</v>
      </c>
      <c r="O30" s="6" t="s">
        <v>830</v>
      </c>
      <c r="P30" s="6">
        <v>2</v>
      </c>
      <c r="Q30" s="6" t="s">
        <v>7295</v>
      </c>
      <c r="R30" s="6" t="s">
        <v>7296</v>
      </c>
      <c r="S30" s="6">
        <v>278</v>
      </c>
      <c r="T30" s="6" t="s">
        <v>37</v>
      </c>
      <c r="U30" s="6" t="s">
        <v>38</v>
      </c>
      <c r="V30" s="6" t="s">
        <v>39</v>
      </c>
      <c r="W30" s="7">
        <v>35000000</v>
      </c>
      <c r="X30" s="6">
        <v>2008</v>
      </c>
      <c r="Y30" s="6">
        <v>5000</v>
      </c>
      <c r="Z30" s="6">
        <v>6.8</v>
      </c>
      <c r="AA30" s="6">
        <v>2.35</v>
      </c>
      <c r="AB30" s="6">
        <v>0</v>
      </c>
      <c r="AC30" s="7">
        <f>Table13[[#This Row],[gross]]-Table13[[#This Row],[budget]]</f>
        <v>46159365</v>
      </c>
    </row>
    <row r="31" spans="1:29" ht="12.75">
      <c r="A31" s="6" t="s">
        <v>28</v>
      </c>
      <c r="B31" s="6" t="s">
        <v>2099</v>
      </c>
      <c r="C31" s="6">
        <v>330</v>
      </c>
      <c r="D31" s="6">
        <v>112</v>
      </c>
      <c r="E31" s="6">
        <v>97</v>
      </c>
      <c r="F31" s="6">
        <v>584</v>
      </c>
      <c r="G31" s="6" t="s">
        <v>5046</v>
      </c>
      <c r="H31" s="6">
        <v>17000</v>
      </c>
      <c r="I31" s="7">
        <v>191616238</v>
      </c>
      <c r="J31" s="6" t="s">
        <v>1752</v>
      </c>
      <c r="K31" s="6" t="s">
        <v>444</v>
      </c>
      <c r="L31" s="6" t="s">
        <v>5047</v>
      </c>
      <c r="M31" s="6">
        <v>258186</v>
      </c>
      <c r="N31" s="6">
        <v>19428</v>
      </c>
      <c r="O31" s="6" t="s">
        <v>2418</v>
      </c>
      <c r="P31" s="6">
        <v>2</v>
      </c>
      <c r="Q31" s="6" t="s">
        <v>5048</v>
      </c>
      <c r="R31" s="6" t="s">
        <v>5049</v>
      </c>
      <c r="S31" s="6">
        <v>322</v>
      </c>
      <c r="T31" s="6" t="s">
        <v>37</v>
      </c>
      <c r="U31" s="6" t="s">
        <v>38</v>
      </c>
      <c r="V31" s="6" t="s">
        <v>585</v>
      </c>
      <c r="W31" s="7">
        <v>50000000</v>
      </c>
      <c r="X31" s="6">
        <v>2014</v>
      </c>
      <c r="Y31" s="6">
        <v>920</v>
      </c>
      <c r="Z31" s="6">
        <v>7.1</v>
      </c>
      <c r="AA31" s="6">
        <v>2.35</v>
      </c>
      <c r="AB31" s="6">
        <v>24000</v>
      </c>
      <c r="AC31" s="7">
        <f>Table13[[#This Row],[gross]]-Table13[[#This Row],[budget]]</f>
        <v>141616238</v>
      </c>
    </row>
    <row r="32" spans="1:29" ht="12.75">
      <c r="A32" s="6" t="s">
        <v>28</v>
      </c>
      <c r="B32" s="6" t="s">
        <v>5076</v>
      </c>
      <c r="C32" s="6">
        <v>202</v>
      </c>
      <c r="D32" s="6">
        <v>108</v>
      </c>
      <c r="E32" s="6">
        <v>0</v>
      </c>
      <c r="F32" s="6">
        <v>346</v>
      </c>
      <c r="G32" s="6" t="s">
        <v>982</v>
      </c>
      <c r="H32" s="6">
        <v>22000</v>
      </c>
      <c r="I32" s="7">
        <v>13060843</v>
      </c>
      <c r="J32" s="6" t="s">
        <v>3409</v>
      </c>
      <c r="K32" s="6" t="s">
        <v>697</v>
      </c>
      <c r="L32" s="6" t="s">
        <v>18233</v>
      </c>
      <c r="M32" s="6">
        <v>149528</v>
      </c>
      <c r="N32" s="6">
        <v>26050</v>
      </c>
      <c r="O32" s="6" t="s">
        <v>1288</v>
      </c>
      <c r="P32" s="6">
        <v>0</v>
      </c>
      <c r="Q32" s="6" t="s">
        <v>18234</v>
      </c>
      <c r="R32" s="6" t="s">
        <v>18235</v>
      </c>
      <c r="S32" s="6">
        <v>454</v>
      </c>
      <c r="T32" s="6" t="s">
        <v>37</v>
      </c>
      <c r="U32" s="6" t="s">
        <v>38</v>
      </c>
      <c r="V32" s="6" t="s">
        <v>585</v>
      </c>
      <c r="W32" s="7">
        <v>15000000</v>
      </c>
      <c r="X32" s="6">
        <v>2002</v>
      </c>
      <c r="Y32" s="6">
        <v>3000</v>
      </c>
      <c r="Z32" s="6">
        <v>7.7</v>
      </c>
      <c r="AA32" s="6">
        <v>2.35</v>
      </c>
      <c r="AB32" s="6">
        <v>0</v>
      </c>
      <c r="AC32" s="7">
        <f>Table13[[#This Row],[gross]]-Table13[[#This Row],[budget]]</f>
        <v>-1939157</v>
      </c>
    </row>
    <row r="33" spans="1:29" ht="12.75">
      <c r="A33" s="6" t="s">
        <v>28</v>
      </c>
      <c r="B33" s="6" t="s">
        <v>6244</v>
      </c>
      <c r="C33" s="6">
        <v>175</v>
      </c>
      <c r="D33" s="6">
        <v>111</v>
      </c>
      <c r="E33" s="6">
        <v>98</v>
      </c>
      <c r="F33" s="6">
        <v>71</v>
      </c>
      <c r="G33" s="6" t="s">
        <v>8165</v>
      </c>
      <c r="H33" s="6">
        <v>2000</v>
      </c>
      <c r="I33" s="7">
        <v>76806312</v>
      </c>
      <c r="J33" s="6" t="s">
        <v>1681</v>
      </c>
      <c r="K33" s="6" t="s">
        <v>234</v>
      </c>
      <c r="L33" s="6" t="s">
        <v>8166</v>
      </c>
      <c r="M33" s="6">
        <v>124501</v>
      </c>
      <c r="N33" s="6">
        <v>2978</v>
      </c>
      <c r="O33" s="6" t="s">
        <v>8167</v>
      </c>
      <c r="P33" s="6">
        <v>1</v>
      </c>
      <c r="Q33" s="6" t="s">
        <v>8168</v>
      </c>
      <c r="R33" s="6" t="s">
        <v>8169</v>
      </c>
      <c r="S33" s="6">
        <v>154</v>
      </c>
      <c r="T33" s="6" t="s">
        <v>37</v>
      </c>
      <c r="U33" s="6" t="s">
        <v>38</v>
      </c>
      <c r="V33" s="6" t="s">
        <v>39</v>
      </c>
      <c r="W33" s="7">
        <v>30000000</v>
      </c>
      <c r="X33" s="6">
        <v>2008</v>
      </c>
      <c r="Y33" s="6">
        <v>805</v>
      </c>
      <c r="Z33" s="6">
        <v>6.1</v>
      </c>
      <c r="AA33" s="6">
        <v>2.35</v>
      </c>
      <c r="AB33" s="6">
        <v>0</v>
      </c>
      <c r="AC33" s="7">
        <f>Table13[[#This Row],[gross]]-Table13[[#This Row],[budget]]</f>
        <v>46806312</v>
      </c>
    </row>
    <row r="34" spans="1:29" ht="12.75">
      <c r="A34" s="6" t="s">
        <v>28</v>
      </c>
      <c r="B34" s="6" t="s">
        <v>5289</v>
      </c>
      <c r="C34" s="6">
        <v>224</v>
      </c>
      <c r="D34" s="6">
        <v>113</v>
      </c>
      <c r="E34" s="6">
        <v>0</v>
      </c>
      <c r="F34" s="6">
        <v>27</v>
      </c>
      <c r="G34" s="6" t="s">
        <v>15991</v>
      </c>
      <c r="H34" s="6">
        <v>133</v>
      </c>
      <c r="I34" s="7">
        <v>45063889</v>
      </c>
      <c r="J34" s="6" t="s">
        <v>3171</v>
      </c>
      <c r="K34" s="6" t="s">
        <v>15992</v>
      </c>
      <c r="L34" s="6" t="s">
        <v>15993</v>
      </c>
      <c r="M34" s="6">
        <v>297250</v>
      </c>
      <c r="N34" s="6">
        <v>241</v>
      </c>
      <c r="O34" s="6" t="s">
        <v>15994</v>
      </c>
      <c r="P34" s="6">
        <v>0</v>
      </c>
      <c r="Q34" s="6" t="s">
        <v>15995</v>
      </c>
      <c r="R34" s="6" t="s">
        <v>15996</v>
      </c>
      <c r="S34" s="6">
        <v>1441</v>
      </c>
      <c r="T34" s="6" t="s">
        <v>37</v>
      </c>
      <c r="U34" s="6" t="s">
        <v>56</v>
      </c>
      <c r="V34" s="6" t="s">
        <v>585</v>
      </c>
      <c r="W34" s="7">
        <v>8000000</v>
      </c>
      <c r="X34" s="6">
        <v>2002</v>
      </c>
      <c r="Y34" s="6">
        <v>32</v>
      </c>
      <c r="Z34" s="6">
        <v>7.6</v>
      </c>
      <c r="AA34" s="6">
        <v>1.85</v>
      </c>
      <c r="AB34" s="6">
        <v>11000</v>
      </c>
      <c r="AC34" s="7">
        <f>Table13[[#This Row],[gross]]-Table13[[#This Row],[budget]]</f>
        <v>37063889</v>
      </c>
    </row>
    <row r="35" spans="1:29" ht="12.75">
      <c r="A35" s="6" t="s">
        <v>28</v>
      </c>
      <c r="B35" s="6" t="s">
        <v>3281</v>
      </c>
      <c r="C35" s="6">
        <v>116</v>
      </c>
      <c r="D35" s="6">
        <v>103</v>
      </c>
      <c r="E35" s="6">
        <v>84</v>
      </c>
      <c r="F35" s="6">
        <v>664</v>
      </c>
      <c r="G35" s="6" t="s">
        <v>2824</v>
      </c>
      <c r="H35" s="6">
        <v>12000</v>
      </c>
      <c r="I35" s="7">
        <v>37035515</v>
      </c>
      <c r="J35" s="6" t="s">
        <v>2527</v>
      </c>
      <c r="K35" s="6" t="s">
        <v>272</v>
      </c>
      <c r="L35" s="6" t="s">
        <v>6057</v>
      </c>
      <c r="M35" s="6">
        <v>34597</v>
      </c>
      <c r="N35" s="6">
        <v>23864</v>
      </c>
      <c r="O35" s="6" t="s">
        <v>3918</v>
      </c>
      <c r="P35" s="6">
        <v>1</v>
      </c>
      <c r="Q35" s="6" t="s">
        <v>6058</v>
      </c>
      <c r="R35" s="6" t="s">
        <v>6059</v>
      </c>
      <c r="S35" s="6">
        <v>194</v>
      </c>
      <c r="T35" s="6" t="s">
        <v>37</v>
      </c>
      <c r="U35" s="6" t="s">
        <v>38</v>
      </c>
      <c r="V35" s="6" t="s">
        <v>39</v>
      </c>
      <c r="W35" s="7">
        <v>43000000</v>
      </c>
      <c r="X35" s="6">
        <v>2000</v>
      </c>
      <c r="Y35" s="6">
        <v>10000</v>
      </c>
      <c r="Z35" s="6">
        <v>6</v>
      </c>
      <c r="AA35" s="6">
        <v>1.37</v>
      </c>
      <c r="AB35" s="6">
        <v>0</v>
      </c>
      <c r="AC35" s="7">
        <f>Table13[[#This Row],[gross]]-Table13[[#This Row],[budget]]</f>
        <v>-5964485</v>
      </c>
    </row>
    <row r="36" spans="1:29" ht="12.75">
      <c r="A36" s="6" t="s">
        <v>28</v>
      </c>
      <c r="B36" s="6" t="s">
        <v>12863</v>
      </c>
      <c r="C36" s="6">
        <v>274</v>
      </c>
      <c r="D36" s="6">
        <v>100</v>
      </c>
      <c r="E36" s="6">
        <v>35</v>
      </c>
      <c r="F36" s="6">
        <v>306</v>
      </c>
      <c r="G36" s="6" t="s">
        <v>2807</v>
      </c>
      <c r="H36" s="6">
        <v>10000</v>
      </c>
      <c r="I36" s="7">
        <v>28637507</v>
      </c>
      <c r="J36" s="6" t="s">
        <v>782</v>
      </c>
      <c r="K36" s="6" t="s">
        <v>887</v>
      </c>
      <c r="L36" s="6" t="s">
        <v>12864</v>
      </c>
      <c r="M36" s="6">
        <v>212167</v>
      </c>
      <c r="N36" s="6">
        <v>11471</v>
      </c>
      <c r="O36" s="6" t="s">
        <v>2243</v>
      </c>
      <c r="P36" s="6">
        <v>1</v>
      </c>
      <c r="Q36" s="6" t="s">
        <v>12865</v>
      </c>
      <c r="R36" s="6" t="s">
        <v>12866</v>
      </c>
      <c r="S36" s="6">
        <v>713</v>
      </c>
      <c r="T36" s="6" t="s">
        <v>37</v>
      </c>
      <c r="U36" s="6" t="s">
        <v>56</v>
      </c>
      <c r="V36" s="6" t="s">
        <v>585</v>
      </c>
      <c r="W36" s="7">
        <v>15000000</v>
      </c>
      <c r="X36" s="6">
        <v>2007</v>
      </c>
      <c r="Y36" s="6">
        <v>1000</v>
      </c>
      <c r="Z36" s="6">
        <v>7</v>
      </c>
      <c r="AA36" s="6">
        <v>1.85</v>
      </c>
      <c r="AB36" s="6">
        <v>0</v>
      </c>
      <c r="AC36" s="7">
        <f>Table13[[#This Row],[gross]]-Table13[[#This Row],[budget]]</f>
        <v>13637507</v>
      </c>
    </row>
    <row r="37" spans="1:29" ht="12.75">
      <c r="A37" s="6" t="s">
        <v>28</v>
      </c>
      <c r="B37" s="6" t="s">
        <v>327</v>
      </c>
      <c r="C37" s="6">
        <v>211</v>
      </c>
      <c r="D37" s="6">
        <v>123</v>
      </c>
      <c r="E37" s="6">
        <v>368</v>
      </c>
      <c r="F37" s="6">
        <v>114</v>
      </c>
      <c r="G37" s="6" t="s">
        <v>8967</v>
      </c>
      <c r="H37" s="6">
        <v>933</v>
      </c>
      <c r="I37" s="7">
        <v>30688364</v>
      </c>
      <c r="J37" s="6" t="s">
        <v>923</v>
      </c>
      <c r="K37" s="6" t="s">
        <v>1692</v>
      </c>
      <c r="L37" s="6" t="s">
        <v>8968</v>
      </c>
      <c r="M37" s="6">
        <v>69355</v>
      </c>
      <c r="N37" s="6">
        <v>1286</v>
      </c>
      <c r="O37" s="6" t="s">
        <v>8969</v>
      </c>
      <c r="P37" s="6">
        <v>0</v>
      </c>
      <c r="Q37" s="6" t="s">
        <v>8970</v>
      </c>
      <c r="R37" s="6" t="s">
        <v>8971</v>
      </c>
      <c r="S37" s="6">
        <v>211</v>
      </c>
      <c r="T37" s="6" t="s">
        <v>37</v>
      </c>
      <c r="U37" s="6" t="s">
        <v>38</v>
      </c>
      <c r="V37" s="6" t="s">
        <v>39</v>
      </c>
      <c r="W37" s="7">
        <v>28000000</v>
      </c>
      <c r="X37" s="6">
        <v>2014</v>
      </c>
      <c r="Y37" s="6">
        <v>194</v>
      </c>
      <c r="Z37" s="6">
        <v>6.2</v>
      </c>
      <c r="AA37" s="6">
        <v>2.35</v>
      </c>
      <c r="AB37" s="6">
        <v>10000</v>
      </c>
      <c r="AC37" s="7">
        <f>Table13[[#This Row],[gross]]-Table13[[#This Row],[budget]]</f>
        <v>2688364</v>
      </c>
    </row>
    <row r="38" spans="1:29" ht="12.75">
      <c r="A38" s="6" t="s">
        <v>28</v>
      </c>
      <c r="B38" s="6" t="s">
        <v>1028</v>
      </c>
      <c r="C38" s="6">
        <v>21</v>
      </c>
      <c r="D38" s="6">
        <v>102</v>
      </c>
      <c r="E38" s="6">
        <v>12000</v>
      </c>
      <c r="F38" s="6">
        <v>801</v>
      </c>
      <c r="G38" s="6" t="s">
        <v>2497</v>
      </c>
      <c r="H38" s="6">
        <v>19000</v>
      </c>
      <c r="I38" s="7">
        <v>167780960</v>
      </c>
      <c r="J38" s="6" t="s">
        <v>3932</v>
      </c>
      <c r="K38" s="6" t="s">
        <v>3104</v>
      </c>
      <c r="L38" s="6" t="s">
        <v>12650</v>
      </c>
      <c r="M38" s="6">
        <v>36918</v>
      </c>
      <c r="N38" s="6">
        <v>21499</v>
      </c>
      <c r="O38" s="6" t="s">
        <v>11091</v>
      </c>
      <c r="P38" s="6">
        <v>4</v>
      </c>
      <c r="Q38" s="6" t="s">
        <v>12651</v>
      </c>
      <c r="R38" s="6" t="s">
        <v>12652</v>
      </c>
      <c r="S38" s="6">
        <v>42</v>
      </c>
      <c r="T38" s="6" t="s">
        <v>37</v>
      </c>
      <c r="U38" s="6" t="s">
        <v>38</v>
      </c>
      <c r="V38" s="6" t="s">
        <v>95</v>
      </c>
      <c r="W38" s="7">
        <v>11000000</v>
      </c>
      <c r="X38" s="6">
        <v>1987</v>
      </c>
      <c r="Y38" s="6">
        <v>875</v>
      </c>
      <c r="Z38" s="6">
        <v>5.9</v>
      </c>
      <c r="AA38" s="6">
        <v>1.85</v>
      </c>
      <c r="AB38" s="6">
        <v>3000</v>
      </c>
      <c r="AC38" s="7">
        <f>Table13[[#This Row],[gross]]-Table13[[#This Row],[budget]]</f>
        <v>156780960</v>
      </c>
    </row>
    <row r="39" spans="1:29" ht="12.75">
      <c r="A39" s="6" t="s">
        <v>28</v>
      </c>
      <c r="B39" s="6" t="s">
        <v>11214</v>
      </c>
      <c r="C39" s="6">
        <v>5</v>
      </c>
      <c r="D39" s="6">
        <v>93</v>
      </c>
      <c r="E39" s="6">
        <v>18</v>
      </c>
      <c r="F39" s="6">
        <v>181</v>
      </c>
      <c r="G39" s="6" t="s">
        <v>11215</v>
      </c>
      <c r="H39" s="6">
        <v>400</v>
      </c>
      <c r="I39" s="7">
        <v>11784000</v>
      </c>
      <c r="J39" s="6" t="s">
        <v>8997</v>
      </c>
      <c r="K39" s="6" t="s">
        <v>3432</v>
      </c>
      <c r="L39" s="6" t="s">
        <v>11216</v>
      </c>
      <c r="M39" s="6">
        <v>6701</v>
      </c>
      <c r="N39" s="6">
        <v>1151</v>
      </c>
      <c r="O39" s="6" t="s">
        <v>11217</v>
      </c>
      <c r="P39" s="6">
        <v>0</v>
      </c>
      <c r="Q39" s="6" t="s">
        <v>11218</v>
      </c>
      <c r="R39" s="6" t="s">
        <v>11219</v>
      </c>
      <c r="S39" s="6">
        <v>26</v>
      </c>
      <c r="T39" s="6" t="s">
        <v>37</v>
      </c>
      <c r="U39" s="6" t="s">
        <v>38</v>
      </c>
      <c r="V39" s="6" t="s">
        <v>95</v>
      </c>
      <c r="W39" s="7">
        <v>20000000</v>
      </c>
      <c r="X39" s="6">
        <v>1994</v>
      </c>
      <c r="Y39" s="6">
        <v>220</v>
      </c>
      <c r="Z39" s="6">
        <v>4.3</v>
      </c>
      <c r="AA39" s="6">
        <v>1.85</v>
      </c>
      <c r="AB39" s="6">
        <v>444</v>
      </c>
      <c r="AC39" s="7">
        <f>Table13[[#This Row],[gross]]-Table13[[#This Row],[budget]]</f>
        <v>-8216000</v>
      </c>
    </row>
    <row r="40" spans="1:29" ht="12.75">
      <c r="A40" s="6" t="s">
        <v>28</v>
      </c>
      <c r="B40" s="6" t="s">
        <v>18517</v>
      </c>
      <c r="C40" s="6">
        <v>22</v>
      </c>
      <c r="D40" s="6">
        <v>82</v>
      </c>
      <c r="E40" s="6">
        <v>69</v>
      </c>
      <c r="F40" s="6">
        <v>585</v>
      </c>
      <c r="G40" s="6" t="s">
        <v>5265</v>
      </c>
      <c r="H40" s="6">
        <v>939</v>
      </c>
      <c r="I40" s="7">
        <v>9821335</v>
      </c>
      <c r="J40" s="6" t="s">
        <v>1671</v>
      </c>
      <c r="K40" s="6" t="s">
        <v>5450</v>
      </c>
      <c r="L40" s="6" t="s">
        <v>18522</v>
      </c>
      <c r="M40" s="6">
        <v>1415</v>
      </c>
      <c r="N40" s="6">
        <v>3354</v>
      </c>
      <c r="O40" s="6" t="s">
        <v>5227</v>
      </c>
      <c r="P40" s="6">
        <v>1</v>
      </c>
      <c r="Q40" s="6" t="s">
        <v>18523</v>
      </c>
      <c r="R40" s="6" t="s">
        <v>18524</v>
      </c>
      <c r="S40" s="6">
        <v>10</v>
      </c>
      <c r="T40" s="6" t="s">
        <v>37</v>
      </c>
      <c r="U40" s="6" t="s">
        <v>38</v>
      </c>
      <c r="V40" s="6" t="s">
        <v>585</v>
      </c>
      <c r="W40" s="7">
        <v>6000000</v>
      </c>
      <c r="X40" s="6">
        <v>2000</v>
      </c>
      <c r="Y40" s="6">
        <v>706</v>
      </c>
      <c r="Z40" s="6">
        <v>4</v>
      </c>
      <c r="AA40" s="6">
        <v>1.85</v>
      </c>
      <c r="AB40" s="6">
        <v>118</v>
      </c>
      <c r="AC40" s="7">
        <f>Table13[[#This Row],[gross]]-Table13[[#This Row],[budget]]</f>
        <v>3821335</v>
      </c>
    </row>
    <row r="41" spans="1:29" ht="12.75">
      <c r="A41" s="6" t="s">
        <v>28</v>
      </c>
      <c r="B41" s="6" t="s">
        <v>1421</v>
      </c>
      <c r="C41" s="6">
        <v>295</v>
      </c>
      <c r="D41" s="6">
        <v>122</v>
      </c>
      <c r="E41" s="6">
        <v>446</v>
      </c>
      <c r="F41" s="6">
        <v>600</v>
      </c>
      <c r="G41" s="6" t="s">
        <v>1207</v>
      </c>
      <c r="H41" s="6">
        <v>23000</v>
      </c>
      <c r="I41" s="7">
        <v>53574088</v>
      </c>
      <c r="J41" s="6" t="s">
        <v>5584</v>
      </c>
      <c r="K41" s="6" t="s">
        <v>58</v>
      </c>
      <c r="L41" s="6" t="s">
        <v>5585</v>
      </c>
      <c r="M41" s="6">
        <v>237872</v>
      </c>
      <c r="N41" s="6">
        <v>33548</v>
      </c>
      <c r="O41" s="6" t="s">
        <v>5586</v>
      </c>
      <c r="P41" s="6">
        <v>1</v>
      </c>
      <c r="Q41" s="6" t="s">
        <v>5587</v>
      </c>
      <c r="R41" s="6" t="s">
        <v>5588</v>
      </c>
      <c r="S41" s="6">
        <v>560</v>
      </c>
      <c r="T41" s="6" t="s">
        <v>37</v>
      </c>
      <c r="U41" s="6" t="s">
        <v>38</v>
      </c>
      <c r="V41" s="6" t="s">
        <v>585</v>
      </c>
      <c r="W41" s="7">
        <v>55000000</v>
      </c>
      <c r="X41" s="6">
        <v>2007</v>
      </c>
      <c r="Y41" s="6">
        <v>8000</v>
      </c>
      <c r="Z41" s="6">
        <v>7.8</v>
      </c>
      <c r="AA41" s="6">
        <v>2.35</v>
      </c>
      <c r="AB41" s="6">
        <v>0</v>
      </c>
      <c r="AC41" s="7">
        <f>Table13[[#This Row],[gross]]-Table13[[#This Row],[budget]]</f>
        <v>-1425912</v>
      </c>
    </row>
    <row r="42" spans="1:29" ht="12.75">
      <c r="A42" s="6" t="s">
        <v>28</v>
      </c>
      <c r="B42" s="6" t="s">
        <v>3541</v>
      </c>
      <c r="C42" s="6">
        <v>304</v>
      </c>
      <c r="D42" s="6">
        <v>113</v>
      </c>
      <c r="E42" s="6">
        <v>171</v>
      </c>
      <c r="F42" s="6">
        <v>63</v>
      </c>
      <c r="G42" s="6" t="s">
        <v>8373</v>
      </c>
      <c r="H42" s="6">
        <v>430</v>
      </c>
      <c r="I42" s="7">
        <v>39568996</v>
      </c>
      <c r="J42" s="6" t="s">
        <v>6403</v>
      </c>
      <c r="K42" s="6" t="s">
        <v>2994</v>
      </c>
      <c r="L42" s="6" t="s">
        <v>8374</v>
      </c>
      <c r="M42" s="6">
        <v>138435</v>
      </c>
      <c r="N42" s="6">
        <v>814</v>
      </c>
      <c r="O42" s="6" t="s">
        <v>8375</v>
      </c>
      <c r="P42" s="6">
        <v>0</v>
      </c>
      <c r="Q42" s="6" t="s">
        <v>8376</v>
      </c>
      <c r="R42" s="6" t="s">
        <v>8377</v>
      </c>
      <c r="S42" s="6">
        <v>527</v>
      </c>
      <c r="T42" s="6" t="s">
        <v>37</v>
      </c>
      <c r="U42" s="6" t="s">
        <v>38</v>
      </c>
      <c r="V42" s="6" t="s">
        <v>585</v>
      </c>
      <c r="W42" s="7">
        <v>32000000</v>
      </c>
      <c r="X42" s="6">
        <v>2007</v>
      </c>
      <c r="Y42" s="6">
        <v>72</v>
      </c>
      <c r="Z42" s="6">
        <v>6.6</v>
      </c>
      <c r="AA42" s="6">
        <v>2.35</v>
      </c>
      <c r="AB42" s="6">
        <v>0</v>
      </c>
      <c r="AC42" s="7">
        <f>Table13[[#This Row],[gross]]-Table13[[#This Row],[budget]]</f>
        <v>7568996</v>
      </c>
    </row>
    <row r="43" spans="1:29" ht="12.75">
      <c r="A43" s="6" t="s">
        <v>28</v>
      </c>
      <c r="B43" s="6" t="s">
        <v>4212</v>
      </c>
      <c r="C43" s="6">
        <v>220</v>
      </c>
      <c r="D43" s="6">
        <v>83</v>
      </c>
      <c r="E43" s="6">
        <v>181</v>
      </c>
      <c r="F43" s="6">
        <v>459</v>
      </c>
      <c r="G43" s="6" t="s">
        <v>8941</v>
      </c>
      <c r="H43" s="6">
        <v>731</v>
      </c>
      <c r="I43" s="7">
        <v>37053924</v>
      </c>
      <c r="J43" s="6" t="s">
        <v>1752</v>
      </c>
      <c r="K43" s="6" t="s">
        <v>4144</v>
      </c>
      <c r="L43" s="6" t="s">
        <v>8942</v>
      </c>
      <c r="M43" s="6">
        <v>77935</v>
      </c>
      <c r="N43" s="6">
        <v>1987</v>
      </c>
      <c r="O43" s="6" t="s">
        <v>3986</v>
      </c>
      <c r="P43" s="6">
        <v>3</v>
      </c>
      <c r="Q43" s="6" t="s">
        <v>8943</v>
      </c>
      <c r="R43" s="6" t="s">
        <v>8944</v>
      </c>
      <c r="S43" s="6">
        <v>122</v>
      </c>
      <c r="T43" s="6" t="s">
        <v>37</v>
      </c>
      <c r="U43" s="6" t="s">
        <v>767</v>
      </c>
      <c r="V43" s="6" t="s">
        <v>585</v>
      </c>
      <c r="W43" s="7">
        <v>28000000</v>
      </c>
      <c r="X43" s="6">
        <v>2011</v>
      </c>
      <c r="Y43" s="6">
        <v>579</v>
      </c>
      <c r="Z43" s="6">
        <v>6.1</v>
      </c>
      <c r="AA43" s="6">
        <v>2.35</v>
      </c>
      <c r="AB43" s="6">
        <v>0</v>
      </c>
      <c r="AC43" s="7">
        <f>Table13[[#This Row],[gross]]-Table13[[#This Row],[budget]]</f>
        <v>9053924</v>
      </c>
    </row>
    <row r="44" spans="1:29" ht="12.75">
      <c r="A44" s="6" t="s">
        <v>28</v>
      </c>
      <c r="B44" s="6" t="s">
        <v>111</v>
      </c>
      <c r="C44" s="6">
        <v>460</v>
      </c>
      <c r="D44" s="6">
        <v>117</v>
      </c>
      <c r="E44" s="6">
        <v>0</v>
      </c>
      <c r="F44" s="6">
        <v>447</v>
      </c>
      <c r="G44" s="6" t="s">
        <v>458</v>
      </c>
      <c r="H44" s="6">
        <v>18000</v>
      </c>
      <c r="I44" s="7">
        <v>210592590</v>
      </c>
      <c r="J44" s="6" t="s">
        <v>1571</v>
      </c>
      <c r="K44" s="6" t="s">
        <v>641</v>
      </c>
      <c r="L44" s="6" t="s">
        <v>3923</v>
      </c>
      <c r="M44" s="6">
        <v>607235</v>
      </c>
      <c r="N44" s="6">
        <v>32360</v>
      </c>
      <c r="O44" s="6" t="s">
        <v>3924</v>
      </c>
      <c r="P44" s="6">
        <v>0</v>
      </c>
      <c r="Q44" s="6" t="s">
        <v>3925</v>
      </c>
      <c r="R44" s="6" t="s">
        <v>3926</v>
      </c>
      <c r="S44" s="6">
        <v>2073</v>
      </c>
      <c r="T44" s="6" t="s">
        <v>37</v>
      </c>
      <c r="U44" s="6" t="s">
        <v>38</v>
      </c>
      <c r="V44" s="6" t="s">
        <v>585</v>
      </c>
      <c r="W44" s="7">
        <v>65000000</v>
      </c>
      <c r="X44" s="6">
        <v>2006</v>
      </c>
      <c r="Y44" s="6">
        <v>13000</v>
      </c>
      <c r="Z44" s="6">
        <v>7.7</v>
      </c>
      <c r="AA44" s="6">
        <v>2.35</v>
      </c>
      <c r="AB44" s="6">
        <v>13000</v>
      </c>
      <c r="AC44" s="7">
        <f>Table13[[#This Row],[gross]]-Table13[[#This Row],[budget]]</f>
        <v>145592590</v>
      </c>
    </row>
    <row r="45" spans="1:29" ht="12.75">
      <c r="A45" s="6" t="s">
        <v>28</v>
      </c>
      <c r="B45" s="6" t="s">
        <v>1569</v>
      </c>
      <c r="C45" s="6">
        <v>366</v>
      </c>
      <c r="D45" s="6">
        <v>102</v>
      </c>
      <c r="E45" s="6">
        <v>263</v>
      </c>
      <c r="F45" s="6">
        <v>1000</v>
      </c>
      <c r="G45" s="6" t="s">
        <v>1570</v>
      </c>
      <c r="H45" s="6">
        <v>6000</v>
      </c>
      <c r="I45" s="7">
        <v>106369117</v>
      </c>
      <c r="J45" s="6" t="s">
        <v>1571</v>
      </c>
      <c r="K45" s="6" t="s">
        <v>199</v>
      </c>
      <c r="L45" s="6" t="s">
        <v>1572</v>
      </c>
      <c r="M45" s="6">
        <v>225273</v>
      </c>
      <c r="N45" s="6">
        <v>10583</v>
      </c>
      <c r="O45" s="6" t="s">
        <v>1115</v>
      </c>
      <c r="P45" s="6">
        <v>0</v>
      </c>
      <c r="Q45" s="6" t="s">
        <v>1573</v>
      </c>
      <c r="R45" s="6" t="s">
        <v>1574</v>
      </c>
      <c r="S45" s="6">
        <v>523</v>
      </c>
      <c r="T45" s="6" t="s">
        <v>37</v>
      </c>
      <c r="U45" s="6" t="s">
        <v>38</v>
      </c>
      <c r="V45" s="6" t="s">
        <v>585</v>
      </c>
      <c r="W45" s="7">
        <v>110000000</v>
      </c>
      <c r="X45" s="6">
        <v>2014</v>
      </c>
      <c r="Y45" s="6">
        <v>1000</v>
      </c>
      <c r="Z45" s="6">
        <v>6.2</v>
      </c>
      <c r="AA45" s="6">
        <v>2.35</v>
      </c>
      <c r="AB45" s="6">
        <v>71000</v>
      </c>
      <c r="AC45" s="7">
        <f>Table13[[#This Row],[gross]]-Table13[[#This Row],[budget]]</f>
        <v>-3630883</v>
      </c>
    </row>
    <row r="46" spans="1:29" ht="12.75">
      <c r="A46" s="6" t="s">
        <v>28</v>
      </c>
      <c r="B46" s="6" t="s">
        <v>3902</v>
      </c>
      <c r="C46" s="6">
        <v>113</v>
      </c>
      <c r="D46" s="6">
        <v>125</v>
      </c>
      <c r="E46" s="6">
        <v>11</v>
      </c>
      <c r="F46" s="6">
        <v>867</v>
      </c>
      <c r="G46" s="6" t="s">
        <v>3009</v>
      </c>
      <c r="H46" s="6">
        <v>11000</v>
      </c>
      <c r="I46" s="7">
        <v>15738632</v>
      </c>
      <c r="J46" s="6" t="s">
        <v>422</v>
      </c>
      <c r="K46" s="6" t="s">
        <v>1956</v>
      </c>
      <c r="L46" s="6" t="s">
        <v>3903</v>
      </c>
      <c r="M46" s="6">
        <v>38076</v>
      </c>
      <c r="N46" s="6">
        <v>14536</v>
      </c>
      <c r="O46" s="6" t="s">
        <v>3904</v>
      </c>
      <c r="P46" s="6">
        <v>2</v>
      </c>
      <c r="Q46" s="6" t="s">
        <v>3905</v>
      </c>
      <c r="R46" s="6" t="s">
        <v>3906</v>
      </c>
      <c r="S46" s="6">
        <v>399</v>
      </c>
      <c r="T46" s="6" t="s">
        <v>37</v>
      </c>
      <c r="U46" s="6" t="s">
        <v>38</v>
      </c>
      <c r="V46" s="6" t="s">
        <v>585</v>
      </c>
      <c r="W46" s="7">
        <v>42000000</v>
      </c>
      <c r="X46" s="6">
        <v>2001</v>
      </c>
      <c r="Y46" s="6">
        <v>904</v>
      </c>
      <c r="Z46" s="6">
        <v>5.9</v>
      </c>
      <c r="AA46" s="6">
        <v>2.35</v>
      </c>
      <c r="AB46" s="6">
        <v>0</v>
      </c>
      <c r="AC46" s="7">
        <f>Table13[[#This Row],[gross]]-Table13[[#This Row],[budget]]</f>
        <v>-26261368</v>
      </c>
    </row>
    <row r="47" spans="1:29" ht="12.75">
      <c r="A47" s="6" t="s">
        <v>28</v>
      </c>
      <c r="B47" s="6" t="s">
        <v>22049</v>
      </c>
      <c r="C47" s="6">
        <v>233</v>
      </c>
      <c r="D47" s="6">
        <v>113</v>
      </c>
      <c r="E47" s="6">
        <v>163</v>
      </c>
      <c r="F47" s="6">
        <v>27</v>
      </c>
      <c r="G47" s="6" t="s">
        <v>22050</v>
      </c>
      <c r="H47" s="6">
        <v>131</v>
      </c>
      <c r="I47" s="7">
        <v>1185783</v>
      </c>
      <c r="J47" s="6" t="s">
        <v>3409</v>
      </c>
      <c r="K47" s="6" t="s">
        <v>22051</v>
      </c>
      <c r="L47" s="6" t="s">
        <v>22052</v>
      </c>
      <c r="M47" s="6">
        <v>44763</v>
      </c>
      <c r="N47" s="6">
        <v>264</v>
      </c>
      <c r="O47" s="6" t="s">
        <v>22053</v>
      </c>
      <c r="P47" s="6">
        <v>0</v>
      </c>
      <c r="Q47" s="6" t="s">
        <v>22054</v>
      </c>
      <c r="R47" s="6" t="s">
        <v>22055</v>
      </c>
      <c r="S47" s="6">
        <v>172</v>
      </c>
      <c r="T47" s="6" t="s">
        <v>22056</v>
      </c>
      <c r="U47" s="6" t="s">
        <v>8819</v>
      </c>
      <c r="V47" s="6" t="s">
        <v>4830</v>
      </c>
      <c r="W47" s="7">
        <v>590000</v>
      </c>
      <c r="X47" s="6">
        <v>2007</v>
      </c>
      <c r="Y47" s="6">
        <v>60</v>
      </c>
      <c r="Z47" s="6">
        <v>7.9</v>
      </c>
      <c r="AA47" s="6">
        <v>1.85</v>
      </c>
      <c r="AB47" s="6">
        <v>14000</v>
      </c>
      <c r="AC47" s="7">
        <f>Table13[[#This Row],[gross]]-Table13[[#This Row],[budget]]</f>
        <v>595783</v>
      </c>
    </row>
    <row r="48" spans="1:29" ht="12.75">
      <c r="A48" s="6" t="s">
        <v>28</v>
      </c>
      <c r="B48" s="6" t="s">
        <v>3802</v>
      </c>
      <c r="C48" s="6">
        <v>140</v>
      </c>
      <c r="D48" s="6">
        <v>96</v>
      </c>
      <c r="E48" s="6">
        <v>36</v>
      </c>
      <c r="F48" s="6">
        <v>486</v>
      </c>
      <c r="G48" s="6" t="s">
        <v>3728</v>
      </c>
      <c r="H48" s="6">
        <v>1000</v>
      </c>
      <c r="I48" s="7">
        <v>37939782</v>
      </c>
      <c r="J48" s="6" t="s">
        <v>1681</v>
      </c>
      <c r="K48" s="6" t="s">
        <v>8357</v>
      </c>
      <c r="L48" s="6" t="s">
        <v>12189</v>
      </c>
      <c r="M48" s="6">
        <v>62272</v>
      </c>
      <c r="N48" s="6">
        <v>3294</v>
      </c>
      <c r="O48" s="6" t="s">
        <v>10445</v>
      </c>
      <c r="P48" s="6">
        <v>0</v>
      </c>
      <c r="Q48" s="6" t="s">
        <v>12190</v>
      </c>
      <c r="R48" s="6" t="s">
        <v>12191</v>
      </c>
      <c r="S48" s="6">
        <v>207</v>
      </c>
      <c r="T48" s="6" t="s">
        <v>37</v>
      </c>
      <c r="U48" s="6" t="s">
        <v>38</v>
      </c>
      <c r="V48" s="6" t="s">
        <v>585</v>
      </c>
      <c r="W48" s="7">
        <v>17000000</v>
      </c>
      <c r="X48" s="6">
        <v>2002</v>
      </c>
      <c r="Y48" s="6">
        <v>580</v>
      </c>
      <c r="Z48" s="6">
        <v>5.6</v>
      </c>
      <c r="AA48" s="6">
        <v>1.85</v>
      </c>
      <c r="AB48" s="6">
        <v>2000</v>
      </c>
      <c r="AC48" s="7">
        <f>Table13[[#This Row],[gross]]-Table13[[#This Row],[budget]]</f>
        <v>20939782</v>
      </c>
    </row>
    <row r="49" spans="1:29" ht="12.75">
      <c r="A49" s="6" t="s">
        <v>28</v>
      </c>
      <c r="B49" s="6" t="s">
        <v>5081</v>
      </c>
      <c r="C49" s="6">
        <v>216</v>
      </c>
      <c r="D49" s="6">
        <v>128</v>
      </c>
      <c r="E49" s="6">
        <v>241</v>
      </c>
      <c r="F49" s="6">
        <v>898</v>
      </c>
      <c r="G49" s="6" t="s">
        <v>141</v>
      </c>
      <c r="H49" s="6">
        <v>11000</v>
      </c>
      <c r="I49" s="7">
        <v>95001343</v>
      </c>
      <c r="J49" s="6" t="s">
        <v>1634</v>
      </c>
      <c r="K49" s="6" t="s">
        <v>391</v>
      </c>
      <c r="L49" s="6" t="s">
        <v>6330</v>
      </c>
      <c r="M49" s="6">
        <v>66511</v>
      </c>
      <c r="N49" s="6">
        <v>16911</v>
      </c>
      <c r="O49" s="6" t="s">
        <v>3342</v>
      </c>
      <c r="P49" s="6">
        <v>0</v>
      </c>
      <c r="Q49" s="6" t="s">
        <v>6331</v>
      </c>
      <c r="R49" s="6" t="s">
        <v>6332</v>
      </c>
      <c r="S49" s="6">
        <v>200</v>
      </c>
      <c r="T49" s="6" t="s">
        <v>37</v>
      </c>
      <c r="U49" s="6" t="s">
        <v>38</v>
      </c>
      <c r="V49" s="6" t="s">
        <v>39</v>
      </c>
      <c r="W49" s="7">
        <v>40000000</v>
      </c>
      <c r="X49" s="6">
        <v>2013</v>
      </c>
      <c r="Y49" s="6">
        <v>3000</v>
      </c>
      <c r="Z49" s="6">
        <v>7.5</v>
      </c>
      <c r="AA49" s="6">
        <v>2.35</v>
      </c>
      <c r="AB49" s="6">
        <v>28000</v>
      </c>
      <c r="AC49" s="7">
        <f>Table13[[#This Row],[gross]]-Table13[[#This Row],[budget]]</f>
        <v>55001343</v>
      </c>
    </row>
    <row r="50" spans="1:29" ht="12.75">
      <c r="A50" s="6" t="s">
        <v>747</v>
      </c>
      <c r="B50" s="6" t="s">
        <v>22798</v>
      </c>
      <c r="C50" s="6">
        <v>65</v>
      </c>
      <c r="D50" s="6">
        <v>89</v>
      </c>
      <c r="E50" s="6">
        <v>24</v>
      </c>
      <c r="F50" s="6">
        <v>45</v>
      </c>
      <c r="G50" s="6" t="s">
        <v>22799</v>
      </c>
      <c r="H50" s="6">
        <v>610</v>
      </c>
      <c r="I50" s="7">
        <v>2300000</v>
      </c>
      <c r="J50" s="6" t="s">
        <v>11250</v>
      </c>
      <c r="K50" s="6" t="s">
        <v>22380</v>
      </c>
      <c r="L50" s="6" t="s">
        <v>22800</v>
      </c>
      <c r="M50" s="6">
        <v>7921</v>
      </c>
      <c r="N50" s="6">
        <v>995</v>
      </c>
      <c r="O50" s="6" t="s">
        <v>22801</v>
      </c>
      <c r="P50" s="6">
        <v>2</v>
      </c>
      <c r="Q50" s="6" t="s">
        <v>22802</v>
      </c>
      <c r="R50" s="6" t="s">
        <v>22803</v>
      </c>
      <c r="S50" s="6">
        <v>97</v>
      </c>
      <c r="T50" s="6" t="s">
        <v>37</v>
      </c>
      <c r="U50" s="6" t="s">
        <v>38</v>
      </c>
      <c r="V50" s="6" t="s">
        <v>5613</v>
      </c>
      <c r="W50" s="7">
        <v>439000</v>
      </c>
      <c r="X50" s="6">
        <v>1933</v>
      </c>
      <c r="Y50" s="6">
        <v>105</v>
      </c>
      <c r="Z50" s="6">
        <v>7.7</v>
      </c>
      <c r="AA50" s="6">
        <v>1.37</v>
      </c>
      <c r="AB50" s="6">
        <v>439</v>
      </c>
      <c r="AC50" s="7">
        <f>Table13[[#This Row],[gross]]-Table13[[#This Row],[budget]]</f>
        <v>1861000</v>
      </c>
    </row>
    <row r="51" spans="1:29" ht="12.75">
      <c r="A51" s="6" t="s">
        <v>28</v>
      </c>
      <c r="B51" s="6" t="s">
        <v>586</v>
      </c>
      <c r="C51" s="6">
        <v>218</v>
      </c>
      <c r="D51" s="6">
        <v>128</v>
      </c>
      <c r="E51" s="6">
        <v>47</v>
      </c>
      <c r="F51" s="6">
        <v>982</v>
      </c>
      <c r="G51" s="6" t="s">
        <v>587</v>
      </c>
      <c r="H51" s="6">
        <v>18000</v>
      </c>
      <c r="I51" s="7">
        <v>38297305</v>
      </c>
      <c r="J51" s="6" t="s">
        <v>558</v>
      </c>
      <c r="K51" s="6" t="s">
        <v>588</v>
      </c>
      <c r="L51" s="6" t="s">
        <v>589</v>
      </c>
      <c r="M51" s="6">
        <v>116994</v>
      </c>
      <c r="N51" s="6">
        <v>20965</v>
      </c>
      <c r="O51" s="6" t="s">
        <v>590</v>
      </c>
      <c r="P51" s="6">
        <v>2</v>
      </c>
      <c r="Q51" s="6" t="s">
        <v>591</v>
      </c>
      <c r="R51" s="6" t="s">
        <v>592</v>
      </c>
      <c r="S51" s="6">
        <v>324</v>
      </c>
      <c r="T51" s="6" t="s">
        <v>37</v>
      </c>
      <c r="U51" s="6" t="s">
        <v>38</v>
      </c>
      <c r="V51" s="6" t="s">
        <v>39</v>
      </c>
      <c r="W51" s="7">
        <v>175000000</v>
      </c>
      <c r="X51" s="6">
        <v>2013</v>
      </c>
      <c r="Y51" s="6">
        <v>1000</v>
      </c>
      <c r="Z51" s="6">
        <v>6.3</v>
      </c>
      <c r="AA51" s="6">
        <v>2.35</v>
      </c>
      <c r="AB51" s="6">
        <v>35000</v>
      </c>
      <c r="AC51" s="7">
        <f>Table13[[#This Row],[gross]]-Table13[[#This Row],[budget]]</f>
        <v>-136702695</v>
      </c>
    </row>
    <row r="52" spans="1:29" ht="12.75">
      <c r="A52" s="6" t="s">
        <v>28</v>
      </c>
      <c r="B52" s="6" t="s">
        <v>2066</v>
      </c>
      <c r="C52" s="6">
        <v>74</v>
      </c>
      <c r="D52" s="6">
        <v>113</v>
      </c>
      <c r="E52" s="6">
        <v>212</v>
      </c>
      <c r="F52" s="6">
        <v>18</v>
      </c>
      <c r="G52" s="6" t="s">
        <v>14425</v>
      </c>
      <c r="H52" s="6">
        <v>567</v>
      </c>
      <c r="I52" s="7">
        <v>17149</v>
      </c>
      <c r="J52" s="6" t="s">
        <v>1467</v>
      </c>
      <c r="K52" s="6" t="s">
        <v>372</v>
      </c>
      <c r="L52" s="6" t="s">
        <v>14426</v>
      </c>
      <c r="M52" s="6">
        <v>12128</v>
      </c>
      <c r="N52" s="6">
        <v>708</v>
      </c>
      <c r="O52" s="6" t="s">
        <v>14427</v>
      </c>
      <c r="P52" s="6">
        <v>9</v>
      </c>
      <c r="Q52" s="6" t="s">
        <v>14428</v>
      </c>
      <c r="R52" s="6" t="s">
        <v>14429</v>
      </c>
      <c r="S52" s="6">
        <v>61</v>
      </c>
      <c r="T52" s="6" t="s">
        <v>37</v>
      </c>
      <c r="U52" s="6" t="s">
        <v>14430</v>
      </c>
      <c r="V52" s="6" t="s">
        <v>585</v>
      </c>
      <c r="W52" s="7">
        <v>20000000</v>
      </c>
      <c r="X52" s="6">
        <v>2011</v>
      </c>
      <c r="Y52" s="6">
        <v>111</v>
      </c>
      <c r="Z52" s="6">
        <v>5.6</v>
      </c>
      <c r="AA52" s="6">
        <v>2.35</v>
      </c>
      <c r="AB52" s="6">
        <v>0</v>
      </c>
      <c r="AC52" s="7">
        <f>Table13[[#This Row],[gross]]-Table13[[#This Row],[budget]]</f>
        <v>-19982851</v>
      </c>
    </row>
    <row r="53" spans="1:29" ht="12.75">
      <c r="A53" s="6" t="s">
        <v>28</v>
      </c>
      <c r="B53" s="6" t="s">
        <v>2467</v>
      </c>
      <c r="C53" s="6">
        <v>147</v>
      </c>
      <c r="D53" s="6">
        <v>99</v>
      </c>
      <c r="E53" s="6">
        <v>88</v>
      </c>
      <c r="F53" s="6">
        <v>328</v>
      </c>
      <c r="G53" s="6" t="s">
        <v>3017</v>
      </c>
      <c r="H53" s="6">
        <v>11000</v>
      </c>
      <c r="I53" s="7">
        <v>120776832</v>
      </c>
      <c r="J53" s="6" t="s">
        <v>1681</v>
      </c>
      <c r="K53" s="6" t="s">
        <v>2180</v>
      </c>
      <c r="L53" s="6" t="s">
        <v>3018</v>
      </c>
      <c r="M53" s="6">
        <v>266103</v>
      </c>
      <c r="N53" s="6">
        <v>12952</v>
      </c>
      <c r="O53" s="6" t="s">
        <v>3019</v>
      </c>
      <c r="P53" s="6">
        <v>2</v>
      </c>
      <c r="Q53" s="6" t="s">
        <v>3020</v>
      </c>
      <c r="R53" s="6" t="s">
        <v>3021</v>
      </c>
      <c r="S53" s="6">
        <v>456</v>
      </c>
      <c r="T53" s="6" t="s">
        <v>37</v>
      </c>
      <c r="U53" s="6" t="s">
        <v>38</v>
      </c>
      <c r="V53" s="6" t="s">
        <v>39</v>
      </c>
      <c r="W53" s="7">
        <v>75000000</v>
      </c>
      <c r="X53" s="6">
        <v>2004</v>
      </c>
      <c r="Y53" s="6">
        <v>427</v>
      </c>
      <c r="Z53" s="6">
        <v>6.8</v>
      </c>
      <c r="AA53" s="6">
        <v>2.35</v>
      </c>
      <c r="AB53" s="6">
        <v>11000</v>
      </c>
      <c r="AC53" s="7">
        <f>Table13[[#This Row],[gross]]-Table13[[#This Row],[budget]]</f>
        <v>45776832</v>
      </c>
    </row>
    <row r="54" spans="1:29" ht="12.75">
      <c r="A54" s="6" t="s">
        <v>28</v>
      </c>
      <c r="B54" s="6" t="s">
        <v>8197</v>
      </c>
      <c r="C54" s="6">
        <v>327</v>
      </c>
      <c r="D54" s="6">
        <v>100</v>
      </c>
      <c r="E54" s="6">
        <v>129</v>
      </c>
      <c r="F54" s="6">
        <v>3000</v>
      </c>
      <c r="G54" s="6" t="s">
        <v>2456</v>
      </c>
      <c r="H54" s="6">
        <v>23000</v>
      </c>
      <c r="I54" s="7">
        <v>34963967</v>
      </c>
      <c r="J54" s="6" t="s">
        <v>1415</v>
      </c>
      <c r="K54" s="6" t="s">
        <v>62</v>
      </c>
      <c r="L54" s="6" t="s">
        <v>16016</v>
      </c>
      <c r="M54" s="6">
        <v>270441</v>
      </c>
      <c r="N54" s="6">
        <v>39807</v>
      </c>
      <c r="O54" s="6" t="s">
        <v>235</v>
      </c>
      <c r="P54" s="6">
        <v>2</v>
      </c>
      <c r="Q54" s="6" t="s">
        <v>16017</v>
      </c>
      <c r="R54" s="6" t="s">
        <v>16018</v>
      </c>
      <c r="S54" s="6">
        <v>378</v>
      </c>
      <c r="T54" s="6" t="s">
        <v>37</v>
      </c>
      <c r="U54" s="6" t="s">
        <v>38</v>
      </c>
      <c r="V54" s="6" t="s">
        <v>585</v>
      </c>
      <c r="W54" s="7">
        <v>8000000</v>
      </c>
      <c r="X54" s="6">
        <v>2011</v>
      </c>
      <c r="Y54" s="6">
        <v>10000</v>
      </c>
      <c r="Z54" s="6">
        <v>7.7</v>
      </c>
      <c r="AA54" s="6">
        <v>1.85</v>
      </c>
      <c r="AB54" s="6">
        <v>40000</v>
      </c>
      <c r="AC54" s="7">
        <f>Table13[[#This Row],[gross]]-Table13[[#This Row],[budget]]</f>
        <v>26963967</v>
      </c>
    </row>
    <row r="55" spans="1:29" ht="12.75">
      <c r="A55" s="6" t="s">
        <v>28</v>
      </c>
      <c r="B55" s="6" t="s">
        <v>180</v>
      </c>
      <c r="C55" s="6">
        <v>331</v>
      </c>
      <c r="D55" s="6">
        <v>95</v>
      </c>
      <c r="E55" s="6">
        <v>464</v>
      </c>
      <c r="F55" s="6">
        <v>11000</v>
      </c>
      <c r="G55" s="6" t="s">
        <v>489</v>
      </c>
      <c r="H55" s="6">
        <v>23000</v>
      </c>
      <c r="I55" s="7">
        <v>32391374</v>
      </c>
      <c r="J55" s="6" t="s">
        <v>1415</v>
      </c>
      <c r="K55" s="6" t="s">
        <v>62</v>
      </c>
      <c r="L55" s="6" t="s">
        <v>16463</v>
      </c>
      <c r="M55" s="6">
        <v>376600</v>
      </c>
      <c r="N55" s="6">
        <v>54075</v>
      </c>
      <c r="O55" s="6" t="s">
        <v>1948</v>
      </c>
      <c r="P55" s="6">
        <v>43</v>
      </c>
      <c r="Q55" s="6" t="s">
        <v>16464</v>
      </c>
      <c r="R55" s="6" t="s">
        <v>16465</v>
      </c>
      <c r="S55" s="6">
        <v>494</v>
      </c>
      <c r="T55" s="6" t="s">
        <v>37</v>
      </c>
      <c r="U55" s="6" t="s">
        <v>38</v>
      </c>
      <c r="V55" s="6" t="s">
        <v>39</v>
      </c>
      <c r="W55" s="7">
        <v>7500000</v>
      </c>
      <c r="X55" s="6">
        <v>2009</v>
      </c>
      <c r="Y55" s="6">
        <v>17000</v>
      </c>
      <c r="Z55" s="6">
        <v>7.7</v>
      </c>
      <c r="AA55" s="6">
        <v>2.35</v>
      </c>
      <c r="AB55" s="6">
        <v>40000</v>
      </c>
      <c r="AC55" s="7">
        <f>Table13[[#This Row],[gross]]-Table13[[#This Row],[budget]]</f>
        <v>24891374</v>
      </c>
    </row>
    <row r="56" spans="1:29" ht="12.75">
      <c r="A56" s="6" t="s">
        <v>28</v>
      </c>
      <c r="B56" s="6" t="s">
        <v>13807</v>
      </c>
      <c r="C56" s="6">
        <v>63</v>
      </c>
      <c r="D56" s="6">
        <v>121</v>
      </c>
      <c r="E56" s="6">
        <v>15</v>
      </c>
      <c r="F56" s="6">
        <v>812</v>
      </c>
      <c r="G56" s="6" t="s">
        <v>10153</v>
      </c>
      <c r="H56" s="6">
        <v>4000</v>
      </c>
      <c r="I56" s="7">
        <v>16574731</v>
      </c>
      <c r="J56" s="6" t="s">
        <v>6199</v>
      </c>
      <c r="K56" s="6" t="s">
        <v>493</v>
      </c>
      <c r="L56" s="6" t="s">
        <v>13808</v>
      </c>
      <c r="M56" s="6">
        <v>27675</v>
      </c>
      <c r="N56" s="6">
        <v>6910</v>
      </c>
      <c r="O56" s="6" t="s">
        <v>633</v>
      </c>
      <c r="P56" s="6">
        <v>4</v>
      </c>
      <c r="Q56" s="6" t="s">
        <v>13809</v>
      </c>
      <c r="R56" s="6" t="s">
        <v>13810</v>
      </c>
      <c r="S56" s="6">
        <v>181</v>
      </c>
      <c r="T56" s="6" t="s">
        <v>37</v>
      </c>
      <c r="U56" s="6" t="s">
        <v>38</v>
      </c>
      <c r="V56" s="6" t="s">
        <v>585</v>
      </c>
      <c r="W56" s="7">
        <v>13000000</v>
      </c>
      <c r="X56" s="6">
        <v>1998</v>
      </c>
      <c r="Y56" s="6">
        <v>957</v>
      </c>
      <c r="Z56" s="6">
        <v>5.8</v>
      </c>
      <c r="AA56" s="6">
        <v>1.85</v>
      </c>
      <c r="AB56" s="6">
        <v>0</v>
      </c>
      <c r="AC56" s="7">
        <f>Table13[[#This Row],[gross]]-Table13[[#This Row],[budget]]</f>
        <v>3574731</v>
      </c>
    </row>
    <row r="57" spans="1:29" ht="12.75">
      <c r="A57" s="6" t="s">
        <v>28</v>
      </c>
      <c r="B57" s="6" t="s">
        <v>19389</v>
      </c>
      <c r="C57" s="6">
        <v>30</v>
      </c>
      <c r="D57" s="6">
        <v>95</v>
      </c>
      <c r="E57" s="6">
        <v>45</v>
      </c>
      <c r="F57" s="6">
        <v>267</v>
      </c>
      <c r="G57" s="6" t="s">
        <v>19390</v>
      </c>
      <c r="H57" s="6">
        <v>578</v>
      </c>
      <c r="I57" s="7">
        <v>3559990</v>
      </c>
      <c r="J57" s="6" t="s">
        <v>1009</v>
      </c>
      <c r="K57" s="6" t="s">
        <v>5932</v>
      </c>
      <c r="L57" s="6" t="s">
        <v>19391</v>
      </c>
      <c r="M57" s="6">
        <v>8005</v>
      </c>
      <c r="N57" s="6">
        <v>1363</v>
      </c>
      <c r="O57" s="6" t="s">
        <v>4081</v>
      </c>
      <c r="P57" s="6">
        <v>0</v>
      </c>
      <c r="Q57" s="6" t="s">
        <v>19392</v>
      </c>
      <c r="R57" s="6" t="s">
        <v>19393</v>
      </c>
      <c r="S57" s="6">
        <v>49</v>
      </c>
      <c r="T57" s="6" t="s">
        <v>37</v>
      </c>
      <c r="U57" s="6" t="s">
        <v>38</v>
      </c>
      <c r="V57" s="6" t="s">
        <v>585</v>
      </c>
      <c r="W57" s="7">
        <v>3000000</v>
      </c>
      <c r="X57" s="6">
        <v>1997</v>
      </c>
      <c r="Y57" s="6">
        <v>341</v>
      </c>
      <c r="Z57" s="6">
        <v>5.3</v>
      </c>
      <c r="AA57" s="6">
        <v>1.85</v>
      </c>
      <c r="AB57" s="6">
        <v>417</v>
      </c>
      <c r="AC57" s="7">
        <f>Table13[[#This Row],[gross]]-Table13[[#This Row],[budget]]</f>
        <v>559990</v>
      </c>
    </row>
    <row r="58" spans="1:29" ht="12.75">
      <c r="A58" s="6" t="s">
        <v>28</v>
      </c>
      <c r="B58" s="6" t="s">
        <v>4914</v>
      </c>
      <c r="C58" s="6">
        <v>119</v>
      </c>
      <c r="D58" s="6">
        <v>110</v>
      </c>
      <c r="E58" s="6">
        <v>161</v>
      </c>
      <c r="F58" s="6">
        <v>196</v>
      </c>
      <c r="G58" s="6" t="s">
        <v>704</v>
      </c>
      <c r="H58" s="6">
        <v>1000</v>
      </c>
      <c r="I58" s="7">
        <v>116724075</v>
      </c>
      <c r="J58" s="6" t="s">
        <v>6199</v>
      </c>
      <c r="K58" s="6" t="s">
        <v>1540</v>
      </c>
      <c r="L58" s="6" t="s">
        <v>6200</v>
      </c>
      <c r="M58" s="6">
        <v>187181</v>
      </c>
      <c r="N58" s="6">
        <v>1954</v>
      </c>
      <c r="O58" s="6" t="s">
        <v>6201</v>
      </c>
      <c r="P58" s="6">
        <v>0</v>
      </c>
      <c r="Q58" s="6" t="s">
        <v>6202</v>
      </c>
      <c r="R58" s="6" t="s">
        <v>6203</v>
      </c>
      <c r="S58" s="6">
        <v>564</v>
      </c>
      <c r="T58" s="6" t="s">
        <v>37</v>
      </c>
      <c r="U58" s="6" t="s">
        <v>38</v>
      </c>
      <c r="V58" s="6" t="s">
        <v>585</v>
      </c>
      <c r="W58" s="7">
        <v>41000000</v>
      </c>
      <c r="X58" s="6">
        <v>2002</v>
      </c>
      <c r="Y58" s="6">
        <v>418</v>
      </c>
      <c r="Z58" s="6">
        <v>7</v>
      </c>
      <c r="AA58" s="6">
        <v>2.35</v>
      </c>
      <c r="AB58" s="6">
        <v>0</v>
      </c>
      <c r="AC58" s="7">
        <f>Table13[[#This Row],[gross]]-Table13[[#This Row],[budget]]</f>
        <v>75724075</v>
      </c>
    </row>
    <row r="59" spans="1:29" ht="12.75">
      <c r="A59" s="6" t="s">
        <v>28</v>
      </c>
      <c r="B59" s="6" t="s">
        <v>16148</v>
      </c>
      <c r="C59" s="6">
        <v>128</v>
      </c>
      <c r="D59" s="6">
        <v>111</v>
      </c>
      <c r="E59" s="6">
        <v>341</v>
      </c>
      <c r="F59" s="6">
        <v>569</v>
      </c>
      <c r="G59" s="6" t="s">
        <v>6040</v>
      </c>
      <c r="H59" s="6">
        <v>963</v>
      </c>
      <c r="I59" s="7">
        <v>3076425</v>
      </c>
      <c r="J59" s="6" t="s">
        <v>16149</v>
      </c>
      <c r="K59" s="6" t="s">
        <v>6663</v>
      </c>
      <c r="L59" s="6" t="s">
        <v>16150</v>
      </c>
      <c r="M59" s="6">
        <v>23660</v>
      </c>
      <c r="N59" s="6">
        <v>3543</v>
      </c>
      <c r="O59" s="6" t="s">
        <v>16151</v>
      </c>
      <c r="P59" s="6">
        <v>1</v>
      </c>
      <c r="Q59" s="6" t="s">
        <v>16152</v>
      </c>
      <c r="R59" s="6" t="s">
        <v>16153</v>
      </c>
      <c r="S59" s="6">
        <v>162</v>
      </c>
      <c r="T59" s="6" t="s">
        <v>1464</v>
      </c>
      <c r="U59" s="6" t="s">
        <v>1465</v>
      </c>
      <c r="V59" s="6" t="s">
        <v>585</v>
      </c>
      <c r="W59" s="7">
        <v>8000000</v>
      </c>
      <c r="X59" s="6">
        <v>2002</v>
      </c>
      <c r="Y59" s="6">
        <v>678</v>
      </c>
      <c r="Z59" s="6">
        <v>7.1</v>
      </c>
      <c r="AA59" s="6">
        <v>1.85</v>
      </c>
      <c r="AB59" s="6">
        <v>0</v>
      </c>
      <c r="AC59" s="7">
        <f>Table13[[#This Row],[gross]]-Table13[[#This Row],[budget]]</f>
        <v>-4923575</v>
      </c>
    </row>
    <row r="60" spans="1:29" ht="12.75">
      <c r="A60" s="6" t="s">
        <v>28</v>
      </c>
      <c r="B60" s="6" t="s">
        <v>19911</v>
      </c>
      <c r="C60" s="6">
        <v>28</v>
      </c>
      <c r="D60" s="6">
        <v>80</v>
      </c>
      <c r="E60" s="6">
        <v>0</v>
      </c>
      <c r="F60" s="6">
        <v>5</v>
      </c>
      <c r="G60" s="6" t="s">
        <v>19912</v>
      </c>
      <c r="H60" s="6">
        <v>191</v>
      </c>
      <c r="I60" s="7">
        <v>99851</v>
      </c>
      <c r="J60" s="6" t="s">
        <v>67</v>
      </c>
      <c r="K60" s="6" t="s">
        <v>19913</v>
      </c>
      <c r="L60" s="6" t="s">
        <v>19914</v>
      </c>
      <c r="M60" s="6">
        <v>1138</v>
      </c>
      <c r="N60" s="6">
        <v>210</v>
      </c>
      <c r="O60" s="6" t="s">
        <v>19915</v>
      </c>
      <c r="P60" s="6">
        <v>0</v>
      </c>
      <c r="Q60" s="6" t="s">
        <v>19916</v>
      </c>
      <c r="R60" s="6" t="s">
        <v>19917</v>
      </c>
      <c r="S60" s="6">
        <v>30</v>
      </c>
      <c r="T60" s="6" t="s">
        <v>37</v>
      </c>
      <c r="U60" s="6" t="s">
        <v>38</v>
      </c>
      <c r="V60" s="6" t="s">
        <v>585</v>
      </c>
      <c r="W60" s="7">
        <v>2500000</v>
      </c>
      <c r="X60" s="6">
        <v>2010</v>
      </c>
      <c r="Y60" s="6">
        <v>12</v>
      </c>
      <c r="Z60" s="6">
        <v>7.1</v>
      </c>
      <c r="AA60" s="6">
        <v>1.78</v>
      </c>
      <c r="AB60" s="6">
        <v>0</v>
      </c>
      <c r="AC60" s="7">
        <f>Table13[[#This Row],[gross]]-Table13[[#This Row],[budget]]</f>
        <v>-2400149</v>
      </c>
    </row>
    <row r="61" spans="1:29" ht="12.75">
      <c r="A61" s="6" t="s">
        <v>28</v>
      </c>
      <c r="B61" s="6" t="s">
        <v>4134</v>
      </c>
      <c r="C61" s="6">
        <v>158</v>
      </c>
      <c r="D61" s="6">
        <v>108</v>
      </c>
      <c r="E61" s="6">
        <v>50</v>
      </c>
      <c r="F61" s="6">
        <v>494</v>
      </c>
      <c r="G61" s="6" t="s">
        <v>3999</v>
      </c>
      <c r="H61" s="6">
        <v>14000</v>
      </c>
      <c r="I61" s="7">
        <v>16930884</v>
      </c>
      <c r="J61" s="6" t="s">
        <v>2142</v>
      </c>
      <c r="K61" s="6" t="s">
        <v>2382</v>
      </c>
      <c r="L61" s="6" t="s">
        <v>8543</v>
      </c>
      <c r="M61" s="6">
        <v>65628</v>
      </c>
      <c r="N61" s="6">
        <v>16722</v>
      </c>
      <c r="O61" s="6" t="s">
        <v>5082</v>
      </c>
      <c r="P61" s="6">
        <v>1</v>
      </c>
      <c r="Q61" s="6" t="s">
        <v>8544</v>
      </c>
      <c r="R61" s="6" t="s">
        <v>8545</v>
      </c>
      <c r="S61" s="6">
        <v>262</v>
      </c>
      <c r="T61" s="6" t="s">
        <v>37</v>
      </c>
      <c r="U61" s="6" t="s">
        <v>38</v>
      </c>
      <c r="V61" s="6" t="s">
        <v>585</v>
      </c>
      <c r="W61" s="7">
        <v>30000000</v>
      </c>
      <c r="X61" s="6">
        <v>2007</v>
      </c>
      <c r="Y61" s="6">
        <v>975</v>
      </c>
      <c r="Z61" s="6">
        <v>5.9</v>
      </c>
      <c r="AA61" s="6">
        <v>2.35</v>
      </c>
      <c r="AB61" s="6">
        <v>0</v>
      </c>
      <c r="AC61" s="7">
        <f>Table13[[#This Row],[gross]]-Table13[[#This Row],[budget]]</f>
        <v>-13069116</v>
      </c>
    </row>
    <row r="62" spans="1:29" ht="12.75">
      <c r="A62" s="6" t="s">
        <v>28</v>
      </c>
      <c r="B62" s="6" t="s">
        <v>1324</v>
      </c>
      <c r="C62" s="6">
        <v>138</v>
      </c>
      <c r="D62" s="6">
        <v>123</v>
      </c>
      <c r="E62" s="6">
        <v>541</v>
      </c>
      <c r="F62" s="6">
        <v>173</v>
      </c>
      <c r="G62" s="6" t="s">
        <v>605</v>
      </c>
      <c r="H62" s="6">
        <v>12000</v>
      </c>
      <c r="I62" s="7">
        <v>36283504</v>
      </c>
      <c r="J62" s="6" t="s">
        <v>852</v>
      </c>
      <c r="K62" s="6" t="s">
        <v>705</v>
      </c>
      <c r="L62" s="6" t="s">
        <v>6566</v>
      </c>
      <c r="M62" s="6">
        <v>104564</v>
      </c>
      <c r="N62" s="6">
        <v>12970</v>
      </c>
      <c r="O62" s="6" t="s">
        <v>6567</v>
      </c>
      <c r="P62" s="6">
        <v>1</v>
      </c>
      <c r="Q62" s="6" t="s">
        <v>6568</v>
      </c>
      <c r="R62" s="6" t="s">
        <v>6569</v>
      </c>
      <c r="S62" s="6">
        <v>587</v>
      </c>
      <c r="T62" s="6" t="s">
        <v>37</v>
      </c>
      <c r="U62" s="6" t="s">
        <v>767</v>
      </c>
      <c r="V62" s="6" t="s">
        <v>585</v>
      </c>
      <c r="W62" s="7">
        <v>40000000</v>
      </c>
      <c r="X62" s="6">
        <v>1999</v>
      </c>
      <c r="Y62" s="6">
        <v>638</v>
      </c>
      <c r="Z62" s="6">
        <v>6.5</v>
      </c>
      <c r="AA62" s="6">
        <v>2.35</v>
      </c>
      <c r="AB62" s="6">
        <v>0</v>
      </c>
      <c r="AC62" s="7">
        <f>Table13[[#This Row],[gross]]-Table13[[#This Row],[budget]]</f>
        <v>-3716496</v>
      </c>
    </row>
    <row r="63" spans="1:29" ht="12.75">
      <c r="A63" s="6" t="s">
        <v>28</v>
      </c>
      <c r="B63" s="6" t="s">
        <v>8439</v>
      </c>
      <c r="C63" s="6">
        <v>263</v>
      </c>
      <c r="D63" s="6">
        <v>79</v>
      </c>
      <c r="E63" s="6">
        <v>30</v>
      </c>
      <c r="F63" s="6">
        <v>265</v>
      </c>
      <c r="G63" s="6" t="s">
        <v>8440</v>
      </c>
      <c r="H63" s="6">
        <v>940</v>
      </c>
      <c r="I63" s="7">
        <v>31743332</v>
      </c>
      <c r="J63" s="6" t="s">
        <v>8441</v>
      </c>
      <c r="K63" s="6" t="s">
        <v>3260</v>
      </c>
      <c r="L63" s="6" t="s">
        <v>8442</v>
      </c>
      <c r="M63" s="6">
        <v>111117</v>
      </c>
      <c r="N63" s="6">
        <v>1594</v>
      </c>
      <c r="O63" s="6" t="s">
        <v>8443</v>
      </c>
      <c r="P63" s="6">
        <v>0</v>
      </c>
      <c r="Q63" s="6" t="s">
        <v>8444</v>
      </c>
      <c r="R63" s="6" t="s">
        <v>8445</v>
      </c>
      <c r="S63" s="6">
        <v>245</v>
      </c>
      <c r="T63" s="6" t="s">
        <v>37</v>
      </c>
      <c r="U63" s="6" t="s">
        <v>38</v>
      </c>
      <c r="V63" s="6" t="s">
        <v>39</v>
      </c>
      <c r="W63" s="7">
        <v>30000000</v>
      </c>
      <c r="X63" s="6">
        <v>2009</v>
      </c>
      <c r="Y63" s="6">
        <v>271</v>
      </c>
      <c r="Z63" s="6">
        <v>7.1</v>
      </c>
      <c r="AA63" s="6">
        <v>1.85</v>
      </c>
      <c r="AB63" s="6">
        <v>13000</v>
      </c>
      <c r="AC63" s="7">
        <f>Table13[[#This Row],[gross]]-Table13[[#This Row],[budget]]</f>
        <v>1743332</v>
      </c>
    </row>
    <row r="64" spans="1:29" ht="12.75">
      <c r="A64" s="6" t="s">
        <v>28</v>
      </c>
      <c r="B64" s="6" t="s">
        <v>13777</v>
      </c>
      <c r="C64" s="6">
        <v>12</v>
      </c>
      <c r="D64" s="6">
        <v>121</v>
      </c>
      <c r="E64" s="6">
        <v>35</v>
      </c>
      <c r="F64" s="6">
        <v>473</v>
      </c>
      <c r="G64" s="6" t="s">
        <v>17891</v>
      </c>
      <c r="H64" s="6">
        <v>4000</v>
      </c>
      <c r="I64" s="7">
        <v>4700361</v>
      </c>
      <c r="J64" s="6" t="s">
        <v>3409</v>
      </c>
      <c r="K64" s="6" t="s">
        <v>1434</v>
      </c>
      <c r="L64" s="6" t="s">
        <v>17892</v>
      </c>
      <c r="M64" s="6">
        <v>2047</v>
      </c>
      <c r="N64" s="6">
        <v>6617</v>
      </c>
      <c r="O64" s="6" t="s">
        <v>17893</v>
      </c>
      <c r="P64" s="6">
        <v>0</v>
      </c>
      <c r="Q64" s="6" t="s">
        <v>17894</v>
      </c>
      <c r="R64" s="6" t="s">
        <v>17895</v>
      </c>
      <c r="S64" s="6">
        <v>29</v>
      </c>
      <c r="T64" s="6" t="s">
        <v>37</v>
      </c>
      <c r="U64" s="6" t="s">
        <v>38</v>
      </c>
      <c r="V64" s="6" t="s">
        <v>39</v>
      </c>
      <c r="W64" s="7">
        <v>5000000</v>
      </c>
      <c r="X64" s="6">
        <v>2015</v>
      </c>
      <c r="Y64" s="6">
        <v>849</v>
      </c>
      <c r="Z64" s="6">
        <v>4.5999999999999996</v>
      </c>
      <c r="AA64" s="6">
        <v>2.35</v>
      </c>
      <c r="AB64" s="6">
        <v>0</v>
      </c>
      <c r="AC64" s="7">
        <f>Table13[[#This Row],[gross]]-Table13[[#This Row],[budget]]</f>
        <v>-299639</v>
      </c>
    </row>
    <row r="65" spans="1:29" ht="12.75">
      <c r="A65" s="6" t="s">
        <v>28</v>
      </c>
      <c r="B65" s="6" t="s">
        <v>5175</v>
      </c>
      <c r="C65" s="6">
        <v>38</v>
      </c>
      <c r="D65" s="6">
        <v>112</v>
      </c>
      <c r="E65" s="6">
        <v>213</v>
      </c>
      <c r="F65" s="6">
        <v>45</v>
      </c>
      <c r="G65" s="6" t="s">
        <v>11952</v>
      </c>
      <c r="H65" s="6">
        <v>567</v>
      </c>
      <c r="I65" s="7">
        <v>6734844</v>
      </c>
      <c r="J65" s="6" t="s">
        <v>214</v>
      </c>
      <c r="K65" s="6" t="s">
        <v>11953</v>
      </c>
      <c r="L65" s="6" t="s">
        <v>11954</v>
      </c>
      <c r="M65" s="6">
        <v>29591</v>
      </c>
      <c r="N65" s="6">
        <v>711</v>
      </c>
      <c r="O65" s="6" t="s">
        <v>11955</v>
      </c>
      <c r="P65" s="6">
        <v>0</v>
      </c>
      <c r="Q65" s="6" t="s">
        <v>11956</v>
      </c>
      <c r="R65" s="6" t="s">
        <v>11957</v>
      </c>
      <c r="S65" s="6">
        <v>118</v>
      </c>
      <c r="T65" s="6" t="s">
        <v>37</v>
      </c>
      <c r="U65" s="6" t="s">
        <v>38</v>
      </c>
      <c r="V65" s="6" t="s">
        <v>585</v>
      </c>
      <c r="W65" s="7">
        <v>17000000</v>
      </c>
      <c r="X65" s="6">
        <v>1986</v>
      </c>
      <c r="Y65" s="6">
        <v>67</v>
      </c>
      <c r="Z65" s="6">
        <v>5.9</v>
      </c>
      <c r="AA65" s="6">
        <v>1.85</v>
      </c>
      <c r="AB65" s="6">
        <v>0</v>
      </c>
      <c r="AC65" s="7">
        <f>Table13[[#This Row],[gross]]-Table13[[#This Row],[budget]]</f>
        <v>-10265156</v>
      </c>
    </row>
    <row r="66" spans="1:29" ht="12.75">
      <c r="A66" s="6" t="s">
        <v>28</v>
      </c>
      <c r="B66" s="6" t="s">
        <v>850</v>
      </c>
      <c r="C66" s="6">
        <v>205</v>
      </c>
      <c r="D66" s="6">
        <v>135</v>
      </c>
      <c r="E66" s="6">
        <v>2000</v>
      </c>
      <c r="F66" s="6">
        <v>535</v>
      </c>
      <c r="G66" s="6" t="s">
        <v>2914</v>
      </c>
      <c r="H66" s="6">
        <v>1000</v>
      </c>
      <c r="I66" s="7">
        <v>170708996</v>
      </c>
      <c r="J66" s="6" t="s">
        <v>1544</v>
      </c>
      <c r="K66" s="6" t="s">
        <v>2865</v>
      </c>
      <c r="L66" s="6" t="s">
        <v>2915</v>
      </c>
      <c r="M66" s="6">
        <v>610568</v>
      </c>
      <c r="N66" s="6">
        <v>2827</v>
      </c>
      <c r="O66" s="6" t="s">
        <v>636</v>
      </c>
      <c r="P66" s="6">
        <v>0</v>
      </c>
      <c r="Q66" s="6" t="s">
        <v>2916</v>
      </c>
      <c r="R66" s="6" t="s">
        <v>2917</v>
      </c>
      <c r="S66" s="6">
        <v>1171</v>
      </c>
      <c r="T66" s="6" t="s">
        <v>37</v>
      </c>
      <c r="U66" s="6" t="s">
        <v>38</v>
      </c>
      <c r="V66" s="6" t="s">
        <v>39</v>
      </c>
      <c r="W66" s="7">
        <v>58000000</v>
      </c>
      <c r="X66" s="6">
        <v>2001</v>
      </c>
      <c r="Y66" s="6">
        <v>592</v>
      </c>
      <c r="Z66" s="6">
        <v>8.1999999999999993</v>
      </c>
      <c r="AA66" s="6">
        <v>1.85</v>
      </c>
      <c r="AB66" s="6">
        <v>29000</v>
      </c>
      <c r="AC66" s="7">
        <f>Table13[[#This Row],[gross]]-Table13[[#This Row],[budget]]</f>
        <v>112708996</v>
      </c>
    </row>
    <row r="67" spans="1:29" ht="12.75">
      <c r="A67" s="6" t="s">
        <v>28</v>
      </c>
      <c r="B67" s="6" t="s">
        <v>198</v>
      </c>
      <c r="C67" s="6">
        <v>94</v>
      </c>
      <c r="D67" s="6">
        <v>98</v>
      </c>
      <c r="E67" s="6">
        <v>129</v>
      </c>
      <c r="F67" s="6">
        <v>221</v>
      </c>
      <c r="G67" s="6" t="s">
        <v>15240</v>
      </c>
      <c r="H67" s="6">
        <v>749</v>
      </c>
      <c r="I67" s="7">
        <v>1754319</v>
      </c>
      <c r="J67" s="6" t="s">
        <v>214</v>
      </c>
      <c r="K67" s="6" t="s">
        <v>5856</v>
      </c>
      <c r="L67" s="6" t="s">
        <v>15241</v>
      </c>
      <c r="M67" s="6">
        <v>13174</v>
      </c>
      <c r="N67" s="6">
        <v>2214</v>
      </c>
      <c r="O67" s="6" t="s">
        <v>15242</v>
      </c>
      <c r="P67" s="6">
        <v>0</v>
      </c>
      <c r="Q67" s="6" t="s">
        <v>15243</v>
      </c>
      <c r="R67" s="6" t="s">
        <v>15244</v>
      </c>
      <c r="S67" s="6">
        <v>81</v>
      </c>
      <c r="T67" s="6" t="s">
        <v>37</v>
      </c>
      <c r="U67" s="6" t="s">
        <v>38</v>
      </c>
      <c r="V67" s="6" t="s">
        <v>39</v>
      </c>
      <c r="W67" s="7">
        <v>10000000</v>
      </c>
      <c r="X67" s="6">
        <v>2011</v>
      </c>
      <c r="Y67" s="6">
        <v>252</v>
      </c>
      <c r="Z67" s="6">
        <v>7.2</v>
      </c>
      <c r="AA67" s="6">
        <v>1.85</v>
      </c>
      <c r="AB67" s="6">
        <v>0</v>
      </c>
      <c r="AC67" s="7">
        <f>Table13[[#This Row],[gross]]-Table13[[#This Row],[budget]]</f>
        <v>-8245681</v>
      </c>
    </row>
    <row r="68" spans="1:29" ht="12.75">
      <c r="A68" s="6" t="s">
        <v>747</v>
      </c>
      <c r="B68" s="6" t="s">
        <v>8807</v>
      </c>
      <c r="C68" s="6">
        <v>56</v>
      </c>
      <c r="D68" s="6">
        <v>175</v>
      </c>
      <c r="E68" s="6">
        <v>0</v>
      </c>
      <c r="F68" s="6">
        <v>14</v>
      </c>
      <c r="G68" s="6" t="s">
        <v>9258</v>
      </c>
      <c r="H68" s="6">
        <v>385</v>
      </c>
      <c r="I68" s="7">
        <v>50800000</v>
      </c>
      <c r="J68" s="6" t="s">
        <v>1961</v>
      </c>
      <c r="K68" s="6" t="s">
        <v>9259</v>
      </c>
      <c r="L68" s="6" t="s">
        <v>9260</v>
      </c>
      <c r="M68" s="6">
        <v>40277</v>
      </c>
      <c r="N68" s="6">
        <v>669</v>
      </c>
      <c r="O68" s="6" t="s">
        <v>9261</v>
      </c>
      <c r="P68" s="6">
        <v>14</v>
      </c>
      <c r="Q68" s="6" t="s">
        <v>9262</v>
      </c>
      <c r="R68" s="6" t="s">
        <v>9263</v>
      </c>
      <c r="S68" s="6">
        <v>210</v>
      </c>
      <c r="T68" s="6" t="s">
        <v>37</v>
      </c>
      <c r="U68" s="6" t="s">
        <v>38</v>
      </c>
      <c r="V68" s="6" t="s">
        <v>95</v>
      </c>
      <c r="W68" s="7">
        <v>26000000</v>
      </c>
      <c r="X68" s="6">
        <v>1977</v>
      </c>
      <c r="Y68" s="6">
        <v>232</v>
      </c>
      <c r="Z68" s="6">
        <v>7.4</v>
      </c>
      <c r="AA68" s="6">
        <v>2.35</v>
      </c>
      <c r="AB68" s="6">
        <v>0</v>
      </c>
      <c r="AC68" s="7">
        <f>Table13[[#This Row],[gross]]-Table13[[#This Row],[budget]]</f>
        <v>24800000</v>
      </c>
    </row>
    <row r="69" spans="1:29" ht="12.75">
      <c r="A69" s="6" t="s">
        <v>28</v>
      </c>
      <c r="B69" s="6" t="s">
        <v>306</v>
      </c>
      <c r="C69" s="6">
        <v>117</v>
      </c>
      <c r="D69" s="6">
        <v>95</v>
      </c>
      <c r="E69" s="6">
        <v>487</v>
      </c>
      <c r="F69" s="6">
        <v>1000</v>
      </c>
      <c r="G69" s="6" t="s">
        <v>5797</v>
      </c>
      <c r="H69" s="6">
        <v>18000</v>
      </c>
      <c r="I69" s="7">
        <v>162792677</v>
      </c>
      <c r="J69" s="6" t="s">
        <v>271</v>
      </c>
      <c r="K69" s="6" t="s">
        <v>120</v>
      </c>
      <c r="L69" s="6" t="s">
        <v>5798</v>
      </c>
      <c r="M69" s="6">
        <v>211226</v>
      </c>
      <c r="N69" s="6">
        <v>24205</v>
      </c>
      <c r="O69" s="6" t="s">
        <v>321</v>
      </c>
      <c r="P69" s="6">
        <v>0</v>
      </c>
      <c r="Q69" s="6" t="s">
        <v>5799</v>
      </c>
      <c r="R69" s="6" t="s">
        <v>5800</v>
      </c>
      <c r="S69" s="6">
        <v>317</v>
      </c>
      <c r="T69" s="6" t="s">
        <v>37</v>
      </c>
      <c r="U69" s="6" t="s">
        <v>38</v>
      </c>
      <c r="V69" s="6" t="s">
        <v>277</v>
      </c>
      <c r="W69" s="7">
        <v>120000000</v>
      </c>
      <c r="X69" s="6">
        <v>1998</v>
      </c>
      <c r="Y69" s="6">
        <v>1000</v>
      </c>
      <c r="Z69" s="6">
        <v>7.2</v>
      </c>
      <c r="AA69" s="6">
        <v>2.35</v>
      </c>
      <c r="AB69" s="6">
        <v>0</v>
      </c>
      <c r="AC69" s="7">
        <f>Table13[[#This Row],[gross]]-Table13[[#This Row],[budget]]</f>
        <v>42792677</v>
      </c>
    </row>
    <row r="70" spans="1:29" ht="12.75">
      <c r="A70" s="6" t="s">
        <v>28</v>
      </c>
      <c r="B70" s="6" t="s">
        <v>435</v>
      </c>
      <c r="C70" s="6">
        <v>240</v>
      </c>
      <c r="D70" s="6">
        <v>96</v>
      </c>
      <c r="E70" s="6">
        <v>0</v>
      </c>
      <c r="F70" s="6">
        <v>10000</v>
      </c>
      <c r="G70" s="6" t="s">
        <v>436</v>
      </c>
      <c r="H70" s="6">
        <v>18000</v>
      </c>
      <c r="I70" s="7">
        <v>137850096</v>
      </c>
      <c r="J70" s="6" t="s">
        <v>437</v>
      </c>
      <c r="K70" s="6" t="s">
        <v>438</v>
      </c>
      <c r="L70" s="6" t="s">
        <v>439</v>
      </c>
      <c r="M70" s="6">
        <v>72809</v>
      </c>
      <c r="N70" s="6">
        <v>48878</v>
      </c>
      <c r="O70" s="6" t="s">
        <v>440</v>
      </c>
      <c r="P70" s="6">
        <v>0</v>
      </c>
      <c r="Q70" s="6" t="s">
        <v>441</v>
      </c>
      <c r="R70" s="6" t="s">
        <v>442</v>
      </c>
      <c r="S70" s="6">
        <v>249</v>
      </c>
      <c r="T70" s="6" t="s">
        <v>37</v>
      </c>
      <c r="U70" s="6" t="s">
        <v>38</v>
      </c>
      <c r="V70" s="6" t="s">
        <v>95</v>
      </c>
      <c r="W70" s="7">
        <v>200000000</v>
      </c>
      <c r="X70" s="6">
        <v>2009</v>
      </c>
      <c r="Y70" s="6">
        <v>14000</v>
      </c>
      <c r="Z70" s="6">
        <v>6.8</v>
      </c>
      <c r="AA70" s="6">
        <v>2.35</v>
      </c>
      <c r="AB70" s="6">
        <v>0</v>
      </c>
      <c r="AC70" s="7">
        <f>Table13[[#This Row],[gross]]-Table13[[#This Row],[budget]]</f>
        <v>-62149904</v>
      </c>
    </row>
    <row r="71" spans="1:29" ht="12.75">
      <c r="A71" s="6" t="s">
        <v>28</v>
      </c>
      <c r="B71" s="6" t="s">
        <v>11562</v>
      </c>
      <c r="C71" s="6">
        <v>69</v>
      </c>
      <c r="D71" s="6">
        <v>95</v>
      </c>
      <c r="E71" s="6">
        <v>15</v>
      </c>
      <c r="F71" s="6">
        <v>528</v>
      </c>
      <c r="G71" s="6" t="s">
        <v>7329</v>
      </c>
      <c r="H71" s="6">
        <v>1000</v>
      </c>
      <c r="I71" s="7">
        <v>51431160</v>
      </c>
      <c r="J71" s="6" t="s">
        <v>2717</v>
      </c>
      <c r="K71" s="6" t="s">
        <v>11563</v>
      </c>
      <c r="L71" s="6" t="s">
        <v>11564</v>
      </c>
      <c r="M71" s="6">
        <v>62861</v>
      </c>
      <c r="N71" s="6">
        <v>3092</v>
      </c>
      <c r="O71" s="6" t="s">
        <v>9217</v>
      </c>
      <c r="P71" s="6">
        <v>2</v>
      </c>
      <c r="Q71" s="6" t="s">
        <v>11565</v>
      </c>
      <c r="R71" s="6" t="s">
        <v>11566</v>
      </c>
      <c r="S71" s="6">
        <v>232</v>
      </c>
      <c r="T71" s="6" t="s">
        <v>37</v>
      </c>
      <c r="U71" s="6" t="s">
        <v>38</v>
      </c>
      <c r="V71" s="6" t="s">
        <v>95</v>
      </c>
      <c r="W71" s="7">
        <v>20000000</v>
      </c>
      <c r="X71" s="6">
        <v>2004</v>
      </c>
      <c r="Y71" s="6">
        <v>852</v>
      </c>
      <c r="Z71" s="6">
        <v>5.9</v>
      </c>
      <c r="AA71" s="6">
        <v>1.85</v>
      </c>
      <c r="AB71" s="6">
        <v>0</v>
      </c>
      <c r="AC71" s="7">
        <f>Table13[[#This Row],[gross]]-Table13[[#This Row],[budget]]</f>
        <v>31431160</v>
      </c>
    </row>
    <row r="72" spans="1:29" ht="12.75">
      <c r="A72" s="6" t="s">
        <v>28</v>
      </c>
      <c r="B72" s="6" t="s">
        <v>4118</v>
      </c>
      <c r="C72" s="6">
        <v>110</v>
      </c>
      <c r="D72" s="6">
        <v>115</v>
      </c>
      <c r="E72" s="6">
        <v>234</v>
      </c>
      <c r="F72" s="6">
        <v>521</v>
      </c>
      <c r="G72" s="6" t="s">
        <v>3654</v>
      </c>
      <c r="H72" s="6">
        <v>3000</v>
      </c>
      <c r="I72" s="7">
        <v>56702901</v>
      </c>
      <c r="J72" s="6" t="s">
        <v>3409</v>
      </c>
      <c r="K72" s="6" t="s">
        <v>1689</v>
      </c>
      <c r="L72" s="6" t="s">
        <v>4119</v>
      </c>
      <c r="M72" s="6">
        <v>23302</v>
      </c>
      <c r="N72" s="6">
        <v>4713</v>
      </c>
      <c r="O72" s="6" t="s">
        <v>2213</v>
      </c>
      <c r="P72" s="6">
        <v>1</v>
      </c>
      <c r="Q72" s="6" t="s">
        <v>4120</v>
      </c>
      <c r="R72" s="6" t="s">
        <v>4121</v>
      </c>
      <c r="S72" s="6">
        <v>181</v>
      </c>
      <c r="T72" s="6" t="s">
        <v>37</v>
      </c>
      <c r="U72" s="6" t="s">
        <v>38</v>
      </c>
      <c r="V72" s="6" t="s">
        <v>39</v>
      </c>
      <c r="W72" s="7">
        <v>60000000</v>
      </c>
      <c r="X72" s="6">
        <v>1998</v>
      </c>
      <c r="Y72" s="6">
        <v>552</v>
      </c>
      <c r="Z72" s="6">
        <v>6.5</v>
      </c>
      <c r="AA72" s="6">
        <v>2.35</v>
      </c>
      <c r="AB72" s="6">
        <v>1000</v>
      </c>
      <c r="AC72" s="7">
        <f>Table13[[#This Row],[gross]]-Table13[[#This Row],[budget]]</f>
        <v>-3297099</v>
      </c>
    </row>
    <row r="73" spans="1:29" ht="12.75">
      <c r="A73" s="6" t="s">
        <v>28</v>
      </c>
      <c r="B73" s="6" t="s">
        <v>5403</v>
      </c>
      <c r="C73" s="6">
        <v>345</v>
      </c>
      <c r="D73" s="6">
        <v>99</v>
      </c>
      <c r="E73" s="6">
        <v>0</v>
      </c>
      <c r="F73" s="6">
        <v>691</v>
      </c>
      <c r="G73" s="6" t="s">
        <v>2824</v>
      </c>
      <c r="H73" s="6">
        <v>13000</v>
      </c>
      <c r="I73" s="7">
        <v>5702083</v>
      </c>
      <c r="J73" s="6" t="s">
        <v>3581</v>
      </c>
      <c r="K73" s="6" t="s">
        <v>458</v>
      </c>
      <c r="L73" s="6" t="s">
        <v>11336</v>
      </c>
      <c r="M73" s="6">
        <v>80617</v>
      </c>
      <c r="N73" s="6">
        <v>23755</v>
      </c>
      <c r="O73" s="6" t="s">
        <v>3415</v>
      </c>
      <c r="P73" s="6">
        <v>3</v>
      </c>
      <c r="Q73" s="6" t="s">
        <v>11337</v>
      </c>
      <c r="R73" s="6" t="s">
        <v>11338</v>
      </c>
      <c r="S73" s="6">
        <v>190</v>
      </c>
      <c r="T73" s="6" t="s">
        <v>37</v>
      </c>
      <c r="U73" s="6" t="s">
        <v>56</v>
      </c>
      <c r="V73" s="6" t="s">
        <v>585</v>
      </c>
      <c r="W73" s="7">
        <v>15000000</v>
      </c>
      <c r="X73" s="6">
        <v>2011</v>
      </c>
      <c r="Y73" s="6">
        <v>10000</v>
      </c>
      <c r="Z73" s="6">
        <v>6.5</v>
      </c>
      <c r="AA73" s="6">
        <v>1.85</v>
      </c>
      <c r="AB73" s="6">
        <v>36000</v>
      </c>
      <c r="AC73" s="7">
        <f>Table13[[#This Row],[gross]]-Table13[[#This Row],[budget]]</f>
        <v>-9297917</v>
      </c>
    </row>
    <row r="74" spans="1:29" ht="12.75">
      <c r="A74" s="6" t="s">
        <v>28</v>
      </c>
      <c r="B74" s="6" t="s">
        <v>16644</v>
      </c>
      <c r="C74" s="6">
        <v>25</v>
      </c>
      <c r="D74" s="6">
        <v>100</v>
      </c>
      <c r="E74" s="6">
        <v>0</v>
      </c>
      <c r="F74" s="6">
        <v>359</v>
      </c>
      <c r="G74" s="6" t="s">
        <v>16645</v>
      </c>
      <c r="H74" s="6">
        <v>655</v>
      </c>
      <c r="I74" s="7">
        <v>2148212</v>
      </c>
      <c r="J74" s="6" t="s">
        <v>7144</v>
      </c>
      <c r="K74" s="6" t="s">
        <v>2283</v>
      </c>
      <c r="L74" s="6" t="s">
        <v>16646</v>
      </c>
      <c r="M74" s="6">
        <v>781</v>
      </c>
      <c r="N74" s="6">
        <v>1906</v>
      </c>
      <c r="O74" s="6" t="s">
        <v>12389</v>
      </c>
      <c r="P74" s="6">
        <v>0</v>
      </c>
      <c r="Q74" s="6" t="s">
        <v>16647</v>
      </c>
      <c r="R74" s="6" t="s">
        <v>16648</v>
      </c>
      <c r="S74" s="6">
        <v>20</v>
      </c>
      <c r="T74" s="6" t="s">
        <v>37</v>
      </c>
      <c r="U74" s="6" t="s">
        <v>38</v>
      </c>
      <c r="V74" s="6" t="s">
        <v>95</v>
      </c>
      <c r="W74" s="7">
        <v>7000000</v>
      </c>
      <c r="X74" s="6">
        <v>1999</v>
      </c>
      <c r="Y74" s="6">
        <v>476</v>
      </c>
      <c r="Z74" s="6">
        <v>6.3</v>
      </c>
      <c r="AA74" s="6">
        <v>1.85</v>
      </c>
      <c r="AB74" s="6">
        <v>157</v>
      </c>
      <c r="AC74" s="7">
        <f>Table13[[#This Row],[gross]]-Table13[[#This Row],[budget]]</f>
        <v>-4851788</v>
      </c>
    </row>
    <row r="75" spans="1:29" ht="12.75">
      <c r="A75" s="6" t="s">
        <v>28</v>
      </c>
      <c r="B75" s="6" t="s">
        <v>3891</v>
      </c>
      <c r="C75" s="6">
        <v>81</v>
      </c>
      <c r="D75" s="6">
        <v>138</v>
      </c>
      <c r="E75" s="6">
        <v>0</v>
      </c>
      <c r="F75" s="6">
        <v>574</v>
      </c>
      <c r="G75" s="6" t="s">
        <v>1375</v>
      </c>
      <c r="H75" s="6">
        <v>10000</v>
      </c>
      <c r="I75" s="7">
        <v>141340178</v>
      </c>
      <c r="J75" s="6" t="s">
        <v>4075</v>
      </c>
      <c r="K75" s="6" t="s">
        <v>523</v>
      </c>
      <c r="L75" s="6" t="s">
        <v>7814</v>
      </c>
      <c r="M75" s="6">
        <v>181879</v>
      </c>
      <c r="N75" s="6">
        <v>14619</v>
      </c>
      <c r="O75" s="6" t="s">
        <v>3236</v>
      </c>
      <c r="P75" s="6">
        <v>0</v>
      </c>
      <c r="Q75" s="6" t="s">
        <v>7815</v>
      </c>
      <c r="R75" s="6" t="s">
        <v>7816</v>
      </c>
      <c r="S75" s="6">
        <v>319</v>
      </c>
      <c r="T75" s="6" t="s">
        <v>37</v>
      </c>
      <c r="U75" s="6" t="s">
        <v>38</v>
      </c>
      <c r="V75" s="6" t="s">
        <v>585</v>
      </c>
      <c r="W75" s="7">
        <v>40000000</v>
      </c>
      <c r="X75" s="6">
        <v>1992</v>
      </c>
      <c r="Y75" s="6">
        <v>2000</v>
      </c>
      <c r="Z75" s="6">
        <v>7.6</v>
      </c>
      <c r="AA75" s="6">
        <v>2.35</v>
      </c>
      <c r="AB75" s="6">
        <v>0</v>
      </c>
      <c r="AC75" s="7">
        <f>Table13[[#This Row],[gross]]-Table13[[#This Row],[budget]]</f>
        <v>101340178</v>
      </c>
    </row>
    <row r="76" spans="1:29" ht="12.75">
      <c r="A76" s="6" t="s">
        <v>28</v>
      </c>
      <c r="B76" s="6" t="s">
        <v>8662</v>
      </c>
      <c r="C76" s="6">
        <v>122</v>
      </c>
      <c r="D76" s="6">
        <v>99</v>
      </c>
      <c r="E76" s="6">
        <v>0</v>
      </c>
      <c r="F76" s="6">
        <v>93</v>
      </c>
      <c r="G76" s="6" t="s">
        <v>23387</v>
      </c>
      <c r="H76" s="6">
        <v>16000</v>
      </c>
      <c r="I76" s="7">
        <v>3500000</v>
      </c>
      <c r="J76" s="6" t="s">
        <v>10088</v>
      </c>
      <c r="K76" s="6" t="s">
        <v>3694</v>
      </c>
      <c r="L76" s="6" t="s">
        <v>23388</v>
      </c>
      <c r="M76" s="6">
        <v>147566</v>
      </c>
      <c r="N76" s="6">
        <v>16534</v>
      </c>
      <c r="O76" s="6" t="s">
        <v>23389</v>
      </c>
      <c r="P76" s="6">
        <v>1</v>
      </c>
      <c r="Q76" s="6" t="s">
        <v>23390</v>
      </c>
      <c r="R76" s="6" t="s">
        <v>23391</v>
      </c>
      <c r="S76" s="6">
        <v>235</v>
      </c>
      <c r="T76" s="6" t="s">
        <v>9795</v>
      </c>
      <c r="U76" s="6" t="s">
        <v>7090</v>
      </c>
      <c r="V76" s="6" t="s">
        <v>585</v>
      </c>
      <c r="W76" s="7">
        <v>200000</v>
      </c>
      <c r="X76" s="6">
        <v>1964</v>
      </c>
      <c r="Y76" s="6">
        <v>360</v>
      </c>
      <c r="Z76" s="6">
        <v>8</v>
      </c>
      <c r="AA76" s="6">
        <v>2.35</v>
      </c>
      <c r="AB76" s="6">
        <v>0</v>
      </c>
      <c r="AC76" s="7">
        <f>Table13[[#This Row],[gross]]-Table13[[#This Row],[budget]]</f>
        <v>3300000</v>
      </c>
    </row>
    <row r="77" spans="1:29" ht="12.75">
      <c r="A77" s="6" t="s">
        <v>28</v>
      </c>
      <c r="B77" s="6" t="s">
        <v>2048</v>
      </c>
      <c r="C77" s="6">
        <v>412</v>
      </c>
      <c r="D77" s="6">
        <v>101</v>
      </c>
      <c r="E77" s="6">
        <v>212</v>
      </c>
      <c r="F77" s="6">
        <v>476</v>
      </c>
      <c r="G77" s="6" t="s">
        <v>2049</v>
      </c>
      <c r="H77" s="6">
        <v>13000</v>
      </c>
      <c r="I77" s="7">
        <v>67344392</v>
      </c>
      <c r="J77" s="6" t="s">
        <v>59</v>
      </c>
      <c r="K77" s="6" t="s">
        <v>977</v>
      </c>
      <c r="L77" s="6" t="s">
        <v>2050</v>
      </c>
      <c r="M77" s="6">
        <v>165618</v>
      </c>
      <c r="N77" s="6">
        <v>15481</v>
      </c>
      <c r="O77" s="6" t="s">
        <v>2051</v>
      </c>
      <c r="P77" s="6">
        <v>2</v>
      </c>
      <c r="Q77" s="6" t="s">
        <v>2052</v>
      </c>
      <c r="R77" s="6" t="s">
        <v>2053</v>
      </c>
      <c r="S77" s="6">
        <v>503</v>
      </c>
      <c r="T77" s="6" t="s">
        <v>37</v>
      </c>
      <c r="U77" s="6" t="s">
        <v>38</v>
      </c>
      <c r="V77" s="6" t="s">
        <v>585</v>
      </c>
      <c r="W77" s="7">
        <v>92000000</v>
      </c>
      <c r="X77" s="6">
        <v>2013</v>
      </c>
      <c r="Y77" s="6">
        <v>787</v>
      </c>
      <c r="Z77" s="6">
        <v>5.3</v>
      </c>
      <c r="AA77" s="6">
        <v>1.85</v>
      </c>
      <c r="AB77" s="6">
        <v>66000</v>
      </c>
      <c r="AC77" s="7">
        <f>Table13[[#This Row],[gross]]-Table13[[#This Row],[budget]]</f>
        <v>-24655608</v>
      </c>
    </row>
    <row r="78" spans="1:29" ht="12.75">
      <c r="A78" s="6" t="s">
        <v>28</v>
      </c>
      <c r="B78" s="6" t="s">
        <v>187</v>
      </c>
      <c r="C78" s="6">
        <v>147</v>
      </c>
      <c r="D78" s="6">
        <v>117</v>
      </c>
      <c r="E78" s="6">
        <v>0</v>
      </c>
      <c r="F78" s="6">
        <v>567</v>
      </c>
      <c r="G78" s="6" t="s">
        <v>241</v>
      </c>
      <c r="H78" s="6">
        <v>883</v>
      </c>
      <c r="I78" s="7">
        <v>7458269</v>
      </c>
      <c r="J78" s="6" t="s">
        <v>1415</v>
      </c>
      <c r="K78" s="6" t="s">
        <v>1513</v>
      </c>
      <c r="L78" s="6" t="s">
        <v>7694</v>
      </c>
      <c r="M78" s="6">
        <v>70698</v>
      </c>
      <c r="N78" s="6">
        <v>3611</v>
      </c>
      <c r="O78" s="6" t="s">
        <v>372</v>
      </c>
      <c r="P78" s="6">
        <v>1</v>
      </c>
      <c r="Q78" s="6" t="s">
        <v>7695</v>
      </c>
      <c r="R78" s="6" t="s">
        <v>7696</v>
      </c>
      <c r="S78" s="6">
        <v>196</v>
      </c>
      <c r="T78" s="6" t="s">
        <v>37</v>
      </c>
      <c r="U78" s="6" t="s">
        <v>38</v>
      </c>
      <c r="V78" s="6" t="s">
        <v>39</v>
      </c>
      <c r="W78" s="7">
        <v>35000000</v>
      </c>
      <c r="X78" s="6">
        <v>2006</v>
      </c>
      <c r="Y78" s="6">
        <v>883</v>
      </c>
      <c r="Z78" s="6">
        <v>6.9</v>
      </c>
      <c r="AA78" s="6">
        <v>2.35</v>
      </c>
      <c r="AB78" s="6">
        <v>9000</v>
      </c>
      <c r="AC78" s="7">
        <f>Table13[[#This Row],[gross]]-Table13[[#This Row],[budget]]</f>
        <v>-27541731</v>
      </c>
    </row>
    <row r="79" spans="1:29" ht="12.75">
      <c r="A79" s="6" t="s">
        <v>28</v>
      </c>
      <c r="B79" s="6" t="s">
        <v>11127</v>
      </c>
      <c r="C79" s="6">
        <v>81</v>
      </c>
      <c r="D79" s="6">
        <v>101</v>
      </c>
      <c r="E79" s="6">
        <v>13</v>
      </c>
      <c r="F79" s="6">
        <v>499</v>
      </c>
      <c r="G79" s="6" t="s">
        <v>5543</v>
      </c>
      <c r="H79" s="6">
        <v>651</v>
      </c>
      <c r="I79" s="7">
        <v>15408822</v>
      </c>
      <c r="J79" s="6" t="s">
        <v>1681</v>
      </c>
      <c r="K79" s="6" t="s">
        <v>5043</v>
      </c>
      <c r="L79" s="6" t="s">
        <v>11128</v>
      </c>
      <c r="M79" s="6">
        <v>14147</v>
      </c>
      <c r="N79" s="6">
        <v>2698</v>
      </c>
      <c r="O79" s="6" t="s">
        <v>6871</v>
      </c>
      <c r="P79" s="6">
        <v>3</v>
      </c>
      <c r="Q79" s="6" t="s">
        <v>11129</v>
      </c>
      <c r="R79" s="6" t="s">
        <v>11130</v>
      </c>
      <c r="S79" s="6">
        <v>92</v>
      </c>
      <c r="T79" s="6" t="s">
        <v>37</v>
      </c>
      <c r="U79" s="6" t="s">
        <v>38</v>
      </c>
      <c r="V79" s="6" t="s">
        <v>39</v>
      </c>
      <c r="W79" s="7">
        <v>20000000</v>
      </c>
      <c r="X79" s="6">
        <v>2003</v>
      </c>
      <c r="Y79" s="6">
        <v>555</v>
      </c>
      <c r="Z79" s="6">
        <v>5.6</v>
      </c>
      <c r="AA79" s="6">
        <v>1.85</v>
      </c>
      <c r="AB79" s="6">
        <v>401</v>
      </c>
      <c r="AC79" s="7">
        <f>Table13[[#This Row],[gross]]-Table13[[#This Row],[budget]]</f>
        <v>-4591178</v>
      </c>
    </row>
    <row r="80" spans="1:29" ht="12.75">
      <c r="A80" s="6" t="s">
        <v>747</v>
      </c>
      <c r="B80" s="6" t="s">
        <v>4863</v>
      </c>
      <c r="C80" s="6">
        <v>105</v>
      </c>
      <c r="D80" s="6">
        <v>87</v>
      </c>
      <c r="E80" s="6">
        <v>44</v>
      </c>
      <c r="F80" s="6">
        <v>704</v>
      </c>
      <c r="G80" s="6" t="s">
        <v>22454</v>
      </c>
      <c r="H80" s="6">
        <v>785</v>
      </c>
      <c r="I80" s="7">
        <v>515005</v>
      </c>
      <c r="J80" s="6" t="s">
        <v>5926</v>
      </c>
      <c r="K80" s="6" t="s">
        <v>22455</v>
      </c>
      <c r="L80" s="6" t="s">
        <v>22456</v>
      </c>
      <c r="M80" s="6">
        <v>31429</v>
      </c>
      <c r="N80" s="6">
        <v>2538</v>
      </c>
      <c r="O80" s="6" t="s">
        <v>22457</v>
      </c>
      <c r="P80" s="6">
        <v>1</v>
      </c>
      <c r="Q80" s="6" t="s">
        <v>22458</v>
      </c>
      <c r="R80" s="6" t="s">
        <v>22459</v>
      </c>
      <c r="S80" s="6">
        <v>219</v>
      </c>
      <c r="T80" s="6" t="s">
        <v>37</v>
      </c>
      <c r="U80" s="6" t="s">
        <v>56</v>
      </c>
      <c r="V80" s="6" t="s">
        <v>6036</v>
      </c>
      <c r="W80" s="7">
        <v>560000</v>
      </c>
      <c r="X80" s="6">
        <v>1964</v>
      </c>
      <c r="Y80" s="6">
        <v>725</v>
      </c>
      <c r="Z80" s="6">
        <v>7.7</v>
      </c>
      <c r="AA80" s="6">
        <v>1.75</v>
      </c>
      <c r="AB80" s="6">
        <v>0</v>
      </c>
      <c r="AC80" s="7">
        <f>Table13[[#This Row],[gross]]-Table13[[#This Row],[budget]]</f>
        <v>-44995</v>
      </c>
    </row>
    <row r="81" spans="1:29" ht="12.75">
      <c r="A81" s="6" t="s">
        <v>28</v>
      </c>
      <c r="B81" s="6" t="s">
        <v>17782</v>
      </c>
      <c r="C81" s="6">
        <v>69</v>
      </c>
      <c r="D81" s="6">
        <v>86</v>
      </c>
      <c r="E81" s="6">
        <v>89</v>
      </c>
      <c r="F81" s="6">
        <v>511</v>
      </c>
      <c r="G81" s="6" t="s">
        <v>9688</v>
      </c>
      <c r="H81" s="6">
        <v>986</v>
      </c>
      <c r="I81" s="7">
        <v>17314483</v>
      </c>
      <c r="J81" s="6" t="s">
        <v>2786</v>
      </c>
      <c r="K81" s="6" t="s">
        <v>18548</v>
      </c>
      <c r="L81" s="6" t="s">
        <v>18549</v>
      </c>
      <c r="M81" s="6">
        <v>14621</v>
      </c>
      <c r="N81" s="6">
        <v>4073</v>
      </c>
      <c r="O81" s="6" t="s">
        <v>18550</v>
      </c>
      <c r="P81" s="6">
        <v>2</v>
      </c>
      <c r="Q81" s="6" t="s">
        <v>18551</v>
      </c>
      <c r="R81" s="6" t="s">
        <v>18552</v>
      </c>
      <c r="S81" s="6">
        <v>48</v>
      </c>
      <c r="T81" s="6" t="s">
        <v>37</v>
      </c>
      <c r="U81" s="6" t="s">
        <v>38</v>
      </c>
      <c r="V81" s="6" t="s">
        <v>585</v>
      </c>
      <c r="W81" s="7">
        <v>4000000</v>
      </c>
      <c r="X81" s="6">
        <v>2014</v>
      </c>
      <c r="Y81" s="6">
        <v>713</v>
      </c>
      <c r="Z81" s="6">
        <v>4.7</v>
      </c>
      <c r="AA81" s="6">
        <v>1.85</v>
      </c>
      <c r="AB81" s="6">
        <v>0</v>
      </c>
      <c r="AC81" s="7">
        <f>Table13[[#This Row],[gross]]-Table13[[#This Row],[budget]]</f>
        <v>13314483</v>
      </c>
    </row>
    <row r="82" spans="1:29" ht="12.75">
      <c r="A82" s="6" t="s">
        <v>28</v>
      </c>
      <c r="B82" s="6" t="s">
        <v>17782</v>
      </c>
      <c r="C82" s="6">
        <v>129</v>
      </c>
      <c r="D82" s="6">
        <v>86</v>
      </c>
      <c r="E82" s="6">
        <v>89</v>
      </c>
      <c r="F82" s="6">
        <v>555</v>
      </c>
      <c r="G82" s="6" t="s">
        <v>11734</v>
      </c>
      <c r="H82" s="6">
        <v>713</v>
      </c>
      <c r="I82" s="7">
        <v>40041683</v>
      </c>
      <c r="J82" s="6" t="s">
        <v>2786</v>
      </c>
      <c r="K82" s="6" t="s">
        <v>9688</v>
      </c>
      <c r="L82" s="6" t="s">
        <v>19799</v>
      </c>
      <c r="M82" s="6">
        <v>34620</v>
      </c>
      <c r="N82" s="6">
        <v>3421</v>
      </c>
      <c r="O82" s="6" t="s">
        <v>9681</v>
      </c>
      <c r="P82" s="6">
        <v>6</v>
      </c>
      <c r="Q82" s="6" t="s">
        <v>19800</v>
      </c>
      <c r="R82" s="6" t="s">
        <v>19801</v>
      </c>
      <c r="S82" s="6">
        <v>107</v>
      </c>
      <c r="T82" s="6" t="s">
        <v>37</v>
      </c>
      <c r="U82" s="6" t="s">
        <v>38</v>
      </c>
      <c r="V82" s="6" t="s">
        <v>585</v>
      </c>
      <c r="W82" s="7">
        <v>2500000</v>
      </c>
      <c r="X82" s="6">
        <v>2013</v>
      </c>
      <c r="Y82" s="6">
        <v>584</v>
      </c>
      <c r="Z82" s="6">
        <v>5.0999999999999996</v>
      </c>
      <c r="AA82" s="6">
        <v>1.85</v>
      </c>
      <c r="AB82" s="6">
        <v>0</v>
      </c>
      <c r="AC82" s="7">
        <f>Table13[[#This Row],[gross]]-Table13[[#This Row],[budget]]</f>
        <v>37541683</v>
      </c>
    </row>
    <row r="83" spans="1:29" ht="12.75">
      <c r="A83" s="6" t="s">
        <v>28</v>
      </c>
      <c r="B83" s="6" t="s">
        <v>5403</v>
      </c>
      <c r="C83" s="6">
        <v>441</v>
      </c>
      <c r="D83" s="6">
        <v>96</v>
      </c>
      <c r="E83" s="6">
        <v>0</v>
      </c>
      <c r="F83" s="6">
        <v>882</v>
      </c>
      <c r="G83" s="6" t="s">
        <v>7969</v>
      </c>
      <c r="H83" s="6">
        <v>10000</v>
      </c>
      <c r="I83" s="7">
        <v>31493782</v>
      </c>
      <c r="J83" s="6" t="s">
        <v>2125</v>
      </c>
      <c r="K83" s="6" t="s">
        <v>2824</v>
      </c>
      <c r="L83" s="6" t="s">
        <v>7970</v>
      </c>
      <c r="M83" s="6">
        <v>186606</v>
      </c>
      <c r="N83" s="6">
        <v>12754</v>
      </c>
      <c r="O83" s="6" t="s">
        <v>188</v>
      </c>
      <c r="P83" s="6">
        <v>1</v>
      </c>
      <c r="Q83" s="6" t="s">
        <v>7971</v>
      </c>
      <c r="R83" s="6" t="s">
        <v>7972</v>
      </c>
      <c r="S83" s="6">
        <v>1125</v>
      </c>
      <c r="T83" s="6" t="s">
        <v>37</v>
      </c>
      <c r="U83" s="6" t="s">
        <v>38</v>
      </c>
      <c r="V83" s="6" t="s">
        <v>585</v>
      </c>
      <c r="W83" s="7">
        <v>32000000</v>
      </c>
      <c r="X83" s="6">
        <v>2005</v>
      </c>
      <c r="Y83" s="6">
        <v>917</v>
      </c>
      <c r="Z83" s="6">
        <v>7.5</v>
      </c>
      <c r="AA83" s="6">
        <v>1.85</v>
      </c>
      <c r="AB83" s="6">
        <v>0</v>
      </c>
      <c r="AC83" s="7">
        <f>Table13[[#This Row],[gross]]-Table13[[#This Row],[budget]]</f>
        <v>-506218</v>
      </c>
    </row>
    <row r="84" spans="1:29" ht="12.75">
      <c r="A84" s="6" t="s">
        <v>28</v>
      </c>
      <c r="B84" s="6" t="s">
        <v>12923</v>
      </c>
      <c r="C84" s="6">
        <v>84</v>
      </c>
      <c r="D84" s="6">
        <v>97</v>
      </c>
      <c r="E84" s="6">
        <v>15</v>
      </c>
      <c r="F84" s="6">
        <v>874</v>
      </c>
      <c r="G84" s="6" t="s">
        <v>1053</v>
      </c>
      <c r="H84" s="6">
        <v>18000</v>
      </c>
      <c r="I84" s="7">
        <v>1029017</v>
      </c>
      <c r="J84" s="6" t="s">
        <v>214</v>
      </c>
      <c r="K84" s="6" t="s">
        <v>438</v>
      </c>
      <c r="L84" s="6" t="s">
        <v>16921</v>
      </c>
      <c r="M84" s="6">
        <v>12049</v>
      </c>
      <c r="N84" s="6">
        <v>21107</v>
      </c>
      <c r="O84" s="6" t="s">
        <v>5105</v>
      </c>
      <c r="P84" s="6">
        <v>2</v>
      </c>
      <c r="Q84" s="6" t="s">
        <v>16922</v>
      </c>
      <c r="R84" s="6" t="s">
        <v>16923</v>
      </c>
      <c r="S84" s="6">
        <v>135</v>
      </c>
      <c r="T84" s="6" t="s">
        <v>37</v>
      </c>
      <c r="U84" s="6" t="s">
        <v>38</v>
      </c>
      <c r="V84" s="6" t="s">
        <v>585</v>
      </c>
      <c r="W84" s="7">
        <v>6500000</v>
      </c>
      <c r="X84" s="6">
        <v>2004</v>
      </c>
      <c r="Y84" s="6">
        <v>986</v>
      </c>
      <c r="Z84" s="6">
        <v>6.8</v>
      </c>
      <c r="AA84" s="6">
        <v>2.35</v>
      </c>
      <c r="AB84" s="6">
        <v>1000</v>
      </c>
      <c r="AC84" s="7">
        <f>Table13[[#This Row],[gross]]-Table13[[#This Row],[budget]]</f>
        <v>-5470983</v>
      </c>
    </row>
    <row r="85" spans="1:29" ht="12.75">
      <c r="A85" s="6" t="s">
        <v>28</v>
      </c>
      <c r="B85" s="6" t="s">
        <v>5081</v>
      </c>
      <c r="C85" s="6">
        <v>167</v>
      </c>
      <c r="D85" s="6">
        <v>144</v>
      </c>
      <c r="E85" s="6">
        <v>241</v>
      </c>
      <c r="F85" s="6">
        <v>996</v>
      </c>
      <c r="G85" s="6" t="s">
        <v>1816</v>
      </c>
      <c r="H85" s="6">
        <v>13000</v>
      </c>
      <c r="I85" s="7">
        <v>56083966</v>
      </c>
      <c r="J85" s="6" t="s">
        <v>81</v>
      </c>
      <c r="K85" s="6" t="s">
        <v>463</v>
      </c>
      <c r="L85" s="6" t="s">
        <v>6210</v>
      </c>
      <c r="M85" s="6">
        <v>137003</v>
      </c>
      <c r="N85" s="6">
        <v>18761</v>
      </c>
      <c r="O85" s="6" t="s">
        <v>6211</v>
      </c>
      <c r="P85" s="6">
        <v>1</v>
      </c>
      <c r="Q85" s="6" t="s">
        <v>6212</v>
      </c>
      <c r="R85" s="6" t="s">
        <v>6213</v>
      </c>
      <c r="S85" s="6">
        <v>658</v>
      </c>
      <c r="T85" s="6" t="s">
        <v>37</v>
      </c>
      <c r="U85" s="6" t="s">
        <v>38</v>
      </c>
      <c r="V85" s="6" t="s">
        <v>39</v>
      </c>
      <c r="W85" s="7">
        <v>65000000</v>
      </c>
      <c r="X85" s="6">
        <v>2001</v>
      </c>
      <c r="Y85" s="6">
        <v>3000</v>
      </c>
      <c r="Z85" s="6">
        <v>6.9</v>
      </c>
      <c r="AA85" s="6">
        <v>2.35</v>
      </c>
      <c r="AB85" s="6">
        <v>0</v>
      </c>
      <c r="AC85" s="7">
        <f>Table13[[#This Row],[gross]]-Table13[[#This Row],[budget]]</f>
        <v>-8916034</v>
      </c>
    </row>
    <row r="86" spans="1:29" ht="12.75">
      <c r="A86" s="6" t="s">
        <v>747</v>
      </c>
      <c r="B86" s="6" t="s">
        <v>5624</v>
      </c>
      <c r="C86" s="6">
        <v>41</v>
      </c>
      <c r="D86" s="6">
        <v>128</v>
      </c>
      <c r="E86" s="6">
        <v>545</v>
      </c>
      <c r="F86" s="6">
        <v>251</v>
      </c>
      <c r="G86" s="6" t="s">
        <v>6282</v>
      </c>
      <c r="H86" s="6">
        <v>15000</v>
      </c>
      <c r="I86" s="7">
        <v>107458785</v>
      </c>
      <c r="J86" s="6" t="s">
        <v>6283</v>
      </c>
      <c r="K86" s="6" t="s">
        <v>322</v>
      </c>
      <c r="L86" s="6" t="s">
        <v>6284</v>
      </c>
      <c r="M86" s="6">
        <v>71754</v>
      </c>
      <c r="N86" s="6">
        <v>16751</v>
      </c>
      <c r="O86" s="6" t="s">
        <v>6285</v>
      </c>
      <c r="P86" s="6">
        <v>3</v>
      </c>
      <c r="Q86" s="6" t="s">
        <v>6286</v>
      </c>
      <c r="R86" s="6" t="s">
        <v>6287</v>
      </c>
      <c r="S86" s="6">
        <v>166</v>
      </c>
      <c r="T86" s="6" t="s">
        <v>37</v>
      </c>
      <c r="U86" s="6" t="s">
        <v>38</v>
      </c>
      <c r="V86" s="6" t="s">
        <v>95</v>
      </c>
      <c r="W86" s="7">
        <v>40000000</v>
      </c>
      <c r="X86" s="6">
        <v>1992</v>
      </c>
      <c r="Y86" s="6">
        <v>923</v>
      </c>
      <c r="Z86" s="6">
        <v>7.2</v>
      </c>
      <c r="AA86" s="6">
        <v>2.35</v>
      </c>
      <c r="AB86" s="6">
        <v>0</v>
      </c>
      <c r="AC86" s="7">
        <f>Table13[[#This Row],[gross]]-Table13[[#This Row],[budget]]</f>
        <v>67458785</v>
      </c>
    </row>
    <row r="87" spans="1:29" ht="12.75">
      <c r="A87" s="6" t="s">
        <v>28</v>
      </c>
      <c r="B87" s="6" t="s">
        <v>21791</v>
      </c>
      <c r="C87" s="6">
        <v>43</v>
      </c>
      <c r="D87" s="6">
        <v>93</v>
      </c>
      <c r="E87" s="6">
        <v>0</v>
      </c>
      <c r="F87" s="6">
        <v>0</v>
      </c>
      <c r="G87" s="6" t="s">
        <v>21792</v>
      </c>
      <c r="H87" s="6">
        <v>20</v>
      </c>
      <c r="I87" s="7">
        <v>100240</v>
      </c>
      <c r="J87" s="6" t="s">
        <v>67</v>
      </c>
      <c r="K87" s="6" t="s">
        <v>21793</v>
      </c>
      <c r="L87" s="6" t="s">
        <v>21794</v>
      </c>
      <c r="M87" s="6">
        <v>1220</v>
      </c>
      <c r="N87" s="6">
        <v>28</v>
      </c>
      <c r="O87" s="6" t="s">
        <v>15144</v>
      </c>
      <c r="P87" s="6">
        <v>0</v>
      </c>
      <c r="Q87" s="6" t="s">
        <v>21795</v>
      </c>
      <c r="R87" s="6" t="s">
        <v>21796</v>
      </c>
      <c r="S87" s="6">
        <v>11</v>
      </c>
      <c r="T87" s="6" t="s">
        <v>37</v>
      </c>
      <c r="U87" s="6" t="s">
        <v>7711</v>
      </c>
      <c r="V87" s="6" t="s">
        <v>277</v>
      </c>
      <c r="W87" s="7">
        <v>1000000</v>
      </c>
      <c r="X87" s="6">
        <v>2014</v>
      </c>
      <c r="Y87" s="6">
        <v>8</v>
      </c>
      <c r="Z87" s="6">
        <v>6.8</v>
      </c>
      <c r="AB87" s="6">
        <v>0</v>
      </c>
      <c r="AC87" s="7">
        <f>Table13[[#This Row],[gross]]-Table13[[#This Row],[budget]]</f>
        <v>-899760</v>
      </c>
    </row>
    <row r="88" spans="1:29" ht="12.75">
      <c r="A88" s="6" t="s">
        <v>28</v>
      </c>
      <c r="B88" s="6" t="s">
        <v>9721</v>
      </c>
      <c r="C88" s="6">
        <v>112</v>
      </c>
      <c r="D88" s="6">
        <v>107</v>
      </c>
      <c r="E88" s="6">
        <v>13</v>
      </c>
      <c r="F88" s="6">
        <v>165</v>
      </c>
      <c r="G88" s="6" t="s">
        <v>9722</v>
      </c>
      <c r="H88" s="6">
        <v>618</v>
      </c>
      <c r="I88" s="7">
        <v>21835784</v>
      </c>
      <c r="J88" s="6" t="s">
        <v>1415</v>
      </c>
      <c r="K88" s="6" t="s">
        <v>7262</v>
      </c>
      <c r="L88" s="6" t="s">
        <v>9723</v>
      </c>
      <c r="M88" s="6">
        <v>58297</v>
      </c>
      <c r="N88" s="6">
        <v>1095</v>
      </c>
      <c r="O88" s="6" t="s">
        <v>9724</v>
      </c>
      <c r="P88" s="6">
        <v>3</v>
      </c>
      <c r="Q88" s="6" t="s">
        <v>9725</v>
      </c>
      <c r="R88" s="6" t="s">
        <v>9726</v>
      </c>
      <c r="S88" s="6">
        <v>161</v>
      </c>
      <c r="T88" s="6" t="s">
        <v>37</v>
      </c>
      <c r="U88" s="6" t="s">
        <v>38</v>
      </c>
      <c r="V88" s="6" t="s">
        <v>39</v>
      </c>
      <c r="W88" s="7">
        <v>30000000</v>
      </c>
      <c r="X88" s="6">
        <v>2005</v>
      </c>
      <c r="Y88" s="6">
        <v>172</v>
      </c>
      <c r="Z88" s="6">
        <v>6.6</v>
      </c>
      <c r="AA88" s="6">
        <v>1.85</v>
      </c>
      <c r="AB88" s="6">
        <v>0</v>
      </c>
      <c r="AC88" s="7">
        <f>Table13[[#This Row],[gross]]-Table13[[#This Row],[budget]]</f>
        <v>-8164216</v>
      </c>
    </row>
    <row r="89" spans="1:29" ht="12.75">
      <c r="A89" s="6" t="s">
        <v>28</v>
      </c>
      <c r="B89" s="6" t="s">
        <v>3880</v>
      </c>
      <c r="C89" s="6">
        <v>8</v>
      </c>
      <c r="D89" s="6">
        <v>100</v>
      </c>
      <c r="E89" s="6">
        <v>322</v>
      </c>
      <c r="F89" s="6">
        <v>534</v>
      </c>
      <c r="G89" s="6" t="s">
        <v>9640</v>
      </c>
      <c r="H89" s="6">
        <v>851</v>
      </c>
      <c r="I89" s="7">
        <v>29392418</v>
      </c>
      <c r="J89" s="6" t="s">
        <v>1752</v>
      </c>
      <c r="K89" s="6" t="s">
        <v>802</v>
      </c>
      <c r="L89" s="6" t="s">
        <v>14914</v>
      </c>
      <c r="M89" s="6">
        <v>3924</v>
      </c>
      <c r="N89" s="6">
        <v>3190</v>
      </c>
      <c r="O89" s="6" t="s">
        <v>4699</v>
      </c>
      <c r="P89" s="6">
        <v>2</v>
      </c>
      <c r="Q89" s="6" t="s">
        <v>14915</v>
      </c>
      <c r="R89" s="6" t="s">
        <v>14916</v>
      </c>
      <c r="S89" s="6">
        <v>26</v>
      </c>
      <c r="T89" s="6" t="s">
        <v>37</v>
      </c>
      <c r="U89" s="6" t="s">
        <v>38</v>
      </c>
      <c r="V89" s="6" t="s">
        <v>585</v>
      </c>
      <c r="W89" s="7">
        <v>10000000</v>
      </c>
      <c r="X89" s="6">
        <v>1994</v>
      </c>
      <c r="Y89" s="6">
        <v>543</v>
      </c>
      <c r="Z89" s="6">
        <v>5.8</v>
      </c>
      <c r="AA89" s="6">
        <v>1.85</v>
      </c>
      <c r="AB89" s="6">
        <v>368</v>
      </c>
      <c r="AC89" s="7">
        <f>Table13[[#This Row],[gross]]-Table13[[#This Row],[budget]]</f>
        <v>19392418</v>
      </c>
    </row>
    <row r="90" spans="1:29" ht="12.75">
      <c r="A90" s="6" t="s">
        <v>28</v>
      </c>
      <c r="B90" s="6" t="s">
        <v>9516</v>
      </c>
      <c r="C90" s="6">
        <v>24</v>
      </c>
      <c r="D90" s="6">
        <v>100</v>
      </c>
      <c r="E90" s="6">
        <v>0</v>
      </c>
      <c r="F90" s="6">
        <v>400</v>
      </c>
      <c r="G90" s="6" t="s">
        <v>8472</v>
      </c>
      <c r="H90" s="6">
        <v>975</v>
      </c>
      <c r="I90" s="7">
        <v>52528330</v>
      </c>
      <c r="J90" s="6" t="s">
        <v>2527</v>
      </c>
      <c r="K90" s="6" t="s">
        <v>3999</v>
      </c>
      <c r="L90" s="6" t="s">
        <v>9517</v>
      </c>
      <c r="M90" s="6">
        <v>4265</v>
      </c>
      <c r="N90" s="6">
        <v>3202</v>
      </c>
      <c r="O90" s="6" t="s">
        <v>9518</v>
      </c>
      <c r="P90" s="6">
        <v>0</v>
      </c>
      <c r="Q90" s="6" t="s">
        <v>9519</v>
      </c>
      <c r="R90" s="6" t="s">
        <v>9520</v>
      </c>
      <c r="S90" s="6">
        <v>27</v>
      </c>
      <c r="T90" s="6" t="s">
        <v>37</v>
      </c>
      <c r="U90" s="6" t="s">
        <v>38</v>
      </c>
      <c r="V90" s="6" t="s">
        <v>39</v>
      </c>
      <c r="W90" s="7">
        <v>25000000</v>
      </c>
      <c r="X90" s="6">
        <v>2013</v>
      </c>
      <c r="Y90" s="6">
        <v>521</v>
      </c>
      <c r="Z90" s="6">
        <v>4.7</v>
      </c>
      <c r="AA90" s="6">
        <v>1.85</v>
      </c>
      <c r="AB90" s="6">
        <v>0</v>
      </c>
      <c r="AC90" s="7">
        <f>Table13[[#This Row],[gross]]-Table13[[#This Row],[budget]]</f>
        <v>27528330</v>
      </c>
    </row>
    <row r="91" spans="1:29" ht="12.75">
      <c r="A91" s="6" t="s">
        <v>28</v>
      </c>
      <c r="B91" s="6" t="s">
        <v>3088</v>
      </c>
      <c r="C91" s="6">
        <v>110</v>
      </c>
      <c r="D91" s="6">
        <v>109</v>
      </c>
      <c r="E91" s="6">
        <v>473</v>
      </c>
      <c r="F91" s="6">
        <v>582</v>
      </c>
      <c r="G91" s="6" t="s">
        <v>7001</v>
      </c>
      <c r="H91" s="6">
        <v>14000</v>
      </c>
      <c r="I91" s="7">
        <v>26183197</v>
      </c>
      <c r="J91" s="6" t="s">
        <v>464</v>
      </c>
      <c r="K91" s="6" t="s">
        <v>337</v>
      </c>
      <c r="L91" s="6" t="s">
        <v>7195</v>
      </c>
      <c r="M91" s="6">
        <v>38348</v>
      </c>
      <c r="N91" s="6">
        <v>16611</v>
      </c>
      <c r="O91" s="6" t="s">
        <v>2862</v>
      </c>
      <c r="P91" s="6">
        <v>0</v>
      </c>
      <c r="Q91" s="6" t="s">
        <v>7196</v>
      </c>
      <c r="R91" s="6" t="s">
        <v>7197</v>
      </c>
      <c r="S91" s="6">
        <v>135</v>
      </c>
      <c r="T91" s="6" t="s">
        <v>37</v>
      </c>
      <c r="U91" s="6" t="s">
        <v>38</v>
      </c>
      <c r="V91" s="6" t="s">
        <v>585</v>
      </c>
      <c r="W91" s="7">
        <v>36000000</v>
      </c>
      <c r="X91" s="6">
        <v>2003</v>
      </c>
      <c r="Y91" s="6">
        <v>919</v>
      </c>
      <c r="Z91" s="6">
        <v>6.1</v>
      </c>
      <c r="AA91" s="6">
        <v>2.35</v>
      </c>
      <c r="AB91" s="6">
        <v>0</v>
      </c>
      <c r="AC91" s="7">
        <f>Table13[[#This Row],[gross]]-Table13[[#This Row],[budget]]</f>
        <v>-9816803</v>
      </c>
    </row>
    <row r="92" spans="1:29" ht="12.75">
      <c r="A92" s="6" t="s">
        <v>28</v>
      </c>
      <c r="B92" s="6" t="s">
        <v>9430</v>
      </c>
      <c r="C92" s="6">
        <v>190</v>
      </c>
      <c r="D92" s="6">
        <v>108</v>
      </c>
      <c r="E92" s="6">
        <v>187</v>
      </c>
      <c r="F92" s="6">
        <v>254</v>
      </c>
      <c r="G92" s="6" t="s">
        <v>1513</v>
      </c>
      <c r="H92" s="6">
        <v>11000</v>
      </c>
      <c r="I92" s="7">
        <v>9172810</v>
      </c>
      <c r="J92" s="6" t="s">
        <v>13087</v>
      </c>
      <c r="K92" s="6" t="s">
        <v>565</v>
      </c>
      <c r="L92" s="6" t="s">
        <v>13088</v>
      </c>
      <c r="M92" s="6">
        <v>24150</v>
      </c>
      <c r="N92" s="6">
        <v>12178</v>
      </c>
      <c r="O92" s="6" t="s">
        <v>13089</v>
      </c>
      <c r="P92" s="6">
        <v>0</v>
      </c>
      <c r="Q92" s="6" t="s">
        <v>13090</v>
      </c>
      <c r="R92" s="6" t="s">
        <v>13091</v>
      </c>
      <c r="S92" s="6">
        <v>118</v>
      </c>
      <c r="T92" s="6" t="s">
        <v>37</v>
      </c>
      <c r="U92" s="6" t="s">
        <v>38</v>
      </c>
      <c r="V92" s="6" t="s">
        <v>585</v>
      </c>
      <c r="W92" s="7">
        <v>16000000</v>
      </c>
      <c r="X92" s="6">
        <v>2007</v>
      </c>
      <c r="Y92" s="6">
        <v>883</v>
      </c>
      <c r="Z92" s="6">
        <v>6.7</v>
      </c>
      <c r="AA92" s="6">
        <v>2.35</v>
      </c>
      <c r="AB92" s="6">
        <v>923</v>
      </c>
      <c r="AC92" s="7">
        <f>Table13[[#This Row],[gross]]-Table13[[#This Row],[budget]]</f>
        <v>-6827190</v>
      </c>
    </row>
    <row r="93" spans="1:29" ht="12.75">
      <c r="A93" s="6" t="s">
        <v>28</v>
      </c>
      <c r="B93" s="6" t="s">
        <v>2513</v>
      </c>
      <c r="C93" s="6">
        <v>303</v>
      </c>
      <c r="D93" s="6">
        <v>136</v>
      </c>
      <c r="E93" s="6">
        <v>3000</v>
      </c>
      <c r="F93" s="6">
        <v>3000</v>
      </c>
      <c r="G93" s="6" t="s">
        <v>776</v>
      </c>
      <c r="H93" s="6">
        <v>14000</v>
      </c>
      <c r="I93" s="7">
        <v>42615685</v>
      </c>
      <c r="J93" s="6" t="s">
        <v>4485</v>
      </c>
      <c r="K93" s="6" t="s">
        <v>228</v>
      </c>
      <c r="L93" s="6" t="s">
        <v>6613</v>
      </c>
      <c r="M93" s="6">
        <v>136093</v>
      </c>
      <c r="N93" s="6">
        <v>28927</v>
      </c>
      <c r="O93" s="6" t="s">
        <v>2513</v>
      </c>
      <c r="P93" s="6">
        <v>3</v>
      </c>
      <c r="Q93" s="6" t="s">
        <v>6614</v>
      </c>
      <c r="R93" s="6" t="s">
        <v>6615</v>
      </c>
      <c r="S93" s="6">
        <v>416</v>
      </c>
      <c r="T93" s="6" t="s">
        <v>37</v>
      </c>
      <c r="U93" s="6" t="s">
        <v>38</v>
      </c>
      <c r="V93" s="6" t="s">
        <v>585</v>
      </c>
      <c r="W93" s="7">
        <v>40000000</v>
      </c>
      <c r="X93" s="6">
        <v>2014</v>
      </c>
      <c r="Y93" s="6">
        <v>9000</v>
      </c>
      <c r="Z93" s="6">
        <v>6.1</v>
      </c>
      <c r="AA93" s="6">
        <v>2.35</v>
      </c>
      <c r="AB93" s="6">
        <v>24000</v>
      </c>
      <c r="AC93" s="7">
        <f>Table13[[#This Row],[gross]]-Table13[[#This Row],[budget]]</f>
        <v>2615685</v>
      </c>
    </row>
    <row r="94" spans="1:29" ht="12.75">
      <c r="A94" s="6" t="s">
        <v>28</v>
      </c>
      <c r="B94" s="6" t="s">
        <v>11361</v>
      </c>
      <c r="C94" s="6">
        <v>350</v>
      </c>
      <c r="D94" s="6">
        <v>125</v>
      </c>
      <c r="E94" s="6">
        <v>78</v>
      </c>
      <c r="F94" s="6">
        <v>745</v>
      </c>
      <c r="G94" s="6" t="s">
        <v>7429</v>
      </c>
      <c r="H94" s="6">
        <v>1000</v>
      </c>
      <c r="I94" s="7">
        <v>5749134</v>
      </c>
      <c r="J94" s="6" t="s">
        <v>464</v>
      </c>
      <c r="K94" s="6" t="s">
        <v>2038</v>
      </c>
      <c r="L94" s="6" t="s">
        <v>11362</v>
      </c>
      <c r="M94" s="6">
        <v>45799</v>
      </c>
      <c r="N94" s="6">
        <v>3979</v>
      </c>
      <c r="O94" s="6" t="s">
        <v>2968</v>
      </c>
      <c r="P94" s="6">
        <v>0</v>
      </c>
      <c r="Q94" s="6" t="s">
        <v>11363</v>
      </c>
      <c r="R94" s="6" t="s">
        <v>11364</v>
      </c>
      <c r="S94" s="6">
        <v>180</v>
      </c>
      <c r="T94" s="6" t="s">
        <v>37</v>
      </c>
      <c r="U94" s="6" t="s">
        <v>38</v>
      </c>
      <c r="V94" s="6" t="s">
        <v>585</v>
      </c>
      <c r="W94" s="7">
        <v>20000000</v>
      </c>
      <c r="X94" s="6">
        <v>2014</v>
      </c>
      <c r="Y94" s="6">
        <v>969</v>
      </c>
      <c r="Z94" s="6">
        <v>7</v>
      </c>
      <c r="AA94" s="6">
        <v>2.35</v>
      </c>
      <c r="AB94" s="6">
        <v>0</v>
      </c>
      <c r="AC94" s="7">
        <f>Table13[[#This Row],[gross]]-Table13[[#This Row],[budget]]</f>
        <v>-14250866</v>
      </c>
    </row>
    <row r="95" spans="1:29" ht="12.75">
      <c r="A95" s="6" t="s">
        <v>28</v>
      </c>
      <c r="B95" s="6" t="s">
        <v>10841</v>
      </c>
      <c r="C95" s="6">
        <v>291</v>
      </c>
      <c r="D95" s="6">
        <v>122</v>
      </c>
      <c r="E95" s="6">
        <v>210</v>
      </c>
      <c r="F95" s="6">
        <v>123</v>
      </c>
      <c r="G95" s="6" t="s">
        <v>12984</v>
      </c>
      <c r="H95" s="6">
        <v>22000</v>
      </c>
      <c r="I95" s="7">
        <v>17237244</v>
      </c>
      <c r="J95" s="6" t="s">
        <v>2125</v>
      </c>
      <c r="K95" s="6" t="s">
        <v>697</v>
      </c>
      <c r="L95" s="6" t="s">
        <v>12985</v>
      </c>
      <c r="M95" s="6">
        <v>57210</v>
      </c>
      <c r="N95" s="6">
        <v>22574</v>
      </c>
      <c r="O95" s="6" t="s">
        <v>12986</v>
      </c>
      <c r="P95" s="6">
        <v>3</v>
      </c>
      <c r="Q95" s="6" t="s">
        <v>12987</v>
      </c>
      <c r="R95" s="6" t="s">
        <v>12988</v>
      </c>
      <c r="S95" s="6">
        <v>158</v>
      </c>
      <c r="T95" s="6" t="s">
        <v>37</v>
      </c>
      <c r="U95" s="6" t="s">
        <v>56</v>
      </c>
      <c r="V95" s="6" t="s">
        <v>585</v>
      </c>
      <c r="W95" s="7">
        <v>15000000</v>
      </c>
      <c r="X95" s="6">
        <v>2014</v>
      </c>
      <c r="Y95" s="6">
        <v>164</v>
      </c>
      <c r="Z95" s="6">
        <v>6.8</v>
      </c>
      <c r="AA95" s="6">
        <v>2.35</v>
      </c>
      <c r="AB95" s="6">
        <v>13000</v>
      </c>
      <c r="AC95" s="7">
        <f>Table13[[#This Row],[gross]]-Table13[[#This Row],[budget]]</f>
        <v>2237244</v>
      </c>
    </row>
    <row r="96" spans="1:29" ht="12.75">
      <c r="A96" s="6" t="s">
        <v>28</v>
      </c>
      <c r="B96" s="6" t="s">
        <v>12192</v>
      </c>
      <c r="C96" s="6">
        <v>63</v>
      </c>
      <c r="D96" s="6">
        <v>82</v>
      </c>
      <c r="E96" s="6">
        <v>12</v>
      </c>
      <c r="F96" s="6">
        <v>281</v>
      </c>
      <c r="G96" s="6" t="s">
        <v>12193</v>
      </c>
      <c r="H96" s="6">
        <v>8000</v>
      </c>
      <c r="I96" s="7">
        <v>30324946</v>
      </c>
      <c r="J96" s="6" t="s">
        <v>6545</v>
      </c>
      <c r="K96" s="6" t="s">
        <v>1249</v>
      </c>
      <c r="L96" s="6" t="s">
        <v>12194</v>
      </c>
      <c r="M96" s="6">
        <v>48458</v>
      </c>
      <c r="N96" s="6">
        <v>9271</v>
      </c>
      <c r="O96" s="6" t="s">
        <v>10251</v>
      </c>
      <c r="P96" s="6">
        <v>2</v>
      </c>
      <c r="Q96" s="6" t="s">
        <v>12195</v>
      </c>
      <c r="R96" s="6" t="s">
        <v>12196</v>
      </c>
      <c r="S96" s="6">
        <v>239</v>
      </c>
      <c r="T96" s="6" t="s">
        <v>37</v>
      </c>
      <c r="U96" s="6" t="s">
        <v>38</v>
      </c>
      <c r="V96" s="6" t="s">
        <v>39</v>
      </c>
      <c r="W96" s="7">
        <v>17000000</v>
      </c>
      <c r="X96" s="6">
        <v>1998</v>
      </c>
      <c r="Y96" s="6">
        <v>357</v>
      </c>
      <c r="Z96" s="6">
        <v>6.2</v>
      </c>
      <c r="AA96" s="6">
        <v>1.85</v>
      </c>
      <c r="AB96" s="6">
        <v>0</v>
      </c>
      <c r="AC96" s="7">
        <f>Table13[[#This Row],[gross]]-Table13[[#This Row],[budget]]</f>
        <v>13324946</v>
      </c>
    </row>
    <row r="97" spans="1:29" ht="12.75">
      <c r="A97" s="6" t="s">
        <v>28</v>
      </c>
      <c r="B97" s="6" t="s">
        <v>19196</v>
      </c>
      <c r="C97" s="6">
        <v>138</v>
      </c>
      <c r="D97" s="6">
        <v>87</v>
      </c>
      <c r="E97" s="6">
        <v>28</v>
      </c>
      <c r="F97" s="6">
        <v>217</v>
      </c>
      <c r="G97" s="6" t="s">
        <v>19197</v>
      </c>
      <c r="H97" s="6">
        <v>426</v>
      </c>
      <c r="I97" s="7">
        <v>30000000</v>
      </c>
      <c r="J97" s="6" t="s">
        <v>7406</v>
      </c>
      <c r="K97" s="6" t="s">
        <v>16957</v>
      </c>
      <c r="L97" s="6" t="s">
        <v>19198</v>
      </c>
      <c r="M97" s="6">
        <v>43485</v>
      </c>
      <c r="N97" s="6">
        <v>1472</v>
      </c>
      <c r="O97" s="6" t="s">
        <v>1308</v>
      </c>
      <c r="P97" s="6">
        <v>0</v>
      </c>
      <c r="Q97" s="6" t="s">
        <v>19199</v>
      </c>
      <c r="R97" s="6" t="s">
        <v>19200</v>
      </c>
      <c r="S97" s="6">
        <v>327</v>
      </c>
      <c r="T97" s="6" t="s">
        <v>37</v>
      </c>
      <c r="U97" s="6" t="s">
        <v>38</v>
      </c>
      <c r="V97" s="6" t="s">
        <v>585</v>
      </c>
      <c r="W97" s="7">
        <v>2200000</v>
      </c>
      <c r="X97" s="6">
        <v>1985</v>
      </c>
      <c r="Y97" s="6">
        <v>359</v>
      </c>
      <c r="Z97" s="6">
        <v>5.4</v>
      </c>
      <c r="AA97" s="6">
        <v>1.85</v>
      </c>
      <c r="AB97" s="6">
        <v>0</v>
      </c>
      <c r="AC97" s="7">
        <f>Table13[[#This Row],[gross]]-Table13[[#This Row],[budget]]</f>
        <v>27800000</v>
      </c>
    </row>
    <row r="98" spans="1:29" ht="12.75">
      <c r="A98" s="6" t="s">
        <v>28</v>
      </c>
      <c r="B98" s="6" t="s">
        <v>1757</v>
      </c>
      <c r="C98" s="6">
        <v>131</v>
      </c>
      <c r="D98" s="6">
        <v>88</v>
      </c>
      <c r="E98" s="6">
        <v>55</v>
      </c>
      <c r="F98" s="6">
        <v>150</v>
      </c>
      <c r="G98" s="6" t="s">
        <v>16058</v>
      </c>
      <c r="H98" s="6">
        <v>506</v>
      </c>
      <c r="I98" s="7">
        <v>44793200</v>
      </c>
      <c r="J98" s="6" t="s">
        <v>8945</v>
      </c>
      <c r="K98" s="6" t="s">
        <v>17553</v>
      </c>
      <c r="L98" s="6" t="s">
        <v>17554</v>
      </c>
      <c r="M98" s="6">
        <v>49820</v>
      </c>
      <c r="N98" s="6">
        <v>1584</v>
      </c>
      <c r="O98" s="6" t="s">
        <v>17555</v>
      </c>
      <c r="P98" s="6">
        <v>0</v>
      </c>
      <c r="Q98" s="6" t="s">
        <v>17556</v>
      </c>
      <c r="R98" s="6" t="s">
        <v>17557</v>
      </c>
      <c r="S98" s="6">
        <v>311</v>
      </c>
      <c r="T98" s="6" t="s">
        <v>37</v>
      </c>
      <c r="U98" s="6" t="s">
        <v>38</v>
      </c>
      <c r="V98" s="6" t="s">
        <v>7334</v>
      </c>
      <c r="W98" s="7">
        <v>4500000</v>
      </c>
      <c r="X98" s="6">
        <v>1987</v>
      </c>
      <c r="Y98" s="6">
        <v>449</v>
      </c>
      <c r="Z98" s="6">
        <v>6.6</v>
      </c>
      <c r="AA98" s="6">
        <v>1.85</v>
      </c>
      <c r="AB98" s="6">
        <v>0</v>
      </c>
      <c r="AC98" s="7">
        <f>Table13[[#This Row],[gross]]-Table13[[#This Row],[budget]]</f>
        <v>40293200</v>
      </c>
    </row>
    <row r="99" spans="1:29" ht="12.75">
      <c r="A99" s="6" t="s">
        <v>28</v>
      </c>
      <c r="B99" s="6" t="s">
        <v>2066</v>
      </c>
      <c r="C99" s="6">
        <v>102</v>
      </c>
      <c r="D99" s="6">
        <v>99</v>
      </c>
      <c r="E99" s="6">
        <v>212</v>
      </c>
      <c r="F99" s="6">
        <v>54</v>
      </c>
      <c r="G99" s="6" t="s">
        <v>13662</v>
      </c>
      <c r="H99" s="6">
        <v>130</v>
      </c>
      <c r="I99" s="7">
        <v>49369900</v>
      </c>
      <c r="J99" s="6" t="s">
        <v>9754</v>
      </c>
      <c r="K99" s="6" t="s">
        <v>13663</v>
      </c>
      <c r="L99" s="6" t="s">
        <v>13664</v>
      </c>
      <c r="M99" s="6">
        <v>36108</v>
      </c>
      <c r="N99" s="6">
        <v>450</v>
      </c>
      <c r="O99" s="6" t="s">
        <v>13665</v>
      </c>
      <c r="P99" s="6">
        <v>0</v>
      </c>
      <c r="Q99" s="6" t="s">
        <v>13666</v>
      </c>
      <c r="R99" s="6" t="s">
        <v>13667</v>
      </c>
      <c r="S99" s="6">
        <v>260</v>
      </c>
      <c r="T99" s="6" t="s">
        <v>37</v>
      </c>
      <c r="U99" s="6" t="s">
        <v>38</v>
      </c>
      <c r="V99" s="6" t="s">
        <v>585</v>
      </c>
      <c r="W99" s="7">
        <v>7000000</v>
      </c>
      <c r="X99" s="6">
        <v>1988</v>
      </c>
      <c r="Y99" s="6">
        <v>125</v>
      </c>
      <c r="Z99" s="6">
        <v>5.7</v>
      </c>
      <c r="AA99" s="6">
        <v>1.85</v>
      </c>
      <c r="AB99" s="6">
        <v>0</v>
      </c>
      <c r="AC99" s="7">
        <f>Table13[[#This Row],[gross]]-Table13[[#This Row],[budget]]</f>
        <v>42369900</v>
      </c>
    </row>
    <row r="100" spans="1:29" ht="12.75">
      <c r="A100" s="6" t="s">
        <v>747</v>
      </c>
      <c r="B100" s="6" t="s">
        <v>2722</v>
      </c>
      <c r="C100" s="6">
        <v>88</v>
      </c>
      <c r="D100" s="6">
        <v>89</v>
      </c>
      <c r="E100" s="6">
        <v>81</v>
      </c>
      <c r="F100" s="6">
        <v>92</v>
      </c>
      <c r="G100" s="6" t="s">
        <v>17025</v>
      </c>
      <c r="H100" s="6">
        <v>321</v>
      </c>
      <c r="I100" s="7">
        <v>22168359</v>
      </c>
      <c r="J100" s="6" t="s">
        <v>17026</v>
      </c>
      <c r="K100" s="6" t="s">
        <v>17027</v>
      </c>
      <c r="L100" s="6" t="s">
        <v>17028</v>
      </c>
      <c r="M100" s="6">
        <v>29659</v>
      </c>
      <c r="N100" s="6">
        <v>584</v>
      </c>
      <c r="O100" s="6" t="s">
        <v>17029</v>
      </c>
      <c r="P100" s="6">
        <v>0</v>
      </c>
      <c r="Q100" s="6" t="s">
        <v>17030</v>
      </c>
      <c r="R100" s="6" t="s">
        <v>17031</v>
      </c>
      <c r="S100" s="6">
        <v>227</v>
      </c>
      <c r="T100" s="6" t="s">
        <v>37</v>
      </c>
      <c r="U100" s="6" t="s">
        <v>38</v>
      </c>
      <c r="V100" s="6" t="s">
        <v>7334</v>
      </c>
      <c r="W100" s="7">
        <v>8000000</v>
      </c>
      <c r="X100" s="6">
        <v>1989</v>
      </c>
      <c r="Y100" s="6">
        <v>101</v>
      </c>
      <c r="Z100" s="6">
        <v>5.0999999999999996</v>
      </c>
      <c r="AA100" s="6">
        <v>1.85</v>
      </c>
      <c r="AB100" s="6">
        <v>1000</v>
      </c>
      <c r="AC100" s="7">
        <f>Table13[[#This Row],[gross]]-Table13[[#This Row],[budget]]</f>
        <v>14168359</v>
      </c>
    </row>
    <row r="101" spans="1:29" ht="12.75">
      <c r="A101" s="6" t="s">
        <v>28</v>
      </c>
      <c r="B101" s="6" t="s">
        <v>6308</v>
      </c>
      <c r="C101" s="6">
        <v>256</v>
      </c>
      <c r="D101" s="6">
        <v>101</v>
      </c>
      <c r="E101" s="6">
        <v>0</v>
      </c>
      <c r="F101" s="6">
        <v>574</v>
      </c>
      <c r="G101" s="6" t="s">
        <v>7329</v>
      </c>
      <c r="H101" s="6">
        <v>40000</v>
      </c>
      <c r="I101" s="7">
        <v>26505000</v>
      </c>
      <c r="J101" s="6" t="s">
        <v>6403</v>
      </c>
      <c r="K101" s="6" t="s">
        <v>43</v>
      </c>
      <c r="L101" s="6" t="s">
        <v>7330</v>
      </c>
      <c r="M101" s="6">
        <v>149285</v>
      </c>
      <c r="N101" s="6">
        <v>42918</v>
      </c>
      <c r="O101" s="6" t="s">
        <v>7331</v>
      </c>
      <c r="P101" s="6">
        <v>1</v>
      </c>
      <c r="Q101" s="6" t="s">
        <v>7332</v>
      </c>
      <c r="R101" s="6" t="s">
        <v>7333</v>
      </c>
      <c r="S101" s="6">
        <v>668</v>
      </c>
      <c r="T101" s="6" t="s">
        <v>37</v>
      </c>
      <c r="U101" s="6" t="s">
        <v>38</v>
      </c>
      <c r="V101" s="6" t="s">
        <v>7334</v>
      </c>
      <c r="W101" s="7">
        <v>1800000</v>
      </c>
      <c r="X101" s="6">
        <v>1984</v>
      </c>
      <c r="Y101" s="6">
        <v>852</v>
      </c>
      <c r="Z101" s="6">
        <v>7.5</v>
      </c>
      <c r="AA101" s="6">
        <v>1.85</v>
      </c>
      <c r="AB101" s="6">
        <v>10000</v>
      </c>
      <c r="AC101" s="7">
        <f>Table13[[#This Row],[gross]]-Table13[[#This Row],[budget]]</f>
        <v>24705000</v>
      </c>
    </row>
    <row r="102" spans="1:29" ht="12.75">
      <c r="A102" s="6" t="s">
        <v>28</v>
      </c>
      <c r="B102" s="6" t="s">
        <v>9065</v>
      </c>
      <c r="C102" s="6">
        <v>52</v>
      </c>
      <c r="D102" s="6">
        <v>164</v>
      </c>
      <c r="E102" s="6">
        <v>767</v>
      </c>
      <c r="F102" s="6">
        <v>162</v>
      </c>
      <c r="G102" s="6" t="s">
        <v>7955</v>
      </c>
      <c r="H102" s="6">
        <v>358</v>
      </c>
      <c r="I102" s="7">
        <v>26400000</v>
      </c>
      <c r="J102" s="6" t="s">
        <v>2157</v>
      </c>
      <c r="K102" s="6" t="s">
        <v>9066</v>
      </c>
      <c r="L102" s="6" t="s">
        <v>9067</v>
      </c>
      <c r="M102" s="6">
        <v>12980</v>
      </c>
      <c r="N102" s="6">
        <v>1334</v>
      </c>
      <c r="O102" s="6" t="s">
        <v>897</v>
      </c>
      <c r="P102" s="6">
        <v>0</v>
      </c>
      <c r="Q102" s="6" t="s">
        <v>9068</v>
      </c>
      <c r="R102" s="6" t="s">
        <v>9069</v>
      </c>
      <c r="S102" s="6">
        <v>89</v>
      </c>
      <c r="T102" s="6" t="s">
        <v>37</v>
      </c>
      <c r="U102" s="6" t="s">
        <v>56</v>
      </c>
      <c r="V102" s="6" t="s">
        <v>95</v>
      </c>
      <c r="W102" s="7">
        <v>16000000</v>
      </c>
      <c r="X102" s="6">
        <v>1984</v>
      </c>
      <c r="Y102" s="6">
        <v>223</v>
      </c>
      <c r="Z102" s="6">
        <v>7.4</v>
      </c>
      <c r="AA102" s="6">
        <v>1.85</v>
      </c>
      <c r="AB102" s="6">
        <v>845</v>
      </c>
      <c r="AC102" s="7">
        <f>Table13[[#This Row],[gross]]-Table13[[#This Row],[budget]]</f>
        <v>10400000</v>
      </c>
    </row>
    <row r="103" spans="1:29" ht="12.75">
      <c r="A103" s="6" t="s">
        <v>28</v>
      </c>
      <c r="B103" s="6" t="s">
        <v>1394</v>
      </c>
      <c r="C103" s="6">
        <v>160</v>
      </c>
      <c r="D103" s="6">
        <v>108</v>
      </c>
      <c r="E103" s="6">
        <v>123</v>
      </c>
      <c r="F103" s="6">
        <v>690</v>
      </c>
      <c r="G103" s="6" t="s">
        <v>1972</v>
      </c>
      <c r="H103" s="6">
        <v>26000</v>
      </c>
      <c r="I103" s="7">
        <v>15483540</v>
      </c>
      <c r="J103" s="6" t="s">
        <v>13450</v>
      </c>
      <c r="K103" s="6" t="s">
        <v>98</v>
      </c>
      <c r="L103" s="6" t="s">
        <v>13451</v>
      </c>
      <c r="M103" s="6">
        <v>56338</v>
      </c>
      <c r="N103" s="6">
        <v>41359</v>
      </c>
      <c r="O103" s="6" t="s">
        <v>7689</v>
      </c>
      <c r="P103" s="6">
        <v>4</v>
      </c>
      <c r="Q103" s="6" t="s">
        <v>13452</v>
      </c>
      <c r="R103" s="6" t="s">
        <v>13453</v>
      </c>
      <c r="S103" s="6">
        <v>215</v>
      </c>
      <c r="T103" s="6" t="s">
        <v>37</v>
      </c>
      <c r="U103" s="6" t="s">
        <v>38</v>
      </c>
      <c r="V103" s="6" t="s">
        <v>585</v>
      </c>
      <c r="W103" s="7">
        <v>14000000</v>
      </c>
      <c r="X103" s="6">
        <v>2009</v>
      </c>
      <c r="Y103" s="6">
        <v>14000</v>
      </c>
      <c r="Z103" s="6">
        <v>6.5</v>
      </c>
      <c r="AA103" s="6">
        <v>2.35</v>
      </c>
      <c r="AB103" s="6">
        <v>4000</v>
      </c>
      <c r="AC103" s="7">
        <f>Table13[[#This Row],[gross]]-Table13[[#This Row],[budget]]</f>
        <v>1483540</v>
      </c>
    </row>
    <row r="104" spans="1:29" ht="12.75">
      <c r="A104" s="6" t="s">
        <v>28</v>
      </c>
      <c r="B104" s="6" t="s">
        <v>11681</v>
      </c>
      <c r="C104" s="6">
        <v>211</v>
      </c>
      <c r="D104" s="6">
        <v>105</v>
      </c>
      <c r="E104" s="6">
        <v>500</v>
      </c>
      <c r="F104" s="6">
        <v>718</v>
      </c>
      <c r="G104" s="6" t="s">
        <v>2666</v>
      </c>
      <c r="H104" s="6">
        <v>11000</v>
      </c>
      <c r="I104" s="7">
        <v>20338609</v>
      </c>
      <c r="J104" s="6" t="s">
        <v>5510</v>
      </c>
      <c r="K104" s="6" t="s">
        <v>2377</v>
      </c>
      <c r="L104" s="6" t="s">
        <v>14958</v>
      </c>
      <c r="M104" s="6">
        <v>19655</v>
      </c>
      <c r="N104" s="6">
        <v>12946</v>
      </c>
      <c r="O104" s="6" t="s">
        <v>3709</v>
      </c>
      <c r="P104" s="6">
        <v>8</v>
      </c>
      <c r="Q104" s="6" t="s">
        <v>14959</v>
      </c>
      <c r="R104" s="6" t="s">
        <v>14960</v>
      </c>
      <c r="S104" s="6">
        <v>280</v>
      </c>
      <c r="T104" s="6" t="s">
        <v>37</v>
      </c>
      <c r="U104" s="6" t="s">
        <v>38</v>
      </c>
      <c r="V104" s="6" t="s">
        <v>39</v>
      </c>
      <c r="W104" s="7">
        <v>10000000</v>
      </c>
      <c r="X104" s="6">
        <v>2006</v>
      </c>
      <c r="Y104" s="6">
        <v>912</v>
      </c>
      <c r="Z104" s="6">
        <v>6.8</v>
      </c>
      <c r="AA104" s="6">
        <v>2.35</v>
      </c>
      <c r="AB104" s="6">
        <v>683</v>
      </c>
      <c r="AC104" s="7">
        <f>Table13[[#This Row],[gross]]-Table13[[#This Row],[budget]]</f>
        <v>10338609</v>
      </c>
    </row>
    <row r="105" spans="1:29" ht="12.75">
      <c r="A105" s="6" t="s">
        <v>28</v>
      </c>
      <c r="B105" s="6" t="s">
        <v>12560</v>
      </c>
      <c r="C105" s="6">
        <v>55</v>
      </c>
      <c r="D105" s="6">
        <v>117</v>
      </c>
      <c r="E105" s="6">
        <v>133</v>
      </c>
      <c r="F105" s="6">
        <v>249</v>
      </c>
      <c r="G105" s="6" t="s">
        <v>5141</v>
      </c>
      <c r="H105" s="6">
        <v>687</v>
      </c>
      <c r="I105" s="7">
        <v>20966644</v>
      </c>
      <c r="J105" s="6" t="s">
        <v>214</v>
      </c>
      <c r="K105" s="6" t="s">
        <v>6216</v>
      </c>
      <c r="L105" s="6" t="s">
        <v>19201</v>
      </c>
      <c r="M105" s="6">
        <v>29610</v>
      </c>
      <c r="N105" s="6">
        <v>1665</v>
      </c>
      <c r="O105" s="6" t="s">
        <v>15659</v>
      </c>
      <c r="P105" s="6">
        <v>0</v>
      </c>
      <c r="Q105" s="6" t="s">
        <v>19202</v>
      </c>
      <c r="R105" s="6" t="s">
        <v>19203</v>
      </c>
      <c r="S105" s="6">
        <v>94</v>
      </c>
      <c r="T105" s="6" t="s">
        <v>37</v>
      </c>
      <c r="U105" s="6" t="s">
        <v>56</v>
      </c>
      <c r="V105" s="6" t="s">
        <v>5613</v>
      </c>
      <c r="W105" s="7">
        <v>3000000</v>
      </c>
      <c r="X105" s="6">
        <v>1985</v>
      </c>
      <c r="Y105" s="6">
        <v>443</v>
      </c>
      <c r="Z105" s="6">
        <v>7.4</v>
      </c>
      <c r="AA105" s="6">
        <v>1.66</v>
      </c>
      <c r="AB105" s="6">
        <v>0</v>
      </c>
      <c r="AC105" s="7">
        <f>Table13[[#This Row],[gross]]-Table13[[#This Row],[budget]]</f>
        <v>17966644</v>
      </c>
    </row>
    <row r="106" spans="1:29" ht="12.75">
      <c r="A106" s="6" t="s">
        <v>28</v>
      </c>
      <c r="B106" s="6" t="s">
        <v>9162</v>
      </c>
      <c r="C106" s="6">
        <v>232</v>
      </c>
      <c r="D106" s="6">
        <v>100</v>
      </c>
      <c r="E106" s="6">
        <v>0</v>
      </c>
      <c r="F106" s="6">
        <v>407</v>
      </c>
      <c r="G106" s="6" t="s">
        <v>588</v>
      </c>
      <c r="H106" s="6">
        <v>21000</v>
      </c>
      <c r="I106" s="7">
        <v>5480996</v>
      </c>
      <c r="J106" s="6" t="s">
        <v>11339</v>
      </c>
      <c r="K106" s="6" t="s">
        <v>97</v>
      </c>
      <c r="L106" s="6" t="s">
        <v>11340</v>
      </c>
      <c r="M106" s="6">
        <v>89383</v>
      </c>
      <c r="N106" s="6">
        <v>39507</v>
      </c>
      <c r="O106" s="6" t="s">
        <v>3472</v>
      </c>
      <c r="P106" s="6">
        <v>0</v>
      </c>
      <c r="Q106" s="6" t="s">
        <v>11341</v>
      </c>
      <c r="R106" s="6" t="s">
        <v>11342</v>
      </c>
      <c r="S106" s="6">
        <v>293</v>
      </c>
      <c r="T106" s="6" t="s">
        <v>37</v>
      </c>
      <c r="U106" s="6" t="s">
        <v>38</v>
      </c>
      <c r="V106" s="6" t="s">
        <v>585</v>
      </c>
      <c r="W106" s="7">
        <v>8700000</v>
      </c>
      <c r="X106" s="6">
        <v>2006</v>
      </c>
      <c r="Y106" s="6">
        <v>18000</v>
      </c>
      <c r="Z106" s="6">
        <v>7.1</v>
      </c>
      <c r="AA106" s="6">
        <v>1.85</v>
      </c>
      <c r="AB106" s="6">
        <v>0</v>
      </c>
      <c r="AC106" s="7">
        <f>Table13[[#This Row],[gross]]-Table13[[#This Row],[budget]]</f>
        <v>-3219004</v>
      </c>
    </row>
    <row r="107" spans="1:29" ht="12.75">
      <c r="A107" s="6" t="s">
        <v>28</v>
      </c>
      <c r="B107" s="6" t="s">
        <v>22143</v>
      </c>
      <c r="C107" s="6">
        <v>354</v>
      </c>
      <c r="D107" s="6">
        <v>123</v>
      </c>
      <c r="E107" s="6">
        <v>0</v>
      </c>
      <c r="F107" s="6">
        <v>620</v>
      </c>
      <c r="G107" s="6" t="s">
        <v>22144</v>
      </c>
      <c r="H107" s="6">
        <v>786</v>
      </c>
      <c r="I107" s="7">
        <v>7098492</v>
      </c>
      <c r="J107" s="6" t="s">
        <v>8060</v>
      </c>
      <c r="K107" s="6" t="s">
        <v>22145</v>
      </c>
      <c r="L107" s="6" t="s">
        <v>22146</v>
      </c>
      <c r="M107" s="6">
        <v>151812</v>
      </c>
      <c r="N107" s="6">
        <v>2501</v>
      </c>
      <c r="O107" s="6" t="s">
        <v>22147</v>
      </c>
      <c r="P107" s="6">
        <v>2</v>
      </c>
      <c r="Q107" s="6" t="s">
        <v>22148</v>
      </c>
      <c r="R107" s="6" t="s">
        <v>22149</v>
      </c>
      <c r="S107" s="6">
        <v>264</v>
      </c>
      <c r="T107" s="6" t="s">
        <v>22077</v>
      </c>
      <c r="U107" s="6" t="s">
        <v>13547</v>
      </c>
      <c r="V107" s="6" t="s">
        <v>39</v>
      </c>
      <c r="W107" s="7">
        <v>500000</v>
      </c>
      <c r="X107" s="6">
        <v>2011</v>
      </c>
      <c r="Y107" s="6">
        <v>712</v>
      </c>
      <c r="Z107" s="6">
        <v>8.4</v>
      </c>
      <c r="AA107" s="6">
        <v>1.85</v>
      </c>
      <c r="AB107" s="6">
        <v>48000</v>
      </c>
      <c r="AC107" s="7">
        <f>Table13[[#This Row],[gross]]-Table13[[#This Row],[budget]]</f>
        <v>6598492</v>
      </c>
    </row>
    <row r="108" spans="1:29" ht="12.75">
      <c r="A108" s="6" t="s">
        <v>28</v>
      </c>
      <c r="B108" s="6" t="s">
        <v>7113</v>
      </c>
      <c r="C108" s="6">
        <v>341</v>
      </c>
      <c r="D108" s="6">
        <v>106</v>
      </c>
      <c r="E108" s="6">
        <v>1000</v>
      </c>
      <c r="F108" s="6">
        <v>98</v>
      </c>
      <c r="G108" s="6" t="s">
        <v>16570</v>
      </c>
      <c r="H108" s="6">
        <v>816</v>
      </c>
      <c r="I108" s="7">
        <v>9190525</v>
      </c>
      <c r="J108" s="6" t="s">
        <v>2527</v>
      </c>
      <c r="K108" s="6" t="s">
        <v>164</v>
      </c>
      <c r="L108" s="6" t="s">
        <v>16571</v>
      </c>
      <c r="M108" s="6">
        <v>102125</v>
      </c>
      <c r="N108" s="6">
        <v>1120</v>
      </c>
      <c r="O108" s="6" t="s">
        <v>16572</v>
      </c>
      <c r="P108" s="6">
        <v>1</v>
      </c>
      <c r="Q108" s="6" t="s">
        <v>16573</v>
      </c>
      <c r="R108" s="6" t="s">
        <v>16574</v>
      </c>
      <c r="S108" s="6">
        <v>324</v>
      </c>
      <c r="T108" s="6" t="s">
        <v>37</v>
      </c>
      <c r="U108" s="6" t="s">
        <v>38</v>
      </c>
      <c r="V108" s="6" t="s">
        <v>585</v>
      </c>
      <c r="W108" s="7">
        <v>7000000</v>
      </c>
      <c r="X108" s="6">
        <v>2009</v>
      </c>
      <c r="Y108" s="6">
        <v>105</v>
      </c>
      <c r="Z108" s="6">
        <v>7</v>
      </c>
      <c r="AA108" s="6">
        <v>1.85</v>
      </c>
      <c r="AB108" s="6">
        <v>10000</v>
      </c>
      <c r="AC108" s="7">
        <f>Table13[[#This Row],[gross]]-Table13[[#This Row],[budget]]</f>
        <v>2190525</v>
      </c>
    </row>
    <row r="109" spans="1:29" ht="12.75">
      <c r="A109" s="6" t="s">
        <v>28</v>
      </c>
      <c r="B109" s="6" t="s">
        <v>79</v>
      </c>
      <c r="C109" s="6">
        <v>125</v>
      </c>
      <c r="D109" s="6">
        <v>121</v>
      </c>
      <c r="E109" s="6">
        <v>0</v>
      </c>
      <c r="F109" s="6">
        <v>244</v>
      </c>
      <c r="G109" s="6" t="s">
        <v>3177</v>
      </c>
      <c r="H109" s="6">
        <v>989</v>
      </c>
      <c r="I109" s="7">
        <v>16311763</v>
      </c>
      <c r="J109" s="6" t="s">
        <v>2125</v>
      </c>
      <c r="K109" s="6" t="s">
        <v>3230</v>
      </c>
      <c r="L109" s="6" t="s">
        <v>12233</v>
      </c>
      <c r="M109" s="6">
        <v>50656</v>
      </c>
      <c r="N109" s="6">
        <v>2365</v>
      </c>
      <c r="O109" s="6" t="s">
        <v>3436</v>
      </c>
      <c r="P109" s="6">
        <v>1</v>
      </c>
      <c r="Q109" s="6" t="s">
        <v>12234</v>
      </c>
      <c r="R109" s="6" t="s">
        <v>12235</v>
      </c>
      <c r="S109" s="6">
        <v>416</v>
      </c>
      <c r="T109" s="6" t="s">
        <v>37</v>
      </c>
      <c r="U109" s="6" t="s">
        <v>56</v>
      </c>
      <c r="V109" s="6" t="s">
        <v>585</v>
      </c>
      <c r="W109" s="7">
        <v>17000000</v>
      </c>
      <c r="X109" s="6">
        <v>1998</v>
      </c>
      <c r="Y109" s="6">
        <v>888</v>
      </c>
      <c r="Z109" s="6">
        <v>7.5</v>
      </c>
      <c r="AA109" s="6">
        <v>1.85</v>
      </c>
      <c r="AB109" s="6">
        <v>0</v>
      </c>
      <c r="AC109" s="7">
        <f>Table13[[#This Row],[gross]]-Table13[[#This Row],[budget]]</f>
        <v>-688237</v>
      </c>
    </row>
    <row r="110" spans="1:29" ht="12.75">
      <c r="A110" s="6" t="s">
        <v>28</v>
      </c>
      <c r="B110" s="6" t="s">
        <v>7443</v>
      </c>
      <c r="C110" s="6">
        <v>21</v>
      </c>
      <c r="D110" s="6">
        <v>89</v>
      </c>
      <c r="E110" s="6">
        <v>23</v>
      </c>
      <c r="F110" s="6">
        <v>899</v>
      </c>
      <c r="G110" s="6" t="s">
        <v>9002</v>
      </c>
      <c r="H110" s="6">
        <v>1000</v>
      </c>
      <c r="I110" s="7">
        <v>8119205</v>
      </c>
      <c r="J110" s="6" t="s">
        <v>515</v>
      </c>
      <c r="K110" s="6" t="s">
        <v>9003</v>
      </c>
      <c r="L110" s="6" t="s">
        <v>9004</v>
      </c>
      <c r="M110" s="6">
        <v>4288</v>
      </c>
      <c r="N110" s="6">
        <v>5535</v>
      </c>
      <c r="O110" s="6" t="s">
        <v>3931</v>
      </c>
      <c r="P110" s="6">
        <v>3</v>
      </c>
      <c r="Q110" s="6" t="s">
        <v>9005</v>
      </c>
      <c r="R110" s="6" t="s">
        <v>9006</v>
      </c>
      <c r="S110" s="6">
        <v>21</v>
      </c>
      <c r="T110" s="6" t="s">
        <v>37</v>
      </c>
      <c r="U110" s="6" t="s">
        <v>38</v>
      </c>
      <c r="V110" s="6" t="s">
        <v>95</v>
      </c>
      <c r="W110" s="7">
        <v>28000000</v>
      </c>
      <c r="X110" s="6">
        <v>1997</v>
      </c>
      <c r="Y110" s="6">
        <v>937</v>
      </c>
      <c r="Z110" s="6">
        <v>5.4</v>
      </c>
      <c r="AA110" s="6">
        <v>1.85</v>
      </c>
      <c r="AB110" s="6">
        <v>517</v>
      </c>
      <c r="AC110" s="7">
        <f>Table13[[#This Row],[gross]]-Table13[[#This Row],[budget]]</f>
        <v>-19880795</v>
      </c>
    </row>
    <row r="111" spans="1:29" ht="12.75">
      <c r="A111" s="6" t="s">
        <v>28</v>
      </c>
      <c r="B111" s="6" t="s">
        <v>16586</v>
      </c>
      <c r="C111" s="6">
        <v>281</v>
      </c>
      <c r="D111" s="6">
        <v>99</v>
      </c>
      <c r="E111" s="6">
        <v>192</v>
      </c>
      <c r="F111" s="6">
        <v>292</v>
      </c>
      <c r="G111" s="6" t="s">
        <v>16587</v>
      </c>
      <c r="H111" s="6">
        <v>14000</v>
      </c>
      <c r="I111" s="7">
        <v>9166863</v>
      </c>
      <c r="J111" s="6" t="s">
        <v>214</v>
      </c>
      <c r="K111" s="6" t="s">
        <v>436</v>
      </c>
      <c r="L111" s="6" t="s">
        <v>16588</v>
      </c>
      <c r="M111" s="6">
        <v>83182</v>
      </c>
      <c r="N111" s="6">
        <v>14816</v>
      </c>
      <c r="O111" s="6" t="s">
        <v>16064</v>
      </c>
      <c r="P111" s="6">
        <v>2</v>
      </c>
      <c r="Q111" s="6" t="s">
        <v>16589</v>
      </c>
      <c r="R111" s="6" t="s">
        <v>16590</v>
      </c>
      <c r="S111" s="6">
        <v>247</v>
      </c>
      <c r="T111" s="6" t="s">
        <v>37</v>
      </c>
      <c r="U111" s="6" t="s">
        <v>38</v>
      </c>
      <c r="V111" s="6" t="s">
        <v>585</v>
      </c>
      <c r="W111" s="7">
        <v>7000000</v>
      </c>
      <c r="X111" s="6">
        <v>2009</v>
      </c>
      <c r="Y111" s="6">
        <v>343</v>
      </c>
      <c r="Z111" s="6">
        <v>7.6</v>
      </c>
      <c r="AA111" s="6">
        <v>2.35</v>
      </c>
      <c r="AB111" s="6">
        <v>16000</v>
      </c>
      <c r="AC111" s="7">
        <f>Table13[[#This Row],[gross]]-Table13[[#This Row],[budget]]</f>
        <v>2166863</v>
      </c>
    </row>
    <row r="112" spans="1:29" ht="12.75">
      <c r="A112" s="6" t="s">
        <v>28</v>
      </c>
      <c r="B112" s="6" t="s">
        <v>1819</v>
      </c>
      <c r="C112" s="6">
        <v>113</v>
      </c>
      <c r="D112" s="6">
        <v>102</v>
      </c>
      <c r="E112" s="6">
        <v>0</v>
      </c>
      <c r="F112" s="6">
        <v>212</v>
      </c>
      <c r="G112" s="6" t="s">
        <v>2243</v>
      </c>
      <c r="H112" s="6">
        <v>1000</v>
      </c>
      <c r="I112" s="7">
        <v>1891821</v>
      </c>
      <c r="J112" s="6" t="s">
        <v>341</v>
      </c>
      <c r="K112" s="6" t="s">
        <v>2038</v>
      </c>
      <c r="L112" s="6" t="s">
        <v>2895</v>
      </c>
      <c r="M112" s="6">
        <v>16474</v>
      </c>
      <c r="N112" s="6">
        <v>1890</v>
      </c>
      <c r="O112" s="6" t="s">
        <v>2896</v>
      </c>
      <c r="P112" s="6">
        <v>0</v>
      </c>
      <c r="Q112" s="6" t="s">
        <v>2897</v>
      </c>
      <c r="R112" s="6" t="s">
        <v>2898</v>
      </c>
      <c r="S112" s="6">
        <v>301</v>
      </c>
      <c r="T112" s="6" t="s">
        <v>37</v>
      </c>
      <c r="U112" s="6" t="s">
        <v>56</v>
      </c>
      <c r="V112" s="6" t="s">
        <v>39</v>
      </c>
      <c r="W112" s="7">
        <v>52000000</v>
      </c>
      <c r="X112" s="6">
        <v>2005</v>
      </c>
      <c r="Y112" s="6">
        <v>307</v>
      </c>
      <c r="Z112" s="6">
        <v>4.2</v>
      </c>
      <c r="AA112" s="6">
        <v>2.35</v>
      </c>
      <c r="AB112" s="6">
        <v>785</v>
      </c>
      <c r="AC112" s="7">
        <f>Table13[[#This Row],[gross]]-Table13[[#This Row],[budget]]</f>
        <v>-50108179</v>
      </c>
    </row>
    <row r="113" spans="1:29" ht="12.75">
      <c r="A113" s="6" t="s">
        <v>28</v>
      </c>
      <c r="B113" s="6" t="s">
        <v>16011</v>
      </c>
      <c r="C113" s="6">
        <v>11</v>
      </c>
      <c r="D113" s="6">
        <v>108</v>
      </c>
      <c r="E113" s="6">
        <v>0</v>
      </c>
      <c r="F113" s="6">
        <v>388</v>
      </c>
      <c r="G113" s="6" t="s">
        <v>10262</v>
      </c>
      <c r="H113" s="6">
        <v>585</v>
      </c>
      <c r="I113" s="7">
        <v>34746109</v>
      </c>
      <c r="J113" s="6" t="s">
        <v>16012</v>
      </c>
      <c r="K113" s="6" t="s">
        <v>5227</v>
      </c>
      <c r="L113" s="6" t="s">
        <v>16013</v>
      </c>
      <c r="M113" s="6">
        <v>3122</v>
      </c>
      <c r="N113" s="6">
        <v>3023</v>
      </c>
      <c r="O113" s="6" t="s">
        <v>1234</v>
      </c>
      <c r="P113" s="6">
        <v>2</v>
      </c>
      <c r="Q113" s="6" t="s">
        <v>16014</v>
      </c>
      <c r="R113" s="6" t="s">
        <v>16015</v>
      </c>
      <c r="S113" s="6">
        <v>14</v>
      </c>
      <c r="T113" s="6" t="s">
        <v>37</v>
      </c>
      <c r="U113" s="6" t="s">
        <v>38</v>
      </c>
      <c r="V113" s="6" t="s">
        <v>585</v>
      </c>
      <c r="W113" s="7">
        <v>8000000</v>
      </c>
      <c r="X113" s="6">
        <v>1996</v>
      </c>
      <c r="Y113" s="6">
        <v>434</v>
      </c>
      <c r="Z113" s="6">
        <v>5.6</v>
      </c>
      <c r="AA113" s="6">
        <v>2.35</v>
      </c>
      <c r="AB113" s="6">
        <v>559</v>
      </c>
      <c r="AC113" s="7">
        <f>Table13[[#This Row],[gross]]-Table13[[#This Row],[budget]]</f>
        <v>26746109</v>
      </c>
    </row>
    <row r="114" spans="1:29" ht="12.75">
      <c r="A114" s="6" t="s">
        <v>28</v>
      </c>
      <c r="B114" s="6" t="s">
        <v>4099</v>
      </c>
      <c r="C114" s="6">
        <v>70</v>
      </c>
      <c r="D114" s="6">
        <v>91</v>
      </c>
      <c r="E114" s="6">
        <v>48</v>
      </c>
      <c r="F114" s="6">
        <v>39</v>
      </c>
      <c r="G114" s="6" t="s">
        <v>6838</v>
      </c>
      <c r="H114" s="6">
        <v>61</v>
      </c>
      <c r="I114" s="7">
        <v>18438149</v>
      </c>
      <c r="J114" s="6" t="s">
        <v>2527</v>
      </c>
      <c r="K114" s="6" t="s">
        <v>6839</v>
      </c>
      <c r="L114" s="6" t="s">
        <v>6840</v>
      </c>
      <c r="M114" s="6">
        <v>30842</v>
      </c>
      <c r="N114" s="6">
        <v>222</v>
      </c>
      <c r="O114" s="6" t="s">
        <v>6841</v>
      </c>
      <c r="P114" s="6">
        <v>8</v>
      </c>
      <c r="Q114" s="6" t="s">
        <v>6842</v>
      </c>
      <c r="R114" s="6" t="s">
        <v>6843</v>
      </c>
      <c r="S114" s="6">
        <v>93</v>
      </c>
      <c r="T114" s="6" t="s">
        <v>37</v>
      </c>
      <c r="U114" s="6" t="s">
        <v>38</v>
      </c>
      <c r="V114" s="6" t="s">
        <v>39</v>
      </c>
      <c r="W114" s="7">
        <v>40000000</v>
      </c>
      <c r="X114" s="6">
        <v>2012</v>
      </c>
      <c r="Y114" s="6">
        <v>46</v>
      </c>
      <c r="Z114" s="6">
        <v>5.9</v>
      </c>
      <c r="AA114" s="6">
        <v>2.35</v>
      </c>
      <c r="AB114" s="6">
        <v>0</v>
      </c>
      <c r="AC114" s="7">
        <f>Table13[[#This Row],[gross]]-Table13[[#This Row],[budget]]</f>
        <v>-21561851</v>
      </c>
    </row>
    <row r="115" spans="1:29" ht="12.75">
      <c r="A115" s="6" t="s">
        <v>28</v>
      </c>
      <c r="B115" s="6" t="s">
        <v>1324</v>
      </c>
      <c r="C115" s="6">
        <v>71</v>
      </c>
      <c r="D115" s="6">
        <v>149</v>
      </c>
      <c r="E115" s="6">
        <v>541</v>
      </c>
      <c r="F115" s="6">
        <v>1000</v>
      </c>
      <c r="G115" s="6" t="s">
        <v>660</v>
      </c>
      <c r="H115" s="6">
        <v>18000</v>
      </c>
      <c r="I115" s="7">
        <v>108706165</v>
      </c>
      <c r="J115" s="6" t="s">
        <v>2125</v>
      </c>
      <c r="K115" s="6" t="s">
        <v>120</v>
      </c>
      <c r="L115" s="6" t="s">
        <v>6269</v>
      </c>
      <c r="M115" s="6">
        <v>99558</v>
      </c>
      <c r="N115" s="6">
        <v>31349</v>
      </c>
      <c r="O115" s="6" t="s">
        <v>430</v>
      </c>
      <c r="P115" s="6">
        <v>3</v>
      </c>
      <c r="Q115" s="6" t="s">
        <v>6270</v>
      </c>
      <c r="R115" s="6" t="s">
        <v>6271</v>
      </c>
      <c r="S115" s="6">
        <v>236</v>
      </c>
      <c r="T115" s="6" t="s">
        <v>37</v>
      </c>
      <c r="U115" s="6" t="s">
        <v>38</v>
      </c>
      <c r="V115" s="6" t="s">
        <v>585</v>
      </c>
      <c r="W115" s="7">
        <v>40000000</v>
      </c>
      <c r="X115" s="6">
        <v>1996</v>
      </c>
      <c r="Y115" s="6">
        <v>11000</v>
      </c>
      <c r="Z115" s="6">
        <v>7.4</v>
      </c>
      <c r="AA115" s="6">
        <v>2.35</v>
      </c>
      <c r="AB115" s="6">
        <v>0</v>
      </c>
      <c r="AC115" s="7">
        <f>Table13[[#This Row],[gross]]-Table13[[#This Row],[budget]]</f>
        <v>68706165</v>
      </c>
    </row>
    <row r="116" spans="1:29" ht="12.75">
      <c r="A116" s="6" t="s">
        <v>28</v>
      </c>
      <c r="B116" s="6" t="s">
        <v>10909</v>
      </c>
      <c r="C116" s="6">
        <v>161</v>
      </c>
      <c r="D116" s="6">
        <v>90</v>
      </c>
      <c r="E116" s="6">
        <v>12</v>
      </c>
      <c r="F116" s="6">
        <v>587</v>
      </c>
      <c r="G116" s="6" t="s">
        <v>5043</v>
      </c>
      <c r="H116" s="6">
        <v>786</v>
      </c>
      <c r="I116" s="7">
        <v>35033759</v>
      </c>
      <c r="J116" s="6" t="s">
        <v>4219</v>
      </c>
      <c r="K116" s="6" t="s">
        <v>7129</v>
      </c>
      <c r="L116" s="6" t="s">
        <v>10910</v>
      </c>
      <c r="M116" s="6">
        <v>55008</v>
      </c>
      <c r="N116" s="6">
        <v>2462</v>
      </c>
      <c r="O116" s="6" t="s">
        <v>9290</v>
      </c>
      <c r="P116" s="6">
        <v>4</v>
      </c>
      <c r="Q116" s="6" t="s">
        <v>10911</v>
      </c>
      <c r="R116" s="6" t="s">
        <v>10912</v>
      </c>
      <c r="S116" s="6">
        <v>93</v>
      </c>
      <c r="T116" s="6" t="s">
        <v>37</v>
      </c>
      <c r="U116" s="6" t="s">
        <v>38</v>
      </c>
      <c r="V116" s="6" t="s">
        <v>585</v>
      </c>
      <c r="W116" s="7">
        <v>19000000</v>
      </c>
      <c r="X116" s="6">
        <v>2011</v>
      </c>
      <c r="Y116" s="6">
        <v>651</v>
      </c>
      <c r="Z116" s="6">
        <v>6.3</v>
      </c>
      <c r="AA116" s="6">
        <v>2.35</v>
      </c>
      <c r="AB116" s="6">
        <v>21000</v>
      </c>
      <c r="AC116" s="7">
        <f>Table13[[#This Row],[gross]]-Table13[[#This Row],[budget]]</f>
        <v>16033759</v>
      </c>
    </row>
    <row r="117" spans="1:29" ht="12.75">
      <c r="A117" s="6" t="s">
        <v>28</v>
      </c>
      <c r="B117" s="6" t="s">
        <v>4176</v>
      </c>
      <c r="C117" s="6">
        <v>186</v>
      </c>
      <c r="D117" s="6">
        <v>133</v>
      </c>
      <c r="E117" s="6">
        <v>0</v>
      </c>
      <c r="F117" s="6">
        <v>46</v>
      </c>
      <c r="G117" s="6" t="s">
        <v>4816</v>
      </c>
      <c r="H117" s="6">
        <v>226</v>
      </c>
      <c r="I117" s="7">
        <v>6167817</v>
      </c>
      <c r="J117" s="6" t="s">
        <v>4817</v>
      </c>
      <c r="K117" s="6" t="s">
        <v>4818</v>
      </c>
      <c r="L117" s="6" t="s">
        <v>4819</v>
      </c>
      <c r="M117" s="6">
        <v>62607</v>
      </c>
      <c r="N117" s="6">
        <v>405</v>
      </c>
      <c r="O117" s="6" t="s">
        <v>4820</v>
      </c>
      <c r="P117" s="6">
        <v>1</v>
      </c>
      <c r="Q117" s="6" t="s">
        <v>4821</v>
      </c>
      <c r="R117" s="6" t="s">
        <v>4822</v>
      </c>
      <c r="S117" s="6">
        <v>239</v>
      </c>
      <c r="T117" s="6" t="s">
        <v>1464</v>
      </c>
      <c r="U117" s="6" t="s">
        <v>1465</v>
      </c>
      <c r="V117" s="6" t="s">
        <v>585</v>
      </c>
      <c r="W117" s="7">
        <v>47000000</v>
      </c>
      <c r="X117" s="6">
        <v>2004</v>
      </c>
      <c r="Y117" s="6">
        <v>52</v>
      </c>
      <c r="Z117" s="6">
        <v>7.7</v>
      </c>
      <c r="AA117" s="6">
        <v>2.35</v>
      </c>
      <c r="AB117" s="6">
        <v>0</v>
      </c>
      <c r="AC117" s="7">
        <f>Table13[[#This Row],[gross]]-Table13[[#This Row],[budget]]</f>
        <v>-40832183</v>
      </c>
    </row>
    <row r="118" spans="1:29" ht="12.75">
      <c r="A118" s="6" t="s">
        <v>28</v>
      </c>
      <c r="B118" s="6" t="s">
        <v>6142</v>
      </c>
      <c r="C118" s="6">
        <v>108</v>
      </c>
      <c r="D118" s="6">
        <v>131</v>
      </c>
      <c r="E118" s="6">
        <v>46</v>
      </c>
      <c r="F118" s="6">
        <v>433</v>
      </c>
      <c r="G118" s="6" t="s">
        <v>5521</v>
      </c>
      <c r="H118" s="6">
        <v>1000</v>
      </c>
      <c r="I118" s="7">
        <v>50300000</v>
      </c>
      <c r="J118" s="6" t="s">
        <v>50</v>
      </c>
      <c r="K118" s="6" t="s">
        <v>8288</v>
      </c>
      <c r="L118" s="6" t="s">
        <v>8289</v>
      </c>
      <c r="M118" s="6">
        <v>68565</v>
      </c>
      <c r="N118" s="6">
        <v>2943</v>
      </c>
      <c r="O118" s="6" t="s">
        <v>8290</v>
      </c>
      <c r="P118" s="6">
        <v>2</v>
      </c>
      <c r="Q118" s="6" t="s">
        <v>8291</v>
      </c>
      <c r="R118" s="6" t="s">
        <v>8292</v>
      </c>
      <c r="S118" s="6">
        <v>300</v>
      </c>
      <c r="T118" s="6" t="s">
        <v>37</v>
      </c>
      <c r="U118" s="6" t="s">
        <v>56</v>
      </c>
      <c r="V118" s="6" t="s">
        <v>95</v>
      </c>
      <c r="W118" s="7">
        <v>30000000</v>
      </c>
      <c r="X118" s="6">
        <v>1985</v>
      </c>
      <c r="Y118" s="6">
        <v>439</v>
      </c>
      <c r="Z118" s="6">
        <v>6.3</v>
      </c>
      <c r="AA118" s="6">
        <v>2.35</v>
      </c>
      <c r="AB118" s="6">
        <v>0</v>
      </c>
      <c r="AC118" s="7">
        <f>Table13[[#This Row],[gross]]-Table13[[#This Row],[budget]]</f>
        <v>20300000</v>
      </c>
    </row>
    <row r="119" spans="1:29" ht="12.75">
      <c r="A119" s="6" t="s">
        <v>28</v>
      </c>
      <c r="B119" s="6" t="s">
        <v>9230</v>
      </c>
      <c r="C119" s="6">
        <v>253</v>
      </c>
      <c r="D119" s="6">
        <v>114</v>
      </c>
      <c r="E119" s="6">
        <v>71</v>
      </c>
      <c r="F119" s="6">
        <v>313</v>
      </c>
      <c r="G119" s="6" t="s">
        <v>9231</v>
      </c>
      <c r="H119" s="6">
        <v>14000</v>
      </c>
      <c r="I119" s="7">
        <v>25977365</v>
      </c>
      <c r="J119" s="6" t="s">
        <v>2142</v>
      </c>
      <c r="K119" s="6" t="s">
        <v>228</v>
      </c>
      <c r="L119" s="6" t="s">
        <v>9232</v>
      </c>
      <c r="M119" s="6">
        <v>87950</v>
      </c>
      <c r="N119" s="6">
        <v>15428</v>
      </c>
      <c r="O119" s="6" t="s">
        <v>9233</v>
      </c>
      <c r="P119" s="6">
        <v>0</v>
      </c>
      <c r="Q119" s="6" t="s">
        <v>9234</v>
      </c>
      <c r="R119" s="6" t="s">
        <v>9235</v>
      </c>
      <c r="S119" s="6">
        <v>207</v>
      </c>
      <c r="T119" s="6" t="s">
        <v>37</v>
      </c>
      <c r="U119" s="6" t="s">
        <v>38</v>
      </c>
      <c r="V119" s="6" t="s">
        <v>585</v>
      </c>
      <c r="W119" s="7">
        <v>28000000</v>
      </c>
      <c r="X119" s="6">
        <v>2014</v>
      </c>
      <c r="Y119" s="6">
        <v>439</v>
      </c>
      <c r="Z119" s="6">
        <v>6.5</v>
      </c>
      <c r="AA119" s="6">
        <v>2.35</v>
      </c>
      <c r="AB119" s="6">
        <v>15000</v>
      </c>
      <c r="AC119" s="7">
        <f>Table13[[#This Row],[gross]]-Table13[[#This Row],[budget]]</f>
        <v>-2022635</v>
      </c>
    </row>
    <row r="120" spans="1:29" ht="12.75">
      <c r="A120" s="6" t="s">
        <v>28</v>
      </c>
      <c r="B120" s="6" t="s">
        <v>1016</v>
      </c>
      <c r="C120" s="6">
        <v>47</v>
      </c>
      <c r="D120" s="6">
        <v>107</v>
      </c>
      <c r="E120" s="6">
        <v>956</v>
      </c>
      <c r="F120" s="6">
        <v>113</v>
      </c>
      <c r="G120" s="6" t="s">
        <v>2492</v>
      </c>
      <c r="H120" s="6">
        <v>10000</v>
      </c>
      <c r="I120" s="7">
        <v>4741987</v>
      </c>
      <c r="J120" s="6" t="s">
        <v>3409</v>
      </c>
      <c r="K120" s="6" t="s">
        <v>2824</v>
      </c>
      <c r="L120" s="6" t="s">
        <v>13519</v>
      </c>
      <c r="M120" s="6">
        <v>6782</v>
      </c>
      <c r="N120" s="6">
        <v>10368</v>
      </c>
      <c r="O120" s="6" t="s">
        <v>13520</v>
      </c>
      <c r="P120" s="6">
        <v>1</v>
      </c>
      <c r="Q120" s="6" t="s">
        <v>13521</v>
      </c>
      <c r="R120" s="6" t="s">
        <v>13522</v>
      </c>
      <c r="S120" s="6">
        <v>114</v>
      </c>
      <c r="T120" s="6" t="s">
        <v>37</v>
      </c>
      <c r="U120" s="6" t="s">
        <v>38</v>
      </c>
      <c r="V120" s="6" t="s">
        <v>585</v>
      </c>
      <c r="W120" s="7">
        <v>14000000</v>
      </c>
      <c r="X120" s="6">
        <v>1999</v>
      </c>
      <c r="Y120" s="6">
        <v>233</v>
      </c>
      <c r="Z120" s="6">
        <v>6.6</v>
      </c>
      <c r="AA120" s="6">
        <v>1.85</v>
      </c>
      <c r="AB120" s="6">
        <v>860</v>
      </c>
      <c r="AC120" s="7">
        <f>Table13[[#This Row],[gross]]-Table13[[#This Row],[budget]]</f>
        <v>-9258013</v>
      </c>
    </row>
    <row r="121" spans="1:29" ht="12.75">
      <c r="A121" s="6" t="s">
        <v>28</v>
      </c>
      <c r="B121" s="6" t="s">
        <v>2612</v>
      </c>
      <c r="C121" s="6">
        <v>80</v>
      </c>
      <c r="D121" s="6">
        <v>101</v>
      </c>
      <c r="E121" s="6">
        <v>163</v>
      </c>
      <c r="F121" s="6">
        <v>488</v>
      </c>
      <c r="G121" s="6" t="s">
        <v>3202</v>
      </c>
      <c r="H121" s="6">
        <v>683</v>
      </c>
      <c r="I121" s="7">
        <v>41227069</v>
      </c>
      <c r="J121" s="6" t="s">
        <v>214</v>
      </c>
      <c r="K121" s="6" t="s">
        <v>14538</v>
      </c>
      <c r="L121" s="6" t="s">
        <v>14539</v>
      </c>
      <c r="M121" s="6">
        <v>162701</v>
      </c>
      <c r="N121" s="6">
        <v>2436</v>
      </c>
      <c r="O121" s="6" t="s">
        <v>12584</v>
      </c>
      <c r="P121" s="6">
        <v>1</v>
      </c>
      <c r="Q121" s="6" t="s">
        <v>14540</v>
      </c>
      <c r="R121" s="6" t="s">
        <v>14541</v>
      </c>
      <c r="S121" s="6">
        <v>962</v>
      </c>
      <c r="T121" s="6" t="s">
        <v>37</v>
      </c>
      <c r="U121" s="6" t="s">
        <v>38</v>
      </c>
      <c r="V121" s="6" t="s">
        <v>95</v>
      </c>
      <c r="W121" s="7">
        <v>11000000</v>
      </c>
      <c r="X121" s="6">
        <v>2002</v>
      </c>
      <c r="Y121" s="6">
        <v>548</v>
      </c>
      <c r="Z121" s="6">
        <v>7.4</v>
      </c>
      <c r="AA121" s="6">
        <v>2.35</v>
      </c>
      <c r="AB121" s="6">
        <v>19000</v>
      </c>
      <c r="AC121" s="7">
        <f>Table13[[#This Row],[gross]]-Table13[[#This Row],[budget]]</f>
        <v>30227069</v>
      </c>
    </row>
    <row r="122" spans="1:29" ht="12.75">
      <c r="A122" s="6" t="s">
        <v>28</v>
      </c>
      <c r="B122" s="6" t="s">
        <v>389</v>
      </c>
      <c r="C122" s="6">
        <v>281</v>
      </c>
      <c r="D122" s="6">
        <v>146</v>
      </c>
      <c r="E122" s="6">
        <v>14000</v>
      </c>
      <c r="F122" s="6">
        <v>681</v>
      </c>
      <c r="G122" s="6" t="s">
        <v>188</v>
      </c>
      <c r="H122" s="6">
        <v>3000</v>
      </c>
      <c r="I122" s="7">
        <v>78616689</v>
      </c>
      <c r="J122" s="6" t="s">
        <v>659</v>
      </c>
      <c r="K122" s="6" t="s">
        <v>2189</v>
      </c>
      <c r="L122" s="6" t="s">
        <v>2190</v>
      </c>
      <c r="M122" s="6">
        <v>238747</v>
      </c>
      <c r="N122" s="6">
        <v>6217</v>
      </c>
      <c r="O122" s="6" t="s">
        <v>2191</v>
      </c>
      <c r="P122" s="6">
        <v>0</v>
      </c>
      <c r="Q122" s="6" t="s">
        <v>2192</v>
      </c>
      <c r="R122" s="6" t="s">
        <v>2193</v>
      </c>
      <c r="S122" s="6">
        <v>2153</v>
      </c>
      <c r="T122" s="6" t="s">
        <v>37</v>
      </c>
      <c r="U122" s="6" t="s">
        <v>38</v>
      </c>
      <c r="V122" s="6" t="s">
        <v>39</v>
      </c>
      <c r="W122" s="7">
        <v>100000000</v>
      </c>
      <c r="X122" s="6">
        <v>2001</v>
      </c>
      <c r="Y122" s="6">
        <v>882</v>
      </c>
      <c r="Z122" s="6">
        <v>7.1</v>
      </c>
      <c r="AA122" s="6">
        <v>1.85</v>
      </c>
      <c r="AB122" s="6">
        <v>11000</v>
      </c>
      <c r="AC122" s="7">
        <f>Table13[[#This Row],[gross]]-Table13[[#This Row],[budget]]</f>
        <v>-21383311</v>
      </c>
    </row>
    <row r="123" spans="1:29" ht="12.75">
      <c r="A123" s="6" t="s">
        <v>28</v>
      </c>
      <c r="B123" s="6" t="s">
        <v>5188</v>
      </c>
      <c r="C123" s="6">
        <v>72</v>
      </c>
      <c r="D123" s="6">
        <v>99</v>
      </c>
      <c r="E123" s="6">
        <v>79</v>
      </c>
      <c r="F123" s="6">
        <v>956</v>
      </c>
      <c r="G123" s="6" t="s">
        <v>1948</v>
      </c>
      <c r="H123" s="6">
        <v>16000</v>
      </c>
      <c r="I123" s="7">
        <v>10719367</v>
      </c>
      <c r="J123" s="6" t="s">
        <v>9910</v>
      </c>
      <c r="K123" s="6" t="s">
        <v>380</v>
      </c>
      <c r="L123" s="6" t="s">
        <v>9911</v>
      </c>
      <c r="M123" s="6">
        <v>7909</v>
      </c>
      <c r="N123" s="6">
        <v>28987</v>
      </c>
      <c r="O123" s="6" t="s">
        <v>1016</v>
      </c>
      <c r="P123" s="6">
        <v>3</v>
      </c>
      <c r="Q123" s="6" t="s">
        <v>9912</v>
      </c>
      <c r="R123" s="6" t="s">
        <v>9913</v>
      </c>
      <c r="S123" s="6">
        <v>157</v>
      </c>
      <c r="T123" s="6" t="s">
        <v>37</v>
      </c>
      <c r="U123" s="6" t="s">
        <v>38</v>
      </c>
      <c r="V123" s="6" t="s">
        <v>39</v>
      </c>
      <c r="W123" s="7">
        <v>25000000</v>
      </c>
      <c r="X123" s="6">
        <v>2002</v>
      </c>
      <c r="Y123" s="6">
        <v>11000</v>
      </c>
      <c r="Z123" s="6">
        <v>4.9000000000000004</v>
      </c>
      <c r="AA123" s="6">
        <v>2.35</v>
      </c>
      <c r="AB123" s="6">
        <v>261</v>
      </c>
      <c r="AC123" s="7">
        <f>Table13[[#This Row],[gross]]-Table13[[#This Row],[budget]]</f>
        <v>-14280633</v>
      </c>
    </row>
    <row r="124" spans="1:29" ht="12.75">
      <c r="A124" s="6" t="s">
        <v>28</v>
      </c>
      <c r="B124" s="6" t="s">
        <v>2943</v>
      </c>
      <c r="C124" s="6">
        <v>180</v>
      </c>
      <c r="D124" s="6">
        <v>106</v>
      </c>
      <c r="E124" s="6">
        <v>309</v>
      </c>
      <c r="F124" s="6">
        <v>63</v>
      </c>
      <c r="G124" s="6" t="s">
        <v>7549</v>
      </c>
      <c r="H124" s="6">
        <v>327</v>
      </c>
      <c r="I124" s="7">
        <v>28064226</v>
      </c>
      <c r="J124" s="6" t="s">
        <v>1156</v>
      </c>
      <c r="K124" s="6" t="s">
        <v>7550</v>
      </c>
      <c r="L124" s="6" t="s">
        <v>7551</v>
      </c>
      <c r="M124" s="6">
        <v>65044</v>
      </c>
      <c r="N124" s="6">
        <v>561</v>
      </c>
      <c r="O124" s="6" t="s">
        <v>7552</v>
      </c>
      <c r="P124" s="6">
        <v>1</v>
      </c>
      <c r="Q124" s="6" t="s">
        <v>7553</v>
      </c>
      <c r="R124" s="6" t="s">
        <v>7554</v>
      </c>
      <c r="S124" s="6">
        <v>173</v>
      </c>
      <c r="T124" s="6" t="s">
        <v>37</v>
      </c>
      <c r="U124" s="6" t="s">
        <v>38</v>
      </c>
      <c r="V124" s="6" t="s">
        <v>39</v>
      </c>
      <c r="W124" s="7">
        <v>35000000</v>
      </c>
      <c r="X124" s="6">
        <v>2011</v>
      </c>
      <c r="Y124" s="6">
        <v>73</v>
      </c>
      <c r="Z124" s="6">
        <v>5</v>
      </c>
      <c r="AA124" s="6">
        <v>2.35</v>
      </c>
      <c r="AB124" s="6">
        <v>13000</v>
      </c>
      <c r="AC124" s="7">
        <f>Table13[[#This Row],[gross]]-Table13[[#This Row],[budget]]</f>
        <v>-6935774</v>
      </c>
    </row>
    <row r="125" spans="1:29" ht="12.75">
      <c r="A125" s="6" t="s">
        <v>28</v>
      </c>
      <c r="B125" s="6" t="s">
        <v>16924</v>
      </c>
      <c r="C125" s="6">
        <v>28</v>
      </c>
      <c r="D125" s="6">
        <v>106</v>
      </c>
      <c r="E125" s="6">
        <v>19</v>
      </c>
      <c r="F125" s="6">
        <v>0</v>
      </c>
      <c r="G125" s="6" t="s">
        <v>16925</v>
      </c>
      <c r="H125" s="6">
        <v>844</v>
      </c>
      <c r="I125" s="7">
        <v>64148</v>
      </c>
      <c r="J125" s="6" t="s">
        <v>3409</v>
      </c>
      <c r="K125" s="6" t="s">
        <v>3518</v>
      </c>
      <c r="L125" s="6" t="s">
        <v>16926</v>
      </c>
      <c r="M125" s="6">
        <v>2601</v>
      </c>
      <c r="N125" s="6">
        <v>846</v>
      </c>
      <c r="O125" s="6" t="s">
        <v>16927</v>
      </c>
      <c r="P125" s="6">
        <v>0</v>
      </c>
      <c r="Q125" s="6" t="s">
        <v>16928</v>
      </c>
      <c r="R125" s="6" t="s">
        <v>16929</v>
      </c>
      <c r="S125" s="6">
        <v>35</v>
      </c>
      <c r="T125" s="6" t="s">
        <v>37</v>
      </c>
      <c r="U125" s="6" t="s">
        <v>56</v>
      </c>
      <c r="W125" s="7">
        <v>6500000</v>
      </c>
      <c r="X125" s="6">
        <v>2000</v>
      </c>
      <c r="Y125" s="6">
        <v>2</v>
      </c>
      <c r="Z125" s="6">
        <v>7.3</v>
      </c>
      <c r="AA125" s="6">
        <v>1.85</v>
      </c>
      <c r="AB125" s="6">
        <v>260</v>
      </c>
      <c r="AC125" s="7">
        <f>Table13[[#This Row],[gross]]-Table13[[#This Row],[budget]]</f>
        <v>-6435852</v>
      </c>
    </row>
    <row r="126" spans="1:29" ht="12.75">
      <c r="A126" s="6" t="s">
        <v>28</v>
      </c>
      <c r="B126" s="6" t="s">
        <v>198</v>
      </c>
      <c r="C126" s="6">
        <v>158</v>
      </c>
      <c r="D126" s="6">
        <v>101</v>
      </c>
      <c r="E126" s="6">
        <v>129</v>
      </c>
      <c r="F126" s="6">
        <v>3</v>
      </c>
      <c r="G126" s="6" t="s">
        <v>9115</v>
      </c>
      <c r="H126" s="6">
        <v>66</v>
      </c>
      <c r="I126" s="7">
        <v>40566655</v>
      </c>
      <c r="J126" s="6" t="s">
        <v>1415</v>
      </c>
      <c r="K126" s="6" t="s">
        <v>9116</v>
      </c>
      <c r="L126" s="6" t="s">
        <v>9117</v>
      </c>
      <c r="M126" s="6">
        <v>144021</v>
      </c>
      <c r="N126" s="6">
        <v>74</v>
      </c>
      <c r="O126" s="6" t="s">
        <v>9118</v>
      </c>
      <c r="P126" s="6">
        <v>0</v>
      </c>
      <c r="Q126" s="6" t="s">
        <v>9119</v>
      </c>
      <c r="R126" s="6" t="s">
        <v>9120</v>
      </c>
      <c r="S126" s="6">
        <v>391</v>
      </c>
      <c r="T126" s="6" t="s">
        <v>37</v>
      </c>
      <c r="U126" s="6" t="s">
        <v>56</v>
      </c>
      <c r="V126" s="6" t="s">
        <v>39</v>
      </c>
      <c r="W126" s="7">
        <v>30000000</v>
      </c>
      <c r="X126" s="6">
        <v>2002</v>
      </c>
      <c r="Y126" s="6">
        <v>5</v>
      </c>
      <c r="Z126" s="6">
        <v>7.1</v>
      </c>
      <c r="AA126" s="6">
        <v>2.35</v>
      </c>
      <c r="AB126" s="6">
        <v>0</v>
      </c>
      <c r="AC126" s="7">
        <f>Table13[[#This Row],[gross]]-Table13[[#This Row],[budget]]</f>
        <v>10566655</v>
      </c>
    </row>
    <row r="127" spans="1:29" ht="12.75">
      <c r="A127" s="6" t="s">
        <v>28</v>
      </c>
      <c r="B127" s="6" t="s">
        <v>7181</v>
      </c>
      <c r="C127" s="6">
        <v>90</v>
      </c>
      <c r="D127" s="6">
        <v>100</v>
      </c>
      <c r="E127" s="6">
        <v>38</v>
      </c>
      <c r="F127" s="6">
        <v>460</v>
      </c>
      <c r="G127" s="6" t="s">
        <v>5704</v>
      </c>
      <c r="H127" s="6">
        <v>833</v>
      </c>
      <c r="I127" s="7">
        <v>48637684</v>
      </c>
      <c r="J127" s="6" t="s">
        <v>1681</v>
      </c>
      <c r="K127" s="6" t="s">
        <v>624</v>
      </c>
      <c r="L127" s="6" t="s">
        <v>13685</v>
      </c>
      <c r="M127" s="6">
        <v>16979</v>
      </c>
      <c r="N127" s="6">
        <v>2800</v>
      </c>
      <c r="O127" s="6" t="s">
        <v>9458</v>
      </c>
      <c r="P127" s="6">
        <v>4</v>
      </c>
      <c r="Q127" s="6" t="s">
        <v>13686</v>
      </c>
      <c r="R127" s="6" t="s">
        <v>13687</v>
      </c>
      <c r="S127" s="6">
        <v>42</v>
      </c>
      <c r="T127" s="6" t="s">
        <v>37</v>
      </c>
      <c r="U127" s="6" t="s">
        <v>38</v>
      </c>
      <c r="V127" s="6" t="s">
        <v>585</v>
      </c>
      <c r="W127" s="7">
        <v>12500000</v>
      </c>
      <c r="X127" s="6">
        <v>2014</v>
      </c>
      <c r="Y127" s="6">
        <v>807</v>
      </c>
      <c r="Z127" s="6">
        <v>6.1</v>
      </c>
      <c r="AA127" s="6">
        <v>2.35</v>
      </c>
      <c r="AB127" s="6">
        <v>0</v>
      </c>
      <c r="AC127" s="7">
        <f>Table13[[#This Row],[gross]]-Table13[[#This Row],[budget]]</f>
        <v>36137684</v>
      </c>
    </row>
    <row r="128" spans="1:29" ht="12.75">
      <c r="A128" s="6" t="s">
        <v>28</v>
      </c>
      <c r="B128" s="6" t="s">
        <v>8191</v>
      </c>
      <c r="C128" s="6">
        <v>217</v>
      </c>
      <c r="D128" s="6">
        <v>125</v>
      </c>
      <c r="E128" s="6">
        <v>729</v>
      </c>
      <c r="F128" s="6">
        <v>322</v>
      </c>
      <c r="G128" s="6" t="s">
        <v>8192</v>
      </c>
      <c r="H128" s="6">
        <v>442</v>
      </c>
      <c r="I128" s="7">
        <v>65010106</v>
      </c>
      <c r="J128" s="6" t="s">
        <v>2527</v>
      </c>
      <c r="K128" s="6" t="s">
        <v>8062</v>
      </c>
      <c r="L128" s="6" t="s">
        <v>8193</v>
      </c>
      <c r="M128" s="6">
        <v>107557</v>
      </c>
      <c r="N128" s="6">
        <v>1556</v>
      </c>
      <c r="O128" s="6" t="s">
        <v>8194</v>
      </c>
      <c r="P128" s="6">
        <v>1</v>
      </c>
      <c r="Q128" s="6" t="s">
        <v>8195</v>
      </c>
      <c r="R128" s="6" t="s">
        <v>8196</v>
      </c>
      <c r="S128" s="6">
        <v>612</v>
      </c>
      <c r="T128" s="6" t="s">
        <v>37</v>
      </c>
      <c r="U128" s="6" t="s">
        <v>38</v>
      </c>
      <c r="V128" s="6" t="s">
        <v>585</v>
      </c>
      <c r="W128" s="7">
        <v>30000000</v>
      </c>
      <c r="X128" s="6">
        <v>2002</v>
      </c>
      <c r="Y128" s="6">
        <v>344</v>
      </c>
      <c r="Z128" s="6">
        <v>7.2</v>
      </c>
      <c r="AA128" s="6">
        <v>1.85</v>
      </c>
      <c r="AB128" s="6">
        <v>0</v>
      </c>
      <c r="AC128" s="7">
        <f>Table13[[#This Row],[gross]]-Table13[[#This Row],[budget]]</f>
        <v>35010106</v>
      </c>
    </row>
    <row r="129" spans="1:29" ht="12.75">
      <c r="A129" s="6" t="s">
        <v>28</v>
      </c>
      <c r="B129" s="6" t="s">
        <v>5509</v>
      </c>
      <c r="C129" s="6">
        <v>274</v>
      </c>
      <c r="D129" s="6">
        <v>123</v>
      </c>
      <c r="E129" s="6">
        <v>628</v>
      </c>
      <c r="F129" s="6">
        <v>171</v>
      </c>
      <c r="G129" s="6" t="s">
        <v>11122</v>
      </c>
      <c r="H129" s="6">
        <v>565</v>
      </c>
      <c r="I129" s="7">
        <v>15294553</v>
      </c>
      <c r="J129" s="6" t="s">
        <v>687</v>
      </c>
      <c r="K129" s="6" t="s">
        <v>14242</v>
      </c>
      <c r="L129" s="6" t="s">
        <v>14243</v>
      </c>
      <c r="M129" s="6">
        <v>202341</v>
      </c>
      <c r="N129" s="6">
        <v>1595</v>
      </c>
      <c r="O129" s="6" t="s">
        <v>11793</v>
      </c>
      <c r="P129" s="6">
        <v>1</v>
      </c>
      <c r="Q129" s="6" t="s">
        <v>14244</v>
      </c>
      <c r="R129" s="6" t="s">
        <v>14245</v>
      </c>
      <c r="S129" s="6">
        <v>391</v>
      </c>
      <c r="T129" s="6" t="s">
        <v>37</v>
      </c>
      <c r="U129" s="6" t="s">
        <v>56</v>
      </c>
      <c r="V129" s="6" t="s">
        <v>585</v>
      </c>
      <c r="W129" s="7">
        <v>12000000</v>
      </c>
      <c r="X129" s="6">
        <v>2013</v>
      </c>
      <c r="Y129" s="6">
        <v>555</v>
      </c>
      <c r="Z129" s="6">
        <v>7.8</v>
      </c>
      <c r="AA129" s="6">
        <v>2.35</v>
      </c>
      <c r="AB129" s="6">
        <v>105000</v>
      </c>
      <c r="AC129" s="7">
        <f>Table13[[#This Row],[gross]]-Table13[[#This Row],[budget]]</f>
        <v>3294553</v>
      </c>
    </row>
    <row r="130" spans="1:29" ht="12.75">
      <c r="A130" s="6" t="s">
        <v>28</v>
      </c>
      <c r="B130" s="6" t="s">
        <v>2156</v>
      </c>
      <c r="C130" s="6">
        <v>393</v>
      </c>
      <c r="D130" s="6">
        <v>105</v>
      </c>
      <c r="E130" s="6">
        <v>335</v>
      </c>
      <c r="F130" s="6">
        <v>911</v>
      </c>
      <c r="G130" s="6" t="s">
        <v>730</v>
      </c>
      <c r="H130" s="6">
        <v>3000</v>
      </c>
      <c r="I130" s="7">
        <v>37516013</v>
      </c>
      <c r="J130" s="6" t="s">
        <v>3458</v>
      </c>
      <c r="K130" s="6" t="s">
        <v>1816</v>
      </c>
      <c r="L130" s="6" t="s">
        <v>3600</v>
      </c>
      <c r="M130" s="6">
        <v>128629</v>
      </c>
      <c r="N130" s="6">
        <v>8281</v>
      </c>
      <c r="O130" s="6" t="s">
        <v>1896</v>
      </c>
      <c r="P130" s="6">
        <v>0</v>
      </c>
      <c r="Q130" s="6" t="s">
        <v>3601</v>
      </c>
      <c r="R130" s="6" t="s">
        <v>3602</v>
      </c>
      <c r="S130" s="6">
        <v>348</v>
      </c>
      <c r="T130" s="6" t="s">
        <v>37</v>
      </c>
      <c r="U130" s="6" t="s">
        <v>38</v>
      </c>
      <c r="V130" s="6" t="s">
        <v>585</v>
      </c>
      <c r="W130" s="7">
        <v>69000000</v>
      </c>
      <c r="X130" s="6">
        <v>2012</v>
      </c>
      <c r="Y130" s="6">
        <v>3000</v>
      </c>
      <c r="Z130" s="6">
        <v>5.9</v>
      </c>
      <c r="AA130" s="6">
        <v>2.35</v>
      </c>
      <c r="AB130" s="6">
        <v>98000</v>
      </c>
      <c r="AC130" s="7">
        <f>Table13[[#This Row],[gross]]-Table13[[#This Row],[budget]]</f>
        <v>-31483987</v>
      </c>
    </row>
    <row r="131" spans="1:29" ht="12.75">
      <c r="A131" s="6" t="s">
        <v>28</v>
      </c>
      <c r="B131" s="6" t="s">
        <v>3694</v>
      </c>
      <c r="C131" s="6">
        <v>76</v>
      </c>
      <c r="D131" s="6">
        <v>121</v>
      </c>
      <c r="E131" s="6">
        <v>16000</v>
      </c>
      <c r="F131" s="6">
        <v>826</v>
      </c>
      <c r="G131" s="6" t="s">
        <v>1820</v>
      </c>
      <c r="H131" s="6">
        <v>16000</v>
      </c>
      <c r="I131" s="7">
        <v>50007168</v>
      </c>
      <c r="J131" s="6" t="s">
        <v>464</v>
      </c>
      <c r="K131" s="6" t="s">
        <v>3694</v>
      </c>
      <c r="L131" s="6" t="s">
        <v>5209</v>
      </c>
      <c r="M131" s="6">
        <v>39529</v>
      </c>
      <c r="N131" s="6">
        <v>19139</v>
      </c>
      <c r="O131" s="6" t="s">
        <v>1319</v>
      </c>
      <c r="P131" s="6">
        <v>0</v>
      </c>
      <c r="Q131" s="6" t="s">
        <v>5210</v>
      </c>
      <c r="R131" s="6" t="s">
        <v>5211</v>
      </c>
      <c r="S131" s="6">
        <v>142</v>
      </c>
      <c r="T131" s="6" t="s">
        <v>37</v>
      </c>
      <c r="U131" s="6" t="s">
        <v>38</v>
      </c>
      <c r="V131" s="6" t="s">
        <v>585</v>
      </c>
      <c r="W131" s="7">
        <v>50000000</v>
      </c>
      <c r="X131" s="6">
        <v>1997</v>
      </c>
      <c r="Y131" s="6">
        <v>1000</v>
      </c>
      <c r="Z131" s="6">
        <v>6.7</v>
      </c>
      <c r="AA131" s="6">
        <v>2.35</v>
      </c>
      <c r="AB131" s="6">
        <v>1000</v>
      </c>
      <c r="AC131" s="7">
        <f>Table13[[#This Row],[gross]]-Table13[[#This Row],[budget]]</f>
        <v>7168</v>
      </c>
    </row>
    <row r="132" spans="1:29" ht="12.75">
      <c r="A132" s="6" t="s">
        <v>28</v>
      </c>
      <c r="B132" s="6" t="s">
        <v>514</v>
      </c>
      <c r="C132" s="6">
        <v>61</v>
      </c>
      <c r="D132" s="6">
        <v>78</v>
      </c>
      <c r="E132" s="6">
        <v>293</v>
      </c>
      <c r="F132" s="6">
        <v>567</v>
      </c>
      <c r="G132" s="6" t="s">
        <v>1823</v>
      </c>
      <c r="H132" s="6">
        <v>759</v>
      </c>
      <c r="I132" s="7">
        <v>72217000</v>
      </c>
      <c r="J132" s="6" t="s">
        <v>1671</v>
      </c>
      <c r="K132" s="6" t="s">
        <v>8959</v>
      </c>
      <c r="L132" s="6" t="s">
        <v>14037</v>
      </c>
      <c r="M132" s="6">
        <v>216486</v>
      </c>
      <c r="N132" s="6">
        <v>2462</v>
      </c>
      <c r="O132" s="6" t="s">
        <v>11953</v>
      </c>
      <c r="P132" s="6">
        <v>1</v>
      </c>
      <c r="Q132" s="6" t="s">
        <v>14038</v>
      </c>
      <c r="R132" s="6" t="s">
        <v>14039</v>
      </c>
      <c r="S132" s="6">
        <v>242</v>
      </c>
      <c r="T132" s="6" t="s">
        <v>37</v>
      </c>
      <c r="U132" s="6" t="s">
        <v>38</v>
      </c>
      <c r="V132" s="6" t="s">
        <v>39</v>
      </c>
      <c r="W132" s="7">
        <v>12000000</v>
      </c>
      <c r="X132" s="6">
        <v>1994</v>
      </c>
      <c r="Y132" s="6">
        <v>595</v>
      </c>
      <c r="Z132" s="6">
        <v>6.9</v>
      </c>
      <c r="AA132" s="6">
        <v>1.85</v>
      </c>
      <c r="AB132" s="6">
        <v>0</v>
      </c>
      <c r="AC132" s="7">
        <f>Table13[[#This Row],[gross]]-Table13[[#This Row],[budget]]</f>
        <v>60217000</v>
      </c>
    </row>
    <row r="133" spans="1:29" ht="12.75">
      <c r="A133" s="6" t="s">
        <v>28</v>
      </c>
      <c r="B133" s="6" t="s">
        <v>4982</v>
      </c>
      <c r="C133" s="6">
        <v>59</v>
      </c>
      <c r="D133" s="6">
        <v>90</v>
      </c>
      <c r="E133" s="6">
        <v>176</v>
      </c>
      <c r="F133" s="6">
        <v>460</v>
      </c>
      <c r="G133" s="6" t="s">
        <v>1348</v>
      </c>
      <c r="H133" s="6">
        <v>531</v>
      </c>
      <c r="I133" s="7">
        <v>108360000</v>
      </c>
      <c r="J133" s="6" t="s">
        <v>4219</v>
      </c>
      <c r="K133" s="6" t="s">
        <v>742</v>
      </c>
      <c r="L133" s="6" t="s">
        <v>8128</v>
      </c>
      <c r="M133" s="6">
        <v>160321</v>
      </c>
      <c r="N133" s="6">
        <v>2203</v>
      </c>
      <c r="O133" s="6" t="s">
        <v>4128</v>
      </c>
      <c r="P133" s="6">
        <v>0</v>
      </c>
      <c r="Q133" s="6" t="s">
        <v>8129</v>
      </c>
      <c r="R133" s="6" t="s">
        <v>8130</v>
      </c>
      <c r="S133" s="6">
        <v>178</v>
      </c>
      <c r="T133" s="6" t="s">
        <v>37</v>
      </c>
      <c r="U133" s="6" t="s">
        <v>38</v>
      </c>
      <c r="V133" s="6" t="s">
        <v>39</v>
      </c>
      <c r="W133" s="7">
        <v>30000000</v>
      </c>
      <c r="X133" s="6">
        <v>1995</v>
      </c>
      <c r="Y133" s="6">
        <v>461</v>
      </c>
      <c r="Z133" s="6">
        <v>6.3</v>
      </c>
      <c r="AA133" s="6">
        <v>2.35</v>
      </c>
      <c r="AB133" s="6">
        <v>0</v>
      </c>
      <c r="AC133" s="7">
        <f>Table13[[#This Row],[gross]]-Table13[[#This Row],[budget]]</f>
        <v>78360000</v>
      </c>
    </row>
    <row r="134" spans="1:29" ht="12.75">
      <c r="A134" s="6" t="s">
        <v>28</v>
      </c>
      <c r="B134" s="6" t="s">
        <v>5882</v>
      </c>
      <c r="C134" s="6">
        <v>156</v>
      </c>
      <c r="D134" s="6">
        <v>133</v>
      </c>
      <c r="E134" s="6">
        <v>278</v>
      </c>
      <c r="F134" s="6">
        <v>107</v>
      </c>
      <c r="G134" s="6" t="s">
        <v>5883</v>
      </c>
      <c r="H134" s="6">
        <v>5000</v>
      </c>
      <c r="I134" s="7">
        <v>24343673</v>
      </c>
      <c r="J134" s="6" t="s">
        <v>5884</v>
      </c>
      <c r="K134" s="6" t="s">
        <v>1848</v>
      </c>
      <c r="L134" s="6" t="s">
        <v>5885</v>
      </c>
      <c r="M134" s="6">
        <v>91860</v>
      </c>
      <c r="N134" s="6">
        <v>5405</v>
      </c>
      <c r="O134" s="6" t="s">
        <v>5886</v>
      </c>
      <c r="P134" s="6">
        <v>0</v>
      </c>
      <c r="Q134" s="6" t="s">
        <v>5887</v>
      </c>
      <c r="R134" s="6" t="s">
        <v>5888</v>
      </c>
      <c r="S134" s="6">
        <v>524</v>
      </c>
      <c r="T134" s="6" t="s">
        <v>37</v>
      </c>
      <c r="U134" s="6" t="s">
        <v>38</v>
      </c>
      <c r="V134" s="6" t="s">
        <v>39</v>
      </c>
      <c r="W134" s="7">
        <v>45000000</v>
      </c>
      <c r="X134" s="6">
        <v>2007</v>
      </c>
      <c r="Y134" s="6">
        <v>117</v>
      </c>
      <c r="Z134" s="6">
        <v>7.4</v>
      </c>
      <c r="AA134" s="6">
        <v>2.35</v>
      </c>
      <c r="AB134" s="6">
        <v>14000</v>
      </c>
      <c r="AC134" s="7">
        <f>Table13[[#This Row],[gross]]-Table13[[#This Row],[budget]]</f>
        <v>-20656327</v>
      </c>
    </row>
    <row r="135" spans="1:29" ht="12.75">
      <c r="A135" s="6" t="s">
        <v>28</v>
      </c>
      <c r="B135" s="6" t="s">
        <v>14048</v>
      </c>
      <c r="C135" s="6">
        <v>216</v>
      </c>
      <c r="D135" s="6">
        <v>110</v>
      </c>
      <c r="E135" s="6">
        <v>16</v>
      </c>
      <c r="F135" s="6">
        <v>11</v>
      </c>
      <c r="G135" s="6" t="s">
        <v>14049</v>
      </c>
      <c r="H135" s="6">
        <v>93</v>
      </c>
      <c r="I135" s="7">
        <v>70011073</v>
      </c>
      <c r="J135" s="6" t="s">
        <v>14050</v>
      </c>
      <c r="K135" s="6" t="s">
        <v>14051</v>
      </c>
      <c r="L135" s="6" t="s">
        <v>14052</v>
      </c>
      <c r="M135" s="6">
        <v>57996</v>
      </c>
      <c r="N135" s="6">
        <v>146</v>
      </c>
      <c r="O135" s="6" t="s">
        <v>14053</v>
      </c>
      <c r="P135" s="6">
        <v>0</v>
      </c>
      <c r="Q135" s="6" t="s">
        <v>14054</v>
      </c>
      <c r="R135" s="6" t="s">
        <v>14055</v>
      </c>
      <c r="S135" s="6">
        <v>349</v>
      </c>
      <c r="T135" s="6" t="s">
        <v>37</v>
      </c>
      <c r="U135" s="6" t="s">
        <v>38</v>
      </c>
      <c r="V135" s="6" t="s">
        <v>585</v>
      </c>
      <c r="W135" s="7">
        <v>12000000</v>
      </c>
      <c r="X135" s="6">
        <v>2012</v>
      </c>
      <c r="Y135" s="6">
        <v>17</v>
      </c>
      <c r="Z135" s="6">
        <v>6.5</v>
      </c>
      <c r="AA135" s="6">
        <v>2.35</v>
      </c>
      <c r="AB135" s="6">
        <v>15000</v>
      </c>
      <c r="AC135" s="7">
        <f>Table13[[#This Row],[gross]]-Table13[[#This Row],[budget]]</f>
        <v>58011073</v>
      </c>
    </row>
    <row r="136" spans="1:29" ht="12.75">
      <c r="A136" s="6" t="s">
        <v>28</v>
      </c>
      <c r="B136" s="6" t="s">
        <v>9940</v>
      </c>
      <c r="C136" s="6">
        <v>35</v>
      </c>
      <c r="D136" s="6">
        <v>96</v>
      </c>
      <c r="E136" s="6">
        <v>22</v>
      </c>
      <c r="F136" s="6">
        <v>794</v>
      </c>
      <c r="G136" s="6" t="s">
        <v>14885</v>
      </c>
      <c r="H136" s="6">
        <v>1000</v>
      </c>
      <c r="I136" s="7">
        <v>20257000</v>
      </c>
      <c r="J136" s="6" t="s">
        <v>422</v>
      </c>
      <c r="K136" s="6" t="s">
        <v>5083</v>
      </c>
      <c r="L136" s="6" t="s">
        <v>16518</v>
      </c>
      <c r="M136" s="6">
        <v>7569</v>
      </c>
      <c r="N136" s="6">
        <v>5282</v>
      </c>
      <c r="O136" s="6" t="s">
        <v>11778</v>
      </c>
      <c r="P136" s="6">
        <v>2</v>
      </c>
      <c r="Q136" s="6" t="s">
        <v>16519</v>
      </c>
      <c r="R136" s="6" t="s">
        <v>16520</v>
      </c>
      <c r="S136" s="6">
        <v>65</v>
      </c>
      <c r="T136" s="6" t="s">
        <v>37</v>
      </c>
      <c r="U136" s="6" t="s">
        <v>38</v>
      </c>
      <c r="V136" s="6" t="s">
        <v>585</v>
      </c>
      <c r="W136" s="7">
        <v>7000000</v>
      </c>
      <c r="X136" s="6">
        <v>1988</v>
      </c>
      <c r="Y136" s="6">
        <v>841</v>
      </c>
      <c r="Z136" s="6">
        <v>5.2</v>
      </c>
      <c r="AA136" s="6">
        <v>1.85</v>
      </c>
      <c r="AB136" s="6">
        <v>978</v>
      </c>
      <c r="AC136" s="7">
        <f>Table13[[#This Row],[gross]]-Table13[[#This Row],[budget]]</f>
        <v>13257000</v>
      </c>
    </row>
    <row r="137" spans="1:29" ht="12.75">
      <c r="A137" s="6" t="s">
        <v>28</v>
      </c>
      <c r="B137" s="6" t="s">
        <v>1800</v>
      </c>
      <c r="C137" s="6">
        <v>241</v>
      </c>
      <c r="D137" s="6">
        <v>81</v>
      </c>
      <c r="E137" s="6">
        <v>0</v>
      </c>
      <c r="F137" s="6">
        <v>836</v>
      </c>
      <c r="G137" s="6" t="s">
        <v>2377</v>
      </c>
      <c r="H137" s="6">
        <v>12000</v>
      </c>
      <c r="I137" s="7">
        <v>22245861</v>
      </c>
      <c r="J137" s="6" t="s">
        <v>2527</v>
      </c>
      <c r="K137" s="6" t="s">
        <v>705</v>
      </c>
      <c r="L137" s="6" t="s">
        <v>11695</v>
      </c>
      <c r="M137" s="6">
        <v>143251</v>
      </c>
      <c r="N137" s="6">
        <v>25489</v>
      </c>
      <c r="O137" s="6" t="s">
        <v>1466</v>
      </c>
      <c r="P137" s="6">
        <v>0</v>
      </c>
      <c r="Q137" s="6" t="s">
        <v>11696</v>
      </c>
      <c r="R137" s="6" t="s">
        <v>11697</v>
      </c>
      <c r="S137" s="6">
        <v>710</v>
      </c>
      <c r="T137" s="6" t="s">
        <v>37</v>
      </c>
      <c r="U137" s="6" t="s">
        <v>38</v>
      </c>
      <c r="V137" s="6" t="s">
        <v>585</v>
      </c>
      <c r="W137" s="7">
        <v>19000000</v>
      </c>
      <c r="X137" s="6">
        <v>2002</v>
      </c>
      <c r="Y137" s="6">
        <v>11000</v>
      </c>
      <c r="Z137" s="6">
        <v>7.7</v>
      </c>
      <c r="AA137" s="6">
        <v>1.85</v>
      </c>
      <c r="AB137" s="6">
        <v>0</v>
      </c>
      <c r="AC137" s="7">
        <f>Table13[[#This Row],[gross]]-Table13[[#This Row],[budget]]</f>
        <v>3245861</v>
      </c>
    </row>
    <row r="138" spans="1:29" ht="12.75">
      <c r="A138" s="6" t="s">
        <v>28</v>
      </c>
      <c r="B138" s="6" t="s">
        <v>9593</v>
      </c>
      <c r="C138" s="6">
        <v>9</v>
      </c>
      <c r="D138" s="6">
        <v>106</v>
      </c>
      <c r="E138" s="6">
        <v>23</v>
      </c>
      <c r="F138" s="6">
        <v>467</v>
      </c>
      <c r="G138" s="6" t="s">
        <v>17676</v>
      </c>
      <c r="H138" s="6">
        <v>1000</v>
      </c>
      <c r="I138" s="7">
        <v>17382982</v>
      </c>
      <c r="J138" s="6" t="s">
        <v>4075</v>
      </c>
      <c r="K138" s="6" t="s">
        <v>2815</v>
      </c>
      <c r="L138" s="6" t="s">
        <v>17677</v>
      </c>
      <c r="M138" s="6">
        <v>5975</v>
      </c>
      <c r="N138" s="6">
        <v>2840</v>
      </c>
      <c r="O138" s="6" t="s">
        <v>13339</v>
      </c>
      <c r="P138" s="6">
        <v>0</v>
      </c>
      <c r="Q138" s="6" t="s">
        <v>17678</v>
      </c>
      <c r="R138" s="6" t="s">
        <v>17679</v>
      </c>
      <c r="S138" s="6">
        <v>33</v>
      </c>
      <c r="T138" s="6" t="s">
        <v>2778</v>
      </c>
      <c r="U138" s="6" t="s">
        <v>38</v>
      </c>
      <c r="V138" s="6" t="s">
        <v>585</v>
      </c>
      <c r="W138" s="7">
        <v>5000000</v>
      </c>
      <c r="X138" s="6">
        <v>2014</v>
      </c>
      <c r="Y138" s="6">
        <v>694</v>
      </c>
      <c r="Z138" s="6">
        <v>5.2</v>
      </c>
      <c r="AA138" s="6">
        <v>1.85</v>
      </c>
      <c r="AB138" s="6">
        <v>0</v>
      </c>
      <c r="AC138" s="7">
        <f>Table13[[#This Row],[gross]]-Table13[[#This Row],[budget]]</f>
        <v>12382982</v>
      </c>
    </row>
    <row r="139" spans="1:29" ht="12.75">
      <c r="A139" s="6" t="s">
        <v>28</v>
      </c>
      <c r="B139" s="6" t="s">
        <v>1744</v>
      </c>
      <c r="C139" s="6">
        <v>150</v>
      </c>
      <c r="D139" s="6">
        <v>107</v>
      </c>
      <c r="E139" s="6">
        <v>80</v>
      </c>
      <c r="F139" s="6">
        <v>252</v>
      </c>
      <c r="G139" s="6" t="s">
        <v>13835</v>
      </c>
      <c r="H139" s="6">
        <v>2000</v>
      </c>
      <c r="I139" s="7">
        <v>18004225</v>
      </c>
      <c r="J139" s="6" t="s">
        <v>1415</v>
      </c>
      <c r="K139" s="6" t="s">
        <v>4799</v>
      </c>
      <c r="L139" s="6" t="s">
        <v>13836</v>
      </c>
      <c r="M139" s="6">
        <v>28573</v>
      </c>
      <c r="N139" s="6">
        <v>3004</v>
      </c>
      <c r="O139" s="6" t="s">
        <v>9936</v>
      </c>
      <c r="P139" s="6">
        <v>2</v>
      </c>
      <c r="Q139" s="6" t="s">
        <v>13837</v>
      </c>
      <c r="R139" s="6" t="s">
        <v>13838</v>
      </c>
      <c r="S139" s="6">
        <v>87</v>
      </c>
      <c r="T139" s="6" t="s">
        <v>37</v>
      </c>
      <c r="U139" s="6" t="s">
        <v>38</v>
      </c>
      <c r="V139" s="6" t="s">
        <v>39</v>
      </c>
      <c r="W139" s="7">
        <v>13000000</v>
      </c>
      <c r="X139" s="6">
        <v>2013</v>
      </c>
      <c r="Y139" s="6">
        <v>257</v>
      </c>
      <c r="Z139" s="6">
        <v>5.7</v>
      </c>
      <c r="AA139" s="6">
        <v>2.35</v>
      </c>
      <c r="AB139" s="6">
        <v>5000</v>
      </c>
      <c r="AC139" s="7">
        <f>Table13[[#This Row],[gross]]-Table13[[#This Row],[budget]]</f>
        <v>5004225</v>
      </c>
    </row>
    <row r="140" spans="1:29" ht="12.75">
      <c r="A140" s="6" t="s">
        <v>28</v>
      </c>
      <c r="B140" s="6" t="s">
        <v>10287</v>
      </c>
      <c r="C140" s="6">
        <v>141</v>
      </c>
      <c r="D140" s="6">
        <v>112</v>
      </c>
      <c r="E140" s="6">
        <v>105</v>
      </c>
      <c r="F140" s="6">
        <v>748</v>
      </c>
      <c r="G140" s="6" t="s">
        <v>208</v>
      </c>
      <c r="H140" s="6">
        <v>18000</v>
      </c>
      <c r="I140" s="7">
        <v>317125</v>
      </c>
      <c r="J140" s="6" t="s">
        <v>214</v>
      </c>
      <c r="K140" s="6" t="s">
        <v>438</v>
      </c>
      <c r="L140" s="6" t="s">
        <v>18680</v>
      </c>
      <c r="M140" s="6">
        <v>23334</v>
      </c>
      <c r="N140" s="6">
        <v>25269</v>
      </c>
      <c r="O140" s="6" t="s">
        <v>1025</v>
      </c>
      <c r="P140" s="6">
        <v>0</v>
      </c>
      <c r="Q140" s="6" t="s">
        <v>18681</v>
      </c>
      <c r="R140" s="6" t="s">
        <v>18682</v>
      </c>
      <c r="S140" s="6">
        <v>87</v>
      </c>
      <c r="T140" s="6" t="s">
        <v>37</v>
      </c>
      <c r="U140" s="6" t="s">
        <v>370</v>
      </c>
      <c r="V140" s="6" t="s">
        <v>585</v>
      </c>
      <c r="W140" s="7">
        <v>16000000</v>
      </c>
      <c r="X140" s="6">
        <v>2013</v>
      </c>
      <c r="Y140" s="6">
        <v>6000</v>
      </c>
      <c r="Z140" s="6">
        <v>6.2</v>
      </c>
      <c r="AA140" s="6">
        <v>2.35</v>
      </c>
      <c r="AB140" s="6">
        <v>0</v>
      </c>
      <c r="AC140" s="7">
        <f>Table13[[#This Row],[gross]]-Table13[[#This Row],[budget]]</f>
        <v>-15682875</v>
      </c>
    </row>
    <row r="141" spans="1:29" ht="12.75">
      <c r="A141" s="6" t="s">
        <v>28</v>
      </c>
      <c r="B141" s="6" t="s">
        <v>4777</v>
      </c>
      <c r="C141" s="6">
        <v>178</v>
      </c>
      <c r="D141" s="6">
        <v>93</v>
      </c>
      <c r="E141" s="6">
        <v>45</v>
      </c>
      <c r="F141" s="6">
        <v>352</v>
      </c>
      <c r="G141" s="6" t="s">
        <v>4128</v>
      </c>
      <c r="H141" s="6">
        <v>9000</v>
      </c>
      <c r="I141" s="7">
        <v>25857987</v>
      </c>
      <c r="J141" s="6" t="s">
        <v>647</v>
      </c>
      <c r="K141" s="6" t="s">
        <v>776</v>
      </c>
      <c r="L141" s="6" t="s">
        <v>4778</v>
      </c>
      <c r="M141" s="6">
        <v>110614</v>
      </c>
      <c r="N141" s="6">
        <v>10185</v>
      </c>
      <c r="O141" s="6" t="s">
        <v>4779</v>
      </c>
      <c r="P141" s="6">
        <v>0</v>
      </c>
      <c r="Q141" s="6" t="s">
        <v>4780</v>
      </c>
      <c r="R141" s="6" t="s">
        <v>4781</v>
      </c>
      <c r="S141" s="6">
        <v>532</v>
      </c>
      <c r="T141" s="6" t="s">
        <v>37</v>
      </c>
      <c r="U141" s="6" t="s">
        <v>38</v>
      </c>
      <c r="V141" s="6" t="s">
        <v>39</v>
      </c>
      <c r="W141" s="7">
        <v>62000000</v>
      </c>
      <c r="X141" s="6">
        <v>2005</v>
      </c>
      <c r="Y141" s="6">
        <v>460</v>
      </c>
      <c r="Z141" s="6">
        <v>5.5</v>
      </c>
      <c r="AA141" s="6">
        <v>2.35</v>
      </c>
      <c r="AB141" s="6">
        <v>0</v>
      </c>
      <c r="AC141" s="7">
        <f>Table13[[#This Row],[gross]]-Table13[[#This Row],[budget]]</f>
        <v>-36142013</v>
      </c>
    </row>
    <row r="142" spans="1:29" ht="12.75">
      <c r="A142" s="6" t="s">
        <v>28</v>
      </c>
      <c r="B142" s="6" t="s">
        <v>912</v>
      </c>
      <c r="C142" s="6">
        <v>349</v>
      </c>
      <c r="D142" s="6">
        <v>100</v>
      </c>
      <c r="E142" s="6">
        <v>0</v>
      </c>
      <c r="F142" s="6">
        <v>894</v>
      </c>
      <c r="G142" s="6" t="s">
        <v>847</v>
      </c>
      <c r="H142" s="6">
        <v>10000</v>
      </c>
      <c r="I142" s="7">
        <v>60522097</v>
      </c>
      <c r="J142" s="6" t="s">
        <v>73</v>
      </c>
      <c r="K142" s="6" t="s">
        <v>166</v>
      </c>
      <c r="L142" s="6" t="s">
        <v>1226</v>
      </c>
      <c r="M142" s="6">
        <v>158720</v>
      </c>
      <c r="N142" s="6">
        <v>14168</v>
      </c>
      <c r="O142" s="6" t="s">
        <v>280</v>
      </c>
      <c r="P142" s="6">
        <v>0</v>
      </c>
      <c r="Q142" s="6" t="s">
        <v>1227</v>
      </c>
      <c r="R142" s="6" t="s">
        <v>1228</v>
      </c>
      <c r="S142" s="6">
        <v>744</v>
      </c>
      <c r="T142" s="6" t="s">
        <v>37</v>
      </c>
      <c r="U142" s="6" t="s">
        <v>38</v>
      </c>
      <c r="V142" s="6" t="s">
        <v>39</v>
      </c>
      <c r="W142" s="7">
        <v>130000000</v>
      </c>
      <c r="X142" s="6">
        <v>2013</v>
      </c>
      <c r="Y142" s="6">
        <v>943</v>
      </c>
      <c r="Z142" s="6">
        <v>4.9000000000000004</v>
      </c>
      <c r="AA142" s="6">
        <v>2.35</v>
      </c>
      <c r="AB142" s="6">
        <v>37000</v>
      </c>
      <c r="AC142" s="7">
        <f>Table13[[#This Row],[gross]]-Table13[[#This Row],[budget]]</f>
        <v>-69477903</v>
      </c>
    </row>
    <row r="143" spans="1:29" ht="12.75">
      <c r="A143" s="6" t="s">
        <v>28</v>
      </c>
      <c r="B143" s="6" t="s">
        <v>260</v>
      </c>
      <c r="C143" s="6">
        <v>117</v>
      </c>
      <c r="D143" s="6">
        <v>97</v>
      </c>
      <c r="E143" s="6">
        <v>420</v>
      </c>
      <c r="F143" s="6">
        <v>455</v>
      </c>
      <c r="G143" s="6" t="s">
        <v>252</v>
      </c>
      <c r="H143" s="6">
        <v>4000</v>
      </c>
      <c r="I143" s="7">
        <v>28328132</v>
      </c>
      <c r="J143" s="6" t="s">
        <v>4526</v>
      </c>
      <c r="K143" s="6" t="s">
        <v>493</v>
      </c>
      <c r="L143" s="6" t="s">
        <v>4527</v>
      </c>
      <c r="M143" s="6">
        <v>38298</v>
      </c>
      <c r="N143" s="6">
        <v>9814</v>
      </c>
      <c r="O143" s="6" t="s">
        <v>4528</v>
      </c>
      <c r="P143" s="6">
        <v>2</v>
      </c>
      <c r="Q143" s="6" t="s">
        <v>4529</v>
      </c>
      <c r="R143" s="6" t="s">
        <v>4530</v>
      </c>
      <c r="S143" s="6">
        <v>147</v>
      </c>
      <c r="T143" s="6" t="s">
        <v>37</v>
      </c>
      <c r="U143" s="6" t="s">
        <v>38</v>
      </c>
      <c r="V143" s="6" t="s">
        <v>39</v>
      </c>
      <c r="W143" s="7">
        <v>58000000</v>
      </c>
      <c r="X143" s="6">
        <v>2004</v>
      </c>
      <c r="Y143" s="6">
        <v>3000</v>
      </c>
      <c r="Z143" s="6">
        <v>6.3</v>
      </c>
      <c r="AA143" s="6">
        <v>2.35</v>
      </c>
      <c r="AB143" s="6">
        <v>782</v>
      </c>
      <c r="AC143" s="7">
        <f>Table13[[#This Row],[gross]]-Table13[[#This Row],[budget]]</f>
        <v>-29671868</v>
      </c>
    </row>
    <row r="144" spans="1:29" ht="12.75">
      <c r="A144" s="6" t="s">
        <v>28</v>
      </c>
      <c r="B144" s="6" t="s">
        <v>18331</v>
      </c>
      <c r="C144" s="6">
        <v>138</v>
      </c>
      <c r="D144" s="6">
        <v>104</v>
      </c>
      <c r="E144" s="6">
        <v>0</v>
      </c>
      <c r="F144" s="6">
        <v>329</v>
      </c>
      <c r="G144" s="6" t="s">
        <v>3335</v>
      </c>
      <c r="H144" s="6">
        <v>14000</v>
      </c>
      <c r="I144" s="7">
        <v>108229</v>
      </c>
      <c r="J144" s="6" t="s">
        <v>6132</v>
      </c>
      <c r="K144" s="6" t="s">
        <v>228</v>
      </c>
      <c r="L144" s="6" t="s">
        <v>18332</v>
      </c>
      <c r="M144" s="6">
        <v>30836</v>
      </c>
      <c r="N144" s="6">
        <v>15860</v>
      </c>
      <c r="O144" s="6" t="s">
        <v>5096</v>
      </c>
      <c r="P144" s="6">
        <v>1</v>
      </c>
      <c r="Q144" s="6" t="s">
        <v>18333</v>
      </c>
      <c r="R144" s="6" t="s">
        <v>18334</v>
      </c>
      <c r="S144" s="6">
        <v>137</v>
      </c>
      <c r="T144" s="6" t="s">
        <v>37</v>
      </c>
      <c r="U144" s="6" t="s">
        <v>38</v>
      </c>
      <c r="V144" s="6" t="s">
        <v>585</v>
      </c>
      <c r="W144" s="7">
        <v>4500000</v>
      </c>
      <c r="X144" s="6">
        <v>2009</v>
      </c>
      <c r="Y144" s="6">
        <v>1000</v>
      </c>
      <c r="Z144" s="6">
        <v>5.9</v>
      </c>
      <c r="AA144" s="6">
        <v>2.35</v>
      </c>
      <c r="AB144" s="6">
        <v>7000</v>
      </c>
      <c r="AC144" s="7">
        <f>Table13[[#This Row],[gross]]-Table13[[#This Row],[budget]]</f>
        <v>-4391771</v>
      </c>
    </row>
    <row r="145" spans="1:29" ht="12.75">
      <c r="A145" s="6" t="s">
        <v>28</v>
      </c>
      <c r="B145" s="6" t="s">
        <v>4699</v>
      </c>
      <c r="C145" s="6">
        <v>76</v>
      </c>
      <c r="D145" s="6">
        <v>110</v>
      </c>
      <c r="E145" s="6">
        <v>534</v>
      </c>
      <c r="F145" s="6">
        <v>511</v>
      </c>
      <c r="G145" s="6" t="s">
        <v>4699</v>
      </c>
      <c r="H145" s="6">
        <v>865</v>
      </c>
      <c r="I145" s="7">
        <v>5881504</v>
      </c>
      <c r="J145" s="6" t="s">
        <v>6939</v>
      </c>
      <c r="K145" s="6" t="s">
        <v>5969</v>
      </c>
      <c r="L145" s="6" t="s">
        <v>6940</v>
      </c>
      <c r="M145" s="6">
        <v>5917</v>
      </c>
      <c r="N145" s="6">
        <v>2972</v>
      </c>
      <c r="O145" s="6" t="s">
        <v>5357</v>
      </c>
      <c r="P145" s="6">
        <v>2</v>
      </c>
      <c r="Q145" s="6" t="s">
        <v>6941</v>
      </c>
      <c r="R145" s="6" t="s">
        <v>6942</v>
      </c>
      <c r="S145" s="6">
        <v>50</v>
      </c>
      <c r="T145" s="6" t="s">
        <v>37</v>
      </c>
      <c r="U145" s="6" t="s">
        <v>38</v>
      </c>
      <c r="V145" s="6" t="s">
        <v>39</v>
      </c>
      <c r="W145" s="7">
        <v>39000000</v>
      </c>
      <c r="X145" s="6">
        <v>2004</v>
      </c>
      <c r="Y145" s="6">
        <v>534</v>
      </c>
      <c r="Z145" s="6">
        <v>5.3</v>
      </c>
      <c r="AA145" s="6">
        <v>2.35</v>
      </c>
      <c r="AB145" s="6">
        <v>177</v>
      </c>
      <c r="AC145" s="7">
        <f>Table13[[#This Row],[gross]]-Table13[[#This Row],[budget]]</f>
        <v>-33118496</v>
      </c>
    </row>
    <row r="146" spans="1:29" ht="12.75">
      <c r="A146" s="6" t="s">
        <v>28</v>
      </c>
      <c r="B146" s="6" t="s">
        <v>9305</v>
      </c>
      <c r="C146" s="6">
        <v>55</v>
      </c>
      <c r="D146" s="6">
        <v>100</v>
      </c>
      <c r="E146" s="6">
        <v>8</v>
      </c>
      <c r="F146" s="6">
        <v>588</v>
      </c>
      <c r="G146" s="6" t="s">
        <v>8305</v>
      </c>
      <c r="H146" s="6">
        <v>1000</v>
      </c>
      <c r="I146" s="7">
        <v>23222861</v>
      </c>
      <c r="J146" s="6" t="s">
        <v>9306</v>
      </c>
      <c r="K146" s="6" t="s">
        <v>6008</v>
      </c>
      <c r="L146" s="6" t="s">
        <v>9307</v>
      </c>
      <c r="M146" s="6">
        <v>11092</v>
      </c>
      <c r="N146" s="6">
        <v>3742</v>
      </c>
      <c r="O146" s="6" t="s">
        <v>789</v>
      </c>
      <c r="P146" s="6">
        <v>4</v>
      </c>
      <c r="Q146" s="6" t="s">
        <v>9308</v>
      </c>
      <c r="R146" s="6" t="s">
        <v>9309</v>
      </c>
      <c r="S146" s="6">
        <v>44</v>
      </c>
      <c r="T146" s="6" t="s">
        <v>37</v>
      </c>
      <c r="U146" s="6" t="s">
        <v>38</v>
      </c>
      <c r="V146" s="6" t="s">
        <v>95</v>
      </c>
      <c r="W146" s="7">
        <v>26000000</v>
      </c>
      <c r="X146" s="6">
        <v>2004</v>
      </c>
      <c r="Y146" s="6">
        <v>934</v>
      </c>
      <c r="Z146" s="6">
        <v>4.5</v>
      </c>
      <c r="AA146" s="6">
        <v>2.35</v>
      </c>
      <c r="AB146" s="6">
        <v>167</v>
      </c>
      <c r="AC146" s="7">
        <f>Table13[[#This Row],[gross]]-Table13[[#This Row],[budget]]</f>
        <v>-2777139</v>
      </c>
    </row>
    <row r="147" spans="1:29" ht="12.75">
      <c r="A147" s="6" t="s">
        <v>28</v>
      </c>
      <c r="B147" s="6" t="s">
        <v>4370</v>
      </c>
      <c r="C147" s="6">
        <v>79</v>
      </c>
      <c r="D147" s="6">
        <v>102</v>
      </c>
      <c r="E147" s="6">
        <v>91</v>
      </c>
      <c r="F147" s="6">
        <v>434</v>
      </c>
      <c r="G147" s="6" t="s">
        <v>8305</v>
      </c>
      <c r="H147" s="6">
        <v>1000</v>
      </c>
      <c r="I147" s="7">
        <v>47285499</v>
      </c>
      <c r="J147" s="6" t="s">
        <v>9536</v>
      </c>
      <c r="K147" s="6" t="s">
        <v>6008</v>
      </c>
      <c r="L147" s="6" t="s">
        <v>9537</v>
      </c>
      <c r="M147" s="6">
        <v>26755</v>
      </c>
      <c r="N147" s="6">
        <v>3037</v>
      </c>
      <c r="O147" s="6" t="s">
        <v>9538</v>
      </c>
      <c r="P147" s="6">
        <v>3</v>
      </c>
      <c r="Q147" s="6" t="s">
        <v>9539</v>
      </c>
      <c r="R147" s="6" t="s">
        <v>9540</v>
      </c>
      <c r="S147" s="6">
        <v>104</v>
      </c>
      <c r="T147" s="6" t="s">
        <v>37</v>
      </c>
      <c r="U147" s="6" t="s">
        <v>38</v>
      </c>
      <c r="V147" s="6" t="s">
        <v>95</v>
      </c>
      <c r="W147" s="7">
        <v>26000000</v>
      </c>
      <c r="X147" s="6">
        <v>2003</v>
      </c>
      <c r="Y147" s="6">
        <v>934</v>
      </c>
      <c r="Z147" s="6">
        <v>5</v>
      </c>
      <c r="AA147" s="6">
        <v>2.35</v>
      </c>
      <c r="AB147" s="6">
        <v>542</v>
      </c>
      <c r="AC147" s="7">
        <f>Table13[[#This Row],[gross]]-Table13[[#This Row],[budget]]</f>
        <v>21285499</v>
      </c>
    </row>
    <row r="148" spans="1:29" ht="12.75">
      <c r="A148" s="6" t="s">
        <v>28</v>
      </c>
      <c r="B148" s="6" t="s">
        <v>3563</v>
      </c>
      <c r="C148" s="6">
        <v>180</v>
      </c>
      <c r="D148" s="6">
        <v>141</v>
      </c>
      <c r="E148" s="6">
        <v>448</v>
      </c>
      <c r="F148" s="6">
        <v>334</v>
      </c>
      <c r="G148" s="6" t="s">
        <v>3564</v>
      </c>
      <c r="H148" s="6">
        <v>614</v>
      </c>
      <c r="I148" s="7">
        <v>617840</v>
      </c>
      <c r="J148" s="6" t="s">
        <v>3565</v>
      </c>
      <c r="K148" s="6" t="s">
        <v>3566</v>
      </c>
      <c r="L148" s="6" t="s">
        <v>3567</v>
      </c>
      <c r="M148" s="6">
        <v>52496</v>
      </c>
      <c r="N148" s="6">
        <v>1829</v>
      </c>
      <c r="O148" s="6" t="s">
        <v>3568</v>
      </c>
      <c r="P148" s="6">
        <v>2</v>
      </c>
      <c r="Q148" s="6" t="s">
        <v>3569</v>
      </c>
      <c r="R148" s="6" t="s">
        <v>3570</v>
      </c>
      <c r="S148" s="6">
        <v>172</v>
      </c>
      <c r="T148" s="6" t="s">
        <v>37</v>
      </c>
      <c r="U148" s="6" t="s">
        <v>3571</v>
      </c>
      <c r="V148" s="6" t="s">
        <v>585</v>
      </c>
      <c r="W148" s="7">
        <v>70000000</v>
      </c>
      <c r="X148" s="6">
        <v>2009</v>
      </c>
      <c r="Y148" s="6">
        <v>451</v>
      </c>
      <c r="Z148" s="6">
        <v>7.2</v>
      </c>
      <c r="AA148" s="6">
        <v>2.35</v>
      </c>
      <c r="AB148" s="6">
        <v>29000</v>
      </c>
      <c r="AC148" s="7">
        <f>Table13[[#This Row],[gross]]-Table13[[#This Row],[budget]]</f>
        <v>-69382160</v>
      </c>
    </row>
    <row r="149" spans="1:29" ht="12.75">
      <c r="A149" s="6" t="s">
        <v>28</v>
      </c>
      <c r="B149" s="6" t="s">
        <v>16797</v>
      </c>
      <c r="C149" s="6">
        <v>63</v>
      </c>
      <c r="D149" s="6">
        <v>125</v>
      </c>
      <c r="E149" s="6">
        <v>4</v>
      </c>
      <c r="F149" s="6">
        <v>36</v>
      </c>
      <c r="G149" s="6" t="s">
        <v>16798</v>
      </c>
      <c r="H149" s="6">
        <v>177</v>
      </c>
      <c r="I149" s="7">
        <v>927107</v>
      </c>
      <c r="J149" s="6" t="s">
        <v>12009</v>
      </c>
      <c r="K149" s="6" t="s">
        <v>16799</v>
      </c>
      <c r="L149" s="6" t="s">
        <v>16800</v>
      </c>
      <c r="M149" s="6">
        <v>5153</v>
      </c>
      <c r="N149" s="6">
        <v>333</v>
      </c>
      <c r="O149" s="6" t="s">
        <v>16801</v>
      </c>
      <c r="P149" s="6">
        <v>1</v>
      </c>
      <c r="Q149" s="6" t="s">
        <v>16802</v>
      </c>
      <c r="R149" s="6" t="s">
        <v>16803</v>
      </c>
      <c r="S149" s="6">
        <v>51</v>
      </c>
      <c r="T149" s="6" t="s">
        <v>8731</v>
      </c>
      <c r="U149" s="6" t="s">
        <v>767</v>
      </c>
      <c r="W149" s="7">
        <v>15000000</v>
      </c>
      <c r="X149" s="6">
        <v>1999</v>
      </c>
      <c r="Y149" s="6">
        <v>66</v>
      </c>
      <c r="Z149" s="6">
        <v>7.3</v>
      </c>
      <c r="AA149" s="6">
        <v>1.85</v>
      </c>
      <c r="AB149" s="6">
        <v>687</v>
      </c>
      <c r="AC149" s="7">
        <f>Table13[[#This Row],[gross]]-Table13[[#This Row],[budget]]</f>
        <v>-14072893</v>
      </c>
    </row>
    <row r="150" spans="1:29" ht="12.75">
      <c r="A150" s="6" t="s">
        <v>28</v>
      </c>
      <c r="B150" s="6" t="s">
        <v>7142</v>
      </c>
      <c r="C150" s="6">
        <v>35</v>
      </c>
      <c r="D150" s="6">
        <v>98</v>
      </c>
      <c r="E150" s="6">
        <v>188</v>
      </c>
      <c r="F150" s="6">
        <v>693</v>
      </c>
      <c r="G150" s="6" t="s">
        <v>3833</v>
      </c>
      <c r="H150" s="6">
        <v>2000</v>
      </c>
      <c r="I150" s="7">
        <v>24629916</v>
      </c>
      <c r="J150" s="6" t="s">
        <v>7445</v>
      </c>
      <c r="K150" s="6" t="s">
        <v>4371</v>
      </c>
      <c r="L150" s="6" t="s">
        <v>19231</v>
      </c>
      <c r="M150" s="6">
        <v>12942</v>
      </c>
      <c r="N150" s="6">
        <v>4277</v>
      </c>
      <c r="O150" s="6" t="s">
        <v>2032</v>
      </c>
      <c r="P150" s="6">
        <v>0</v>
      </c>
      <c r="Q150" s="6" t="s">
        <v>19232</v>
      </c>
      <c r="R150" s="6" t="s">
        <v>19233</v>
      </c>
      <c r="S150" s="6">
        <v>34</v>
      </c>
      <c r="T150" s="6" t="s">
        <v>37</v>
      </c>
      <c r="U150" s="6" t="s">
        <v>38</v>
      </c>
      <c r="V150" s="6" t="s">
        <v>95</v>
      </c>
      <c r="W150" s="7">
        <v>3000000</v>
      </c>
      <c r="X150" s="6">
        <v>1997</v>
      </c>
      <c r="Y150" s="6">
        <v>970</v>
      </c>
      <c r="Z150" s="6">
        <v>5.0999999999999996</v>
      </c>
      <c r="AA150" s="6">
        <v>1.85</v>
      </c>
      <c r="AB150" s="6">
        <v>902</v>
      </c>
      <c r="AC150" s="7">
        <f>Table13[[#This Row],[gross]]-Table13[[#This Row],[budget]]</f>
        <v>21629916</v>
      </c>
    </row>
    <row r="151" spans="1:29" ht="12.75">
      <c r="A151" s="6" t="s">
        <v>28</v>
      </c>
      <c r="B151" s="6" t="s">
        <v>710</v>
      </c>
      <c r="C151" s="6">
        <v>142</v>
      </c>
      <c r="D151" s="6">
        <v>124</v>
      </c>
      <c r="E151" s="6">
        <v>249</v>
      </c>
      <c r="F151" s="6">
        <v>936</v>
      </c>
      <c r="G151" s="6" t="s">
        <v>440</v>
      </c>
      <c r="H151" s="6">
        <v>11000</v>
      </c>
      <c r="I151" s="7">
        <v>172620724</v>
      </c>
      <c r="J151" s="6" t="s">
        <v>712</v>
      </c>
      <c r="K151" s="6" t="s">
        <v>391</v>
      </c>
      <c r="L151" s="6" t="s">
        <v>2323</v>
      </c>
      <c r="M151" s="6">
        <v>146134</v>
      </c>
      <c r="N151" s="6">
        <v>23603</v>
      </c>
      <c r="O151" s="6" t="s">
        <v>2324</v>
      </c>
      <c r="P151" s="6">
        <v>1</v>
      </c>
      <c r="Q151" s="6" t="s">
        <v>2325</v>
      </c>
      <c r="R151" s="6" t="s">
        <v>2326</v>
      </c>
      <c r="S151" s="6">
        <v>393</v>
      </c>
      <c r="T151" s="6" t="s">
        <v>37</v>
      </c>
      <c r="U151" s="6" t="s">
        <v>38</v>
      </c>
      <c r="V151" s="6" t="s">
        <v>585</v>
      </c>
      <c r="W151" s="7">
        <v>85000000</v>
      </c>
      <c r="X151" s="6">
        <v>1997</v>
      </c>
      <c r="Y151" s="6">
        <v>10000</v>
      </c>
      <c r="Z151" s="6">
        <v>6.4</v>
      </c>
      <c r="AA151" s="6">
        <v>2.35</v>
      </c>
      <c r="AB151" s="6">
        <v>0</v>
      </c>
      <c r="AC151" s="7">
        <f>Table13[[#This Row],[gross]]-Table13[[#This Row],[budget]]</f>
        <v>87620724</v>
      </c>
    </row>
    <row r="152" spans="1:29" ht="12.75">
      <c r="A152" s="6" t="s">
        <v>28</v>
      </c>
      <c r="B152" s="6" t="s">
        <v>3613</v>
      </c>
      <c r="C152" s="6">
        <v>9</v>
      </c>
      <c r="D152" s="6">
        <v>91</v>
      </c>
      <c r="E152" s="6">
        <v>38</v>
      </c>
      <c r="F152" s="6">
        <v>117</v>
      </c>
      <c r="G152" s="6" t="s">
        <v>5515</v>
      </c>
      <c r="H152" s="6">
        <v>584</v>
      </c>
      <c r="I152" s="7">
        <v>2850263</v>
      </c>
      <c r="J152" s="6" t="s">
        <v>21401</v>
      </c>
      <c r="K152" s="6" t="s">
        <v>11734</v>
      </c>
      <c r="L152" s="6" t="s">
        <v>21402</v>
      </c>
      <c r="M152" s="6">
        <v>5061</v>
      </c>
      <c r="N152" s="6">
        <v>1218</v>
      </c>
      <c r="O152" s="6" t="s">
        <v>21403</v>
      </c>
      <c r="P152" s="6">
        <v>0</v>
      </c>
      <c r="Q152" s="6" t="s">
        <v>21404</v>
      </c>
      <c r="R152" s="6" t="s">
        <v>21405</v>
      </c>
      <c r="S152" s="6">
        <v>70</v>
      </c>
      <c r="T152" s="6" t="s">
        <v>37</v>
      </c>
      <c r="U152" s="6" t="s">
        <v>38</v>
      </c>
      <c r="V152" s="6" t="s">
        <v>95</v>
      </c>
      <c r="W152" s="7">
        <v>2600000</v>
      </c>
      <c r="X152" s="6">
        <v>1993</v>
      </c>
      <c r="Y152" s="6">
        <v>399</v>
      </c>
      <c r="Z152" s="6">
        <v>6.2</v>
      </c>
      <c r="AA152" s="6">
        <v>1.85</v>
      </c>
      <c r="AB152" s="6">
        <v>0</v>
      </c>
      <c r="AC152" s="7">
        <f>Table13[[#This Row],[gross]]-Table13[[#This Row],[budget]]</f>
        <v>250263</v>
      </c>
    </row>
    <row r="153" spans="1:29" ht="12.75">
      <c r="A153" s="6" t="s">
        <v>28</v>
      </c>
      <c r="B153" s="6" t="s">
        <v>18867</v>
      </c>
      <c r="C153" s="6">
        <v>134</v>
      </c>
      <c r="D153" s="6">
        <v>88</v>
      </c>
      <c r="E153" s="6">
        <v>104</v>
      </c>
      <c r="F153" s="6">
        <v>318</v>
      </c>
      <c r="G153" s="6" t="s">
        <v>18868</v>
      </c>
      <c r="H153" s="6">
        <v>628</v>
      </c>
      <c r="I153" s="7">
        <v>83400000</v>
      </c>
      <c r="J153" s="6" t="s">
        <v>1671</v>
      </c>
      <c r="K153" s="6" t="s">
        <v>18869</v>
      </c>
      <c r="L153" s="6" t="s">
        <v>18870</v>
      </c>
      <c r="M153" s="6">
        <v>160281</v>
      </c>
      <c r="N153" s="6">
        <v>2726</v>
      </c>
      <c r="O153" s="6" t="s">
        <v>18871</v>
      </c>
      <c r="P153" s="6">
        <v>0</v>
      </c>
      <c r="Q153" s="6" t="s">
        <v>18872</v>
      </c>
      <c r="R153" s="6" t="s">
        <v>18873</v>
      </c>
      <c r="S153" s="6">
        <v>427</v>
      </c>
      <c r="T153" s="6" t="s">
        <v>37</v>
      </c>
      <c r="U153" s="6" t="s">
        <v>38</v>
      </c>
      <c r="V153" s="6" t="s">
        <v>95</v>
      </c>
      <c r="W153" s="7">
        <v>3500000</v>
      </c>
      <c r="X153" s="6">
        <v>1980</v>
      </c>
      <c r="Y153" s="6">
        <v>575</v>
      </c>
      <c r="Z153" s="6">
        <v>7.8</v>
      </c>
      <c r="AA153" s="6">
        <v>1.85</v>
      </c>
      <c r="AB153" s="6">
        <v>16000</v>
      </c>
      <c r="AC153" s="7">
        <f>Table13[[#This Row],[gross]]-Table13[[#This Row],[budget]]</f>
        <v>79900000</v>
      </c>
    </row>
    <row r="154" spans="1:29" ht="12.75">
      <c r="A154" s="6" t="s">
        <v>28</v>
      </c>
      <c r="B154" s="6" t="s">
        <v>11441</v>
      </c>
      <c r="C154" s="6">
        <v>150</v>
      </c>
      <c r="D154" s="6">
        <v>124</v>
      </c>
      <c r="E154" s="6">
        <v>78</v>
      </c>
      <c r="F154" s="6">
        <v>4</v>
      </c>
      <c r="G154" s="6" t="s">
        <v>16255</v>
      </c>
      <c r="H154" s="6">
        <v>6</v>
      </c>
      <c r="I154" s="7">
        <v>439162</v>
      </c>
      <c r="J154" s="6" t="s">
        <v>16256</v>
      </c>
      <c r="K154" s="6" t="s">
        <v>16257</v>
      </c>
      <c r="L154" s="6" t="s">
        <v>16258</v>
      </c>
      <c r="M154" s="6">
        <v>106160</v>
      </c>
      <c r="N154" s="6">
        <v>28</v>
      </c>
      <c r="O154" s="6" t="s">
        <v>16259</v>
      </c>
      <c r="P154" s="6">
        <v>0</v>
      </c>
      <c r="Q154" s="6" t="s">
        <v>16260</v>
      </c>
      <c r="R154" s="6" t="s">
        <v>16261</v>
      </c>
      <c r="S154" s="6">
        <v>430</v>
      </c>
      <c r="T154" s="6" t="s">
        <v>676</v>
      </c>
      <c r="U154" s="6" t="s">
        <v>677</v>
      </c>
      <c r="V154" s="6" t="s">
        <v>585</v>
      </c>
      <c r="W154" s="7">
        <v>1100000000</v>
      </c>
      <c r="X154" s="6">
        <v>1988</v>
      </c>
      <c r="Y154" s="6">
        <v>5</v>
      </c>
      <c r="Z154" s="6">
        <v>8.1</v>
      </c>
      <c r="AA154" s="6">
        <v>1.85</v>
      </c>
      <c r="AB154" s="6">
        <v>0</v>
      </c>
      <c r="AC154" s="7">
        <f>Table13[[#This Row],[gross]]-Table13[[#This Row],[budget]]</f>
        <v>-1099560838</v>
      </c>
    </row>
    <row r="155" spans="1:29" ht="12.75">
      <c r="A155" s="6" t="s">
        <v>28</v>
      </c>
      <c r="B155" s="6" t="s">
        <v>1658</v>
      </c>
      <c r="C155" s="6">
        <v>124</v>
      </c>
      <c r="D155" s="6">
        <v>90</v>
      </c>
      <c r="E155" s="6">
        <v>63</v>
      </c>
      <c r="F155" s="6">
        <v>631</v>
      </c>
      <c r="G155" s="6" t="s">
        <v>1986</v>
      </c>
      <c r="H155" s="6">
        <v>49000</v>
      </c>
      <c r="I155" s="7">
        <v>217350219</v>
      </c>
      <c r="J155" s="6" t="s">
        <v>89</v>
      </c>
      <c r="K155" s="6" t="s">
        <v>811</v>
      </c>
      <c r="L155" s="6" t="s">
        <v>8826</v>
      </c>
      <c r="M155" s="6">
        <v>260939</v>
      </c>
      <c r="N155" s="6">
        <v>52970</v>
      </c>
      <c r="O155" s="6" t="s">
        <v>8827</v>
      </c>
      <c r="P155" s="6">
        <v>0</v>
      </c>
      <c r="Q155" s="6" t="s">
        <v>8828</v>
      </c>
      <c r="R155" s="6" t="s">
        <v>8829</v>
      </c>
      <c r="S155" s="6">
        <v>244</v>
      </c>
      <c r="T155" s="6" t="s">
        <v>37</v>
      </c>
      <c r="U155" s="6" t="s">
        <v>38</v>
      </c>
      <c r="V155" s="6" t="s">
        <v>277</v>
      </c>
      <c r="W155" s="7">
        <v>28000000</v>
      </c>
      <c r="X155" s="6">
        <v>1992</v>
      </c>
      <c r="Y155" s="6">
        <v>2000</v>
      </c>
      <c r="Z155" s="6">
        <v>8</v>
      </c>
      <c r="AA155" s="6">
        <v>1.33</v>
      </c>
      <c r="AB155" s="6">
        <v>0</v>
      </c>
      <c r="AC155" s="7">
        <f>Table13[[#This Row],[gross]]-Table13[[#This Row],[budget]]</f>
        <v>189350219</v>
      </c>
    </row>
    <row r="156" spans="1:29" ht="12.75">
      <c r="A156" s="6" t="s">
        <v>28</v>
      </c>
      <c r="B156" s="6" t="s">
        <v>16392</v>
      </c>
      <c r="C156" s="6">
        <v>222</v>
      </c>
      <c r="D156" s="6">
        <v>113</v>
      </c>
      <c r="E156" s="6">
        <v>127</v>
      </c>
      <c r="F156" s="6">
        <v>373</v>
      </c>
      <c r="G156" s="6" t="s">
        <v>15449</v>
      </c>
      <c r="H156" s="6">
        <v>3000</v>
      </c>
      <c r="I156" s="7">
        <v>3014541</v>
      </c>
      <c r="J156" s="6" t="s">
        <v>3409</v>
      </c>
      <c r="K156" s="6" t="s">
        <v>14341</v>
      </c>
      <c r="L156" s="6" t="s">
        <v>16393</v>
      </c>
      <c r="M156" s="6">
        <v>19616</v>
      </c>
      <c r="N156" s="6">
        <v>4370</v>
      </c>
      <c r="O156" s="6" t="s">
        <v>8788</v>
      </c>
      <c r="P156" s="6">
        <v>3</v>
      </c>
      <c r="Q156" s="6" t="s">
        <v>16394</v>
      </c>
      <c r="R156" s="6" t="s">
        <v>16395</v>
      </c>
      <c r="S156" s="6">
        <v>98</v>
      </c>
      <c r="T156" s="6" t="s">
        <v>37</v>
      </c>
      <c r="U156" s="6" t="s">
        <v>56</v>
      </c>
      <c r="V156" s="6" t="s">
        <v>585</v>
      </c>
      <c r="W156" s="7">
        <v>8000000</v>
      </c>
      <c r="X156" s="6">
        <v>2011</v>
      </c>
      <c r="Y156" s="6">
        <v>415</v>
      </c>
      <c r="Z156" s="6">
        <v>6.7</v>
      </c>
      <c r="AA156" s="6">
        <v>2.35</v>
      </c>
      <c r="AB156" s="6">
        <v>0</v>
      </c>
      <c r="AC156" s="7">
        <f>Table13[[#This Row],[gross]]-Table13[[#This Row],[budget]]</f>
        <v>-4985459</v>
      </c>
    </row>
    <row r="157" spans="1:29" ht="12.75">
      <c r="A157" s="6" t="s">
        <v>28</v>
      </c>
      <c r="B157" s="6" t="s">
        <v>120</v>
      </c>
      <c r="C157" s="6">
        <v>37</v>
      </c>
      <c r="D157" s="6">
        <v>97</v>
      </c>
      <c r="E157" s="6">
        <v>18000</v>
      </c>
      <c r="F157" s="6">
        <v>977</v>
      </c>
      <c r="G157" s="6" t="s">
        <v>308</v>
      </c>
      <c r="H157" s="6">
        <v>10000</v>
      </c>
      <c r="I157" s="7">
        <v>326308</v>
      </c>
      <c r="J157" s="6" t="s">
        <v>2125</v>
      </c>
      <c r="K157" s="6" t="s">
        <v>2824</v>
      </c>
      <c r="L157" s="6" t="s">
        <v>17944</v>
      </c>
      <c r="M157" s="6">
        <v>6632</v>
      </c>
      <c r="N157" s="6">
        <v>13718</v>
      </c>
      <c r="O157" s="6" t="s">
        <v>5619</v>
      </c>
      <c r="P157" s="6">
        <v>3</v>
      </c>
      <c r="Q157" s="6" t="s">
        <v>17945</v>
      </c>
      <c r="R157" s="6" t="s">
        <v>17946</v>
      </c>
      <c r="S157" s="6">
        <v>69</v>
      </c>
      <c r="T157" s="6" t="s">
        <v>37</v>
      </c>
      <c r="U157" s="6" t="s">
        <v>38</v>
      </c>
      <c r="V157" s="6" t="s">
        <v>585</v>
      </c>
      <c r="W157" s="7">
        <v>5000000</v>
      </c>
      <c r="X157" s="6">
        <v>1996</v>
      </c>
      <c r="Y157" s="6">
        <v>1000</v>
      </c>
      <c r="Z157" s="6">
        <v>6.1</v>
      </c>
      <c r="AA157" s="6">
        <v>2.35</v>
      </c>
      <c r="AB157" s="6">
        <v>225</v>
      </c>
      <c r="AC157" s="7">
        <f>Table13[[#This Row],[gross]]-Table13[[#This Row],[budget]]</f>
        <v>-4673692</v>
      </c>
    </row>
    <row r="158" spans="1:29" ht="12.75">
      <c r="A158" s="6" t="s">
        <v>28</v>
      </c>
      <c r="B158" s="6" t="s">
        <v>3891</v>
      </c>
      <c r="C158" s="6">
        <v>73</v>
      </c>
      <c r="D158" s="6">
        <v>96</v>
      </c>
      <c r="E158" s="6">
        <v>0</v>
      </c>
      <c r="F158" s="6">
        <v>130</v>
      </c>
      <c r="G158" s="6" t="s">
        <v>8575</v>
      </c>
      <c r="H158" s="6">
        <v>372</v>
      </c>
      <c r="I158" s="7">
        <v>14208384</v>
      </c>
      <c r="J158" s="6" t="s">
        <v>1681</v>
      </c>
      <c r="K158" s="6" t="s">
        <v>2766</v>
      </c>
      <c r="L158" s="6" t="s">
        <v>8576</v>
      </c>
      <c r="M158" s="6">
        <v>11520</v>
      </c>
      <c r="N158" s="6">
        <v>977</v>
      </c>
      <c r="O158" s="6" t="s">
        <v>8577</v>
      </c>
      <c r="P158" s="6">
        <v>2</v>
      </c>
      <c r="Q158" s="6" t="s">
        <v>8578</v>
      </c>
      <c r="R158" s="6" t="s">
        <v>8579</v>
      </c>
      <c r="S158" s="6">
        <v>105</v>
      </c>
      <c r="T158" s="6" t="s">
        <v>37</v>
      </c>
      <c r="U158" s="6" t="s">
        <v>38</v>
      </c>
      <c r="V158" s="6" t="s">
        <v>39</v>
      </c>
      <c r="W158" s="7">
        <v>30000000</v>
      </c>
      <c r="X158" s="6">
        <v>2003</v>
      </c>
      <c r="Y158" s="6">
        <v>206</v>
      </c>
      <c r="Z158" s="6">
        <v>5.6</v>
      </c>
      <c r="AA158" s="6">
        <v>1.85</v>
      </c>
      <c r="AB158" s="6">
        <v>625</v>
      </c>
      <c r="AC158" s="7">
        <f>Table13[[#This Row],[gross]]-Table13[[#This Row],[budget]]</f>
        <v>-15791616</v>
      </c>
    </row>
    <row r="159" spans="1:29" ht="12.75">
      <c r="A159" s="6" t="s">
        <v>28</v>
      </c>
      <c r="B159" s="6" t="s">
        <v>499</v>
      </c>
      <c r="C159" s="6">
        <v>211</v>
      </c>
      <c r="D159" s="6">
        <v>101</v>
      </c>
      <c r="E159" s="6">
        <v>357</v>
      </c>
      <c r="F159" s="6">
        <v>374</v>
      </c>
      <c r="G159" s="6" t="s">
        <v>1019</v>
      </c>
      <c r="H159" s="6">
        <v>907</v>
      </c>
      <c r="I159" s="7">
        <v>25863915</v>
      </c>
      <c r="J159" s="6" t="s">
        <v>1199</v>
      </c>
      <c r="K159" s="6" t="s">
        <v>7512</v>
      </c>
      <c r="L159" s="6" t="s">
        <v>7513</v>
      </c>
      <c r="M159" s="6">
        <v>28257</v>
      </c>
      <c r="N159" s="6">
        <v>2471</v>
      </c>
      <c r="O159" s="6" t="s">
        <v>7514</v>
      </c>
      <c r="P159" s="6">
        <v>0</v>
      </c>
      <c r="Q159" s="6" t="s">
        <v>7515</v>
      </c>
      <c r="R159" s="6" t="s">
        <v>7516</v>
      </c>
      <c r="S159" s="6">
        <v>151</v>
      </c>
      <c r="T159" s="6" t="s">
        <v>37</v>
      </c>
      <c r="U159" s="6" t="s">
        <v>38</v>
      </c>
      <c r="V159" s="6" t="s">
        <v>39</v>
      </c>
      <c r="W159" s="7">
        <v>35000000</v>
      </c>
      <c r="X159" s="6">
        <v>2012</v>
      </c>
      <c r="Y159" s="6">
        <v>445</v>
      </c>
      <c r="Z159" s="6">
        <v>5.0999999999999996</v>
      </c>
      <c r="AA159" s="6">
        <v>2.35</v>
      </c>
      <c r="AB159" s="6">
        <v>11000</v>
      </c>
      <c r="AC159" s="7">
        <f>Table13[[#This Row],[gross]]-Table13[[#This Row],[budget]]</f>
        <v>-9136085</v>
      </c>
    </row>
    <row r="160" spans="1:29" ht="12.75">
      <c r="A160" s="6" t="s">
        <v>28</v>
      </c>
      <c r="B160" s="6" t="s">
        <v>6854</v>
      </c>
      <c r="C160" s="6">
        <v>66</v>
      </c>
      <c r="D160" s="6">
        <v>93</v>
      </c>
      <c r="E160" s="6">
        <v>13</v>
      </c>
      <c r="F160" s="6">
        <v>173</v>
      </c>
      <c r="G160" s="6" t="s">
        <v>4128</v>
      </c>
      <c r="H160" s="6">
        <v>15000</v>
      </c>
      <c r="I160" s="7">
        <v>652526</v>
      </c>
      <c r="J160" s="6" t="s">
        <v>6855</v>
      </c>
      <c r="K160" s="6" t="s">
        <v>5183</v>
      </c>
      <c r="L160" s="6" t="s">
        <v>6856</v>
      </c>
      <c r="M160" s="6">
        <v>20201</v>
      </c>
      <c r="N160" s="6">
        <v>15638</v>
      </c>
      <c r="O160" s="6" t="s">
        <v>6857</v>
      </c>
      <c r="P160" s="6">
        <v>3</v>
      </c>
      <c r="Q160" s="6" t="s">
        <v>6858</v>
      </c>
      <c r="R160" s="6" t="s">
        <v>6859</v>
      </c>
      <c r="S160" s="6">
        <v>187</v>
      </c>
      <c r="T160" s="6" t="s">
        <v>37</v>
      </c>
      <c r="U160" s="6" t="s">
        <v>767</v>
      </c>
      <c r="V160" s="6" t="s">
        <v>95</v>
      </c>
      <c r="W160" s="7">
        <v>40000000</v>
      </c>
      <c r="X160" s="6">
        <v>2006</v>
      </c>
      <c r="Y160" s="6">
        <v>460</v>
      </c>
      <c r="Z160" s="6">
        <v>5.0999999999999996</v>
      </c>
      <c r="AA160" s="6">
        <v>2.35</v>
      </c>
      <c r="AB160" s="6">
        <v>823</v>
      </c>
      <c r="AC160" s="7">
        <f>Table13[[#This Row],[gross]]-Table13[[#This Row],[budget]]</f>
        <v>-39347474</v>
      </c>
    </row>
    <row r="161" spans="1:29" ht="12.75">
      <c r="A161" s="6" t="s">
        <v>28</v>
      </c>
      <c r="B161" s="6" t="s">
        <v>8950</v>
      </c>
      <c r="C161" s="6">
        <v>119</v>
      </c>
      <c r="D161" s="6">
        <v>81</v>
      </c>
      <c r="E161" s="6">
        <v>44</v>
      </c>
      <c r="F161" s="6">
        <v>3000</v>
      </c>
      <c r="G161" s="6" t="s">
        <v>518</v>
      </c>
      <c r="H161" s="6">
        <v>35000</v>
      </c>
      <c r="I161" s="7">
        <v>66950483</v>
      </c>
      <c r="J161" s="6" t="s">
        <v>3057</v>
      </c>
      <c r="K161" s="6" t="s">
        <v>2169</v>
      </c>
      <c r="L161" s="6" t="s">
        <v>8951</v>
      </c>
      <c r="M161" s="6">
        <v>29738</v>
      </c>
      <c r="N161" s="6">
        <v>47677</v>
      </c>
      <c r="O161" s="6" t="s">
        <v>750</v>
      </c>
      <c r="P161" s="6">
        <v>6</v>
      </c>
      <c r="Q161" s="6" t="s">
        <v>8952</v>
      </c>
      <c r="R161" s="6" t="s">
        <v>8953</v>
      </c>
      <c r="S161" s="6">
        <v>85</v>
      </c>
      <c r="T161" s="6" t="s">
        <v>37</v>
      </c>
      <c r="U161" s="6" t="s">
        <v>38</v>
      </c>
      <c r="V161" s="6" t="s">
        <v>95</v>
      </c>
      <c r="W161" s="7">
        <v>28000000</v>
      </c>
      <c r="X161" s="6">
        <v>2014</v>
      </c>
      <c r="Y161" s="6">
        <v>7000</v>
      </c>
      <c r="Z161" s="6">
        <v>6.2</v>
      </c>
      <c r="AA161" s="6">
        <v>2.39</v>
      </c>
      <c r="AB161" s="6">
        <v>12000</v>
      </c>
      <c r="AC161" s="7">
        <f>Table13[[#This Row],[gross]]-Table13[[#This Row],[budget]]</f>
        <v>38950483</v>
      </c>
    </row>
    <row r="162" spans="1:29" ht="12.75">
      <c r="A162" s="6" t="s">
        <v>28</v>
      </c>
      <c r="B162" s="6" t="s">
        <v>760</v>
      </c>
      <c r="C162" s="6">
        <v>248</v>
      </c>
      <c r="D162" s="6">
        <v>206</v>
      </c>
      <c r="E162" s="6">
        <v>0</v>
      </c>
      <c r="F162" s="6">
        <v>591</v>
      </c>
      <c r="G162" s="6" t="s">
        <v>565</v>
      </c>
      <c r="H162" s="6">
        <v>12000</v>
      </c>
      <c r="I162" s="7">
        <v>34293771</v>
      </c>
      <c r="J162" s="6" t="s">
        <v>761</v>
      </c>
      <c r="K162" s="6" t="s">
        <v>762</v>
      </c>
      <c r="L162" s="6" t="s">
        <v>763</v>
      </c>
      <c r="M162" s="6">
        <v>138863</v>
      </c>
      <c r="N162" s="6">
        <v>24598</v>
      </c>
      <c r="O162" s="6" t="s">
        <v>764</v>
      </c>
      <c r="P162" s="6">
        <v>3</v>
      </c>
      <c r="Q162" s="6" t="s">
        <v>765</v>
      </c>
      <c r="R162" s="6" t="s">
        <v>766</v>
      </c>
      <c r="S162" s="6">
        <v>1390</v>
      </c>
      <c r="T162" s="6" t="s">
        <v>37</v>
      </c>
      <c r="U162" s="6" t="s">
        <v>767</v>
      </c>
      <c r="V162" s="6" t="s">
        <v>585</v>
      </c>
      <c r="W162" s="7">
        <v>155000000</v>
      </c>
      <c r="X162" s="6">
        <v>2004</v>
      </c>
      <c r="Y162" s="6">
        <v>11000</v>
      </c>
      <c r="Z162" s="6">
        <v>5.5</v>
      </c>
      <c r="AA162" s="6">
        <v>2.35</v>
      </c>
      <c r="AB162" s="6">
        <v>0</v>
      </c>
      <c r="AC162" s="7">
        <f>Table13[[#This Row],[gross]]-Table13[[#This Row],[budget]]</f>
        <v>-120706229</v>
      </c>
    </row>
    <row r="163" spans="1:29" ht="12.75">
      <c r="A163" s="6" t="s">
        <v>28</v>
      </c>
      <c r="B163" s="6" t="s">
        <v>6775</v>
      </c>
      <c r="C163" s="6">
        <v>135</v>
      </c>
      <c r="D163" s="6">
        <v>103</v>
      </c>
      <c r="E163" s="6">
        <v>14</v>
      </c>
      <c r="F163" s="6">
        <v>624</v>
      </c>
      <c r="G163" s="6" t="s">
        <v>6382</v>
      </c>
      <c r="H163" s="6">
        <v>865</v>
      </c>
      <c r="I163" s="7">
        <v>13395939</v>
      </c>
      <c r="J163" s="6" t="s">
        <v>1415</v>
      </c>
      <c r="K163" s="6" t="s">
        <v>5969</v>
      </c>
      <c r="L163" s="6" t="s">
        <v>6776</v>
      </c>
      <c r="M163" s="6">
        <v>43442</v>
      </c>
      <c r="N163" s="6">
        <v>3639</v>
      </c>
      <c r="O163" s="6" t="s">
        <v>2389</v>
      </c>
      <c r="P163" s="6">
        <v>4</v>
      </c>
      <c r="Q163" s="6" t="s">
        <v>6777</v>
      </c>
      <c r="R163" s="6" t="s">
        <v>6778</v>
      </c>
      <c r="S163" s="6">
        <v>146</v>
      </c>
      <c r="T163" s="6" t="s">
        <v>37</v>
      </c>
      <c r="U163" s="6" t="s">
        <v>56</v>
      </c>
      <c r="V163" s="6" t="s">
        <v>585</v>
      </c>
      <c r="W163" s="7">
        <v>60000000</v>
      </c>
      <c r="X163" s="6">
        <v>2004</v>
      </c>
      <c r="Y163" s="6">
        <v>826</v>
      </c>
      <c r="Z163" s="6">
        <v>6.2</v>
      </c>
      <c r="AA163" s="6">
        <v>1.85</v>
      </c>
      <c r="AB163" s="6">
        <v>0</v>
      </c>
      <c r="AC163" s="7">
        <f>Table13[[#This Row],[gross]]-Table13[[#This Row],[budget]]</f>
        <v>-46604061</v>
      </c>
    </row>
    <row r="164" spans="1:29" ht="12.75">
      <c r="A164" s="6" t="s">
        <v>747</v>
      </c>
      <c r="B164" s="6" t="s">
        <v>1633</v>
      </c>
      <c r="C164" s="6">
        <v>174</v>
      </c>
      <c r="D164" s="6">
        <v>165</v>
      </c>
      <c r="E164" s="6">
        <v>0</v>
      </c>
      <c r="F164" s="6">
        <v>780</v>
      </c>
      <c r="G164" s="6" t="s">
        <v>802</v>
      </c>
      <c r="H164" s="6">
        <v>10000</v>
      </c>
      <c r="I164" s="7">
        <v>58183966</v>
      </c>
      <c r="J164" s="6" t="s">
        <v>1634</v>
      </c>
      <c r="K164" s="6" t="s">
        <v>166</v>
      </c>
      <c r="L164" s="6" t="s">
        <v>1635</v>
      </c>
      <c r="M164" s="6">
        <v>79186</v>
      </c>
      <c r="N164" s="6">
        <v>14196</v>
      </c>
      <c r="O164" s="6" t="s">
        <v>1045</v>
      </c>
      <c r="P164" s="6">
        <v>1</v>
      </c>
      <c r="Q164" s="6" t="s">
        <v>1636</v>
      </c>
      <c r="R164" s="6" t="s">
        <v>1637</v>
      </c>
      <c r="S164" s="6">
        <v>386</v>
      </c>
      <c r="T164" s="6" t="s">
        <v>37</v>
      </c>
      <c r="U164" s="6" t="s">
        <v>38</v>
      </c>
      <c r="V164" s="6" t="s">
        <v>585</v>
      </c>
      <c r="W164" s="7">
        <v>107000000</v>
      </c>
      <c r="X164" s="6">
        <v>2001</v>
      </c>
      <c r="Y164" s="6">
        <v>851</v>
      </c>
      <c r="Z164" s="6">
        <v>6.8</v>
      </c>
      <c r="AA164" s="6">
        <v>2.35</v>
      </c>
      <c r="AB164" s="6">
        <v>0</v>
      </c>
      <c r="AC164" s="7">
        <f>Table13[[#This Row],[gross]]-Table13[[#This Row],[budget]]</f>
        <v>-48816034</v>
      </c>
    </row>
    <row r="165" spans="1:29" ht="12.75">
      <c r="A165" s="6" t="s">
        <v>28</v>
      </c>
      <c r="B165" s="6" t="s">
        <v>16379</v>
      </c>
      <c r="C165" s="6">
        <v>38</v>
      </c>
      <c r="D165" s="6">
        <v>103</v>
      </c>
      <c r="E165" s="6">
        <v>27</v>
      </c>
      <c r="F165" s="6">
        <v>59</v>
      </c>
      <c r="G165" s="6" t="s">
        <v>13556</v>
      </c>
      <c r="H165" s="6">
        <v>71</v>
      </c>
      <c r="I165" s="7">
        <v>206400</v>
      </c>
      <c r="J165" s="6" t="s">
        <v>16012</v>
      </c>
      <c r="K165" s="6" t="s">
        <v>8713</v>
      </c>
      <c r="L165" s="6" t="s">
        <v>16380</v>
      </c>
      <c r="M165" s="6">
        <v>1439</v>
      </c>
      <c r="N165" s="6">
        <v>262</v>
      </c>
      <c r="O165" s="6" t="s">
        <v>16381</v>
      </c>
      <c r="P165" s="6">
        <v>0</v>
      </c>
      <c r="Q165" s="6" t="s">
        <v>16382</v>
      </c>
      <c r="R165" s="6" t="s">
        <v>16383</v>
      </c>
      <c r="S165" s="6">
        <v>26</v>
      </c>
      <c r="T165" s="6" t="s">
        <v>1464</v>
      </c>
      <c r="U165" s="6" t="s">
        <v>1465</v>
      </c>
      <c r="W165" s="7">
        <v>50000000</v>
      </c>
      <c r="X165" s="6">
        <v>2001</v>
      </c>
      <c r="Y165" s="6">
        <v>59</v>
      </c>
      <c r="Z165" s="6">
        <v>6.9</v>
      </c>
      <c r="AB165" s="6">
        <v>26</v>
      </c>
      <c r="AC165" s="7">
        <f>Table13[[#This Row],[gross]]-Table13[[#This Row],[budget]]</f>
        <v>-49793600</v>
      </c>
    </row>
    <row r="166" spans="1:29" ht="12.75">
      <c r="A166" s="6" t="s">
        <v>28</v>
      </c>
      <c r="B166" s="6" t="s">
        <v>255</v>
      </c>
      <c r="C166" s="6">
        <v>451</v>
      </c>
      <c r="D166" s="6">
        <v>108</v>
      </c>
      <c r="E166" s="6">
        <v>13000</v>
      </c>
      <c r="F166" s="6">
        <v>11000</v>
      </c>
      <c r="G166" s="6" t="s">
        <v>106</v>
      </c>
      <c r="H166" s="6">
        <v>40000</v>
      </c>
      <c r="I166" s="7">
        <v>334185206</v>
      </c>
      <c r="J166" s="6" t="s">
        <v>200</v>
      </c>
      <c r="K166" s="6" t="s">
        <v>43</v>
      </c>
      <c r="L166" s="6" t="s">
        <v>256</v>
      </c>
      <c r="M166" s="6">
        <v>306320</v>
      </c>
      <c r="N166" s="6">
        <v>79957</v>
      </c>
      <c r="O166" s="6" t="s">
        <v>257</v>
      </c>
      <c r="P166" s="6">
        <v>0</v>
      </c>
      <c r="Q166" s="6" t="s">
        <v>258</v>
      </c>
      <c r="R166" s="6" t="s">
        <v>259</v>
      </c>
      <c r="S166" s="6">
        <v>736</v>
      </c>
      <c r="T166" s="6" t="s">
        <v>37</v>
      </c>
      <c r="U166" s="6" t="s">
        <v>38</v>
      </c>
      <c r="V166" s="6" t="s">
        <v>95</v>
      </c>
      <c r="W166" s="7">
        <v>200000000</v>
      </c>
      <c r="X166" s="6">
        <v>2010</v>
      </c>
      <c r="Y166" s="6">
        <v>25000</v>
      </c>
      <c r="Z166" s="6">
        <v>6.5</v>
      </c>
      <c r="AA166" s="6">
        <v>1.85</v>
      </c>
      <c r="AB166" s="6">
        <v>24000</v>
      </c>
      <c r="AC166" s="7">
        <f>Table13[[#This Row],[gross]]-Table13[[#This Row],[budget]]</f>
        <v>134185206</v>
      </c>
    </row>
    <row r="167" spans="1:29" ht="12.75">
      <c r="A167" s="6" t="s">
        <v>28</v>
      </c>
      <c r="B167" s="6" t="s">
        <v>717</v>
      </c>
      <c r="C167" s="6">
        <v>218</v>
      </c>
      <c r="D167" s="6">
        <v>113</v>
      </c>
      <c r="E167" s="6">
        <v>33</v>
      </c>
      <c r="F167" s="6">
        <v>11000</v>
      </c>
      <c r="G167" s="6" t="s">
        <v>106</v>
      </c>
      <c r="H167" s="6">
        <v>40000</v>
      </c>
      <c r="I167" s="7">
        <v>76846624</v>
      </c>
      <c r="J167" s="6" t="s">
        <v>200</v>
      </c>
      <c r="K167" s="6" t="s">
        <v>43</v>
      </c>
      <c r="L167" s="6" t="s">
        <v>718</v>
      </c>
      <c r="M167" s="6">
        <v>21352</v>
      </c>
      <c r="N167" s="6">
        <v>80806</v>
      </c>
      <c r="O167" s="6" t="s">
        <v>257</v>
      </c>
      <c r="P167" s="6">
        <v>1</v>
      </c>
      <c r="Q167" s="6" t="s">
        <v>719</v>
      </c>
      <c r="R167" s="6" t="s">
        <v>720</v>
      </c>
      <c r="S167" s="6">
        <v>131</v>
      </c>
      <c r="T167" s="6" t="s">
        <v>37</v>
      </c>
      <c r="U167" s="6" t="s">
        <v>38</v>
      </c>
      <c r="V167" s="6" t="s">
        <v>95</v>
      </c>
      <c r="W167" s="7">
        <v>170000000</v>
      </c>
      <c r="X167" s="6">
        <v>2016</v>
      </c>
      <c r="Y167" s="6">
        <v>25000</v>
      </c>
      <c r="Z167" s="6">
        <v>6.4</v>
      </c>
      <c r="AA167" s="6">
        <v>1.85</v>
      </c>
      <c r="AB167" s="6">
        <v>30000</v>
      </c>
      <c r="AC167" s="7">
        <f>Table13[[#This Row],[gross]]-Table13[[#This Row],[budget]]</f>
        <v>-93153376</v>
      </c>
    </row>
    <row r="168" spans="1:29" ht="12.75">
      <c r="A168" s="6" t="s">
        <v>28</v>
      </c>
      <c r="B168" s="6" t="s">
        <v>685</v>
      </c>
      <c r="C168" s="6">
        <v>210</v>
      </c>
      <c r="D168" s="6">
        <v>145</v>
      </c>
      <c r="E168" s="6">
        <v>21000</v>
      </c>
      <c r="F168" s="6">
        <v>243</v>
      </c>
      <c r="G168" s="6" t="s">
        <v>4698</v>
      </c>
      <c r="H168" s="6">
        <v>534</v>
      </c>
      <c r="I168" s="7">
        <v>55473600</v>
      </c>
      <c r="J168" s="6" t="s">
        <v>4177</v>
      </c>
      <c r="K168" s="6" t="s">
        <v>4699</v>
      </c>
      <c r="L168" s="6" t="s">
        <v>4700</v>
      </c>
      <c r="M168" s="6">
        <v>207686</v>
      </c>
      <c r="N168" s="6">
        <v>1543</v>
      </c>
      <c r="O168" s="6" t="s">
        <v>4701</v>
      </c>
      <c r="P168" s="6">
        <v>0</v>
      </c>
      <c r="Q168" s="6" t="s">
        <v>4702</v>
      </c>
      <c r="R168" s="6" t="s">
        <v>4703</v>
      </c>
      <c r="S168" s="6">
        <v>776</v>
      </c>
      <c r="T168" s="6" t="s">
        <v>37</v>
      </c>
      <c r="U168" s="6" t="s">
        <v>38</v>
      </c>
      <c r="V168" s="6" t="s">
        <v>585</v>
      </c>
      <c r="W168" s="7">
        <v>50000000</v>
      </c>
      <c r="X168" s="6">
        <v>1992</v>
      </c>
      <c r="Y168" s="6">
        <v>273</v>
      </c>
      <c r="Z168" s="6">
        <v>6.4</v>
      </c>
      <c r="AA168" s="6">
        <v>2.35</v>
      </c>
      <c r="AB168" s="6">
        <v>0</v>
      </c>
      <c r="AC168" s="7">
        <f>Table13[[#This Row],[gross]]-Table13[[#This Row],[budget]]</f>
        <v>5473600</v>
      </c>
    </row>
    <row r="169" spans="1:29" ht="12.75">
      <c r="A169" s="6" t="s">
        <v>28</v>
      </c>
      <c r="B169" s="6" t="s">
        <v>187</v>
      </c>
      <c r="C169" s="6">
        <v>392</v>
      </c>
      <c r="D169" s="6">
        <v>116</v>
      </c>
      <c r="E169" s="6">
        <v>0</v>
      </c>
      <c r="F169" s="6">
        <v>513</v>
      </c>
      <c r="G169" s="6" t="s">
        <v>8387</v>
      </c>
      <c r="H169" s="6">
        <v>1000</v>
      </c>
      <c r="I169" s="7">
        <v>78900000</v>
      </c>
      <c r="J169" s="6" t="s">
        <v>10222</v>
      </c>
      <c r="K169" s="6" t="s">
        <v>2201</v>
      </c>
      <c r="L169" s="6" t="s">
        <v>15591</v>
      </c>
      <c r="M169" s="6">
        <v>563827</v>
      </c>
      <c r="N169" s="6">
        <v>2524</v>
      </c>
      <c r="O169" s="6" t="s">
        <v>15592</v>
      </c>
      <c r="P169" s="6">
        <v>0</v>
      </c>
      <c r="Q169" s="6" t="s">
        <v>15593</v>
      </c>
      <c r="R169" s="6" t="s">
        <v>15594</v>
      </c>
      <c r="S169" s="6">
        <v>1110</v>
      </c>
      <c r="T169" s="6" t="s">
        <v>37</v>
      </c>
      <c r="U169" s="6" t="s">
        <v>56</v>
      </c>
      <c r="V169" s="6" t="s">
        <v>585</v>
      </c>
      <c r="W169" s="7">
        <v>11000000</v>
      </c>
      <c r="X169" s="6">
        <v>1979</v>
      </c>
      <c r="Y169" s="6">
        <v>581</v>
      </c>
      <c r="Z169" s="6">
        <v>8.5</v>
      </c>
      <c r="AA169" s="6">
        <v>2.35</v>
      </c>
      <c r="AB169" s="6">
        <v>23000</v>
      </c>
      <c r="AC169" s="7">
        <f>Table13[[#This Row],[gross]]-Table13[[#This Row],[budget]]</f>
        <v>67900000</v>
      </c>
    </row>
    <row r="170" spans="1:29" ht="12.75">
      <c r="A170" s="6" t="s">
        <v>28</v>
      </c>
      <c r="B170" s="6" t="s">
        <v>4176</v>
      </c>
      <c r="C170" s="6">
        <v>223</v>
      </c>
      <c r="D170" s="6">
        <v>116</v>
      </c>
      <c r="E170" s="6">
        <v>0</v>
      </c>
      <c r="F170" s="6">
        <v>672</v>
      </c>
      <c r="G170" s="6" t="s">
        <v>1870</v>
      </c>
      <c r="H170" s="6">
        <v>1000</v>
      </c>
      <c r="I170" s="7">
        <v>47748610</v>
      </c>
      <c r="J170" s="6" t="s">
        <v>4177</v>
      </c>
      <c r="K170" s="6" t="s">
        <v>4178</v>
      </c>
      <c r="L170" s="6" t="s">
        <v>4179</v>
      </c>
      <c r="M170" s="6">
        <v>170179</v>
      </c>
      <c r="N170" s="6">
        <v>3090</v>
      </c>
      <c r="O170" s="6" t="s">
        <v>2435</v>
      </c>
      <c r="P170" s="6">
        <v>0</v>
      </c>
      <c r="Q170" s="6" t="s">
        <v>4180</v>
      </c>
      <c r="R170" s="6" t="s">
        <v>4181</v>
      </c>
      <c r="S170" s="6">
        <v>656</v>
      </c>
      <c r="T170" s="6" t="s">
        <v>37</v>
      </c>
      <c r="U170" s="6" t="s">
        <v>38</v>
      </c>
      <c r="V170" s="6" t="s">
        <v>585</v>
      </c>
      <c r="W170" s="7">
        <v>75000000</v>
      </c>
      <c r="X170" s="6">
        <v>1997</v>
      </c>
      <c r="Y170" s="6">
        <v>720</v>
      </c>
      <c r="Z170" s="6">
        <v>6.3</v>
      </c>
      <c r="AA170" s="6">
        <v>2.35</v>
      </c>
      <c r="AB170" s="6">
        <v>0</v>
      </c>
      <c r="AC170" s="7">
        <f>Table13[[#This Row],[gross]]-Table13[[#This Row],[budget]]</f>
        <v>-27251390</v>
      </c>
    </row>
    <row r="171" spans="1:29" ht="12.75">
      <c r="A171" s="6" t="s">
        <v>28</v>
      </c>
      <c r="B171" s="6" t="s">
        <v>5911</v>
      </c>
      <c r="C171" s="6">
        <v>82</v>
      </c>
      <c r="D171" s="6">
        <v>86</v>
      </c>
      <c r="E171" s="6">
        <v>13</v>
      </c>
      <c r="F171" s="6">
        <v>553</v>
      </c>
      <c r="G171" s="6" t="s">
        <v>5912</v>
      </c>
      <c r="H171" s="6">
        <v>1000</v>
      </c>
      <c r="I171" s="7">
        <v>25200412</v>
      </c>
      <c r="J171" s="6" t="s">
        <v>5913</v>
      </c>
      <c r="K171" s="6" t="s">
        <v>5914</v>
      </c>
      <c r="L171" s="6" t="s">
        <v>5915</v>
      </c>
      <c r="M171" s="6">
        <v>16580</v>
      </c>
      <c r="N171" s="6">
        <v>3423</v>
      </c>
      <c r="O171" s="6" t="s">
        <v>2940</v>
      </c>
      <c r="P171" s="6">
        <v>3</v>
      </c>
      <c r="Q171" s="6" t="s">
        <v>5916</v>
      </c>
      <c r="R171" s="6" t="s">
        <v>5917</v>
      </c>
      <c r="S171" s="6">
        <v>55</v>
      </c>
      <c r="T171" s="6" t="s">
        <v>37</v>
      </c>
      <c r="U171" s="6" t="s">
        <v>38</v>
      </c>
      <c r="V171" s="6" t="s">
        <v>95</v>
      </c>
      <c r="W171" s="7">
        <v>45000000</v>
      </c>
      <c r="X171" s="6">
        <v>2009</v>
      </c>
      <c r="Y171" s="6">
        <v>701</v>
      </c>
      <c r="Z171" s="6">
        <v>5.4</v>
      </c>
      <c r="AA171" s="6">
        <v>1.85</v>
      </c>
      <c r="AB171" s="6">
        <v>916</v>
      </c>
      <c r="AC171" s="7">
        <f>Table13[[#This Row],[gross]]-Table13[[#This Row],[budget]]</f>
        <v>-19799588</v>
      </c>
    </row>
    <row r="172" spans="1:29" ht="12.75">
      <c r="A172" s="6" t="s">
        <v>28</v>
      </c>
      <c r="B172" s="6" t="s">
        <v>6529</v>
      </c>
      <c r="C172" s="6">
        <v>211</v>
      </c>
      <c r="D172" s="6">
        <v>102</v>
      </c>
      <c r="E172" s="6">
        <v>25</v>
      </c>
      <c r="F172" s="6">
        <v>473</v>
      </c>
      <c r="G172" s="6" t="s">
        <v>6530</v>
      </c>
      <c r="H172" s="6">
        <v>1000</v>
      </c>
      <c r="I172" s="7">
        <v>41797066</v>
      </c>
      <c r="J172" s="6" t="s">
        <v>2208</v>
      </c>
      <c r="K172" s="6" t="s">
        <v>6531</v>
      </c>
      <c r="L172" s="6" t="s">
        <v>6532</v>
      </c>
      <c r="M172" s="6">
        <v>92789</v>
      </c>
      <c r="N172" s="6">
        <v>4324</v>
      </c>
      <c r="O172" s="6" t="s">
        <v>6533</v>
      </c>
      <c r="P172" s="6">
        <v>0</v>
      </c>
      <c r="Q172" s="6" t="s">
        <v>6534</v>
      </c>
      <c r="R172" s="6" t="s">
        <v>6535</v>
      </c>
      <c r="S172" s="6">
        <v>998</v>
      </c>
      <c r="T172" s="6" t="s">
        <v>37</v>
      </c>
      <c r="U172" s="6" t="s">
        <v>38</v>
      </c>
      <c r="V172" s="6" t="s">
        <v>585</v>
      </c>
      <c r="W172" s="7">
        <v>40000000</v>
      </c>
      <c r="X172" s="6">
        <v>2007</v>
      </c>
      <c r="Y172" s="6">
        <v>741</v>
      </c>
      <c r="Z172" s="6">
        <v>4.7</v>
      </c>
      <c r="AA172" s="6">
        <v>2.35</v>
      </c>
      <c r="AB172" s="6">
        <v>0</v>
      </c>
      <c r="AC172" s="7">
        <f>Table13[[#This Row],[gross]]-Table13[[#This Row],[budget]]</f>
        <v>1797066</v>
      </c>
    </row>
    <row r="173" spans="1:29" ht="12.75">
      <c r="A173" s="6" t="s">
        <v>28</v>
      </c>
      <c r="B173" s="6" t="s">
        <v>29</v>
      </c>
      <c r="C173" s="6">
        <v>250</v>
      </c>
      <c r="D173" s="6">
        <v>154</v>
      </c>
      <c r="E173" s="6">
        <v>0</v>
      </c>
      <c r="F173" s="6">
        <v>604</v>
      </c>
      <c r="G173" s="6" t="s">
        <v>12143</v>
      </c>
      <c r="H173" s="6">
        <v>2000</v>
      </c>
      <c r="I173" s="7">
        <v>85200000</v>
      </c>
      <c r="J173" s="6" t="s">
        <v>73</v>
      </c>
      <c r="K173" s="6" t="s">
        <v>3007</v>
      </c>
      <c r="L173" s="6" t="s">
        <v>12144</v>
      </c>
      <c r="M173" s="6">
        <v>488537</v>
      </c>
      <c r="N173" s="6">
        <v>4228</v>
      </c>
      <c r="O173" s="6" t="s">
        <v>1716</v>
      </c>
      <c r="P173" s="6">
        <v>1</v>
      </c>
      <c r="Q173" s="6" t="s">
        <v>12145</v>
      </c>
      <c r="R173" s="6" t="s">
        <v>12146</v>
      </c>
      <c r="S173" s="6">
        <v>1076</v>
      </c>
      <c r="T173" s="6" t="s">
        <v>37</v>
      </c>
      <c r="U173" s="6" t="s">
        <v>38</v>
      </c>
      <c r="V173" s="6" t="s">
        <v>585</v>
      </c>
      <c r="W173" s="7">
        <v>18500000</v>
      </c>
      <c r="X173" s="6">
        <v>1986</v>
      </c>
      <c r="Y173" s="6">
        <v>626</v>
      </c>
      <c r="Z173" s="6">
        <v>8.4</v>
      </c>
      <c r="AA173" s="6">
        <v>1.85</v>
      </c>
      <c r="AB173" s="6">
        <v>18000</v>
      </c>
      <c r="AC173" s="7">
        <f>Table13[[#This Row],[gross]]-Table13[[#This Row],[budget]]</f>
        <v>66700000</v>
      </c>
    </row>
    <row r="174" spans="1:29" ht="12.75">
      <c r="A174" s="6" t="s">
        <v>28</v>
      </c>
      <c r="B174" s="6" t="s">
        <v>5087</v>
      </c>
      <c r="C174" s="6">
        <v>43</v>
      </c>
      <c r="D174" s="6">
        <v>120</v>
      </c>
      <c r="E174" s="6">
        <v>155</v>
      </c>
      <c r="F174" s="6">
        <v>240</v>
      </c>
      <c r="G174" s="6" t="s">
        <v>7943</v>
      </c>
      <c r="H174" s="6">
        <v>344</v>
      </c>
      <c r="I174" s="7">
        <v>36733909</v>
      </c>
      <c r="J174" s="6" t="s">
        <v>7682</v>
      </c>
      <c r="K174" s="6" t="s">
        <v>7944</v>
      </c>
      <c r="L174" s="6" t="s">
        <v>7945</v>
      </c>
      <c r="M174" s="6">
        <v>38949</v>
      </c>
      <c r="N174" s="6">
        <v>2054</v>
      </c>
      <c r="O174" s="6" t="s">
        <v>7946</v>
      </c>
      <c r="P174" s="6">
        <v>3</v>
      </c>
      <c r="Q174" s="6" t="s">
        <v>7947</v>
      </c>
      <c r="R174" s="6" t="s">
        <v>7948</v>
      </c>
      <c r="S174" s="6">
        <v>112</v>
      </c>
      <c r="T174" s="6" t="s">
        <v>37</v>
      </c>
      <c r="U174" s="6" t="s">
        <v>38</v>
      </c>
      <c r="V174" s="6" t="s">
        <v>585</v>
      </c>
      <c r="W174" s="7">
        <v>32000000</v>
      </c>
      <c r="X174" s="6">
        <v>1993</v>
      </c>
      <c r="Y174" s="6">
        <v>242</v>
      </c>
      <c r="Z174" s="6">
        <v>7.1</v>
      </c>
      <c r="AA174" s="6">
        <v>1.85</v>
      </c>
      <c r="AB174" s="6">
        <v>0</v>
      </c>
      <c r="AC174" s="7">
        <f>Table13[[#This Row],[gross]]-Table13[[#This Row],[budget]]</f>
        <v>4733909</v>
      </c>
    </row>
    <row r="175" spans="1:29" ht="12.75">
      <c r="A175" s="6" t="s">
        <v>28</v>
      </c>
      <c r="B175" s="6" t="s">
        <v>12884</v>
      </c>
      <c r="C175" s="6">
        <v>128</v>
      </c>
      <c r="D175" s="6">
        <v>99</v>
      </c>
      <c r="E175" s="6">
        <v>3</v>
      </c>
      <c r="F175" s="6">
        <v>628</v>
      </c>
      <c r="G175" s="6" t="s">
        <v>2601</v>
      </c>
      <c r="H175" s="6">
        <v>14000</v>
      </c>
      <c r="I175" s="7">
        <v>33860010</v>
      </c>
      <c r="J175" s="6" t="s">
        <v>1681</v>
      </c>
      <c r="K175" s="6" t="s">
        <v>654</v>
      </c>
      <c r="L175" s="6" t="s">
        <v>12885</v>
      </c>
      <c r="M175" s="6">
        <v>33088</v>
      </c>
      <c r="N175" s="6">
        <v>16461</v>
      </c>
      <c r="O175" s="6" t="s">
        <v>7032</v>
      </c>
      <c r="P175" s="6">
        <v>3</v>
      </c>
      <c r="Q175" s="6" t="s">
        <v>12886</v>
      </c>
      <c r="R175" s="6" t="s">
        <v>12887</v>
      </c>
      <c r="S175" s="6">
        <v>143</v>
      </c>
      <c r="T175" s="6" t="s">
        <v>37</v>
      </c>
      <c r="U175" s="6" t="s">
        <v>38</v>
      </c>
      <c r="V175" s="6" t="s">
        <v>39</v>
      </c>
      <c r="W175" s="7">
        <v>15000000</v>
      </c>
      <c r="X175" s="6">
        <v>2009</v>
      </c>
      <c r="Y175" s="6">
        <v>982</v>
      </c>
      <c r="Z175" s="6">
        <v>4.8</v>
      </c>
      <c r="AA175" s="6">
        <v>1.85</v>
      </c>
      <c r="AB175" s="6">
        <v>0</v>
      </c>
      <c r="AC175" s="7">
        <f>Table13[[#This Row],[gross]]-Table13[[#This Row],[budget]]</f>
        <v>18860010</v>
      </c>
    </row>
    <row r="176" spans="1:29" ht="12.75">
      <c r="A176" s="6" t="s">
        <v>28</v>
      </c>
      <c r="B176" s="6" t="s">
        <v>4554</v>
      </c>
      <c r="C176" s="6">
        <v>40</v>
      </c>
      <c r="D176" s="6">
        <v>95</v>
      </c>
      <c r="E176" s="6">
        <v>10</v>
      </c>
      <c r="F176" s="6">
        <v>111</v>
      </c>
      <c r="G176" s="6" t="s">
        <v>13431</v>
      </c>
      <c r="H176" s="6">
        <v>706</v>
      </c>
      <c r="I176" s="7">
        <v>25482931</v>
      </c>
      <c r="J176" s="6" t="s">
        <v>422</v>
      </c>
      <c r="K176" s="6" t="s">
        <v>5265</v>
      </c>
      <c r="L176" s="6" t="s">
        <v>13432</v>
      </c>
      <c r="M176" s="6">
        <v>9693</v>
      </c>
      <c r="N176" s="6">
        <v>1421</v>
      </c>
      <c r="O176" s="6" t="s">
        <v>13433</v>
      </c>
      <c r="P176" s="6">
        <v>2</v>
      </c>
      <c r="Q176" s="6" t="s">
        <v>13434</v>
      </c>
      <c r="R176" s="6" t="s">
        <v>13435</v>
      </c>
      <c r="S176" s="6">
        <v>33</v>
      </c>
      <c r="T176" s="6" t="s">
        <v>37</v>
      </c>
      <c r="U176" s="6" t="s">
        <v>38</v>
      </c>
      <c r="V176" s="6" t="s">
        <v>585</v>
      </c>
      <c r="W176" s="7">
        <v>14000000</v>
      </c>
      <c r="X176" s="6">
        <v>2002</v>
      </c>
      <c r="Y176" s="6">
        <v>266</v>
      </c>
      <c r="Z176" s="6">
        <v>5.7</v>
      </c>
      <c r="AA176" s="6">
        <v>2.35</v>
      </c>
      <c r="AB176" s="6">
        <v>530</v>
      </c>
      <c r="AC176" s="7">
        <f>Table13[[#This Row],[gross]]-Table13[[#This Row],[budget]]</f>
        <v>11482931</v>
      </c>
    </row>
    <row r="177" spans="1:29" ht="12.75">
      <c r="A177" s="6" t="s">
        <v>28</v>
      </c>
      <c r="B177" s="6" t="s">
        <v>11361</v>
      </c>
      <c r="C177" s="6">
        <v>346</v>
      </c>
      <c r="D177" s="6">
        <v>106</v>
      </c>
      <c r="E177" s="6">
        <v>78</v>
      </c>
      <c r="H177" s="6">
        <v>0</v>
      </c>
      <c r="I177" s="7">
        <v>6262942</v>
      </c>
      <c r="J177" s="6" t="s">
        <v>1023</v>
      </c>
      <c r="K177" s="6" t="s">
        <v>4041</v>
      </c>
      <c r="L177" s="6" t="s">
        <v>15903</v>
      </c>
      <c r="M177" s="6">
        <v>59545</v>
      </c>
      <c r="N177" s="6">
        <v>0</v>
      </c>
      <c r="P177" s="6">
        <v>0</v>
      </c>
      <c r="Q177" s="6" t="s">
        <v>15904</v>
      </c>
      <c r="R177" s="6" t="s">
        <v>15905</v>
      </c>
      <c r="S177" s="6">
        <v>312</v>
      </c>
      <c r="T177" s="6" t="s">
        <v>37</v>
      </c>
      <c r="U177" s="6" t="s">
        <v>38</v>
      </c>
      <c r="V177" s="6" t="s">
        <v>39</v>
      </c>
      <c r="W177" s="7">
        <v>9000000</v>
      </c>
      <c r="X177" s="6">
        <v>2013</v>
      </c>
      <c r="Z177" s="6">
        <v>6.9</v>
      </c>
      <c r="AA177" s="6">
        <v>2.35</v>
      </c>
      <c r="AB177" s="6">
        <v>18000</v>
      </c>
      <c r="AC177" s="7">
        <f>Table13[[#This Row],[gross]]-Table13[[#This Row],[budget]]</f>
        <v>-2737058</v>
      </c>
    </row>
    <row r="178" spans="1:29" ht="12.75">
      <c r="A178" s="6" t="s">
        <v>28</v>
      </c>
      <c r="B178" s="6" t="s">
        <v>11327</v>
      </c>
      <c r="C178" s="6">
        <v>81</v>
      </c>
      <c r="D178" s="6">
        <v>121</v>
      </c>
      <c r="E178" s="6">
        <v>608</v>
      </c>
      <c r="F178" s="6">
        <v>25</v>
      </c>
      <c r="G178" s="6" t="s">
        <v>13548</v>
      </c>
      <c r="H178" s="6">
        <v>149</v>
      </c>
      <c r="I178" s="7">
        <v>112935</v>
      </c>
      <c r="J178" s="6" t="s">
        <v>3409</v>
      </c>
      <c r="K178" s="6" t="s">
        <v>11330</v>
      </c>
      <c r="L178" s="6" t="s">
        <v>15757</v>
      </c>
      <c r="M178" s="6">
        <v>8161</v>
      </c>
      <c r="N178" s="6">
        <v>251</v>
      </c>
      <c r="O178" s="6" t="s">
        <v>15758</v>
      </c>
      <c r="P178" s="6">
        <v>0</v>
      </c>
      <c r="Q178" s="6" t="s">
        <v>15759</v>
      </c>
      <c r="R178" s="6" t="s">
        <v>15760</v>
      </c>
      <c r="S178" s="6">
        <v>94</v>
      </c>
      <c r="T178" s="6" t="s">
        <v>37</v>
      </c>
      <c r="U178" s="6" t="s">
        <v>56</v>
      </c>
      <c r="V178" s="6" t="s">
        <v>585</v>
      </c>
      <c r="W178" s="7">
        <v>9000000</v>
      </c>
      <c r="X178" s="6">
        <v>2002</v>
      </c>
      <c r="Y178" s="6">
        <v>44</v>
      </c>
      <c r="Z178" s="6">
        <v>7.6</v>
      </c>
      <c r="AA178" s="6">
        <v>1.85</v>
      </c>
      <c r="AB178" s="6">
        <v>484</v>
      </c>
      <c r="AC178" s="7">
        <f>Table13[[#This Row],[gross]]-Table13[[#This Row],[budget]]</f>
        <v>-8887065</v>
      </c>
    </row>
    <row r="179" spans="1:29" ht="12.75">
      <c r="A179" s="6" t="s">
        <v>747</v>
      </c>
      <c r="B179" s="6" t="s">
        <v>4118</v>
      </c>
      <c r="C179" s="6">
        <v>127</v>
      </c>
      <c r="D179" s="6">
        <v>128</v>
      </c>
      <c r="E179" s="6">
        <v>234</v>
      </c>
      <c r="F179" s="6">
        <v>581</v>
      </c>
      <c r="G179" s="6" t="s">
        <v>762</v>
      </c>
      <c r="H179" s="6">
        <v>14000</v>
      </c>
      <c r="I179" s="7">
        <v>7221458</v>
      </c>
      <c r="J179" s="6" t="s">
        <v>4075</v>
      </c>
      <c r="K179" s="6" t="s">
        <v>213</v>
      </c>
      <c r="L179" s="6" t="s">
        <v>4874</v>
      </c>
      <c r="M179" s="6">
        <v>20740</v>
      </c>
      <c r="N179" s="6">
        <v>27614</v>
      </c>
      <c r="O179" s="6" t="s">
        <v>279</v>
      </c>
      <c r="P179" s="6">
        <v>0</v>
      </c>
      <c r="Q179" s="6" t="s">
        <v>4875</v>
      </c>
      <c r="R179" s="6" t="s">
        <v>4876</v>
      </c>
      <c r="S179" s="6">
        <v>178</v>
      </c>
      <c r="T179" s="6" t="s">
        <v>37</v>
      </c>
      <c r="U179" s="6" t="s">
        <v>767</v>
      </c>
      <c r="V179" s="6" t="s">
        <v>39</v>
      </c>
      <c r="W179" s="7">
        <v>55000000</v>
      </c>
      <c r="X179" s="6">
        <v>2006</v>
      </c>
      <c r="Y179" s="6">
        <v>12000</v>
      </c>
      <c r="Z179" s="6">
        <v>6.2</v>
      </c>
      <c r="AA179" s="6">
        <v>1.85</v>
      </c>
      <c r="AB179" s="6">
        <v>0</v>
      </c>
      <c r="AC179" s="7">
        <f>Table13[[#This Row],[gross]]-Table13[[#This Row],[budget]]</f>
        <v>-47778542</v>
      </c>
    </row>
    <row r="180" spans="1:29" ht="12.75">
      <c r="A180" s="6" t="s">
        <v>28</v>
      </c>
      <c r="B180" s="6" t="s">
        <v>5935</v>
      </c>
      <c r="C180" s="6">
        <v>85</v>
      </c>
      <c r="D180" s="6">
        <v>220</v>
      </c>
      <c r="E180" s="6">
        <v>0</v>
      </c>
      <c r="F180" s="6">
        <v>820</v>
      </c>
      <c r="G180" s="6" t="s">
        <v>5936</v>
      </c>
      <c r="H180" s="6">
        <v>13000</v>
      </c>
      <c r="I180" s="7">
        <v>15527125</v>
      </c>
      <c r="J180" s="6" t="s">
        <v>4042</v>
      </c>
      <c r="K180" s="6" t="s">
        <v>1157</v>
      </c>
      <c r="L180" s="6" t="s">
        <v>5937</v>
      </c>
      <c r="M180" s="6">
        <v>11388</v>
      </c>
      <c r="N180" s="6">
        <v>15006</v>
      </c>
      <c r="O180" s="6" t="s">
        <v>1046</v>
      </c>
      <c r="P180" s="6">
        <v>2</v>
      </c>
      <c r="Q180" s="6" t="s">
        <v>5938</v>
      </c>
      <c r="R180" s="6" t="s">
        <v>5939</v>
      </c>
      <c r="S180" s="6">
        <v>183</v>
      </c>
      <c r="T180" s="6" t="s">
        <v>37</v>
      </c>
      <c r="U180" s="6" t="s">
        <v>38</v>
      </c>
      <c r="V180" s="6" t="s">
        <v>39</v>
      </c>
      <c r="W180" s="7">
        <v>57000000</v>
      </c>
      <c r="X180" s="6">
        <v>2000</v>
      </c>
      <c r="Y180" s="6">
        <v>861</v>
      </c>
      <c r="Z180" s="6">
        <v>5.8</v>
      </c>
      <c r="AA180" s="6">
        <v>2.35</v>
      </c>
      <c r="AB180" s="6">
        <v>652</v>
      </c>
      <c r="AC180" s="7">
        <f>Table13[[#This Row],[gross]]-Table13[[#This Row],[budget]]</f>
        <v>-41472875</v>
      </c>
    </row>
    <row r="181" spans="1:29" ht="12.75">
      <c r="A181" s="6" t="s">
        <v>28</v>
      </c>
      <c r="B181" s="6" t="s">
        <v>13271</v>
      </c>
      <c r="C181" s="6">
        <v>19</v>
      </c>
      <c r="D181" s="6">
        <v>105</v>
      </c>
      <c r="E181" s="6">
        <v>24</v>
      </c>
      <c r="F181" s="6">
        <v>125</v>
      </c>
      <c r="G181" s="6" t="s">
        <v>1823</v>
      </c>
      <c r="H181" s="6">
        <v>776</v>
      </c>
      <c r="I181" s="7">
        <v>22723</v>
      </c>
      <c r="J181" s="6" t="s">
        <v>13272</v>
      </c>
      <c r="K181" s="6" t="s">
        <v>310</v>
      </c>
      <c r="L181" s="6" t="s">
        <v>13273</v>
      </c>
      <c r="M181" s="6">
        <v>2236</v>
      </c>
      <c r="N181" s="6">
        <v>1732</v>
      </c>
      <c r="O181" s="6" t="s">
        <v>13274</v>
      </c>
      <c r="P181" s="6">
        <v>1</v>
      </c>
      <c r="Q181" s="6" t="s">
        <v>13275</v>
      </c>
      <c r="R181" s="6" t="s">
        <v>13276</v>
      </c>
      <c r="S181" s="6">
        <v>40</v>
      </c>
      <c r="T181" s="6" t="s">
        <v>37</v>
      </c>
      <c r="U181" s="6" t="s">
        <v>767</v>
      </c>
      <c r="V181" s="6" t="s">
        <v>39</v>
      </c>
      <c r="W181" s="7">
        <v>25000000</v>
      </c>
      <c r="X181" s="6">
        <v>2001</v>
      </c>
      <c r="Y181" s="6">
        <v>595</v>
      </c>
      <c r="Z181" s="6">
        <v>4.5</v>
      </c>
      <c r="AA181" s="6">
        <v>2.35</v>
      </c>
      <c r="AB181" s="6">
        <v>193</v>
      </c>
      <c r="AC181" s="7">
        <f>Table13[[#This Row],[gross]]-Table13[[#This Row],[budget]]</f>
        <v>-24977277</v>
      </c>
    </row>
    <row r="182" spans="1:29" ht="12.75">
      <c r="A182" s="6" t="s">
        <v>28</v>
      </c>
      <c r="B182" s="6" t="s">
        <v>5418</v>
      </c>
      <c r="C182" s="6">
        <v>88</v>
      </c>
      <c r="D182" s="6">
        <v>108</v>
      </c>
      <c r="E182" s="6">
        <v>234</v>
      </c>
      <c r="F182" s="6">
        <v>463</v>
      </c>
      <c r="G182" s="6" t="s">
        <v>11753</v>
      </c>
      <c r="H182" s="6">
        <v>11000</v>
      </c>
      <c r="I182" s="7">
        <v>548712</v>
      </c>
      <c r="J182" s="6" t="s">
        <v>214</v>
      </c>
      <c r="K182" s="6" t="s">
        <v>1948</v>
      </c>
      <c r="L182" s="6" t="s">
        <v>21714</v>
      </c>
      <c r="M182" s="6">
        <v>9233</v>
      </c>
      <c r="N182" s="6">
        <v>12385</v>
      </c>
      <c r="O182" s="6" t="s">
        <v>5855</v>
      </c>
      <c r="P182" s="6">
        <v>0</v>
      </c>
      <c r="Q182" s="6" t="s">
        <v>21715</v>
      </c>
      <c r="R182" s="6" t="s">
        <v>21716</v>
      </c>
      <c r="S182" s="6">
        <v>126</v>
      </c>
      <c r="T182" s="6" t="s">
        <v>37</v>
      </c>
      <c r="U182" s="6" t="s">
        <v>38</v>
      </c>
      <c r="V182" s="6" t="s">
        <v>585</v>
      </c>
      <c r="W182" s="7">
        <v>2500000</v>
      </c>
      <c r="X182" s="6">
        <v>2003</v>
      </c>
      <c r="Y182" s="6">
        <v>552</v>
      </c>
      <c r="Z182" s="6">
        <v>6.9</v>
      </c>
      <c r="AA182" s="6">
        <v>2.35</v>
      </c>
      <c r="AB182" s="6">
        <v>571</v>
      </c>
      <c r="AC182" s="7">
        <f>Table13[[#This Row],[gross]]-Table13[[#This Row],[budget]]</f>
        <v>-1951288</v>
      </c>
    </row>
    <row r="183" spans="1:29" ht="12.75">
      <c r="A183" s="6" t="s">
        <v>28</v>
      </c>
      <c r="B183" s="6" t="s">
        <v>1257</v>
      </c>
      <c r="C183" s="6">
        <v>181</v>
      </c>
      <c r="D183" s="6">
        <v>120</v>
      </c>
      <c r="E183" s="6">
        <v>124</v>
      </c>
      <c r="F183" s="6">
        <v>943</v>
      </c>
      <c r="G183" s="6" t="s">
        <v>1538</v>
      </c>
      <c r="H183" s="6">
        <v>6000</v>
      </c>
      <c r="I183" s="7">
        <v>66002193</v>
      </c>
      <c r="J183" s="6" t="s">
        <v>1589</v>
      </c>
      <c r="K183" s="6" t="s">
        <v>208</v>
      </c>
      <c r="L183" s="6" t="s">
        <v>1590</v>
      </c>
      <c r="M183" s="6">
        <v>44296</v>
      </c>
      <c r="N183" s="6">
        <v>12452</v>
      </c>
      <c r="O183" s="6" t="s">
        <v>847</v>
      </c>
      <c r="P183" s="6">
        <v>3</v>
      </c>
      <c r="Q183" s="6" t="s">
        <v>1591</v>
      </c>
      <c r="R183" s="6" t="s">
        <v>1592</v>
      </c>
      <c r="S183" s="6">
        <v>144</v>
      </c>
      <c r="T183" s="6" t="s">
        <v>37</v>
      </c>
      <c r="U183" s="6" t="s">
        <v>38</v>
      </c>
      <c r="V183" s="6" t="s">
        <v>39</v>
      </c>
      <c r="W183" s="7">
        <v>110000000</v>
      </c>
      <c r="X183" s="6">
        <v>2016</v>
      </c>
      <c r="Y183" s="6">
        <v>5000</v>
      </c>
      <c r="Z183" s="6">
        <v>5.8</v>
      </c>
      <c r="AA183" s="6">
        <v>2.35</v>
      </c>
      <c r="AB183" s="6">
        <v>12000</v>
      </c>
      <c r="AC183" s="7">
        <f>Table13[[#This Row],[gross]]-Table13[[#This Row],[budget]]</f>
        <v>-43997807</v>
      </c>
    </row>
    <row r="184" spans="1:29" ht="12.75">
      <c r="A184" s="6" t="s">
        <v>28</v>
      </c>
      <c r="B184" s="6" t="s">
        <v>3347</v>
      </c>
      <c r="C184" s="6">
        <v>149</v>
      </c>
      <c r="D184" s="6">
        <v>152</v>
      </c>
      <c r="E184" s="6">
        <v>488</v>
      </c>
      <c r="F184" s="6">
        <v>947</v>
      </c>
      <c r="G184" s="6" t="s">
        <v>1948</v>
      </c>
      <c r="H184" s="6">
        <v>22000</v>
      </c>
      <c r="I184" s="7">
        <v>32522352</v>
      </c>
      <c r="J184" s="6" t="s">
        <v>4304</v>
      </c>
      <c r="K184" s="6" t="s">
        <v>697</v>
      </c>
      <c r="L184" s="6" t="s">
        <v>4305</v>
      </c>
      <c r="M184" s="6">
        <v>207287</v>
      </c>
      <c r="N184" s="6">
        <v>36897</v>
      </c>
      <c r="O184" s="6" t="s">
        <v>2297</v>
      </c>
      <c r="P184" s="6">
        <v>1</v>
      </c>
      <c r="Q184" s="6" t="s">
        <v>4306</v>
      </c>
      <c r="R184" s="6" t="s">
        <v>4307</v>
      </c>
      <c r="S184" s="6">
        <v>822</v>
      </c>
      <c r="T184" s="6" t="s">
        <v>37</v>
      </c>
      <c r="U184" s="6" t="s">
        <v>38</v>
      </c>
      <c r="V184" s="6" t="s">
        <v>585</v>
      </c>
      <c r="W184" s="7">
        <v>60000000</v>
      </c>
      <c r="X184" s="6">
        <v>2000</v>
      </c>
      <c r="Y184" s="6">
        <v>11000</v>
      </c>
      <c r="Z184" s="6">
        <v>7.9</v>
      </c>
      <c r="AA184" s="6">
        <v>1.85</v>
      </c>
      <c r="AB184" s="6">
        <v>15000</v>
      </c>
      <c r="AC184" s="7">
        <f>Table13[[#This Row],[gross]]-Table13[[#This Row],[budget]]</f>
        <v>-27477648</v>
      </c>
    </row>
    <row r="185" spans="1:29" ht="12.75">
      <c r="A185" s="6" t="s">
        <v>28</v>
      </c>
      <c r="B185" s="6" t="s">
        <v>16249</v>
      </c>
      <c r="C185" s="6">
        <v>56</v>
      </c>
      <c r="D185" s="6">
        <v>97</v>
      </c>
      <c r="E185" s="6">
        <v>43</v>
      </c>
      <c r="F185" s="6">
        <v>47</v>
      </c>
      <c r="G185" s="6" t="s">
        <v>16250</v>
      </c>
      <c r="H185" s="6">
        <v>144</v>
      </c>
      <c r="I185" s="7">
        <v>52961</v>
      </c>
      <c r="J185" s="6" t="s">
        <v>3409</v>
      </c>
      <c r="K185" s="6" t="s">
        <v>16251</v>
      </c>
      <c r="L185" s="6" t="s">
        <v>16252</v>
      </c>
      <c r="M185" s="6">
        <v>2103</v>
      </c>
      <c r="N185" s="6">
        <v>326</v>
      </c>
      <c r="O185" s="6" t="s">
        <v>16253</v>
      </c>
      <c r="P185" s="6">
        <v>1</v>
      </c>
      <c r="R185" s="6" t="s">
        <v>16254</v>
      </c>
      <c r="S185" s="6">
        <v>11</v>
      </c>
      <c r="T185" s="6" t="s">
        <v>37</v>
      </c>
      <c r="U185" s="6" t="s">
        <v>3571</v>
      </c>
      <c r="V185" s="6" t="s">
        <v>585</v>
      </c>
      <c r="W185" s="7">
        <v>8000000</v>
      </c>
      <c r="X185" s="6">
        <v>2014</v>
      </c>
      <c r="Y185" s="6">
        <v>63</v>
      </c>
      <c r="Z185" s="6">
        <v>5.3</v>
      </c>
      <c r="AA185" s="6">
        <v>2.35</v>
      </c>
      <c r="AB185" s="6">
        <v>675</v>
      </c>
      <c r="AC185" s="7">
        <f>Table13[[#This Row],[gross]]-Table13[[#This Row],[budget]]</f>
        <v>-7947039</v>
      </c>
    </row>
    <row r="186" spans="1:29" ht="12.75">
      <c r="A186" s="6" t="s">
        <v>28</v>
      </c>
      <c r="B186" s="6" t="s">
        <v>3347</v>
      </c>
      <c r="C186" s="6">
        <v>138</v>
      </c>
      <c r="D186" s="6">
        <v>105</v>
      </c>
      <c r="E186" s="6">
        <v>488</v>
      </c>
      <c r="F186" s="6">
        <v>13000</v>
      </c>
      <c r="G186" s="6" t="s">
        <v>654</v>
      </c>
      <c r="H186" s="6">
        <v>15000</v>
      </c>
      <c r="I186" s="7">
        <v>20991497</v>
      </c>
      <c r="J186" s="6" t="s">
        <v>1415</v>
      </c>
      <c r="K186" s="6" t="s">
        <v>182</v>
      </c>
      <c r="L186" s="6" t="s">
        <v>7198</v>
      </c>
      <c r="M186" s="6">
        <v>39778</v>
      </c>
      <c r="N186" s="6">
        <v>44037</v>
      </c>
      <c r="O186" s="6" t="s">
        <v>547</v>
      </c>
      <c r="P186" s="6">
        <v>1</v>
      </c>
      <c r="Q186" s="6" t="s">
        <v>7199</v>
      </c>
      <c r="R186" s="6" t="s">
        <v>7200</v>
      </c>
      <c r="S186" s="6">
        <v>172</v>
      </c>
      <c r="T186" s="6" t="s">
        <v>37</v>
      </c>
      <c r="U186" s="6" t="s">
        <v>38</v>
      </c>
      <c r="V186" s="6" t="s">
        <v>39</v>
      </c>
      <c r="W186" s="7">
        <v>37000000</v>
      </c>
      <c r="X186" s="6">
        <v>2015</v>
      </c>
      <c r="Y186" s="6">
        <v>14000</v>
      </c>
      <c r="Z186" s="6">
        <v>5.4</v>
      </c>
      <c r="AA186" s="6">
        <v>1.85</v>
      </c>
      <c r="AB186" s="6">
        <v>11000</v>
      </c>
      <c r="AC186" s="7">
        <f>Table13[[#This Row],[gross]]-Table13[[#This Row],[budget]]</f>
        <v>-16008503</v>
      </c>
    </row>
    <row r="187" spans="1:29" ht="12.75">
      <c r="A187" s="6" t="s">
        <v>28</v>
      </c>
      <c r="B187" s="6" t="s">
        <v>4408</v>
      </c>
      <c r="C187" s="6">
        <v>148</v>
      </c>
      <c r="D187" s="6">
        <v>94</v>
      </c>
      <c r="E187" s="6">
        <v>892</v>
      </c>
      <c r="F187" s="6">
        <v>81</v>
      </c>
      <c r="G187" s="6" t="s">
        <v>11346</v>
      </c>
      <c r="H187" s="6">
        <v>310</v>
      </c>
      <c r="I187" s="7">
        <v>5132655</v>
      </c>
      <c r="J187" s="6" t="s">
        <v>10222</v>
      </c>
      <c r="K187" s="6" t="s">
        <v>11347</v>
      </c>
      <c r="L187" s="6" t="s">
        <v>11348</v>
      </c>
      <c r="M187" s="6">
        <v>37626</v>
      </c>
      <c r="N187" s="6">
        <v>838</v>
      </c>
      <c r="O187" s="6" t="s">
        <v>11349</v>
      </c>
      <c r="P187" s="6">
        <v>0</v>
      </c>
      <c r="Q187" s="6" t="s">
        <v>11350</v>
      </c>
      <c r="R187" s="6" t="s">
        <v>11351</v>
      </c>
      <c r="S187" s="6">
        <v>521</v>
      </c>
      <c r="T187" s="6" t="s">
        <v>37</v>
      </c>
      <c r="U187" s="6" t="s">
        <v>268</v>
      </c>
      <c r="V187" s="6" t="s">
        <v>585</v>
      </c>
      <c r="W187" s="7">
        <v>20000000</v>
      </c>
      <c r="X187" s="6">
        <v>2005</v>
      </c>
      <c r="Y187" s="6">
        <v>294</v>
      </c>
      <c r="Z187" s="6">
        <v>2.2999999999999998</v>
      </c>
      <c r="AA187" s="6">
        <v>2.35</v>
      </c>
      <c r="AB187" s="6">
        <v>1000</v>
      </c>
      <c r="AC187" s="7">
        <f>Table13[[#This Row],[gross]]-Table13[[#This Row],[budget]]</f>
        <v>-14867345</v>
      </c>
    </row>
    <row r="188" spans="1:29" ht="12.75">
      <c r="A188" s="6" t="s">
        <v>747</v>
      </c>
      <c r="B188" s="6" t="s">
        <v>21844</v>
      </c>
      <c r="C188" s="6">
        <v>71</v>
      </c>
      <c r="D188" s="6">
        <v>78</v>
      </c>
      <c r="E188" s="6">
        <v>0</v>
      </c>
      <c r="F188" s="6">
        <v>61</v>
      </c>
      <c r="G188" s="6" t="s">
        <v>20673</v>
      </c>
      <c r="H188" s="6">
        <v>262</v>
      </c>
      <c r="I188" s="7">
        <v>10018</v>
      </c>
      <c r="J188" s="6" t="s">
        <v>2125</v>
      </c>
      <c r="K188" s="6" t="s">
        <v>21845</v>
      </c>
      <c r="L188" s="6" t="s">
        <v>21846</v>
      </c>
      <c r="M188" s="6">
        <v>3228</v>
      </c>
      <c r="N188" s="6">
        <v>509</v>
      </c>
      <c r="O188" s="6" t="s">
        <v>21847</v>
      </c>
      <c r="P188" s="6">
        <v>0</v>
      </c>
      <c r="Q188" s="6" t="s">
        <v>21848</v>
      </c>
      <c r="R188" s="6" t="s">
        <v>21849</v>
      </c>
      <c r="S188" s="6">
        <v>31</v>
      </c>
      <c r="T188" s="6" t="s">
        <v>37</v>
      </c>
      <c r="U188" s="6" t="s">
        <v>38</v>
      </c>
      <c r="V188" s="6" t="s">
        <v>4830</v>
      </c>
      <c r="W188" s="7">
        <v>1000000</v>
      </c>
      <c r="X188" s="6">
        <v>2006</v>
      </c>
      <c r="Y188" s="6">
        <v>163</v>
      </c>
      <c r="Z188" s="6">
        <v>6.1</v>
      </c>
      <c r="AA188" s="6">
        <v>1.85</v>
      </c>
      <c r="AB188" s="6">
        <v>244</v>
      </c>
      <c r="AC188" s="7">
        <f>Table13[[#This Row],[gross]]-Table13[[#This Row],[budget]]</f>
        <v>-989982</v>
      </c>
    </row>
    <row r="189" spans="1:29" ht="12.75">
      <c r="A189" s="6" t="s">
        <v>28</v>
      </c>
      <c r="B189" s="6" t="s">
        <v>962</v>
      </c>
      <c r="C189" s="6">
        <v>133</v>
      </c>
      <c r="D189" s="6">
        <v>104</v>
      </c>
      <c r="E189" s="6">
        <v>93</v>
      </c>
      <c r="F189" s="6">
        <v>878</v>
      </c>
      <c r="G189" s="6" t="s">
        <v>4054</v>
      </c>
      <c r="H189" s="6">
        <v>11000</v>
      </c>
      <c r="I189" s="7">
        <v>74058698</v>
      </c>
      <c r="J189" s="6" t="s">
        <v>2125</v>
      </c>
      <c r="K189" s="6" t="s">
        <v>466</v>
      </c>
      <c r="L189" s="6" t="s">
        <v>8845</v>
      </c>
      <c r="M189" s="6">
        <v>59232</v>
      </c>
      <c r="N189" s="6">
        <v>17109</v>
      </c>
      <c r="O189" s="6" t="s">
        <v>2636</v>
      </c>
      <c r="P189" s="6">
        <v>0</v>
      </c>
      <c r="Q189" s="6" t="s">
        <v>8846</v>
      </c>
      <c r="R189" s="6" t="s">
        <v>8847</v>
      </c>
      <c r="S189" s="6">
        <v>317</v>
      </c>
      <c r="T189" s="6" t="s">
        <v>37</v>
      </c>
      <c r="U189" s="6" t="s">
        <v>38</v>
      </c>
      <c r="V189" s="6" t="s">
        <v>585</v>
      </c>
      <c r="W189" s="7">
        <v>60000000</v>
      </c>
      <c r="X189" s="6">
        <v>2001</v>
      </c>
      <c r="Y189" s="6">
        <v>2000</v>
      </c>
      <c r="Z189" s="6">
        <v>6.3</v>
      </c>
      <c r="AA189" s="6">
        <v>2.35</v>
      </c>
      <c r="AB189" s="6">
        <v>0</v>
      </c>
      <c r="AC189" s="7">
        <f>Table13[[#This Row],[gross]]-Table13[[#This Row],[budget]]</f>
        <v>14058698</v>
      </c>
    </row>
    <row r="190" spans="1:29" ht="12.75">
      <c r="A190" s="6" t="s">
        <v>28</v>
      </c>
      <c r="B190" s="6" t="s">
        <v>6097</v>
      </c>
      <c r="C190" s="6">
        <v>108</v>
      </c>
      <c r="D190" s="6">
        <v>90</v>
      </c>
      <c r="E190" s="6">
        <v>29</v>
      </c>
      <c r="F190" s="6">
        <v>650</v>
      </c>
      <c r="G190" s="6" t="s">
        <v>6098</v>
      </c>
      <c r="H190" s="6">
        <v>22000</v>
      </c>
      <c r="I190" s="7">
        <v>87856565</v>
      </c>
      <c r="J190" s="6" t="s">
        <v>1681</v>
      </c>
      <c r="K190" s="6" t="s">
        <v>697</v>
      </c>
      <c r="L190" s="6" t="s">
        <v>6099</v>
      </c>
      <c r="M190" s="6">
        <v>106909</v>
      </c>
      <c r="N190" s="6">
        <v>24534</v>
      </c>
      <c r="O190" s="6" t="s">
        <v>2387</v>
      </c>
      <c r="P190" s="6">
        <v>1</v>
      </c>
      <c r="Q190" s="6" t="s">
        <v>6100</v>
      </c>
      <c r="R190" s="6" t="s">
        <v>6101</v>
      </c>
      <c r="S190" s="6">
        <v>268</v>
      </c>
      <c r="T190" s="6" t="s">
        <v>37</v>
      </c>
      <c r="U190" s="6" t="s">
        <v>38</v>
      </c>
      <c r="V190" s="6" t="s">
        <v>39</v>
      </c>
      <c r="W190" s="7">
        <v>42000000</v>
      </c>
      <c r="X190" s="6">
        <v>2004</v>
      </c>
      <c r="Y190" s="6">
        <v>923</v>
      </c>
      <c r="Z190" s="6">
        <v>5.9</v>
      </c>
      <c r="AA190" s="6">
        <v>1.85</v>
      </c>
      <c r="AB190" s="6">
        <v>0</v>
      </c>
      <c r="AC190" s="7">
        <f>Table13[[#This Row],[gross]]-Table13[[#This Row],[budget]]</f>
        <v>45856565</v>
      </c>
    </row>
    <row r="191" spans="1:29" ht="12.75">
      <c r="A191" s="6" t="s">
        <v>28</v>
      </c>
      <c r="B191" s="6" t="s">
        <v>10991</v>
      </c>
      <c r="C191" s="6">
        <v>84</v>
      </c>
      <c r="D191" s="6">
        <v>90</v>
      </c>
      <c r="E191" s="6">
        <v>0</v>
      </c>
      <c r="F191" s="6">
        <v>518</v>
      </c>
      <c r="G191" s="6" t="s">
        <v>2470</v>
      </c>
      <c r="H191" s="6">
        <v>681</v>
      </c>
      <c r="I191" s="7">
        <v>25077977</v>
      </c>
      <c r="J191" s="6" t="s">
        <v>1985</v>
      </c>
      <c r="K191" s="6" t="s">
        <v>2191</v>
      </c>
      <c r="L191" s="6" t="s">
        <v>10992</v>
      </c>
      <c r="M191" s="6">
        <v>10986</v>
      </c>
      <c r="N191" s="6">
        <v>2486</v>
      </c>
      <c r="O191" s="6" t="s">
        <v>10948</v>
      </c>
      <c r="P191" s="6">
        <v>0</v>
      </c>
      <c r="Q191" s="6" t="s">
        <v>10993</v>
      </c>
      <c r="R191" s="6" t="s">
        <v>10994</v>
      </c>
      <c r="S191" s="6">
        <v>84</v>
      </c>
      <c r="T191" s="6" t="s">
        <v>37</v>
      </c>
      <c r="U191" s="6" t="s">
        <v>38</v>
      </c>
      <c r="V191" s="6" t="s">
        <v>95</v>
      </c>
      <c r="W191" s="7">
        <v>20000000</v>
      </c>
      <c r="X191" s="6">
        <v>2010</v>
      </c>
      <c r="Y191" s="6">
        <v>611</v>
      </c>
      <c r="Z191" s="6">
        <v>5.3</v>
      </c>
      <c r="AA191" s="6">
        <v>1.85</v>
      </c>
      <c r="AB191" s="6">
        <v>0</v>
      </c>
      <c r="AC191" s="7">
        <f>Table13[[#This Row],[gross]]-Table13[[#This Row],[budget]]</f>
        <v>5077977</v>
      </c>
    </row>
    <row r="192" spans="1:29" ht="12.75">
      <c r="A192" s="6" t="s">
        <v>28</v>
      </c>
      <c r="B192" s="6" t="s">
        <v>3917</v>
      </c>
      <c r="C192" s="6">
        <v>131</v>
      </c>
      <c r="D192" s="6">
        <v>92</v>
      </c>
      <c r="E192" s="6">
        <v>25</v>
      </c>
      <c r="F192" s="6">
        <v>639</v>
      </c>
      <c r="G192" s="6" t="s">
        <v>4566</v>
      </c>
      <c r="H192" s="6">
        <v>1000</v>
      </c>
      <c r="I192" s="7">
        <v>217326336</v>
      </c>
      <c r="J192" s="6" t="s">
        <v>3363</v>
      </c>
      <c r="K192" s="6" t="s">
        <v>2171</v>
      </c>
      <c r="L192" s="6" t="s">
        <v>4567</v>
      </c>
      <c r="M192" s="6">
        <v>57276</v>
      </c>
      <c r="N192" s="6">
        <v>2847</v>
      </c>
      <c r="O192" s="6" t="s">
        <v>4568</v>
      </c>
      <c r="P192" s="6">
        <v>0</v>
      </c>
      <c r="Q192" s="6" t="s">
        <v>4569</v>
      </c>
      <c r="R192" s="6" t="s">
        <v>4570</v>
      </c>
      <c r="S192" s="6">
        <v>146</v>
      </c>
      <c r="T192" s="6" t="s">
        <v>37</v>
      </c>
      <c r="U192" s="6" t="s">
        <v>38</v>
      </c>
      <c r="V192" s="6" t="s">
        <v>95</v>
      </c>
      <c r="W192" s="7">
        <v>60000000</v>
      </c>
      <c r="X192" s="6">
        <v>2007</v>
      </c>
      <c r="Y192" s="6">
        <v>718</v>
      </c>
      <c r="Z192" s="6">
        <v>5.2</v>
      </c>
      <c r="AA192" s="6">
        <v>1.85</v>
      </c>
      <c r="AB192" s="6">
        <v>0</v>
      </c>
      <c r="AC192" s="7">
        <f>Table13[[#This Row],[gross]]-Table13[[#This Row],[budget]]</f>
        <v>157326336</v>
      </c>
    </row>
    <row r="193" spans="1:29" ht="12.75">
      <c r="A193" s="6" t="s">
        <v>28</v>
      </c>
      <c r="B193" s="6" t="s">
        <v>597</v>
      </c>
      <c r="C193" s="6">
        <v>91</v>
      </c>
      <c r="D193" s="6">
        <v>87</v>
      </c>
      <c r="E193" s="6">
        <v>31</v>
      </c>
      <c r="F193" s="6">
        <v>733</v>
      </c>
      <c r="G193" s="6" t="s">
        <v>2171</v>
      </c>
      <c r="H193" s="6">
        <v>1000</v>
      </c>
      <c r="I193" s="7">
        <v>133103929</v>
      </c>
      <c r="J193" s="6" t="s">
        <v>2168</v>
      </c>
      <c r="K193" s="6" t="s">
        <v>479</v>
      </c>
      <c r="L193" s="6" t="s">
        <v>2580</v>
      </c>
      <c r="M193" s="6">
        <v>22838</v>
      </c>
      <c r="N193" s="6">
        <v>4073</v>
      </c>
      <c r="O193" s="6" t="s">
        <v>2581</v>
      </c>
      <c r="P193" s="6">
        <v>0</v>
      </c>
      <c r="Q193" s="6" t="s">
        <v>2582</v>
      </c>
      <c r="R193" s="6" t="s">
        <v>2583</v>
      </c>
      <c r="S193" s="6">
        <v>56</v>
      </c>
      <c r="T193" s="6" t="s">
        <v>37</v>
      </c>
      <c r="U193" s="6" t="s">
        <v>38</v>
      </c>
      <c r="V193" s="6" t="s">
        <v>277</v>
      </c>
      <c r="W193" s="7">
        <v>75000000</v>
      </c>
      <c r="X193" s="6">
        <v>2011</v>
      </c>
      <c r="Y193" s="6">
        <v>1000</v>
      </c>
      <c r="Z193" s="6">
        <v>4.4000000000000004</v>
      </c>
      <c r="AA193" s="6">
        <v>1.85</v>
      </c>
      <c r="AB193" s="6">
        <v>0</v>
      </c>
      <c r="AC193" s="7">
        <f>Table13[[#This Row],[gross]]-Table13[[#This Row],[budget]]</f>
        <v>58103929</v>
      </c>
    </row>
    <row r="194" spans="1:29" ht="12.75">
      <c r="A194" s="6" t="s">
        <v>28</v>
      </c>
      <c r="B194" s="6" t="s">
        <v>2166</v>
      </c>
      <c r="C194" s="6">
        <v>70</v>
      </c>
      <c r="D194" s="6">
        <v>92</v>
      </c>
      <c r="E194" s="6">
        <v>12</v>
      </c>
      <c r="F194" s="6">
        <v>1000</v>
      </c>
      <c r="G194" s="6" t="s">
        <v>2167</v>
      </c>
      <c r="H194" s="6">
        <v>35000</v>
      </c>
      <c r="I194" s="7">
        <v>85884815</v>
      </c>
      <c r="J194" s="6" t="s">
        <v>2168</v>
      </c>
      <c r="K194" s="6" t="s">
        <v>2169</v>
      </c>
      <c r="L194" s="6" t="s">
        <v>2170</v>
      </c>
      <c r="M194" s="6">
        <v>9418</v>
      </c>
      <c r="N194" s="6">
        <v>38450</v>
      </c>
      <c r="O194" s="6" t="s">
        <v>2171</v>
      </c>
      <c r="P194" s="6">
        <v>0</v>
      </c>
      <c r="Q194" s="6" t="s">
        <v>2172</v>
      </c>
      <c r="R194" s="6" t="s">
        <v>2173</v>
      </c>
      <c r="S194" s="6">
        <v>53</v>
      </c>
      <c r="T194" s="6" t="s">
        <v>37</v>
      </c>
      <c r="U194" s="6" t="s">
        <v>38</v>
      </c>
      <c r="V194" s="6" t="s">
        <v>95</v>
      </c>
      <c r="W194" s="7">
        <v>90000000</v>
      </c>
      <c r="X194" s="6">
        <v>2015</v>
      </c>
      <c r="Y194" s="6">
        <v>1000</v>
      </c>
      <c r="Z194" s="6">
        <v>5</v>
      </c>
      <c r="AA194" s="6">
        <v>1.85</v>
      </c>
      <c r="AB194" s="6">
        <v>0</v>
      </c>
      <c r="AC194" s="7">
        <f>Table13[[#This Row],[gross]]-Table13[[#This Row],[budget]]</f>
        <v>-4115185</v>
      </c>
    </row>
    <row r="195" spans="1:29" ht="12.75">
      <c r="A195" s="6" t="s">
        <v>28</v>
      </c>
      <c r="B195" s="6" t="s">
        <v>3281</v>
      </c>
      <c r="C195" s="6">
        <v>107</v>
      </c>
      <c r="D195" s="6">
        <v>88</v>
      </c>
      <c r="E195" s="6">
        <v>84</v>
      </c>
      <c r="F195" s="6">
        <v>1000</v>
      </c>
      <c r="G195" s="6" t="s">
        <v>3362</v>
      </c>
      <c r="H195" s="6">
        <v>1000</v>
      </c>
      <c r="I195" s="7">
        <v>219613391</v>
      </c>
      <c r="J195" s="6" t="s">
        <v>3363</v>
      </c>
      <c r="K195" s="6" t="s">
        <v>479</v>
      </c>
      <c r="L195" s="6" t="s">
        <v>3364</v>
      </c>
      <c r="M195" s="6">
        <v>31649</v>
      </c>
      <c r="N195" s="6">
        <v>5227</v>
      </c>
      <c r="O195" s="6" t="s">
        <v>2171</v>
      </c>
      <c r="P195" s="6">
        <v>0</v>
      </c>
      <c r="Q195" s="6" t="s">
        <v>3365</v>
      </c>
      <c r="R195" s="6" t="s">
        <v>3366</v>
      </c>
      <c r="S195" s="6">
        <v>98</v>
      </c>
      <c r="T195" s="6" t="s">
        <v>37</v>
      </c>
      <c r="U195" s="6" t="s">
        <v>38</v>
      </c>
      <c r="V195" s="6" t="s">
        <v>95</v>
      </c>
      <c r="W195" s="7">
        <v>75000000</v>
      </c>
      <c r="X195" s="6">
        <v>2009</v>
      </c>
      <c r="Y195" s="6">
        <v>1000</v>
      </c>
      <c r="Z195" s="6">
        <v>4.5</v>
      </c>
      <c r="AA195" s="6">
        <v>1.85</v>
      </c>
      <c r="AB195" s="6">
        <v>2000</v>
      </c>
      <c r="AC195" s="7">
        <f>Table13[[#This Row],[gross]]-Table13[[#This Row],[budget]]</f>
        <v>144613391</v>
      </c>
    </row>
    <row r="196" spans="1:29" ht="12.75">
      <c r="A196" s="6" t="s">
        <v>28</v>
      </c>
      <c r="B196" s="6" t="s">
        <v>4955</v>
      </c>
      <c r="C196" s="6">
        <v>134</v>
      </c>
      <c r="D196" s="6">
        <v>180</v>
      </c>
      <c r="E196" s="6">
        <v>869</v>
      </c>
      <c r="F196" s="6">
        <v>521</v>
      </c>
      <c r="G196" s="6" t="s">
        <v>2408</v>
      </c>
      <c r="H196" s="6">
        <v>692</v>
      </c>
      <c r="I196" s="7">
        <v>51600000</v>
      </c>
      <c r="J196" s="6" t="s">
        <v>11781</v>
      </c>
      <c r="K196" s="6" t="s">
        <v>1655</v>
      </c>
      <c r="L196" s="6" t="s">
        <v>11782</v>
      </c>
      <c r="M196" s="6">
        <v>270790</v>
      </c>
      <c r="N196" s="6">
        <v>3076</v>
      </c>
      <c r="O196" s="6" t="s">
        <v>2508</v>
      </c>
      <c r="P196" s="6">
        <v>0</v>
      </c>
      <c r="Q196" s="6" t="s">
        <v>11783</v>
      </c>
      <c r="R196" s="6" t="s">
        <v>11784</v>
      </c>
      <c r="S196" s="6">
        <v>549</v>
      </c>
      <c r="T196" s="6" t="s">
        <v>37</v>
      </c>
      <c r="U196" s="6" t="s">
        <v>38</v>
      </c>
      <c r="V196" s="6" t="s">
        <v>585</v>
      </c>
      <c r="W196" s="7">
        <v>18000000</v>
      </c>
      <c r="X196" s="6">
        <v>1984</v>
      </c>
      <c r="Y196" s="6">
        <v>670</v>
      </c>
      <c r="Z196" s="6">
        <v>8.3000000000000007</v>
      </c>
      <c r="AA196" s="6">
        <v>2.35</v>
      </c>
      <c r="AB196" s="6">
        <v>16000</v>
      </c>
      <c r="AC196" s="7">
        <f>Table13[[#This Row],[gross]]-Table13[[#This Row],[budget]]</f>
        <v>33600000</v>
      </c>
    </row>
    <row r="197" spans="1:29" ht="12.75">
      <c r="A197" s="6" t="s">
        <v>747</v>
      </c>
      <c r="B197" s="6" t="s">
        <v>4176</v>
      </c>
      <c r="C197" s="6">
        <v>242</v>
      </c>
      <c r="D197" s="6">
        <v>122</v>
      </c>
      <c r="E197" s="6">
        <v>0</v>
      </c>
      <c r="F197" s="6">
        <v>54</v>
      </c>
      <c r="G197" s="6" t="s">
        <v>6204</v>
      </c>
      <c r="H197" s="6">
        <v>326</v>
      </c>
      <c r="I197" s="7">
        <v>33201661</v>
      </c>
      <c r="J197" s="6" t="s">
        <v>1681</v>
      </c>
      <c r="K197" s="6" t="s">
        <v>5896</v>
      </c>
      <c r="L197" s="6" t="s">
        <v>6763</v>
      </c>
      <c r="M197" s="6">
        <v>534262</v>
      </c>
      <c r="N197" s="6">
        <v>809</v>
      </c>
      <c r="O197" s="6" t="s">
        <v>6764</v>
      </c>
      <c r="P197" s="6">
        <v>0</v>
      </c>
      <c r="Q197" s="6" t="s">
        <v>6765</v>
      </c>
      <c r="R197" s="6" t="s">
        <v>6766</v>
      </c>
      <c r="S197" s="6">
        <v>1314</v>
      </c>
      <c r="T197" s="6" t="s">
        <v>1464</v>
      </c>
      <c r="U197" s="6" t="s">
        <v>1465</v>
      </c>
      <c r="V197" s="6" t="s">
        <v>585</v>
      </c>
      <c r="W197" s="7">
        <v>77000000</v>
      </c>
      <c r="X197" s="6">
        <v>2001</v>
      </c>
      <c r="Y197" s="6">
        <v>326</v>
      </c>
      <c r="Z197" s="6">
        <v>8.4</v>
      </c>
      <c r="AA197" s="6">
        <v>2.35</v>
      </c>
      <c r="AB197" s="6">
        <v>39000</v>
      </c>
      <c r="AC197" s="7">
        <f>Table13[[#This Row],[gross]]-Table13[[#This Row],[budget]]</f>
        <v>-43798339</v>
      </c>
    </row>
    <row r="198" spans="1:29" ht="12.75">
      <c r="A198" s="6" t="s">
        <v>28</v>
      </c>
      <c r="B198" s="6" t="s">
        <v>5428</v>
      </c>
      <c r="C198" s="6">
        <v>69</v>
      </c>
      <c r="D198" s="6">
        <v>132</v>
      </c>
      <c r="E198" s="6">
        <v>333</v>
      </c>
      <c r="F198" s="6">
        <v>284</v>
      </c>
      <c r="G198" s="6" t="s">
        <v>5896</v>
      </c>
      <c r="H198" s="6">
        <v>380</v>
      </c>
      <c r="I198" s="7">
        <v>274299</v>
      </c>
      <c r="J198" s="6" t="s">
        <v>13559</v>
      </c>
      <c r="K198" s="6" t="s">
        <v>10486</v>
      </c>
      <c r="L198" s="6" t="s">
        <v>13560</v>
      </c>
      <c r="M198" s="6">
        <v>11077</v>
      </c>
      <c r="N198" s="6">
        <v>1429</v>
      </c>
      <c r="O198" s="6" t="s">
        <v>13561</v>
      </c>
      <c r="P198" s="6">
        <v>2</v>
      </c>
      <c r="Q198" s="6" t="s">
        <v>13562</v>
      </c>
      <c r="R198" s="6" t="s">
        <v>13563</v>
      </c>
      <c r="S198" s="6">
        <v>55</v>
      </c>
      <c r="T198" s="6" t="s">
        <v>37</v>
      </c>
      <c r="U198" s="6" t="s">
        <v>1465</v>
      </c>
      <c r="V198" s="6" t="s">
        <v>5613</v>
      </c>
      <c r="W198" s="7">
        <v>103000000</v>
      </c>
      <c r="X198" s="6">
        <v>2002</v>
      </c>
      <c r="Y198" s="6">
        <v>326</v>
      </c>
      <c r="Z198" s="6">
        <v>7.3</v>
      </c>
      <c r="AA198" s="6">
        <v>1.85</v>
      </c>
      <c r="AB198" s="6">
        <v>0</v>
      </c>
      <c r="AC198" s="7">
        <f>Table13[[#This Row],[gross]]-Table13[[#This Row],[budget]]</f>
        <v>-102725701</v>
      </c>
    </row>
    <row r="199" spans="1:29" ht="12.75">
      <c r="A199" s="6" t="s">
        <v>28</v>
      </c>
      <c r="B199" s="6" t="s">
        <v>48</v>
      </c>
      <c r="C199" s="6">
        <v>176</v>
      </c>
      <c r="D199" s="6">
        <v>122</v>
      </c>
      <c r="E199" s="6">
        <v>0</v>
      </c>
      <c r="F199" s="6">
        <v>158</v>
      </c>
      <c r="G199" s="6" t="s">
        <v>4810</v>
      </c>
      <c r="H199" s="6">
        <v>18000</v>
      </c>
      <c r="I199" s="7">
        <v>130058047</v>
      </c>
      <c r="J199" s="6" t="s">
        <v>3409</v>
      </c>
      <c r="K199" s="6" t="s">
        <v>120</v>
      </c>
      <c r="L199" s="6" t="s">
        <v>12667</v>
      </c>
      <c r="M199" s="6">
        <v>822500</v>
      </c>
      <c r="N199" s="6">
        <v>19078</v>
      </c>
      <c r="O199" s="6" t="s">
        <v>12668</v>
      </c>
      <c r="P199" s="6">
        <v>0</v>
      </c>
      <c r="Q199" s="6" t="s">
        <v>12669</v>
      </c>
      <c r="R199" s="6" t="s">
        <v>12670</v>
      </c>
      <c r="S199" s="6">
        <v>2715</v>
      </c>
      <c r="T199" s="6" t="s">
        <v>37</v>
      </c>
      <c r="U199" s="6" t="s">
        <v>38</v>
      </c>
      <c r="V199" s="6" t="s">
        <v>585</v>
      </c>
      <c r="W199" s="7">
        <v>15000000</v>
      </c>
      <c r="X199" s="6">
        <v>1999</v>
      </c>
      <c r="Y199" s="6">
        <v>828</v>
      </c>
      <c r="Z199" s="6">
        <v>8.4</v>
      </c>
      <c r="AA199" s="6">
        <v>2.35</v>
      </c>
      <c r="AB199" s="6">
        <v>22000</v>
      </c>
      <c r="AC199" s="7">
        <f>Table13[[#This Row],[gross]]-Table13[[#This Row],[budget]]</f>
        <v>115058047</v>
      </c>
    </row>
    <row r="200" spans="1:29" ht="12.75">
      <c r="A200" s="6" t="s">
        <v>28</v>
      </c>
      <c r="B200" s="6" t="s">
        <v>23174</v>
      </c>
      <c r="C200" s="6">
        <v>9</v>
      </c>
      <c r="D200" s="6">
        <v>100</v>
      </c>
      <c r="E200" s="6">
        <v>0</v>
      </c>
      <c r="F200" s="6">
        <v>51</v>
      </c>
      <c r="G200" s="6" t="s">
        <v>23175</v>
      </c>
      <c r="H200" s="6">
        <v>250</v>
      </c>
      <c r="I200" s="7">
        <v>902835</v>
      </c>
      <c r="J200" s="6" t="s">
        <v>1415</v>
      </c>
      <c r="K200" s="6" t="s">
        <v>23176</v>
      </c>
      <c r="L200" s="6" t="s">
        <v>23177</v>
      </c>
      <c r="M200" s="6">
        <v>1489</v>
      </c>
      <c r="N200" s="6">
        <v>454</v>
      </c>
      <c r="O200" s="6" t="s">
        <v>23178</v>
      </c>
      <c r="P200" s="6">
        <v>2</v>
      </c>
      <c r="Q200" s="6" t="s">
        <v>23179</v>
      </c>
      <c r="R200" s="6" t="s">
        <v>23180</v>
      </c>
      <c r="S200" s="6">
        <v>40</v>
      </c>
      <c r="T200" s="6" t="s">
        <v>37</v>
      </c>
      <c r="U200" s="6" t="s">
        <v>38</v>
      </c>
      <c r="V200" s="6" t="s">
        <v>5613</v>
      </c>
      <c r="W200" s="7">
        <v>250000</v>
      </c>
      <c r="X200" s="6">
        <v>2001</v>
      </c>
      <c r="Y200" s="6">
        <v>89</v>
      </c>
      <c r="Z200" s="6">
        <v>6.7</v>
      </c>
      <c r="AA200" s="6">
        <v>1.85</v>
      </c>
      <c r="AB200" s="6">
        <v>133</v>
      </c>
      <c r="AC200" s="7">
        <f>Table13[[#This Row],[gross]]-Table13[[#This Row],[budget]]</f>
        <v>652835</v>
      </c>
    </row>
    <row r="201" spans="1:29" ht="12.75">
      <c r="A201" s="6" t="s">
        <v>28</v>
      </c>
      <c r="B201" s="6" t="s">
        <v>1744</v>
      </c>
      <c r="C201" s="6">
        <v>153</v>
      </c>
      <c r="D201" s="6">
        <v>107</v>
      </c>
      <c r="E201" s="6">
        <v>80</v>
      </c>
      <c r="F201" s="6">
        <v>841</v>
      </c>
      <c r="G201" s="6" t="s">
        <v>536</v>
      </c>
      <c r="H201" s="6">
        <v>2000</v>
      </c>
      <c r="I201" s="7">
        <v>7156725</v>
      </c>
      <c r="J201" s="6" t="s">
        <v>6419</v>
      </c>
      <c r="K201" s="6" t="s">
        <v>234</v>
      </c>
      <c r="L201" s="6" t="s">
        <v>12273</v>
      </c>
      <c r="M201" s="6">
        <v>22639</v>
      </c>
      <c r="N201" s="6">
        <v>5992</v>
      </c>
      <c r="O201" s="6" t="s">
        <v>3369</v>
      </c>
      <c r="P201" s="6">
        <v>6</v>
      </c>
      <c r="Q201" s="6" t="s">
        <v>12274</v>
      </c>
      <c r="R201" s="6" t="s">
        <v>12275</v>
      </c>
      <c r="S201" s="6">
        <v>217</v>
      </c>
      <c r="T201" s="6" t="s">
        <v>37</v>
      </c>
      <c r="U201" s="6" t="s">
        <v>38</v>
      </c>
      <c r="V201" s="6" t="s">
        <v>39</v>
      </c>
      <c r="W201" s="7">
        <v>19000000</v>
      </c>
      <c r="X201" s="6">
        <v>2006</v>
      </c>
      <c r="Y201" s="6">
        <v>2000</v>
      </c>
      <c r="Z201" s="6">
        <v>5.5</v>
      </c>
      <c r="AA201" s="6">
        <v>1.85</v>
      </c>
      <c r="AB201" s="6">
        <v>300</v>
      </c>
      <c r="AC201" s="7">
        <f>Table13[[#This Row],[gross]]-Table13[[#This Row],[budget]]</f>
        <v>-11843275</v>
      </c>
    </row>
    <row r="202" spans="1:29" ht="12.75">
      <c r="A202" s="6" t="s">
        <v>28</v>
      </c>
      <c r="B202" s="6" t="s">
        <v>187</v>
      </c>
      <c r="C202" s="6">
        <v>300</v>
      </c>
      <c r="D202" s="6">
        <v>176</v>
      </c>
      <c r="E202" s="6">
        <v>0</v>
      </c>
      <c r="F202" s="6">
        <v>561</v>
      </c>
      <c r="G202" s="6" t="s">
        <v>1725</v>
      </c>
      <c r="H202" s="6">
        <v>18000</v>
      </c>
      <c r="I202" s="7">
        <v>130127620</v>
      </c>
      <c r="J202" s="6" t="s">
        <v>1726</v>
      </c>
      <c r="K202" s="6" t="s">
        <v>1727</v>
      </c>
      <c r="L202" s="6" t="s">
        <v>1728</v>
      </c>
      <c r="M202" s="6">
        <v>324671</v>
      </c>
      <c r="N202" s="6">
        <v>20354</v>
      </c>
      <c r="O202" s="6" t="s">
        <v>1729</v>
      </c>
      <c r="P202" s="6">
        <v>0</v>
      </c>
      <c r="Q202" s="6" t="s">
        <v>1730</v>
      </c>
      <c r="R202" s="6" t="s">
        <v>1731</v>
      </c>
      <c r="S202" s="6">
        <v>458</v>
      </c>
      <c r="T202" s="6" t="s">
        <v>37</v>
      </c>
      <c r="U202" s="6" t="s">
        <v>38</v>
      </c>
      <c r="V202" s="6" t="s">
        <v>585</v>
      </c>
      <c r="W202" s="7">
        <v>100000000</v>
      </c>
      <c r="X202" s="6">
        <v>2007</v>
      </c>
      <c r="Y202" s="6">
        <v>782</v>
      </c>
      <c r="Z202" s="6">
        <v>7.8</v>
      </c>
      <c r="AA202" s="6">
        <v>1.85</v>
      </c>
      <c r="AB202" s="6">
        <v>0</v>
      </c>
      <c r="AC202" s="7">
        <f>Table13[[#This Row],[gross]]-Table13[[#This Row],[budget]]</f>
        <v>30127620</v>
      </c>
    </row>
    <row r="203" spans="1:29" ht="12.75">
      <c r="A203" s="6" t="s">
        <v>28</v>
      </c>
      <c r="B203" s="6" t="s">
        <v>1432</v>
      </c>
      <c r="C203" s="6">
        <v>100</v>
      </c>
      <c r="D203" s="6">
        <v>112</v>
      </c>
      <c r="E203" s="6">
        <v>0</v>
      </c>
      <c r="F203" s="6">
        <v>425</v>
      </c>
      <c r="G203" s="6" t="s">
        <v>850</v>
      </c>
      <c r="H203" s="6">
        <v>11000</v>
      </c>
      <c r="I203" s="7">
        <v>115000000</v>
      </c>
      <c r="J203" s="6" t="s">
        <v>5510</v>
      </c>
      <c r="K203" s="6" t="s">
        <v>391</v>
      </c>
      <c r="L203" s="6" t="s">
        <v>22229</v>
      </c>
      <c r="M203" s="6">
        <v>63839</v>
      </c>
      <c r="N203" s="6">
        <v>14954</v>
      </c>
      <c r="O203" s="6" t="s">
        <v>22230</v>
      </c>
      <c r="P203" s="6">
        <v>1</v>
      </c>
      <c r="Q203" s="6" t="s">
        <v>22231</v>
      </c>
      <c r="R203" s="6" t="s">
        <v>22232</v>
      </c>
      <c r="S203" s="6">
        <v>238</v>
      </c>
      <c r="T203" s="6" t="s">
        <v>37</v>
      </c>
      <c r="U203" s="6" t="s">
        <v>38</v>
      </c>
      <c r="V203" s="6" t="s">
        <v>95</v>
      </c>
      <c r="W203" s="7">
        <v>777000</v>
      </c>
      <c r="X203" s="6">
        <v>1973</v>
      </c>
      <c r="Y203" s="6">
        <v>2000</v>
      </c>
      <c r="Z203" s="6">
        <v>7.5</v>
      </c>
      <c r="AA203" s="6">
        <v>2.35</v>
      </c>
      <c r="AB203" s="6">
        <v>0</v>
      </c>
      <c r="AC203" s="7">
        <f>Table13[[#This Row],[gross]]-Table13[[#This Row],[budget]]</f>
        <v>114223000</v>
      </c>
    </row>
    <row r="204" spans="1:29" ht="12.75">
      <c r="A204" s="6" t="s">
        <v>747</v>
      </c>
      <c r="B204" s="6" t="s">
        <v>7744</v>
      </c>
      <c r="C204" s="6">
        <v>162</v>
      </c>
      <c r="D204" s="6">
        <v>101</v>
      </c>
      <c r="E204" s="6">
        <v>194</v>
      </c>
      <c r="F204" s="6">
        <v>602</v>
      </c>
      <c r="G204" s="6" t="s">
        <v>7746</v>
      </c>
      <c r="H204" s="6">
        <v>1000</v>
      </c>
      <c r="I204" s="7">
        <v>6712241</v>
      </c>
      <c r="J204" s="6" t="s">
        <v>1935</v>
      </c>
      <c r="K204" s="6" t="s">
        <v>2084</v>
      </c>
      <c r="L204" s="6" t="s">
        <v>15115</v>
      </c>
      <c r="M204" s="6">
        <v>782437</v>
      </c>
      <c r="N204" s="6">
        <v>3858</v>
      </c>
      <c r="O204" s="6" t="s">
        <v>1321</v>
      </c>
      <c r="P204" s="6">
        <v>2</v>
      </c>
      <c r="Q204" s="6" t="s">
        <v>15116</v>
      </c>
      <c r="R204" s="6" t="s">
        <v>15117</v>
      </c>
      <c r="S204" s="6">
        <v>1420</v>
      </c>
      <c r="T204" s="6" t="s">
        <v>37</v>
      </c>
      <c r="U204" s="6" t="s">
        <v>38</v>
      </c>
      <c r="V204" s="6" t="s">
        <v>585</v>
      </c>
      <c r="W204" s="7">
        <v>7500000</v>
      </c>
      <c r="X204" s="6">
        <v>1998</v>
      </c>
      <c r="Y204" s="6">
        <v>816</v>
      </c>
      <c r="Z204" s="6">
        <v>8.6</v>
      </c>
      <c r="AA204" s="6">
        <v>1.85</v>
      </c>
      <c r="AB204" s="6">
        <v>35000</v>
      </c>
      <c r="AC204" s="7">
        <f>Table13[[#This Row],[gross]]-Table13[[#This Row],[budget]]</f>
        <v>-787759</v>
      </c>
    </row>
    <row r="205" spans="1:29" ht="12.75">
      <c r="A205" s="6" t="s">
        <v>28</v>
      </c>
      <c r="B205" s="6" t="s">
        <v>4166</v>
      </c>
      <c r="C205" s="6">
        <v>538</v>
      </c>
      <c r="D205" s="6">
        <v>138</v>
      </c>
      <c r="E205" s="6">
        <v>737</v>
      </c>
      <c r="F205" s="6">
        <v>14000</v>
      </c>
      <c r="G205" s="6" t="s">
        <v>58</v>
      </c>
      <c r="H205" s="6">
        <v>34000</v>
      </c>
      <c r="I205" s="7">
        <v>150117807</v>
      </c>
      <c r="J205" s="6" t="s">
        <v>1935</v>
      </c>
      <c r="K205" s="6" t="s">
        <v>347</v>
      </c>
      <c r="L205" s="6" t="s">
        <v>6241</v>
      </c>
      <c r="M205" s="6">
        <v>358416</v>
      </c>
      <c r="N205" s="6">
        <v>83012</v>
      </c>
      <c r="O205" s="6" t="s">
        <v>654</v>
      </c>
      <c r="P205" s="6">
        <v>5</v>
      </c>
      <c r="Q205" s="6" t="s">
        <v>6242</v>
      </c>
      <c r="R205" s="6" t="s">
        <v>6243</v>
      </c>
      <c r="S205" s="6">
        <v>751</v>
      </c>
      <c r="T205" s="6" t="s">
        <v>37</v>
      </c>
      <c r="U205" s="6" t="s">
        <v>38</v>
      </c>
      <c r="V205" s="6" t="s">
        <v>585</v>
      </c>
      <c r="W205" s="7">
        <v>40000000</v>
      </c>
      <c r="X205" s="6">
        <v>2013</v>
      </c>
      <c r="Y205" s="6">
        <v>23000</v>
      </c>
      <c r="Z205" s="6">
        <v>7.3</v>
      </c>
      <c r="AA205" s="6">
        <v>2.35</v>
      </c>
      <c r="AB205" s="6">
        <v>63000</v>
      </c>
      <c r="AC205" s="7">
        <f>Table13[[#This Row],[gross]]-Table13[[#This Row],[budget]]</f>
        <v>110117807</v>
      </c>
    </row>
    <row r="206" spans="1:29" ht="12.75">
      <c r="A206" s="6" t="s">
        <v>28</v>
      </c>
      <c r="B206" s="6" t="s">
        <v>22973</v>
      </c>
      <c r="C206" s="6">
        <v>40</v>
      </c>
      <c r="D206" s="6">
        <v>90</v>
      </c>
      <c r="E206" s="6">
        <v>44</v>
      </c>
      <c r="F206" s="6">
        <v>93</v>
      </c>
      <c r="G206" s="6" t="s">
        <v>16174</v>
      </c>
      <c r="H206" s="6">
        <v>615</v>
      </c>
      <c r="I206" s="7">
        <v>4000000</v>
      </c>
      <c r="J206" s="6" t="s">
        <v>777</v>
      </c>
      <c r="K206" s="6" t="s">
        <v>18097</v>
      </c>
      <c r="L206" s="6" t="s">
        <v>22974</v>
      </c>
      <c r="M206" s="6">
        <v>6046</v>
      </c>
      <c r="N206" s="6">
        <v>872</v>
      </c>
      <c r="O206" s="6" t="s">
        <v>22975</v>
      </c>
      <c r="P206" s="6">
        <v>0</v>
      </c>
      <c r="Q206" s="6" t="s">
        <v>22976</v>
      </c>
      <c r="R206" s="6" t="s">
        <v>22977</v>
      </c>
      <c r="S206" s="6">
        <v>46</v>
      </c>
      <c r="T206" s="6" t="s">
        <v>37</v>
      </c>
      <c r="U206" s="6" t="s">
        <v>38</v>
      </c>
      <c r="V206" s="6" t="s">
        <v>585</v>
      </c>
      <c r="W206" s="7">
        <v>350000</v>
      </c>
      <c r="X206" s="6">
        <v>1987</v>
      </c>
      <c r="Y206" s="6">
        <v>96</v>
      </c>
      <c r="Z206" s="6">
        <v>4.7</v>
      </c>
      <c r="AA206" s="6">
        <v>1.85</v>
      </c>
      <c r="AB206" s="6">
        <v>583</v>
      </c>
      <c r="AC206" s="7">
        <f>Table13[[#This Row],[gross]]-Table13[[#This Row],[budget]]</f>
        <v>3650000</v>
      </c>
    </row>
    <row r="207" spans="1:29" ht="12.75">
      <c r="A207" s="6" t="s">
        <v>28</v>
      </c>
      <c r="B207" s="6" t="s">
        <v>2656</v>
      </c>
      <c r="C207" s="6">
        <v>44</v>
      </c>
      <c r="D207" s="6">
        <v>94</v>
      </c>
      <c r="E207" s="6">
        <v>10</v>
      </c>
      <c r="F207" s="6">
        <v>141</v>
      </c>
      <c r="G207" s="6" t="s">
        <v>1306</v>
      </c>
      <c r="H207" s="6">
        <v>694</v>
      </c>
      <c r="I207" s="7">
        <v>13264986</v>
      </c>
      <c r="J207" s="6" t="s">
        <v>7640</v>
      </c>
      <c r="K207" s="6" t="s">
        <v>5424</v>
      </c>
      <c r="L207" s="6" t="s">
        <v>7641</v>
      </c>
      <c r="M207" s="6">
        <v>12077</v>
      </c>
      <c r="N207" s="6">
        <v>1668</v>
      </c>
      <c r="O207" s="6" t="s">
        <v>2090</v>
      </c>
      <c r="P207" s="6">
        <v>2</v>
      </c>
      <c r="Q207" s="6" t="s">
        <v>7642</v>
      </c>
      <c r="R207" s="6" t="s">
        <v>7643</v>
      </c>
      <c r="S207" s="6">
        <v>162</v>
      </c>
      <c r="T207" s="6" t="s">
        <v>37</v>
      </c>
      <c r="U207" s="6" t="s">
        <v>38</v>
      </c>
      <c r="V207" s="6" t="s">
        <v>39</v>
      </c>
      <c r="W207" s="7">
        <v>35000000</v>
      </c>
      <c r="X207" s="6">
        <v>2001</v>
      </c>
      <c r="Y207" s="6">
        <v>605</v>
      </c>
      <c r="Z207" s="6">
        <v>6</v>
      </c>
      <c r="AA207" s="6">
        <v>1.85</v>
      </c>
      <c r="AB207" s="6">
        <v>433</v>
      </c>
      <c r="AC207" s="7">
        <f>Table13[[#This Row],[gross]]-Table13[[#This Row],[budget]]</f>
        <v>-21735014</v>
      </c>
    </row>
    <row r="208" spans="1:29" ht="12.75">
      <c r="A208" s="6" t="s">
        <v>28</v>
      </c>
      <c r="B208" s="6" t="s">
        <v>8092</v>
      </c>
      <c r="C208" s="6">
        <v>142</v>
      </c>
      <c r="D208" s="6">
        <v>108</v>
      </c>
      <c r="E208" s="6">
        <v>6</v>
      </c>
      <c r="F208" s="6">
        <v>1000</v>
      </c>
      <c r="G208" s="6" t="s">
        <v>7580</v>
      </c>
      <c r="H208" s="6">
        <v>3000</v>
      </c>
      <c r="I208" s="7">
        <v>145096820</v>
      </c>
      <c r="J208" s="6" t="s">
        <v>1671</v>
      </c>
      <c r="K208" s="6" t="s">
        <v>4599</v>
      </c>
      <c r="L208" s="6" t="s">
        <v>8093</v>
      </c>
      <c r="M208" s="6">
        <v>200260</v>
      </c>
      <c r="N208" s="6">
        <v>7872</v>
      </c>
      <c r="O208" s="6" t="s">
        <v>3750</v>
      </c>
      <c r="P208" s="6">
        <v>0</v>
      </c>
      <c r="Q208" s="6" t="s">
        <v>8094</v>
      </c>
      <c r="R208" s="6" t="s">
        <v>8095</v>
      </c>
      <c r="S208" s="6">
        <v>431</v>
      </c>
      <c r="T208" s="6" t="s">
        <v>37</v>
      </c>
      <c r="U208" s="6" t="s">
        <v>38</v>
      </c>
      <c r="V208" s="6" t="s">
        <v>585</v>
      </c>
      <c r="W208" s="7">
        <v>30000000</v>
      </c>
      <c r="X208" s="6">
        <v>2001</v>
      </c>
      <c r="Y208" s="6">
        <v>1000</v>
      </c>
      <c r="Z208" s="6">
        <v>6.4</v>
      </c>
      <c r="AA208" s="6">
        <v>1.85</v>
      </c>
      <c r="AB208" s="6">
        <v>0</v>
      </c>
      <c r="AC208" s="7">
        <f>Table13[[#This Row],[gross]]-Table13[[#This Row],[budget]]</f>
        <v>115096820</v>
      </c>
    </row>
    <row r="209" spans="1:29" ht="12.75">
      <c r="A209" s="6" t="s">
        <v>28</v>
      </c>
      <c r="B209" s="6" t="s">
        <v>1744</v>
      </c>
      <c r="C209" s="6">
        <v>145</v>
      </c>
      <c r="D209" s="6">
        <v>95</v>
      </c>
      <c r="E209" s="6">
        <v>80</v>
      </c>
      <c r="F209" s="6">
        <v>1000</v>
      </c>
      <c r="G209" s="6" t="s">
        <v>7580</v>
      </c>
      <c r="H209" s="6">
        <v>3000</v>
      </c>
      <c r="I209" s="7">
        <v>101736215</v>
      </c>
      <c r="J209" s="6" t="s">
        <v>1671</v>
      </c>
      <c r="K209" s="6" t="s">
        <v>4599</v>
      </c>
      <c r="L209" s="6" t="s">
        <v>14014</v>
      </c>
      <c r="M209" s="6">
        <v>315549</v>
      </c>
      <c r="N209" s="6">
        <v>8134</v>
      </c>
      <c r="O209" s="6" t="s">
        <v>3750</v>
      </c>
      <c r="P209" s="6">
        <v>6</v>
      </c>
      <c r="Q209" s="6" t="s">
        <v>14015</v>
      </c>
      <c r="R209" s="6" t="s">
        <v>14016</v>
      </c>
      <c r="S209" s="6">
        <v>789</v>
      </c>
      <c r="T209" s="6" t="s">
        <v>37</v>
      </c>
      <c r="U209" s="6" t="s">
        <v>38</v>
      </c>
      <c r="V209" s="6" t="s">
        <v>585</v>
      </c>
      <c r="W209" s="7">
        <v>11000000</v>
      </c>
      <c r="X209" s="6">
        <v>1999</v>
      </c>
      <c r="Y209" s="6">
        <v>1000</v>
      </c>
      <c r="Z209" s="6">
        <v>7</v>
      </c>
      <c r="AA209" s="6">
        <v>1.85</v>
      </c>
      <c r="AB209" s="6">
        <v>0</v>
      </c>
      <c r="AC209" s="7">
        <f>Table13[[#This Row],[gross]]-Table13[[#This Row],[budget]]</f>
        <v>90736215</v>
      </c>
    </row>
    <row r="210" spans="1:29" ht="12.75">
      <c r="A210" s="6" t="s">
        <v>28</v>
      </c>
      <c r="B210" s="6" t="s">
        <v>16079</v>
      </c>
      <c r="C210" s="6">
        <v>288</v>
      </c>
      <c r="D210" s="6">
        <v>102</v>
      </c>
      <c r="E210" s="6">
        <v>126</v>
      </c>
      <c r="F210" s="6">
        <v>517</v>
      </c>
      <c r="G210" s="6" t="s">
        <v>1377</v>
      </c>
      <c r="H210" s="6">
        <v>23000</v>
      </c>
      <c r="I210" s="7">
        <v>15047419</v>
      </c>
      <c r="J210" s="6" t="s">
        <v>1935</v>
      </c>
      <c r="K210" s="6" t="s">
        <v>58</v>
      </c>
      <c r="L210" s="6" t="s">
        <v>16080</v>
      </c>
      <c r="M210" s="6">
        <v>357275</v>
      </c>
      <c r="N210" s="6">
        <v>25462</v>
      </c>
      <c r="O210" s="6" t="s">
        <v>3705</v>
      </c>
      <c r="P210" s="6">
        <v>1</v>
      </c>
      <c r="Q210" s="6" t="s">
        <v>16081</v>
      </c>
      <c r="R210" s="6" t="s">
        <v>16082</v>
      </c>
      <c r="S210" s="6">
        <v>1061</v>
      </c>
      <c r="T210" s="6" t="s">
        <v>37</v>
      </c>
      <c r="U210" s="6" t="s">
        <v>38</v>
      </c>
      <c r="V210" s="6" t="s">
        <v>585</v>
      </c>
      <c r="W210" s="7">
        <v>7000000</v>
      </c>
      <c r="X210" s="6">
        <v>2000</v>
      </c>
      <c r="Y210" s="6">
        <v>1000</v>
      </c>
      <c r="Z210" s="6">
        <v>7.6</v>
      </c>
      <c r="AA210" s="6">
        <v>2.35</v>
      </c>
      <c r="AB210" s="6">
        <v>18000</v>
      </c>
      <c r="AC210" s="7">
        <f>Table13[[#This Row],[gross]]-Table13[[#This Row],[budget]]</f>
        <v>8047419</v>
      </c>
    </row>
    <row r="211" spans="1:29" ht="12.75">
      <c r="A211" s="6" t="s">
        <v>28</v>
      </c>
      <c r="B211" s="6" t="s">
        <v>5230</v>
      </c>
      <c r="C211" s="6">
        <v>291</v>
      </c>
      <c r="D211" s="6">
        <v>113</v>
      </c>
      <c r="E211" s="6">
        <v>22</v>
      </c>
      <c r="F211" s="6">
        <v>1000</v>
      </c>
      <c r="G211" s="6" t="s">
        <v>5231</v>
      </c>
      <c r="H211" s="6">
        <v>3000</v>
      </c>
      <c r="I211" s="7">
        <v>56724080</v>
      </c>
      <c r="J211" s="6" t="s">
        <v>1671</v>
      </c>
      <c r="K211" s="6" t="s">
        <v>4599</v>
      </c>
      <c r="L211" s="6" t="s">
        <v>5232</v>
      </c>
      <c r="M211" s="6">
        <v>172112</v>
      </c>
      <c r="N211" s="6">
        <v>8398</v>
      </c>
      <c r="O211" s="6" t="s">
        <v>3750</v>
      </c>
      <c r="P211" s="6">
        <v>7</v>
      </c>
      <c r="Q211" s="6" t="s">
        <v>5233</v>
      </c>
      <c r="R211" s="6" t="s">
        <v>5234</v>
      </c>
      <c r="S211" s="6">
        <v>181</v>
      </c>
      <c r="T211" s="6" t="s">
        <v>37</v>
      </c>
      <c r="U211" s="6" t="s">
        <v>38</v>
      </c>
      <c r="V211" s="6" t="s">
        <v>585</v>
      </c>
      <c r="W211" s="7">
        <v>50000000</v>
      </c>
      <c r="X211" s="6">
        <v>2012</v>
      </c>
      <c r="Y211" s="6">
        <v>1000</v>
      </c>
      <c r="Z211" s="6">
        <v>6.7</v>
      </c>
      <c r="AA211" s="6">
        <v>1.85</v>
      </c>
      <c r="AB211" s="6">
        <v>39000</v>
      </c>
      <c r="AC211" s="7">
        <f>Table13[[#This Row],[gross]]-Table13[[#This Row],[budget]]</f>
        <v>6724080</v>
      </c>
    </row>
    <row r="212" spans="1:29" ht="12.75">
      <c r="A212" s="6" t="s">
        <v>28</v>
      </c>
      <c r="B212" s="6" t="s">
        <v>3694</v>
      </c>
      <c r="C212" s="6">
        <v>490</v>
      </c>
      <c r="D212" s="6">
        <v>133</v>
      </c>
      <c r="E212" s="6">
        <v>16000</v>
      </c>
      <c r="F212" s="6">
        <v>318</v>
      </c>
      <c r="G212" s="6" t="s">
        <v>4443</v>
      </c>
      <c r="H212" s="6">
        <v>14000</v>
      </c>
      <c r="I212" s="7">
        <v>350123553</v>
      </c>
      <c r="J212" s="6" t="s">
        <v>4444</v>
      </c>
      <c r="K212" s="6" t="s">
        <v>654</v>
      </c>
      <c r="L212" s="6" t="s">
        <v>4445</v>
      </c>
      <c r="M212" s="6">
        <v>325264</v>
      </c>
      <c r="N212" s="6">
        <v>16277</v>
      </c>
      <c r="O212" s="6" t="s">
        <v>4446</v>
      </c>
      <c r="P212" s="6">
        <v>0</v>
      </c>
      <c r="Q212" s="6" t="s">
        <v>4447</v>
      </c>
      <c r="R212" s="6" t="s">
        <v>4448</v>
      </c>
      <c r="S212" s="6">
        <v>916</v>
      </c>
      <c r="T212" s="6" t="s">
        <v>37</v>
      </c>
      <c r="U212" s="6" t="s">
        <v>38</v>
      </c>
      <c r="V212" s="6" t="s">
        <v>585</v>
      </c>
      <c r="W212" s="7">
        <v>58800000</v>
      </c>
      <c r="X212" s="6">
        <v>2014</v>
      </c>
      <c r="Y212" s="6">
        <v>962</v>
      </c>
      <c r="Z212" s="6">
        <v>7.3</v>
      </c>
      <c r="AA212" s="6">
        <v>2.35</v>
      </c>
      <c r="AB212" s="6">
        <v>112000</v>
      </c>
      <c r="AC212" s="7">
        <f>Table13[[#This Row],[gross]]-Table13[[#This Row],[budget]]</f>
        <v>291323553</v>
      </c>
    </row>
    <row r="213" spans="1:29" ht="12.75">
      <c r="A213" s="6" t="s">
        <v>28</v>
      </c>
      <c r="B213" s="6" t="s">
        <v>4597</v>
      </c>
      <c r="C213" s="6">
        <v>153</v>
      </c>
      <c r="D213" s="6">
        <v>74</v>
      </c>
      <c r="E213" s="6">
        <v>58</v>
      </c>
      <c r="F213" s="6">
        <v>729</v>
      </c>
      <c r="G213" s="6" t="s">
        <v>4598</v>
      </c>
      <c r="H213" s="6">
        <v>3000</v>
      </c>
      <c r="I213" s="7">
        <v>104354205</v>
      </c>
      <c r="J213" s="6" t="s">
        <v>1681</v>
      </c>
      <c r="K213" s="6" t="s">
        <v>4599</v>
      </c>
      <c r="L213" s="6" t="s">
        <v>4600</v>
      </c>
      <c r="M213" s="6">
        <v>162331</v>
      </c>
      <c r="N213" s="6">
        <v>5713</v>
      </c>
      <c r="O213" s="6" t="s">
        <v>415</v>
      </c>
      <c r="P213" s="6">
        <v>3</v>
      </c>
      <c r="Q213" s="6" t="s">
        <v>4601</v>
      </c>
      <c r="R213" s="6" t="s">
        <v>4602</v>
      </c>
      <c r="S213" s="6">
        <v>332</v>
      </c>
      <c r="T213" s="6" t="s">
        <v>37</v>
      </c>
      <c r="U213" s="6" t="s">
        <v>38</v>
      </c>
      <c r="V213" s="6" t="s">
        <v>585</v>
      </c>
      <c r="W213" s="7">
        <v>55000000</v>
      </c>
      <c r="X213" s="6">
        <v>2003</v>
      </c>
      <c r="Y213" s="6">
        <v>864</v>
      </c>
      <c r="Z213" s="6">
        <v>6.3</v>
      </c>
      <c r="AA213" s="6">
        <v>2.35</v>
      </c>
      <c r="AB213" s="6">
        <v>0</v>
      </c>
      <c r="AC213" s="7">
        <f>Table13[[#This Row],[gross]]-Table13[[#This Row],[budget]]</f>
        <v>49354205</v>
      </c>
    </row>
    <row r="214" spans="1:29" ht="12.75">
      <c r="A214" s="6" t="s">
        <v>28</v>
      </c>
      <c r="B214" s="6" t="s">
        <v>5117</v>
      </c>
      <c r="C214" s="6">
        <v>142</v>
      </c>
      <c r="D214" s="6">
        <v>102</v>
      </c>
      <c r="E214" s="6">
        <v>148</v>
      </c>
      <c r="F214" s="6">
        <v>135</v>
      </c>
      <c r="G214" s="6" t="s">
        <v>477</v>
      </c>
      <c r="H214" s="6">
        <v>8000</v>
      </c>
      <c r="I214" s="7">
        <v>93607673</v>
      </c>
      <c r="J214" s="6" t="s">
        <v>1681</v>
      </c>
      <c r="K214" s="6" t="s">
        <v>1527</v>
      </c>
      <c r="L214" s="6" t="s">
        <v>5657</v>
      </c>
      <c r="M214" s="6">
        <v>47573</v>
      </c>
      <c r="N214" s="6">
        <v>9176</v>
      </c>
      <c r="O214" s="6" t="s">
        <v>2204</v>
      </c>
      <c r="P214" s="6">
        <v>4</v>
      </c>
      <c r="Q214" s="6" t="s">
        <v>5658</v>
      </c>
      <c r="R214" s="6" t="s">
        <v>5659</v>
      </c>
      <c r="S214" s="6">
        <v>343</v>
      </c>
      <c r="T214" s="6" t="s">
        <v>37</v>
      </c>
      <c r="U214" s="6" t="s">
        <v>38</v>
      </c>
      <c r="V214" s="6" t="s">
        <v>39</v>
      </c>
      <c r="W214" s="7">
        <v>48000000</v>
      </c>
      <c r="X214" s="6">
        <v>2001</v>
      </c>
      <c r="Y214" s="6">
        <v>973</v>
      </c>
      <c r="Z214" s="6">
        <v>5.7</v>
      </c>
      <c r="AA214" s="6">
        <v>2.35</v>
      </c>
      <c r="AB214" s="6">
        <v>881</v>
      </c>
      <c r="AC214" s="7">
        <f>Table13[[#This Row],[gross]]-Table13[[#This Row],[budget]]</f>
        <v>45607673</v>
      </c>
    </row>
    <row r="215" spans="1:29" ht="12.75">
      <c r="A215" s="6" t="s">
        <v>28</v>
      </c>
      <c r="B215" s="6" t="s">
        <v>15906</v>
      </c>
      <c r="C215" s="6">
        <v>35</v>
      </c>
      <c r="D215" s="6">
        <v>124</v>
      </c>
      <c r="E215" s="6">
        <v>407</v>
      </c>
      <c r="F215" s="6">
        <v>7</v>
      </c>
      <c r="G215" s="6" t="s">
        <v>21021</v>
      </c>
      <c r="H215" s="6">
        <v>38</v>
      </c>
      <c r="I215" s="7">
        <v>183490</v>
      </c>
      <c r="J215" s="6" t="s">
        <v>3396</v>
      </c>
      <c r="K215" s="6" t="s">
        <v>21022</v>
      </c>
      <c r="L215" s="6" t="s">
        <v>21023</v>
      </c>
      <c r="M215" s="6">
        <v>463</v>
      </c>
      <c r="N215" s="6">
        <v>60</v>
      </c>
      <c r="O215" s="6" t="s">
        <v>21024</v>
      </c>
      <c r="P215" s="6">
        <v>0</v>
      </c>
      <c r="Q215" s="6" t="s">
        <v>21025</v>
      </c>
      <c r="R215" s="6" t="s">
        <v>21026</v>
      </c>
      <c r="S215" s="6">
        <v>8</v>
      </c>
      <c r="T215" s="6" t="s">
        <v>37</v>
      </c>
      <c r="U215" s="6" t="s">
        <v>38</v>
      </c>
      <c r="V215" s="6" t="s">
        <v>585</v>
      </c>
      <c r="W215" s="7">
        <v>1700000</v>
      </c>
      <c r="X215" s="6">
        <v>2010</v>
      </c>
      <c r="Y215" s="6">
        <v>8</v>
      </c>
      <c r="Z215" s="6">
        <v>5.8</v>
      </c>
      <c r="AB215" s="6">
        <v>594</v>
      </c>
      <c r="AC215" s="7">
        <f>Table13[[#This Row],[gross]]-Table13[[#This Row],[budget]]</f>
        <v>-1516510</v>
      </c>
    </row>
    <row r="216" spans="1:29" ht="12.75">
      <c r="A216" s="6" t="s">
        <v>28</v>
      </c>
      <c r="B216" s="6" t="s">
        <v>389</v>
      </c>
      <c r="C216" s="6">
        <v>77</v>
      </c>
      <c r="D216" s="6">
        <v>155</v>
      </c>
      <c r="E216" s="6">
        <v>14000</v>
      </c>
      <c r="F216" s="6">
        <v>11000</v>
      </c>
      <c r="G216" s="6" t="s">
        <v>466</v>
      </c>
      <c r="H216" s="6">
        <v>12000</v>
      </c>
      <c r="I216" s="7">
        <v>44175394</v>
      </c>
      <c r="J216" s="6" t="s">
        <v>6519</v>
      </c>
      <c r="K216" s="6" t="s">
        <v>762</v>
      </c>
      <c r="L216" s="6" t="s">
        <v>6520</v>
      </c>
      <c r="M216" s="6">
        <v>56509</v>
      </c>
      <c r="N216" s="6">
        <v>37570</v>
      </c>
      <c r="O216" s="6" t="s">
        <v>660</v>
      </c>
      <c r="P216" s="6">
        <v>2</v>
      </c>
      <c r="Q216" s="6" t="s">
        <v>6521</v>
      </c>
      <c r="R216" s="6" t="s">
        <v>6522</v>
      </c>
      <c r="S216" s="6">
        <v>227</v>
      </c>
      <c r="T216" s="6" t="s">
        <v>37</v>
      </c>
      <c r="U216" s="6" t="s">
        <v>38</v>
      </c>
      <c r="V216" s="6" t="s">
        <v>585</v>
      </c>
      <c r="W216" s="7">
        <v>36000000</v>
      </c>
      <c r="X216" s="6">
        <v>1997</v>
      </c>
      <c r="Y216" s="6">
        <v>11000</v>
      </c>
      <c r="Z216" s="6">
        <v>7.2</v>
      </c>
      <c r="AA216" s="6">
        <v>1.85</v>
      </c>
      <c r="AB216" s="6">
        <v>0</v>
      </c>
      <c r="AC216" s="7">
        <f>Table13[[#This Row],[gross]]-Table13[[#This Row],[budget]]</f>
        <v>8175394</v>
      </c>
    </row>
    <row r="217" spans="1:29" ht="12.75">
      <c r="A217" s="6" t="s">
        <v>28</v>
      </c>
      <c r="B217" s="6" t="s">
        <v>13736</v>
      </c>
      <c r="C217" s="6">
        <v>31</v>
      </c>
      <c r="D217" s="6">
        <v>93</v>
      </c>
      <c r="E217" s="6">
        <v>12</v>
      </c>
      <c r="F217" s="6">
        <v>15</v>
      </c>
      <c r="G217" s="6" t="s">
        <v>18674</v>
      </c>
      <c r="H217" s="6">
        <v>578</v>
      </c>
      <c r="I217" s="7">
        <v>64359</v>
      </c>
      <c r="J217" s="6" t="s">
        <v>1681</v>
      </c>
      <c r="K217" s="6" t="s">
        <v>18675</v>
      </c>
      <c r="L217" s="6" t="s">
        <v>18676</v>
      </c>
      <c r="M217" s="6">
        <v>811</v>
      </c>
      <c r="N217" s="6">
        <v>643</v>
      </c>
      <c r="O217" s="6" t="s">
        <v>18677</v>
      </c>
      <c r="P217" s="6">
        <v>1</v>
      </c>
      <c r="Q217" s="6" t="s">
        <v>18678</v>
      </c>
      <c r="R217" s="6" t="s">
        <v>18679</v>
      </c>
      <c r="S217" s="6">
        <v>26</v>
      </c>
      <c r="T217" s="6" t="s">
        <v>37</v>
      </c>
      <c r="U217" s="6" t="s">
        <v>56</v>
      </c>
      <c r="V217" s="6" t="s">
        <v>585</v>
      </c>
      <c r="W217" s="7">
        <v>2500000</v>
      </c>
      <c r="X217" s="6">
        <v>1998</v>
      </c>
      <c r="Y217" s="6">
        <v>29</v>
      </c>
      <c r="Z217" s="6">
        <v>5.9</v>
      </c>
      <c r="AB217" s="6">
        <v>108</v>
      </c>
      <c r="AC217" s="7">
        <f>Table13[[#This Row],[gross]]-Table13[[#This Row],[budget]]</f>
        <v>-2435641</v>
      </c>
    </row>
    <row r="218" spans="1:29" ht="12.75">
      <c r="A218" s="6" t="s">
        <v>28</v>
      </c>
      <c r="B218" s="6" t="s">
        <v>1133</v>
      </c>
      <c r="C218" s="6">
        <v>157</v>
      </c>
      <c r="D218" s="6">
        <v>115</v>
      </c>
      <c r="E218" s="6">
        <v>0</v>
      </c>
      <c r="F218" s="6">
        <v>35</v>
      </c>
      <c r="G218" s="6" t="s">
        <v>20217</v>
      </c>
      <c r="H218" s="6">
        <v>85</v>
      </c>
      <c r="I218" s="7">
        <v>5383834</v>
      </c>
      <c r="J218" s="6" t="s">
        <v>4075</v>
      </c>
      <c r="K218" s="6" t="s">
        <v>18661</v>
      </c>
      <c r="L218" s="6" t="s">
        <v>20218</v>
      </c>
      <c r="M218" s="6">
        <v>173551</v>
      </c>
      <c r="N218" s="6">
        <v>318</v>
      </c>
      <c r="O218" s="6" t="s">
        <v>20219</v>
      </c>
      <c r="P218" s="6">
        <v>0</v>
      </c>
      <c r="Q218" s="6" t="s">
        <v>20220</v>
      </c>
      <c r="R218" s="6" t="s">
        <v>20221</v>
      </c>
      <c r="S218" s="6">
        <v>361</v>
      </c>
      <c r="T218" s="6" t="s">
        <v>2778</v>
      </c>
      <c r="U218" s="6" t="s">
        <v>2913</v>
      </c>
      <c r="V218" s="6" t="s">
        <v>585</v>
      </c>
      <c r="W218" s="7">
        <v>2000000</v>
      </c>
      <c r="X218" s="6">
        <v>2000</v>
      </c>
      <c r="Y218" s="6">
        <v>79</v>
      </c>
      <c r="Z218" s="6">
        <v>8.1</v>
      </c>
      <c r="AA218" s="6">
        <v>1.85</v>
      </c>
      <c r="AB218" s="6">
        <v>11000</v>
      </c>
      <c r="AC218" s="7">
        <f>Table13[[#This Row],[gross]]-Table13[[#This Row],[budget]]</f>
        <v>3383834</v>
      </c>
    </row>
    <row r="219" spans="1:29" ht="12.75">
      <c r="A219" s="6" t="s">
        <v>28</v>
      </c>
      <c r="B219" s="6" t="s">
        <v>12018</v>
      </c>
      <c r="C219" s="6">
        <v>447</v>
      </c>
      <c r="D219" s="6">
        <v>127</v>
      </c>
      <c r="E219" s="6">
        <v>0</v>
      </c>
      <c r="F219" s="6">
        <v>319</v>
      </c>
      <c r="G219" s="6" t="s">
        <v>15524</v>
      </c>
      <c r="H219" s="6">
        <v>678</v>
      </c>
      <c r="I219" s="7">
        <v>225377</v>
      </c>
      <c r="J219" s="6" t="s">
        <v>214</v>
      </c>
      <c r="K219" s="6" t="s">
        <v>6040</v>
      </c>
      <c r="L219" s="6" t="s">
        <v>15525</v>
      </c>
      <c r="M219" s="6">
        <v>70382</v>
      </c>
      <c r="N219" s="6">
        <v>1557</v>
      </c>
      <c r="O219" s="6" t="s">
        <v>15526</v>
      </c>
      <c r="P219" s="6">
        <v>1</v>
      </c>
      <c r="Q219" s="6" t="s">
        <v>15527</v>
      </c>
      <c r="R219" s="6" t="s">
        <v>15528</v>
      </c>
      <c r="S219" s="6">
        <v>190</v>
      </c>
      <c r="T219" s="6" t="s">
        <v>1464</v>
      </c>
      <c r="U219" s="6" t="s">
        <v>1465</v>
      </c>
      <c r="V219" s="6" t="s">
        <v>39</v>
      </c>
      <c r="W219" s="7">
        <v>8900000</v>
      </c>
      <c r="X219" s="6">
        <v>2012</v>
      </c>
      <c r="Y219" s="6">
        <v>432</v>
      </c>
      <c r="Z219" s="6">
        <v>7.9</v>
      </c>
      <c r="AA219" s="6">
        <v>1.85</v>
      </c>
      <c r="AB219" s="6">
        <v>33000</v>
      </c>
      <c r="AC219" s="7">
        <f>Table13[[#This Row],[gross]]-Table13[[#This Row],[budget]]</f>
        <v>-8674623</v>
      </c>
    </row>
    <row r="220" spans="1:29" ht="12.75">
      <c r="A220" s="6" t="s">
        <v>28</v>
      </c>
      <c r="B220" s="6" t="s">
        <v>15381</v>
      </c>
      <c r="C220" s="6">
        <v>29</v>
      </c>
      <c r="D220" s="6">
        <v>86</v>
      </c>
      <c r="E220" s="6">
        <v>71</v>
      </c>
      <c r="F220" s="6">
        <v>385</v>
      </c>
      <c r="G220" s="6" t="s">
        <v>15382</v>
      </c>
      <c r="H220" s="6">
        <v>795</v>
      </c>
      <c r="I220" s="7">
        <v>15447</v>
      </c>
      <c r="J220" s="6" t="s">
        <v>1671</v>
      </c>
      <c r="K220" s="6" t="s">
        <v>722</v>
      </c>
      <c r="L220" s="6" t="s">
        <v>15383</v>
      </c>
      <c r="M220" s="6">
        <v>2971</v>
      </c>
      <c r="N220" s="6">
        <v>2655</v>
      </c>
      <c r="O220" s="6" t="s">
        <v>9259</v>
      </c>
      <c r="P220" s="6">
        <v>0</v>
      </c>
      <c r="Q220" s="6" t="s">
        <v>15384</v>
      </c>
      <c r="R220" s="6" t="s">
        <v>15385</v>
      </c>
      <c r="S220" s="6">
        <v>85</v>
      </c>
      <c r="T220" s="6" t="s">
        <v>37</v>
      </c>
      <c r="U220" s="6" t="s">
        <v>38</v>
      </c>
      <c r="V220" s="6" t="s">
        <v>585</v>
      </c>
      <c r="W220" s="7">
        <v>10000000</v>
      </c>
      <c r="X220" s="6">
        <v>1997</v>
      </c>
      <c r="Y220" s="6">
        <v>474</v>
      </c>
      <c r="Z220" s="6">
        <v>3.5</v>
      </c>
      <c r="AA220" s="6">
        <v>1.85</v>
      </c>
      <c r="AB220" s="6">
        <v>89</v>
      </c>
      <c r="AC220" s="7">
        <f>Table13[[#This Row],[gross]]-Table13[[#This Row],[budget]]</f>
        <v>-9984553</v>
      </c>
    </row>
    <row r="221" spans="1:29" ht="12.75">
      <c r="A221" s="6" t="s">
        <v>28</v>
      </c>
      <c r="B221" s="6" t="s">
        <v>5702</v>
      </c>
      <c r="C221" s="6">
        <v>45</v>
      </c>
      <c r="D221" s="6">
        <v>83</v>
      </c>
      <c r="E221" s="6">
        <v>119</v>
      </c>
      <c r="F221" s="6">
        <v>633</v>
      </c>
      <c r="G221" s="6" t="s">
        <v>11308</v>
      </c>
      <c r="H221" s="6">
        <v>885</v>
      </c>
      <c r="I221" s="7">
        <v>7001720</v>
      </c>
      <c r="J221" s="6" t="s">
        <v>2786</v>
      </c>
      <c r="K221" s="6" t="s">
        <v>11309</v>
      </c>
      <c r="L221" s="6" t="s">
        <v>11310</v>
      </c>
      <c r="M221" s="6">
        <v>8560</v>
      </c>
      <c r="N221" s="6">
        <v>2907</v>
      </c>
      <c r="O221" s="6" t="s">
        <v>11311</v>
      </c>
      <c r="P221" s="6">
        <v>2</v>
      </c>
      <c r="Q221" s="6" t="s">
        <v>11312</v>
      </c>
      <c r="R221" s="6" t="s">
        <v>11313</v>
      </c>
      <c r="S221" s="6">
        <v>205</v>
      </c>
      <c r="T221" s="6" t="s">
        <v>37</v>
      </c>
      <c r="U221" s="6" t="s">
        <v>38</v>
      </c>
      <c r="V221" s="6" t="s">
        <v>39</v>
      </c>
      <c r="W221" s="7">
        <v>12000000</v>
      </c>
      <c r="X221" s="6">
        <v>2008</v>
      </c>
      <c r="Y221" s="6">
        <v>816</v>
      </c>
      <c r="Z221" s="6">
        <v>4.3</v>
      </c>
      <c r="AA221" s="6">
        <v>2.35</v>
      </c>
      <c r="AB221" s="6">
        <v>797</v>
      </c>
      <c r="AC221" s="7">
        <f>Table13[[#This Row],[gross]]-Table13[[#This Row],[budget]]</f>
        <v>-4998280</v>
      </c>
    </row>
    <row r="222" spans="1:29" ht="12.75">
      <c r="A222" s="6" t="s">
        <v>28</v>
      </c>
      <c r="B222" s="6" t="s">
        <v>11926</v>
      </c>
      <c r="C222" s="6">
        <v>125</v>
      </c>
      <c r="D222" s="6">
        <v>91</v>
      </c>
      <c r="E222" s="6">
        <v>31</v>
      </c>
      <c r="F222" s="6">
        <v>50</v>
      </c>
      <c r="G222" s="6" t="s">
        <v>1099</v>
      </c>
      <c r="H222" s="6">
        <v>874</v>
      </c>
      <c r="I222" s="7">
        <v>16298046</v>
      </c>
      <c r="J222" s="6" t="s">
        <v>3030</v>
      </c>
      <c r="K222" s="6" t="s">
        <v>5105</v>
      </c>
      <c r="L222" s="6" t="s">
        <v>13444</v>
      </c>
      <c r="M222" s="6">
        <v>22207</v>
      </c>
      <c r="N222" s="6">
        <v>1608</v>
      </c>
      <c r="O222" s="6" t="s">
        <v>10469</v>
      </c>
      <c r="P222" s="6">
        <v>0</v>
      </c>
      <c r="Q222" s="6" t="s">
        <v>13445</v>
      </c>
      <c r="R222" s="6" t="s">
        <v>13446</v>
      </c>
      <c r="S222" s="6">
        <v>747</v>
      </c>
      <c r="T222" s="6" t="s">
        <v>37</v>
      </c>
      <c r="U222" s="6" t="s">
        <v>56</v>
      </c>
      <c r="V222" s="6" t="s">
        <v>39</v>
      </c>
      <c r="W222" s="7">
        <v>14000000</v>
      </c>
      <c r="X222" s="6">
        <v>2005</v>
      </c>
      <c r="Y222" s="6">
        <v>613</v>
      </c>
      <c r="Z222" s="6">
        <v>5</v>
      </c>
      <c r="AA222" s="6">
        <v>2.35</v>
      </c>
      <c r="AB222" s="6">
        <v>0</v>
      </c>
      <c r="AC222" s="7">
        <f>Table13[[#This Row],[gross]]-Table13[[#This Row],[budget]]</f>
        <v>2298046</v>
      </c>
    </row>
    <row r="223" spans="1:29" ht="12.75">
      <c r="A223" s="6" t="s">
        <v>28</v>
      </c>
      <c r="B223" s="6" t="s">
        <v>13017</v>
      </c>
      <c r="C223" s="6">
        <v>278</v>
      </c>
      <c r="D223" s="6">
        <v>100</v>
      </c>
      <c r="E223" s="6">
        <v>92</v>
      </c>
      <c r="F223" s="6">
        <v>221</v>
      </c>
      <c r="G223" s="6" t="s">
        <v>2019</v>
      </c>
      <c r="H223" s="6">
        <v>3000</v>
      </c>
      <c r="I223" s="7">
        <v>12574715</v>
      </c>
      <c r="J223" s="6" t="s">
        <v>3409</v>
      </c>
      <c r="K223" s="6" t="s">
        <v>730</v>
      </c>
      <c r="L223" s="6" t="s">
        <v>16344</v>
      </c>
      <c r="M223" s="6">
        <v>112138</v>
      </c>
      <c r="N223" s="6">
        <v>4198</v>
      </c>
      <c r="O223" s="6" t="s">
        <v>16345</v>
      </c>
      <c r="P223" s="6">
        <v>0</v>
      </c>
      <c r="Q223" s="6" t="s">
        <v>16346</v>
      </c>
      <c r="R223" s="6" t="s">
        <v>16347</v>
      </c>
      <c r="S223" s="6">
        <v>237</v>
      </c>
      <c r="T223" s="6" t="s">
        <v>37</v>
      </c>
      <c r="U223" s="6" t="s">
        <v>56</v>
      </c>
      <c r="V223" s="6" t="s">
        <v>39</v>
      </c>
      <c r="W223" s="7">
        <v>4500000</v>
      </c>
      <c r="X223" s="6">
        <v>2009</v>
      </c>
      <c r="Y223" s="6">
        <v>766</v>
      </c>
      <c r="Z223" s="6">
        <v>7.3</v>
      </c>
      <c r="AA223" s="6">
        <v>2.35</v>
      </c>
      <c r="AB223" s="6">
        <v>12000</v>
      </c>
      <c r="AC223" s="7">
        <f>Table13[[#This Row],[gross]]-Table13[[#This Row],[budget]]</f>
        <v>8074715</v>
      </c>
    </row>
    <row r="224" spans="1:29" ht="12.75">
      <c r="A224" s="6" t="s">
        <v>28</v>
      </c>
      <c r="B224" s="6" t="s">
        <v>3122</v>
      </c>
      <c r="C224" s="6">
        <v>34</v>
      </c>
      <c r="D224" s="6">
        <v>103</v>
      </c>
      <c r="E224" s="6">
        <v>272</v>
      </c>
      <c r="F224" s="6">
        <v>70</v>
      </c>
      <c r="G224" s="6" t="s">
        <v>3123</v>
      </c>
      <c r="H224" s="6">
        <v>736</v>
      </c>
      <c r="I224" s="7">
        <v>75078</v>
      </c>
      <c r="J224" s="6" t="s">
        <v>1671</v>
      </c>
      <c r="K224" s="6" t="s">
        <v>1874</v>
      </c>
      <c r="L224" s="6" t="s">
        <v>18671</v>
      </c>
      <c r="M224" s="6">
        <v>1398</v>
      </c>
      <c r="N224" s="6">
        <v>1403</v>
      </c>
      <c r="O224" s="6" t="s">
        <v>9853</v>
      </c>
      <c r="P224" s="6">
        <v>4</v>
      </c>
      <c r="Q224" s="6" t="s">
        <v>18672</v>
      </c>
      <c r="R224" s="6" t="s">
        <v>18673</v>
      </c>
      <c r="S224" s="6">
        <v>26</v>
      </c>
      <c r="T224" s="6" t="s">
        <v>37</v>
      </c>
      <c r="U224" s="6" t="s">
        <v>38</v>
      </c>
      <c r="V224" s="6" t="s">
        <v>585</v>
      </c>
      <c r="W224" s="7">
        <v>14000000</v>
      </c>
      <c r="X224" s="6">
        <v>2000</v>
      </c>
      <c r="Y224" s="6">
        <v>450</v>
      </c>
      <c r="Z224" s="6">
        <v>6.3</v>
      </c>
      <c r="AA224" s="6">
        <v>1.85</v>
      </c>
      <c r="AB224" s="6">
        <v>132</v>
      </c>
      <c r="AC224" s="7">
        <f>Table13[[#This Row],[gross]]-Table13[[#This Row],[budget]]</f>
        <v>-13924922</v>
      </c>
    </row>
    <row r="225" spans="1:29" ht="12.75">
      <c r="A225" s="6" t="s">
        <v>28</v>
      </c>
      <c r="B225" s="6" t="s">
        <v>5990</v>
      </c>
      <c r="C225" s="6">
        <v>105</v>
      </c>
      <c r="D225" s="6">
        <v>97</v>
      </c>
      <c r="E225" s="6">
        <v>32</v>
      </c>
      <c r="F225" s="6">
        <v>327</v>
      </c>
      <c r="G225" s="6" t="s">
        <v>725</v>
      </c>
      <c r="H225" s="6">
        <v>893</v>
      </c>
      <c r="I225" s="7">
        <v>18535191</v>
      </c>
      <c r="J225" s="6" t="s">
        <v>1681</v>
      </c>
      <c r="K225" s="6" t="s">
        <v>3490</v>
      </c>
      <c r="L225" s="6" t="s">
        <v>14711</v>
      </c>
      <c r="M225" s="6">
        <v>12980</v>
      </c>
      <c r="N225" s="6">
        <v>2640</v>
      </c>
      <c r="O225" s="6" t="s">
        <v>2956</v>
      </c>
      <c r="P225" s="6">
        <v>3</v>
      </c>
      <c r="Q225" s="6" t="s">
        <v>14712</v>
      </c>
      <c r="R225" s="6" t="s">
        <v>14713</v>
      </c>
      <c r="S225" s="6">
        <v>132</v>
      </c>
      <c r="T225" s="6" t="s">
        <v>37</v>
      </c>
      <c r="U225" s="6" t="s">
        <v>56</v>
      </c>
      <c r="V225" s="6" t="s">
        <v>39</v>
      </c>
      <c r="W225" s="7">
        <v>14000000</v>
      </c>
      <c r="X225" s="6">
        <v>1999</v>
      </c>
      <c r="Y225" s="6">
        <v>692</v>
      </c>
      <c r="Z225" s="6">
        <v>6.9</v>
      </c>
      <c r="AA225" s="6">
        <v>1.85</v>
      </c>
      <c r="AB225" s="6">
        <v>646</v>
      </c>
      <c r="AC225" s="7">
        <f>Table13[[#This Row],[gross]]-Table13[[#This Row],[budget]]</f>
        <v>4535191</v>
      </c>
    </row>
    <row r="226" spans="1:29" ht="12.75">
      <c r="A226" s="6" t="s">
        <v>28</v>
      </c>
      <c r="B226" s="6" t="s">
        <v>7635</v>
      </c>
      <c r="C226" s="6">
        <v>107</v>
      </c>
      <c r="D226" s="6">
        <v>108</v>
      </c>
      <c r="E226" s="6">
        <v>529</v>
      </c>
      <c r="F226" s="6">
        <v>83</v>
      </c>
      <c r="G226" s="6" t="s">
        <v>4383</v>
      </c>
      <c r="H226" s="6">
        <v>11000</v>
      </c>
      <c r="I226" s="7">
        <v>8535575</v>
      </c>
      <c r="J226" s="6" t="s">
        <v>3409</v>
      </c>
      <c r="K226" s="6" t="s">
        <v>466</v>
      </c>
      <c r="L226" s="6" t="s">
        <v>8629</v>
      </c>
      <c r="M226" s="6">
        <v>24033</v>
      </c>
      <c r="N226" s="6">
        <v>11519</v>
      </c>
      <c r="O226" s="6" t="s">
        <v>8630</v>
      </c>
      <c r="P226" s="6">
        <v>3</v>
      </c>
      <c r="Q226" s="6" t="s">
        <v>8631</v>
      </c>
      <c r="R226" s="6" t="s">
        <v>8632</v>
      </c>
      <c r="S226" s="6">
        <v>152</v>
      </c>
      <c r="T226" s="6" t="s">
        <v>37</v>
      </c>
      <c r="U226" s="6" t="s">
        <v>38</v>
      </c>
      <c r="V226" s="6" t="s">
        <v>39</v>
      </c>
      <c r="W226" s="7">
        <v>30000000</v>
      </c>
      <c r="X226" s="6">
        <v>2005</v>
      </c>
      <c r="Y226" s="6">
        <v>329</v>
      </c>
      <c r="Z226" s="6">
        <v>7</v>
      </c>
      <c r="AA226" s="6">
        <v>2.35</v>
      </c>
      <c r="AB226" s="6">
        <v>0</v>
      </c>
      <c r="AC226" s="7">
        <f>Table13[[#This Row],[gross]]-Table13[[#This Row],[budget]]</f>
        <v>-21464425</v>
      </c>
    </row>
    <row r="227" spans="1:29" ht="12.75">
      <c r="A227" s="6" t="s">
        <v>28</v>
      </c>
      <c r="B227" s="6" t="s">
        <v>5780</v>
      </c>
      <c r="C227" s="6">
        <v>119</v>
      </c>
      <c r="D227" s="6">
        <v>89</v>
      </c>
      <c r="E227" s="6">
        <v>49</v>
      </c>
      <c r="F227" s="6">
        <v>514</v>
      </c>
      <c r="G227" s="6" t="s">
        <v>5781</v>
      </c>
      <c r="H227" s="6">
        <v>2000</v>
      </c>
      <c r="I227" s="7">
        <v>65557989</v>
      </c>
      <c r="J227" s="6" t="s">
        <v>5782</v>
      </c>
      <c r="K227" s="6" t="s">
        <v>1986</v>
      </c>
      <c r="L227" s="6" t="s">
        <v>5783</v>
      </c>
      <c r="M227" s="6">
        <v>73539</v>
      </c>
      <c r="N227" s="6">
        <v>3717</v>
      </c>
      <c r="O227" s="6" t="s">
        <v>5784</v>
      </c>
      <c r="P227" s="6">
        <v>0</v>
      </c>
      <c r="Q227" s="6" t="s">
        <v>5785</v>
      </c>
      <c r="R227" s="6" t="s">
        <v>5786</v>
      </c>
      <c r="S227" s="6">
        <v>271</v>
      </c>
      <c r="T227" s="6" t="s">
        <v>37</v>
      </c>
      <c r="U227" s="6" t="s">
        <v>38</v>
      </c>
      <c r="V227" s="6" t="s">
        <v>39</v>
      </c>
      <c r="W227" s="7">
        <v>45000000</v>
      </c>
      <c r="X227" s="6">
        <v>1997</v>
      </c>
      <c r="Y227" s="6">
        <v>902</v>
      </c>
      <c r="Z227" s="6">
        <v>4.5999999999999996</v>
      </c>
      <c r="AA227" s="6">
        <v>2.35</v>
      </c>
      <c r="AB227" s="6">
        <v>0</v>
      </c>
      <c r="AC227" s="7">
        <f>Table13[[#This Row],[gross]]-Table13[[#This Row],[budget]]</f>
        <v>20557989</v>
      </c>
    </row>
    <row r="228" spans="1:29" ht="12.75">
      <c r="A228" s="6" t="s">
        <v>28</v>
      </c>
      <c r="B228" s="6" t="s">
        <v>9639</v>
      </c>
      <c r="C228" s="6">
        <v>94</v>
      </c>
      <c r="D228" s="6">
        <v>97</v>
      </c>
      <c r="E228" s="6">
        <v>27</v>
      </c>
      <c r="F228" s="6">
        <v>522</v>
      </c>
      <c r="G228" s="6" t="s">
        <v>9640</v>
      </c>
      <c r="H228" s="6">
        <v>601</v>
      </c>
      <c r="I228" s="7">
        <v>31526393</v>
      </c>
      <c r="J228" s="6" t="s">
        <v>5782</v>
      </c>
      <c r="K228" s="6" t="s">
        <v>9641</v>
      </c>
      <c r="L228" s="6" t="s">
        <v>9642</v>
      </c>
      <c r="M228" s="6">
        <v>22243</v>
      </c>
      <c r="N228" s="6">
        <v>2730</v>
      </c>
      <c r="O228" s="6" t="s">
        <v>9643</v>
      </c>
      <c r="P228" s="6">
        <v>0</v>
      </c>
      <c r="Q228" s="6" t="s">
        <v>9644</v>
      </c>
      <c r="R228" s="6" t="s">
        <v>9645</v>
      </c>
      <c r="S228" s="6">
        <v>144</v>
      </c>
      <c r="T228" s="6" t="s">
        <v>37</v>
      </c>
      <c r="U228" s="6" t="s">
        <v>38</v>
      </c>
      <c r="V228" s="6" t="s">
        <v>39</v>
      </c>
      <c r="W228" s="7">
        <v>25000000</v>
      </c>
      <c r="X228" s="6">
        <v>2004</v>
      </c>
      <c r="Y228" s="6">
        <v>543</v>
      </c>
      <c r="Z228" s="6">
        <v>4.5999999999999996</v>
      </c>
      <c r="AA228" s="6">
        <v>2.35</v>
      </c>
      <c r="AB228" s="6">
        <v>686</v>
      </c>
      <c r="AC228" s="7">
        <f>Table13[[#This Row],[gross]]-Table13[[#This Row],[budget]]</f>
        <v>6526393</v>
      </c>
    </row>
    <row r="229" spans="1:29" ht="12.75">
      <c r="A229" s="6" t="s">
        <v>28</v>
      </c>
      <c r="B229" s="6" t="s">
        <v>4218</v>
      </c>
      <c r="C229" s="6">
        <v>105</v>
      </c>
      <c r="D229" s="6">
        <v>96</v>
      </c>
      <c r="E229" s="6">
        <v>11000</v>
      </c>
      <c r="F229" s="6">
        <v>236</v>
      </c>
      <c r="G229" s="6" t="s">
        <v>4283</v>
      </c>
      <c r="H229" s="6">
        <v>22000</v>
      </c>
      <c r="I229" s="7">
        <v>32122249</v>
      </c>
      <c r="J229" s="6" t="s">
        <v>1009</v>
      </c>
      <c r="K229" s="6" t="s">
        <v>1746</v>
      </c>
      <c r="L229" s="6" t="s">
        <v>4284</v>
      </c>
      <c r="M229" s="6">
        <v>69319</v>
      </c>
      <c r="N229" s="6">
        <v>22889</v>
      </c>
      <c r="O229" s="6" t="s">
        <v>4285</v>
      </c>
      <c r="P229" s="6">
        <v>1</v>
      </c>
      <c r="Q229" s="6" t="s">
        <v>4286</v>
      </c>
      <c r="R229" s="6" t="s">
        <v>4287</v>
      </c>
      <c r="S229" s="6">
        <v>138</v>
      </c>
      <c r="T229" s="6" t="s">
        <v>37</v>
      </c>
      <c r="U229" s="6" t="s">
        <v>38</v>
      </c>
      <c r="V229" s="6" t="s">
        <v>585</v>
      </c>
      <c r="W229" s="7">
        <v>60000000</v>
      </c>
      <c r="X229" s="6">
        <v>2002</v>
      </c>
      <c r="Y229" s="6">
        <v>394</v>
      </c>
      <c r="Z229" s="6">
        <v>5.9</v>
      </c>
      <c r="AA229" s="6">
        <v>1.85</v>
      </c>
      <c r="AB229" s="6">
        <v>846</v>
      </c>
      <c r="AC229" s="7">
        <f>Table13[[#This Row],[gross]]-Table13[[#This Row],[budget]]</f>
        <v>-27877751</v>
      </c>
    </row>
    <row r="230" spans="1:29" ht="12.75">
      <c r="A230" s="6" t="s">
        <v>28</v>
      </c>
      <c r="B230" s="6" t="s">
        <v>4218</v>
      </c>
      <c r="C230" s="6">
        <v>145</v>
      </c>
      <c r="D230" s="6">
        <v>103</v>
      </c>
      <c r="E230" s="6">
        <v>11000</v>
      </c>
      <c r="F230" s="6">
        <v>636</v>
      </c>
      <c r="G230" s="6" t="s">
        <v>1653</v>
      </c>
      <c r="H230" s="6">
        <v>22000</v>
      </c>
      <c r="I230" s="7">
        <v>106694016</v>
      </c>
      <c r="J230" s="6" t="s">
        <v>1009</v>
      </c>
      <c r="K230" s="6" t="s">
        <v>1746</v>
      </c>
      <c r="L230" s="6" t="s">
        <v>8159</v>
      </c>
      <c r="M230" s="6">
        <v>123940</v>
      </c>
      <c r="N230" s="6">
        <v>24333</v>
      </c>
      <c r="O230" s="6" t="s">
        <v>1334</v>
      </c>
      <c r="P230" s="6">
        <v>2</v>
      </c>
      <c r="Q230" s="6" t="s">
        <v>8160</v>
      </c>
      <c r="R230" s="6" t="s">
        <v>8161</v>
      </c>
      <c r="S230" s="6">
        <v>337</v>
      </c>
      <c r="T230" s="6" t="s">
        <v>37</v>
      </c>
      <c r="U230" s="6" t="s">
        <v>38</v>
      </c>
      <c r="V230" s="6" t="s">
        <v>585</v>
      </c>
      <c r="W230" s="7">
        <v>30000000</v>
      </c>
      <c r="X230" s="6">
        <v>1999</v>
      </c>
      <c r="Y230" s="6">
        <v>979</v>
      </c>
      <c r="Z230" s="6">
        <v>6.7</v>
      </c>
      <c r="AA230" s="6">
        <v>1.85</v>
      </c>
      <c r="AB230" s="6">
        <v>0</v>
      </c>
      <c r="AC230" s="7">
        <f>Table13[[#This Row],[gross]]-Table13[[#This Row],[budget]]</f>
        <v>76694016</v>
      </c>
    </row>
    <row r="231" spans="1:29" ht="12.75">
      <c r="A231" s="6" t="s">
        <v>28</v>
      </c>
      <c r="B231" s="6" t="s">
        <v>3154</v>
      </c>
      <c r="C231" s="6">
        <v>78</v>
      </c>
      <c r="D231" s="6">
        <v>94</v>
      </c>
      <c r="E231" s="6">
        <v>383</v>
      </c>
      <c r="F231" s="6">
        <v>753</v>
      </c>
      <c r="G231" s="6" t="s">
        <v>261</v>
      </c>
      <c r="H231" s="6">
        <v>4000</v>
      </c>
      <c r="I231" s="7">
        <v>58297830</v>
      </c>
      <c r="J231" s="6" t="s">
        <v>4880</v>
      </c>
      <c r="K231" s="6" t="s">
        <v>84</v>
      </c>
      <c r="L231" s="6" t="s">
        <v>4881</v>
      </c>
      <c r="M231" s="6">
        <v>86347</v>
      </c>
      <c r="N231" s="6">
        <v>6017</v>
      </c>
      <c r="O231" s="6" t="s">
        <v>4882</v>
      </c>
      <c r="P231" s="6">
        <v>1</v>
      </c>
      <c r="Q231" s="6" t="s">
        <v>4883</v>
      </c>
      <c r="R231" s="6" t="s">
        <v>4884</v>
      </c>
      <c r="S231" s="6">
        <v>191</v>
      </c>
      <c r="T231" s="6" t="s">
        <v>37</v>
      </c>
      <c r="U231" s="6" t="s">
        <v>38</v>
      </c>
      <c r="V231" s="6" t="s">
        <v>277</v>
      </c>
      <c r="W231" s="7">
        <v>50000000</v>
      </c>
      <c r="X231" s="6">
        <v>1997</v>
      </c>
      <c r="Y231" s="6">
        <v>808</v>
      </c>
      <c r="Z231" s="6">
        <v>7.1</v>
      </c>
      <c r="AA231" s="6">
        <v>2.35</v>
      </c>
      <c r="AB231" s="6">
        <v>0</v>
      </c>
      <c r="AC231" s="7">
        <f>Table13[[#This Row],[gross]]-Table13[[#This Row],[budget]]</f>
        <v>8297830</v>
      </c>
    </row>
    <row r="232" spans="1:29" ht="12.75">
      <c r="A232" s="6" t="s">
        <v>28</v>
      </c>
      <c r="B232" s="6" t="s">
        <v>13271</v>
      </c>
      <c r="C232" s="6">
        <v>62</v>
      </c>
      <c r="D232" s="6">
        <v>103</v>
      </c>
      <c r="E232" s="6">
        <v>24</v>
      </c>
      <c r="F232" s="6">
        <v>10</v>
      </c>
      <c r="G232" s="6" t="s">
        <v>19923</v>
      </c>
      <c r="H232" s="6">
        <v>127</v>
      </c>
      <c r="I232" s="7">
        <v>5725</v>
      </c>
      <c r="J232" s="6" t="s">
        <v>5544</v>
      </c>
      <c r="K232" s="6" t="s">
        <v>7670</v>
      </c>
      <c r="L232" s="6" t="s">
        <v>19924</v>
      </c>
      <c r="M232" s="6">
        <v>10220</v>
      </c>
      <c r="N232" s="6">
        <v>163</v>
      </c>
      <c r="O232" s="6" t="s">
        <v>19925</v>
      </c>
      <c r="P232" s="6">
        <v>0</v>
      </c>
      <c r="Q232" s="6" t="s">
        <v>19926</v>
      </c>
      <c r="R232" s="6" t="s">
        <v>19927</v>
      </c>
      <c r="S232" s="6">
        <v>110</v>
      </c>
      <c r="T232" s="6" t="s">
        <v>8731</v>
      </c>
      <c r="U232" s="6" t="s">
        <v>767</v>
      </c>
      <c r="V232" s="6" t="s">
        <v>585</v>
      </c>
      <c r="W232" s="7">
        <v>8400000</v>
      </c>
      <c r="X232" s="6">
        <v>2000</v>
      </c>
      <c r="Y232" s="6">
        <v>10</v>
      </c>
      <c r="Z232" s="6">
        <v>6.1</v>
      </c>
      <c r="AA232" s="6">
        <v>2.35</v>
      </c>
      <c r="AB232" s="6">
        <v>560</v>
      </c>
      <c r="AC232" s="7">
        <f>Table13[[#This Row],[gross]]-Table13[[#This Row],[budget]]</f>
        <v>-8394275</v>
      </c>
    </row>
    <row r="233" spans="1:29" ht="12.75">
      <c r="A233" s="6" t="s">
        <v>28</v>
      </c>
      <c r="B233" s="6" t="s">
        <v>1751</v>
      </c>
      <c r="C233" s="6">
        <v>272</v>
      </c>
      <c r="D233" s="6">
        <v>143</v>
      </c>
      <c r="E233" s="6">
        <v>285</v>
      </c>
      <c r="F233" s="6">
        <v>7000</v>
      </c>
      <c r="G233" s="6" t="s">
        <v>1249</v>
      </c>
      <c r="H233" s="6">
        <v>11000</v>
      </c>
      <c r="I233" s="7">
        <v>2175312</v>
      </c>
      <c r="J233" s="6" t="s">
        <v>1671</v>
      </c>
      <c r="K233" s="6" t="s">
        <v>391</v>
      </c>
      <c r="L233" s="6" t="s">
        <v>5026</v>
      </c>
      <c r="M233" s="6">
        <v>131227</v>
      </c>
      <c r="N233" s="6">
        <v>28176</v>
      </c>
      <c r="O233" s="6" t="s">
        <v>518</v>
      </c>
      <c r="P233" s="6">
        <v>2</v>
      </c>
      <c r="Q233" s="6" t="s">
        <v>5027</v>
      </c>
      <c r="R233" s="6" t="s">
        <v>5028</v>
      </c>
      <c r="S233" s="6">
        <v>346</v>
      </c>
      <c r="T233" s="6" t="s">
        <v>37</v>
      </c>
      <c r="U233" s="6" t="s">
        <v>38</v>
      </c>
      <c r="V233" s="6" t="s">
        <v>39</v>
      </c>
      <c r="W233" s="7">
        <v>50000000</v>
      </c>
      <c r="X233" s="6">
        <v>2013</v>
      </c>
      <c r="Y233" s="6">
        <v>8000</v>
      </c>
      <c r="Z233" s="6">
        <v>6.3</v>
      </c>
      <c r="AA233" s="6">
        <v>2.35</v>
      </c>
      <c r="AB233" s="6">
        <v>41000</v>
      </c>
      <c r="AC233" s="7">
        <f>Table13[[#This Row],[gross]]-Table13[[#This Row],[budget]]</f>
        <v>-47824688</v>
      </c>
    </row>
    <row r="234" spans="1:29" ht="12.75">
      <c r="A234" s="6" t="s">
        <v>28</v>
      </c>
      <c r="B234" s="6" t="s">
        <v>1751</v>
      </c>
      <c r="C234" s="6">
        <v>181</v>
      </c>
      <c r="D234" s="6">
        <v>98</v>
      </c>
      <c r="E234" s="6">
        <v>285</v>
      </c>
      <c r="F234" s="6">
        <v>7000</v>
      </c>
      <c r="G234" s="6" t="s">
        <v>1249</v>
      </c>
      <c r="H234" s="6">
        <v>640000</v>
      </c>
      <c r="I234" s="7">
        <v>84136909</v>
      </c>
      <c r="J234" s="6" t="s">
        <v>1671</v>
      </c>
      <c r="K234" s="6" t="s">
        <v>9529</v>
      </c>
      <c r="L234" s="6" t="s">
        <v>9530</v>
      </c>
      <c r="M234" s="6">
        <v>267921</v>
      </c>
      <c r="N234" s="6">
        <v>656730</v>
      </c>
      <c r="O234" s="6" t="s">
        <v>518</v>
      </c>
      <c r="P234" s="6">
        <v>5</v>
      </c>
      <c r="Q234" s="6" t="s">
        <v>9531</v>
      </c>
      <c r="R234" s="6" t="s">
        <v>9532</v>
      </c>
      <c r="S234" s="6">
        <v>577</v>
      </c>
      <c r="T234" s="6" t="s">
        <v>37</v>
      </c>
      <c r="U234" s="6" t="s">
        <v>38</v>
      </c>
      <c r="V234" s="6" t="s">
        <v>39</v>
      </c>
      <c r="W234" s="7">
        <v>26000000</v>
      </c>
      <c r="X234" s="6">
        <v>2004</v>
      </c>
      <c r="Y234" s="6">
        <v>8000</v>
      </c>
      <c r="Z234" s="6">
        <v>7.2</v>
      </c>
      <c r="AA234" s="6">
        <v>1.85</v>
      </c>
      <c r="AB234" s="6">
        <v>0</v>
      </c>
      <c r="AC234" s="7">
        <f>Table13[[#This Row],[gross]]-Table13[[#This Row],[budget]]</f>
        <v>58136909</v>
      </c>
    </row>
    <row r="235" spans="1:29" ht="12.75">
      <c r="A235" s="6" t="s">
        <v>28</v>
      </c>
      <c r="B235" s="6" t="s">
        <v>3891</v>
      </c>
      <c r="C235" s="6">
        <v>107</v>
      </c>
      <c r="D235" s="6">
        <v>94</v>
      </c>
      <c r="E235" s="6">
        <v>0</v>
      </c>
      <c r="F235" s="6">
        <v>197</v>
      </c>
      <c r="G235" s="6" t="s">
        <v>1791</v>
      </c>
      <c r="H235" s="6">
        <v>712</v>
      </c>
      <c r="I235" s="7">
        <v>15155772</v>
      </c>
      <c r="J235" s="6" t="s">
        <v>1415</v>
      </c>
      <c r="K235" s="6" t="s">
        <v>8422</v>
      </c>
      <c r="L235" s="6" t="s">
        <v>11936</v>
      </c>
      <c r="M235" s="6">
        <v>8895</v>
      </c>
      <c r="N235" s="6">
        <v>1673</v>
      </c>
      <c r="O235" s="6" t="s">
        <v>11937</v>
      </c>
      <c r="P235" s="6">
        <v>2</v>
      </c>
      <c r="Q235" s="6" t="s">
        <v>11938</v>
      </c>
      <c r="R235" s="6" t="s">
        <v>11939</v>
      </c>
      <c r="S235" s="6">
        <v>48</v>
      </c>
      <c r="T235" s="6" t="s">
        <v>37</v>
      </c>
      <c r="U235" s="6" t="s">
        <v>38</v>
      </c>
      <c r="V235" s="6" t="s">
        <v>39</v>
      </c>
      <c r="W235" s="7">
        <v>18000000</v>
      </c>
      <c r="X235" s="6">
        <v>2014</v>
      </c>
      <c r="Y235" s="6">
        <v>341</v>
      </c>
      <c r="Z235" s="6">
        <v>5.7</v>
      </c>
      <c r="AA235" s="6">
        <v>2.35</v>
      </c>
      <c r="AB235" s="6">
        <v>3000</v>
      </c>
      <c r="AC235" s="7">
        <f>Table13[[#This Row],[gross]]-Table13[[#This Row],[budget]]</f>
        <v>-2844228</v>
      </c>
    </row>
    <row r="236" spans="1:29" ht="12.75">
      <c r="A236" s="6" t="s">
        <v>28</v>
      </c>
      <c r="B236" s="6" t="s">
        <v>7015</v>
      </c>
      <c r="C236" s="6">
        <v>106</v>
      </c>
      <c r="D236" s="6">
        <v>102</v>
      </c>
      <c r="E236" s="6">
        <v>43</v>
      </c>
      <c r="F236" s="6">
        <v>280</v>
      </c>
      <c r="G236" s="6" t="s">
        <v>5019</v>
      </c>
      <c r="H236" s="6">
        <v>308</v>
      </c>
      <c r="I236" s="7">
        <v>24044532</v>
      </c>
      <c r="J236" s="6" t="s">
        <v>214</v>
      </c>
      <c r="K236" s="6" t="s">
        <v>7016</v>
      </c>
      <c r="L236" s="6" t="s">
        <v>7017</v>
      </c>
      <c r="M236" s="6">
        <v>19686</v>
      </c>
      <c r="N236" s="6">
        <v>1440</v>
      </c>
      <c r="O236" s="6" t="s">
        <v>7018</v>
      </c>
      <c r="P236" s="6">
        <v>0</v>
      </c>
      <c r="Q236" s="6" t="s">
        <v>7019</v>
      </c>
      <c r="R236" s="6" t="s">
        <v>7020</v>
      </c>
      <c r="S236" s="6">
        <v>180</v>
      </c>
      <c r="T236" s="6" t="s">
        <v>37</v>
      </c>
      <c r="U236" s="6" t="s">
        <v>38</v>
      </c>
      <c r="V236" s="6" t="s">
        <v>585</v>
      </c>
      <c r="W236" s="7">
        <v>38000000</v>
      </c>
      <c r="X236" s="6">
        <v>2001</v>
      </c>
      <c r="Y236" s="6">
        <v>285</v>
      </c>
      <c r="Z236" s="6">
        <v>5.6</v>
      </c>
      <c r="AA236" s="6">
        <v>1.85</v>
      </c>
      <c r="AB236" s="6">
        <v>689</v>
      </c>
      <c r="AC236" s="7">
        <f>Table13[[#This Row],[gross]]-Table13[[#This Row],[budget]]</f>
        <v>-13955468</v>
      </c>
    </row>
    <row r="237" spans="1:29" ht="12.75">
      <c r="A237" s="6" t="s">
        <v>28</v>
      </c>
      <c r="B237" s="6" t="s">
        <v>4704</v>
      </c>
      <c r="C237" s="6">
        <v>99</v>
      </c>
      <c r="D237" s="6">
        <v>145</v>
      </c>
      <c r="E237" s="6">
        <v>317</v>
      </c>
      <c r="F237" s="6">
        <v>70</v>
      </c>
      <c r="G237" s="6" t="s">
        <v>9851</v>
      </c>
      <c r="H237" s="6">
        <v>876</v>
      </c>
      <c r="I237" s="7">
        <v>13038660</v>
      </c>
      <c r="J237" s="6" t="s">
        <v>3409</v>
      </c>
      <c r="K237" s="6" t="s">
        <v>2933</v>
      </c>
      <c r="L237" s="6" t="s">
        <v>9852</v>
      </c>
      <c r="M237" s="6">
        <v>16995</v>
      </c>
      <c r="N237" s="6">
        <v>1282</v>
      </c>
      <c r="O237" s="6" t="s">
        <v>9853</v>
      </c>
      <c r="P237" s="6">
        <v>1</v>
      </c>
      <c r="Q237" s="6" t="s">
        <v>9854</v>
      </c>
      <c r="R237" s="6" t="s">
        <v>9855</v>
      </c>
      <c r="S237" s="6">
        <v>163</v>
      </c>
      <c r="T237" s="6" t="s">
        <v>37</v>
      </c>
      <c r="U237" s="6" t="s">
        <v>38</v>
      </c>
      <c r="V237" s="6" t="s">
        <v>585</v>
      </c>
      <c r="W237" s="7">
        <v>25000000</v>
      </c>
      <c r="X237" s="6">
        <v>1999</v>
      </c>
      <c r="Y237" s="6">
        <v>219</v>
      </c>
      <c r="Z237" s="6">
        <v>7.3</v>
      </c>
      <c r="AA237" s="6">
        <v>1.85</v>
      </c>
      <c r="AB237" s="6">
        <v>0</v>
      </c>
      <c r="AC237" s="7">
        <f>Table13[[#This Row],[gross]]-Table13[[#This Row],[budget]]</f>
        <v>-11961340</v>
      </c>
    </row>
    <row r="238" spans="1:29" ht="12.75">
      <c r="A238" s="6" t="s">
        <v>28</v>
      </c>
      <c r="B238" s="6" t="s">
        <v>850</v>
      </c>
      <c r="C238" s="6">
        <v>298</v>
      </c>
      <c r="D238" s="6">
        <v>146</v>
      </c>
      <c r="E238" s="6">
        <v>2000</v>
      </c>
      <c r="F238" s="6">
        <v>294</v>
      </c>
      <c r="G238" s="6" t="s">
        <v>851</v>
      </c>
      <c r="H238" s="6">
        <v>15000</v>
      </c>
      <c r="I238" s="7">
        <v>133375846</v>
      </c>
      <c r="J238" s="6" t="s">
        <v>852</v>
      </c>
      <c r="K238" s="6" t="s">
        <v>322</v>
      </c>
      <c r="L238" s="6" t="s">
        <v>853</v>
      </c>
      <c r="M238" s="6">
        <v>207839</v>
      </c>
      <c r="N238" s="6">
        <v>16948</v>
      </c>
      <c r="O238" s="6" t="s">
        <v>854</v>
      </c>
      <c r="P238" s="6">
        <v>2</v>
      </c>
      <c r="Q238" s="6" t="s">
        <v>855</v>
      </c>
      <c r="R238" s="6" t="s">
        <v>856</v>
      </c>
      <c r="S238" s="6">
        <v>435</v>
      </c>
      <c r="T238" s="6" t="s">
        <v>37</v>
      </c>
      <c r="U238" s="6" t="s">
        <v>38</v>
      </c>
      <c r="V238" s="6" t="s">
        <v>39</v>
      </c>
      <c r="W238" s="7">
        <v>150000000</v>
      </c>
      <c r="X238" s="6">
        <v>2009</v>
      </c>
      <c r="Y238" s="6">
        <v>745</v>
      </c>
      <c r="Z238" s="6">
        <v>6.7</v>
      </c>
      <c r="AA238" s="6">
        <v>2.35</v>
      </c>
      <c r="AB238" s="6">
        <v>0</v>
      </c>
      <c r="AC238" s="7">
        <f>Table13[[#This Row],[gross]]-Table13[[#This Row],[budget]]</f>
        <v>-16624154</v>
      </c>
    </row>
    <row r="239" spans="1:29" ht="12.75">
      <c r="A239" s="6" t="s">
        <v>28</v>
      </c>
      <c r="B239" s="6" t="s">
        <v>5245</v>
      </c>
      <c r="C239" s="6">
        <v>94</v>
      </c>
      <c r="D239" s="6">
        <v>109</v>
      </c>
      <c r="E239" s="6">
        <v>644</v>
      </c>
      <c r="F239" s="6">
        <v>559</v>
      </c>
      <c r="G239" s="6" t="s">
        <v>1346</v>
      </c>
      <c r="H239" s="6">
        <v>1000</v>
      </c>
      <c r="I239" s="7">
        <v>141600000</v>
      </c>
      <c r="J239" s="6" t="s">
        <v>1671</v>
      </c>
      <c r="K239" s="6" t="s">
        <v>7958</v>
      </c>
      <c r="L239" s="6" t="s">
        <v>19155</v>
      </c>
      <c r="M239" s="6">
        <v>90177</v>
      </c>
      <c r="N239" s="6">
        <v>3468</v>
      </c>
      <c r="O239" s="6" t="s">
        <v>5344</v>
      </c>
      <c r="P239" s="6">
        <v>6</v>
      </c>
      <c r="Q239" s="6" t="s">
        <v>19156</v>
      </c>
      <c r="R239" s="6" t="s">
        <v>19157</v>
      </c>
      <c r="S239" s="6">
        <v>257</v>
      </c>
      <c r="T239" s="6" t="s">
        <v>37</v>
      </c>
      <c r="U239" s="6" t="s">
        <v>38</v>
      </c>
      <c r="V239" s="6" t="s">
        <v>585</v>
      </c>
      <c r="W239" s="7">
        <v>3000000</v>
      </c>
      <c r="X239" s="6">
        <v>1978</v>
      </c>
      <c r="Y239" s="6">
        <v>783</v>
      </c>
      <c r="Z239" s="6">
        <v>7.6</v>
      </c>
      <c r="AA239" s="6">
        <v>1.85</v>
      </c>
      <c r="AB239" s="6">
        <v>0</v>
      </c>
      <c r="AC239" s="7">
        <f>Table13[[#This Row],[gross]]-Table13[[#This Row],[budget]]</f>
        <v>138600000</v>
      </c>
    </row>
    <row r="240" spans="1:29" ht="12.75">
      <c r="A240" s="6" t="s">
        <v>28</v>
      </c>
      <c r="B240" s="6" t="s">
        <v>3136</v>
      </c>
      <c r="C240" s="6">
        <v>91</v>
      </c>
      <c r="D240" s="6">
        <v>148</v>
      </c>
      <c r="E240" s="6">
        <v>72</v>
      </c>
      <c r="F240" s="6">
        <v>99</v>
      </c>
      <c r="G240" s="6" t="s">
        <v>3137</v>
      </c>
      <c r="H240" s="6">
        <v>582</v>
      </c>
      <c r="I240" s="7">
        <v>39251128</v>
      </c>
      <c r="J240" s="6" t="s">
        <v>3138</v>
      </c>
      <c r="K240" s="6" t="s">
        <v>496</v>
      </c>
      <c r="L240" s="6" t="s">
        <v>3139</v>
      </c>
      <c r="M240" s="6">
        <v>31080</v>
      </c>
      <c r="N240" s="6">
        <v>804</v>
      </c>
      <c r="O240" s="6" t="s">
        <v>3140</v>
      </c>
      <c r="P240" s="6">
        <v>2</v>
      </c>
      <c r="Q240" s="6" t="s">
        <v>3141</v>
      </c>
      <c r="R240" s="6" t="s">
        <v>3142</v>
      </c>
      <c r="S240" s="6">
        <v>217</v>
      </c>
      <c r="T240" s="6" t="s">
        <v>37</v>
      </c>
      <c r="U240" s="6" t="s">
        <v>38</v>
      </c>
      <c r="V240" s="6" t="s">
        <v>39</v>
      </c>
      <c r="W240" s="7">
        <v>75000000</v>
      </c>
      <c r="X240" s="6">
        <v>1999</v>
      </c>
      <c r="Y240" s="6">
        <v>103</v>
      </c>
      <c r="Z240" s="6">
        <v>6.7</v>
      </c>
      <c r="AA240" s="6">
        <v>2.35</v>
      </c>
      <c r="AB240" s="6">
        <v>0</v>
      </c>
      <c r="AC240" s="7">
        <f>Table13[[#This Row],[gross]]-Table13[[#This Row],[budget]]</f>
        <v>-35748872</v>
      </c>
    </row>
    <row r="241" spans="1:29" ht="12.75">
      <c r="A241" s="6" t="s">
        <v>28</v>
      </c>
      <c r="B241" s="6" t="s">
        <v>8410</v>
      </c>
      <c r="C241" s="6">
        <v>271</v>
      </c>
      <c r="D241" s="6">
        <v>99</v>
      </c>
      <c r="E241" s="6">
        <v>40</v>
      </c>
      <c r="F241" s="6">
        <v>300</v>
      </c>
      <c r="G241" s="6" t="s">
        <v>16842</v>
      </c>
      <c r="H241" s="6">
        <v>1000</v>
      </c>
      <c r="I241" s="7">
        <v>84263837</v>
      </c>
      <c r="J241" s="6" t="s">
        <v>5103</v>
      </c>
      <c r="K241" s="6" t="s">
        <v>1232</v>
      </c>
      <c r="L241" s="6" t="s">
        <v>16843</v>
      </c>
      <c r="M241" s="6">
        <v>81699</v>
      </c>
      <c r="N241" s="6">
        <v>2323</v>
      </c>
      <c r="O241" s="6" t="s">
        <v>16844</v>
      </c>
      <c r="P241" s="6">
        <v>0</v>
      </c>
      <c r="Q241" s="6" t="s">
        <v>16845</v>
      </c>
      <c r="R241" s="6" t="s">
        <v>16846</v>
      </c>
      <c r="S241" s="6">
        <v>291</v>
      </c>
      <c r="T241" s="6" t="s">
        <v>37</v>
      </c>
      <c r="U241" s="6" t="s">
        <v>38</v>
      </c>
      <c r="V241" s="6" t="s">
        <v>585</v>
      </c>
      <c r="W241" s="7">
        <v>6500000</v>
      </c>
      <c r="X241" s="6">
        <v>2014</v>
      </c>
      <c r="Y241" s="6">
        <v>421</v>
      </c>
      <c r="Z241" s="6">
        <v>5.4</v>
      </c>
      <c r="AA241" s="6">
        <v>2.35</v>
      </c>
      <c r="AB241" s="6">
        <v>45000</v>
      </c>
      <c r="AC241" s="7">
        <f>Table13[[#This Row],[gross]]-Table13[[#This Row],[budget]]</f>
        <v>77763837</v>
      </c>
    </row>
    <row r="242" spans="1:29" ht="12.75">
      <c r="A242" s="6" t="s">
        <v>28</v>
      </c>
      <c r="B242" s="6" t="s">
        <v>18812</v>
      </c>
      <c r="C242" s="6">
        <v>21</v>
      </c>
      <c r="D242" s="6">
        <v>107</v>
      </c>
      <c r="E242" s="6">
        <v>24</v>
      </c>
      <c r="F242" s="6">
        <v>83</v>
      </c>
      <c r="G242" s="6" t="s">
        <v>18813</v>
      </c>
      <c r="H242" s="6">
        <v>277</v>
      </c>
      <c r="I242" s="7">
        <v>8000000</v>
      </c>
      <c r="J242" s="6" t="s">
        <v>18814</v>
      </c>
      <c r="K242" s="6" t="s">
        <v>18815</v>
      </c>
      <c r="L242" s="6" t="s">
        <v>18816</v>
      </c>
      <c r="M242" s="6">
        <v>3167</v>
      </c>
      <c r="N242" s="6">
        <v>731</v>
      </c>
      <c r="O242" s="6" t="s">
        <v>18817</v>
      </c>
      <c r="P242" s="6">
        <v>0</v>
      </c>
      <c r="Q242" s="6" t="s">
        <v>18818</v>
      </c>
      <c r="R242" s="6" t="s">
        <v>18819</v>
      </c>
      <c r="S242" s="6">
        <v>90</v>
      </c>
      <c r="T242" s="6" t="s">
        <v>37</v>
      </c>
      <c r="U242" s="6" t="s">
        <v>38</v>
      </c>
      <c r="V242" s="6" t="s">
        <v>15938</v>
      </c>
      <c r="W242" s="7">
        <v>3768785</v>
      </c>
      <c r="X242" s="6">
        <v>1950</v>
      </c>
      <c r="Y242" s="6">
        <v>244</v>
      </c>
      <c r="Z242" s="6">
        <v>7</v>
      </c>
      <c r="AA242" s="6">
        <v>1.37</v>
      </c>
      <c r="AB242" s="6">
        <v>456</v>
      </c>
      <c r="AC242" s="7">
        <f>Table13[[#This Row],[gross]]-Table13[[#This Row],[budget]]</f>
        <v>4231215</v>
      </c>
    </row>
    <row r="243" spans="1:29" ht="12.75">
      <c r="A243" s="6" t="s">
        <v>28</v>
      </c>
      <c r="B243" s="6" t="s">
        <v>4003</v>
      </c>
      <c r="C243" s="6">
        <v>154</v>
      </c>
      <c r="D243" s="6">
        <v>93</v>
      </c>
      <c r="E243" s="6">
        <v>11000</v>
      </c>
      <c r="F243" s="6">
        <v>629</v>
      </c>
      <c r="G243" s="6" t="s">
        <v>6744</v>
      </c>
      <c r="H243" s="6">
        <v>11000</v>
      </c>
      <c r="I243" s="7">
        <v>39200000</v>
      </c>
      <c r="J243" s="6" t="s">
        <v>1681</v>
      </c>
      <c r="K243" s="6" t="s">
        <v>4003</v>
      </c>
      <c r="L243" s="6" t="s">
        <v>18440</v>
      </c>
      <c r="M243" s="6">
        <v>192940</v>
      </c>
      <c r="N243" s="6">
        <v>12691</v>
      </c>
      <c r="O243" s="6" t="s">
        <v>11574</v>
      </c>
      <c r="P243" s="6">
        <v>0</v>
      </c>
      <c r="Q243" s="6" t="s">
        <v>18441</v>
      </c>
      <c r="R243" s="6" t="s">
        <v>18442</v>
      </c>
      <c r="S243" s="6">
        <v>491</v>
      </c>
      <c r="T243" s="6" t="s">
        <v>37</v>
      </c>
      <c r="U243" s="6" t="s">
        <v>38</v>
      </c>
      <c r="V243" s="6" t="s">
        <v>95</v>
      </c>
      <c r="W243" s="7">
        <v>4000000</v>
      </c>
      <c r="X243" s="6">
        <v>1977</v>
      </c>
      <c r="Y243" s="6">
        <v>636</v>
      </c>
      <c r="Z243" s="6">
        <v>8.1</v>
      </c>
      <c r="AA243" s="6">
        <v>1.37</v>
      </c>
      <c r="AB243" s="6">
        <v>0</v>
      </c>
      <c r="AC243" s="7">
        <f>Table13[[#This Row],[gross]]-Table13[[#This Row],[budget]]</f>
        <v>35200000</v>
      </c>
    </row>
    <row r="244" spans="1:29" ht="12.75">
      <c r="A244" s="6" t="s">
        <v>28</v>
      </c>
      <c r="B244" s="6" t="s">
        <v>3732</v>
      </c>
      <c r="C244" s="6">
        <v>176</v>
      </c>
      <c r="D244" s="6">
        <v>118</v>
      </c>
      <c r="E244" s="6">
        <v>87</v>
      </c>
      <c r="F244" s="6">
        <v>929</v>
      </c>
      <c r="G244" s="6" t="s">
        <v>2729</v>
      </c>
      <c r="H244" s="6">
        <v>2000</v>
      </c>
      <c r="I244" s="7">
        <v>85911262</v>
      </c>
      <c r="J244" s="6" t="s">
        <v>3733</v>
      </c>
      <c r="K244" s="6" t="s">
        <v>3734</v>
      </c>
      <c r="L244" s="6" t="s">
        <v>3735</v>
      </c>
      <c r="M244" s="6">
        <v>24735</v>
      </c>
      <c r="N244" s="6">
        <v>4796</v>
      </c>
      <c r="O244" s="6" t="s">
        <v>3736</v>
      </c>
      <c r="P244" s="6">
        <v>6</v>
      </c>
      <c r="Q244" s="6" t="s">
        <v>3737</v>
      </c>
      <c r="R244" s="6" t="s">
        <v>3738</v>
      </c>
      <c r="S244" s="6">
        <v>213</v>
      </c>
      <c r="T244" s="6" t="s">
        <v>37</v>
      </c>
      <c r="U244" s="6" t="s">
        <v>38</v>
      </c>
      <c r="V244" s="6" t="s">
        <v>95</v>
      </c>
      <c r="W244" s="7">
        <v>65000000</v>
      </c>
      <c r="X244" s="6">
        <v>2014</v>
      </c>
      <c r="Y244" s="6">
        <v>1000</v>
      </c>
      <c r="Z244" s="6">
        <v>5.2</v>
      </c>
      <c r="AA244" s="6">
        <v>2.39</v>
      </c>
      <c r="AB244" s="6">
        <v>16000</v>
      </c>
      <c r="AC244" s="7">
        <f>Table13[[#This Row],[gross]]-Table13[[#This Row],[budget]]</f>
        <v>20911262</v>
      </c>
    </row>
    <row r="245" spans="1:29" ht="12.75">
      <c r="A245" s="6" t="s">
        <v>28</v>
      </c>
      <c r="B245" s="6" t="s">
        <v>16139</v>
      </c>
      <c r="C245" s="6">
        <v>328</v>
      </c>
      <c r="D245" s="6">
        <v>90</v>
      </c>
      <c r="E245" s="6">
        <v>26</v>
      </c>
      <c r="F245" s="6">
        <v>0</v>
      </c>
      <c r="G245" s="6" t="s">
        <v>2406</v>
      </c>
      <c r="H245" s="6">
        <v>1000</v>
      </c>
      <c r="I245" s="7">
        <v>3442820</v>
      </c>
      <c r="J245" s="6" t="s">
        <v>16140</v>
      </c>
      <c r="K245" s="6" t="s">
        <v>2619</v>
      </c>
      <c r="L245" s="6" t="s">
        <v>16141</v>
      </c>
      <c r="M245" s="6">
        <v>31489</v>
      </c>
      <c r="N245" s="6">
        <v>1442</v>
      </c>
      <c r="O245" s="6" t="s">
        <v>16142</v>
      </c>
      <c r="P245" s="6">
        <v>0</v>
      </c>
      <c r="Q245" s="6" t="s">
        <v>16143</v>
      </c>
      <c r="R245" s="6" t="s">
        <v>16144</v>
      </c>
      <c r="S245" s="6">
        <v>140</v>
      </c>
      <c r="T245" s="6" t="s">
        <v>37</v>
      </c>
      <c r="U245" s="6" t="s">
        <v>38</v>
      </c>
      <c r="V245" s="6" t="s">
        <v>585</v>
      </c>
      <c r="W245" s="7">
        <v>8000000</v>
      </c>
      <c r="X245" s="6">
        <v>2015</v>
      </c>
      <c r="Y245" s="6">
        <v>442</v>
      </c>
      <c r="Z245" s="6">
        <v>7.3</v>
      </c>
      <c r="AA245" s="6">
        <v>2.35</v>
      </c>
      <c r="AB245" s="6">
        <v>0</v>
      </c>
      <c r="AC245" s="7">
        <f>Table13[[#This Row],[gross]]-Table13[[#This Row],[budget]]</f>
        <v>-4557180</v>
      </c>
    </row>
    <row r="246" spans="1:29" ht="12.75">
      <c r="A246" s="6" t="s">
        <v>28</v>
      </c>
      <c r="B246" s="6" t="s">
        <v>428</v>
      </c>
      <c r="C246" s="6">
        <v>288</v>
      </c>
      <c r="D246" s="6">
        <v>130</v>
      </c>
      <c r="E246" s="6">
        <v>776</v>
      </c>
      <c r="F246" s="6">
        <v>358</v>
      </c>
      <c r="G246" s="6" t="s">
        <v>2144</v>
      </c>
      <c r="H246" s="6">
        <v>898</v>
      </c>
      <c r="I246" s="7">
        <v>4463292</v>
      </c>
      <c r="J246" s="6" t="s">
        <v>2819</v>
      </c>
      <c r="K246" s="6" t="s">
        <v>2535</v>
      </c>
      <c r="L246" s="6" t="s">
        <v>9132</v>
      </c>
      <c r="M246" s="6">
        <v>34488</v>
      </c>
      <c r="N246" s="6">
        <v>2452</v>
      </c>
      <c r="O246" s="6" t="s">
        <v>1130</v>
      </c>
      <c r="P246" s="6">
        <v>3</v>
      </c>
      <c r="Q246" s="6" t="s">
        <v>9133</v>
      </c>
      <c r="R246" s="6" t="s">
        <v>9134</v>
      </c>
      <c r="S246" s="6">
        <v>136</v>
      </c>
      <c r="T246" s="6" t="s">
        <v>37</v>
      </c>
      <c r="U246" s="6" t="s">
        <v>56</v>
      </c>
      <c r="V246" s="6" t="s">
        <v>39</v>
      </c>
      <c r="W246" s="7">
        <v>30000000</v>
      </c>
      <c r="X246" s="6">
        <v>2011</v>
      </c>
      <c r="Y246" s="6">
        <v>584</v>
      </c>
      <c r="Z246" s="6">
        <v>6.9</v>
      </c>
      <c r="AA246" s="6">
        <v>2.35</v>
      </c>
      <c r="AB246" s="6">
        <v>15000</v>
      </c>
      <c r="AC246" s="7">
        <f>Table13[[#This Row],[gross]]-Table13[[#This Row],[budget]]</f>
        <v>-25536708</v>
      </c>
    </row>
    <row r="247" spans="1:29" ht="12.75">
      <c r="A247" s="6" t="s">
        <v>28</v>
      </c>
      <c r="B247" s="6" t="s">
        <v>21743</v>
      </c>
      <c r="C247" s="6">
        <v>242</v>
      </c>
      <c r="D247" s="6">
        <v>92</v>
      </c>
      <c r="E247" s="6">
        <v>135</v>
      </c>
      <c r="F247" s="6">
        <v>259</v>
      </c>
      <c r="G247" s="6" t="s">
        <v>9174</v>
      </c>
      <c r="H247" s="6">
        <v>574</v>
      </c>
      <c r="I247" s="7">
        <v>1316074</v>
      </c>
      <c r="J247" s="6" t="s">
        <v>5499</v>
      </c>
      <c r="K247" s="6" t="s">
        <v>23550</v>
      </c>
      <c r="L247" s="6" t="s">
        <v>23551</v>
      </c>
      <c r="M247" s="6">
        <v>71387</v>
      </c>
      <c r="N247" s="6">
        <v>1303</v>
      </c>
      <c r="O247" s="6" t="s">
        <v>23552</v>
      </c>
      <c r="P247" s="6">
        <v>1</v>
      </c>
      <c r="Q247" s="6" t="s">
        <v>23553</v>
      </c>
      <c r="R247" s="6" t="s">
        <v>23554</v>
      </c>
      <c r="S247" s="6">
        <v>228</v>
      </c>
      <c r="T247" s="6" t="s">
        <v>37</v>
      </c>
      <c r="U247" s="6" t="s">
        <v>38</v>
      </c>
      <c r="V247" s="6" t="s">
        <v>39</v>
      </c>
      <c r="W247" s="7">
        <v>100000</v>
      </c>
      <c r="X247" s="6">
        <v>2011</v>
      </c>
      <c r="Y247" s="6">
        <v>399</v>
      </c>
      <c r="Z247" s="6">
        <v>7</v>
      </c>
      <c r="AA247" s="6">
        <v>1.85</v>
      </c>
      <c r="AB247" s="6">
        <v>21000</v>
      </c>
      <c r="AC247" s="7">
        <f>Table13[[#This Row],[gross]]-Table13[[#This Row],[budget]]</f>
        <v>1216074</v>
      </c>
    </row>
    <row r="248" spans="1:29" ht="12.75">
      <c r="A248" s="6" t="s">
        <v>28</v>
      </c>
      <c r="B248" s="6" t="s">
        <v>11327</v>
      </c>
      <c r="C248" s="6">
        <v>248</v>
      </c>
      <c r="D248" s="6">
        <v>129</v>
      </c>
      <c r="E248" s="6">
        <v>608</v>
      </c>
      <c r="F248" s="6">
        <v>386</v>
      </c>
      <c r="G248" s="6" t="s">
        <v>2424</v>
      </c>
      <c r="H248" s="6">
        <v>1000</v>
      </c>
      <c r="I248" s="7">
        <v>3205244</v>
      </c>
      <c r="J248" s="6" t="s">
        <v>2527</v>
      </c>
      <c r="K248" s="6" t="s">
        <v>393</v>
      </c>
      <c r="L248" s="6" t="s">
        <v>16145</v>
      </c>
      <c r="M248" s="6">
        <v>23629</v>
      </c>
      <c r="N248" s="6">
        <v>2265</v>
      </c>
      <c r="O248" s="6" t="s">
        <v>9072</v>
      </c>
      <c r="P248" s="6">
        <v>0</v>
      </c>
      <c r="Q248" s="6" t="s">
        <v>16146</v>
      </c>
      <c r="R248" s="6" t="s">
        <v>16147</v>
      </c>
      <c r="S248" s="6">
        <v>141</v>
      </c>
      <c r="T248" s="6" t="s">
        <v>37</v>
      </c>
      <c r="U248" s="6" t="s">
        <v>56</v>
      </c>
      <c r="V248" s="6" t="s">
        <v>39</v>
      </c>
      <c r="W248" s="7">
        <v>10000000</v>
      </c>
      <c r="X248" s="6">
        <v>2010</v>
      </c>
      <c r="Y248" s="6">
        <v>579</v>
      </c>
      <c r="Z248" s="6">
        <v>7.3</v>
      </c>
      <c r="AA248" s="6">
        <v>2.35</v>
      </c>
      <c r="AB248" s="6">
        <v>0</v>
      </c>
      <c r="AC248" s="7">
        <f>Table13[[#This Row],[gross]]-Table13[[#This Row],[budget]]</f>
        <v>-6794756</v>
      </c>
    </row>
    <row r="249" spans="1:29" ht="12.75">
      <c r="A249" s="6" t="s">
        <v>28</v>
      </c>
      <c r="B249" s="6" t="s">
        <v>23608</v>
      </c>
      <c r="C249" s="6">
        <v>5</v>
      </c>
      <c r="D249" s="6">
        <v>72</v>
      </c>
      <c r="E249" s="6">
        <v>0</v>
      </c>
      <c r="F249" s="6">
        <v>0</v>
      </c>
      <c r="G249" s="6" t="s">
        <v>23609</v>
      </c>
      <c r="H249" s="6">
        <v>0</v>
      </c>
      <c r="I249" s="7">
        <v>4914</v>
      </c>
      <c r="J249" s="6" t="s">
        <v>23610</v>
      </c>
      <c r="K249" s="6" t="s">
        <v>23611</v>
      </c>
      <c r="L249" s="6" t="s">
        <v>23612</v>
      </c>
      <c r="M249" s="6">
        <v>123</v>
      </c>
      <c r="N249" s="6">
        <v>0</v>
      </c>
      <c r="O249" s="6" t="s">
        <v>23613</v>
      </c>
      <c r="P249" s="6">
        <v>0</v>
      </c>
      <c r="R249" s="6" t="s">
        <v>23614</v>
      </c>
      <c r="S249" s="6">
        <v>2</v>
      </c>
      <c r="T249" s="6" t="s">
        <v>37</v>
      </c>
      <c r="U249" s="6" t="s">
        <v>38</v>
      </c>
      <c r="W249" s="7">
        <v>150000</v>
      </c>
      <c r="X249" s="6">
        <v>2015</v>
      </c>
      <c r="Y249" s="6">
        <v>0</v>
      </c>
      <c r="Z249" s="6">
        <v>7</v>
      </c>
      <c r="AB249" s="6">
        <v>215</v>
      </c>
      <c r="AC249" s="7">
        <f>Table13[[#This Row],[gross]]-Table13[[#This Row],[budget]]</f>
        <v>-145086</v>
      </c>
    </row>
    <row r="250" spans="1:29" ht="12.75">
      <c r="A250" s="6" t="s">
        <v>28</v>
      </c>
      <c r="B250" s="6" t="s">
        <v>21784</v>
      </c>
      <c r="C250" s="6">
        <v>31</v>
      </c>
      <c r="D250" s="6">
        <v>91</v>
      </c>
      <c r="E250" s="6">
        <v>9</v>
      </c>
      <c r="F250" s="6">
        <v>9</v>
      </c>
      <c r="G250" s="6" t="s">
        <v>21785</v>
      </c>
      <c r="H250" s="6">
        <v>53</v>
      </c>
      <c r="I250" s="7">
        <v>287761</v>
      </c>
      <c r="J250" s="6" t="s">
        <v>21786</v>
      </c>
      <c r="K250" s="6" t="s">
        <v>21787</v>
      </c>
      <c r="L250" s="6" t="s">
        <v>21788</v>
      </c>
      <c r="M250" s="6">
        <v>2482</v>
      </c>
      <c r="N250" s="6">
        <v>86</v>
      </c>
      <c r="O250" s="6" t="s">
        <v>21784</v>
      </c>
      <c r="P250" s="6">
        <v>1</v>
      </c>
      <c r="Q250" s="6" t="s">
        <v>21789</v>
      </c>
      <c r="R250" s="6" t="s">
        <v>21790</v>
      </c>
      <c r="S250" s="6">
        <v>16</v>
      </c>
      <c r="T250" s="6" t="s">
        <v>37</v>
      </c>
      <c r="U250" s="6" t="s">
        <v>179</v>
      </c>
      <c r="V250" s="6" t="s">
        <v>95</v>
      </c>
      <c r="W250" s="7">
        <v>1000000</v>
      </c>
      <c r="X250" s="6">
        <v>2013</v>
      </c>
      <c r="Y250" s="6">
        <v>24</v>
      </c>
      <c r="Z250" s="6">
        <v>7.6</v>
      </c>
      <c r="AA250" s="6">
        <v>1.85</v>
      </c>
      <c r="AB250" s="6">
        <v>0</v>
      </c>
      <c r="AC250" s="7">
        <f>Table13[[#This Row],[gross]]-Table13[[#This Row],[budget]]</f>
        <v>-712239</v>
      </c>
    </row>
    <row r="251" spans="1:29" ht="12.75">
      <c r="A251" s="6" t="s">
        <v>28</v>
      </c>
      <c r="B251" s="6" t="s">
        <v>5867</v>
      </c>
      <c r="C251" s="6">
        <v>123</v>
      </c>
      <c r="D251" s="6">
        <v>109</v>
      </c>
      <c r="E251" s="6">
        <v>29</v>
      </c>
      <c r="F251" s="6">
        <v>91</v>
      </c>
      <c r="G251" s="6" t="s">
        <v>8654</v>
      </c>
      <c r="H251" s="6">
        <v>779</v>
      </c>
      <c r="I251" s="7">
        <v>10965209</v>
      </c>
      <c r="J251" s="6" t="s">
        <v>464</v>
      </c>
      <c r="K251" s="6" t="s">
        <v>270</v>
      </c>
      <c r="L251" s="6" t="s">
        <v>8655</v>
      </c>
      <c r="M251" s="6">
        <v>25558</v>
      </c>
      <c r="N251" s="6">
        <v>1297</v>
      </c>
      <c r="O251" s="6" t="s">
        <v>8656</v>
      </c>
      <c r="P251" s="6">
        <v>2</v>
      </c>
      <c r="Q251" s="6" t="s">
        <v>8657</v>
      </c>
      <c r="R251" s="6" t="s">
        <v>8658</v>
      </c>
      <c r="S251" s="6">
        <v>221</v>
      </c>
      <c r="T251" s="6" t="s">
        <v>37</v>
      </c>
      <c r="U251" s="6" t="s">
        <v>38</v>
      </c>
      <c r="V251" s="6" t="s">
        <v>39</v>
      </c>
      <c r="W251" s="7">
        <v>30000000</v>
      </c>
      <c r="X251" s="6">
        <v>2001</v>
      </c>
      <c r="Y251" s="6">
        <v>240</v>
      </c>
      <c r="Z251" s="6">
        <v>6.1</v>
      </c>
      <c r="AA251" s="6">
        <v>2.35</v>
      </c>
      <c r="AB251" s="6">
        <v>0</v>
      </c>
      <c r="AC251" s="7">
        <f>Table13[[#This Row],[gross]]-Table13[[#This Row],[budget]]</f>
        <v>-19034791</v>
      </c>
    </row>
    <row r="252" spans="1:29" ht="12.75">
      <c r="A252" s="6" t="s">
        <v>28</v>
      </c>
      <c r="B252" s="6" t="s">
        <v>1165</v>
      </c>
      <c r="C252" s="6">
        <v>517</v>
      </c>
      <c r="D252" s="6">
        <v>117</v>
      </c>
      <c r="E252" s="6">
        <v>235</v>
      </c>
      <c r="F252" s="6">
        <v>680</v>
      </c>
      <c r="G252" s="6" t="s">
        <v>594</v>
      </c>
      <c r="H252" s="6">
        <v>2000</v>
      </c>
      <c r="I252" s="7">
        <v>180191634</v>
      </c>
      <c r="J252" s="6" t="s">
        <v>509</v>
      </c>
      <c r="K252" s="6" t="s">
        <v>234</v>
      </c>
      <c r="L252" s="6" t="s">
        <v>1166</v>
      </c>
      <c r="M252" s="6">
        <v>313866</v>
      </c>
      <c r="N252" s="6">
        <v>5730</v>
      </c>
      <c r="O252" s="6" t="s">
        <v>1167</v>
      </c>
      <c r="P252" s="6">
        <v>6</v>
      </c>
      <c r="Q252" s="6" t="s">
        <v>1168</v>
      </c>
      <c r="R252" s="6" t="s">
        <v>1169</v>
      </c>
      <c r="S252" s="6">
        <v>549</v>
      </c>
      <c r="T252" s="6" t="s">
        <v>37</v>
      </c>
      <c r="U252" s="6" t="s">
        <v>38</v>
      </c>
      <c r="V252" s="6" t="s">
        <v>39</v>
      </c>
      <c r="W252" s="7">
        <v>130000000</v>
      </c>
      <c r="X252" s="6">
        <v>2015</v>
      </c>
      <c r="Y252" s="6">
        <v>2000</v>
      </c>
      <c r="Z252" s="6">
        <v>7.4</v>
      </c>
      <c r="AA252" s="6">
        <v>1.85</v>
      </c>
      <c r="AB252" s="6">
        <v>61000</v>
      </c>
      <c r="AC252" s="7">
        <f>Table13[[#This Row],[gross]]-Table13[[#This Row],[budget]]</f>
        <v>50191634</v>
      </c>
    </row>
    <row r="253" spans="1:29" ht="12.75">
      <c r="A253" s="6" t="s">
        <v>28</v>
      </c>
      <c r="B253" s="6" t="s">
        <v>1727</v>
      </c>
      <c r="C253" s="6">
        <v>121</v>
      </c>
      <c r="D253" s="6">
        <v>117</v>
      </c>
      <c r="E253" s="6">
        <v>18000</v>
      </c>
      <c r="F253" s="6">
        <v>543</v>
      </c>
      <c r="G253" s="6" t="s">
        <v>7343</v>
      </c>
      <c r="H253" s="6">
        <v>18000</v>
      </c>
      <c r="I253" s="7">
        <v>21078145</v>
      </c>
      <c r="J253" s="6" t="s">
        <v>1544</v>
      </c>
      <c r="K253" s="6" t="s">
        <v>1727</v>
      </c>
      <c r="L253" s="6" t="s">
        <v>13917</v>
      </c>
      <c r="M253" s="6">
        <v>26493</v>
      </c>
      <c r="N253" s="6">
        <v>20456</v>
      </c>
      <c r="O253" s="6" t="s">
        <v>8336</v>
      </c>
      <c r="P253" s="6">
        <v>0</v>
      </c>
      <c r="Q253" s="6" t="s">
        <v>13918</v>
      </c>
      <c r="R253" s="6" t="s">
        <v>13919</v>
      </c>
      <c r="S253" s="6">
        <v>159</v>
      </c>
      <c r="T253" s="6" t="s">
        <v>37</v>
      </c>
      <c r="U253" s="6" t="s">
        <v>38</v>
      </c>
      <c r="V253" s="6" t="s">
        <v>39</v>
      </c>
      <c r="W253" s="7">
        <v>12500000</v>
      </c>
      <c r="X253" s="6">
        <v>2002</v>
      </c>
      <c r="Y253" s="6">
        <v>638</v>
      </c>
      <c r="Z253" s="6">
        <v>7.3</v>
      </c>
      <c r="AA253" s="6">
        <v>2.35</v>
      </c>
      <c r="AB253" s="6">
        <v>0</v>
      </c>
      <c r="AC253" s="7">
        <f>Table13[[#This Row],[gross]]-Table13[[#This Row],[budget]]</f>
        <v>8578145</v>
      </c>
    </row>
    <row r="254" spans="1:29" ht="12.75">
      <c r="A254" s="6" t="s">
        <v>28</v>
      </c>
      <c r="B254" s="6" t="s">
        <v>801</v>
      </c>
      <c r="C254" s="6">
        <v>131</v>
      </c>
      <c r="D254" s="6">
        <v>83</v>
      </c>
      <c r="E254" s="6">
        <v>35</v>
      </c>
      <c r="F254" s="6">
        <v>754</v>
      </c>
      <c r="G254" s="6" t="s">
        <v>4003</v>
      </c>
      <c r="H254" s="6">
        <v>13000</v>
      </c>
      <c r="I254" s="7">
        <v>90646554</v>
      </c>
      <c r="J254" s="6" t="s">
        <v>471</v>
      </c>
      <c r="K254" s="6" t="s">
        <v>1784</v>
      </c>
      <c r="L254" s="6" t="s">
        <v>4004</v>
      </c>
      <c r="M254" s="6">
        <v>124641</v>
      </c>
      <c r="N254" s="6">
        <v>25788</v>
      </c>
      <c r="O254" s="6" t="s">
        <v>4005</v>
      </c>
      <c r="P254" s="6">
        <v>0</v>
      </c>
      <c r="Q254" s="6" t="s">
        <v>4006</v>
      </c>
      <c r="R254" s="6" t="s">
        <v>4007</v>
      </c>
      <c r="S254" s="6">
        <v>289</v>
      </c>
      <c r="T254" s="6" t="s">
        <v>37</v>
      </c>
      <c r="U254" s="6" t="s">
        <v>38</v>
      </c>
      <c r="V254" s="6" t="s">
        <v>95</v>
      </c>
      <c r="W254" s="7">
        <v>105000000</v>
      </c>
      <c r="X254" s="6">
        <v>1998</v>
      </c>
      <c r="Y254" s="6">
        <v>11000</v>
      </c>
      <c r="Z254" s="6">
        <v>6.6</v>
      </c>
      <c r="AA254" s="6">
        <v>1.85</v>
      </c>
      <c r="AB254" s="6">
        <v>0</v>
      </c>
      <c r="AC254" s="7">
        <f>Table13[[#This Row],[gross]]-Table13[[#This Row],[budget]]</f>
        <v>-14353446</v>
      </c>
    </row>
    <row r="255" spans="1:29" ht="12.75">
      <c r="A255" s="6" t="s">
        <v>28</v>
      </c>
      <c r="B255" s="6" t="s">
        <v>760</v>
      </c>
      <c r="C255" s="6">
        <v>171</v>
      </c>
      <c r="D255" s="6">
        <v>156</v>
      </c>
      <c r="E255" s="6">
        <v>0</v>
      </c>
      <c r="F255" s="6">
        <v>1000</v>
      </c>
      <c r="G255" s="6" t="s">
        <v>536</v>
      </c>
      <c r="H255" s="6">
        <v>14000</v>
      </c>
      <c r="I255" s="7">
        <v>75530832</v>
      </c>
      <c r="J255" s="6" t="s">
        <v>3794</v>
      </c>
      <c r="K255" s="6" t="s">
        <v>2382</v>
      </c>
      <c r="L255" s="6" t="s">
        <v>4038</v>
      </c>
      <c r="M255" s="6">
        <v>97047</v>
      </c>
      <c r="N255" s="6">
        <v>20761</v>
      </c>
      <c r="O255" s="6" t="s">
        <v>2119</v>
      </c>
      <c r="P255" s="6">
        <v>5</v>
      </c>
      <c r="Q255" s="6" t="s">
        <v>4039</v>
      </c>
      <c r="R255" s="6" t="s">
        <v>4040</v>
      </c>
      <c r="S255" s="6">
        <v>452</v>
      </c>
      <c r="T255" s="6" t="s">
        <v>37</v>
      </c>
      <c r="U255" s="6" t="s">
        <v>38</v>
      </c>
      <c r="V255" s="6" t="s">
        <v>585</v>
      </c>
      <c r="W255" s="7">
        <v>55000000</v>
      </c>
      <c r="X255" s="6">
        <v>1999</v>
      </c>
      <c r="Y255" s="6">
        <v>2000</v>
      </c>
      <c r="Z255" s="6">
        <v>6.8</v>
      </c>
      <c r="AA255" s="6">
        <v>2.35</v>
      </c>
      <c r="AB255" s="6">
        <v>0</v>
      </c>
      <c r="AC255" s="7">
        <f>Table13[[#This Row],[gross]]-Table13[[#This Row],[budget]]</f>
        <v>20530832</v>
      </c>
    </row>
    <row r="256" spans="1:29" ht="12.75">
      <c r="A256" s="6" t="s">
        <v>28</v>
      </c>
      <c r="B256" s="6" t="s">
        <v>4003</v>
      </c>
      <c r="C256" s="6">
        <v>128</v>
      </c>
      <c r="D256" s="6">
        <v>108</v>
      </c>
      <c r="E256" s="6">
        <v>11000</v>
      </c>
      <c r="F256" s="6">
        <v>922</v>
      </c>
      <c r="G256" s="6" t="s">
        <v>4135</v>
      </c>
      <c r="H256" s="6">
        <v>11000</v>
      </c>
      <c r="I256" s="7">
        <v>3203044</v>
      </c>
      <c r="J256" s="6" t="s">
        <v>1681</v>
      </c>
      <c r="K256" s="6" t="s">
        <v>4003</v>
      </c>
      <c r="L256" s="6" t="s">
        <v>12005</v>
      </c>
      <c r="M256" s="6">
        <v>25165</v>
      </c>
      <c r="N256" s="6">
        <v>14843</v>
      </c>
      <c r="O256" s="6" t="s">
        <v>6157</v>
      </c>
      <c r="P256" s="6">
        <v>2</v>
      </c>
      <c r="Q256" s="6" t="s">
        <v>12006</v>
      </c>
      <c r="R256" s="6" t="s">
        <v>12007</v>
      </c>
      <c r="S256" s="6">
        <v>155</v>
      </c>
      <c r="T256" s="6" t="s">
        <v>37</v>
      </c>
      <c r="U256" s="6" t="s">
        <v>38</v>
      </c>
      <c r="V256" s="6" t="s">
        <v>585</v>
      </c>
      <c r="W256" s="7">
        <v>18000000</v>
      </c>
      <c r="X256" s="6">
        <v>2003</v>
      </c>
      <c r="Y256" s="6">
        <v>944</v>
      </c>
      <c r="Z256" s="6">
        <v>6.4</v>
      </c>
      <c r="AA256" s="6">
        <v>2.35</v>
      </c>
      <c r="AB256" s="6">
        <v>827</v>
      </c>
      <c r="AC256" s="7">
        <f>Table13[[#This Row],[gross]]-Table13[[#This Row],[budget]]</f>
        <v>-14796956</v>
      </c>
    </row>
    <row r="257" spans="1:29" ht="12.75">
      <c r="A257" s="6" t="s">
        <v>28</v>
      </c>
      <c r="B257" s="6" t="s">
        <v>4619</v>
      </c>
      <c r="C257" s="6">
        <v>36</v>
      </c>
      <c r="D257" s="6">
        <v>114</v>
      </c>
      <c r="E257" s="6">
        <v>61</v>
      </c>
      <c r="F257" s="6">
        <v>407</v>
      </c>
      <c r="G257" s="6" t="s">
        <v>10246</v>
      </c>
      <c r="H257" s="6">
        <v>20000</v>
      </c>
      <c r="I257" s="7">
        <v>18653615</v>
      </c>
      <c r="J257" s="6" t="s">
        <v>2527</v>
      </c>
      <c r="K257" s="6" t="s">
        <v>841</v>
      </c>
      <c r="L257" s="6" t="s">
        <v>10247</v>
      </c>
      <c r="M257" s="6">
        <v>14786</v>
      </c>
      <c r="N257" s="6">
        <v>22040</v>
      </c>
      <c r="O257" s="6" t="s">
        <v>10020</v>
      </c>
      <c r="P257" s="6">
        <v>2</v>
      </c>
      <c r="Q257" s="6" t="s">
        <v>10248</v>
      </c>
      <c r="R257" s="6" t="s">
        <v>10249</v>
      </c>
      <c r="S257" s="6">
        <v>103</v>
      </c>
      <c r="T257" s="6" t="s">
        <v>37</v>
      </c>
      <c r="U257" s="6" t="s">
        <v>38</v>
      </c>
      <c r="V257" s="6" t="s">
        <v>39</v>
      </c>
      <c r="W257" s="7">
        <v>23000000</v>
      </c>
      <c r="X257" s="6">
        <v>1999</v>
      </c>
      <c r="Y257" s="6">
        <v>797</v>
      </c>
      <c r="Z257" s="6">
        <v>6.1</v>
      </c>
      <c r="AA257" s="6">
        <v>2.35</v>
      </c>
      <c r="AB257" s="6">
        <v>638</v>
      </c>
      <c r="AC257" s="7">
        <f>Table13[[#This Row],[gross]]-Table13[[#This Row],[budget]]</f>
        <v>-4346385</v>
      </c>
    </row>
    <row r="258" spans="1:29" ht="12.75">
      <c r="A258" s="6" t="s">
        <v>28</v>
      </c>
      <c r="B258" s="6" t="s">
        <v>4850</v>
      </c>
      <c r="C258" s="6">
        <v>261</v>
      </c>
      <c r="D258" s="6">
        <v>289</v>
      </c>
      <c r="E258" s="6">
        <v>0</v>
      </c>
      <c r="F258" s="6">
        <v>3000</v>
      </c>
      <c r="G258" s="6" t="s">
        <v>119</v>
      </c>
      <c r="H258" s="6">
        <v>11000</v>
      </c>
      <c r="I258" s="7">
        <v>78800000</v>
      </c>
      <c r="J258" s="6" t="s">
        <v>3396</v>
      </c>
      <c r="K258" s="6" t="s">
        <v>391</v>
      </c>
      <c r="L258" s="6" t="s">
        <v>8029</v>
      </c>
      <c r="M258" s="6">
        <v>450676</v>
      </c>
      <c r="N258" s="6">
        <v>25313</v>
      </c>
      <c r="O258" s="6" t="s">
        <v>1689</v>
      </c>
      <c r="P258" s="6">
        <v>1</v>
      </c>
      <c r="Q258" s="6" t="s">
        <v>8030</v>
      </c>
      <c r="R258" s="6" t="s">
        <v>8031</v>
      </c>
      <c r="S258" s="6">
        <v>983</v>
      </c>
      <c r="T258" s="6" t="s">
        <v>37</v>
      </c>
      <c r="U258" s="6" t="s">
        <v>38</v>
      </c>
      <c r="V258" s="6" t="s">
        <v>585</v>
      </c>
      <c r="W258" s="7">
        <v>31500000</v>
      </c>
      <c r="X258" s="6">
        <v>1979</v>
      </c>
      <c r="Y258" s="6">
        <v>10000</v>
      </c>
      <c r="Z258" s="6">
        <v>8.5</v>
      </c>
      <c r="AA258" s="6">
        <v>2.35</v>
      </c>
      <c r="AB258" s="6">
        <v>19000</v>
      </c>
      <c r="AC258" s="7">
        <f>Table13[[#This Row],[gross]]-Table13[[#This Row],[budget]]</f>
        <v>47300000</v>
      </c>
    </row>
    <row r="259" spans="1:29" ht="12.75">
      <c r="A259" s="6" t="s">
        <v>28</v>
      </c>
      <c r="B259" s="6" t="s">
        <v>3239</v>
      </c>
      <c r="C259" s="6">
        <v>283</v>
      </c>
      <c r="D259" s="6">
        <v>139</v>
      </c>
      <c r="E259" s="6">
        <v>0</v>
      </c>
      <c r="F259" s="6">
        <v>19</v>
      </c>
      <c r="G259" s="6" t="s">
        <v>6462</v>
      </c>
      <c r="H259" s="6">
        <v>708</v>
      </c>
      <c r="I259" s="7">
        <v>50859889</v>
      </c>
      <c r="J259" s="6" t="s">
        <v>712</v>
      </c>
      <c r="K259" s="6" t="s">
        <v>6463</v>
      </c>
      <c r="L259" s="6" t="s">
        <v>6464</v>
      </c>
      <c r="M259" s="6">
        <v>236000</v>
      </c>
      <c r="N259" s="6">
        <v>848</v>
      </c>
      <c r="O259" s="6" t="s">
        <v>6465</v>
      </c>
      <c r="P259" s="6">
        <v>0</v>
      </c>
      <c r="Q259" s="6" t="s">
        <v>6466</v>
      </c>
      <c r="R259" s="6" t="s">
        <v>6467</v>
      </c>
      <c r="S259" s="6">
        <v>1043</v>
      </c>
      <c r="T259" s="6" t="s">
        <v>6468</v>
      </c>
      <c r="U259" s="6" t="s">
        <v>38</v>
      </c>
      <c r="V259" s="6" t="s">
        <v>585</v>
      </c>
      <c r="W259" s="7">
        <v>40000000</v>
      </c>
      <c r="X259" s="6">
        <v>2006</v>
      </c>
      <c r="Y259" s="6">
        <v>78</v>
      </c>
      <c r="Z259" s="6">
        <v>7.8</v>
      </c>
      <c r="AA259" s="6">
        <v>1.85</v>
      </c>
      <c r="AB259" s="6">
        <v>14000</v>
      </c>
      <c r="AC259" s="7">
        <f>Table13[[#This Row],[gross]]-Table13[[#This Row],[budget]]</f>
        <v>10859889</v>
      </c>
    </row>
    <row r="260" spans="1:29" ht="12.75">
      <c r="A260" s="6" t="s">
        <v>28</v>
      </c>
      <c r="B260" s="6" t="s">
        <v>850</v>
      </c>
      <c r="C260" s="6">
        <v>159</v>
      </c>
      <c r="D260" s="6">
        <v>140</v>
      </c>
      <c r="E260" s="6">
        <v>2000</v>
      </c>
      <c r="F260" s="6">
        <v>552</v>
      </c>
      <c r="G260" s="6" t="s">
        <v>3652</v>
      </c>
      <c r="H260" s="6">
        <v>15000</v>
      </c>
      <c r="I260" s="7">
        <v>172071312</v>
      </c>
      <c r="J260" s="6" t="s">
        <v>2157</v>
      </c>
      <c r="K260" s="6" t="s">
        <v>322</v>
      </c>
      <c r="L260" s="6" t="s">
        <v>3653</v>
      </c>
      <c r="M260" s="6">
        <v>208817</v>
      </c>
      <c r="N260" s="6">
        <v>17171</v>
      </c>
      <c r="O260" s="6" t="s">
        <v>3654</v>
      </c>
      <c r="P260" s="6">
        <v>0</v>
      </c>
      <c r="Q260" s="6" t="s">
        <v>3655</v>
      </c>
      <c r="R260" s="6" t="s">
        <v>3656</v>
      </c>
      <c r="S260" s="6">
        <v>296</v>
      </c>
      <c r="T260" s="6" t="s">
        <v>37</v>
      </c>
      <c r="U260" s="6" t="s">
        <v>38</v>
      </c>
      <c r="V260" s="6" t="s">
        <v>95</v>
      </c>
      <c r="W260" s="7">
        <v>62000000</v>
      </c>
      <c r="X260" s="6">
        <v>1995</v>
      </c>
      <c r="Y260" s="6">
        <v>968</v>
      </c>
      <c r="Z260" s="6">
        <v>7.6</v>
      </c>
      <c r="AA260" s="6">
        <v>2.35</v>
      </c>
      <c r="AB260" s="6">
        <v>5000</v>
      </c>
      <c r="AC260" s="7">
        <f>Table13[[#This Row],[gross]]-Table13[[#This Row],[budget]]</f>
        <v>110071312</v>
      </c>
    </row>
    <row r="261" spans="1:29" ht="12.75">
      <c r="A261" s="6" t="s">
        <v>28</v>
      </c>
      <c r="B261" s="6" t="s">
        <v>17755</v>
      </c>
      <c r="C261" s="6">
        <v>228</v>
      </c>
      <c r="D261" s="6">
        <v>86</v>
      </c>
      <c r="E261" s="6">
        <v>17</v>
      </c>
      <c r="F261" s="6">
        <v>205</v>
      </c>
      <c r="G261" s="6" t="s">
        <v>17756</v>
      </c>
      <c r="H261" s="6">
        <v>520</v>
      </c>
      <c r="I261" s="7">
        <v>17683670</v>
      </c>
      <c r="J261" s="6" t="s">
        <v>4277</v>
      </c>
      <c r="K261" s="6" t="s">
        <v>3746</v>
      </c>
      <c r="L261" s="6" t="s">
        <v>17757</v>
      </c>
      <c r="M261" s="6">
        <v>47227</v>
      </c>
      <c r="N261" s="6">
        <v>1520</v>
      </c>
      <c r="O261" s="6" t="s">
        <v>17758</v>
      </c>
      <c r="P261" s="6">
        <v>0</v>
      </c>
      <c r="Q261" s="6" t="s">
        <v>17759</v>
      </c>
      <c r="R261" s="6" t="s">
        <v>17760</v>
      </c>
      <c r="S261" s="6">
        <v>323</v>
      </c>
      <c r="T261" s="6" t="s">
        <v>37</v>
      </c>
      <c r="U261" s="6" t="s">
        <v>38</v>
      </c>
      <c r="V261" s="6" t="s">
        <v>39</v>
      </c>
      <c r="W261" s="7">
        <v>5000000</v>
      </c>
      <c r="X261" s="6">
        <v>2011</v>
      </c>
      <c r="Y261" s="6">
        <v>270</v>
      </c>
      <c r="Z261" s="6">
        <v>5.2</v>
      </c>
      <c r="AA261" s="6">
        <v>1.33</v>
      </c>
      <c r="AB261" s="6">
        <v>0</v>
      </c>
      <c r="AC261" s="7">
        <f>Table13[[#This Row],[gross]]-Table13[[#This Row],[budget]]</f>
        <v>12683670</v>
      </c>
    </row>
    <row r="262" spans="1:29" ht="12.75">
      <c r="A262" s="6" t="s">
        <v>28</v>
      </c>
      <c r="B262" s="6" t="s">
        <v>17740</v>
      </c>
      <c r="C262" s="6">
        <v>96</v>
      </c>
      <c r="D262" s="6">
        <v>89</v>
      </c>
      <c r="E262" s="6">
        <v>17</v>
      </c>
      <c r="F262" s="6">
        <v>85</v>
      </c>
      <c r="G262" s="6" t="s">
        <v>17741</v>
      </c>
      <c r="H262" s="6">
        <v>690</v>
      </c>
      <c r="I262" s="7">
        <v>12947763</v>
      </c>
      <c r="J262" s="6" t="s">
        <v>5103</v>
      </c>
      <c r="K262" s="6" t="s">
        <v>6256</v>
      </c>
      <c r="L262" s="6" t="s">
        <v>17742</v>
      </c>
      <c r="M262" s="6">
        <v>10624</v>
      </c>
      <c r="N262" s="6">
        <v>1160</v>
      </c>
      <c r="O262" s="6" t="s">
        <v>17743</v>
      </c>
      <c r="P262" s="6">
        <v>0</v>
      </c>
      <c r="Q262" s="6" t="s">
        <v>17744</v>
      </c>
      <c r="R262" s="6" t="s">
        <v>17745</v>
      </c>
      <c r="S262" s="6">
        <v>125</v>
      </c>
      <c r="T262" s="6" t="s">
        <v>37</v>
      </c>
      <c r="U262" s="6" t="s">
        <v>38</v>
      </c>
      <c r="V262" s="6" t="s">
        <v>585</v>
      </c>
      <c r="W262" s="7">
        <v>5000000</v>
      </c>
      <c r="X262" s="6">
        <v>1986</v>
      </c>
      <c r="Y262" s="6">
        <v>190</v>
      </c>
      <c r="Z262" s="6">
        <v>6.2</v>
      </c>
      <c r="AA262" s="6">
        <v>2.35</v>
      </c>
      <c r="AB262" s="6">
        <v>0</v>
      </c>
      <c r="AC262" s="7">
        <f>Table13[[#This Row],[gross]]-Table13[[#This Row],[budget]]</f>
        <v>7947763</v>
      </c>
    </row>
    <row r="263" spans="1:29" ht="12.75">
      <c r="A263" s="6" t="s">
        <v>28</v>
      </c>
      <c r="B263" s="6" t="s">
        <v>22239</v>
      </c>
      <c r="C263" s="6">
        <v>82</v>
      </c>
      <c r="D263" s="6">
        <v>86</v>
      </c>
      <c r="E263" s="6">
        <v>8</v>
      </c>
      <c r="F263" s="6">
        <v>357</v>
      </c>
      <c r="G263" s="6" t="s">
        <v>16108</v>
      </c>
      <c r="H263" s="6">
        <v>2000</v>
      </c>
      <c r="I263" s="7">
        <v>5518918</v>
      </c>
      <c r="J263" s="6" t="s">
        <v>22240</v>
      </c>
      <c r="K263" s="6" t="s">
        <v>4799</v>
      </c>
      <c r="L263" s="6" t="s">
        <v>22241</v>
      </c>
      <c r="M263" s="6">
        <v>12160</v>
      </c>
      <c r="N263" s="6">
        <v>3071</v>
      </c>
      <c r="O263" s="6" t="s">
        <v>12193</v>
      </c>
      <c r="P263" s="6">
        <v>0</v>
      </c>
      <c r="Q263" s="6" t="s">
        <v>22242</v>
      </c>
      <c r="R263" s="6" t="s">
        <v>22243</v>
      </c>
      <c r="S263" s="6">
        <v>73</v>
      </c>
      <c r="T263" s="6" t="s">
        <v>37</v>
      </c>
      <c r="U263" s="6" t="s">
        <v>38</v>
      </c>
      <c r="V263" s="6" t="s">
        <v>585</v>
      </c>
      <c r="W263" s="7">
        <v>750000</v>
      </c>
      <c r="X263" s="6">
        <v>2007</v>
      </c>
      <c r="Y263" s="6">
        <v>424</v>
      </c>
      <c r="Z263" s="6">
        <v>6.9</v>
      </c>
      <c r="AA263" s="6">
        <v>1.85</v>
      </c>
      <c r="AB263" s="6">
        <v>307</v>
      </c>
      <c r="AC263" s="7">
        <f>Table13[[#This Row],[gross]]-Table13[[#This Row],[budget]]</f>
        <v>4768918</v>
      </c>
    </row>
    <row r="264" spans="1:29" ht="12.75">
      <c r="A264" s="6" t="s">
        <v>28</v>
      </c>
      <c r="B264" s="6" t="s">
        <v>12904</v>
      </c>
      <c r="C264" s="6">
        <v>66</v>
      </c>
      <c r="D264" s="6">
        <v>104</v>
      </c>
      <c r="E264" s="6">
        <v>20</v>
      </c>
      <c r="F264" s="6">
        <v>717</v>
      </c>
      <c r="G264" s="6" t="s">
        <v>14178</v>
      </c>
      <c r="H264" s="6">
        <v>836</v>
      </c>
      <c r="I264" s="7">
        <v>18595716</v>
      </c>
      <c r="J264" s="6" t="s">
        <v>2614</v>
      </c>
      <c r="K264" s="6" t="s">
        <v>14179</v>
      </c>
      <c r="L264" s="6" t="s">
        <v>14180</v>
      </c>
      <c r="M264" s="6">
        <v>30462</v>
      </c>
      <c r="N264" s="6">
        <v>3963</v>
      </c>
      <c r="O264" s="6" t="s">
        <v>14181</v>
      </c>
      <c r="P264" s="6">
        <v>3</v>
      </c>
      <c r="Q264" s="6" t="s">
        <v>14182</v>
      </c>
      <c r="R264" s="6" t="s">
        <v>14183</v>
      </c>
      <c r="S264" s="6">
        <v>150</v>
      </c>
      <c r="T264" s="6" t="s">
        <v>37</v>
      </c>
      <c r="U264" s="6" t="s">
        <v>38</v>
      </c>
      <c r="V264" s="6" t="s">
        <v>95</v>
      </c>
      <c r="W264" s="7">
        <v>12000000</v>
      </c>
      <c r="X264" s="6">
        <v>2006</v>
      </c>
      <c r="Y264" s="6">
        <v>826</v>
      </c>
      <c r="Z264" s="6">
        <v>5.3</v>
      </c>
      <c r="AA264" s="6">
        <v>1.85</v>
      </c>
      <c r="AB264" s="6">
        <v>0</v>
      </c>
      <c r="AC264" s="7">
        <f>Table13[[#This Row],[gross]]-Table13[[#This Row],[budget]]</f>
        <v>6595716</v>
      </c>
    </row>
    <row r="265" spans="1:29" ht="12.75">
      <c r="A265" s="6" t="s">
        <v>28</v>
      </c>
      <c r="B265" s="6" t="s">
        <v>5087</v>
      </c>
      <c r="C265" s="6">
        <v>74</v>
      </c>
      <c r="D265" s="6">
        <v>103</v>
      </c>
      <c r="E265" s="6">
        <v>155</v>
      </c>
      <c r="F265" s="6">
        <v>125</v>
      </c>
      <c r="G265" s="6" t="s">
        <v>8065</v>
      </c>
      <c r="H265" s="6">
        <v>687</v>
      </c>
      <c r="I265" s="7">
        <v>53133888</v>
      </c>
      <c r="J265" s="6" t="s">
        <v>8066</v>
      </c>
      <c r="K265" s="6" t="s">
        <v>6216</v>
      </c>
      <c r="L265" s="6" t="s">
        <v>8067</v>
      </c>
      <c r="M265" s="6">
        <v>50389</v>
      </c>
      <c r="N265" s="6">
        <v>1440</v>
      </c>
      <c r="O265" s="6" t="s">
        <v>8068</v>
      </c>
      <c r="P265" s="6">
        <v>0</v>
      </c>
      <c r="Q265" s="6" t="s">
        <v>8069</v>
      </c>
      <c r="R265" s="6" t="s">
        <v>8070</v>
      </c>
      <c r="S265" s="6">
        <v>136</v>
      </c>
      <c r="T265" s="6" t="s">
        <v>37</v>
      </c>
      <c r="U265" s="6" t="s">
        <v>38</v>
      </c>
      <c r="V265" s="6" t="s">
        <v>39</v>
      </c>
      <c r="W265" s="7">
        <v>31000000</v>
      </c>
      <c r="X265" s="6">
        <v>1990</v>
      </c>
      <c r="Y265" s="6">
        <v>151</v>
      </c>
      <c r="Z265" s="6">
        <v>6.3</v>
      </c>
      <c r="AA265" s="6">
        <v>1.85</v>
      </c>
      <c r="AB265" s="6">
        <v>0</v>
      </c>
      <c r="AC265" s="7">
        <f>Table13[[#This Row],[gross]]-Table13[[#This Row],[budget]]</f>
        <v>22133888</v>
      </c>
    </row>
    <row r="266" spans="1:29" ht="12.75">
      <c r="A266" s="6" t="s">
        <v>28</v>
      </c>
      <c r="B266" s="6" t="s">
        <v>14250</v>
      </c>
      <c r="C266" s="6">
        <v>288</v>
      </c>
      <c r="D266" s="6">
        <v>107</v>
      </c>
      <c r="E266" s="6">
        <v>27</v>
      </c>
      <c r="F266" s="6">
        <v>360</v>
      </c>
      <c r="G266" s="6" t="s">
        <v>2216</v>
      </c>
      <c r="H266" s="6">
        <v>664</v>
      </c>
      <c r="I266" s="7">
        <v>7918283</v>
      </c>
      <c r="J266" s="6" t="s">
        <v>4075</v>
      </c>
      <c r="K266" s="6" t="s">
        <v>4504</v>
      </c>
      <c r="L266" s="6" t="s">
        <v>14251</v>
      </c>
      <c r="M266" s="6">
        <v>41574</v>
      </c>
      <c r="N266" s="6">
        <v>2440</v>
      </c>
      <c r="O266" s="6" t="s">
        <v>1501</v>
      </c>
      <c r="P266" s="6">
        <v>1</v>
      </c>
      <c r="Q266" s="6" t="s">
        <v>14252</v>
      </c>
      <c r="R266" s="6" t="s">
        <v>14253</v>
      </c>
      <c r="S266" s="6">
        <v>145</v>
      </c>
      <c r="T266" s="6" t="s">
        <v>37</v>
      </c>
      <c r="U266" s="6" t="s">
        <v>38</v>
      </c>
      <c r="V266" s="6" t="s">
        <v>585</v>
      </c>
      <c r="W266" s="7">
        <v>12000000</v>
      </c>
      <c r="X266" s="6">
        <v>2012</v>
      </c>
      <c r="Y266" s="6">
        <v>591</v>
      </c>
      <c r="Z266" s="6">
        <v>6.6</v>
      </c>
      <c r="AA266" s="6">
        <v>1.85</v>
      </c>
      <c r="AB266" s="6">
        <v>0</v>
      </c>
      <c r="AC266" s="7">
        <f>Table13[[#This Row],[gross]]-Table13[[#This Row],[budget]]</f>
        <v>-4081717</v>
      </c>
    </row>
    <row r="267" spans="1:29" ht="12.75">
      <c r="A267" s="6" t="s">
        <v>28</v>
      </c>
      <c r="B267" s="6" t="s">
        <v>4107</v>
      </c>
      <c r="C267" s="6">
        <v>75</v>
      </c>
      <c r="D267" s="6">
        <v>95</v>
      </c>
      <c r="E267" s="6">
        <v>32</v>
      </c>
      <c r="F267" s="6">
        <v>563</v>
      </c>
      <c r="G267" s="6" t="s">
        <v>4191</v>
      </c>
      <c r="H267" s="6">
        <v>826</v>
      </c>
      <c r="I267" s="7">
        <v>82301521</v>
      </c>
      <c r="J267" s="6" t="s">
        <v>9780</v>
      </c>
      <c r="K267" s="6" t="s">
        <v>6382</v>
      </c>
      <c r="L267" s="6" t="s">
        <v>10688</v>
      </c>
      <c r="M267" s="6">
        <v>22679</v>
      </c>
      <c r="N267" s="6">
        <v>3558</v>
      </c>
      <c r="O267" s="6" t="s">
        <v>5323</v>
      </c>
      <c r="P267" s="6">
        <v>2</v>
      </c>
      <c r="Q267" s="6" t="s">
        <v>10689</v>
      </c>
      <c r="R267" s="6" t="s">
        <v>10690</v>
      </c>
      <c r="S267" s="6">
        <v>149</v>
      </c>
      <c r="T267" s="6" t="s">
        <v>37</v>
      </c>
      <c r="U267" s="6" t="s">
        <v>38</v>
      </c>
      <c r="V267" s="6" t="s">
        <v>95</v>
      </c>
      <c r="W267" s="7">
        <v>32000000</v>
      </c>
      <c r="X267" s="6">
        <v>2005</v>
      </c>
      <c r="Y267" s="6">
        <v>642</v>
      </c>
      <c r="Z267" s="6">
        <v>4.5999999999999996</v>
      </c>
      <c r="AA267" s="6">
        <v>1.85</v>
      </c>
      <c r="AB267" s="6">
        <v>773</v>
      </c>
      <c r="AC267" s="7">
        <f>Table13[[#This Row],[gross]]-Table13[[#This Row],[budget]]</f>
        <v>50301521</v>
      </c>
    </row>
    <row r="268" spans="1:29" ht="12.75">
      <c r="A268" s="6" t="s">
        <v>28</v>
      </c>
      <c r="B268" s="6" t="s">
        <v>6002</v>
      </c>
      <c r="C268" s="6">
        <v>656</v>
      </c>
      <c r="D268" s="6">
        <v>130</v>
      </c>
      <c r="E268" s="6">
        <v>0</v>
      </c>
      <c r="F268" s="6">
        <v>650</v>
      </c>
      <c r="G268" s="6" t="s">
        <v>5130</v>
      </c>
      <c r="H268" s="6">
        <v>1000</v>
      </c>
      <c r="I268" s="7">
        <v>136019448</v>
      </c>
      <c r="J268" s="6" t="s">
        <v>6003</v>
      </c>
      <c r="K268" s="6" t="s">
        <v>6004</v>
      </c>
      <c r="L268" s="6" t="s">
        <v>6005</v>
      </c>
      <c r="M268" s="6">
        <v>452465</v>
      </c>
      <c r="N268" s="6">
        <v>3133</v>
      </c>
      <c r="O268" s="6" t="s">
        <v>4183</v>
      </c>
      <c r="P268" s="6">
        <v>1</v>
      </c>
      <c r="Q268" s="6" t="s">
        <v>6006</v>
      </c>
      <c r="R268" s="6" t="s">
        <v>6007</v>
      </c>
      <c r="S268" s="6">
        <v>695</v>
      </c>
      <c r="T268" s="6" t="s">
        <v>37</v>
      </c>
      <c r="U268" s="6" t="s">
        <v>38</v>
      </c>
      <c r="V268" s="6" t="s">
        <v>585</v>
      </c>
      <c r="W268" s="7">
        <v>44500000</v>
      </c>
      <c r="X268" s="6">
        <v>2012</v>
      </c>
      <c r="Y268" s="6">
        <v>660</v>
      </c>
      <c r="Z268" s="6">
        <v>7.7</v>
      </c>
      <c r="AA268" s="6">
        <v>2.35</v>
      </c>
      <c r="AB268" s="6">
        <v>89000</v>
      </c>
      <c r="AC268" s="7">
        <f>Table13[[#This Row],[gross]]-Table13[[#This Row],[budget]]</f>
        <v>91519448</v>
      </c>
    </row>
    <row r="269" spans="1:29" ht="12.75">
      <c r="A269" s="6" t="s">
        <v>28</v>
      </c>
      <c r="B269" s="6" t="s">
        <v>6131</v>
      </c>
      <c r="C269" s="6">
        <v>155</v>
      </c>
      <c r="D269" s="6">
        <v>117</v>
      </c>
      <c r="E269" s="6">
        <v>89</v>
      </c>
      <c r="F269" s="6">
        <v>442</v>
      </c>
      <c r="G269" s="6" t="s">
        <v>8150</v>
      </c>
      <c r="H269" s="6">
        <v>12000</v>
      </c>
      <c r="I269" s="7">
        <v>24362501</v>
      </c>
      <c r="J269" s="6" t="s">
        <v>2125</v>
      </c>
      <c r="K269" s="6" t="s">
        <v>301</v>
      </c>
      <c r="L269" s="6" t="s">
        <v>10537</v>
      </c>
      <c r="M269" s="6">
        <v>69980</v>
      </c>
      <c r="N269" s="6">
        <v>13576</v>
      </c>
      <c r="O269" s="6" t="s">
        <v>8062</v>
      </c>
      <c r="P269" s="6">
        <v>1</v>
      </c>
      <c r="Q269" s="6" t="s">
        <v>10538</v>
      </c>
      <c r="R269" s="6" t="s">
        <v>10539</v>
      </c>
      <c r="S269" s="6">
        <v>591</v>
      </c>
      <c r="T269" s="6" t="s">
        <v>37</v>
      </c>
      <c r="U269" s="6" t="s">
        <v>38</v>
      </c>
      <c r="V269" s="6" t="s">
        <v>585</v>
      </c>
      <c r="W269" s="7">
        <v>21500000</v>
      </c>
      <c r="X269" s="6">
        <v>1999</v>
      </c>
      <c r="Y269" s="6">
        <v>541</v>
      </c>
      <c r="Z269" s="6">
        <v>7.2</v>
      </c>
      <c r="AA269" s="6">
        <v>2.35</v>
      </c>
      <c r="AB269" s="6">
        <v>0</v>
      </c>
      <c r="AC269" s="7">
        <f>Table13[[#This Row],[gross]]-Table13[[#This Row],[budget]]</f>
        <v>2862501</v>
      </c>
    </row>
    <row r="270" spans="1:29" ht="12.75">
      <c r="A270" s="6" t="s">
        <v>28</v>
      </c>
      <c r="B270" s="6" t="s">
        <v>278</v>
      </c>
      <c r="C270" s="6">
        <v>167</v>
      </c>
      <c r="D270" s="6">
        <v>153</v>
      </c>
      <c r="E270" s="6">
        <v>0</v>
      </c>
      <c r="F270" s="6">
        <v>537</v>
      </c>
      <c r="G270" s="6" t="s">
        <v>272</v>
      </c>
      <c r="H270" s="6">
        <v>13000</v>
      </c>
      <c r="I270" s="7">
        <v>201573391</v>
      </c>
      <c r="J270" s="6" t="s">
        <v>227</v>
      </c>
      <c r="K270" s="6" t="s">
        <v>977</v>
      </c>
      <c r="L270" s="6" t="s">
        <v>978</v>
      </c>
      <c r="M270" s="6">
        <v>322395</v>
      </c>
      <c r="N270" s="6">
        <v>26029</v>
      </c>
      <c r="O270" s="6" t="s">
        <v>979</v>
      </c>
      <c r="P270" s="6">
        <v>0</v>
      </c>
      <c r="Q270" s="6" t="s">
        <v>980</v>
      </c>
      <c r="R270" s="6" t="s">
        <v>981</v>
      </c>
      <c r="S270" s="6">
        <v>1171</v>
      </c>
      <c r="T270" s="6" t="s">
        <v>37</v>
      </c>
      <c r="U270" s="6" t="s">
        <v>38</v>
      </c>
      <c r="V270" s="6" t="s">
        <v>39</v>
      </c>
      <c r="W270" s="7">
        <v>140000000</v>
      </c>
      <c r="X270" s="6">
        <v>1998</v>
      </c>
      <c r="Y270" s="6">
        <v>12000</v>
      </c>
      <c r="Z270" s="6">
        <v>6.6</v>
      </c>
      <c r="AA270" s="6">
        <v>2.35</v>
      </c>
      <c r="AB270" s="6">
        <v>11000</v>
      </c>
      <c r="AC270" s="7">
        <f>Table13[[#This Row],[gross]]-Table13[[#This Row],[budget]]</f>
        <v>61573391</v>
      </c>
    </row>
    <row r="271" spans="1:29" ht="12.75">
      <c r="A271" s="6" t="s">
        <v>28</v>
      </c>
      <c r="B271" s="6" t="s">
        <v>6472</v>
      </c>
      <c r="C271" s="6">
        <v>107</v>
      </c>
      <c r="D271" s="6">
        <v>88</v>
      </c>
      <c r="E271" s="6">
        <v>190</v>
      </c>
      <c r="F271" s="6">
        <v>163</v>
      </c>
      <c r="G271" s="6" t="s">
        <v>3986</v>
      </c>
      <c r="H271" s="6">
        <v>137000</v>
      </c>
      <c r="I271" s="7">
        <v>15988876</v>
      </c>
      <c r="J271" s="6" t="s">
        <v>334</v>
      </c>
      <c r="K271" s="6" t="s">
        <v>6402</v>
      </c>
      <c r="L271" s="6" t="s">
        <v>11156</v>
      </c>
      <c r="M271" s="6">
        <v>26236</v>
      </c>
      <c r="N271" s="6">
        <v>137712</v>
      </c>
      <c r="O271" s="6" t="s">
        <v>11157</v>
      </c>
      <c r="P271" s="6">
        <v>6</v>
      </c>
      <c r="Q271" s="6" t="s">
        <v>11158</v>
      </c>
      <c r="R271" s="6" t="s">
        <v>11159</v>
      </c>
      <c r="S271" s="6">
        <v>110</v>
      </c>
      <c r="T271" s="6" t="s">
        <v>37</v>
      </c>
      <c r="U271" s="6" t="s">
        <v>38</v>
      </c>
      <c r="V271" s="6" t="s">
        <v>39</v>
      </c>
      <c r="W271" s="7">
        <v>27000000</v>
      </c>
      <c r="X271" s="6">
        <v>2009</v>
      </c>
      <c r="Y271" s="6">
        <v>459</v>
      </c>
      <c r="Z271" s="6">
        <v>5.7</v>
      </c>
      <c r="AA271" s="6">
        <v>2.35</v>
      </c>
      <c r="AB271" s="6">
        <v>0</v>
      </c>
      <c r="AC271" s="7">
        <f>Table13[[#This Row],[gross]]-Table13[[#This Row],[budget]]</f>
        <v>-11011124</v>
      </c>
    </row>
    <row r="272" spans="1:29" ht="12.75">
      <c r="A272" s="6" t="s">
        <v>28</v>
      </c>
      <c r="B272" s="6" t="s">
        <v>79</v>
      </c>
      <c r="C272" s="6">
        <v>221</v>
      </c>
      <c r="D272" s="6">
        <v>88</v>
      </c>
      <c r="E272" s="6">
        <v>0</v>
      </c>
      <c r="F272" s="6">
        <v>795</v>
      </c>
      <c r="G272" s="6" t="s">
        <v>3177</v>
      </c>
      <c r="H272" s="6">
        <v>901</v>
      </c>
      <c r="I272" s="7">
        <v>11501093</v>
      </c>
      <c r="J272" s="6" t="s">
        <v>882</v>
      </c>
      <c r="K272" s="6" t="s">
        <v>14618</v>
      </c>
      <c r="L272" s="6" t="s">
        <v>14619</v>
      </c>
      <c r="M272" s="6">
        <v>128850</v>
      </c>
      <c r="N272" s="6">
        <v>3913</v>
      </c>
      <c r="O272" s="6" t="s">
        <v>9402</v>
      </c>
      <c r="P272" s="6">
        <v>0</v>
      </c>
      <c r="Q272" s="6" t="s">
        <v>14620</v>
      </c>
      <c r="R272" s="6" t="s">
        <v>14621</v>
      </c>
      <c r="S272" s="6">
        <v>604</v>
      </c>
      <c r="T272" s="6" t="s">
        <v>37</v>
      </c>
      <c r="U272" s="6" t="s">
        <v>38</v>
      </c>
      <c r="V272" s="6" t="s">
        <v>585</v>
      </c>
      <c r="W272" s="7">
        <v>13000000</v>
      </c>
      <c r="X272" s="6">
        <v>1992</v>
      </c>
      <c r="Y272" s="6">
        <v>888</v>
      </c>
      <c r="Z272" s="6">
        <v>7.6</v>
      </c>
      <c r="AA272" s="6">
        <v>1.85</v>
      </c>
      <c r="AB272" s="6">
        <v>10000</v>
      </c>
      <c r="AC272" s="7">
        <f>Table13[[#This Row],[gross]]-Table13[[#This Row],[budget]]</f>
        <v>-1498907</v>
      </c>
    </row>
    <row r="273" spans="1:29" ht="12.75">
      <c r="A273" s="6" t="s">
        <v>28</v>
      </c>
      <c r="B273" s="6" t="s">
        <v>22410</v>
      </c>
      <c r="D273" s="6">
        <v>103</v>
      </c>
      <c r="E273" s="6">
        <v>0</v>
      </c>
      <c r="F273" s="6">
        <v>20</v>
      </c>
      <c r="G273" s="6" t="s">
        <v>22411</v>
      </c>
      <c r="H273" s="6">
        <v>23</v>
      </c>
      <c r="I273" s="7">
        <v>23616</v>
      </c>
      <c r="J273" s="6" t="s">
        <v>852</v>
      </c>
      <c r="K273" s="6" t="s">
        <v>22412</v>
      </c>
      <c r="L273" s="6" t="s">
        <v>22413</v>
      </c>
      <c r="M273" s="6">
        <v>94</v>
      </c>
      <c r="N273" s="6">
        <v>85</v>
      </c>
      <c r="O273" s="6" t="s">
        <v>22414</v>
      </c>
      <c r="P273" s="6">
        <v>4</v>
      </c>
      <c r="R273" s="6" t="s">
        <v>22415</v>
      </c>
      <c r="S273" s="6">
        <v>4</v>
      </c>
      <c r="T273" s="6" t="s">
        <v>37</v>
      </c>
      <c r="U273" s="6" t="s">
        <v>38</v>
      </c>
      <c r="V273" s="6" t="s">
        <v>39</v>
      </c>
      <c r="W273" s="7">
        <v>600000</v>
      </c>
      <c r="X273" s="6">
        <v>2007</v>
      </c>
      <c r="Y273" s="6">
        <v>20</v>
      </c>
      <c r="Z273" s="6">
        <v>5.6</v>
      </c>
      <c r="AA273" s="6">
        <v>1.78</v>
      </c>
      <c r="AB273" s="6">
        <v>11</v>
      </c>
      <c r="AC273" s="7">
        <f>Table13[[#This Row],[gross]]-Table13[[#This Row],[budget]]</f>
        <v>-576384</v>
      </c>
    </row>
    <row r="274" spans="1:29" ht="12.75">
      <c r="A274" s="6" t="s">
        <v>28</v>
      </c>
      <c r="B274" s="6" t="s">
        <v>1627</v>
      </c>
      <c r="C274" s="6">
        <v>188</v>
      </c>
      <c r="D274" s="6">
        <v>120</v>
      </c>
      <c r="E274" s="6">
        <v>153</v>
      </c>
      <c r="F274" s="6">
        <v>447</v>
      </c>
      <c r="G274" s="6" t="s">
        <v>813</v>
      </c>
      <c r="H274" s="6">
        <v>1000</v>
      </c>
      <c r="I274" s="7">
        <v>24004159</v>
      </c>
      <c r="J274" s="6" t="s">
        <v>1628</v>
      </c>
      <c r="K274" s="6" t="s">
        <v>393</v>
      </c>
      <c r="L274" s="6" t="s">
        <v>1629</v>
      </c>
      <c r="M274" s="6">
        <v>68720</v>
      </c>
      <c r="N274" s="6">
        <v>3175</v>
      </c>
      <c r="O274" s="6" t="s">
        <v>1630</v>
      </c>
      <c r="P274" s="6">
        <v>0</v>
      </c>
      <c r="Q274" s="6" t="s">
        <v>1631</v>
      </c>
      <c r="R274" s="6" t="s">
        <v>1632</v>
      </c>
      <c r="S274" s="6">
        <v>191</v>
      </c>
      <c r="T274" s="6" t="s">
        <v>37</v>
      </c>
      <c r="U274" s="6" t="s">
        <v>38</v>
      </c>
      <c r="V274" s="6" t="s">
        <v>95</v>
      </c>
      <c r="W274" s="7">
        <v>110000000</v>
      </c>
      <c r="X274" s="6">
        <v>2004</v>
      </c>
      <c r="Y274" s="6">
        <v>1000</v>
      </c>
      <c r="Z274" s="6">
        <v>5.8</v>
      </c>
      <c r="AA274" s="6">
        <v>2.35</v>
      </c>
      <c r="AB274" s="6">
        <v>0</v>
      </c>
      <c r="AC274" s="7">
        <f>Table13[[#This Row],[gross]]-Table13[[#This Row],[budget]]</f>
        <v>-85995841</v>
      </c>
    </row>
    <row r="275" spans="1:29" ht="12.75">
      <c r="A275" s="6" t="s">
        <v>28</v>
      </c>
      <c r="B275" s="6" t="s">
        <v>1971</v>
      </c>
      <c r="C275" s="6">
        <v>101</v>
      </c>
      <c r="D275" s="6">
        <v>94</v>
      </c>
      <c r="E275" s="6">
        <v>0</v>
      </c>
      <c r="F275" s="6">
        <v>14</v>
      </c>
      <c r="G275" s="6" t="s">
        <v>2882</v>
      </c>
      <c r="H275" s="6">
        <v>563</v>
      </c>
      <c r="I275" s="7">
        <v>15131330</v>
      </c>
      <c r="J275" s="6" t="s">
        <v>628</v>
      </c>
      <c r="K275" s="6" t="s">
        <v>2883</v>
      </c>
      <c r="L275" s="6" t="s">
        <v>2884</v>
      </c>
      <c r="M275" s="6">
        <v>25843</v>
      </c>
      <c r="N275" s="6">
        <v>683</v>
      </c>
      <c r="O275" s="6" t="s">
        <v>2885</v>
      </c>
      <c r="P275" s="6">
        <v>0</v>
      </c>
      <c r="Q275" s="6" t="s">
        <v>2886</v>
      </c>
      <c r="R275" s="6" t="s">
        <v>2887</v>
      </c>
      <c r="S275" s="6">
        <v>64</v>
      </c>
      <c r="T275" s="6" t="s">
        <v>37</v>
      </c>
      <c r="U275" s="6" t="s">
        <v>1465</v>
      </c>
      <c r="V275" s="6" t="s">
        <v>95</v>
      </c>
      <c r="W275" s="7">
        <v>86000000</v>
      </c>
      <c r="X275" s="6">
        <v>2006</v>
      </c>
      <c r="Y275" s="6">
        <v>80</v>
      </c>
      <c r="Z275" s="6">
        <v>6</v>
      </c>
      <c r="AA275" s="6">
        <v>2.35</v>
      </c>
      <c r="AB275" s="6">
        <v>941</v>
      </c>
      <c r="AC275" s="7">
        <f>Table13[[#This Row],[gross]]-Table13[[#This Row],[budget]]</f>
        <v>-70868670</v>
      </c>
    </row>
    <row r="276" spans="1:29" ht="12.75">
      <c r="A276" s="6" t="s">
        <v>28</v>
      </c>
      <c r="B276" s="6" t="s">
        <v>2423</v>
      </c>
      <c r="C276" s="6">
        <v>190</v>
      </c>
      <c r="D276" s="6">
        <v>97</v>
      </c>
      <c r="E276" s="6">
        <v>6</v>
      </c>
      <c r="F276" s="6">
        <v>561</v>
      </c>
      <c r="G276" s="6" t="s">
        <v>2424</v>
      </c>
      <c r="H276" s="6">
        <v>1000</v>
      </c>
      <c r="I276" s="7">
        <v>46440491</v>
      </c>
      <c r="J276" s="6" t="s">
        <v>271</v>
      </c>
      <c r="K276" s="6" t="s">
        <v>393</v>
      </c>
      <c r="L276" s="6" t="s">
        <v>2425</v>
      </c>
      <c r="M276" s="6">
        <v>35446</v>
      </c>
      <c r="N276" s="6">
        <v>2707</v>
      </c>
      <c r="O276" s="6" t="s">
        <v>2426</v>
      </c>
      <c r="P276" s="6">
        <v>1</v>
      </c>
      <c r="Q276" s="6" t="s">
        <v>2427</v>
      </c>
      <c r="R276" s="6" t="s">
        <v>2428</v>
      </c>
      <c r="S276" s="6">
        <v>78</v>
      </c>
      <c r="T276" s="6" t="s">
        <v>37</v>
      </c>
      <c r="U276" s="6" t="s">
        <v>56</v>
      </c>
      <c r="V276" s="6" t="s">
        <v>95</v>
      </c>
      <c r="W276" s="7">
        <v>100000000</v>
      </c>
      <c r="X276" s="6">
        <v>2011</v>
      </c>
      <c r="Y276" s="6">
        <v>579</v>
      </c>
      <c r="Z276" s="6">
        <v>7.1</v>
      </c>
      <c r="AA276" s="6">
        <v>1.85</v>
      </c>
      <c r="AB276" s="6">
        <v>0</v>
      </c>
      <c r="AC276" s="7">
        <f>Table13[[#This Row],[gross]]-Table13[[#This Row],[budget]]</f>
        <v>-53559509</v>
      </c>
    </row>
    <row r="277" spans="1:29" ht="12.75">
      <c r="A277" s="6" t="s">
        <v>28</v>
      </c>
      <c r="B277" s="6" t="s">
        <v>14108</v>
      </c>
      <c r="C277" s="6">
        <v>196</v>
      </c>
      <c r="D277" s="6">
        <v>93</v>
      </c>
      <c r="E277" s="6">
        <v>66</v>
      </c>
      <c r="F277" s="6">
        <v>161</v>
      </c>
      <c r="G277" s="6" t="s">
        <v>17671</v>
      </c>
      <c r="H277" s="6">
        <v>1000</v>
      </c>
      <c r="I277" s="7">
        <v>21197315</v>
      </c>
      <c r="J277" s="6" t="s">
        <v>3030</v>
      </c>
      <c r="K277" s="6" t="s">
        <v>9438</v>
      </c>
      <c r="L277" s="6" t="s">
        <v>17672</v>
      </c>
      <c r="M277" s="6">
        <v>49948</v>
      </c>
      <c r="N277" s="6">
        <v>1410</v>
      </c>
      <c r="O277" s="6" t="s">
        <v>17673</v>
      </c>
      <c r="P277" s="6">
        <v>0</v>
      </c>
      <c r="Q277" s="6" t="s">
        <v>17674</v>
      </c>
      <c r="R277" s="6" t="s">
        <v>17675</v>
      </c>
      <c r="S277" s="6">
        <v>211</v>
      </c>
      <c r="T277" s="6" t="s">
        <v>37</v>
      </c>
      <c r="U277" s="6" t="s">
        <v>38</v>
      </c>
      <c r="V277" s="6" t="s">
        <v>585</v>
      </c>
      <c r="W277" s="7">
        <v>5000000</v>
      </c>
      <c r="X277" s="6">
        <v>2014</v>
      </c>
      <c r="Y277" s="6">
        <v>200</v>
      </c>
      <c r="Z277" s="6">
        <v>6.1</v>
      </c>
      <c r="AA277" s="6">
        <v>1.85</v>
      </c>
      <c r="AB277" s="6">
        <v>14000</v>
      </c>
      <c r="AC277" s="7">
        <f>Table13[[#This Row],[gross]]-Table13[[#This Row],[budget]]</f>
        <v>16197315</v>
      </c>
    </row>
    <row r="278" spans="1:29" ht="12.75">
      <c r="A278" s="6" t="s">
        <v>28</v>
      </c>
      <c r="B278" s="6" t="s">
        <v>1413</v>
      </c>
      <c r="C278" s="6">
        <v>156</v>
      </c>
      <c r="D278" s="6">
        <v>139</v>
      </c>
      <c r="E278" s="6">
        <v>274</v>
      </c>
      <c r="F278" s="6">
        <v>285</v>
      </c>
      <c r="G278" s="6" t="s">
        <v>3253</v>
      </c>
      <c r="H278" s="6">
        <v>625</v>
      </c>
      <c r="I278" s="7">
        <v>147637474</v>
      </c>
      <c r="J278" s="6" t="s">
        <v>1415</v>
      </c>
      <c r="K278" s="6" t="s">
        <v>5017</v>
      </c>
      <c r="L278" s="6" t="s">
        <v>5018</v>
      </c>
      <c r="M278" s="6">
        <v>224671</v>
      </c>
      <c r="N278" s="6">
        <v>1474</v>
      </c>
      <c r="O278" s="6" t="s">
        <v>5019</v>
      </c>
      <c r="P278" s="6">
        <v>0</v>
      </c>
      <c r="Q278" s="6" t="s">
        <v>5020</v>
      </c>
      <c r="R278" s="6" t="s">
        <v>5021</v>
      </c>
      <c r="S278" s="6">
        <v>470</v>
      </c>
      <c r="T278" s="6" t="s">
        <v>37</v>
      </c>
      <c r="U278" s="6" t="s">
        <v>38</v>
      </c>
      <c r="V278" s="6" t="s">
        <v>39</v>
      </c>
      <c r="W278" s="7">
        <v>50000000</v>
      </c>
      <c r="X278" s="6">
        <v>1997</v>
      </c>
      <c r="Y278" s="6">
        <v>440</v>
      </c>
      <c r="Z278" s="6">
        <v>7.7</v>
      </c>
      <c r="AA278" s="6">
        <v>1.85</v>
      </c>
      <c r="AB278" s="6">
        <v>11000</v>
      </c>
      <c r="AC278" s="7">
        <f>Table13[[#This Row],[gross]]-Table13[[#This Row],[budget]]</f>
        <v>97637474</v>
      </c>
    </row>
    <row r="279" spans="1:29" ht="12.75">
      <c r="A279" s="6" t="s">
        <v>28</v>
      </c>
      <c r="B279" s="6" t="s">
        <v>22817</v>
      </c>
      <c r="C279" s="6">
        <v>34</v>
      </c>
      <c r="D279" s="6">
        <v>133</v>
      </c>
      <c r="E279" s="6">
        <v>10</v>
      </c>
      <c r="F279" s="6">
        <v>19</v>
      </c>
      <c r="G279" s="6" t="s">
        <v>22818</v>
      </c>
      <c r="H279" s="6">
        <v>690</v>
      </c>
      <c r="I279" s="7">
        <v>9910</v>
      </c>
      <c r="J279" s="6" t="s">
        <v>5788</v>
      </c>
      <c r="K279" s="6" t="s">
        <v>998</v>
      </c>
      <c r="L279" s="6" t="s">
        <v>22819</v>
      </c>
      <c r="M279" s="6">
        <v>13543</v>
      </c>
      <c r="N279" s="6">
        <v>774</v>
      </c>
      <c r="O279" s="6" t="s">
        <v>22820</v>
      </c>
      <c r="P279" s="6">
        <v>15</v>
      </c>
      <c r="Q279" s="6" t="s">
        <v>22821</v>
      </c>
      <c r="R279" s="6" t="s">
        <v>22822</v>
      </c>
      <c r="S279" s="6">
        <v>94</v>
      </c>
      <c r="T279" s="6" t="s">
        <v>12472</v>
      </c>
      <c r="U279" s="6" t="s">
        <v>12473</v>
      </c>
      <c r="W279" s="7">
        <v>25000000</v>
      </c>
      <c r="X279" s="6">
        <v>2004</v>
      </c>
      <c r="Y279" s="6">
        <v>24</v>
      </c>
      <c r="Z279" s="6">
        <v>7.6</v>
      </c>
      <c r="AA279" s="6">
        <v>1.85</v>
      </c>
      <c r="AB279" s="6">
        <v>0</v>
      </c>
      <c r="AC279" s="7">
        <f>Table13[[#This Row],[gross]]-Table13[[#This Row],[budget]]</f>
        <v>-24990090</v>
      </c>
    </row>
    <row r="280" spans="1:29" ht="12.75">
      <c r="A280" s="6" t="s">
        <v>747</v>
      </c>
      <c r="B280" s="6" t="s">
        <v>1058</v>
      </c>
      <c r="C280" s="6">
        <v>61</v>
      </c>
      <c r="D280" s="6">
        <v>132</v>
      </c>
      <c r="E280" s="6">
        <v>503</v>
      </c>
      <c r="F280" s="6">
        <v>282</v>
      </c>
      <c r="G280" s="6" t="s">
        <v>1784</v>
      </c>
      <c r="H280" s="6">
        <v>45000</v>
      </c>
      <c r="I280" s="7">
        <v>30306268</v>
      </c>
      <c r="J280" s="6" t="s">
        <v>334</v>
      </c>
      <c r="K280" s="6" t="s">
        <v>5333</v>
      </c>
      <c r="L280" s="6" t="s">
        <v>5334</v>
      </c>
      <c r="M280" s="6">
        <v>62981</v>
      </c>
      <c r="N280" s="6">
        <v>58528</v>
      </c>
      <c r="O280" s="6" t="s">
        <v>5335</v>
      </c>
      <c r="P280" s="6">
        <v>0</v>
      </c>
      <c r="Q280" s="6" t="s">
        <v>5336</v>
      </c>
      <c r="R280" s="6" t="s">
        <v>5337</v>
      </c>
      <c r="S280" s="6">
        <v>84</v>
      </c>
      <c r="T280" s="6" t="s">
        <v>37</v>
      </c>
      <c r="U280" s="6" t="s">
        <v>1465</v>
      </c>
      <c r="V280" s="6" t="s">
        <v>585</v>
      </c>
      <c r="W280" s="7">
        <v>50000000</v>
      </c>
      <c r="X280" s="6">
        <v>1995</v>
      </c>
      <c r="Y280" s="6">
        <v>13000</v>
      </c>
      <c r="Z280" s="6">
        <v>6.3</v>
      </c>
      <c r="AA280" s="6">
        <v>1.85</v>
      </c>
      <c r="AB280" s="6">
        <v>0</v>
      </c>
      <c r="AC280" s="7">
        <f>Table13[[#This Row],[gross]]-Table13[[#This Row],[budget]]</f>
        <v>-19693732</v>
      </c>
    </row>
    <row r="281" spans="1:29" ht="12.75">
      <c r="A281" s="6" t="s">
        <v>28</v>
      </c>
      <c r="B281" s="6" t="s">
        <v>8519</v>
      </c>
      <c r="C281" s="6">
        <v>152</v>
      </c>
      <c r="D281" s="6">
        <v>109</v>
      </c>
      <c r="E281" s="6">
        <v>25</v>
      </c>
      <c r="F281" s="6">
        <v>431</v>
      </c>
      <c r="G281" s="6" t="s">
        <v>8520</v>
      </c>
      <c r="H281" s="6">
        <v>954</v>
      </c>
      <c r="I281" s="7">
        <v>19976073</v>
      </c>
      <c r="J281" s="6" t="s">
        <v>464</v>
      </c>
      <c r="K281" s="6" t="s">
        <v>795</v>
      </c>
      <c r="L281" s="6" t="s">
        <v>8521</v>
      </c>
      <c r="M281" s="6">
        <v>65979</v>
      </c>
      <c r="N281" s="6">
        <v>3148</v>
      </c>
      <c r="O281" s="6" t="s">
        <v>8522</v>
      </c>
      <c r="P281" s="6">
        <v>1</v>
      </c>
      <c r="Q281" s="6" t="s">
        <v>8523</v>
      </c>
      <c r="R281" s="6" t="s">
        <v>8524</v>
      </c>
      <c r="S281" s="6">
        <v>220</v>
      </c>
      <c r="T281" s="6" t="s">
        <v>37</v>
      </c>
      <c r="U281" s="6" t="s">
        <v>38</v>
      </c>
      <c r="V281" s="6" t="s">
        <v>585</v>
      </c>
      <c r="W281" s="7">
        <v>20000000</v>
      </c>
      <c r="X281" s="6">
        <v>2005</v>
      </c>
      <c r="Y281" s="6">
        <v>739</v>
      </c>
      <c r="Z281" s="6">
        <v>6.3</v>
      </c>
      <c r="AA281" s="6">
        <v>2.35</v>
      </c>
      <c r="AB281" s="6">
        <v>999</v>
      </c>
      <c r="AC281" s="7">
        <f>Table13[[#This Row],[gross]]-Table13[[#This Row],[budget]]</f>
        <v>-23927</v>
      </c>
    </row>
    <row r="282" spans="1:29" ht="12.75">
      <c r="A282" s="6" t="s">
        <v>28</v>
      </c>
      <c r="B282" s="6" t="s">
        <v>935</v>
      </c>
      <c r="C282" s="6">
        <v>138</v>
      </c>
      <c r="D282" s="6">
        <v>94</v>
      </c>
      <c r="E282" s="6">
        <v>42</v>
      </c>
      <c r="F282" s="6">
        <v>668</v>
      </c>
      <c r="G282" s="6" t="s">
        <v>776</v>
      </c>
      <c r="H282" s="6">
        <v>12000</v>
      </c>
      <c r="I282" s="7">
        <v>19548064</v>
      </c>
      <c r="J282" s="6" t="s">
        <v>1247</v>
      </c>
      <c r="K282" s="6" t="s">
        <v>705</v>
      </c>
      <c r="L282" s="6" t="s">
        <v>3855</v>
      </c>
      <c r="M282" s="6">
        <v>25681</v>
      </c>
      <c r="N282" s="6">
        <v>23365</v>
      </c>
      <c r="O282" s="6" t="s">
        <v>3856</v>
      </c>
      <c r="P282" s="6">
        <v>1</v>
      </c>
      <c r="Q282" s="6" t="s">
        <v>3857</v>
      </c>
      <c r="R282" s="6" t="s">
        <v>3858</v>
      </c>
      <c r="S282" s="6">
        <v>77</v>
      </c>
      <c r="T282" s="6" t="s">
        <v>37</v>
      </c>
      <c r="U282" s="6" t="s">
        <v>3859</v>
      </c>
      <c r="V282" s="6" t="s">
        <v>95</v>
      </c>
      <c r="W282" s="7">
        <v>65000000</v>
      </c>
      <c r="X282" s="6">
        <v>2009</v>
      </c>
      <c r="Y282" s="6">
        <v>9000</v>
      </c>
      <c r="Z282" s="6">
        <v>6.3</v>
      </c>
      <c r="AA282" s="6">
        <v>2.35</v>
      </c>
      <c r="AB282" s="6">
        <v>0</v>
      </c>
      <c r="AC282" s="7">
        <f>Table13[[#This Row],[gross]]-Table13[[#This Row],[budget]]</f>
        <v>-45451936</v>
      </c>
    </row>
    <row r="283" spans="1:29" ht="12.75">
      <c r="A283" s="6" t="s">
        <v>747</v>
      </c>
      <c r="B283" s="6" t="s">
        <v>6704</v>
      </c>
      <c r="C283" s="6">
        <v>55</v>
      </c>
      <c r="D283" s="6">
        <v>128</v>
      </c>
      <c r="E283" s="6">
        <v>34</v>
      </c>
      <c r="F283" s="6">
        <v>685</v>
      </c>
      <c r="G283" s="6" t="s">
        <v>1384</v>
      </c>
      <c r="H283" s="6">
        <v>978</v>
      </c>
      <c r="I283" s="7">
        <v>22326247</v>
      </c>
      <c r="J283" s="6" t="s">
        <v>214</v>
      </c>
      <c r="K283" s="6" t="s">
        <v>6705</v>
      </c>
      <c r="L283" s="6" t="s">
        <v>6706</v>
      </c>
      <c r="M283" s="6">
        <v>11232</v>
      </c>
      <c r="N283" s="6">
        <v>3821</v>
      </c>
      <c r="O283" s="6" t="s">
        <v>6707</v>
      </c>
      <c r="P283" s="6">
        <v>1</v>
      </c>
      <c r="Q283" s="6" t="s">
        <v>6708</v>
      </c>
      <c r="R283" s="6" t="s">
        <v>6709</v>
      </c>
      <c r="S283" s="6">
        <v>106</v>
      </c>
      <c r="T283" s="6" t="s">
        <v>37</v>
      </c>
      <c r="U283" s="6" t="s">
        <v>38</v>
      </c>
      <c r="V283" s="6" t="s">
        <v>39</v>
      </c>
      <c r="W283" s="7">
        <v>60000000</v>
      </c>
      <c r="X283" s="6">
        <v>1999</v>
      </c>
      <c r="Y283" s="6">
        <v>886</v>
      </c>
      <c r="Z283" s="6">
        <v>5.9</v>
      </c>
      <c r="AA283" s="6">
        <v>1.85</v>
      </c>
      <c r="AB283" s="6">
        <v>0</v>
      </c>
      <c r="AC283" s="7">
        <f>Table13[[#This Row],[gross]]-Table13[[#This Row],[budget]]</f>
        <v>-37673753</v>
      </c>
    </row>
    <row r="284" spans="1:29" ht="12.75">
      <c r="A284" s="6" t="s">
        <v>28</v>
      </c>
      <c r="B284" s="6" t="s">
        <v>1769</v>
      </c>
      <c r="C284" s="6">
        <v>146</v>
      </c>
      <c r="D284" s="6">
        <v>95</v>
      </c>
      <c r="E284" s="6">
        <v>21</v>
      </c>
      <c r="F284" s="6">
        <v>503</v>
      </c>
      <c r="G284" s="6" t="s">
        <v>2160</v>
      </c>
      <c r="H284" s="6">
        <v>12000</v>
      </c>
      <c r="I284" s="7">
        <v>84037039</v>
      </c>
      <c r="J284" s="6" t="s">
        <v>2161</v>
      </c>
      <c r="K284" s="6" t="s">
        <v>1028</v>
      </c>
      <c r="L284" s="6" t="s">
        <v>2162</v>
      </c>
      <c r="M284" s="6">
        <v>72591</v>
      </c>
      <c r="N284" s="6">
        <v>15237</v>
      </c>
      <c r="O284" s="6" t="s">
        <v>2163</v>
      </c>
      <c r="P284" s="6">
        <v>0</v>
      </c>
      <c r="Q284" s="6" t="s">
        <v>2164</v>
      </c>
      <c r="R284" s="6" t="s">
        <v>2165</v>
      </c>
      <c r="S284" s="6">
        <v>289</v>
      </c>
      <c r="T284" s="6" t="s">
        <v>37</v>
      </c>
      <c r="U284" s="6" t="s">
        <v>38</v>
      </c>
      <c r="V284" s="6" t="s">
        <v>95</v>
      </c>
      <c r="W284" s="7">
        <v>120000000</v>
      </c>
      <c r="X284" s="6">
        <v>2001</v>
      </c>
      <c r="Y284" s="6">
        <v>802</v>
      </c>
      <c r="Z284" s="6">
        <v>6.8</v>
      </c>
      <c r="AA284" s="6">
        <v>2.35</v>
      </c>
      <c r="AB284" s="6">
        <v>0</v>
      </c>
      <c r="AC284" s="7">
        <f>Table13[[#This Row],[gross]]-Table13[[#This Row],[budget]]</f>
        <v>-35962961</v>
      </c>
    </row>
    <row r="285" spans="1:29" ht="12.75">
      <c r="A285" s="6" t="s">
        <v>28</v>
      </c>
      <c r="B285" s="6" t="s">
        <v>15188</v>
      </c>
      <c r="C285" s="6">
        <v>23</v>
      </c>
      <c r="D285" s="6">
        <v>111</v>
      </c>
      <c r="E285" s="6">
        <v>60</v>
      </c>
      <c r="F285" s="6">
        <v>699</v>
      </c>
      <c r="G285" s="6" t="s">
        <v>862</v>
      </c>
      <c r="H285" s="6">
        <v>823</v>
      </c>
      <c r="I285" s="7">
        <v>3333823</v>
      </c>
      <c r="J285" s="6" t="s">
        <v>5567</v>
      </c>
      <c r="K285" s="6" t="s">
        <v>5251</v>
      </c>
      <c r="L285" s="6" t="s">
        <v>15189</v>
      </c>
      <c r="M285" s="6">
        <v>5612</v>
      </c>
      <c r="N285" s="6">
        <v>5262</v>
      </c>
      <c r="O285" s="6" t="s">
        <v>11457</v>
      </c>
      <c r="P285" s="6">
        <v>0</v>
      </c>
      <c r="Q285" s="6" t="s">
        <v>15190</v>
      </c>
      <c r="R285" s="6" t="s">
        <v>15191</v>
      </c>
      <c r="S285" s="6">
        <v>122</v>
      </c>
      <c r="T285" s="6" t="s">
        <v>37</v>
      </c>
      <c r="U285" s="6" t="s">
        <v>38</v>
      </c>
      <c r="V285" s="6" t="s">
        <v>39</v>
      </c>
      <c r="W285" s="7">
        <v>10000000</v>
      </c>
      <c r="X285" s="6">
        <v>2012</v>
      </c>
      <c r="Y285" s="6">
        <v>759</v>
      </c>
      <c r="Z285" s="6">
        <v>5.5</v>
      </c>
      <c r="AA285" s="6">
        <v>2.35</v>
      </c>
      <c r="AB285" s="6">
        <v>0</v>
      </c>
      <c r="AC285" s="7">
        <f>Table13[[#This Row],[gross]]-Table13[[#This Row],[budget]]</f>
        <v>-6666177</v>
      </c>
    </row>
    <row r="286" spans="1:29" ht="12.75">
      <c r="A286" s="6" t="s">
        <v>28</v>
      </c>
      <c r="B286" s="6" t="s">
        <v>17934</v>
      </c>
      <c r="C286" s="6">
        <v>12</v>
      </c>
      <c r="D286" s="6">
        <v>99</v>
      </c>
      <c r="E286" s="6">
        <v>0</v>
      </c>
      <c r="F286" s="6">
        <v>361</v>
      </c>
      <c r="G286" s="6" t="s">
        <v>13733</v>
      </c>
      <c r="H286" s="6">
        <v>578</v>
      </c>
      <c r="I286" s="7">
        <v>830210</v>
      </c>
      <c r="J286" s="6" t="s">
        <v>5567</v>
      </c>
      <c r="K286" s="6" t="s">
        <v>6412</v>
      </c>
      <c r="L286" s="6" t="s">
        <v>17935</v>
      </c>
      <c r="M286" s="6">
        <v>1900</v>
      </c>
      <c r="N286" s="6">
        <v>3382</v>
      </c>
      <c r="O286" s="6" t="s">
        <v>17936</v>
      </c>
      <c r="P286" s="6">
        <v>0</v>
      </c>
      <c r="Q286" s="6" t="s">
        <v>17937</v>
      </c>
      <c r="R286" s="6" t="s">
        <v>17938</v>
      </c>
      <c r="S286" s="6">
        <v>56</v>
      </c>
      <c r="T286" s="6" t="s">
        <v>37</v>
      </c>
      <c r="U286" s="6" t="s">
        <v>38</v>
      </c>
      <c r="V286" s="6" t="s">
        <v>39</v>
      </c>
      <c r="W286" s="7">
        <v>5000000</v>
      </c>
      <c r="X286" s="6">
        <v>2014</v>
      </c>
      <c r="Y286" s="6">
        <v>435</v>
      </c>
      <c r="Z286" s="6">
        <v>4.4000000000000004</v>
      </c>
      <c r="AB286" s="6">
        <v>0</v>
      </c>
      <c r="AC286" s="7">
        <f>Table13[[#This Row],[gross]]-Table13[[#This Row],[budget]]</f>
        <v>-4169790</v>
      </c>
    </row>
    <row r="287" spans="1:29" ht="12.75">
      <c r="A287" s="6" t="s">
        <v>28</v>
      </c>
      <c r="B287" s="6" t="s">
        <v>940</v>
      </c>
      <c r="C287" s="6">
        <v>316</v>
      </c>
      <c r="D287" s="6">
        <v>123</v>
      </c>
      <c r="E287" s="6">
        <v>456</v>
      </c>
      <c r="F287" s="6">
        <v>286</v>
      </c>
      <c r="G287" s="6" t="s">
        <v>8310</v>
      </c>
      <c r="H287" s="6">
        <v>19000</v>
      </c>
      <c r="I287" s="7">
        <v>50921738</v>
      </c>
      <c r="J287" s="6" t="s">
        <v>4817</v>
      </c>
      <c r="K287" s="6" t="s">
        <v>353</v>
      </c>
      <c r="L287" s="6" t="s">
        <v>8311</v>
      </c>
      <c r="M287" s="6">
        <v>192930</v>
      </c>
      <c r="N287" s="6">
        <v>20499</v>
      </c>
      <c r="O287" s="6" t="s">
        <v>8312</v>
      </c>
      <c r="P287" s="6">
        <v>1</v>
      </c>
      <c r="Q287" s="6" t="s">
        <v>8313</v>
      </c>
      <c r="R287" s="6" t="s">
        <v>8314</v>
      </c>
      <c r="S287" s="6">
        <v>581</v>
      </c>
      <c r="T287" s="6" t="s">
        <v>37</v>
      </c>
      <c r="U287" s="6" t="s">
        <v>56</v>
      </c>
      <c r="V287" s="6" t="s">
        <v>585</v>
      </c>
      <c r="W287" s="7">
        <v>30000000</v>
      </c>
      <c r="X287" s="6">
        <v>2007</v>
      </c>
      <c r="Y287" s="6">
        <v>1000</v>
      </c>
      <c r="Z287" s="6">
        <v>7.8</v>
      </c>
      <c r="AA287" s="6">
        <v>1.85</v>
      </c>
      <c r="AB287" s="6">
        <v>12000</v>
      </c>
      <c r="AC287" s="7">
        <f>Table13[[#This Row],[gross]]-Table13[[#This Row],[budget]]</f>
        <v>20921738</v>
      </c>
    </row>
    <row r="288" spans="1:29" ht="12.75">
      <c r="A288" s="6" t="s">
        <v>28</v>
      </c>
      <c r="B288" s="6" t="s">
        <v>12455</v>
      </c>
      <c r="C288" s="6">
        <v>399</v>
      </c>
      <c r="D288" s="6">
        <v>88</v>
      </c>
      <c r="E288" s="6">
        <v>115</v>
      </c>
      <c r="F288" s="6">
        <v>304</v>
      </c>
      <c r="G288" s="6" t="s">
        <v>13877</v>
      </c>
      <c r="H288" s="6">
        <v>1000</v>
      </c>
      <c r="I288" s="7">
        <v>1024175</v>
      </c>
      <c r="J288" s="6" t="s">
        <v>7566</v>
      </c>
      <c r="K288" s="6" t="s">
        <v>13878</v>
      </c>
      <c r="L288" s="6" t="s">
        <v>13879</v>
      </c>
      <c r="M288" s="6">
        <v>82331</v>
      </c>
      <c r="N288" s="6">
        <v>2011</v>
      </c>
      <c r="O288" s="6" t="s">
        <v>12578</v>
      </c>
      <c r="P288" s="6">
        <v>6</v>
      </c>
      <c r="Q288" s="6" t="s">
        <v>13880</v>
      </c>
      <c r="R288" s="6" t="s">
        <v>13881</v>
      </c>
      <c r="S288" s="6">
        <v>297</v>
      </c>
      <c r="T288" s="6" t="s">
        <v>37</v>
      </c>
      <c r="U288" s="6" t="s">
        <v>56</v>
      </c>
      <c r="V288" s="6" t="s">
        <v>585</v>
      </c>
      <c r="W288" s="7">
        <v>13000000</v>
      </c>
      <c r="X288" s="6">
        <v>2011</v>
      </c>
      <c r="Y288" s="6">
        <v>305</v>
      </c>
      <c r="Z288" s="6">
        <v>6.6</v>
      </c>
      <c r="AA288" s="6">
        <v>2.35</v>
      </c>
      <c r="AB288" s="6">
        <v>18000</v>
      </c>
      <c r="AC288" s="7">
        <f>Table13[[#This Row],[gross]]-Table13[[#This Row],[budget]]</f>
        <v>-11975825</v>
      </c>
    </row>
    <row r="289" spans="1:29" ht="12.75">
      <c r="A289" s="6" t="s">
        <v>28</v>
      </c>
      <c r="B289" s="6" t="s">
        <v>9650</v>
      </c>
      <c r="C289" s="6">
        <v>148</v>
      </c>
      <c r="D289" s="6">
        <v>114</v>
      </c>
      <c r="E289" s="6">
        <v>59</v>
      </c>
      <c r="F289" s="6">
        <v>403</v>
      </c>
      <c r="G289" s="6" t="s">
        <v>9651</v>
      </c>
      <c r="H289" s="6">
        <v>49000</v>
      </c>
      <c r="I289" s="7">
        <v>31655091</v>
      </c>
      <c r="J289" s="6" t="s">
        <v>6199</v>
      </c>
      <c r="K289" s="6" t="s">
        <v>811</v>
      </c>
      <c r="L289" s="6" t="s">
        <v>9652</v>
      </c>
      <c r="M289" s="6">
        <v>87331</v>
      </c>
      <c r="N289" s="6">
        <v>50927</v>
      </c>
      <c r="O289" s="6" t="s">
        <v>3719</v>
      </c>
      <c r="P289" s="6">
        <v>0</v>
      </c>
      <c r="Q289" s="6" t="s">
        <v>9653</v>
      </c>
      <c r="R289" s="6" t="s">
        <v>9654</v>
      </c>
      <c r="S289" s="6">
        <v>364</v>
      </c>
      <c r="T289" s="6" t="s">
        <v>37</v>
      </c>
      <c r="U289" s="6" t="s">
        <v>38</v>
      </c>
      <c r="V289" s="6" t="s">
        <v>95</v>
      </c>
      <c r="W289" s="7">
        <v>30000000</v>
      </c>
      <c r="X289" s="6">
        <v>2007</v>
      </c>
      <c r="Y289" s="6">
        <v>702</v>
      </c>
      <c r="Z289" s="6">
        <v>7.5</v>
      </c>
      <c r="AA289" s="6">
        <v>2.35</v>
      </c>
      <c r="AB289" s="6">
        <v>18000</v>
      </c>
      <c r="AC289" s="7">
        <f>Table13[[#This Row],[gross]]-Table13[[#This Row],[budget]]</f>
        <v>1655091</v>
      </c>
    </row>
    <row r="290" spans="1:29" ht="12.75">
      <c r="A290" s="6" t="s">
        <v>28</v>
      </c>
      <c r="B290" s="6" t="s">
        <v>9710</v>
      </c>
      <c r="C290" s="6">
        <v>322</v>
      </c>
      <c r="D290" s="6">
        <v>121</v>
      </c>
      <c r="E290" s="6">
        <v>53</v>
      </c>
      <c r="F290" s="6">
        <v>8000</v>
      </c>
      <c r="G290" s="6" t="s">
        <v>2377</v>
      </c>
      <c r="H290" s="6">
        <v>19000</v>
      </c>
      <c r="I290" s="7">
        <v>37738400</v>
      </c>
      <c r="J290" s="6" t="s">
        <v>3409</v>
      </c>
      <c r="K290" s="6" t="s">
        <v>353</v>
      </c>
      <c r="L290" s="6" t="s">
        <v>9711</v>
      </c>
      <c r="M290" s="6">
        <v>67797</v>
      </c>
      <c r="N290" s="6">
        <v>39690</v>
      </c>
      <c r="O290" s="6" t="s">
        <v>1527</v>
      </c>
      <c r="P290" s="6">
        <v>3</v>
      </c>
      <c r="Q290" s="6" t="s">
        <v>9712</v>
      </c>
      <c r="R290" s="6" t="s">
        <v>9713</v>
      </c>
      <c r="S290" s="6">
        <v>285</v>
      </c>
      <c r="T290" s="6" t="s">
        <v>37</v>
      </c>
      <c r="U290" s="6" t="s">
        <v>38</v>
      </c>
      <c r="V290" s="6" t="s">
        <v>585</v>
      </c>
      <c r="W290" s="7">
        <v>25000000</v>
      </c>
      <c r="X290" s="6">
        <v>2013</v>
      </c>
      <c r="Y290" s="6">
        <v>11000</v>
      </c>
      <c r="Z290" s="6">
        <v>7.3</v>
      </c>
      <c r="AA290" s="6">
        <v>2.35</v>
      </c>
      <c r="AB290" s="6">
        <v>30000</v>
      </c>
      <c r="AC290" s="7">
        <f>Table13[[#This Row],[gross]]-Table13[[#This Row],[budget]]</f>
        <v>12738400</v>
      </c>
    </row>
    <row r="291" spans="1:29" ht="12.75">
      <c r="A291" s="6" t="s">
        <v>28</v>
      </c>
      <c r="B291" s="6" t="s">
        <v>1965</v>
      </c>
      <c r="C291" s="6">
        <v>194</v>
      </c>
      <c r="D291" s="6">
        <v>94</v>
      </c>
      <c r="E291" s="6">
        <v>116</v>
      </c>
      <c r="F291" s="6">
        <v>481</v>
      </c>
      <c r="G291" s="6" t="s">
        <v>3850</v>
      </c>
      <c r="H291" s="6">
        <v>645</v>
      </c>
      <c r="I291" s="7">
        <v>213079163</v>
      </c>
      <c r="J291" s="6" t="s">
        <v>1752</v>
      </c>
      <c r="K291" s="6" t="s">
        <v>1254</v>
      </c>
      <c r="L291" s="6" t="s">
        <v>3851</v>
      </c>
      <c r="M291" s="6">
        <v>162909</v>
      </c>
      <c r="N291" s="6">
        <v>2725</v>
      </c>
      <c r="O291" s="6" t="s">
        <v>3852</v>
      </c>
      <c r="P291" s="6">
        <v>2</v>
      </c>
      <c r="Q291" s="6" t="s">
        <v>3853</v>
      </c>
      <c r="R291" s="6" t="s">
        <v>3854</v>
      </c>
      <c r="S291" s="6">
        <v>795</v>
      </c>
      <c r="T291" s="6" t="s">
        <v>37</v>
      </c>
      <c r="U291" s="6" t="s">
        <v>38</v>
      </c>
      <c r="V291" s="6" t="s">
        <v>39</v>
      </c>
      <c r="W291" s="7">
        <v>63000000</v>
      </c>
      <c r="X291" s="6">
        <v>2002</v>
      </c>
      <c r="Y291" s="6">
        <v>522</v>
      </c>
      <c r="Z291" s="6">
        <v>6.2</v>
      </c>
      <c r="AA291" s="6">
        <v>2.35</v>
      </c>
      <c r="AB291" s="6">
        <v>0</v>
      </c>
      <c r="AC291" s="7">
        <f>Table13[[#This Row],[gross]]-Table13[[#This Row],[budget]]</f>
        <v>150079163</v>
      </c>
    </row>
    <row r="292" spans="1:29" ht="12.75">
      <c r="A292" s="6" t="s">
        <v>28</v>
      </c>
      <c r="B292" s="6" t="s">
        <v>1965</v>
      </c>
      <c r="C292" s="6">
        <v>129</v>
      </c>
      <c r="D292" s="6">
        <v>68</v>
      </c>
      <c r="E292" s="6">
        <v>116</v>
      </c>
      <c r="F292" s="6">
        <v>481</v>
      </c>
      <c r="G292" s="6" t="s">
        <v>2710</v>
      </c>
      <c r="H292" s="6">
        <v>8000</v>
      </c>
      <c r="I292" s="7">
        <v>53868030</v>
      </c>
      <c r="J292" s="6" t="s">
        <v>1009</v>
      </c>
      <c r="K292" s="6" t="s">
        <v>1249</v>
      </c>
      <c r="L292" s="6" t="s">
        <v>11765</v>
      </c>
      <c r="M292" s="6">
        <v>183425</v>
      </c>
      <c r="N292" s="6">
        <v>10557</v>
      </c>
      <c r="O292" s="6" t="s">
        <v>3852</v>
      </c>
      <c r="P292" s="6">
        <v>2</v>
      </c>
      <c r="Q292" s="6" t="s">
        <v>11766</v>
      </c>
      <c r="R292" s="6" t="s">
        <v>11767</v>
      </c>
      <c r="S292" s="6">
        <v>425</v>
      </c>
      <c r="T292" s="6" t="s">
        <v>37</v>
      </c>
      <c r="U292" s="6" t="s">
        <v>38</v>
      </c>
      <c r="V292" s="6" t="s">
        <v>39</v>
      </c>
      <c r="W292" s="7">
        <v>17000000</v>
      </c>
      <c r="X292" s="6">
        <v>1997</v>
      </c>
      <c r="Y292" s="6">
        <v>503</v>
      </c>
      <c r="Z292" s="6">
        <v>7</v>
      </c>
      <c r="AA292" s="6">
        <v>2.35</v>
      </c>
      <c r="AB292" s="6">
        <v>0</v>
      </c>
      <c r="AC292" s="7">
        <f>Table13[[#This Row],[gross]]-Table13[[#This Row],[budget]]</f>
        <v>36868030</v>
      </c>
    </row>
    <row r="293" spans="1:29" ht="12.75">
      <c r="A293" s="6" t="s">
        <v>28</v>
      </c>
      <c r="B293" s="6" t="s">
        <v>1965</v>
      </c>
      <c r="C293" s="6">
        <v>199</v>
      </c>
      <c r="D293" s="6">
        <v>95</v>
      </c>
      <c r="E293" s="6">
        <v>116</v>
      </c>
      <c r="F293" s="6">
        <v>481</v>
      </c>
      <c r="G293" s="6" t="s">
        <v>1254</v>
      </c>
      <c r="H293" s="6">
        <v>45000</v>
      </c>
      <c r="I293" s="7">
        <v>205399422</v>
      </c>
      <c r="J293" s="6" t="s">
        <v>1374</v>
      </c>
      <c r="K293" s="6" t="s">
        <v>5333</v>
      </c>
      <c r="L293" s="6" t="s">
        <v>7242</v>
      </c>
      <c r="M293" s="6">
        <v>181225</v>
      </c>
      <c r="N293" s="6">
        <v>47203</v>
      </c>
      <c r="O293" s="6" t="s">
        <v>3852</v>
      </c>
      <c r="P293" s="6">
        <v>1</v>
      </c>
      <c r="Q293" s="6" t="s">
        <v>7243</v>
      </c>
      <c r="R293" s="6" t="s">
        <v>7244</v>
      </c>
      <c r="S293" s="6">
        <v>784</v>
      </c>
      <c r="T293" s="6" t="s">
        <v>37</v>
      </c>
      <c r="U293" s="6" t="s">
        <v>38</v>
      </c>
      <c r="V293" s="6" t="s">
        <v>39</v>
      </c>
      <c r="W293" s="7">
        <v>33000000</v>
      </c>
      <c r="X293" s="6">
        <v>1999</v>
      </c>
      <c r="Y293" s="6">
        <v>645</v>
      </c>
      <c r="Z293" s="6">
        <v>6.6</v>
      </c>
      <c r="AA293" s="6">
        <v>2.35</v>
      </c>
      <c r="AB293" s="6">
        <v>0</v>
      </c>
      <c r="AC293" s="7">
        <f>Table13[[#This Row],[gross]]-Table13[[#This Row],[budget]]</f>
        <v>172399422</v>
      </c>
    </row>
    <row r="294" spans="1:29" ht="12.75">
      <c r="A294" s="6" t="s">
        <v>28</v>
      </c>
      <c r="B294" s="6" t="s">
        <v>364</v>
      </c>
      <c r="C294" s="6">
        <v>245</v>
      </c>
      <c r="D294" s="6">
        <v>165</v>
      </c>
      <c r="E294" s="6">
        <v>1000</v>
      </c>
      <c r="F294" s="6">
        <v>165</v>
      </c>
      <c r="G294" s="6" t="s">
        <v>1042</v>
      </c>
      <c r="H294" s="6">
        <v>309</v>
      </c>
      <c r="I294" s="7">
        <v>49551662</v>
      </c>
      <c r="J294" s="6" t="s">
        <v>1221</v>
      </c>
      <c r="K294" s="6" t="s">
        <v>822</v>
      </c>
      <c r="L294" s="6" t="s">
        <v>1222</v>
      </c>
      <c r="M294" s="6">
        <v>102338</v>
      </c>
      <c r="N294" s="6">
        <v>921</v>
      </c>
      <c r="O294" s="6" t="s">
        <v>1223</v>
      </c>
      <c r="P294" s="6">
        <v>0</v>
      </c>
      <c r="Q294" s="6" t="s">
        <v>1224</v>
      </c>
      <c r="R294" s="6" t="s">
        <v>1225</v>
      </c>
      <c r="S294" s="6">
        <v>450</v>
      </c>
      <c r="T294" s="6" t="s">
        <v>37</v>
      </c>
      <c r="U294" s="6" t="s">
        <v>370</v>
      </c>
      <c r="V294" s="6" t="s">
        <v>39</v>
      </c>
      <c r="W294" s="7">
        <v>130000000</v>
      </c>
      <c r="X294" s="6">
        <v>2008</v>
      </c>
      <c r="Y294" s="6">
        <v>284</v>
      </c>
      <c r="Z294" s="6">
        <v>6.6</v>
      </c>
      <c r="AA294" s="6">
        <v>2.35</v>
      </c>
      <c r="AB294" s="6">
        <v>0</v>
      </c>
      <c r="AC294" s="7">
        <f>Table13[[#This Row],[gross]]-Table13[[#This Row],[budget]]</f>
        <v>-80448338</v>
      </c>
    </row>
    <row r="295" spans="1:29" ht="12.75">
      <c r="A295" s="6" t="s">
        <v>28</v>
      </c>
      <c r="B295" s="6" t="s">
        <v>13940</v>
      </c>
      <c r="C295" s="6">
        <v>97</v>
      </c>
      <c r="D295" s="6">
        <v>105</v>
      </c>
      <c r="E295" s="6">
        <v>261</v>
      </c>
      <c r="F295" s="6">
        <v>617</v>
      </c>
      <c r="G295" s="6" t="s">
        <v>2788</v>
      </c>
      <c r="H295" s="6">
        <v>783</v>
      </c>
      <c r="I295" s="7">
        <v>2062066</v>
      </c>
      <c r="J295" s="6" t="s">
        <v>1726</v>
      </c>
      <c r="K295" s="6" t="s">
        <v>972</v>
      </c>
      <c r="L295" s="6" t="s">
        <v>16649</v>
      </c>
      <c r="M295" s="6">
        <v>11387</v>
      </c>
      <c r="N295" s="6">
        <v>2684</v>
      </c>
      <c r="O295" s="6" t="s">
        <v>4629</v>
      </c>
      <c r="P295" s="6">
        <v>3</v>
      </c>
      <c r="Q295" s="6" t="s">
        <v>16650</v>
      </c>
      <c r="R295" s="6" t="s">
        <v>16651</v>
      </c>
      <c r="S295" s="6">
        <v>147</v>
      </c>
      <c r="T295" s="6" t="s">
        <v>37</v>
      </c>
      <c r="U295" s="6" t="s">
        <v>38</v>
      </c>
      <c r="V295" s="6" t="s">
        <v>585</v>
      </c>
      <c r="W295" s="7">
        <v>7000000</v>
      </c>
      <c r="X295" s="6">
        <v>2002</v>
      </c>
      <c r="Y295" s="6">
        <v>658</v>
      </c>
      <c r="Z295" s="6">
        <v>6.6</v>
      </c>
      <c r="AA295" s="6">
        <v>1.85</v>
      </c>
      <c r="AB295" s="6">
        <v>357</v>
      </c>
      <c r="AC295" s="7">
        <f>Table13[[#This Row],[gross]]-Table13[[#This Row],[budget]]</f>
        <v>-4937934</v>
      </c>
    </row>
    <row r="296" spans="1:29" ht="12.75">
      <c r="A296" s="6" t="s">
        <v>28</v>
      </c>
      <c r="B296" s="6" t="s">
        <v>5280</v>
      </c>
      <c r="C296" s="6">
        <v>101</v>
      </c>
      <c r="D296" s="6">
        <v>103</v>
      </c>
      <c r="E296" s="6">
        <v>643</v>
      </c>
      <c r="F296" s="6">
        <v>586</v>
      </c>
      <c r="G296" s="6" t="s">
        <v>6531</v>
      </c>
      <c r="H296" s="6">
        <v>24000</v>
      </c>
      <c r="I296" s="7">
        <v>37752931</v>
      </c>
      <c r="J296" s="6" t="s">
        <v>214</v>
      </c>
      <c r="K296" s="6" t="s">
        <v>82</v>
      </c>
      <c r="L296" s="6" t="s">
        <v>6542</v>
      </c>
      <c r="M296" s="6">
        <v>20201</v>
      </c>
      <c r="N296" s="6">
        <v>26938</v>
      </c>
      <c r="O296" s="6" t="s">
        <v>4124</v>
      </c>
      <c r="P296" s="6">
        <v>2</v>
      </c>
      <c r="Q296" s="6" t="s">
        <v>6543</v>
      </c>
      <c r="R296" s="6" t="s">
        <v>6544</v>
      </c>
      <c r="S296" s="6">
        <v>180</v>
      </c>
      <c r="T296" s="6" t="s">
        <v>37</v>
      </c>
      <c r="U296" s="6" t="s">
        <v>38</v>
      </c>
      <c r="V296" s="6" t="s">
        <v>39</v>
      </c>
      <c r="W296" s="7">
        <v>40000000</v>
      </c>
      <c r="X296" s="6">
        <v>2000</v>
      </c>
      <c r="Y296" s="6">
        <v>1000</v>
      </c>
      <c r="Z296" s="6">
        <v>5.5</v>
      </c>
      <c r="AA296" s="6">
        <v>1.85</v>
      </c>
      <c r="AB296" s="6">
        <v>0</v>
      </c>
      <c r="AC296" s="7">
        <f>Table13[[#This Row],[gross]]-Table13[[#This Row],[budget]]</f>
        <v>-2247069</v>
      </c>
    </row>
    <row r="297" spans="1:29" ht="12.75">
      <c r="A297" s="6" t="s">
        <v>28</v>
      </c>
      <c r="B297" s="6" t="s">
        <v>29</v>
      </c>
      <c r="C297" s="6">
        <v>723</v>
      </c>
      <c r="D297" s="6">
        <v>178</v>
      </c>
      <c r="E297" s="6">
        <v>0</v>
      </c>
      <c r="F297" s="6">
        <v>855</v>
      </c>
      <c r="G297" s="6" t="s">
        <v>30</v>
      </c>
      <c r="H297" s="6">
        <v>1000</v>
      </c>
      <c r="I297" s="7">
        <v>760505847</v>
      </c>
      <c r="J297" s="6" t="s">
        <v>31</v>
      </c>
      <c r="K297" s="6" t="s">
        <v>32</v>
      </c>
      <c r="L297" s="6" t="s">
        <v>33</v>
      </c>
      <c r="M297" s="6">
        <v>886204</v>
      </c>
      <c r="N297" s="6">
        <v>4834</v>
      </c>
      <c r="O297" s="6" t="s">
        <v>34</v>
      </c>
      <c r="P297" s="6">
        <v>0</v>
      </c>
      <c r="Q297" s="6" t="s">
        <v>35</v>
      </c>
      <c r="R297" s="6" t="s">
        <v>36</v>
      </c>
      <c r="S297" s="6">
        <v>3054</v>
      </c>
      <c r="T297" s="6" t="s">
        <v>37</v>
      </c>
      <c r="U297" s="6" t="s">
        <v>38</v>
      </c>
      <c r="V297" s="6" t="s">
        <v>39</v>
      </c>
      <c r="W297" s="7">
        <v>237000000</v>
      </c>
      <c r="X297" s="6">
        <v>2009</v>
      </c>
      <c r="Y297" s="6">
        <v>936</v>
      </c>
      <c r="Z297" s="6">
        <v>7.9</v>
      </c>
      <c r="AA297" s="6">
        <v>1.78</v>
      </c>
      <c r="AB297" s="6">
        <v>33000</v>
      </c>
      <c r="AC297" s="7">
        <f>Table13[[#This Row],[gross]]-Table13[[#This Row],[budget]]</f>
        <v>523505847</v>
      </c>
    </row>
    <row r="298" spans="1:29" ht="12.75">
      <c r="A298" s="6" t="s">
        <v>28</v>
      </c>
      <c r="B298" s="6" t="s">
        <v>96</v>
      </c>
      <c r="C298" s="6">
        <v>635</v>
      </c>
      <c r="D298" s="6">
        <v>141</v>
      </c>
      <c r="E298" s="6">
        <v>0</v>
      </c>
      <c r="F298" s="6">
        <v>19000</v>
      </c>
      <c r="G298" s="6" t="s">
        <v>97</v>
      </c>
      <c r="H298" s="6">
        <v>26000</v>
      </c>
      <c r="I298" s="7">
        <v>458991599</v>
      </c>
      <c r="J298" s="6" t="s">
        <v>73</v>
      </c>
      <c r="K298" s="6" t="s">
        <v>98</v>
      </c>
      <c r="L298" s="6" t="s">
        <v>99</v>
      </c>
      <c r="M298" s="6">
        <v>462669</v>
      </c>
      <c r="N298" s="6">
        <v>92000</v>
      </c>
      <c r="O298" s="6" t="s">
        <v>100</v>
      </c>
      <c r="P298" s="6">
        <v>4</v>
      </c>
      <c r="Q298" s="6" t="s">
        <v>101</v>
      </c>
      <c r="R298" s="6" t="s">
        <v>102</v>
      </c>
      <c r="S298" s="6">
        <v>1117</v>
      </c>
      <c r="T298" s="6" t="s">
        <v>37</v>
      </c>
      <c r="U298" s="6" t="s">
        <v>38</v>
      </c>
      <c r="V298" s="6" t="s">
        <v>39</v>
      </c>
      <c r="W298" s="7">
        <v>250000000</v>
      </c>
      <c r="X298" s="6">
        <v>2015</v>
      </c>
      <c r="Y298" s="6">
        <v>21000</v>
      </c>
      <c r="Z298" s="6">
        <v>7.5</v>
      </c>
      <c r="AA298" s="6">
        <v>2.35</v>
      </c>
      <c r="AB298" s="6">
        <v>118000</v>
      </c>
      <c r="AC298" s="7">
        <f>Table13[[#This Row],[gross]]-Table13[[#This Row],[budget]]</f>
        <v>208991599</v>
      </c>
    </row>
    <row r="299" spans="1:29" ht="12.75">
      <c r="A299" s="6" t="s">
        <v>28</v>
      </c>
      <c r="B299" s="6" t="s">
        <v>2331</v>
      </c>
      <c r="C299" s="6">
        <v>247</v>
      </c>
      <c r="D299" s="6">
        <v>109</v>
      </c>
      <c r="E299" s="6">
        <v>545</v>
      </c>
      <c r="F299" s="6">
        <v>727</v>
      </c>
      <c r="G299" s="6" t="s">
        <v>963</v>
      </c>
      <c r="H299" s="6">
        <v>886</v>
      </c>
      <c r="I299" s="7">
        <v>80281096</v>
      </c>
      <c r="J299" s="6" t="s">
        <v>2208</v>
      </c>
      <c r="K299" s="6" t="s">
        <v>2232</v>
      </c>
      <c r="L299" s="6" t="s">
        <v>3358</v>
      </c>
      <c r="M299" s="6">
        <v>143628</v>
      </c>
      <c r="N299" s="6">
        <v>3222</v>
      </c>
      <c r="O299" s="6" t="s">
        <v>3359</v>
      </c>
      <c r="P299" s="6">
        <v>0</v>
      </c>
      <c r="Q299" s="6" t="s">
        <v>3360</v>
      </c>
      <c r="R299" s="6" t="s">
        <v>3361</v>
      </c>
      <c r="S299" s="6">
        <v>1283</v>
      </c>
      <c r="T299" s="6" t="s">
        <v>37</v>
      </c>
      <c r="U299" s="6" t="s">
        <v>38</v>
      </c>
      <c r="V299" s="6" t="s">
        <v>39</v>
      </c>
      <c r="W299" s="7">
        <v>60000000</v>
      </c>
      <c r="X299" s="6">
        <v>2004</v>
      </c>
      <c r="Y299" s="6">
        <v>766</v>
      </c>
      <c r="Z299" s="6">
        <v>5.6</v>
      </c>
      <c r="AA299" s="6">
        <v>2.35</v>
      </c>
      <c r="AB299" s="6">
        <v>0</v>
      </c>
      <c r="AC299" s="7">
        <f>Table13[[#This Row],[gross]]-Table13[[#This Row],[budget]]</f>
        <v>20281096</v>
      </c>
    </row>
    <row r="300" spans="1:29" ht="12.75">
      <c r="A300" s="6" t="s">
        <v>28</v>
      </c>
      <c r="B300" s="6" t="s">
        <v>15823</v>
      </c>
      <c r="C300" s="6">
        <v>133</v>
      </c>
      <c r="D300" s="6">
        <v>84</v>
      </c>
      <c r="E300" s="6">
        <v>8</v>
      </c>
      <c r="F300" s="6">
        <v>896</v>
      </c>
      <c r="G300" s="6" t="s">
        <v>6157</v>
      </c>
      <c r="H300" s="6">
        <v>4000</v>
      </c>
      <c r="I300" s="7">
        <v>14373825</v>
      </c>
      <c r="J300" s="6" t="s">
        <v>2215</v>
      </c>
      <c r="K300" s="6" t="s">
        <v>1434</v>
      </c>
      <c r="L300" s="6" t="s">
        <v>15824</v>
      </c>
      <c r="M300" s="6">
        <v>63216</v>
      </c>
      <c r="N300" s="6">
        <v>6954</v>
      </c>
      <c r="O300" s="6" t="s">
        <v>4236</v>
      </c>
      <c r="P300" s="6">
        <v>0</v>
      </c>
      <c r="Q300" s="6" t="s">
        <v>15825</v>
      </c>
      <c r="R300" s="6" t="s">
        <v>15826</v>
      </c>
      <c r="S300" s="6">
        <v>196</v>
      </c>
      <c r="T300" s="6" t="s">
        <v>37</v>
      </c>
      <c r="U300" s="6" t="s">
        <v>38</v>
      </c>
      <c r="V300" s="6" t="s">
        <v>585</v>
      </c>
      <c r="W300" s="7">
        <v>8600000</v>
      </c>
      <c r="X300" s="6">
        <v>2007</v>
      </c>
      <c r="Y300" s="6">
        <v>922</v>
      </c>
      <c r="Z300" s="6">
        <v>6.5</v>
      </c>
      <c r="AA300" s="6">
        <v>2.35</v>
      </c>
      <c r="AB300" s="6">
        <v>0</v>
      </c>
      <c r="AC300" s="7">
        <f>Table13[[#This Row],[gross]]-Table13[[#This Row],[budget]]</f>
        <v>5773825</v>
      </c>
    </row>
    <row r="301" spans="1:29" ht="12.75">
      <c r="A301" s="6" t="s">
        <v>28</v>
      </c>
      <c r="B301" s="6" t="s">
        <v>48</v>
      </c>
      <c r="C301" s="6">
        <v>217</v>
      </c>
      <c r="D301" s="6">
        <v>98</v>
      </c>
      <c r="E301" s="6">
        <v>0</v>
      </c>
      <c r="F301" s="6">
        <v>374</v>
      </c>
      <c r="G301" s="6" t="s">
        <v>7588</v>
      </c>
      <c r="H301" s="6">
        <v>925</v>
      </c>
      <c r="I301" s="7">
        <v>9430988</v>
      </c>
      <c r="J301" s="6" t="s">
        <v>1415</v>
      </c>
      <c r="K301" s="6" t="s">
        <v>1802</v>
      </c>
      <c r="L301" s="6" t="s">
        <v>10604</v>
      </c>
      <c r="M301" s="6">
        <v>45992</v>
      </c>
      <c r="N301" s="6">
        <v>1997</v>
      </c>
      <c r="O301" s="6" t="s">
        <v>7514</v>
      </c>
      <c r="P301" s="6">
        <v>2</v>
      </c>
      <c r="Q301" s="6" t="s">
        <v>10605</v>
      </c>
      <c r="R301" s="6" t="s">
        <v>10606</v>
      </c>
      <c r="S301" s="6">
        <v>115</v>
      </c>
      <c r="T301" s="6" t="s">
        <v>37</v>
      </c>
      <c r="U301" s="6" t="s">
        <v>38</v>
      </c>
      <c r="V301" s="6" t="s">
        <v>585</v>
      </c>
      <c r="W301" s="7">
        <v>17000000</v>
      </c>
      <c r="X301" s="6">
        <v>2009</v>
      </c>
      <c r="Y301" s="6">
        <v>472</v>
      </c>
      <c r="Z301" s="6">
        <v>7.1</v>
      </c>
      <c r="AA301" s="6">
        <v>2.35</v>
      </c>
      <c r="AB301" s="6">
        <v>7000</v>
      </c>
      <c r="AC301" s="7">
        <f>Table13[[#This Row],[gross]]-Table13[[#This Row],[budget]]</f>
        <v>-7569012</v>
      </c>
    </row>
    <row r="302" spans="1:29" ht="12.75">
      <c r="A302" s="6" t="s">
        <v>28</v>
      </c>
      <c r="B302" s="6" t="s">
        <v>22482</v>
      </c>
      <c r="C302" s="6">
        <v>15</v>
      </c>
      <c r="D302" s="6">
        <v>102</v>
      </c>
      <c r="E302" s="6">
        <v>95</v>
      </c>
      <c r="I302" s="7">
        <v>16892</v>
      </c>
      <c r="J302" s="6" t="s">
        <v>67</v>
      </c>
      <c r="L302" s="6" t="s">
        <v>23071</v>
      </c>
      <c r="M302" s="6">
        <v>341</v>
      </c>
      <c r="N302" s="6">
        <v>0</v>
      </c>
      <c r="P302" s="6">
        <v>0</v>
      </c>
      <c r="Q302" s="6" t="s">
        <v>23072</v>
      </c>
      <c r="R302" s="6" t="s">
        <v>23073</v>
      </c>
      <c r="S302" s="6">
        <v>12</v>
      </c>
      <c r="T302" s="6" t="s">
        <v>37</v>
      </c>
      <c r="U302" s="6" t="s">
        <v>5612</v>
      </c>
      <c r="W302" s="7">
        <v>300000</v>
      </c>
      <c r="X302" s="6">
        <v>2001</v>
      </c>
      <c r="Z302" s="6">
        <v>7.6</v>
      </c>
      <c r="AA302" s="6">
        <v>1.85</v>
      </c>
      <c r="AB302" s="6">
        <v>379</v>
      </c>
      <c r="AC302" s="7">
        <f>Table13[[#This Row],[gross]]-Table13[[#This Row],[budget]]</f>
        <v>-283108</v>
      </c>
    </row>
    <row r="303" spans="1:29" ht="12.75">
      <c r="A303" s="6" t="s">
        <v>28</v>
      </c>
      <c r="B303" s="6" t="s">
        <v>6909</v>
      </c>
      <c r="C303" s="6">
        <v>44</v>
      </c>
      <c r="D303" s="6">
        <v>159</v>
      </c>
      <c r="E303" s="6">
        <v>50</v>
      </c>
      <c r="F303" s="6">
        <v>72</v>
      </c>
      <c r="G303" s="6" t="s">
        <v>6910</v>
      </c>
      <c r="H303" s="6">
        <v>218</v>
      </c>
      <c r="I303" s="7">
        <v>6498000</v>
      </c>
      <c r="J303" s="6" t="s">
        <v>6911</v>
      </c>
      <c r="K303" s="6" t="s">
        <v>6912</v>
      </c>
      <c r="L303" s="6" t="s">
        <v>6913</v>
      </c>
      <c r="M303" s="6">
        <v>62756</v>
      </c>
      <c r="N303" s="6">
        <v>554</v>
      </c>
      <c r="O303" s="6" t="s">
        <v>6914</v>
      </c>
      <c r="P303" s="6">
        <v>1</v>
      </c>
      <c r="Q303" s="6" t="s">
        <v>6915</v>
      </c>
      <c r="R303" s="6" t="s">
        <v>6916</v>
      </c>
      <c r="S303" s="6">
        <v>410</v>
      </c>
      <c r="T303" s="6" t="s">
        <v>6917</v>
      </c>
      <c r="U303" s="6" t="s">
        <v>5612</v>
      </c>
      <c r="W303" s="7">
        <v>18026148</v>
      </c>
      <c r="X303" s="6">
        <v>2015</v>
      </c>
      <c r="Y303" s="6">
        <v>133</v>
      </c>
      <c r="Z303" s="6">
        <v>8.4</v>
      </c>
      <c r="AA303" s="6">
        <v>1.85</v>
      </c>
      <c r="AB303" s="6">
        <v>21000</v>
      </c>
      <c r="AC303" s="7">
        <f>Table13[[#This Row],[gross]]-Table13[[#This Row],[budget]]</f>
        <v>-11528148</v>
      </c>
    </row>
    <row r="304" spans="1:29" ht="12.75">
      <c r="A304" s="6" t="s">
        <v>28</v>
      </c>
      <c r="B304" s="6" t="s">
        <v>8213</v>
      </c>
      <c r="C304" s="6">
        <v>79</v>
      </c>
      <c r="D304" s="6">
        <v>91</v>
      </c>
      <c r="E304" s="6">
        <v>108</v>
      </c>
      <c r="F304" s="6">
        <v>204</v>
      </c>
      <c r="G304" s="6" t="s">
        <v>8214</v>
      </c>
      <c r="H304" s="6">
        <v>405</v>
      </c>
      <c r="I304" s="7">
        <v>66600000</v>
      </c>
      <c r="J304" s="6" t="s">
        <v>3932</v>
      </c>
      <c r="K304" s="6" t="s">
        <v>3991</v>
      </c>
      <c r="L304" s="6" t="s">
        <v>8215</v>
      </c>
      <c r="M304" s="6">
        <v>94435</v>
      </c>
      <c r="N304" s="6">
        <v>1185</v>
      </c>
      <c r="O304" s="6" t="s">
        <v>6479</v>
      </c>
      <c r="P304" s="6">
        <v>0</v>
      </c>
      <c r="Q304" s="6" t="s">
        <v>8216</v>
      </c>
      <c r="R304" s="6" t="s">
        <v>8217</v>
      </c>
      <c r="S304" s="6">
        <v>182</v>
      </c>
      <c r="T304" s="6" t="s">
        <v>37</v>
      </c>
      <c r="U304" s="6" t="s">
        <v>370</v>
      </c>
      <c r="V304" s="6" t="s">
        <v>277</v>
      </c>
      <c r="W304" s="7">
        <v>30000000</v>
      </c>
      <c r="X304" s="6">
        <v>1995</v>
      </c>
      <c r="Y304" s="6">
        <v>368</v>
      </c>
      <c r="Z304" s="6">
        <v>6.8</v>
      </c>
      <c r="AA304" s="6">
        <v>1.85</v>
      </c>
      <c r="AB304" s="6">
        <v>5000</v>
      </c>
      <c r="AC304" s="7">
        <f>Table13[[#This Row],[gross]]-Table13[[#This Row],[budget]]</f>
        <v>36600000</v>
      </c>
    </row>
    <row r="305" spans="1:29" ht="12.75">
      <c r="A305" s="6" t="s">
        <v>28</v>
      </c>
      <c r="B305" s="6" t="s">
        <v>845</v>
      </c>
      <c r="C305" s="6">
        <v>61</v>
      </c>
      <c r="D305" s="6">
        <v>97</v>
      </c>
      <c r="E305" s="6">
        <v>750</v>
      </c>
      <c r="F305" s="6">
        <v>231</v>
      </c>
      <c r="G305" s="6" t="s">
        <v>2315</v>
      </c>
      <c r="H305" s="6">
        <v>1000</v>
      </c>
      <c r="I305" s="7">
        <v>18318000</v>
      </c>
      <c r="J305" s="6" t="s">
        <v>2449</v>
      </c>
      <c r="K305" s="6" t="s">
        <v>2865</v>
      </c>
      <c r="L305" s="6" t="s">
        <v>2866</v>
      </c>
      <c r="M305" s="6">
        <v>24868</v>
      </c>
      <c r="N305" s="6">
        <v>2521</v>
      </c>
      <c r="O305" s="6" t="s">
        <v>2867</v>
      </c>
      <c r="P305" s="6">
        <v>0</v>
      </c>
      <c r="Q305" s="6" t="s">
        <v>2868</v>
      </c>
      <c r="R305" s="6" t="s">
        <v>2869</v>
      </c>
      <c r="S305" s="6">
        <v>216</v>
      </c>
      <c r="T305" s="6" t="s">
        <v>37</v>
      </c>
      <c r="U305" s="6" t="s">
        <v>370</v>
      </c>
      <c r="V305" s="6" t="s">
        <v>277</v>
      </c>
      <c r="W305" s="7">
        <v>80000000</v>
      </c>
      <c r="X305" s="6">
        <v>1998</v>
      </c>
      <c r="Y305" s="6">
        <v>971</v>
      </c>
      <c r="Z305" s="6">
        <v>5.8</v>
      </c>
      <c r="AA305" s="6">
        <v>1.85</v>
      </c>
      <c r="AB305" s="6">
        <v>964</v>
      </c>
      <c r="AC305" s="7">
        <f>Table13[[#This Row],[gross]]-Table13[[#This Row],[budget]]</f>
        <v>-61682000</v>
      </c>
    </row>
    <row r="306" spans="1:29" ht="12.75">
      <c r="A306" s="6" t="s">
        <v>28</v>
      </c>
      <c r="B306" s="6" t="s">
        <v>1133</v>
      </c>
      <c r="C306" s="6">
        <v>285</v>
      </c>
      <c r="D306" s="6">
        <v>143</v>
      </c>
      <c r="E306" s="6">
        <v>0</v>
      </c>
      <c r="F306" s="6">
        <v>51</v>
      </c>
      <c r="G306" s="6" t="s">
        <v>10857</v>
      </c>
      <c r="H306" s="6">
        <v>11000</v>
      </c>
      <c r="I306" s="7">
        <v>34300771</v>
      </c>
      <c r="J306" s="6" t="s">
        <v>3409</v>
      </c>
      <c r="K306" s="6" t="s">
        <v>340</v>
      </c>
      <c r="L306" s="6" t="s">
        <v>10858</v>
      </c>
      <c r="M306" s="6">
        <v>243799</v>
      </c>
      <c r="N306" s="6">
        <v>11248</v>
      </c>
      <c r="O306" s="6" t="s">
        <v>10859</v>
      </c>
      <c r="P306" s="6">
        <v>3</v>
      </c>
      <c r="Q306" s="6" t="s">
        <v>10860</v>
      </c>
      <c r="R306" s="6" t="s">
        <v>10861</v>
      </c>
      <c r="S306" s="6">
        <v>908</v>
      </c>
      <c r="T306" s="6" t="s">
        <v>37</v>
      </c>
      <c r="U306" s="6" t="s">
        <v>1465</v>
      </c>
      <c r="V306" s="6" t="s">
        <v>585</v>
      </c>
      <c r="W306" s="7">
        <v>25000000</v>
      </c>
      <c r="X306" s="6">
        <v>2006</v>
      </c>
      <c r="Y306" s="6">
        <v>119</v>
      </c>
      <c r="Z306" s="6">
        <v>7.5</v>
      </c>
      <c r="AA306" s="6">
        <v>1.85</v>
      </c>
      <c r="AB306" s="6">
        <v>0</v>
      </c>
      <c r="AC306" s="7">
        <f>Table13[[#This Row],[gross]]-Table13[[#This Row],[budget]]</f>
        <v>9300771</v>
      </c>
    </row>
    <row r="307" spans="1:29" ht="12.75">
      <c r="A307" s="6" t="s">
        <v>747</v>
      </c>
      <c r="B307" s="6" t="s">
        <v>2943</v>
      </c>
      <c r="C307" s="6">
        <v>41</v>
      </c>
      <c r="D307" s="6">
        <v>130</v>
      </c>
      <c r="E307" s="6">
        <v>309</v>
      </c>
      <c r="F307" s="6">
        <v>522</v>
      </c>
      <c r="G307" s="6" t="s">
        <v>1140</v>
      </c>
      <c r="H307" s="6">
        <v>939</v>
      </c>
      <c r="I307" s="7">
        <v>28734552</v>
      </c>
      <c r="J307" s="6" t="s">
        <v>5274</v>
      </c>
      <c r="K307" s="6" t="s">
        <v>5450</v>
      </c>
      <c r="L307" s="6" t="s">
        <v>12437</v>
      </c>
      <c r="M307" s="6">
        <v>9566</v>
      </c>
      <c r="N307" s="6">
        <v>3107</v>
      </c>
      <c r="O307" s="6" t="s">
        <v>12438</v>
      </c>
      <c r="P307" s="6">
        <v>2</v>
      </c>
      <c r="Q307" s="6" t="s">
        <v>12439</v>
      </c>
      <c r="R307" s="6" t="s">
        <v>12440</v>
      </c>
      <c r="S307" s="6">
        <v>81</v>
      </c>
      <c r="T307" s="6" t="s">
        <v>37</v>
      </c>
      <c r="U307" s="6" t="s">
        <v>38</v>
      </c>
      <c r="V307" s="6" t="s">
        <v>585</v>
      </c>
      <c r="W307" s="7">
        <v>16000000</v>
      </c>
      <c r="X307" s="6">
        <v>2001</v>
      </c>
      <c r="Y307" s="6">
        <v>881</v>
      </c>
      <c r="Z307" s="6">
        <v>6.4</v>
      </c>
      <c r="AA307" s="6">
        <v>1.85</v>
      </c>
      <c r="AB307" s="6">
        <v>1000</v>
      </c>
      <c r="AC307" s="7">
        <f>Table13[[#This Row],[gross]]-Table13[[#This Row],[budget]]</f>
        <v>12734552</v>
      </c>
    </row>
    <row r="308" spans="1:29" ht="12.75">
      <c r="A308" s="6" t="s">
        <v>28</v>
      </c>
      <c r="B308" s="6" t="s">
        <v>11263</v>
      </c>
      <c r="C308" s="6">
        <v>45</v>
      </c>
      <c r="D308" s="6">
        <v>97</v>
      </c>
      <c r="E308" s="6">
        <v>84</v>
      </c>
      <c r="F308" s="6">
        <v>782</v>
      </c>
      <c r="G308" s="6" t="s">
        <v>10629</v>
      </c>
      <c r="H308" s="6">
        <v>899</v>
      </c>
      <c r="I308" s="7">
        <v>27141959</v>
      </c>
      <c r="J308" s="6" t="s">
        <v>13716</v>
      </c>
      <c r="K308" s="6" t="s">
        <v>3931</v>
      </c>
      <c r="L308" s="6" t="s">
        <v>13717</v>
      </c>
      <c r="M308" s="6">
        <v>19547</v>
      </c>
      <c r="N308" s="6">
        <v>2936</v>
      </c>
      <c r="O308" s="6" t="s">
        <v>1725</v>
      </c>
      <c r="P308" s="6">
        <v>2</v>
      </c>
      <c r="Q308" s="6" t="s">
        <v>13718</v>
      </c>
      <c r="R308" s="6" t="s">
        <v>13719</v>
      </c>
      <c r="S308" s="6">
        <v>168</v>
      </c>
      <c r="T308" s="6" t="s">
        <v>37</v>
      </c>
      <c r="U308" s="6" t="s">
        <v>38</v>
      </c>
      <c r="V308" s="6" t="s">
        <v>95</v>
      </c>
      <c r="W308" s="7">
        <v>18000000</v>
      </c>
      <c r="X308" s="6">
        <v>1999</v>
      </c>
      <c r="Y308" s="6">
        <v>842</v>
      </c>
      <c r="Z308" s="6">
        <v>2.5</v>
      </c>
      <c r="AA308" s="6">
        <v>1.85</v>
      </c>
      <c r="AB308" s="6">
        <v>0</v>
      </c>
      <c r="AC308" s="7">
        <f>Table13[[#This Row],[gross]]-Table13[[#This Row],[budget]]</f>
        <v>9141959</v>
      </c>
    </row>
    <row r="309" spans="1:29" ht="12.75">
      <c r="A309" s="6" t="s">
        <v>28</v>
      </c>
      <c r="B309" s="6" t="s">
        <v>8235</v>
      </c>
      <c r="C309" s="6">
        <v>145</v>
      </c>
      <c r="D309" s="6">
        <v>99</v>
      </c>
      <c r="E309" s="6">
        <v>5</v>
      </c>
      <c r="F309" s="6">
        <v>966</v>
      </c>
      <c r="G309" s="6" t="s">
        <v>479</v>
      </c>
      <c r="H309" s="6">
        <v>2000</v>
      </c>
      <c r="I309" s="7">
        <v>60269340</v>
      </c>
      <c r="J309" s="6" t="s">
        <v>1681</v>
      </c>
      <c r="K309" s="6" t="s">
        <v>4799</v>
      </c>
      <c r="L309" s="6" t="s">
        <v>8236</v>
      </c>
      <c r="M309" s="6">
        <v>34079</v>
      </c>
      <c r="N309" s="6">
        <v>6930</v>
      </c>
      <c r="O309" s="6" t="s">
        <v>3897</v>
      </c>
      <c r="P309" s="6">
        <v>2</v>
      </c>
      <c r="Q309" s="6" t="s">
        <v>8237</v>
      </c>
      <c r="R309" s="6" t="s">
        <v>8238</v>
      </c>
      <c r="S309" s="6">
        <v>97</v>
      </c>
      <c r="T309" s="6" t="s">
        <v>37</v>
      </c>
      <c r="U309" s="6" t="s">
        <v>38</v>
      </c>
      <c r="V309" s="6" t="s">
        <v>39</v>
      </c>
      <c r="W309" s="7">
        <v>30000000</v>
      </c>
      <c r="X309" s="6">
        <v>2008</v>
      </c>
      <c r="Y309" s="6">
        <v>1000</v>
      </c>
      <c r="Z309" s="6">
        <v>6</v>
      </c>
      <c r="AA309" s="6">
        <v>1.85</v>
      </c>
      <c r="AB309" s="6">
        <v>0</v>
      </c>
      <c r="AC309" s="7">
        <f>Table13[[#This Row],[gross]]-Table13[[#This Row],[budget]]</f>
        <v>30269340</v>
      </c>
    </row>
    <row r="310" spans="1:29" ht="12.75">
      <c r="A310" s="6" t="s">
        <v>28</v>
      </c>
      <c r="B310" s="6" t="s">
        <v>5896</v>
      </c>
      <c r="C310" s="6">
        <v>164</v>
      </c>
      <c r="D310" s="6">
        <v>101</v>
      </c>
      <c r="E310" s="6">
        <v>326</v>
      </c>
      <c r="F310" s="6">
        <v>510</v>
      </c>
      <c r="G310" s="6" t="s">
        <v>3518</v>
      </c>
      <c r="H310" s="6">
        <v>14000</v>
      </c>
      <c r="I310" s="7">
        <v>22531698</v>
      </c>
      <c r="J310" s="6" t="s">
        <v>227</v>
      </c>
      <c r="K310" s="6" t="s">
        <v>337</v>
      </c>
      <c r="L310" s="6" t="s">
        <v>5897</v>
      </c>
      <c r="M310" s="6">
        <v>81523</v>
      </c>
      <c r="N310" s="6">
        <v>15990</v>
      </c>
      <c r="O310" s="6" t="s">
        <v>5898</v>
      </c>
      <c r="P310" s="6">
        <v>0</v>
      </c>
      <c r="Q310" s="6" t="s">
        <v>5899</v>
      </c>
      <c r="R310" s="6" t="s">
        <v>5900</v>
      </c>
      <c r="S310" s="6">
        <v>214</v>
      </c>
      <c r="T310" s="6" t="s">
        <v>37</v>
      </c>
      <c r="U310" s="6" t="s">
        <v>1465</v>
      </c>
      <c r="V310" s="6" t="s">
        <v>39</v>
      </c>
      <c r="W310" s="7">
        <v>70000000</v>
      </c>
      <c r="X310" s="6">
        <v>2008</v>
      </c>
      <c r="Y310" s="6">
        <v>844</v>
      </c>
      <c r="Z310" s="6">
        <v>5.6</v>
      </c>
      <c r="AA310" s="6">
        <v>2.35</v>
      </c>
      <c r="AB310" s="6">
        <v>0</v>
      </c>
      <c r="AC310" s="7">
        <f>Table13[[#This Row],[gross]]-Table13[[#This Row],[budget]]</f>
        <v>-47468302</v>
      </c>
    </row>
    <row r="311" spans="1:29" ht="12.75">
      <c r="A311" s="6" t="s">
        <v>28</v>
      </c>
      <c r="B311" s="6" t="s">
        <v>5433</v>
      </c>
      <c r="C311" s="6">
        <v>22</v>
      </c>
      <c r="D311" s="6">
        <v>99</v>
      </c>
      <c r="E311" s="6">
        <v>32</v>
      </c>
      <c r="F311" s="6">
        <v>479</v>
      </c>
      <c r="G311" s="6" t="s">
        <v>5434</v>
      </c>
      <c r="H311" s="6">
        <v>1000</v>
      </c>
      <c r="I311" s="7">
        <v>16671505</v>
      </c>
      <c r="J311" s="6" t="s">
        <v>5435</v>
      </c>
      <c r="K311" s="6" t="s">
        <v>308</v>
      </c>
      <c r="L311" s="6" t="s">
        <v>5436</v>
      </c>
      <c r="M311" s="6">
        <v>33186</v>
      </c>
      <c r="N311" s="6">
        <v>2949</v>
      </c>
      <c r="O311" s="6" t="s">
        <v>4510</v>
      </c>
      <c r="P311" s="6">
        <v>1</v>
      </c>
      <c r="Q311" s="6" t="s">
        <v>5437</v>
      </c>
      <c r="R311" s="6" t="s">
        <v>5438</v>
      </c>
      <c r="S311" s="6">
        <v>78</v>
      </c>
      <c r="T311" s="6" t="s">
        <v>37</v>
      </c>
      <c r="U311" s="6" t="s">
        <v>38</v>
      </c>
      <c r="V311" s="6" t="s">
        <v>95</v>
      </c>
      <c r="W311" s="7">
        <v>50000000</v>
      </c>
      <c r="X311" s="6">
        <v>1994</v>
      </c>
      <c r="Y311" s="6">
        <v>619</v>
      </c>
      <c r="Z311" s="6">
        <v>5.9</v>
      </c>
      <c r="AA311" s="6">
        <v>1.85</v>
      </c>
      <c r="AB311" s="6">
        <v>0</v>
      </c>
      <c r="AC311" s="7">
        <f>Table13[[#This Row],[gross]]-Table13[[#This Row],[budget]]</f>
        <v>-33328495</v>
      </c>
    </row>
    <row r="312" spans="1:29" ht="12.75">
      <c r="A312" s="6" t="s">
        <v>28</v>
      </c>
      <c r="B312" s="6" t="s">
        <v>19477</v>
      </c>
      <c r="C312" s="6">
        <v>156</v>
      </c>
      <c r="D312" s="6">
        <v>87</v>
      </c>
      <c r="E312" s="6">
        <v>21</v>
      </c>
      <c r="F312" s="6">
        <v>416</v>
      </c>
      <c r="G312" s="6" t="s">
        <v>1543</v>
      </c>
      <c r="H312" s="6">
        <v>4000</v>
      </c>
      <c r="I312" s="7">
        <v>418268</v>
      </c>
      <c r="J312" s="6" t="s">
        <v>1681</v>
      </c>
      <c r="K312" s="6" t="s">
        <v>84</v>
      </c>
      <c r="L312" s="6" t="s">
        <v>19478</v>
      </c>
      <c r="M312" s="6">
        <v>37156</v>
      </c>
      <c r="N312" s="6">
        <v>8353</v>
      </c>
      <c r="O312" s="6" t="s">
        <v>19479</v>
      </c>
      <c r="P312" s="6">
        <v>3</v>
      </c>
      <c r="Q312" s="6" t="s">
        <v>19480</v>
      </c>
      <c r="R312" s="6" t="s">
        <v>19481</v>
      </c>
      <c r="S312" s="6">
        <v>129</v>
      </c>
      <c r="T312" s="6" t="s">
        <v>37</v>
      </c>
      <c r="U312" s="6" t="s">
        <v>38</v>
      </c>
      <c r="V312" s="6" t="s">
        <v>585</v>
      </c>
      <c r="W312" s="7">
        <v>3000000</v>
      </c>
      <c r="X312" s="6">
        <v>2012</v>
      </c>
      <c r="Y312" s="6">
        <v>3000</v>
      </c>
      <c r="Z312" s="6">
        <v>5.3</v>
      </c>
      <c r="AA312" s="6">
        <v>2.35</v>
      </c>
      <c r="AB312" s="6">
        <v>0</v>
      </c>
      <c r="AC312" s="7">
        <f>Table13[[#This Row],[gross]]-Table13[[#This Row],[budget]]</f>
        <v>-2581732</v>
      </c>
    </row>
    <row r="313" spans="1:29" ht="12.75">
      <c r="A313" s="6" t="s">
        <v>28</v>
      </c>
      <c r="B313" s="6" t="s">
        <v>435</v>
      </c>
      <c r="C313" s="6">
        <v>125</v>
      </c>
      <c r="D313" s="6">
        <v>108</v>
      </c>
      <c r="E313" s="6">
        <v>0</v>
      </c>
      <c r="F313" s="6">
        <v>690</v>
      </c>
      <c r="G313" s="6" t="s">
        <v>6254</v>
      </c>
      <c r="H313" s="6">
        <v>1000</v>
      </c>
      <c r="I313" s="7">
        <v>118500000</v>
      </c>
      <c r="J313" s="6" t="s">
        <v>1875</v>
      </c>
      <c r="K313" s="6" t="s">
        <v>3756</v>
      </c>
      <c r="L313" s="6" t="s">
        <v>6255</v>
      </c>
      <c r="M313" s="6">
        <v>340085</v>
      </c>
      <c r="N313" s="6">
        <v>3660</v>
      </c>
      <c r="O313" s="6" t="s">
        <v>6256</v>
      </c>
      <c r="P313" s="6">
        <v>0</v>
      </c>
      <c r="Q313" s="6" t="s">
        <v>6257</v>
      </c>
      <c r="R313" s="6" t="s">
        <v>6258</v>
      </c>
      <c r="S313" s="6">
        <v>327</v>
      </c>
      <c r="T313" s="6" t="s">
        <v>37</v>
      </c>
      <c r="U313" s="6" t="s">
        <v>38</v>
      </c>
      <c r="V313" s="6" t="s">
        <v>95</v>
      </c>
      <c r="W313" s="7">
        <v>40000000</v>
      </c>
      <c r="X313" s="6">
        <v>1989</v>
      </c>
      <c r="Y313" s="6">
        <v>869</v>
      </c>
      <c r="Z313" s="6">
        <v>7.8</v>
      </c>
      <c r="AA313" s="6">
        <v>1.85</v>
      </c>
      <c r="AB313" s="6">
        <v>12000</v>
      </c>
      <c r="AC313" s="7">
        <f>Table13[[#This Row],[gross]]-Table13[[#This Row],[budget]]</f>
        <v>78500000</v>
      </c>
    </row>
    <row r="314" spans="1:29" ht="12.75">
      <c r="A314" s="6" t="s">
        <v>28</v>
      </c>
      <c r="B314" s="6" t="s">
        <v>435</v>
      </c>
      <c r="C314" s="6">
        <v>111</v>
      </c>
      <c r="D314" s="6">
        <v>118</v>
      </c>
      <c r="E314" s="6">
        <v>0</v>
      </c>
      <c r="F314" s="6">
        <v>690</v>
      </c>
      <c r="G314" s="6" t="s">
        <v>6254</v>
      </c>
      <c r="H314" s="6">
        <v>1000</v>
      </c>
      <c r="I314" s="7">
        <v>87666629</v>
      </c>
      <c r="J314" s="6" t="s">
        <v>6314</v>
      </c>
      <c r="K314" s="6" t="s">
        <v>3756</v>
      </c>
      <c r="L314" s="6" t="s">
        <v>6315</v>
      </c>
      <c r="M314" s="6">
        <v>283480</v>
      </c>
      <c r="N314" s="6">
        <v>3986</v>
      </c>
      <c r="O314" s="6" t="s">
        <v>6256</v>
      </c>
      <c r="P314" s="6">
        <v>0</v>
      </c>
      <c r="Q314" s="6" t="s">
        <v>6316</v>
      </c>
      <c r="R314" s="6" t="s">
        <v>6317</v>
      </c>
      <c r="S314" s="6">
        <v>263</v>
      </c>
      <c r="T314" s="6" t="s">
        <v>37</v>
      </c>
      <c r="U314" s="6" t="s">
        <v>38</v>
      </c>
      <c r="V314" s="6" t="s">
        <v>95</v>
      </c>
      <c r="W314" s="7">
        <v>40000000</v>
      </c>
      <c r="X314" s="6">
        <v>1990</v>
      </c>
      <c r="Y314" s="6">
        <v>869</v>
      </c>
      <c r="Z314" s="6">
        <v>7.4</v>
      </c>
      <c r="AA314" s="6">
        <v>1.37</v>
      </c>
      <c r="AB314" s="6">
        <v>0</v>
      </c>
      <c r="AC314" s="7">
        <f>Table13[[#This Row],[gross]]-Table13[[#This Row],[budget]]</f>
        <v>47666629</v>
      </c>
    </row>
    <row r="315" spans="1:29" ht="12.75">
      <c r="A315" s="6" t="s">
        <v>28</v>
      </c>
      <c r="B315" s="6" t="s">
        <v>435</v>
      </c>
      <c r="C315" s="6">
        <v>198</v>
      </c>
      <c r="D315" s="6">
        <v>116</v>
      </c>
      <c r="E315" s="6">
        <v>0</v>
      </c>
      <c r="F315" s="6">
        <v>459</v>
      </c>
      <c r="G315" s="6" t="s">
        <v>6256</v>
      </c>
      <c r="H315" s="6">
        <v>1000</v>
      </c>
      <c r="I315" s="7">
        <v>210609762</v>
      </c>
      <c r="J315" s="6" t="s">
        <v>1875</v>
      </c>
      <c r="K315" s="6" t="s">
        <v>3756</v>
      </c>
      <c r="L315" s="6" t="s">
        <v>11581</v>
      </c>
      <c r="M315" s="6">
        <v>732212</v>
      </c>
      <c r="N315" s="6">
        <v>3230</v>
      </c>
      <c r="O315" s="6" t="s">
        <v>11582</v>
      </c>
      <c r="P315" s="6">
        <v>0</v>
      </c>
      <c r="Q315" s="6" t="s">
        <v>11583</v>
      </c>
      <c r="R315" s="6" t="s">
        <v>11584</v>
      </c>
      <c r="S315" s="6">
        <v>809</v>
      </c>
      <c r="T315" s="6" t="s">
        <v>37</v>
      </c>
      <c r="U315" s="6" t="s">
        <v>38</v>
      </c>
      <c r="V315" s="6" t="s">
        <v>95</v>
      </c>
      <c r="W315" s="7">
        <v>19000000</v>
      </c>
      <c r="X315" s="6">
        <v>1985</v>
      </c>
      <c r="Y315" s="6">
        <v>690</v>
      </c>
      <c r="Z315" s="6">
        <v>8.5</v>
      </c>
      <c r="AA315" s="6">
        <v>1.18</v>
      </c>
      <c r="AB315" s="6">
        <v>39000</v>
      </c>
      <c r="AC315" s="7">
        <f>Table13[[#This Row],[gross]]-Table13[[#This Row],[budget]]</f>
        <v>191609762</v>
      </c>
    </row>
    <row r="316" spans="1:29" ht="12.75">
      <c r="A316" s="6" t="s">
        <v>28</v>
      </c>
      <c r="B316" s="6" t="s">
        <v>278</v>
      </c>
      <c r="C316" s="6">
        <v>94</v>
      </c>
      <c r="D316" s="6">
        <v>147</v>
      </c>
      <c r="E316" s="6">
        <v>0</v>
      </c>
      <c r="F316" s="6">
        <v>877</v>
      </c>
      <c r="G316" s="6" t="s">
        <v>1188</v>
      </c>
      <c r="H316" s="6">
        <v>10000</v>
      </c>
      <c r="I316" s="7">
        <v>138396624</v>
      </c>
      <c r="J316" s="6" t="s">
        <v>422</v>
      </c>
      <c r="K316" s="6" t="s">
        <v>166</v>
      </c>
      <c r="L316" s="6" t="s">
        <v>1189</v>
      </c>
      <c r="M316" s="6">
        <v>178126</v>
      </c>
      <c r="N316" s="6">
        <v>12954</v>
      </c>
      <c r="O316" s="6" t="s">
        <v>1190</v>
      </c>
      <c r="P316" s="6">
        <v>1</v>
      </c>
      <c r="Q316" s="6" t="s">
        <v>1191</v>
      </c>
      <c r="R316" s="6" t="s">
        <v>1192</v>
      </c>
      <c r="S316" s="6">
        <v>511</v>
      </c>
      <c r="T316" s="6" t="s">
        <v>37</v>
      </c>
      <c r="U316" s="6" t="s">
        <v>38</v>
      </c>
      <c r="V316" s="6" t="s">
        <v>585</v>
      </c>
      <c r="W316" s="7">
        <v>130000000</v>
      </c>
      <c r="X316" s="6">
        <v>2003</v>
      </c>
      <c r="Y316" s="6">
        <v>898</v>
      </c>
      <c r="Z316" s="6">
        <v>6.6</v>
      </c>
      <c r="AA316" s="6">
        <v>2.35</v>
      </c>
      <c r="AB316" s="6">
        <v>0</v>
      </c>
      <c r="AC316" s="7">
        <f>Table13[[#This Row],[gross]]-Table13[[#This Row],[budget]]</f>
        <v>8396624</v>
      </c>
    </row>
    <row r="317" spans="1:29" ht="12.75">
      <c r="A317" s="6" t="s">
        <v>28</v>
      </c>
      <c r="B317" s="6" t="s">
        <v>278</v>
      </c>
      <c r="C317" s="6">
        <v>63</v>
      </c>
      <c r="D317" s="6">
        <v>119</v>
      </c>
      <c r="E317" s="6">
        <v>0</v>
      </c>
      <c r="F317" s="6">
        <v>244</v>
      </c>
      <c r="G317" s="6" t="s">
        <v>2462</v>
      </c>
      <c r="H317" s="6">
        <v>10000</v>
      </c>
      <c r="I317" s="7">
        <v>65807024</v>
      </c>
      <c r="J317" s="6" t="s">
        <v>3554</v>
      </c>
      <c r="K317" s="6" t="s">
        <v>166</v>
      </c>
      <c r="L317" s="6" t="s">
        <v>10206</v>
      </c>
      <c r="M317" s="6">
        <v>172405</v>
      </c>
      <c r="N317" s="6">
        <v>11013</v>
      </c>
      <c r="O317" s="6" t="s">
        <v>10207</v>
      </c>
      <c r="P317" s="6">
        <v>0</v>
      </c>
      <c r="Q317" s="6" t="s">
        <v>10208</v>
      </c>
      <c r="R317" s="6" t="s">
        <v>10209</v>
      </c>
      <c r="S317" s="6">
        <v>203</v>
      </c>
      <c r="T317" s="6" t="s">
        <v>37</v>
      </c>
      <c r="U317" s="6" t="s">
        <v>38</v>
      </c>
      <c r="V317" s="6" t="s">
        <v>585</v>
      </c>
      <c r="W317" s="7">
        <v>19000000</v>
      </c>
      <c r="X317" s="6">
        <v>1995</v>
      </c>
      <c r="Y317" s="6">
        <v>345</v>
      </c>
      <c r="Z317" s="6">
        <v>6.8</v>
      </c>
      <c r="AA317" s="6">
        <v>1.85</v>
      </c>
      <c r="AB317" s="6">
        <v>0</v>
      </c>
      <c r="AC317" s="7">
        <f>Table13[[#This Row],[gross]]-Table13[[#This Row],[budget]]</f>
        <v>46807024</v>
      </c>
    </row>
    <row r="318" spans="1:29" ht="12.75">
      <c r="A318" s="6" t="s">
        <v>28</v>
      </c>
      <c r="B318" s="6" t="s">
        <v>1324</v>
      </c>
      <c r="C318" s="6">
        <v>128</v>
      </c>
      <c r="D318" s="6">
        <v>116</v>
      </c>
      <c r="E318" s="6">
        <v>541</v>
      </c>
      <c r="F318" s="6">
        <v>384</v>
      </c>
      <c r="G318" s="6" t="s">
        <v>3439</v>
      </c>
      <c r="H318" s="6">
        <v>12000</v>
      </c>
      <c r="I318" s="7">
        <v>30157016</v>
      </c>
      <c r="J318" s="6" t="s">
        <v>1077</v>
      </c>
      <c r="K318" s="6" t="s">
        <v>762</v>
      </c>
      <c r="L318" s="6" t="s">
        <v>3440</v>
      </c>
      <c r="M318" s="6">
        <v>39659</v>
      </c>
      <c r="N318" s="6">
        <v>12993</v>
      </c>
      <c r="O318" s="6" t="s">
        <v>3441</v>
      </c>
      <c r="P318" s="6">
        <v>2</v>
      </c>
      <c r="Q318" s="6" t="s">
        <v>3442</v>
      </c>
      <c r="R318" s="6" t="s">
        <v>3443</v>
      </c>
      <c r="S318" s="6">
        <v>189</v>
      </c>
      <c r="T318" s="6" t="s">
        <v>37</v>
      </c>
      <c r="U318" s="6" t="s">
        <v>38</v>
      </c>
      <c r="V318" s="6" t="s">
        <v>39</v>
      </c>
      <c r="W318" s="7">
        <v>70000000</v>
      </c>
      <c r="X318" s="6">
        <v>2002</v>
      </c>
      <c r="Y318" s="6">
        <v>405</v>
      </c>
      <c r="Z318" s="6">
        <v>5.6</v>
      </c>
      <c r="AA318" s="6">
        <v>2.35</v>
      </c>
      <c r="AB318" s="6">
        <v>792</v>
      </c>
      <c r="AC318" s="7">
        <f>Table13[[#This Row],[gross]]-Table13[[#This Row],[budget]]</f>
        <v>-39842984</v>
      </c>
    </row>
    <row r="319" spans="1:29" ht="12.75">
      <c r="A319" s="6" t="s">
        <v>28</v>
      </c>
      <c r="B319" s="6" t="s">
        <v>10665</v>
      </c>
      <c r="C319" s="6">
        <v>157</v>
      </c>
      <c r="D319" s="6">
        <v>102</v>
      </c>
      <c r="E319" s="6">
        <v>79</v>
      </c>
      <c r="F319" s="6">
        <v>27</v>
      </c>
      <c r="G319" s="6" t="s">
        <v>12726</v>
      </c>
      <c r="H319" s="6">
        <v>925</v>
      </c>
      <c r="I319" s="7">
        <v>101978840</v>
      </c>
      <c r="J319" s="6" t="s">
        <v>1671</v>
      </c>
      <c r="K319" s="6" t="s">
        <v>12727</v>
      </c>
      <c r="L319" s="6" t="s">
        <v>12728</v>
      </c>
      <c r="M319" s="6">
        <v>77724</v>
      </c>
      <c r="N319" s="6">
        <v>1018</v>
      </c>
      <c r="O319" s="6" t="s">
        <v>12729</v>
      </c>
      <c r="P319" s="6">
        <v>0</v>
      </c>
      <c r="Q319" s="6" t="s">
        <v>12730</v>
      </c>
      <c r="R319" s="6" t="s">
        <v>12731</v>
      </c>
      <c r="S319" s="6">
        <v>162</v>
      </c>
      <c r="T319" s="6" t="s">
        <v>37</v>
      </c>
      <c r="U319" s="6" t="s">
        <v>38</v>
      </c>
      <c r="V319" s="6" t="s">
        <v>585</v>
      </c>
      <c r="W319" s="7">
        <v>15000000</v>
      </c>
      <c r="X319" s="6">
        <v>2013</v>
      </c>
      <c r="Y319" s="6">
        <v>38</v>
      </c>
      <c r="Z319" s="6">
        <v>6.6</v>
      </c>
      <c r="AA319" s="6">
        <v>1.85</v>
      </c>
      <c r="AB319" s="6">
        <v>26000</v>
      </c>
      <c r="AC319" s="7">
        <f>Table13[[#This Row],[gross]]-Table13[[#This Row],[budget]]</f>
        <v>86978840</v>
      </c>
    </row>
    <row r="320" spans="1:29" ht="12.75">
      <c r="A320" s="6" t="s">
        <v>28</v>
      </c>
      <c r="B320" s="6" t="s">
        <v>10018</v>
      </c>
      <c r="C320" s="6">
        <v>280</v>
      </c>
      <c r="D320" s="6">
        <v>122</v>
      </c>
      <c r="E320" s="6">
        <v>0</v>
      </c>
      <c r="F320" s="6">
        <v>407</v>
      </c>
      <c r="G320" s="6" t="s">
        <v>5855</v>
      </c>
      <c r="H320" s="6">
        <v>12000</v>
      </c>
      <c r="I320" s="7">
        <v>1697956</v>
      </c>
      <c r="J320" s="6" t="s">
        <v>1935</v>
      </c>
      <c r="K320" s="6" t="s">
        <v>705</v>
      </c>
      <c r="L320" s="6" t="s">
        <v>10019</v>
      </c>
      <c r="M320" s="6">
        <v>64944</v>
      </c>
      <c r="N320" s="6">
        <v>13809</v>
      </c>
      <c r="O320" s="6" t="s">
        <v>10020</v>
      </c>
      <c r="P320" s="6">
        <v>2</v>
      </c>
      <c r="Q320" s="6" t="s">
        <v>10021</v>
      </c>
      <c r="R320" s="6" t="s">
        <v>10022</v>
      </c>
      <c r="S320" s="6">
        <v>212</v>
      </c>
      <c r="T320" s="6" t="s">
        <v>37</v>
      </c>
      <c r="U320" s="6" t="s">
        <v>38</v>
      </c>
      <c r="V320" s="6" t="s">
        <v>585</v>
      </c>
      <c r="W320" s="7">
        <v>20000000</v>
      </c>
      <c r="X320" s="6">
        <v>2009</v>
      </c>
      <c r="Y320" s="6">
        <v>463</v>
      </c>
      <c r="Z320" s="6">
        <v>6.7</v>
      </c>
      <c r="AA320" s="6">
        <v>1.85</v>
      </c>
      <c r="AB320" s="6">
        <v>6000</v>
      </c>
      <c r="AC320" s="7">
        <f>Table13[[#This Row],[gross]]-Table13[[#This Row],[budget]]</f>
        <v>-18302044</v>
      </c>
    </row>
    <row r="321" spans="1:29" ht="12.75">
      <c r="A321" s="6" t="s">
        <v>28</v>
      </c>
      <c r="B321" s="6" t="s">
        <v>10752</v>
      </c>
      <c r="C321" s="6">
        <v>81</v>
      </c>
      <c r="D321" s="6">
        <v>100</v>
      </c>
      <c r="E321" s="6">
        <v>24</v>
      </c>
      <c r="F321" s="6">
        <v>851</v>
      </c>
      <c r="G321" s="6" t="s">
        <v>3714</v>
      </c>
      <c r="H321" s="6">
        <v>15000</v>
      </c>
      <c r="I321" s="7">
        <v>55461307</v>
      </c>
      <c r="J321" s="6" t="s">
        <v>1671</v>
      </c>
      <c r="K321" s="6" t="s">
        <v>290</v>
      </c>
      <c r="L321" s="6" t="s">
        <v>10753</v>
      </c>
      <c r="M321" s="6">
        <v>4654</v>
      </c>
      <c r="N321" s="6">
        <v>18786</v>
      </c>
      <c r="O321" s="6" t="s">
        <v>802</v>
      </c>
      <c r="P321" s="6">
        <v>9</v>
      </c>
      <c r="Q321" s="6" t="s">
        <v>10754</v>
      </c>
      <c r="R321" s="6" t="s">
        <v>10755</v>
      </c>
      <c r="S321" s="6">
        <v>46</v>
      </c>
      <c r="T321" s="6" t="s">
        <v>37</v>
      </c>
      <c r="U321" s="6" t="s">
        <v>38</v>
      </c>
      <c r="V321" s="6" t="s">
        <v>585</v>
      </c>
      <c r="W321" s="7">
        <v>20000000</v>
      </c>
      <c r="X321" s="6">
        <v>2016</v>
      </c>
      <c r="Y321" s="6">
        <v>1000</v>
      </c>
      <c r="Z321" s="6">
        <v>6.7</v>
      </c>
      <c r="AB321" s="6">
        <v>18000</v>
      </c>
      <c r="AC321" s="7">
        <f>Table13[[#This Row],[gross]]-Table13[[#This Row],[budget]]</f>
        <v>35461307</v>
      </c>
    </row>
    <row r="322" spans="1:29" ht="12.75">
      <c r="A322" s="6" t="s">
        <v>28</v>
      </c>
      <c r="B322" s="6" t="s">
        <v>11761</v>
      </c>
      <c r="C322" s="6">
        <v>195</v>
      </c>
      <c r="D322" s="6">
        <v>98</v>
      </c>
      <c r="E322" s="6">
        <v>72</v>
      </c>
      <c r="F322" s="6">
        <v>566</v>
      </c>
      <c r="G322" s="6" t="s">
        <v>4977</v>
      </c>
      <c r="H322" s="6">
        <v>1000</v>
      </c>
      <c r="I322" s="7">
        <v>60057639</v>
      </c>
      <c r="J322" s="6" t="s">
        <v>9193</v>
      </c>
      <c r="K322" s="6" t="s">
        <v>804</v>
      </c>
      <c r="L322" s="6" t="s">
        <v>11762</v>
      </c>
      <c r="M322" s="6">
        <v>107815</v>
      </c>
      <c r="N322" s="6">
        <v>3151</v>
      </c>
      <c r="O322" s="6" t="s">
        <v>1862</v>
      </c>
      <c r="P322" s="6">
        <v>2</v>
      </c>
      <c r="Q322" s="6" t="s">
        <v>11763</v>
      </c>
      <c r="R322" s="6" t="s">
        <v>11764</v>
      </c>
      <c r="S322" s="6">
        <v>485</v>
      </c>
      <c r="T322" s="6" t="s">
        <v>37</v>
      </c>
      <c r="U322" s="6" t="s">
        <v>38</v>
      </c>
      <c r="V322" s="6" t="s">
        <v>585</v>
      </c>
      <c r="W322" s="7">
        <v>18000000</v>
      </c>
      <c r="X322" s="6">
        <v>2003</v>
      </c>
      <c r="Y322" s="6">
        <v>624</v>
      </c>
      <c r="Z322" s="6">
        <v>7.1</v>
      </c>
      <c r="AA322" s="6">
        <v>1.85</v>
      </c>
      <c r="AB322" s="6">
        <v>10000</v>
      </c>
      <c r="AC322" s="7">
        <f>Table13[[#This Row],[gross]]-Table13[[#This Row],[budget]]</f>
        <v>42057639</v>
      </c>
    </row>
    <row r="323" spans="1:29" ht="12.75">
      <c r="A323" s="6" t="s">
        <v>28</v>
      </c>
      <c r="B323" s="6" t="s">
        <v>6573</v>
      </c>
      <c r="C323" s="6">
        <v>286</v>
      </c>
      <c r="D323" s="6">
        <v>97</v>
      </c>
      <c r="E323" s="6">
        <v>52</v>
      </c>
      <c r="F323" s="6">
        <v>384</v>
      </c>
      <c r="G323" s="6" t="s">
        <v>1010</v>
      </c>
      <c r="H323" s="6">
        <v>3000</v>
      </c>
      <c r="I323" s="7">
        <v>100292856</v>
      </c>
      <c r="J323" s="6" t="s">
        <v>1671</v>
      </c>
      <c r="K323" s="6" t="s">
        <v>723</v>
      </c>
      <c r="L323" s="6" t="s">
        <v>11556</v>
      </c>
      <c r="M323" s="6">
        <v>160418</v>
      </c>
      <c r="N323" s="6">
        <v>5547</v>
      </c>
      <c r="O323" s="6" t="s">
        <v>544</v>
      </c>
      <c r="P323" s="6">
        <v>0</v>
      </c>
      <c r="Q323" s="6" t="s">
        <v>11557</v>
      </c>
      <c r="R323" s="6" t="s">
        <v>11558</v>
      </c>
      <c r="S323" s="6">
        <v>296</v>
      </c>
      <c r="T323" s="6" t="s">
        <v>37</v>
      </c>
      <c r="U323" s="6" t="s">
        <v>38</v>
      </c>
      <c r="V323" s="6" t="s">
        <v>585</v>
      </c>
      <c r="W323" s="7">
        <v>20000000</v>
      </c>
      <c r="X323" s="6">
        <v>2011</v>
      </c>
      <c r="Y323" s="6">
        <v>957</v>
      </c>
      <c r="Z323" s="6">
        <v>5.7</v>
      </c>
      <c r="AA323" s="6">
        <v>1.85</v>
      </c>
      <c r="AB323" s="6">
        <v>16000</v>
      </c>
      <c r="AC323" s="7">
        <f>Table13[[#This Row],[gross]]-Table13[[#This Row],[budget]]</f>
        <v>80292856</v>
      </c>
    </row>
    <row r="324" spans="1:29" ht="12.75">
      <c r="A324" s="6" t="s">
        <v>28</v>
      </c>
      <c r="B324" s="6" t="s">
        <v>15144</v>
      </c>
      <c r="C324" s="6">
        <v>126</v>
      </c>
      <c r="D324" s="6">
        <v>89</v>
      </c>
      <c r="E324" s="6">
        <v>0</v>
      </c>
      <c r="F324" s="6">
        <v>322</v>
      </c>
      <c r="G324" s="6" t="s">
        <v>3538</v>
      </c>
      <c r="H324" s="6">
        <v>628</v>
      </c>
      <c r="I324" s="7">
        <v>7764027</v>
      </c>
      <c r="J324" s="6" t="s">
        <v>2527</v>
      </c>
      <c r="K324" s="6" t="s">
        <v>7032</v>
      </c>
      <c r="L324" s="6" t="s">
        <v>15145</v>
      </c>
      <c r="M324" s="6">
        <v>38459</v>
      </c>
      <c r="N324" s="6">
        <v>2061</v>
      </c>
      <c r="O324" s="6" t="s">
        <v>14835</v>
      </c>
      <c r="P324" s="6">
        <v>0</v>
      </c>
      <c r="Q324" s="6" t="s">
        <v>15146</v>
      </c>
      <c r="R324" s="6" t="s">
        <v>15147</v>
      </c>
      <c r="S324" s="6">
        <v>119</v>
      </c>
      <c r="T324" s="6" t="s">
        <v>37</v>
      </c>
      <c r="U324" s="6" t="s">
        <v>38</v>
      </c>
      <c r="V324" s="6" t="s">
        <v>585</v>
      </c>
      <c r="W324" s="7">
        <v>10000000</v>
      </c>
      <c r="X324" s="6">
        <v>2013</v>
      </c>
      <c r="Y324" s="6">
        <v>497</v>
      </c>
      <c r="Z324" s="6">
        <v>6.7</v>
      </c>
      <c r="AA324" s="6">
        <v>2.35</v>
      </c>
      <c r="AB324" s="6">
        <v>0</v>
      </c>
      <c r="AC324" s="7">
        <f>Table13[[#This Row],[gross]]-Table13[[#This Row],[budget]]</f>
        <v>-2235973</v>
      </c>
    </row>
    <row r="325" spans="1:29" ht="12.75">
      <c r="A325" s="6" t="s">
        <v>28</v>
      </c>
      <c r="B325" s="6" t="s">
        <v>15850</v>
      </c>
      <c r="C325" s="6">
        <v>52</v>
      </c>
      <c r="D325" s="6">
        <v>96</v>
      </c>
      <c r="E325" s="6">
        <v>68</v>
      </c>
      <c r="F325" s="6">
        <v>1000</v>
      </c>
      <c r="G325" s="6" t="s">
        <v>3089</v>
      </c>
      <c r="H325" s="6">
        <v>3000</v>
      </c>
      <c r="I325" s="7">
        <v>21564616</v>
      </c>
      <c r="J325" s="6" t="s">
        <v>1671</v>
      </c>
      <c r="K325" s="6" t="s">
        <v>656</v>
      </c>
      <c r="L325" s="6" t="s">
        <v>15851</v>
      </c>
      <c r="M325" s="6">
        <v>7098</v>
      </c>
      <c r="N325" s="6">
        <v>8097</v>
      </c>
      <c r="O325" s="6" t="s">
        <v>2815</v>
      </c>
      <c r="P325" s="6">
        <v>9</v>
      </c>
      <c r="Q325" s="6" t="s">
        <v>15852</v>
      </c>
      <c r="R325" s="6" t="s">
        <v>15853</v>
      </c>
      <c r="S325" s="6">
        <v>41</v>
      </c>
      <c r="T325" s="6" t="s">
        <v>37</v>
      </c>
      <c r="U325" s="6" t="s">
        <v>38</v>
      </c>
      <c r="V325" s="6" t="s">
        <v>39</v>
      </c>
      <c r="W325" s="7">
        <v>8500000</v>
      </c>
      <c r="X325" s="6">
        <v>2013</v>
      </c>
      <c r="Y325" s="6">
        <v>1000</v>
      </c>
      <c r="Z325" s="6">
        <v>5</v>
      </c>
      <c r="AA325" s="6">
        <v>1.85</v>
      </c>
      <c r="AB325" s="6">
        <v>0</v>
      </c>
      <c r="AC325" s="7">
        <f>Table13[[#This Row],[gross]]-Table13[[#This Row],[budget]]</f>
        <v>13064616</v>
      </c>
    </row>
    <row r="326" spans="1:29" ht="12.75">
      <c r="A326" s="6" t="s">
        <v>28</v>
      </c>
      <c r="B326" s="6" t="s">
        <v>3483</v>
      </c>
      <c r="C326" s="6">
        <v>92</v>
      </c>
      <c r="D326" s="6">
        <v>91</v>
      </c>
      <c r="E326" s="6">
        <v>8</v>
      </c>
      <c r="F326" s="6">
        <v>298</v>
      </c>
      <c r="G326" s="6" t="s">
        <v>3460</v>
      </c>
      <c r="H326" s="6">
        <v>349</v>
      </c>
      <c r="I326" s="7">
        <v>14294842</v>
      </c>
      <c r="J326" s="6" t="s">
        <v>1401</v>
      </c>
      <c r="K326" s="6" t="s">
        <v>3484</v>
      </c>
      <c r="L326" s="6" t="s">
        <v>3485</v>
      </c>
      <c r="M326" s="6">
        <v>16761</v>
      </c>
      <c r="N326" s="6">
        <v>1846</v>
      </c>
      <c r="O326" s="6" t="s">
        <v>3486</v>
      </c>
      <c r="P326" s="6">
        <v>1</v>
      </c>
      <c r="Q326" s="6" t="s">
        <v>3487</v>
      </c>
      <c r="R326" s="6" t="s">
        <v>3488</v>
      </c>
      <c r="S326" s="6">
        <v>277</v>
      </c>
      <c r="T326" s="6" t="s">
        <v>37</v>
      </c>
      <c r="U326" s="6" t="s">
        <v>38</v>
      </c>
      <c r="V326" s="6" t="s">
        <v>585</v>
      </c>
      <c r="W326" s="7">
        <v>70000000</v>
      </c>
      <c r="X326" s="6">
        <v>2002</v>
      </c>
      <c r="Y326" s="6">
        <v>324</v>
      </c>
      <c r="Z326" s="6">
        <v>3.6</v>
      </c>
      <c r="AA326" s="6">
        <v>2.35</v>
      </c>
      <c r="AB326" s="6">
        <v>391</v>
      </c>
      <c r="AC326" s="7">
        <f>Table13[[#This Row],[gross]]-Table13[[#This Row],[budget]]</f>
        <v>-55705158</v>
      </c>
    </row>
    <row r="327" spans="1:29" ht="12.75">
      <c r="A327" s="6" t="s">
        <v>28</v>
      </c>
      <c r="B327" s="6" t="s">
        <v>5076</v>
      </c>
      <c r="C327" s="6">
        <v>57</v>
      </c>
      <c r="D327" s="6">
        <v>135</v>
      </c>
      <c r="E327" s="6">
        <v>0</v>
      </c>
      <c r="F327" s="6">
        <v>851</v>
      </c>
      <c r="G327" s="6" t="s">
        <v>2523</v>
      </c>
      <c r="H327" s="6">
        <v>1000</v>
      </c>
      <c r="I327" s="7">
        <v>2185266</v>
      </c>
      <c r="J327" s="6" t="s">
        <v>5510</v>
      </c>
      <c r="K327" s="6" t="s">
        <v>15220</v>
      </c>
      <c r="L327" s="6" t="s">
        <v>15221</v>
      </c>
      <c r="M327" s="6">
        <v>8720</v>
      </c>
      <c r="N327" s="6">
        <v>4266</v>
      </c>
      <c r="O327" s="6" t="s">
        <v>802</v>
      </c>
      <c r="P327" s="6">
        <v>0</v>
      </c>
      <c r="Q327" s="6" t="s">
        <v>15222</v>
      </c>
      <c r="R327" s="6" t="s">
        <v>15223</v>
      </c>
      <c r="S327" s="6">
        <v>186</v>
      </c>
      <c r="T327" s="6" t="s">
        <v>37</v>
      </c>
      <c r="U327" s="6" t="s">
        <v>38</v>
      </c>
      <c r="V327" s="6" t="s">
        <v>585</v>
      </c>
      <c r="W327" s="7">
        <v>10000000</v>
      </c>
      <c r="X327" s="6">
        <v>2000</v>
      </c>
      <c r="Y327" s="6">
        <v>975</v>
      </c>
      <c r="Z327" s="6">
        <v>6.5</v>
      </c>
      <c r="AA327" s="6">
        <v>1.85</v>
      </c>
      <c r="AB327" s="6">
        <v>1000</v>
      </c>
      <c r="AC327" s="7">
        <f>Table13[[#This Row],[gross]]-Table13[[#This Row],[budget]]</f>
        <v>-7814734</v>
      </c>
    </row>
    <row r="328" spans="1:29" ht="12.75">
      <c r="A328" s="6" t="s">
        <v>28</v>
      </c>
      <c r="B328" s="6" t="s">
        <v>3122</v>
      </c>
      <c r="C328" s="6">
        <v>132</v>
      </c>
      <c r="D328" s="6">
        <v>123</v>
      </c>
      <c r="E328" s="6">
        <v>272</v>
      </c>
      <c r="F328" s="6">
        <v>193</v>
      </c>
      <c r="G328" s="6" t="s">
        <v>3123</v>
      </c>
      <c r="H328" s="6">
        <v>13000</v>
      </c>
      <c r="I328" s="7">
        <v>41523271</v>
      </c>
      <c r="J328" s="6" t="s">
        <v>3124</v>
      </c>
      <c r="K328" s="6" t="s">
        <v>977</v>
      </c>
      <c r="L328" s="6" t="s">
        <v>3125</v>
      </c>
      <c r="M328" s="6">
        <v>57038</v>
      </c>
      <c r="N328" s="6">
        <v>13934</v>
      </c>
      <c r="O328" s="6" t="s">
        <v>3126</v>
      </c>
      <c r="P328" s="6">
        <v>2</v>
      </c>
      <c r="Q328" s="6" t="s">
        <v>3127</v>
      </c>
      <c r="R328" s="6" t="s">
        <v>3128</v>
      </c>
      <c r="S328" s="6">
        <v>261</v>
      </c>
      <c r="T328" s="6" t="s">
        <v>37</v>
      </c>
      <c r="U328" s="6" t="s">
        <v>38</v>
      </c>
      <c r="V328" s="6" t="s">
        <v>39</v>
      </c>
      <c r="W328" s="7">
        <v>80000000</v>
      </c>
      <c r="X328" s="6">
        <v>2001</v>
      </c>
      <c r="Y328" s="6">
        <v>450</v>
      </c>
      <c r="Z328" s="6">
        <v>6.6</v>
      </c>
      <c r="AA328" s="6">
        <v>2.35</v>
      </c>
      <c r="AB328" s="6">
        <v>0</v>
      </c>
      <c r="AC328" s="7">
        <f>Table13[[#This Row],[gross]]-Table13[[#This Row],[budget]]</f>
        <v>-38476729</v>
      </c>
    </row>
    <row r="329" spans="1:29" ht="12.75">
      <c r="A329" s="6" t="s">
        <v>28</v>
      </c>
      <c r="B329" s="6" t="s">
        <v>3405</v>
      </c>
      <c r="C329" s="6">
        <v>79</v>
      </c>
      <c r="D329" s="6">
        <v>111</v>
      </c>
      <c r="E329" s="6">
        <v>650</v>
      </c>
      <c r="F329" s="6">
        <v>181</v>
      </c>
      <c r="G329" s="6" t="s">
        <v>11352</v>
      </c>
      <c r="H329" s="6">
        <v>690</v>
      </c>
      <c r="I329" s="7">
        <v>5205343</v>
      </c>
      <c r="J329" s="6" t="s">
        <v>8170</v>
      </c>
      <c r="K329" s="6" t="s">
        <v>1408</v>
      </c>
      <c r="L329" s="6" t="s">
        <v>11353</v>
      </c>
      <c r="M329" s="6">
        <v>11958</v>
      </c>
      <c r="N329" s="6">
        <v>1573</v>
      </c>
      <c r="O329" s="6" t="s">
        <v>11354</v>
      </c>
      <c r="P329" s="6">
        <v>3</v>
      </c>
      <c r="Q329" s="6" t="s">
        <v>11355</v>
      </c>
      <c r="R329" s="6" t="s">
        <v>11356</v>
      </c>
      <c r="S329" s="6">
        <v>39</v>
      </c>
      <c r="T329" s="6" t="s">
        <v>37</v>
      </c>
      <c r="U329" s="6" t="s">
        <v>38</v>
      </c>
      <c r="V329" s="6" t="s">
        <v>95</v>
      </c>
      <c r="W329" s="7">
        <v>20000000</v>
      </c>
      <c r="X329" s="6">
        <v>2009</v>
      </c>
      <c r="Y329" s="6">
        <v>224</v>
      </c>
      <c r="Z329" s="6">
        <v>6.4</v>
      </c>
      <c r="AA329" s="6">
        <v>2.35</v>
      </c>
      <c r="AB329" s="6">
        <v>1000</v>
      </c>
      <c r="AC329" s="7">
        <f>Table13[[#This Row],[gross]]-Table13[[#This Row],[budget]]</f>
        <v>-14794657</v>
      </c>
    </row>
    <row r="330" spans="1:29" ht="12.75">
      <c r="A330" s="6" t="s">
        <v>28</v>
      </c>
      <c r="B330" s="6" t="s">
        <v>5961</v>
      </c>
      <c r="C330" s="6">
        <v>125</v>
      </c>
      <c r="D330" s="6">
        <v>99</v>
      </c>
      <c r="E330" s="6">
        <v>15</v>
      </c>
      <c r="F330" s="6">
        <v>61</v>
      </c>
      <c r="G330" s="6" t="s">
        <v>5962</v>
      </c>
      <c r="H330" s="6">
        <v>12000</v>
      </c>
      <c r="I330" s="7">
        <v>15279680</v>
      </c>
      <c r="J330" s="6" t="s">
        <v>334</v>
      </c>
      <c r="K330" s="6" t="s">
        <v>705</v>
      </c>
      <c r="L330" s="6" t="s">
        <v>5963</v>
      </c>
      <c r="M330" s="6">
        <v>48245</v>
      </c>
      <c r="N330" s="6">
        <v>12166</v>
      </c>
      <c r="O330" s="6" t="s">
        <v>5964</v>
      </c>
      <c r="P330" s="6">
        <v>1</v>
      </c>
      <c r="Q330" s="6" t="s">
        <v>5965</v>
      </c>
      <c r="R330" s="6" t="s">
        <v>5966</v>
      </c>
      <c r="S330" s="6">
        <v>154</v>
      </c>
      <c r="T330" s="6" t="s">
        <v>37</v>
      </c>
      <c r="U330" s="6" t="s">
        <v>38</v>
      </c>
      <c r="V330" s="6" t="s">
        <v>585</v>
      </c>
      <c r="W330" s="7">
        <v>40000000</v>
      </c>
      <c r="X330" s="6">
        <v>2008</v>
      </c>
      <c r="Y330" s="6">
        <v>68</v>
      </c>
      <c r="Z330" s="6">
        <v>5.4</v>
      </c>
      <c r="AA330" s="6">
        <v>1.85</v>
      </c>
      <c r="AB330" s="6">
        <v>0</v>
      </c>
      <c r="AC330" s="7">
        <f>Table13[[#This Row],[gross]]-Table13[[#This Row],[budget]]</f>
        <v>-24720320</v>
      </c>
    </row>
    <row r="331" spans="1:29" ht="12.75">
      <c r="A331" s="6" t="s">
        <v>747</v>
      </c>
      <c r="B331" s="6" t="s">
        <v>7302</v>
      </c>
      <c r="C331" s="6">
        <v>50</v>
      </c>
      <c r="D331" s="6">
        <v>106</v>
      </c>
      <c r="E331" s="6">
        <v>8</v>
      </c>
      <c r="F331" s="6">
        <v>521</v>
      </c>
      <c r="G331" s="6" t="s">
        <v>11757</v>
      </c>
      <c r="H331" s="6">
        <v>748</v>
      </c>
      <c r="I331" s="7">
        <v>64955956</v>
      </c>
      <c r="J331" s="6" t="s">
        <v>2527</v>
      </c>
      <c r="K331" s="6" t="s">
        <v>143</v>
      </c>
      <c r="L331" s="6" t="s">
        <v>11758</v>
      </c>
      <c r="M331" s="6">
        <v>10104</v>
      </c>
      <c r="N331" s="6">
        <v>3956</v>
      </c>
      <c r="O331" s="6" t="s">
        <v>7222</v>
      </c>
      <c r="P331" s="6">
        <v>4</v>
      </c>
      <c r="Q331" s="6" t="s">
        <v>11759</v>
      </c>
      <c r="R331" s="6" t="s">
        <v>11760</v>
      </c>
      <c r="S331" s="6">
        <v>69</v>
      </c>
      <c r="T331" s="6" t="s">
        <v>37</v>
      </c>
      <c r="U331" s="6" t="s">
        <v>38</v>
      </c>
      <c r="V331" s="6" t="s">
        <v>39</v>
      </c>
      <c r="W331" s="7">
        <v>18000000</v>
      </c>
      <c r="X331" s="6">
        <v>2004</v>
      </c>
      <c r="Y331" s="6">
        <v>656</v>
      </c>
      <c r="Z331" s="6">
        <v>5.7</v>
      </c>
      <c r="AA331" s="6">
        <v>1.85</v>
      </c>
      <c r="AB331" s="6">
        <v>265</v>
      </c>
      <c r="AC331" s="7">
        <f>Table13[[#This Row],[gross]]-Table13[[#This Row],[budget]]</f>
        <v>46955956</v>
      </c>
    </row>
    <row r="332" spans="1:29" ht="12.75">
      <c r="A332" s="6" t="s">
        <v>28</v>
      </c>
      <c r="B332" s="6" t="s">
        <v>1351</v>
      </c>
      <c r="C332" s="6">
        <v>91</v>
      </c>
      <c r="D332" s="6">
        <v>102</v>
      </c>
      <c r="E332" s="6">
        <v>167</v>
      </c>
      <c r="F332" s="6">
        <v>436</v>
      </c>
      <c r="G332" s="6" t="s">
        <v>9293</v>
      </c>
      <c r="H332" s="6">
        <v>656</v>
      </c>
      <c r="I332" s="7">
        <v>75074950</v>
      </c>
      <c r="J332" s="6" t="s">
        <v>2527</v>
      </c>
      <c r="K332" s="6" t="s">
        <v>11757</v>
      </c>
      <c r="L332" s="6" t="s">
        <v>14031</v>
      </c>
      <c r="M332" s="6">
        <v>22147</v>
      </c>
      <c r="N332" s="6">
        <v>2754</v>
      </c>
      <c r="O332" s="6" t="s">
        <v>806</v>
      </c>
      <c r="P332" s="6">
        <v>0</v>
      </c>
      <c r="Q332" s="6" t="s">
        <v>14032</v>
      </c>
      <c r="R332" s="6" t="s">
        <v>14033</v>
      </c>
      <c r="S332" s="6">
        <v>156</v>
      </c>
      <c r="T332" s="6" t="s">
        <v>37</v>
      </c>
      <c r="U332" s="6" t="s">
        <v>38</v>
      </c>
      <c r="V332" s="6" t="s">
        <v>39</v>
      </c>
      <c r="W332" s="7">
        <v>12000000</v>
      </c>
      <c r="X332" s="6">
        <v>2002</v>
      </c>
      <c r="Y332" s="6">
        <v>528</v>
      </c>
      <c r="Z332" s="6">
        <v>6.3</v>
      </c>
      <c r="AA332" s="6">
        <v>1.85</v>
      </c>
      <c r="AB332" s="6">
        <v>770</v>
      </c>
      <c r="AC332" s="7">
        <f>Table13[[#This Row],[gross]]-Table13[[#This Row],[budget]]</f>
        <v>63074950</v>
      </c>
    </row>
    <row r="333" spans="1:29" ht="12.75">
      <c r="A333" s="6" t="s">
        <v>28</v>
      </c>
      <c r="B333" s="6" t="s">
        <v>13045</v>
      </c>
      <c r="C333" s="6">
        <v>24</v>
      </c>
      <c r="D333" s="6">
        <v>76</v>
      </c>
      <c r="E333" s="6">
        <v>9</v>
      </c>
      <c r="F333" s="6">
        <v>47</v>
      </c>
      <c r="G333" s="6" t="s">
        <v>13046</v>
      </c>
      <c r="H333" s="6">
        <v>595</v>
      </c>
      <c r="I333" s="7">
        <v>11144518</v>
      </c>
      <c r="J333" s="6" t="s">
        <v>9353</v>
      </c>
      <c r="K333" s="6" t="s">
        <v>2031</v>
      </c>
      <c r="L333" s="6" t="s">
        <v>13047</v>
      </c>
      <c r="M333" s="6">
        <v>2724</v>
      </c>
      <c r="N333" s="6">
        <v>1139</v>
      </c>
      <c r="O333" s="6" t="s">
        <v>13048</v>
      </c>
      <c r="P333" s="6">
        <v>0</v>
      </c>
      <c r="Q333" s="6" t="s">
        <v>13049</v>
      </c>
      <c r="R333" s="6" t="s">
        <v>13050</v>
      </c>
      <c r="S333" s="6">
        <v>53</v>
      </c>
      <c r="T333" s="6" t="s">
        <v>37</v>
      </c>
      <c r="U333" s="6" t="s">
        <v>268</v>
      </c>
      <c r="V333" s="6" t="s">
        <v>277</v>
      </c>
      <c r="W333" s="7">
        <v>15000000</v>
      </c>
      <c r="X333" s="6">
        <v>1998</v>
      </c>
      <c r="Y333" s="6">
        <v>417</v>
      </c>
      <c r="Z333" s="6">
        <v>2.8</v>
      </c>
      <c r="AA333" s="6">
        <v>1.85</v>
      </c>
      <c r="AB333" s="6">
        <v>436</v>
      </c>
      <c r="AC333" s="7">
        <f>Table13[[#This Row],[gross]]-Table13[[#This Row],[budget]]</f>
        <v>-3855482</v>
      </c>
    </row>
    <row r="334" spans="1:29" ht="12.75">
      <c r="A334" s="6" t="s">
        <v>28</v>
      </c>
      <c r="B334" s="6" t="s">
        <v>4982</v>
      </c>
      <c r="C334" s="6">
        <v>98</v>
      </c>
      <c r="D334" s="6">
        <v>90</v>
      </c>
      <c r="E334" s="6">
        <v>176</v>
      </c>
      <c r="F334" s="6">
        <v>523</v>
      </c>
      <c r="G334" s="6" t="s">
        <v>2251</v>
      </c>
      <c r="H334" s="6">
        <v>677</v>
      </c>
      <c r="I334" s="7">
        <v>72601713</v>
      </c>
      <c r="J334" s="6" t="s">
        <v>2966</v>
      </c>
      <c r="K334" s="6" t="s">
        <v>4983</v>
      </c>
      <c r="L334" s="6" t="s">
        <v>4984</v>
      </c>
      <c r="M334" s="6">
        <v>21396</v>
      </c>
      <c r="N334" s="6">
        <v>2055</v>
      </c>
      <c r="O334" s="6" t="s">
        <v>828</v>
      </c>
      <c r="P334" s="6">
        <v>1</v>
      </c>
      <c r="Q334" s="6" t="s">
        <v>4985</v>
      </c>
      <c r="R334" s="6" t="s">
        <v>4986</v>
      </c>
      <c r="S334" s="6">
        <v>155</v>
      </c>
      <c r="T334" s="6" t="s">
        <v>37</v>
      </c>
      <c r="U334" s="6" t="s">
        <v>767</v>
      </c>
      <c r="V334" s="6" t="s">
        <v>95</v>
      </c>
      <c r="W334" s="7">
        <v>51000000</v>
      </c>
      <c r="X334" s="6">
        <v>2006</v>
      </c>
      <c r="Y334" s="6">
        <v>560</v>
      </c>
      <c r="Z334" s="6">
        <v>5.6</v>
      </c>
      <c r="AA334" s="6">
        <v>1.85</v>
      </c>
      <c r="AB334" s="6">
        <v>605</v>
      </c>
      <c r="AC334" s="7">
        <f>Table13[[#This Row],[gross]]-Table13[[#This Row],[budget]]</f>
        <v>21601713</v>
      </c>
    </row>
    <row r="335" spans="1:29" ht="12.75">
      <c r="A335" s="6" t="s">
        <v>28</v>
      </c>
      <c r="B335" s="6" t="s">
        <v>3516</v>
      </c>
      <c r="C335" s="6">
        <v>159</v>
      </c>
      <c r="D335" s="6">
        <v>116</v>
      </c>
      <c r="E335" s="6">
        <v>105</v>
      </c>
      <c r="F335" s="6">
        <v>246</v>
      </c>
      <c r="G335" s="6" t="s">
        <v>3517</v>
      </c>
      <c r="H335" s="6">
        <v>844</v>
      </c>
      <c r="I335" s="7">
        <v>5851188</v>
      </c>
      <c r="J335" s="6" t="s">
        <v>2215</v>
      </c>
      <c r="K335" s="6" t="s">
        <v>3518</v>
      </c>
      <c r="L335" s="6" t="s">
        <v>3519</v>
      </c>
      <c r="M335" s="6">
        <v>31124</v>
      </c>
      <c r="N335" s="6">
        <v>1899</v>
      </c>
      <c r="O335" s="6" t="s">
        <v>3520</v>
      </c>
      <c r="P335" s="6">
        <v>1</v>
      </c>
      <c r="Q335" s="6" t="s">
        <v>3521</v>
      </c>
      <c r="R335" s="6" t="s">
        <v>3522</v>
      </c>
      <c r="S335" s="6">
        <v>313</v>
      </c>
      <c r="T335" s="6" t="s">
        <v>37</v>
      </c>
      <c r="U335" s="6" t="s">
        <v>56</v>
      </c>
      <c r="V335" s="6" t="s">
        <v>585</v>
      </c>
      <c r="W335" s="7">
        <v>70000000</v>
      </c>
      <c r="X335" s="6">
        <v>2006</v>
      </c>
      <c r="Y335" s="6">
        <v>729</v>
      </c>
      <c r="Z335" s="6">
        <v>4.2</v>
      </c>
      <c r="AA335" s="6">
        <v>2.35</v>
      </c>
      <c r="AB335" s="6">
        <v>764</v>
      </c>
      <c r="AC335" s="7">
        <f>Table13[[#This Row],[gross]]-Table13[[#This Row],[budget]]</f>
        <v>-64148812</v>
      </c>
    </row>
    <row r="336" spans="1:29" ht="12.75">
      <c r="A336" s="6" t="s">
        <v>28</v>
      </c>
      <c r="B336" s="6" t="s">
        <v>1311</v>
      </c>
      <c r="C336" s="6">
        <v>131</v>
      </c>
      <c r="D336" s="6">
        <v>98</v>
      </c>
      <c r="E336" s="6">
        <v>323</v>
      </c>
      <c r="F336" s="6">
        <v>511</v>
      </c>
      <c r="G336" s="6" t="s">
        <v>5355</v>
      </c>
      <c r="H336" s="6">
        <v>933</v>
      </c>
      <c r="I336" s="7">
        <v>26536120</v>
      </c>
      <c r="J336" s="6" t="s">
        <v>1120</v>
      </c>
      <c r="K336" s="6" t="s">
        <v>1692</v>
      </c>
      <c r="L336" s="6" t="s">
        <v>5356</v>
      </c>
      <c r="M336" s="6">
        <v>49926</v>
      </c>
      <c r="N336" s="6">
        <v>3357</v>
      </c>
      <c r="O336" s="6" t="s">
        <v>5357</v>
      </c>
      <c r="P336" s="6">
        <v>0</v>
      </c>
      <c r="Q336" s="6" t="s">
        <v>5358</v>
      </c>
      <c r="R336" s="6" t="s">
        <v>5359</v>
      </c>
      <c r="S336" s="6">
        <v>286</v>
      </c>
      <c r="T336" s="6" t="s">
        <v>37</v>
      </c>
      <c r="U336" s="6" t="s">
        <v>767</v>
      </c>
      <c r="V336" s="6" t="s">
        <v>585</v>
      </c>
      <c r="W336" s="7">
        <v>50000000</v>
      </c>
      <c r="X336" s="6">
        <v>2003</v>
      </c>
      <c r="Y336" s="6">
        <v>631</v>
      </c>
      <c r="Z336" s="6">
        <v>6.5</v>
      </c>
      <c r="AA336" s="6">
        <v>2.35</v>
      </c>
      <c r="AB336" s="6">
        <v>0</v>
      </c>
      <c r="AC336" s="7">
        <f>Table13[[#This Row],[gross]]-Table13[[#This Row],[budget]]</f>
        <v>-23463880</v>
      </c>
    </row>
    <row r="337" spans="1:29" ht="12.75">
      <c r="A337" s="6" t="s">
        <v>28</v>
      </c>
      <c r="B337" s="6" t="s">
        <v>13503</v>
      </c>
      <c r="C337" s="6">
        <v>42</v>
      </c>
      <c r="D337" s="6">
        <v>108</v>
      </c>
      <c r="E337" s="6">
        <v>232</v>
      </c>
      <c r="F337" s="6">
        <v>353</v>
      </c>
      <c r="G337" s="6" t="s">
        <v>1870</v>
      </c>
      <c r="H337" s="6">
        <v>10000</v>
      </c>
      <c r="I337" s="7">
        <v>2961991</v>
      </c>
      <c r="J337" s="6" t="s">
        <v>1544</v>
      </c>
      <c r="K337" s="6" t="s">
        <v>440</v>
      </c>
      <c r="L337" s="6" t="s">
        <v>19408</v>
      </c>
      <c r="M337" s="6">
        <v>15885</v>
      </c>
      <c r="N337" s="6">
        <v>11459</v>
      </c>
      <c r="O337" s="6" t="s">
        <v>19409</v>
      </c>
      <c r="P337" s="6">
        <v>4</v>
      </c>
      <c r="Q337" s="6" t="s">
        <v>19410</v>
      </c>
      <c r="R337" s="6" t="s">
        <v>19411</v>
      </c>
      <c r="S337" s="6">
        <v>78</v>
      </c>
      <c r="T337" s="6" t="s">
        <v>37</v>
      </c>
      <c r="U337" s="6" t="s">
        <v>38</v>
      </c>
      <c r="V337" s="6" t="s">
        <v>585</v>
      </c>
      <c r="W337" s="7">
        <v>3300000</v>
      </c>
      <c r="X337" s="6">
        <v>1996</v>
      </c>
      <c r="Y337" s="6">
        <v>721</v>
      </c>
      <c r="Z337" s="6">
        <v>6.9</v>
      </c>
      <c r="AA337" s="6">
        <v>1.85</v>
      </c>
      <c r="AB337" s="6">
        <v>0</v>
      </c>
      <c r="AC337" s="7">
        <f>Table13[[#This Row],[gross]]-Table13[[#This Row],[budget]]</f>
        <v>-338009</v>
      </c>
    </row>
    <row r="338" spans="1:29" ht="12.75">
      <c r="A338" s="6" t="s">
        <v>28</v>
      </c>
      <c r="B338" s="6" t="s">
        <v>1324</v>
      </c>
      <c r="C338" s="6">
        <v>183</v>
      </c>
      <c r="D338" s="6">
        <v>125</v>
      </c>
      <c r="E338" s="6">
        <v>541</v>
      </c>
      <c r="F338" s="6">
        <v>409</v>
      </c>
      <c r="G338" s="6" t="s">
        <v>634</v>
      </c>
      <c r="H338" s="6">
        <v>920</v>
      </c>
      <c r="I338" s="7">
        <v>107285004</v>
      </c>
      <c r="J338" s="6" t="s">
        <v>1325</v>
      </c>
      <c r="K338" s="6" t="s">
        <v>1326</v>
      </c>
      <c r="L338" s="6" t="s">
        <v>1327</v>
      </c>
      <c r="M338" s="6">
        <v>189855</v>
      </c>
      <c r="N338" s="6">
        <v>2699</v>
      </c>
      <c r="O338" s="6" t="s">
        <v>1328</v>
      </c>
      <c r="P338" s="6">
        <v>3</v>
      </c>
      <c r="Q338" s="6" t="s">
        <v>1329</v>
      </c>
      <c r="R338" s="6" t="s">
        <v>1330</v>
      </c>
      <c r="S338" s="6">
        <v>1018</v>
      </c>
      <c r="T338" s="6" t="s">
        <v>37</v>
      </c>
      <c r="U338" s="6" t="s">
        <v>38</v>
      </c>
      <c r="V338" s="6" t="s">
        <v>39</v>
      </c>
      <c r="W338" s="7">
        <v>125000000</v>
      </c>
      <c r="X338" s="6">
        <v>1997</v>
      </c>
      <c r="Y338" s="6">
        <v>890</v>
      </c>
      <c r="Z338" s="6">
        <v>3.7</v>
      </c>
      <c r="AA338" s="6">
        <v>1.85</v>
      </c>
      <c r="AB338" s="6">
        <v>0</v>
      </c>
      <c r="AC338" s="7">
        <f>Table13[[#This Row],[gross]]-Table13[[#This Row],[budget]]</f>
        <v>-17714996</v>
      </c>
    </row>
    <row r="339" spans="1:29" ht="12.75">
      <c r="A339" s="6" t="s">
        <v>28</v>
      </c>
      <c r="B339" s="6" t="s">
        <v>57</v>
      </c>
      <c r="C339" s="6">
        <v>478</v>
      </c>
      <c r="D339" s="6">
        <v>128</v>
      </c>
      <c r="E339" s="6">
        <v>22000</v>
      </c>
      <c r="F339" s="6">
        <v>11000</v>
      </c>
      <c r="G339" s="6" t="s">
        <v>228</v>
      </c>
      <c r="H339" s="6">
        <v>23000</v>
      </c>
      <c r="I339" s="7">
        <v>205343774</v>
      </c>
      <c r="J339" s="6" t="s">
        <v>127</v>
      </c>
      <c r="K339" s="6" t="s">
        <v>58</v>
      </c>
      <c r="L339" s="6" t="s">
        <v>798</v>
      </c>
      <c r="M339" s="6">
        <v>980946</v>
      </c>
      <c r="N339" s="6">
        <v>59558</v>
      </c>
      <c r="O339" s="6" t="s">
        <v>466</v>
      </c>
      <c r="P339" s="6">
        <v>0</v>
      </c>
      <c r="Q339" s="6" t="s">
        <v>799</v>
      </c>
      <c r="R339" s="6" t="s">
        <v>800</v>
      </c>
      <c r="S339" s="6">
        <v>2685</v>
      </c>
      <c r="T339" s="6" t="s">
        <v>37</v>
      </c>
      <c r="U339" s="6" t="s">
        <v>38</v>
      </c>
      <c r="V339" s="6" t="s">
        <v>39</v>
      </c>
      <c r="W339" s="7">
        <v>150000000</v>
      </c>
      <c r="X339" s="6">
        <v>2005</v>
      </c>
      <c r="Y339" s="6">
        <v>14000</v>
      </c>
      <c r="Z339" s="6">
        <v>8.3000000000000007</v>
      </c>
      <c r="AA339" s="6">
        <v>2.35</v>
      </c>
      <c r="AB339" s="6">
        <v>15000</v>
      </c>
      <c r="AC339" s="7">
        <f>Table13[[#This Row],[gross]]-Table13[[#This Row],[budget]]</f>
        <v>55343774</v>
      </c>
    </row>
    <row r="340" spans="1:29" ht="12.75">
      <c r="A340" s="6" t="s">
        <v>28</v>
      </c>
      <c r="B340" s="6" t="s">
        <v>1324</v>
      </c>
      <c r="C340" s="6">
        <v>144</v>
      </c>
      <c r="D340" s="6">
        <v>121</v>
      </c>
      <c r="E340" s="6">
        <v>541</v>
      </c>
      <c r="F340" s="6">
        <v>680</v>
      </c>
      <c r="G340" s="6" t="s">
        <v>1835</v>
      </c>
      <c r="H340" s="6">
        <v>920</v>
      </c>
      <c r="I340" s="7">
        <v>184031112</v>
      </c>
      <c r="J340" s="6" t="s">
        <v>42</v>
      </c>
      <c r="K340" s="6" t="s">
        <v>1326</v>
      </c>
      <c r="L340" s="6" t="s">
        <v>1836</v>
      </c>
      <c r="M340" s="6">
        <v>190786</v>
      </c>
      <c r="N340" s="6">
        <v>2880</v>
      </c>
      <c r="O340" s="6" t="s">
        <v>1837</v>
      </c>
      <c r="P340" s="6">
        <v>4</v>
      </c>
      <c r="Q340" s="6" t="s">
        <v>1838</v>
      </c>
      <c r="R340" s="6" t="s">
        <v>1839</v>
      </c>
      <c r="S340" s="6">
        <v>539</v>
      </c>
      <c r="T340" s="6" t="s">
        <v>37</v>
      </c>
      <c r="U340" s="6" t="s">
        <v>38</v>
      </c>
      <c r="V340" s="6" t="s">
        <v>39</v>
      </c>
      <c r="W340" s="7">
        <v>100000000</v>
      </c>
      <c r="X340" s="6">
        <v>1995</v>
      </c>
      <c r="Y340" s="6">
        <v>710</v>
      </c>
      <c r="Z340" s="6">
        <v>5.4</v>
      </c>
      <c r="AA340" s="6">
        <v>1.85</v>
      </c>
      <c r="AB340" s="6">
        <v>0</v>
      </c>
      <c r="AC340" s="7">
        <f>Table13[[#This Row],[gross]]-Table13[[#This Row],[budget]]</f>
        <v>84031112</v>
      </c>
    </row>
    <row r="341" spans="1:29" ht="12.75">
      <c r="A341" s="6" t="s">
        <v>28</v>
      </c>
      <c r="B341" s="6" t="s">
        <v>255</v>
      </c>
      <c r="C341" s="6">
        <v>153</v>
      </c>
      <c r="D341" s="6">
        <v>126</v>
      </c>
      <c r="E341" s="6">
        <v>13000</v>
      </c>
      <c r="F341" s="6">
        <v>390</v>
      </c>
      <c r="G341" s="6" t="s">
        <v>1517</v>
      </c>
      <c r="H341" s="6">
        <v>920</v>
      </c>
      <c r="I341" s="7">
        <v>162831698</v>
      </c>
      <c r="J341" s="6" t="s">
        <v>1325</v>
      </c>
      <c r="K341" s="6" t="s">
        <v>1326</v>
      </c>
      <c r="L341" s="6" t="s">
        <v>2548</v>
      </c>
      <c r="M341" s="6">
        <v>215255</v>
      </c>
      <c r="N341" s="6">
        <v>2899</v>
      </c>
      <c r="O341" s="6" t="s">
        <v>2549</v>
      </c>
      <c r="P341" s="6">
        <v>0</v>
      </c>
      <c r="Q341" s="6" t="s">
        <v>2550</v>
      </c>
      <c r="R341" s="6" t="s">
        <v>2551</v>
      </c>
      <c r="S341" s="6">
        <v>610</v>
      </c>
      <c r="T341" s="6" t="s">
        <v>37</v>
      </c>
      <c r="U341" s="6" t="s">
        <v>38</v>
      </c>
      <c r="V341" s="6" t="s">
        <v>39</v>
      </c>
      <c r="W341" s="7">
        <v>80000000</v>
      </c>
      <c r="X341" s="6">
        <v>1992</v>
      </c>
      <c r="Y341" s="6">
        <v>811</v>
      </c>
      <c r="Z341" s="6">
        <v>7</v>
      </c>
      <c r="AA341" s="6">
        <v>1.85</v>
      </c>
      <c r="AB341" s="6">
        <v>0</v>
      </c>
      <c r="AC341" s="7">
        <f>Table13[[#This Row],[gross]]-Table13[[#This Row],[budget]]</f>
        <v>82831698</v>
      </c>
    </row>
    <row r="342" spans="1:29" ht="12.75">
      <c r="A342" s="6" t="s">
        <v>28</v>
      </c>
      <c r="B342" s="6" t="s">
        <v>111</v>
      </c>
      <c r="C342" s="6">
        <v>673</v>
      </c>
      <c r="D342" s="6">
        <v>183</v>
      </c>
      <c r="E342" s="6">
        <v>0</v>
      </c>
      <c r="F342" s="6">
        <v>2000</v>
      </c>
      <c r="G342" s="6" t="s">
        <v>112</v>
      </c>
      <c r="H342" s="6">
        <v>15000</v>
      </c>
      <c r="I342" s="7">
        <v>330249062</v>
      </c>
      <c r="J342" s="6" t="s">
        <v>73</v>
      </c>
      <c r="K342" s="6" t="s">
        <v>113</v>
      </c>
      <c r="L342" s="6" t="s">
        <v>114</v>
      </c>
      <c r="M342" s="6">
        <v>371639</v>
      </c>
      <c r="N342" s="6">
        <v>24450</v>
      </c>
      <c r="O342" s="6" t="s">
        <v>115</v>
      </c>
      <c r="P342" s="6">
        <v>0</v>
      </c>
      <c r="Q342" s="6" t="s">
        <v>116</v>
      </c>
      <c r="R342" s="6" t="s">
        <v>117</v>
      </c>
      <c r="S342" s="6">
        <v>3018</v>
      </c>
      <c r="T342" s="6" t="s">
        <v>37</v>
      </c>
      <c r="U342" s="6" t="s">
        <v>38</v>
      </c>
      <c r="V342" s="6" t="s">
        <v>39</v>
      </c>
      <c r="W342" s="7">
        <v>250000000</v>
      </c>
      <c r="X342" s="6">
        <v>2016</v>
      </c>
      <c r="Y342" s="6">
        <v>4000</v>
      </c>
      <c r="Z342" s="6">
        <v>6.9</v>
      </c>
      <c r="AA342" s="6">
        <v>2.35</v>
      </c>
      <c r="AB342" s="6">
        <v>197000</v>
      </c>
      <c r="AC342" s="7">
        <f>Table13[[#This Row],[gross]]-Table13[[#This Row],[budget]]</f>
        <v>80249062</v>
      </c>
    </row>
    <row r="343" spans="1:29" ht="12.75">
      <c r="A343" s="6" t="s">
        <v>28</v>
      </c>
      <c r="B343" s="6" t="s">
        <v>255</v>
      </c>
      <c r="C343" s="6">
        <v>186</v>
      </c>
      <c r="D343" s="6">
        <v>126</v>
      </c>
      <c r="E343" s="6">
        <v>13000</v>
      </c>
      <c r="F343" s="6">
        <v>488</v>
      </c>
      <c r="G343" s="6" t="s">
        <v>4665</v>
      </c>
      <c r="H343" s="6">
        <v>920</v>
      </c>
      <c r="I343" s="7">
        <v>251188924</v>
      </c>
      <c r="J343" s="6" t="s">
        <v>127</v>
      </c>
      <c r="K343" s="6" t="s">
        <v>1326</v>
      </c>
      <c r="L343" s="6" t="s">
        <v>7245</v>
      </c>
      <c r="M343" s="6">
        <v>269033</v>
      </c>
      <c r="N343" s="6">
        <v>2725</v>
      </c>
      <c r="O343" s="6" t="s">
        <v>7246</v>
      </c>
      <c r="P343" s="6">
        <v>0</v>
      </c>
      <c r="Q343" s="6" t="s">
        <v>7247</v>
      </c>
      <c r="R343" s="6" t="s">
        <v>7248</v>
      </c>
      <c r="S343" s="6">
        <v>817</v>
      </c>
      <c r="T343" s="6" t="s">
        <v>37</v>
      </c>
      <c r="U343" s="6" t="s">
        <v>38</v>
      </c>
      <c r="V343" s="6" t="s">
        <v>39</v>
      </c>
      <c r="W343" s="7">
        <v>35000000</v>
      </c>
      <c r="X343" s="6">
        <v>1989</v>
      </c>
      <c r="Y343" s="6">
        <v>549</v>
      </c>
      <c r="Z343" s="6">
        <v>7.6</v>
      </c>
      <c r="AA343" s="6">
        <v>1.85</v>
      </c>
      <c r="AB343" s="6">
        <v>12000</v>
      </c>
      <c r="AC343" s="7">
        <f>Table13[[#This Row],[gross]]-Table13[[#This Row],[budget]]</f>
        <v>216188924</v>
      </c>
    </row>
    <row r="344" spans="1:29" ht="12.75">
      <c r="A344" s="6" t="s">
        <v>28</v>
      </c>
      <c r="B344" s="6" t="s">
        <v>16895</v>
      </c>
      <c r="C344" s="6">
        <v>97</v>
      </c>
      <c r="D344" s="6">
        <v>91</v>
      </c>
      <c r="E344" s="6">
        <v>38</v>
      </c>
      <c r="F344" s="6">
        <v>91</v>
      </c>
      <c r="G344" s="6" t="s">
        <v>1348</v>
      </c>
      <c r="H344" s="6">
        <v>730</v>
      </c>
      <c r="I344" s="7">
        <v>10149779</v>
      </c>
      <c r="J344" s="6" t="s">
        <v>4332</v>
      </c>
      <c r="K344" s="6" t="s">
        <v>3700</v>
      </c>
      <c r="L344" s="6" t="s">
        <v>16896</v>
      </c>
      <c r="M344" s="6">
        <v>8294</v>
      </c>
      <c r="N344" s="6">
        <v>1405</v>
      </c>
      <c r="O344" s="6" t="s">
        <v>8656</v>
      </c>
      <c r="P344" s="6">
        <v>0</v>
      </c>
      <c r="Q344" s="6" t="s">
        <v>16897</v>
      </c>
      <c r="R344" s="6" t="s">
        <v>16898</v>
      </c>
      <c r="S344" s="6">
        <v>160</v>
      </c>
      <c r="T344" s="6" t="s">
        <v>37</v>
      </c>
      <c r="U344" s="6" t="s">
        <v>38</v>
      </c>
      <c r="V344" s="6" t="s">
        <v>39</v>
      </c>
      <c r="W344" s="7">
        <v>6500000</v>
      </c>
      <c r="X344" s="6">
        <v>1999</v>
      </c>
      <c r="Y344" s="6">
        <v>461</v>
      </c>
      <c r="Z344" s="6">
        <v>3.6</v>
      </c>
      <c r="AA344" s="6">
        <v>2.35</v>
      </c>
      <c r="AB344" s="6">
        <v>342</v>
      </c>
      <c r="AC344" s="7">
        <f>Table13[[#This Row],[gross]]-Table13[[#This Row],[budget]]</f>
        <v>3649779</v>
      </c>
    </row>
    <row r="345" spans="1:29" ht="12.75">
      <c r="A345" s="6" t="s">
        <v>28</v>
      </c>
      <c r="B345" s="6" t="s">
        <v>876</v>
      </c>
      <c r="C345" s="6">
        <v>355</v>
      </c>
      <c r="D345" s="6">
        <v>116</v>
      </c>
      <c r="E345" s="6">
        <v>473</v>
      </c>
      <c r="F345" s="6">
        <v>464</v>
      </c>
      <c r="G345" s="6" t="s">
        <v>2695</v>
      </c>
      <c r="H345" s="6">
        <v>833</v>
      </c>
      <c r="I345" s="7">
        <v>83552429</v>
      </c>
      <c r="J345" s="6" t="s">
        <v>647</v>
      </c>
      <c r="K345" s="6" t="s">
        <v>1477</v>
      </c>
      <c r="L345" s="6" t="s">
        <v>3382</v>
      </c>
      <c r="M345" s="6">
        <v>154955</v>
      </c>
      <c r="N345" s="6">
        <v>4001</v>
      </c>
      <c r="O345" s="6" t="s">
        <v>282</v>
      </c>
      <c r="P345" s="6">
        <v>0</v>
      </c>
      <c r="Q345" s="6" t="s">
        <v>3383</v>
      </c>
      <c r="R345" s="6" t="s">
        <v>3384</v>
      </c>
      <c r="S345" s="6">
        <v>800</v>
      </c>
      <c r="T345" s="6" t="s">
        <v>37</v>
      </c>
      <c r="U345" s="6" t="s">
        <v>38</v>
      </c>
      <c r="V345" s="6" t="s">
        <v>39</v>
      </c>
      <c r="W345" s="7">
        <v>70000000</v>
      </c>
      <c r="X345" s="6">
        <v>2011</v>
      </c>
      <c r="Y345" s="6">
        <v>697</v>
      </c>
      <c r="Z345" s="6">
        <v>5.8</v>
      </c>
      <c r="AA345" s="6">
        <v>2.35</v>
      </c>
      <c r="AB345" s="6">
        <v>25000</v>
      </c>
      <c r="AC345" s="7">
        <f>Table13[[#This Row],[gross]]-Table13[[#This Row],[budget]]</f>
        <v>13552429</v>
      </c>
    </row>
    <row r="346" spans="1:29" ht="12.75">
      <c r="A346" s="6" t="s">
        <v>28</v>
      </c>
      <c r="B346" s="6" t="s">
        <v>11299</v>
      </c>
      <c r="C346" s="6">
        <v>65</v>
      </c>
      <c r="D346" s="6">
        <v>110</v>
      </c>
      <c r="E346" s="6">
        <v>9</v>
      </c>
      <c r="F346" s="6">
        <v>826</v>
      </c>
      <c r="G346" s="6" t="s">
        <v>11300</v>
      </c>
      <c r="H346" s="6">
        <v>997</v>
      </c>
      <c r="I346" s="7">
        <v>8888355</v>
      </c>
      <c r="J346" s="6" t="s">
        <v>6199</v>
      </c>
      <c r="K346" s="6" t="s">
        <v>11301</v>
      </c>
      <c r="L346" s="6" t="s">
        <v>11302</v>
      </c>
      <c r="M346" s="6">
        <v>7894</v>
      </c>
      <c r="N346" s="6">
        <v>3177</v>
      </c>
      <c r="O346" s="6" t="s">
        <v>5953</v>
      </c>
      <c r="P346" s="6">
        <v>19</v>
      </c>
      <c r="Q346" s="6" t="s">
        <v>11303</v>
      </c>
      <c r="R346" s="6" t="s">
        <v>11304</v>
      </c>
      <c r="S346" s="6">
        <v>25</v>
      </c>
      <c r="T346" s="6" t="s">
        <v>37</v>
      </c>
      <c r="U346" s="6" t="s">
        <v>38</v>
      </c>
      <c r="V346" s="6" t="s">
        <v>39</v>
      </c>
      <c r="W346" s="7">
        <v>20000000</v>
      </c>
      <c r="X346" s="6">
        <v>2013</v>
      </c>
      <c r="Y346" s="6">
        <v>941</v>
      </c>
      <c r="Z346" s="6">
        <v>5</v>
      </c>
      <c r="AA346" s="6">
        <v>1.85</v>
      </c>
      <c r="AB346" s="6">
        <v>0</v>
      </c>
      <c r="AC346" s="7">
        <f>Table13[[#This Row],[gross]]-Table13[[#This Row],[budget]]</f>
        <v>-11111645</v>
      </c>
    </row>
    <row r="347" spans="1:29" ht="12.75">
      <c r="A347" s="6" t="s">
        <v>28</v>
      </c>
      <c r="B347" s="6" t="s">
        <v>2837</v>
      </c>
      <c r="C347" s="6">
        <v>174</v>
      </c>
      <c r="D347" s="6">
        <v>119</v>
      </c>
      <c r="E347" s="6">
        <v>64</v>
      </c>
      <c r="F347" s="6">
        <v>41</v>
      </c>
      <c r="G347" s="6" t="s">
        <v>2235</v>
      </c>
      <c r="H347" s="6">
        <v>743</v>
      </c>
      <c r="I347" s="7">
        <v>21471685</v>
      </c>
      <c r="J347" s="6" t="s">
        <v>73</v>
      </c>
      <c r="K347" s="6" t="s">
        <v>2838</v>
      </c>
      <c r="L347" s="6" t="s">
        <v>2839</v>
      </c>
      <c r="M347" s="6">
        <v>65464</v>
      </c>
      <c r="N347" s="6">
        <v>971</v>
      </c>
      <c r="O347" s="6" t="s">
        <v>2840</v>
      </c>
      <c r="P347" s="6">
        <v>0</v>
      </c>
      <c r="Q347" s="6" t="s">
        <v>2841</v>
      </c>
      <c r="R347" s="6" t="s">
        <v>2842</v>
      </c>
      <c r="S347" s="6">
        <v>1308</v>
      </c>
      <c r="T347" s="6" t="s">
        <v>37</v>
      </c>
      <c r="U347" s="6" t="s">
        <v>38</v>
      </c>
      <c r="V347" s="6" t="s">
        <v>39</v>
      </c>
      <c r="W347" s="7">
        <v>44000000</v>
      </c>
      <c r="X347" s="6">
        <v>2000</v>
      </c>
      <c r="Y347" s="6">
        <v>117</v>
      </c>
      <c r="Z347" s="6">
        <v>2.4</v>
      </c>
      <c r="AA347" s="6">
        <v>2.35</v>
      </c>
      <c r="AB347" s="6">
        <v>0</v>
      </c>
      <c r="AC347" s="7">
        <f>Table13[[#This Row],[gross]]-Table13[[#This Row],[budget]]</f>
        <v>-22528315</v>
      </c>
    </row>
    <row r="348" spans="1:29" ht="12.75">
      <c r="A348" s="6" t="s">
        <v>28</v>
      </c>
      <c r="B348" s="6" t="s">
        <v>225</v>
      </c>
      <c r="C348" s="6">
        <v>377</v>
      </c>
      <c r="D348" s="6">
        <v>131</v>
      </c>
      <c r="E348" s="6">
        <v>532</v>
      </c>
      <c r="F348" s="6">
        <v>627</v>
      </c>
      <c r="G348" s="6" t="s">
        <v>226</v>
      </c>
      <c r="H348" s="6">
        <v>14000</v>
      </c>
      <c r="I348" s="7">
        <v>65173160</v>
      </c>
      <c r="J348" s="6" t="s">
        <v>227</v>
      </c>
      <c r="K348" s="6" t="s">
        <v>228</v>
      </c>
      <c r="L348" s="6" t="s">
        <v>229</v>
      </c>
      <c r="M348" s="6">
        <v>202382</v>
      </c>
      <c r="N348" s="6">
        <v>26679</v>
      </c>
      <c r="O348" s="6" t="s">
        <v>230</v>
      </c>
      <c r="P348" s="6">
        <v>0</v>
      </c>
      <c r="Q348" s="6" t="s">
        <v>231</v>
      </c>
      <c r="R348" s="6" t="s">
        <v>232</v>
      </c>
      <c r="S348" s="6">
        <v>751</v>
      </c>
      <c r="T348" s="6" t="s">
        <v>37</v>
      </c>
      <c r="U348" s="6" t="s">
        <v>38</v>
      </c>
      <c r="V348" s="6" t="s">
        <v>39</v>
      </c>
      <c r="W348" s="7">
        <v>209000000</v>
      </c>
      <c r="X348" s="6">
        <v>2012</v>
      </c>
      <c r="Y348" s="6">
        <v>10000</v>
      </c>
      <c r="Z348" s="6">
        <v>5.9</v>
      </c>
      <c r="AA348" s="6">
        <v>2.35</v>
      </c>
      <c r="AB348" s="6">
        <v>44000</v>
      </c>
      <c r="AC348" s="7">
        <f>Table13[[#This Row],[gross]]-Table13[[#This Row],[budget]]</f>
        <v>-143826840</v>
      </c>
    </row>
    <row r="349" spans="1:29" ht="12.75">
      <c r="A349" s="6" t="s">
        <v>28</v>
      </c>
      <c r="B349" s="6" t="s">
        <v>3088</v>
      </c>
      <c r="C349" s="6">
        <v>161</v>
      </c>
      <c r="D349" s="6">
        <v>118</v>
      </c>
      <c r="E349" s="6">
        <v>473</v>
      </c>
      <c r="F349" s="6">
        <v>680</v>
      </c>
      <c r="G349" s="6" t="s">
        <v>3089</v>
      </c>
      <c r="H349" s="6">
        <v>12000</v>
      </c>
      <c r="I349" s="7">
        <v>55808744</v>
      </c>
      <c r="J349" s="6" t="s">
        <v>3090</v>
      </c>
      <c r="K349" s="6" t="s">
        <v>1072</v>
      </c>
      <c r="L349" s="6" t="s">
        <v>3091</v>
      </c>
      <c r="M349" s="6">
        <v>59435</v>
      </c>
      <c r="N349" s="6">
        <v>15889</v>
      </c>
      <c r="O349" s="6" t="s">
        <v>1837</v>
      </c>
      <c r="P349" s="6">
        <v>4</v>
      </c>
      <c r="Q349" s="6" t="s">
        <v>3092</v>
      </c>
      <c r="R349" s="6" t="s">
        <v>3093</v>
      </c>
      <c r="S349" s="6">
        <v>323</v>
      </c>
      <c r="T349" s="6" t="s">
        <v>37</v>
      </c>
      <c r="U349" s="6" t="s">
        <v>38</v>
      </c>
      <c r="V349" s="6" t="s">
        <v>39</v>
      </c>
      <c r="W349" s="7">
        <v>53000000</v>
      </c>
      <c r="X349" s="6">
        <v>2005</v>
      </c>
      <c r="Y349" s="6">
        <v>1000</v>
      </c>
      <c r="Z349" s="6">
        <v>5.7</v>
      </c>
      <c r="AA349" s="6">
        <v>2.4</v>
      </c>
      <c r="AB349" s="6">
        <v>0</v>
      </c>
      <c r="AC349" s="7">
        <f>Table13[[#This Row],[gross]]-Table13[[#This Row],[budget]]</f>
        <v>2808744</v>
      </c>
    </row>
    <row r="350" spans="1:29" ht="12.75">
      <c r="A350" s="6" t="s">
        <v>28</v>
      </c>
      <c r="B350" s="6" t="s">
        <v>1555</v>
      </c>
      <c r="C350" s="6">
        <v>248</v>
      </c>
      <c r="D350" s="6">
        <v>102</v>
      </c>
      <c r="E350" s="6">
        <v>1000</v>
      </c>
      <c r="F350" s="6">
        <v>270</v>
      </c>
      <c r="G350" s="6" t="s">
        <v>2883</v>
      </c>
      <c r="H350" s="6">
        <v>734</v>
      </c>
      <c r="I350" s="7">
        <v>11169531</v>
      </c>
      <c r="J350" s="6" t="s">
        <v>1671</v>
      </c>
      <c r="K350" s="6" t="s">
        <v>7257</v>
      </c>
      <c r="L350" s="6" t="s">
        <v>11220</v>
      </c>
      <c r="M350" s="6">
        <v>79855</v>
      </c>
      <c r="N350" s="6">
        <v>1778</v>
      </c>
      <c r="O350" s="6" t="s">
        <v>11221</v>
      </c>
      <c r="P350" s="6">
        <v>2</v>
      </c>
      <c r="Q350" s="6" t="s">
        <v>11222</v>
      </c>
      <c r="R350" s="6" t="s">
        <v>11223</v>
      </c>
      <c r="S350" s="6">
        <v>235</v>
      </c>
      <c r="T350" s="6" t="s">
        <v>37</v>
      </c>
      <c r="U350" s="6" t="s">
        <v>56</v>
      </c>
      <c r="V350" s="6" t="s">
        <v>39</v>
      </c>
      <c r="W350" s="7">
        <v>20000000</v>
      </c>
      <c r="X350" s="6">
        <v>2008</v>
      </c>
      <c r="Y350" s="6">
        <v>563</v>
      </c>
      <c r="Z350" s="6">
        <v>6.4</v>
      </c>
      <c r="AA350" s="6">
        <v>2.35</v>
      </c>
      <c r="AB350" s="6">
        <v>0</v>
      </c>
      <c r="AC350" s="7">
        <f>Table13[[#This Row],[gross]]-Table13[[#This Row],[budget]]</f>
        <v>-8830469</v>
      </c>
    </row>
    <row r="351" spans="1:29" ht="12.75">
      <c r="A351" s="6" t="s">
        <v>28</v>
      </c>
      <c r="B351" s="6" t="s">
        <v>11668</v>
      </c>
      <c r="C351" s="6">
        <v>148</v>
      </c>
      <c r="D351" s="6">
        <v>86</v>
      </c>
      <c r="E351" s="6">
        <v>33</v>
      </c>
      <c r="F351" s="6">
        <v>583</v>
      </c>
      <c r="G351" s="6" t="s">
        <v>6770</v>
      </c>
      <c r="H351" s="6">
        <v>15000</v>
      </c>
      <c r="I351" s="7">
        <v>27854896</v>
      </c>
      <c r="J351" s="6" t="s">
        <v>687</v>
      </c>
      <c r="K351" s="6" t="s">
        <v>5183</v>
      </c>
      <c r="L351" s="6" t="s">
        <v>12197</v>
      </c>
      <c r="M351" s="6">
        <v>64190</v>
      </c>
      <c r="N351" s="6">
        <v>17396</v>
      </c>
      <c r="O351" s="6" t="s">
        <v>12198</v>
      </c>
      <c r="P351" s="6">
        <v>1</v>
      </c>
      <c r="Q351" s="6" t="s">
        <v>12199</v>
      </c>
      <c r="R351" s="6" t="s">
        <v>12200</v>
      </c>
      <c r="S351" s="6">
        <v>129</v>
      </c>
      <c r="T351" s="6" t="s">
        <v>37</v>
      </c>
      <c r="U351" s="6" t="s">
        <v>38</v>
      </c>
      <c r="V351" s="6" t="s">
        <v>39</v>
      </c>
      <c r="W351" s="7">
        <v>17000000</v>
      </c>
      <c r="X351" s="6">
        <v>2011</v>
      </c>
      <c r="Y351" s="6">
        <v>976</v>
      </c>
      <c r="Z351" s="6">
        <v>5.6</v>
      </c>
      <c r="AA351" s="6">
        <v>2.35</v>
      </c>
      <c r="AB351" s="6">
        <v>16000</v>
      </c>
      <c r="AC351" s="7">
        <f>Table13[[#This Row],[gross]]-Table13[[#This Row],[budget]]</f>
        <v>10854896</v>
      </c>
    </row>
    <row r="352" spans="1:29" ht="12.75">
      <c r="A352" s="6" t="s">
        <v>28</v>
      </c>
      <c r="B352" s="6" t="s">
        <v>17217</v>
      </c>
      <c r="C352" s="6">
        <v>17</v>
      </c>
      <c r="D352" s="6">
        <v>107</v>
      </c>
      <c r="E352" s="6">
        <v>0</v>
      </c>
      <c r="F352" s="6">
        <v>284</v>
      </c>
      <c r="G352" s="6" t="s">
        <v>5784</v>
      </c>
      <c r="H352" s="6">
        <v>721</v>
      </c>
      <c r="I352" s="7">
        <v>869325</v>
      </c>
      <c r="J352" s="6" t="s">
        <v>31</v>
      </c>
      <c r="K352" s="6" t="s">
        <v>17218</v>
      </c>
      <c r="L352" s="6" t="s">
        <v>17219</v>
      </c>
      <c r="M352" s="6">
        <v>2281</v>
      </c>
      <c r="N352" s="6">
        <v>2000</v>
      </c>
      <c r="O352" s="6" t="s">
        <v>17220</v>
      </c>
      <c r="P352" s="6">
        <v>2</v>
      </c>
      <c r="Q352" s="6" t="s">
        <v>17221</v>
      </c>
      <c r="R352" s="6" t="s">
        <v>17222</v>
      </c>
      <c r="S352" s="6">
        <v>16</v>
      </c>
      <c r="T352" s="6" t="s">
        <v>37</v>
      </c>
      <c r="U352" s="6" t="s">
        <v>38</v>
      </c>
      <c r="V352" s="6" t="s">
        <v>39</v>
      </c>
      <c r="W352" s="7">
        <v>6000000</v>
      </c>
      <c r="X352" s="6">
        <v>1991</v>
      </c>
      <c r="Y352" s="6">
        <v>514</v>
      </c>
      <c r="Z352" s="6">
        <v>3.8</v>
      </c>
      <c r="AA352" s="6">
        <v>1.85</v>
      </c>
      <c r="AB352" s="6">
        <v>125</v>
      </c>
      <c r="AC352" s="7">
        <f>Table13[[#This Row],[gross]]-Table13[[#This Row],[budget]]</f>
        <v>-5130675</v>
      </c>
    </row>
    <row r="353" spans="1:29" ht="12.75">
      <c r="A353" s="6" t="s">
        <v>28</v>
      </c>
      <c r="B353" s="6" t="s">
        <v>20677</v>
      </c>
      <c r="C353" s="6">
        <v>663</v>
      </c>
      <c r="D353" s="6">
        <v>93</v>
      </c>
      <c r="E353" s="6">
        <v>188</v>
      </c>
      <c r="F353" s="6">
        <v>168</v>
      </c>
      <c r="G353" s="6" t="s">
        <v>20678</v>
      </c>
      <c r="H353" s="6">
        <v>2000</v>
      </c>
      <c r="I353" s="7">
        <v>12784397</v>
      </c>
      <c r="J353" s="6" t="s">
        <v>5324</v>
      </c>
      <c r="K353" s="6" t="s">
        <v>3734</v>
      </c>
      <c r="L353" s="6" t="s">
        <v>20679</v>
      </c>
      <c r="M353" s="6">
        <v>70336</v>
      </c>
      <c r="N353" s="6">
        <v>2658</v>
      </c>
      <c r="O353" s="6" t="s">
        <v>20680</v>
      </c>
      <c r="P353" s="6">
        <v>0</v>
      </c>
      <c r="Q353" s="6" t="s">
        <v>20681</v>
      </c>
      <c r="R353" s="6" t="s">
        <v>20682</v>
      </c>
      <c r="S353" s="6">
        <v>269</v>
      </c>
      <c r="T353" s="6" t="s">
        <v>37</v>
      </c>
      <c r="U353" s="6" t="s">
        <v>38</v>
      </c>
      <c r="V353" s="6" t="s">
        <v>39</v>
      </c>
      <c r="W353" s="7">
        <v>1800000</v>
      </c>
      <c r="X353" s="6">
        <v>2012</v>
      </c>
      <c r="Y353" s="6">
        <v>458</v>
      </c>
      <c r="Z353" s="6">
        <v>7.3</v>
      </c>
      <c r="AA353" s="6">
        <v>1.85</v>
      </c>
      <c r="AB353" s="6">
        <v>31000</v>
      </c>
      <c r="AC353" s="7">
        <f>Table13[[#This Row],[gross]]-Table13[[#This Row],[budget]]</f>
        <v>10984397</v>
      </c>
    </row>
    <row r="354" spans="1:29" ht="12.75">
      <c r="A354" s="6" t="s">
        <v>28</v>
      </c>
      <c r="B354" s="6" t="s">
        <v>5462</v>
      </c>
      <c r="C354" s="6">
        <v>231</v>
      </c>
      <c r="D354" s="6">
        <v>124</v>
      </c>
      <c r="E354" s="6">
        <v>98</v>
      </c>
      <c r="F354" s="6">
        <v>592</v>
      </c>
      <c r="G354" s="6" t="s">
        <v>5463</v>
      </c>
      <c r="H354" s="6">
        <v>1000</v>
      </c>
      <c r="I354" s="7">
        <v>19445217</v>
      </c>
      <c r="J354" s="6" t="s">
        <v>687</v>
      </c>
      <c r="K354" s="6" t="s">
        <v>5464</v>
      </c>
      <c r="L354" s="6" t="s">
        <v>5465</v>
      </c>
      <c r="M354" s="6">
        <v>67796</v>
      </c>
      <c r="N354" s="6">
        <v>3580</v>
      </c>
      <c r="O354" s="6" t="s">
        <v>5466</v>
      </c>
      <c r="P354" s="6">
        <v>7</v>
      </c>
      <c r="Q354" s="6" t="s">
        <v>5467</v>
      </c>
      <c r="R354" s="6" t="s">
        <v>5468</v>
      </c>
      <c r="S354" s="6">
        <v>258</v>
      </c>
      <c r="T354" s="6" t="s">
        <v>37</v>
      </c>
      <c r="U354" s="6" t="s">
        <v>38</v>
      </c>
      <c r="V354" s="6" t="s">
        <v>39</v>
      </c>
      <c r="W354" s="7">
        <v>60000000</v>
      </c>
      <c r="X354" s="6">
        <v>2013</v>
      </c>
      <c r="Y354" s="6">
        <v>852</v>
      </c>
      <c r="Z354" s="6">
        <v>6.2</v>
      </c>
      <c r="AA354" s="6">
        <v>2.35</v>
      </c>
      <c r="AB354" s="6">
        <v>14000</v>
      </c>
      <c r="AC354" s="7">
        <f>Table13[[#This Row],[gross]]-Table13[[#This Row],[budget]]</f>
        <v>-40554783</v>
      </c>
    </row>
    <row r="355" spans="1:29" ht="12.75">
      <c r="A355" s="6" t="s">
        <v>28</v>
      </c>
      <c r="B355" s="6" t="s">
        <v>14061</v>
      </c>
      <c r="C355" s="6">
        <v>63</v>
      </c>
      <c r="D355" s="6">
        <v>81</v>
      </c>
      <c r="E355" s="6">
        <v>406</v>
      </c>
      <c r="F355" s="6">
        <v>616</v>
      </c>
      <c r="G355" s="6" t="s">
        <v>1375</v>
      </c>
      <c r="H355" s="6">
        <v>13000</v>
      </c>
      <c r="I355" s="7">
        <v>63071133</v>
      </c>
      <c r="J355" s="6" t="s">
        <v>14062</v>
      </c>
      <c r="K355" s="6" t="s">
        <v>977</v>
      </c>
      <c r="L355" s="6" t="s">
        <v>14063</v>
      </c>
      <c r="M355" s="6">
        <v>42892</v>
      </c>
      <c r="N355" s="6">
        <v>17035</v>
      </c>
      <c r="O355" s="6" t="s">
        <v>6701</v>
      </c>
      <c r="P355" s="6">
        <v>0</v>
      </c>
      <c r="Q355" s="6" t="s">
        <v>14064</v>
      </c>
      <c r="R355" s="6" t="s">
        <v>14065</v>
      </c>
      <c r="S355" s="6">
        <v>154</v>
      </c>
      <c r="T355" s="6" t="s">
        <v>37</v>
      </c>
      <c r="U355" s="6" t="s">
        <v>38</v>
      </c>
      <c r="V355" s="6" t="s">
        <v>39</v>
      </c>
      <c r="W355" s="7">
        <v>12000000</v>
      </c>
      <c r="X355" s="6">
        <v>1996</v>
      </c>
      <c r="Y355" s="6">
        <v>2000</v>
      </c>
      <c r="Z355" s="6">
        <v>6.8</v>
      </c>
      <c r="AA355" s="6">
        <v>1.85</v>
      </c>
      <c r="AB355" s="6">
        <v>0</v>
      </c>
      <c r="AC355" s="7">
        <f>Table13[[#This Row],[gross]]-Table13[[#This Row],[budget]]</f>
        <v>51071133</v>
      </c>
    </row>
    <row r="356" spans="1:29" ht="12.75">
      <c r="A356" s="6" t="s">
        <v>28</v>
      </c>
      <c r="B356" s="6" t="s">
        <v>4619</v>
      </c>
      <c r="C356" s="6">
        <v>96</v>
      </c>
      <c r="D356" s="6">
        <v>106</v>
      </c>
      <c r="E356" s="6">
        <v>61</v>
      </c>
      <c r="F356" s="6">
        <v>649</v>
      </c>
      <c r="G356" s="6" t="s">
        <v>12872</v>
      </c>
      <c r="H356" s="6">
        <v>907</v>
      </c>
      <c r="I356" s="7">
        <v>32645546</v>
      </c>
      <c r="J356" s="6" t="s">
        <v>3932</v>
      </c>
      <c r="K356" s="6" t="s">
        <v>7512</v>
      </c>
      <c r="L356" s="6" t="s">
        <v>12873</v>
      </c>
      <c r="M356" s="6">
        <v>8427</v>
      </c>
      <c r="N356" s="6">
        <v>3462</v>
      </c>
      <c r="O356" s="6" t="s">
        <v>7797</v>
      </c>
      <c r="P356" s="6">
        <v>5</v>
      </c>
      <c r="Q356" s="6" t="s">
        <v>12874</v>
      </c>
      <c r="R356" s="6" t="s">
        <v>12875</v>
      </c>
      <c r="S356" s="6">
        <v>88</v>
      </c>
      <c r="T356" s="6" t="s">
        <v>37</v>
      </c>
      <c r="U356" s="6" t="s">
        <v>38</v>
      </c>
      <c r="V356" s="6" t="s">
        <v>95</v>
      </c>
      <c r="W356" s="7">
        <v>14000000</v>
      </c>
      <c r="X356" s="6">
        <v>2005</v>
      </c>
      <c r="Y356" s="6">
        <v>807</v>
      </c>
      <c r="Z356" s="6">
        <v>6.4</v>
      </c>
      <c r="AA356" s="6">
        <v>1.85</v>
      </c>
      <c r="AB356" s="6">
        <v>1000</v>
      </c>
      <c r="AC356" s="7">
        <f>Table13[[#This Row],[gross]]-Table13[[#This Row],[budget]]</f>
        <v>18645546</v>
      </c>
    </row>
    <row r="357" spans="1:29" ht="12.75">
      <c r="A357" s="6" t="s">
        <v>28</v>
      </c>
      <c r="B357" s="6" t="s">
        <v>12360</v>
      </c>
      <c r="C357" s="6">
        <v>150</v>
      </c>
      <c r="D357" s="6">
        <v>120</v>
      </c>
      <c r="E357" s="6">
        <v>11</v>
      </c>
      <c r="F357" s="6">
        <v>281</v>
      </c>
      <c r="G357" s="6" t="s">
        <v>405</v>
      </c>
      <c r="H357" s="6">
        <v>11000</v>
      </c>
      <c r="I357" s="7">
        <v>18663911</v>
      </c>
      <c r="J357" s="6" t="s">
        <v>6326</v>
      </c>
      <c r="K357" s="6" t="s">
        <v>257</v>
      </c>
      <c r="L357" s="6" t="s">
        <v>12361</v>
      </c>
      <c r="M357" s="6">
        <v>46204</v>
      </c>
      <c r="N357" s="6">
        <v>12554</v>
      </c>
      <c r="O357" s="6" t="s">
        <v>12362</v>
      </c>
      <c r="P357" s="6">
        <v>1</v>
      </c>
      <c r="Q357" s="6" t="s">
        <v>12363</v>
      </c>
      <c r="R357" s="6" t="s">
        <v>12364</v>
      </c>
      <c r="S357" s="6">
        <v>151</v>
      </c>
      <c r="T357" s="6" t="s">
        <v>37</v>
      </c>
      <c r="U357" s="6" t="s">
        <v>56</v>
      </c>
      <c r="V357" s="6" t="s">
        <v>95</v>
      </c>
      <c r="W357" s="7">
        <v>16500000</v>
      </c>
      <c r="X357" s="6">
        <v>2007</v>
      </c>
      <c r="Y357" s="6">
        <v>838</v>
      </c>
      <c r="Z357" s="6">
        <v>7.1</v>
      </c>
      <c r="AA357" s="6">
        <v>2.35</v>
      </c>
      <c r="AB357" s="6">
        <v>0</v>
      </c>
      <c r="AC357" s="7">
        <f>Table13[[#This Row],[gross]]-Table13[[#This Row],[budget]]</f>
        <v>2163911</v>
      </c>
    </row>
    <row r="358" spans="1:29" ht="12.75">
      <c r="A358" s="6" t="s">
        <v>28</v>
      </c>
      <c r="B358" s="6" t="s">
        <v>4218</v>
      </c>
      <c r="C358" s="6">
        <v>125</v>
      </c>
      <c r="D358" s="6">
        <v>93</v>
      </c>
      <c r="E358" s="6">
        <v>11000</v>
      </c>
      <c r="F358" s="6">
        <v>484</v>
      </c>
      <c r="G358" s="6" t="s">
        <v>3799</v>
      </c>
      <c r="H358" s="6">
        <v>3000</v>
      </c>
      <c r="I358" s="7">
        <v>37879996</v>
      </c>
      <c r="J358" s="6" t="s">
        <v>3632</v>
      </c>
      <c r="K358" s="6" t="s">
        <v>500</v>
      </c>
      <c r="L358" s="6" t="s">
        <v>5575</v>
      </c>
      <c r="M358" s="6">
        <v>81888</v>
      </c>
      <c r="N358" s="6">
        <v>5390</v>
      </c>
      <c r="O358" s="6" t="s">
        <v>5576</v>
      </c>
      <c r="P358" s="6">
        <v>2</v>
      </c>
      <c r="Q358" s="6" t="s">
        <v>5577</v>
      </c>
      <c r="R358" s="6" t="s">
        <v>5578</v>
      </c>
      <c r="S358" s="6">
        <v>254</v>
      </c>
      <c r="T358" s="6" t="s">
        <v>37</v>
      </c>
      <c r="U358" s="6" t="s">
        <v>38</v>
      </c>
      <c r="V358" s="6" t="s">
        <v>39</v>
      </c>
      <c r="W358" s="7">
        <v>48000000</v>
      </c>
      <c r="X358" s="6">
        <v>2000</v>
      </c>
      <c r="Y358" s="6">
        <v>575</v>
      </c>
      <c r="Z358" s="6">
        <v>6</v>
      </c>
      <c r="AA358" s="6">
        <v>2.35</v>
      </c>
      <c r="AB358" s="6">
        <v>0</v>
      </c>
      <c r="AC358" s="7">
        <f>Table13[[#This Row],[gross]]-Table13[[#This Row],[budget]]</f>
        <v>-10120004</v>
      </c>
    </row>
    <row r="359" spans="1:29" ht="12.75">
      <c r="A359" s="6" t="s">
        <v>28</v>
      </c>
      <c r="B359" s="6" t="s">
        <v>2612</v>
      </c>
      <c r="C359" s="6">
        <v>144</v>
      </c>
      <c r="D359" s="6">
        <v>99</v>
      </c>
      <c r="E359" s="6">
        <v>163</v>
      </c>
      <c r="F359" s="6">
        <v>495</v>
      </c>
      <c r="G359" s="6" t="s">
        <v>2613</v>
      </c>
      <c r="H359" s="6">
        <v>11000</v>
      </c>
      <c r="I359" s="7">
        <v>109993847</v>
      </c>
      <c r="J359" s="6" t="s">
        <v>2614</v>
      </c>
      <c r="K359" s="6" t="s">
        <v>2180</v>
      </c>
      <c r="L359" s="6" t="s">
        <v>2615</v>
      </c>
      <c r="M359" s="6">
        <v>72326</v>
      </c>
      <c r="N359" s="6">
        <v>12831</v>
      </c>
      <c r="O359" s="6" t="s">
        <v>2616</v>
      </c>
      <c r="P359" s="6">
        <v>0</v>
      </c>
      <c r="Q359" s="6" t="s">
        <v>2617</v>
      </c>
      <c r="R359" s="6" t="s">
        <v>2618</v>
      </c>
      <c r="S359" s="6">
        <v>116</v>
      </c>
      <c r="T359" s="6" t="s">
        <v>37</v>
      </c>
      <c r="U359" s="6" t="s">
        <v>38</v>
      </c>
      <c r="V359" s="6" t="s">
        <v>95</v>
      </c>
      <c r="W359" s="7">
        <v>80000000</v>
      </c>
      <c r="X359" s="6">
        <v>2008</v>
      </c>
      <c r="Y359" s="6">
        <v>869</v>
      </c>
      <c r="Z359" s="6">
        <v>6.1</v>
      </c>
      <c r="AA359" s="6">
        <v>2.35</v>
      </c>
      <c r="AB359" s="6">
        <v>0</v>
      </c>
      <c r="AC359" s="7">
        <f>Table13[[#This Row],[gross]]-Table13[[#This Row],[budget]]</f>
        <v>29993847</v>
      </c>
    </row>
    <row r="360" spans="1:29" ht="12.75">
      <c r="A360" s="6" t="s">
        <v>28</v>
      </c>
      <c r="B360" s="6" t="s">
        <v>900</v>
      </c>
      <c r="C360" s="6">
        <v>194</v>
      </c>
      <c r="D360" s="6">
        <v>91</v>
      </c>
      <c r="E360" s="6">
        <v>58</v>
      </c>
      <c r="F360" s="6">
        <v>826</v>
      </c>
      <c r="G360" s="6" t="s">
        <v>901</v>
      </c>
      <c r="H360" s="6">
        <v>2000</v>
      </c>
      <c r="I360" s="7">
        <v>126597121</v>
      </c>
      <c r="J360" s="6" t="s">
        <v>471</v>
      </c>
      <c r="K360" s="6" t="s">
        <v>902</v>
      </c>
      <c r="L360" s="6" t="s">
        <v>903</v>
      </c>
      <c r="M360" s="6">
        <v>105902</v>
      </c>
      <c r="N360" s="6">
        <v>6576</v>
      </c>
      <c r="O360" s="6" t="s">
        <v>904</v>
      </c>
      <c r="P360" s="6">
        <v>0</v>
      </c>
      <c r="Q360" s="6" t="s">
        <v>905</v>
      </c>
      <c r="R360" s="6" t="s">
        <v>906</v>
      </c>
      <c r="S360" s="6">
        <v>206</v>
      </c>
      <c r="T360" s="6" t="s">
        <v>37</v>
      </c>
      <c r="U360" s="6" t="s">
        <v>38</v>
      </c>
      <c r="V360" s="6" t="s">
        <v>95</v>
      </c>
      <c r="W360" s="7">
        <v>150000000</v>
      </c>
      <c r="X360" s="6">
        <v>2007</v>
      </c>
      <c r="Y360" s="6">
        <v>852</v>
      </c>
      <c r="Z360" s="6">
        <v>6.2</v>
      </c>
      <c r="AA360" s="6">
        <v>1.85</v>
      </c>
      <c r="AB360" s="6">
        <v>0</v>
      </c>
      <c r="AC360" s="7">
        <f>Table13[[#This Row],[gross]]-Table13[[#This Row],[budget]]</f>
        <v>-23402879</v>
      </c>
    </row>
    <row r="361" spans="1:29" ht="12.75">
      <c r="A361" s="6" t="s">
        <v>28</v>
      </c>
      <c r="B361" s="6" t="s">
        <v>19760</v>
      </c>
      <c r="C361" s="6">
        <v>20</v>
      </c>
      <c r="D361" s="6">
        <v>86</v>
      </c>
      <c r="E361" s="6">
        <v>3</v>
      </c>
      <c r="F361" s="6">
        <v>327</v>
      </c>
      <c r="G361" s="6" t="s">
        <v>19761</v>
      </c>
      <c r="H361" s="6">
        <v>833</v>
      </c>
      <c r="I361" s="7">
        <v>475000</v>
      </c>
      <c r="J361" s="6" t="s">
        <v>3913</v>
      </c>
      <c r="K361" s="6" t="s">
        <v>624</v>
      </c>
      <c r="L361" s="6" t="s">
        <v>19762</v>
      </c>
      <c r="M361" s="6">
        <v>6930</v>
      </c>
      <c r="N361" s="6">
        <v>2753</v>
      </c>
      <c r="O361" s="6" t="s">
        <v>4745</v>
      </c>
      <c r="P361" s="6">
        <v>2</v>
      </c>
      <c r="Q361" s="6" t="s">
        <v>19763</v>
      </c>
      <c r="R361" s="6" t="s">
        <v>19764</v>
      </c>
      <c r="S361" s="6">
        <v>53</v>
      </c>
      <c r="T361" s="6" t="s">
        <v>37</v>
      </c>
      <c r="U361" s="6" t="s">
        <v>38</v>
      </c>
      <c r="V361" s="6" t="s">
        <v>585</v>
      </c>
      <c r="W361" s="7">
        <v>2800000</v>
      </c>
      <c r="X361" s="6">
        <v>2006</v>
      </c>
      <c r="Y361" s="6">
        <v>549</v>
      </c>
      <c r="Z361" s="6">
        <v>6</v>
      </c>
      <c r="AB361" s="6">
        <v>323</v>
      </c>
      <c r="AC361" s="7">
        <f>Table13[[#This Row],[gross]]-Table13[[#This Row],[budget]]</f>
        <v>-2325000</v>
      </c>
    </row>
    <row r="362" spans="1:29" ht="12.75">
      <c r="A362" s="6" t="s">
        <v>28</v>
      </c>
      <c r="B362" s="6" t="s">
        <v>4939</v>
      </c>
      <c r="C362" s="6">
        <v>91</v>
      </c>
      <c r="D362" s="6">
        <v>110</v>
      </c>
      <c r="E362" s="6">
        <v>422</v>
      </c>
      <c r="F362" s="6">
        <v>422</v>
      </c>
      <c r="G362" s="6" t="s">
        <v>12165</v>
      </c>
      <c r="H362" s="6">
        <v>33000</v>
      </c>
      <c r="I362" s="7">
        <v>19179969</v>
      </c>
      <c r="J362" s="6" t="s">
        <v>1671</v>
      </c>
      <c r="K362" s="6" t="s">
        <v>12166</v>
      </c>
      <c r="L362" s="6" t="s">
        <v>12167</v>
      </c>
      <c r="M362" s="6">
        <v>54710</v>
      </c>
      <c r="N362" s="6">
        <v>35345</v>
      </c>
      <c r="O362" s="6" t="s">
        <v>4939</v>
      </c>
      <c r="P362" s="6">
        <v>2</v>
      </c>
      <c r="Q362" s="6" t="s">
        <v>12168</v>
      </c>
      <c r="R362" s="6" t="s">
        <v>12169</v>
      </c>
      <c r="S362" s="6">
        <v>177</v>
      </c>
      <c r="T362" s="6" t="s">
        <v>37</v>
      </c>
      <c r="U362" s="6" t="s">
        <v>38</v>
      </c>
      <c r="V362" s="6" t="s">
        <v>585</v>
      </c>
      <c r="W362" s="7">
        <v>17500000</v>
      </c>
      <c r="X362" s="6">
        <v>2006</v>
      </c>
      <c r="Y362" s="6">
        <v>459</v>
      </c>
      <c r="Z362" s="6">
        <v>6.3</v>
      </c>
      <c r="AA362" s="6">
        <v>2.35</v>
      </c>
      <c r="AB362" s="6">
        <v>0</v>
      </c>
      <c r="AC362" s="7">
        <f>Table13[[#This Row],[gross]]-Table13[[#This Row],[budget]]</f>
        <v>1679969</v>
      </c>
    </row>
    <row r="363" spans="1:29" ht="12.75">
      <c r="A363" s="6" t="s">
        <v>28</v>
      </c>
      <c r="B363" s="6" t="s">
        <v>255</v>
      </c>
      <c r="C363" s="6">
        <v>109</v>
      </c>
      <c r="D363" s="6">
        <v>92</v>
      </c>
      <c r="E363" s="6">
        <v>13000</v>
      </c>
      <c r="F363" s="6">
        <v>217</v>
      </c>
      <c r="G363" s="6" t="s">
        <v>1655</v>
      </c>
      <c r="H363" s="6">
        <v>925</v>
      </c>
      <c r="I363" s="7">
        <v>73326666</v>
      </c>
      <c r="J363" s="6" t="s">
        <v>2786</v>
      </c>
      <c r="K363" s="6" t="s">
        <v>1802</v>
      </c>
      <c r="L363" s="6" t="s">
        <v>12736</v>
      </c>
      <c r="M363" s="6">
        <v>189413</v>
      </c>
      <c r="N363" s="6">
        <v>1953</v>
      </c>
      <c r="O363" s="6" t="s">
        <v>12737</v>
      </c>
      <c r="P363" s="6">
        <v>3</v>
      </c>
      <c r="Q363" s="6" t="s">
        <v>12738</v>
      </c>
      <c r="R363" s="6" t="s">
        <v>12739</v>
      </c>
      <c r="S363" s="6">
        <v>306</v>
      </c>
      <c r="T363" s="6" t="s">
        <v>37</v>
      </c>
      <c r="U363" s="6" t="s">
        <v>38</v>
      </c>
      <c r="V363" s="6" t="s">
        <v>95</v>
      </c>
      <c r="W363" s="7">
        <v>15000000</v>
      </c>
      <c r="X363" s="6">
        <v>1988</v>
      </c>
      <c r="Y363" s="6">
        <v>692</v>
      </c>
      <c r="Z363" s="6">
        <v>7.5</v>
      </c>
      <c r="AA363" s="6">
        <v>1.85</v>
      </c>
      <c r="AB363" s="6">
        <v>15000</v>
      </c>
      <c r="AC363" s="7">
        <f>Table13[[#This Row],[gross]]-Table13[[#This Row],[budget]]</f>
        <v>58326666</v>
      </c>
    </row>
    <row r="364" spans="1:29" ht="12.75">
      <c r="A364" s="6" t="s">
        <v>28</v>
      </c>
      <c r="B364" s="6" t="s">
        <v>10505</v>
      </c>
      <c r="C364" s="6">
        <v>149</v>
      </c>
      <c r="D364" s="6">
        <v>92</v>
      </c>
      <c r="E364" s="6">
        <v>17</v>
      </c>
      <c r="F364" s="6">
        <v>231</v>
      </c>
      <c r="G364" s="6" t="s">
        <v>10506</v>
      </c>
      <c r="H364" s="6">
        <v>14000</v>
      </c>
      <c r="I364" s="7">
        <v>2963012</v>
      </c>
      <c r="J364" s="6" t="s">
        <v>1924</v>
      </c>
      <c r="K364" s="6" t="s">
        <v>436</v>
      </c>
      <c r="L364" s="6" t="s">
        <v>10507</v>
      </c>
      <c r="M364" s="6">
        <v>48873</v>
      </c>
      <c r="N364" s="6">
        <v>14617</v>
      </c>
      <c r="O364" s="6" t="s">
        <v>10508</v>
      </c>
      <c r="P364" s="6">
        <v>1</v>
      </c>
      <c r="Q364" s="6" t="s">
        <v>10509</v>
      </c>
      <c r="R364" s="6" t="s">
        <v>10510</v>
      </c>
      <c r="S364" s="6">
        <v>105</v>
      </c>
      <c r="T364" s="6" t="s">
        <v>37</v>
      </c>
      <c r="U364" s="6" t="s">
        <v>56</v>
      </c>
      <c r="V364" s="6" t="s">
        <v>585</v>
      </c>
      <c r="W364" s="7">
        <v>22000000</v>
      </c>
      <c r="X364" s="6">
        <v>2014</v>
      </c>
      <c r="Y364" s="6">
        <v>257</v>
      </c>
      <c r="Z364" s="6">
        <v>6.3</v>
      </c>
      <c r="AA364" s="6">
        <v>2.35</v>
      </c>
      <c r="AB364" s="6">
        <v>11000</v>
      </c>
      <c r="AC364" s="7">
        <f>Table13[[#This Row],[gross]]-Table13[[#This Row],[budget]]</f>
        <v>-19036988</v>
      </c>
    </row>
    <row r="365" spans="1:29" ht="12.75">
      <c r="A365" s="6" t="s">
        <v>28</v>
      </c>
      <c r="B365" s="6" t="s">
        <v>9162</v>
      </c>
      <c r="C365" s="6">
        <v>405</v>
      </c>
      <c r="D365" s="6">
        <v>109</v>
      </c>
      <c r="E365" s="6">
        <v>0</v>
      </c>
      <c r="F365" s="6">
        <v>48</v>
      </c>
      <c r="G365" s="6" t="s">
        <v>19323</v>
      </c>
      <c r="H365" s="6">
        <v>140</v>
      </c>
      <c r="I365" s="7">
        <v>8114507</v>
      </c>
      <c r="J365" s="6" t="s">
        <v>214</v>
      </c>
      <c r="K365" s="6" t="s">
        <v>19324</v>
      </c>
      <c r="L365" s="6" t="s">
        <v>19325</v>
      </c>
      <c r="M365" s="6">
        <v>95362</v>
      </c>
      <c r="N365" s="6">
        <v>328</v>
      </c>
      <c r="O365" s="6" t="s">
        <v>19326</v>
      </c>
      <c r="P365" s="6">
        <v>1</v>
      </c>
      <c r="Q365" s="6" t="s">
        <v>19327</v>
      </c>
      <c r="R365" s="6" t="s">
        <v>19328</v>
      </c>
      <c r="S365" s="6">
        <v>270</v>
      </c>
      <c r="T365" s="6" t="s">
        <v>37</v>
      </c>
      <c r="U365" s="6" t="s">
        <v>38</v>
      </c>
      <c r="V365" s="6" t="s">
        <v>585</v>
      </c>
      <c r="W365" s="7">
        <v>3000000</v>
      </c>
      <c r="X365" s="6">
        <v>2013</v>
      </c>
      <c r="Y365" s="6">
        <v>63</v>
      </c>
      <c r="Z365" s="6">
        <v>7.9</v>
      </c>
      <c r="AA365" s="6">
        <v>1.85</v>
      </c>
      <c r="AB365" s="6">
        <v>62000</v>
      </c>
      <c r="AC365" s="7">
        <f>Table13[[#This Row],[gross]]-Table13[[#This Row],[budget]]</f>
        <v>5114507</v>
      </c>
    </row>
    <row r="366" spans="1:29" ht="12.75">
      <c r="A366" s="6" t="s">
        <v>28</v>
      </c>
      <c r="B366" s="6" t="s">
        <v>9162</v>
      </c>
      <c r="C366" s="6">
        <v>121</v>
      </c>
      <c r="D366" s="6">
        <v>105</v>
      </c>
      <c r="E366" s="6">
        <v>0</v>
      </c>
      <c r="F366" s="6">
        <v>4</v>
      </c>
      <c r="G366" s="6" t="s">
        <v>19840</v>
      </c>
      <c r="H366" s="6">
        <v>15</v>
      </c>
      <c r="I366" s="7">
        <v>5400000</v>
      </c>
      <c r="J366" s="6" t="s">
        <v>214</v>
      </c>
      <c r="K366" s="6" t="s">
        <v>19841</v>
      </c>
      <c r="L366" s="6" t="s">
        <v>19842</v>
      </c>
      <c r="M366" s="6">
        <v>183288</v>
      </c>
      <c r="N366" s="6">
        <v>36</v>
      </c>
      <c r="O366" s="6" t="s">
        <v>19843</v>
      </c>
      <c r="P366" s="6">
        <v>1</v>
      </c>
      <c r="Q366" s="6" t="s">
        <v>19844</v>
      </c>
      <c r="R366" s="6" t="s">
        <v>19845</v>
      </c>
      <c r="S366" s="6">
        <v>395</v>
      </c>
      <c r="T366" s="6" t="s">
        <v>37</v>
      </c>
      <c r="U366" s="6" t="s">
        <v>38</v>
      </c>
      <c r="V366" s="6" t="s">
        <v>585</v>
      </c>
      <c r="W366" s="7">
        <v>2500000</v>
      </c>
      <c r="X366" s="6">
        <v>1995</v>
      </c>
      <c r="Y366" s="6">
        <v>12</v>
      </c>
      <c r="Z366" s="6">
        <v>8.1</v>
      </c>
      <c r="AA366" s="6">
        <v>1.85</v>
      </c>
      <c r="AB366" s="6">
        <v>22000</v>
      </c>
      <c r="AC366" s="7">
        <f>Table13[[#This Row],[gross]]-Table13[[#This Row],[budget]]</f>
        <v>2900000</v>
      </c>
    </row>
    <row r="367" spans="1:29" ht="12.75">
      <c r="A367" s="6" t="s">
        <v>28</v>
      </c>
      <c r="B367" s="6" t="s">
        <v>9162</v>
      </c>
      <c r="C367" s="6">
        <v>211</v>
      </c>
      <c r="D367" s="6">
        <v>80</v>
      </c>
      <c r="E367" s="6">
        <v>0</v>
      </c>
      <c r="F367" s="6">
        <v>3</v>
      </c>
      <c r="G367" s="6" t="s">
        <v>20212</v>
      </c>
      <c r="H367" s="6">
        <v>50</v>
      </c>
      <c r="I367" s="7">
        <v>5792822</v>
      </c>
      <c r="J367" s="6" t="s">
        <v>214</v>
      </c>
      <c r="K367" s="6" t="s">
        <v>10469</v>
      </c>
      <c r="L367" s="6" t="s">
        <v>20213</v>
      </c>
      <c r="M367" s="6">
        <v>168398</v>
      </c>
      <c r="N367" s="6">
        <v>65</v>
      </c>
      <c r="O367" s="6" t="s">
        <v>20214</v>
      </c>
      <c r="P367" s="6">
        <v>0</v>
      </c>
      <c r="Q367" s="6" t="s">
        <v>20215</v>
      </c>
      <c r="R367" s="6" t="s">
        <v>20216</v>
      </c>
      <c r="S367" s="6">
        <v>492</v>
      </c>
      <c r="T367" s="6" t="s">
        <v>37</v>
      </c>
      <c r="U367" s="6" t="s">
        <v>38</v>
      </c>
      <c r="V367" s="6" t="s">
        <v>585</v>
      </c>
      <c r="W367" s="7">
        <v>2700000</v>
      </c>
      <c r="X367" s="6">
        <v>2004</v>
      </c>
      <c r="Y367" s="6">
        <v>8</v>
      </c>
      <c r="Z367" s="6">
        <v>8</v>
      </c>
      <c r="AA367" s="6">
        <v>1.85</v>
      </c>
      <c r="AB367" s="6">
        <v>13000</v>
      </c>
      <c r="AC367" s="7">
        <f>Table13[[#This Row],[gross]]-Table13[[#This Row],[budget]]</f>
        <v>3092822</v>
      </c>
    </row>
    <row r="368" spans="1:29" ht="12.75">
      <c r="A368" s="6" t="s">
        <v>28</v>
      </c>
      <c r="B368" s="6" t="s">
        <v>16192</v>
      </c>
      <c r="C368" s="6">
        <v>283</v>
      </c>
      <c r="D368" s="6">
        <v>104</v>
      </c>
      <c r="E368" s="6">
        <v>109</v>
      </c>
      <c r="F368" s="6">
        <v>7</v>
      </c>
      <c r="G368" s="6" t="s">
        <v>16193</v>
      </c>
      <c r="H368" s="6">
        <v>480</v>
      </c>
      <c r="I368" s="7">
        <v>16168741</v>
      </c>
      <c r="J368" s="6" t="s">
        <v>6199</v>
      </c>
      <c r="K368" s="6" t="s">
        <v>1550</v>
      </c>
      <c r="L368" s="6" t="s">
        <v>16194</v>
      </c>
      <c r="M368" s="6">
        <v>99430</v>
      </c>
      <c r="N368" s="6">
        <v>517</v>
      </c>
      <c r="O368" s="6" t="s">
        <v>16195</v>
      </c>
      <c r="P368" s="6">
        <v>1</v>
      </c>
      <c r="Q368" s="6" t="s">
        <v>16196</v>
      </c>
      <c r="R368" s="6" t="s">
        <v>16197</v>
      </c>
      <c r="S368" s="6">
        <v>182</v>
      </c>
      <c r="T368" s="6" t="s">
        <v>37</v>
      </c>
      <c r="U368" s="6" t="s">
        <v>38</v>
      </c>
      <c r="V368" s="6" t="s">
        <v>585</v>
      </c>
      <c r="W368" s="7">
        <v>8000000</v>
      </c>
      <c r="X368" s="6">
        <v>2013</v>
      </c>
      <c r="Y368" s="6">
        <v>12</v>
      </c>
      <c r="Z368" s="6">
        <v>7.4</v>
      </c>
      <c r="AA368" s="6">
        <v>1.85</v>
      </c>
      <c r="AB368" s="6">
        <v>43000</v>
      </c>
      <c r="AC368" s="7">
        <f>Table13[[#This Row],[gross]]-Table13[[#This Row],[budget]]</f>
        <v>8168741</v>
      </c>
    </row>
    <row r="369" spans="1:29" ht="12.75">
      <c r="A369" s="6" t="s">
        <v>28</v>
      </c>
      <c r="B369" s="6" t="s">
        <v>18591</v>
      </c>
      <c r="C369" s="6">
        <v>261</v>
      </c>
      <c r="D369" s="6">
        <v>105</v>
      </c>
      <c r="E369" s="6">
        <v>101</v>
      </c>
      <c r="F369" s="6">
        <v>157</v>
      </c>
      <c r="G369" s="6" t="s">
        <v>3173</v>
      </c>
      <c r="H369" s="6">
        <v>1000</v>
      </c>
      <c r="I369" s="7">
        <v>5776314</v>
      </c>
      <c r="J369" s="6" t="s">
        <v>1415</v>
      </c>
      <c r="K369" s="6" t="s">
        <v>2141</v>
      </c>
      <c r="L369" s="6" t="s">
        <v>19146</v>
      </c>
      <c r="M369" s="6">
        <v>73349</v>
      </c>
      <c r="N369" s="6">
        <v>2016</v>
      </c>
      <c r="O369" s="6" t="s">
        <v>19147</v>
      </c>
      <c r="P369" s="6">
        <v>4</v>
      </c>
      <c r="Q369" s="6" t="s">
        <v>19148</v>
      </c>
      <c r="R369" s="6" t="s">
        <v>19149</v>
      </c>
      <c r="S369" s="6">
        <v>142</v>
      </c>
      <c r="T369" s="6" t="s">
        <v>37</v>
      </c>
      <c r="U369" s="6" t="s">
        <v>38</v>
      </c>
      <c r="V369" s="6" t="s">
        <v>585</v>
      </c>
      <c r="W369" s="7">
        <v>3200000</v>
      </c>
      <c r="X369" s="6">
        <v>2010</v>
      </c>
      <c r="Y369" s="6">
        <v>394</v>
      </c>
      <c r="Z369" s="6">
        <v>7.2</v>
      </c>
      <c r="AA369" s="6">
        <v>1.85</v>
      </c>
      <c r="AB369" s="6">
        <v>15000</v>
      </c>
      <c r="AC369" s="7">
        <f>Table13[[#This Row],[gross]]-Table13[[#This Row],[budget]]</f>
        <v>2576314</v>
      </c>
    </row>
    <row r="370" spans="1:29" ht="12.75">
      <c r="A370" s="6" t="s">
        <v>28</v>
      </c>
      <c r="B370" s="6" t="s">
        <v>2048</v>
      </c>
      <c r="C370" s="6">
        <v>131</v>
      </c>
      <c r="D370" s="6">
        <v>106</v>
      </c>
      <c r="E370" s="6">
        <v>212</v>
      </c>
      <c r="F370" s="6">
        <v>389</v>
      </c>
      <c r="G370" s="6" t="s">
        <v>3888</v>
      </c>
      <c r="H370" s="6">
        <v>578</v>
      </c>
      <c r="I370" s="7">
        <v>59068786</v>
      </c>
      <c r="J370" s="6" t="s">
        <v>1910</v>
      </c>
      <c r="K370" s="6" t="s">
        <v>6412</v>
      </c>
      <c r="L370" s="6" t="s">
        <v>6413</v>
      </c>
      <c r="M370" s="6">
        <v>86902</v>
      </c>
      <c r="N370" s="6">
        <v>2544</v>
      </c>
      <c r="O370" s="6" t="s">
        <v>6414</v>
      </c>
      <c r="P370" s="6">
        <v>2</v>
      </c>
      <c r="Q370" s="6" t="s">
        <v>6415</v>
      </c>
      <c r="R370" s="6" t="s">
        <v>6416</v>
      </c>
      <c r="S370" s="6">
        <v>411</v>
      </c>
      <c r="T370" s="6" t="s">
        <v>37</v>
      </c>
      <c r="U370" s="6" t="s">
        <v>38</v>
      </c>
      <c r="V370" s="6" t="s">
        <v>39</v>
      </c>
      <c r="W370" s="7">
        <v>40000000</v>
      </c>
      <c r="X370" s="6">
        <v>2001</v>
      </c>
      <c r="Y370" s="6">
        <v>563</v>
      </c>
      <c r="Z370" s="6">
        <v>6.4</v>
      </c>
      <c r="AA370" s="6">
        <v>2.35</v>
      </c>
      <c r="AB370" s="6">
        <v>0</v>
      </c>
      <c r="AC370" s="7">
        <f>Table13[[#This Row],[gross]]-Table13[[#This Row],[budget]]</f>
        <v>19068786</v>
      </c>
    </row>
    <row r="371" spans="1:29" ht="12.75">
      <c r="A371" s="6" t="s">
        <v>28</v>
      </c>
      <c r="B371" s="6" t="s">
        <v>1800</v>
      </c>
      <c r="C371" s="6">
        <v>242</v>
      </c>
      <c r="D371" s="6">
        <v>112</v>
      </c>
      <c r="E371" s="6">
        <v>0</v>
      </c>
      <c r="F371" s="6">
        <v>213</v>
      </c>
      <c r="G371" s="6" t="s">
        <v>13752</v>
      </c>
      <c r="H371" s="6">
        <v>512</v>
      </c>
      <c r="I371" s="7">
        <v>22858926</v>
      </c>
      <c r="J371" s="6" t="s">
        <v>7901</v>
      </c>
      <c r="K371" s="6" t="s">
        <v>4463</v>
      </c>
      <c r="L371" s="6" t="s">
        <v>13753</v>
      </c>
      <c r="M371" s="6">
        <v>254404</v>
      </c>
      <c r="N371" s="6">
        <v>1171</v>
      </c>
      <c r="O371" s="6" t="s">
        <v>601</v>
      </c>
      <c r="P371" s="6">
        <v>2</v>
      </c>
      <c r="Q371" s="6" t="s">
        <v>13754</v>
      </c>
      <c r="R371" s="6" t="s">
        <v>13755</v>
      </c>
      <c r="S371" s="6">
        <v>840</v>
      </c>
      <c r="T371" s="6" t="s">
        <v>37</v>
      </c>
      <c r="U371" s="6" t="s">
        <v>38</v>
      </c>
      <c r="V371" s="6" t="s">
        <v>585</v>
      </c>
      <c r="W371" s="7">
        <v>13000000</v>
      </c>
      <c r="X371" s="6">
        <v>1999</v>
      </c>
      <c r="Y371" s="6">
        <v>216</v>
      </c>
      <c r="Z371" s="6">
        <v>7.8</v>
      </c>
      <c r="AA371" s="6">
        <v>1.85</v>
      </c>
      <c r="AB371" s="6">
        <v>0</v>
      </c>
      <c r="AC371" s="7">
        <f>Table13[[#This Row],[gross]]-Table13[[#This Row],[budget]]</f>
        <v>9858926</v>
      </c>
    </row>
    <row r="372" spans="1:29" ht="12.75">
      <c r="A372" s="6" t="s">
        <v>28</v>
      </c>
      <c r="B372" s="6" t="s">
        <v>11946</v>
      </c>
      <c r="C372" s="6">
        <v>93</v>
      </c>
      <c r="D372" s="6">
        <v>104</v>
      </c>
      <c r="E372" s="6">
        <v>109</v>
      </c>
      <c r="F372" s="6">
        <v>202</v>
      </c>
      <c r="G372" s="6" t="s">
        <v>11947</v>
      </c>
      <c r="H372" s="6">
        <v>405</v>
      </c>
      <c r="I372" s="7">
        <v>7739049</v>
      </c>
      <c r="J372" s="6" t="s">
        <v>1415</v>
      </c>
      <c r="K372" s="6" t="s">
        <v>3991</v>
      </c>
      <c r="L372" s="6" t="s">
        <v>11948</v>
      </c>
      <c r="M372" s="6">
        <v>10680</v>
      </c>
      <c r="N372" s="6">
        <v>847</v>
      </c>
      <c r="O372" s="6" t="s">
        <v>11949</v>
      </c>
      <c r="P372" s="6">
        <v>2</v>
      </c>
      <c r="Q372" s="6" t="s">
        <v>11950</v>
      </c>
      <c r="R372" s="6" t="s">
        <v>11951</v>
      </c>
      <c r="S372" s="6">
        <v>112</v>
      </c>
      <c r="T372" s="6" t="s">
        <v>37</v>
      </c>
      <c r="U372" s="6" t="s">
        <v>268</v>
      </c>
      <c r="V372" s="6" t="s">
        <v>585</v>
      </c>
      <c r="W372" s="7">
        <v>18000000</v>
      </c>
      <c r="X372" s="6">
        <v>2004</v>
      </c>
      <c r="Y372" s="6">
        <v>204</v>
      </c>
      <c r="Z372" s="6">
        <v>7.1</v>
      </c>
      <c r="AA372" s="6">
        <v>1.85</v>
      </c>
      <c r="AB372" s="6">
        <v>562</v>
      </c>
      <c r="AC372" s="7">
        <f>Table13[[#This Row],[gross]]-Table13[[#This Row],[budget]]</f>
        <v>-10260951</v>
      </c>
    </row>
    <row r="373" spans="1:29" ht="12.75">
      <c r="A373" s="6" t="s">
        <v>28</v>
      </c>
      <c r="B373" s="6" t="s">
        <v>11333</v>
      </c>
      <c r="C373" s="6">
        <v>60</v>
      </c>
      <c r="D373" s="6">
        <v>91</v>
      </c>
      <c r="E373" s="6">
        <v>38</v>
      </c>
      <c r="F373" s="6">
        <v>377</v>
      </c>
      <c r="G373" s="6" t="s">
        <v>282</v>
      </c>
      <c r="H373" s="6">
        <v>625</v>
      </c>
      <c r="I373" s="7">
        <v>8108247</v>
      </c>
      <c r="J373" s="6" t="s">
        <v>214</v>
      </c>
      <c r="K373" s="6" t="s">
        <v>1788</v>
      </c>
      <c r="L373" s="6" t="s">
        <v>19103</v>
      </c>
      <c r="M373" s="6">
        <v>9607</v>
      </c>
      <c r="N373" s="6">
        <v>2747</v>
      </c>
      <c r="O373" s="6" t="s">
        <v>7012</v>
      </c>
      <c r="P373" s="6">
        <v>0</v>
      </c>
      <c r="Q373" s="6" t="s">
        <v>19104</v>
      </c>
      <c r="R373" s="6" t="s">
        <v>19105</v>
      </c>
      <c r="S373" s="6">
        <v>174</v>
      </c>
      <c r="T373" s="6" t="s">
        <v>37</v>
      </c>
      <c r="U373" s="6" t="s">
        <v>38</v>
      </c>
      <c r="V373" s="6" t="s">
        <v>39</v>
      </c>
      <c r="W373" s="7">
        <v>3300000</v>
      </c>
      <c r="X373" s="6">
        <v>2006</v>
      </c>
      <c r="Y373" s="6">
        <v>464</v>
      </c>
      <c r="Z373" s="6">
        <v>7.4</v>
      </c>
      <c r="AA373" s="6">
        <v>1.85</v>
      </c>
      <c r="AB373" s="6">
        <v>0</v>
      </c>
      <c r="AC373" s="7">
        <f>Table13[[#This Row],[gross]]-Table13[[#This Row],[budget]]</f>
        <v>4808247</v>
      </c>
    </row>
    <row r="374" spans="1:29" ht="12.75">
      <c r="A374" s="6" t="s">
        <v>28</v>
      </c>
      <c r="B374" s="6" t="s">
        <v>2728</v>
      </c>
      <c r="C374" s="6">
        <v>78</v>
      </c>
      <c r="D374" s="6">
        <v>172</v>
      </c>
      <c r="E374" s="6">
        <v>438</v>
      </c>
      <c r="F374" s="6">
        <v>466</v>
      </c>
      <c r="G374" s="6" t="s">
        <v>4908</v>
      </c>
      <c r="H374" s="6">
        <v>852</v>
      </c>
      <c r="I374" s="7">
        <v>22843047</v>
      </c>
      <c r="J374" s="6" t="s">
        <v>4909</v>
      </c>
      <c r="K374" s="6" t="s">
        <v>901</v>
      </c>
      <c r="L374" s="6" t="s">
        <v>4910</v>
      </c>
      <c r="M374" s="6">
        <v>6082</v>
      </c>
      <c r="N374" s="6">
        <v>2397</v>
      </c>
      <c r="O374" s="6" t="s">
        <v>4911</v>
      </c>
      <c r="P374" s="6">
        <v>1</v>
      </c>
      <c r="Q374" s="6" t="s">
        <v>4912</v>
      </c>
      <c r="R374" s="6" t="s">
        <v>4913</v>
      </c>
      <c r="S374" s="6">
        <v>207</v>
      </c>
      <c r="T374" s="6" t="s">
        <v>37</v>
      </c>
      <c r="U374" s="6" t="s">
        <v>38</v>
      </c>
      <c r="V374" s="6" t="s">
        <v>585</v>
      </c>
      <c r="W374" s="7">
        <v>55000000</v>
      </c>
      <c r="X374" s="6">
        <v>1998</v>
      </c>
      <c r="Y374" s="6">
        <v>637</v>
      </c>
      <c r="Z374" s="6">
        <v>5.9</v>
      </c>
      <c r="AA374" s="6">
        <v>1.85</v>
      </c>
      <c r="AB374" s="6">
        <v>853</v>
      </c>
      <c r="AC374" s="7">
        <f>Table13[[#This Row],[gross]]-Table13[[#This Row],[budget]]</f>
        <v>-32156953</v>
      </c>
    </row>
    <row r="375" spans="1:29" ht="12.75">
      <c r="A375" s="6" t="s">
        <v>28</v>
      </c>
      <c r="B375" s="6" t="s">
        <v>15467</v>
      </c>
      <c r="C375" s="6">
        <v>161</v>
      </c>
      <c r="D375" s="6">
        <v>112</v>
      </c>
      <c r="E375" s="6">
        <v>98</v>
      </c>
      <c r="F375" s="6">
        <v>397</v>
      </c>
      <c r="G375" s="6" t="s">
        <v>17349</v>
      </c>
      <c r="H375" s="6">
        <v>883</v>
      </c>
      <c r="I375" s="7">
        <v>32541719</v>
      </c>
      <c r="J375" s="6" t="s">
        <v>4479</v>
      </c>
      <c r="K375" s="6" t="s">
        <v>1513</v>
      </c>
      <c r="L375" s="6" t="s">
        <v>17350</v>
      </c>
      <c r="M375" s="6">
        <v>89806</v>
      </c>
      <c r="N375" s="6">
        <v>2201</v>
      </c>
      <c r="O375" s="6" t="s">
        <v>16601</v>
      </c>
      <c r="P375" s="6">
        <v>0</v>
      </c>
      <c r="Q375" s="6" t="s">
        <v>17351</v>
      </c>
      <c r="R375" s="6" t="s">
        <v>17352</v>
      </c>
      <c r="S375" s="6">
        <v>438</v>
      </c>
      <c r="T375" s="6" t="s">
        <v>37</v>
      </c>
      <c r="U375" s="6" t="s">
        <v>56</v>
      </c>
      <c r="V375" s="6" t="s">
        <v>39</v>
      </c>
      <c r="W375" s="7">
        <v>3500159</v>
      </c>
      <c r="X375" s="6">
        <v>2002</v>
      </c>
      <c r="Y375" s="6">
        <v>528</v>
      </c>
      <c r="Z375" s="6">
        <v>6.7</v>
      </c>
      <c r="AA375" s="6">
        <v>1.85</v>
      </c>
      <c r="AB375" s="6">
        <v>0</v>
      </c>
      <c r="AC375" s="7">
        <f>Table13[[#This Row],[gross]]-Table13[[#This Row],[budget]]</f>
        <v>29041560</v>
      </c>
    </row>
    <row r="376" spans="1:29" ht="12.75">
      <c r="A376" s="6" t="s">
        <v>28</v>
      </c>
      <c r="B376" s="6" t="s">
        <v>22490</v>
      </c>
      <c r="C376" s="6">
        <v>5</v>
      </c>
      <c r="D376" s="6">
        <v>86</v>
      </c>
      <c r="E376" s="6">
        <v>24</v>
      </c>
      <c r="F376" s="6">
        <v>142</v>
      </c>
      <c r="G376" s="6" t="s">
        <v>22491</v>
      </c>
      <c r="H376" s="6">
        <v>407</v>
      </c>
      <c r="I376" s="7">
        <v>39552600</v>
      </c>
      <c r="J376" s="6" t="s">
        <v>22492</v>
      </c>
      <c r="K376" s="6" t="s">
        <v>22493</v>
      </c>
      <c r="L376" s="6" t="s">
        <v>22494</v>
      </c>
      <c r="M376" s="6">
        <v>3411</v>
      </c>
      <c r="N376" s="6">
        <v>1090</v>
      </c>
      <c r="O376" s="6" t="s">
        <v>22495</v>
      </c>
      <c r="P376" s="6">
        <v>0</v>
      </c>
      <c r="Q376" s="6" t="s">
        <v>22496</v>
      </c>
      <c r="R376" s="6" t="s">
        <v>22497</v>
      </c>
      <c r="S376" s="6">
        <v>36</v>
      </c>
      <c r="T376" s="6" t="s">
        <v>37</v>
      </c>
      <c r="U376" s="6" t="s">
        <v>38</v>
      </c>
      <c r="V376" s="6" t="s">
        <v>277</v>
      </c>
      <c r="W376" s="7">
        <v>500000</v>
      </c>
      <c r="X376" s="6">
        <v>1974</v>
      </c>
      <c r="Y376" s="6">
        <v>189</v>
      </c>
      <c r="Z376" s="6">
        <v>6.1</v>
      </c>
      <c r="AA376" s="6">
        <v>1.85</v>
      </c>
      <c r="AB376" s="6">
        <v>816</v>
      </c>
      <c r="AC376" s="7">
        <f>Table13[[#This Row],[gross]]-Table13[[#This Row],[budget]]</f>
        <v>39052600</v>
      </c>
    </row>
    <row r="377" spans="1:29" ht="12.75">
      <c r="A377" s="6" t="s">
        <v>28</v>
      </c>
      <c r="B377" s="6" t="s">
        <v>435</v>
      </c>
      <c r="C377" s="6">
        <v>287</v>
      </c>
      <c r="D377" s="6">
        <v>115</v>
      </c>
      <c r="E377" s="6">
        <v>0</v>
      </c>
      <c r="F377" s="6">
        <v>964</v>
      </c>
      <c r="G377" s="6" t="s">
        <v>762</v>
      </c>
      <c r="H377" s="6">
        <v>18000</v>
      </c>
      <c r="I377" s="7">
        <v>82161969</v>
      </c>
      <c r="J377" s="6" t="s">
        <v>987</v>
      </c>
      <c r="K377" s="6" t="s">
        <v>438</v>
      </c>
      <c r="L377" s="6" t="s">
        <v>988</v>
      </c>
      <c r="M377" s="6">
        <v>142440</v>
      </c>
      <c r="N377" s="6">
        <v>31523</v>
      </c>
      <c r="O377" s="6" t="s">
        <v>989</v>
      </c>
      <c r="P377" s="6">
        <v>1</v>
      </c>
      <c r="Q377" s="6" t="s">
        <v>990</v>
      </c>
      <c r="R377" s="6" t="s">
        <v>991</v>
      </c>
      <c r="S377" s="6">
        <v>505</v>
      </c>
      <c r="T377" s="6" t="s">
        <v>37</v>
      </c>
      <c r="U377" s="6" t="s">
        <v>38</v>
      </c>
      <c r="V377" s="6" t="s">
        <v>39</v>
      </c>
      <c r="W377" s="7">
        <v>150000000</v>
      </c>
      <c r="X377" s="6">
        <v>2007</v>
      </c>
      <c r="Y377" s="6">
        <v>12000</v>
      </c>
      <c r="Z377" s="6">
        <v>6.3</v>
      </c>
      <c r="AA377" s="6">
        <v>2.35</v>
      </c>
      <c r="AB377" s="6">
        <v>3000</v>
      </c>
      <c r="AC377" s="7">
        <f>Table13[[#This Row],[gross]]-Table13[[#This Row],[budget]]</f>
        <v>-67838031</v>
      </c>
    </row>
    <row r="378" spans="1:29" ht="12.75">
      <c r="A378" s="6" t="s">
        <v>28</v>
      </c>
      <c r="B378" s="6" t="s">
        <v>9162</v>
      </c>
      <c r="C378" s="6">
        <v>231</v>
      </c>
      <c r="D378" s="6">
        <v>99</v>
      </c>
      <c r="E378" s="6">
        <v>0</v>
      </c>
      <c r="F378" s="6">
        <v>84</v>
      </c>
      <c r="G378" s="6" t="s">
        <v>17094</v>
      </c>
      <c r="H378" s="6">
        <v>11000</v>
      </c>
      <c r="I378" s="7">
        <v>9203192</v>
      </c>
      <c r="J378" s="6" t="s">
        <v>9193</v>
      </c>
      <c r="K378" s="6" t="s">
        <v>660</v>
      </c>
      <c r="L378" s="6" t="s">
        <v>17095</v>
      </c>
      <c r="M378" s="6">
        <v>45396</v>
      </c>
      <c r="N378" s="6">
        <v>11328</v>
      </c>
      <c r="O378" s="6" t="s">
        <v>17096</v>
      </c>
      <c r="P378" s="6">
        <v>1</v>
      </c>
      <c r="Q378" s="6" t="s">
        <v>17097</v>
      </c>
      <c r="R378" s="6" t="s">
        <v>17098</v>
      </c>
      <c r="S378" s="6">
        <v>136</v>
      </c>
      <c r="T378" s="6" t="s">
        <v>37</v>
      </c>
      <c r="U378" s="6" t="s">
        <v>38</v>
      </c>
      <c r="V378" s="6" t="s">
        <v>39</v>
      </c>
      <c r="W378" s="7">
        <v>5000000</v>
      </c>
      <c r="X378" s="6">
        <v>2011</v>
      </c>
      <c r="Y378" s="6">
        <v>106</v>
      </c>
      <c r="Z378" s="6">
        <v>6.8</v>
      </c>
      <c r="AA378" s="6">
        <v>1.85</v>
      </c>
      <c r="AB378" s="6">
        <v>15000</v>
      </c>
      <c r="AC378" s="7">
        <f>Table13[[#This Row],[gross]]-Table13[[#This Row],[budget]]</f>
        <v>4203192</v>
      </c>
    </row>
    <row r="379" spans="1:29" ht="12.75">
      <c r="A379" s="6" t="s">
        <v>28</v>
      </c>
      <c r="B379" s="6" t="s">
        <v>11224</v>
      </c>
      <c r="C379" s="6">
        <v>119</v>
      </c>
      <c r="D379" s="6">
        <v>90</v>
      </c>
      <c r="E379" s="6">
        <v>378</v>
      </c>
      <c r="F379" s="6">
        <v>658</v>
      </c>
      <c r="G379" s="6" t="s">
        <v>1802</v>
      </c>
      <c r="H379" s="6">
        <v>957</v>
      </c>
      <c r="I379" s="7">
        <v>18621249</v>
      </c>
      <c r="J379" s="6" t="s">
        <v>1671</v>
      </c>
      <c r="K379" s="6" t="s">
        <v>1010</v>
      </c>
      <c r="L379" s="6" t="s">
        <v>17047</v>
      </c>
      <c r="M379" s="6">
        <v>45859</v>
      </c>
      <c r="N379" s="6">
        <v>4611</v>
      </c>
      <c r="O379" s="6" t="s">
        <v>2788</v>
      </c>
      <c r="P379" s="6">
        <v>9</v>
      </c>
      <c r="Q379" s="6" t="s">
        <v>17048</v>
      </c>
      <c r="R379" s="6" t="s">
        <v>17049</v>
      </c>
      <c r="S379" s="6">
        <v>340</v>
      </c>
      <c r="T379" s="6" t="s">
        <v>37</v>
      </c>
      <c r="U379" s="6" t="s">
        <v>38</v>
      </c>
      <c r="V379" s="6" t="s">
        <v>39</v>
      </c>
      <c r="W379" s="7">
        <v>6000000</v>
      </c>
      <c r="X379" s="6">
        <v>2000</v>
      </c>
      <c r="Y379" s="6">
        <v>925</v>
      </c>
      <c r="Z379" s="6">
        <v>7.5</v>
      </c>
      <c r="AA379" s="6">
        <v>1.85</v>
      </c>
      <c r="AB379" s="6">
        <v>0</v>
      </c>
      <c r="AC379" s="7">
        <f>Table13[[#This Row],[gross]]-Table13[[#This Row],[budget]]</f>
        <v>12621249</v>
      </c>
    </row>
    <row r="380" spans="1:29" ht="12.75">
      <c r="A380" s="6" t="s">
        <v>28</v>
      </c>
      <c r="B380" s="6" t="s">
        <v>408</v>
      </c>
      <c r="C380" s="6">
        <v>51</v>
      </c>
      <c r="D380" s="6">
        <v>98</v>
      </c>
      <c r="E380" s="6">
        <v>681</v>
      </c>
      <c r="F380" s="6">
        <v>13</v>
      </c>
      <c r="G380" s="6" t="s">
        <v>23160</v>
      </c>
      <c r="H380" s="6">
        <v>94</v>
      </c>
      <c r="I380" s="7">
        <v>3799339</v>
      </c>
      <c r="J380" s="6" t="s">
        <v>4824</v>
      </c>
      <c r="K380" s="6" t="s">
        <v>23161</v>
      </c>
      <c r="L380" s="6" t="s">
        <v>23162</v>
      </c>
      <c r="M380" s="6">
        <v>8000</v>
      </c>
      <c r="N380" s="6">
        <v>139</v>
      </c>
      <c r="O380" s="6" t="s">
        <v>23163</v>
      </c>
      <c r="P380" s="6">
        <v>1</v>
      </c>
      <c r="Q380" s="6" t="s">
        <v>23164</v>
      </c>
      <c r="R380" s="6" t="s">
        <v>23165</v>
      </c>
      <c r="S380" s="6">
        <v>138</v>
      </c>
      <c r="T380" s="6" t="s">
        <v>37</v>
      </c>
      <c r="U380" s="6" t="s">
        <v>38</v>
      </c>
      <c r="V380" s="6" t="s">
        <v>585</v>
      </c>
      <c r="W380" s="7">
        <v>250000</v>
      </c>
      <c r="X380" s="6">
        <v>2002</v>
      </c>
      <c r="Y380" s="6">
        <v>26</v>
      </c>
      <c r="Z380" s="6">
        <v>7.2</v>
      </c>
      <c r="AA380" s="6">
        <v>1.85</v>
      </c>
      <c r="AB380" s="6">
        <v>661</v>
      </c>
      <c r="AC380" s="7">
        <f>Table13[[#This Row],[gross]]-Table13[[#This Row],[budget]]</f>
        <v>3549339</v>
      </c>
    </row>
    <row r="381" spans="1:29" ht="12.75">
      <c r="A381" s="6" t="s">
        <v>28</v>
      </c>
      <c r="B381" s="6" t="s">
        <v>1575</v>
      </c>
      <c r="C381" s="6">
        <v>100</v>
      </c>
      <c r="D381" s="6">
        <v>91</v>
      </c>
      <c r="E381" s="6">
        <v>67</v>
      </c>
      <c r="F381" s="6">
        <v>597</v>
      </c>
      <c r="G381" s="6" t="s">
        <v>5830</v>
      </c>
      <c r="H381" s="6">
        <v>2000</v>
      </c>
      <c r="I381" s="7">
        <v>94497271</v>
      </c>
      <c r="J381" s="6" t="s">
        <v>10679</v>
      </c>
      <c r="K381" s="6" t="s">
        <v>1734</v>
      </c>
      <c r="L381" s="6" t="s">
        <v>10680</v>
      </c>
      <c r="M381" s="6">
        <v>17829</v>
      </c>
      <c r="N381" s="6">
        <v>4729</v>
      </c>
      <c r="O381" s="6" t="s">
        <v>10681</v>
      </c>
      <c r="P381" s="6">
        <v>1</v>
      </c>
      <c r="Q381" s="6" t="s">
        <v>10682</v>
      </c>
      <c r="R381" s="6" t="s">
        <v>10683</v>
      </c>
      <c r="S381" s="6">
        <v>99</v>
      </c>
      <c r="T381" s="6" t="s">
        <v>37</v>
      </c>
      <c r="U381" s="6" t="s">
        <v>38</v>
      </c>
      <c r="V381" s="6" t="s">
        <v>95</v>
      </c>
      <c r="W381" s="7">
        <v>20000000</v>
      </c>
      <c r="X381" s="6">
        <v>2008</v>
      </c>
      <c r="Y381" s="6">
        <v>641</v>
      </c>
      <c r="Z381" s="6">
        <v>3.7</v>
      </c>
      <c r="AA381" s="6">
        <v>2.35</v>
      </c>
      <c r="AB381" s="6">
        <v>0</v>
      </c>
      <c r="AC381" s="7">
        <f>Table13[[#This Row],[gross]]-Table13[[#This Row],[budget]]</f>
        <v>74497271</v>
      </c>
    </row>
    <row r="382" spans="1:29" ht="12.75">
      <c r="A382" s="6" t="s">
        <v>28</v>
      </c>
      <c r="B382" s="6" t="s">
        <v>1739</v>
      </c>
      <c r="C382" s="6">
        <v>50</v>
      </c>
      <c r="D382" s="6">
        <v>100</v>
      </c>
      <c r="E382" s="6">
        <v>12000</v>
      </c>
      <c r="F382" s="6">
        <v>605</v>
      </c>
      <c r="G382" s="6" t="s">
        <v>3659</v>
      </c>
      <c r="H382" s="6">
        <v>936</v>
      </c>
      <c r="I382" s="7">
        <v>153665036</v>
      </c>
      <c r="J382" s="6" t="s">
        <v>422</v>
      </c>
      <c r="K382" s="6" t="s">
        <v>2324</v>
      </c>
      <c r="L382" s="6" t="s">
        <v>10650</v>
      </c>
      <c r="M382" s="6">
        <v>84824</v>
      </c>
      <c r="N382" s="6">
        <v>4121</v>
      </c>
      <c r="O382" s="6" t="s">
        <v>1306</v>
      </c>
      <c r="P382" s="6">
        <v>1</v>
      </c>
      <c r="Q382" s="6" t="s">
        <v>10651</v>
      </c>
      <c r="R382" s="6" t="s">
        <v>10652</v>
      </c>
      <c r="S382" s="6">
        <v>95</v>
      </c>
      <c r="T382" s="6" t="s">
        <v>37</v>
      </c>
      <c r="U382" s="6" t="s">
        <v>38</v>
      </c>
      <c r="V382" s="6" t="s">
        <v>585</v>
      </c>
      <c r="W382" s="7">
        <v>28000000</v>
      </c>
      <c r="X382" s="6">
        <v>1987</v>
      </c>
      <c r="Y382" s="6">
        <v>901</v>
      </c>
      <c r="Z382" s="6">
        <v>6.4</v>
      </c>
      <c r="AA382" s="6">
        <v>2.35</v>
      </c>
      <c r="AB382" s="6">
        <v>0</v>
      </c>
      <c r="AC382" s="7">
        <f>Table13[[#This Row],[gross]]-Table13[[#This Row],[budget]]</f>
        <v>125665036</v>
      </c>
    </row>
    <row r="383" spans="1:29" ht="12.75">
      <c r="A383" s="6" t="s">
        <v>28</v>
      </c>
      <c r="B383" s="6" t="s">
        <v>5245</v>
      </c>
      <c r="C383" s="6">
        <v>36</v>
      </c>
      <c r="D383" s="6">
        <v>104</v>
      </c>
      <c r="E383" s="6">
        <v>644</v>
      </c>
      <c r="F383" s="6">
        <v>174</v>
      </c>
      <c r="G383" s="6" t="s">
        <v>5246</v>
      </c>
      <c r="H383" s="6">
        <v>437</v>
      </c>
      <c r="I383" s="7">
        <v>42610000</v>
      </c>
      <c r="J383" s="6" t="s">
        <v>422</v>
      </c>
      <c r="K383" s="6" t="s">
        <v>4398</v>
      </c>
      <c r="L383" s="6" t="s">
        <v>5247</v>
      </c>
      <c r="M383" s="6">
        <v>60293</v>
      </c>
      <c r="N383" s="6">
        <v>1093</v>
      </c>
      <c r="O383" s="6" t="s">
        <v>5248</v>
      </c>
      <c r="P383" s="6">
        <v>1</v>
      </c>
      <c r="Q383" s="6" t="s">
        <v>5249</v>
      </c>
      <c r="R383" s="6" t="s">
        <v>5250</v>
      </c>
      <c r="S383" s="6">
        <v>114</v>
      </c>
      <c r="T383" s="6" t="s">
        <v>37</v>
      </c>
      <c r="U383" s="6" t="s">
        <v>38</v>
      </c>
      <c r="V383" s="6" t="s">
        <v>585</v>
      </c>
      <c r="W383" s="7">
        <v>55000000</v>
      </c>
      <c r="X383" s="6">
        <v>1994</v>
      </c>
      <c r="Y383" s="6">
        <v>289</v>
      </c>
      <c r="Z383" s="6">
        <v>5.5</v>
      </c>
      <c r="AA383" s="6">
        <v>1.85</v>
      </c>
      <c r="AB383" s="6">
        <v>669</v>
      </c>
      <c r="AC383" s="7">
        <f>Table13[[#This Row],[gross]]-Table13[[#This Row],[budget]]</f>
        <v>-12390000</v>
      </c>
    </row>
    <row r="384" spans="1:29" ht="12.75">
      <c r="A384" s="6" t="s">
        <v>28</v>
      </c>
      <c r="B384" s="6" t="s">
        <v>2429</v>
      </c>
      <c r="C384" s="6">
        <v>94</v>
      </c>
      <c r="D384" s="6">
        <v>105</v>
      </c>
      <c r="E384" s="6">
        <v>102</v>
      </c>
      <c r="F384" s="6">
        <v>383</v>
      </c>
      <c r="G384" s="6" t="s">
        <v>1306</v>
      </c>
      <c r="H384" s="6">
        <v>901</v>
      </c>
      <c r="I384" s="7">
        <v>234760500</v>
      </c>
      <c r="J384" s="6" t="s">
        <v>1752</v>
      </c>
      <c r="K384" s="6" t="s">
        <v>3659</v>
      </c>
      <c r="L384" s="6" t="s">
        <v>12644</v>
      </c>
      <c r="M384" s="6">
        <v>126464</v>
      </c>
      <c r="N384" s="6">
        <v>3464</v>
      </c>
      <c r="O384" s="6" t="s">
        <v>11247</v>
      </c>
      <c r="P384" s="6">
        <v>1</v>
      </c>
      <c r="Q384" s="6" t="s">
        <v>12645</v>
      </c>
      <c r="R384" s="6" t="s">
        <v>12646</v>
      </c>
      <c r="S384" s="6">
        <v>175</v>
      </c>
      <c r="T384" s="6" t="s">
        <v>37</v>
      </c>
      <c r="U384" s="6" t="s">
        <v>38</v>
      </c>
      <c r="V384" s="6" t="s">
        <v>585</v>
      </c>
      <c r="W384" s="7">
        <v>14000000</v>
      </c>
      <c r="X384" s="6">
        <v>1984</v>
      </c>
      <c r="Y384" s="6">
        <v>605</v>
      </c>
      <c r="Z384" s="6">
        <v>7.3</v>
      </c>
      <c r="AA384" s="6">
        <v>1.85</v>
      </c>
      <c r="AB384" s="6">
        <v>0</v>
      </c>
      <c r="AC384" s="7">
        <f>Table13[[#This Row],[gross]]-Table13[[#This Row],[budget]]</f>
        <v>220760500</v>
      </c>
    </row>
    <row r="385" spans="1:29" ht="12.75">
      <c r="A385" s="6" t="s">
        <v>28</v>
      </c>
      <c r="B385" s="6" t="s">
        <v>313</v>
      </c>
      <c r="C385" s="6">
        <v>54</v>
      </c>
      <c r="D385" s="6">
        <v>127</v>
      </c>
      <c r="E385" s="6">
        <v>258</v>
      </c>
      <c r="F385" s="6">
        <v>617</v>
      </c>
      <c r="G385" s="6" t="s">
        <v>1748</v>
      </c>
      <c r="H385" s="6">
        <v>11000</v>
      </c>
      <c r="I385" s="7">
        <v>4426297</v>
      </c>
      <c r="J385" s="6" t="s">
        <v>1221</v>
      </c>
      <c r="K385" s="6" t="s">
        <v>565</v>
      </c>
      <c r="L385" s="6" t="s">
        <v>4414</v>
      </c>
      <c r="M385" s="6">
        <v>22570</v>
      </c>
      <c r="N385" s="6">
        <v>12947</v>
      </c>
      <c r="O385" s="6" t="s">
        <v>1469</v>
      </c>
      <c r="P385" s="6">
        <v>2</v>
      </c>
      <c r="Q385" s="6" t="s">
        <v>4415</v>
      </c>
      <c r="R385" s="6" t="s">
        <v>4416</v>
      </c>
      <c r="S385" s="6">
        <v>156</v>
      </c>
      <c r="T385" s="6" t="s">
        <v>37</v>
      </c>
      <c r="U385" s="6" t="s">
        <v>38</v>
      </c>
      <c r="V385" s="6" t="s">
        <v>585</v>
      </c>
      <c r="W385" s="7">
        <v>35000000</v>
      </c>
      <c r="X385" s="6">
        <v>2003</v>
      </c>
      <c r="Y385" s="6">
        <v>708</v>
      </c>
      <c r="Z385" s="6">
        <v>6.5</v>
      </c>
      <c r="AA385" s="6">
        <v>2.35</v>
      </c>
      <c r="AB385" s="6">
        <v>0</v>
      </c>
      <c r="AC385" s="7">
        <f>Table13[[#This Row],[gross]]-Table13[[#This Row],[budget]]</f>
        <v>-30573703</v>
      </c>
    </row>
    <row r="386" spans="1:29" ht="12.75">
      <c r="A386" s="6" t="s">
        <v>28</v>
      </c>
      <c r="B386" s="6" t="s">
        <v>21460</v>
      </c>
      <c r="C386" s="6">
        <v>97</v>
      </c>
      <c r="D386" s="6">
        <v>110</v>
      </c>
      <c r="E386" s="6">
        <v>22</v>
      </c>
      <c r="F386" s="6">
        <v>48</v>
      </c>
      <c r="G386" s="6" t="s">
        <v>21461</v>
      </c>
      <c r="H386" s="6">
        <v>434</v>
      </c>
      <c r="I386" s="7">
        <v>56129</v>
      </c>
      <c r="J386" s="6" t="s">
        <v>2954</v>
      </c>
      <c r="K386" s="6" t="s">
        <v>9538</v>
      </c>
      <c r="L386" s="6" t="s">
        <v>21462</v>
      </c>
      <c r="M386" s="6">
        <v>6555</v>
      </c>
      <c r="N386" s="6">
        <v>645</v>
      </c>
      <c r="O386" s="6" t="s">
        <v>21463</v>
      </c>
      <c r="P386" s="6">
        <v>1</v>
      </c>
      <c r="Q386" s="6" t="s">
        <v>21464</v>
      </c>
      <c r="R386" s="6" t="s">
        <v>21465</v>
      </c>
      <c r="S386" s="6">
        <v>82</v>
      </c>
      <c r="T386" s="6" t="s">
        <v>37</v>
      </c>
      <c r="U386" s="6" t="s">
        <v>268</v>
      </c>
      <c r="V386" s="6" t="s">
        <v>585</v>
      </c>
      <c r="W386" s="7">
        <v>1100000</v>
      </c>
      <c r="X386" s="6">
        <v>2010</v>
      </c>
      <c r="Y386" s="6">
        <v>95</v>
      </c>
      <c r="Z386" s="6">
        <v>6.1</v>
      </c>
      <c r="AA386" s="6">
        <v>2.35</v>
      </c>
      <c r="AB386" s="6">
        <v>0</v>
      </c>
      <c r="AC386" s="7">
        <f>Table13[[#This Row],[gross]]-Table13[[#This Row],[budget]]</f>
        <v>-1043871</v>
      </c>
    </row>
    <row r="387" spans="1:29" ht="12.75">
      <c r="A387" s="6" t="s">
        <v>28</v>
      </c>
      <c r="B387" s="6" t="s">
        <v>12876</v>
      </c>
      <c r="C387" s="6">
        <v>71</v>
      </c>
      <c r="D387" s="6">
        <v>116</v>
      </c>
      <c r="E387" s="6">
        <v>107</v>
      </c>
      <c r="F387" s="6">
        <v>658</v>
      </c>
      <c r="G387" s="6" t="s">
        <v>4504</v>
      </c>
      <c r="H387" s="6">
        <v>893</v>
      </c>
      <c r="I387" s="7">
        <v>14612840</v>
      </c>
      <c r="J387" s="6" t="s">
        <v>6199</v>
      </c>
      <c r="K387" s="6" t="s">
        <v>3490</v>
      </c>
      <c r="L387" s="6" t="s">
        <v>16582</v>
      </c>
      <c r="M387" s="6">
        <v>11191</v>
      </c>
      <c r="N387" s="6">
        <v>3110</v>
      </c>
      <c r="O387" s="6" t="s">
        <v>16583</v>
      </c>
      <c r="P387" s="6">
        <v>1</v>
      </c>
      <c r="Q387" s="6" t="s">
        <v>16584</v>
      </c>
      <c r="R387" s="6" t="s">
        <v>16585</v>
      </c>
      <c r="S387" s="6">
        <v>37</v>
      </c>
      <c r="T387" s="6" t="s">
        <v>37</v>
      </c>
      <c r="U387" s="6" t="s">
        <v>38</v>
      </c>
      <c r="V387" s="6" t="s">
        <v>39</v>
      </c>
      <c r="W387" s="7">
        <v>7000000</v>
      </c>
      <c r="X387" s="6">
        <v>2014</v>
      </c>
      <c r="Y387" s="6">
        <v>664</v>
      </c>
      <c r="Z387" s="6">
        <v>6.9</v>
      </c>
      <c r="AB387" s="6">
        <v>0</v>
      </c>
      <c r="AC387" s="7">
        <f>Table13[[#This Row],[gross]]-Table13[[#This Row],[budget]]</f>
        <v>7612840</v>
      </c>
    </row>
    <row r="388" spans="1:29" ht="12.75">
      <c r="A388" s="6" t="s">
        <v>28</v>
      </c>
      <c r="B388" s="6" t="s">
        <v>22535</v>
      </c>
      <c r="C388" s="6">
        <v>70</v>
      </c>
      <c r="D388" s="6">
        <v>108</v>
      </c>
      <c r="E388" s="6">
        <v>6</v>
      </c>
      <c r="F388" s="6">
        <v>43</v>
      </c>
      <c r="G388" s="6" t="s">
        <v>22536</v>
      </c>
      <c r="H388" s="6">
        <v>54</v>
      </c>
      <c r="I388" s="7">
        <v>2047570</v>
      </c>
      <c r="J388" s="6" t="s">
        <v>22537</v>
      </c>
      <c r="K388" s="6" t="s">
        <v>22538</v>
      </c>
      <c r="L388" s="6" t="s">
        <v>22539</v>
      </c>
      <c r="M388" s="6">
        <v>6790</v>
      </c>
      <c r="N388" s="6">
        <v>194</v>
      </c>
      <c r="O388" s="6" t="s">
        <v>22540</v>
      </c>
      <c r="P388" s="6">
        <v>3</v>
      </c>
      <c r="Q388" s="6" t="s">
        <v>22541</v>
      </c>
      <c r="R388" s="6" t="s">
        <v>22542</v>
      </c>
      <c r="S388" s="6">
        <v>80</v>
      </c>
      <c r="T388" s="6" t="s">
        <v>37</v>
      </c>
      <c r="U388" s="6" t="s">
        <v>38</v>
      </c>
      <c r="V388" s="6" t="s">
        <v>585</v>
      </c>
      <c r="W388" s="7">
        <v>500000</v>
      </c>
      <c r="X388" s="6">
        <v>1999</v>
      </c>
      <c r="Y388" s="6">
        <v>44</v>
      </c>
      <c r="Z388" s="6">
        <v>7.6</v>
      </c>
      <c r="AA388" s="6">
        <v>1.85</v>
      </c>
      <c r="AB388" s="6">
        <v>491</v>
      </c>
      <c r="AC388" s="7">
        <f>Table13[[#This Row],[gross]]-Table13[[#This Row],[budget]]</f>
        <v>1547570</v>
      </c>
    </row>
    <row r="389" spans="1:29" ht="12.75">
      <c r="A389" s="6" t="s">
        <v>747</v>
      </c>
      <c r="B389" s="6" t="s">
        <v>120</v>
      </c>
      <c r="C389" s="6">
        <v>113</v>
      </c>
      <c r="D389" s="6">
        <v>118</v>
      </c>
      <c r="E389" s="6">
        <v>18000</v>
      </c>
      <c r="F389" s="6">
        <v>286</v>
      </c>
      <c r="G389" s="6" t="s">
        <v>2398</v>
      </c>
      <c r="H389" s="6">
        <v>18000</v>
      </c>
      <c r="I389" s="7">
        <v>6144806</v>
      </c>
      <c r="J389" s="6" t="s">
        <v>6507</v>
      </c>
      <c r="K389" s="6" t="s">
        <v>120</v>
      </c>
      <c r="L389" s="6" t="s">
        <v>10169</v>
      </c>
      <c r="M389" s="6">
        <v>12821</v>
      </c>
      <c r="N389" s="6">
        <v>23689</v>
      </c>
      <c r="O389" s="6" t="s">
        <v>8312</v>
      </c>
      <c r="P389" s="6">
        <v>1</v>
      </c>
      <c r="Q389" s="6" t="s">
        <v>10170</v>
      </c>
      <c r="R389" s="6" t="s">
        <v>10171</v>
      </c>
      <c r="S389" s="6">
        <v>248</v>
      </c>
      <c r="T389" s="6" t="s">
        <v>37</v>
      </c>
      <c r="U389" s="6" t="s">
        <v>38</v>
      </c>
      <c r="V389" s="6" t="s">
        <v>39</v>
      </c>
      <c r="W389" s="7">
        <v>23000000</v>
      </c>
      <c r="X389" s="6">
        <v>2004</v>
      </c>
      <c r="Y389" s="6">
        <v>5000</v>
      </c>
      <c r="Z389" s="6">
        <v>6.7</v>
      </c>
      <c r="AA389" s="6">
        <v>2.35</v>
      </c>
      <c r="AB389" s="6">
        <v>0</v>
      </c>
      <c r="AC389" s="7">
        <f>Table13[[#This Row],[gross]]-Table13[[#This Row],[budget]]</f>
        <v>-16855194</v>
      </c>
    </row>
    <row r="390" spans="1:29" ht="12.75">
      <c r="A390" s="6" t="s">
        <v>28</v>
      </c>
      <c r="B390" s="6" t="s">
        <v>21578</v>
      </c>
      <c r="C390" s="6">
        <v>101</v>
      </c>
      <c r="D390" s="6">
        <v>109</v>
      </c>
      <c r="E390" s="6">
        <v>199</v>
      </c>
      <c r="F390" s="6">
        <v>44</v>
      </c>
      <c r="G390" s="6" t="s">
        <v>21579</v>
      </c>
      <c r="H390" s="6">
        <v>503</v>
      </c>
      <c r="I390" s="7">
        <v>9000000</v>
      </c>
      <c r="J390" s="6" t="s">
        <v>5510</v>
      </c>
      <c r="K390" s="6" t="s">
        <v>2710</v>
      </c>
      <c r="L390" s="6" t="s">
        <v>21580</v>
      </c>
      <c r="M390" s="6">
        <v>7584</v>
      </c>
      <c r="N390" s="6">
        <v>731</v>
      </c>
      <c r="O390" s="6" t="s">
        <v>21581</v>
      </c>
      <c r="P390" s="6">
        <v>8</v>
      </c>
      <c r="Q390" s="6" t="s">
        <v>21582</v>
      </c>
      <c r="R390" s="6" t="s">
        <v>21583</v>
      </c>
      <c r="S390" s="6">
        <v>137</v>
      </c>
      <c r="T390" s="6" t="s">
        <v>37</v>
      </c>
      <c r="U390" s="6" t="s">
        <v>38</v>
      </c>
      <c r="V390" s="6" t="s">
        <v>7334</v>
      </c>
      <c r="W390" s="7">
        <v>900000</v>
      </c>
      <c r="X390" s="6">
        <v>1970</v>
      </c>
      <c r="Y390" s="6">
        <v>46</v>
      </c>
      <c r="Z390" s="6">
        <v>6.2</v>
      </c>
      <c r="AA390" s="6">
        <v>2.35</v>
      </c>
      <c r="AB390" s="6">
        <v>0</v>
      </c>
      <c r="AC390" s="7">
        <f>Table13[[#This Row],[gross]]-Table13[[#This Row],[budget]]</f>
        <v>8100000</v>
      </c>
    </row>
    <row r="391" spans="1:29" ht="12.75">
      <c r="A391" s="6" t="s">
        <v>28</v>
      </c>
      <c r="B391" s="6" t="s">
        <v>1252</v>
      </c>
      <c r="C391" s="6">
        <v>93</v>
      </c>
      <c r="D391" s="6">
        <v>132</v>
      </c>
      <c r="E391" s="6">
        <v>0</v>
      </c>
      <c r="F391" s="6">
        <v>957</v>
      </c>
      <c r="G391" s="6" t="s">
        <v>430</v>
      </c>
      <c r="H391" s="6">
        <v>49000</v>
      </c>
      <c r="I391" s="7">
        <v>58220776</v>
      </c>
      <c r="J391" s="6" t="s">
        <v>2256</v>
      </c>
      <c r="K391" s="6" t="s">
        <v>811</v>
      </c>
      <c r="L391" s="6" t="s">
        <v>2257</v>
      </c>
      <c r="M391" s="6">
        <v>87785</v>
      </c>
      <c r="N391" s="6">
        <v>55254</v>
      </c>
      <c r="O391" s="6" t="s">
        <v>1010</v>
      </c>
      <c r="P391" s="6">
        <v>0</v>
      </c>
      <c r="Q391" s="6" t="s">
        <v>2258</v>
      </c>
      <c r="R391" s="6" t="s">
        <v>2259</v>
      </c>
      <c r="S391" s="6">
        <v>362</v>
      </c>
      <c r="T391" s="6" t="s">
        <v>37</v>
      </c>
      <c r="U391" s="6" t="s">
        <v>38</v>
      </c>
      <c r="V391" s="6" t="s">
        <v>95</v>
      </c>
      <c r="W391" s="7">
        <v>100000000</v>
      </c>
      <c r="X391" s="6">
        <v>1999</v>
      </c>
      <c r="Y391" s="6">
        <v>1000</v>
      </c>
      <c r="Z391" s="6">
        <v>6.8</v>
      </c>
      <c r="AA391" s="6">
        <v>1.85</v>
      </c>
      <c r="AB391" s="6">
        <v>0</v>
      </c>
      <c r="AC391" s="7">
        <f>Table13[[#This Row],[gross]]-Table13[[#This Row],[budget]]</f>
        <v>-41779224</v>
      </c>
    </row>
    <row r="392" spans="1:29" ht="12.75">
      <c r="A392" s="6" t="s">
        <v>28</v>
      </c>
      <c r="B392" s="6" t="s">
        <v>2178</v>
      </c>
      <c r="C392" s="6">
        <v>112</v>
      </c>
      <c r="D392" s="6">
        <v>93</v>
      </c>
      <c r="E392" s="6">
        <v>221</v>
      </c>
      <c r="F392" s="6">
        <v>781</v>
      </c>
      <c r="G392" s="6" t="s">
        <v>2180</v>
      </c>
      <c r="H392" s="6">
        <v>12000</v>
      </c>
      <c r="I392" s="7">
        <v>163479795</v>
      </c>
      <c r="J392" s="6" t="s">
        <v>2527</v>
      </c>
      <c r="K392" s="6" t="s">
        <v>272</v>
      </c>
      <c r="L392" s="6" t="s">
        <v>8088</v>
      </c>
      <c r="M392" s="6">
        <v>161858</v>
      </c>
      <c r="N392" s="6">
        <v>26760</v>
      </c>
      <c r="O392" s="6" t="s">
        <v>8089</v>
      </c>
      <c r="P392" s="6">
        <v>0</v>
      </c>
      <c r="Q392" s="6" t="s">
        <v>8090</v>
      </c>
      <c r="R392" s="6" t="s">
        <v>8091</v>
      </c>
      <c r="S392" s="6">
        <v>289</v>
      </c>
      <c r="T392" s="6" t="s">
        <v>37</v>
      </c>
      <c r="U392" s="6" t="s">
        <v>38</v>
      </c>
      <c r="V392" s="6" t="s">
        <v>39</v>
      </c>
      <c r="W392" s="7">
        <v>34200000</v>
      </c>
      <c r="X392" s="6">
        <v>1999</v>
      </c>
      <c r="Y392" s="6">
        <v>11000</v>
      </c>
      <c r="Z392" s="6">
        <v>6.4</v>
      </c>
      <c r="AA392" s="6">
        <v>1.85</v>
      </c>
      <c r="AB392" s="6">
        <v>0</v>
      </c>
      <c r="AC392" s="7">
        <f>Table13[[#This Row],[gross]]-Table13[[#This Row],[budget]]</f>
        <v>129279795</v>
      </c>
    </row>
    <row r="393" spans="1:29" ht="12.75">
      <c r="A393" s="6" t="s">
        <v>28</v>
      </c>
      <c r="B393" s="6" t="s">
        <v>255</v>
      </c>
      <c r="C393" s="6">
        <v>325</v>
      </c>
      <c r="D393" s="6">
        <v>106</v>
      </c>
      <c r="E393" s="6">
        <v>13000</v>
      </c>
      <c r="F393" s="6">
        <v>309</v>
      </c>
      <c r="G393" s="6" t="s">
        <v>2994</v>
      </c>
      <c r="H393" s="6">
        <v>11000</v>
      </c>
      <c r="I393" s="7">
        <v>14479776</v>
      </c>
      <c r="J393" s="6" t="s">
        <v>15074</v>
      </c>
      <c r="K393" s="6" t="s">
        <v>51</v>
      </c>
      <c r="L393" s="6" t="s">
        <v>15075</v>
      </c>
      <c r="M393" s="6">
        <v>55539</v>
      </c>
      <c r="N393" s="6">
        <v>12418</v>
      </c>
      <c r="O393" s="6" t="s">
        <v>12542</v>
      </c>
      <c r="P393" s="6">
        <v>3</v>
      </c>
      <c r="Q393" s="6" t="s">
        <v>15076</v>
      </c>
      <c r="R393" s="6" t="s">
        <v>15077</v>
      </c>
      <c r="S393" s="6">
        <v>147</v>
      </c>
      <c r="T393" s="6" t="s">
        <v>37</v>
      </c>
      <c r="U393" s="6" t="s">
        <v>38</v>
      </c>
      <c r="V393" s="6" t="s">
        <v>39</v>
      </c>
      <c r="W393" s="7">
        <v>10000000</v>
      </c>
      <c r="X393" s="6">
        <v>2014</v>
      </c>
      <c r="Y393" s="6">
        <v>430</v>
      </c>
      <c r="Z393" s="6">
        <v>7</v>
      </c>
      <c r="AA393" s="6">
        <v>1.85</v>
      </c>
      <c r="AB393" s="6">
        <v>20000</v>
      </c>
      <c r="AC393" s="7">
        <f>Table13[[#This Row],[gross]]-Table13[[#This Row],[budget]]</f>
        <v>4479776</v>
      </c>
    </row>
    <row r="394" spans="1:29" ht="12.75">
      <c r="A394" s="6" t="s">
        <v>28</v>
      </c>
      <c r="B394" s="6" t="s">
        <v>809</v>
      </c>
      <c r="C394" s="6">
        <v>69</v>
      </c>
      <c r="D394" s="6">
        <v>88</v>
      </c>
      <c r="E394" s="6">
        <v>189</v>
      </c>
      <c r="F394" s="6">
        <v>799</v>
      </c>
      <c r="G394" s="6" t="s">
        <v>9032</v>
      </c>
      <c r="H394" s="6">
        <v>934</v>
      </c>
      <c r="I394" s="7">
        <v>47811275</v>
      </c>
      <c r="J394" s="6" t="s">
        <v>2358</v>
      </c>
      <c r="K394" s="6" t="s">
        <v>8305</v>
      </c>
      <c r="L394" s="6" t="s">
        <v>12757</v>
      </c>
      <c r="M394" s="6">
        <v>29008</v>
      </c>
      <c r="N394" s="6">
        <v>3707</v>
      </c>
      <c r="O394" s="6" t="s">
        <v>12758</v>
      </c>
      <c r="P394" s="6">
        <v>1</v>
      </c>
      <c r="Q394" s="6" t="s">
        <v>12759</v>
      </c>
      <c r="R394" s="6" t="s">
        <v>12760</v>
      </c>
      <c r="S394" s="6">
        <v>99</v>
      </c>
      <c r="T394" s="6" t="s">
        <v>37</v>
      </c>
      <c r="U394" s="6" t="s">
        <v>38</v>
      </c>
      <c r="V394" s="6" t="s">
        <v>95</v>
      </c>
      <c r="W394" s="7">
        <v>15000000</v>
      </c>
      <c r="X394" s="6">
        <v>2002</v>
      </c>
      <c r="Y394" s="6">
        <v>927</v>
      </c>
      <c r="Z394" s="6">
        <v>5.4</v>
      </c>
      <c r="AA394" s="6">
        <v>1.85</v>
      </c>
      <c r="AB394" s="6">
        <v>896</v>
      </c>
      <c r="AC394" s="7">
        <f>Table13[[#This Row],[gross]]-Table13[[#This Row],[budget]]</f>
        <v>32811275</v>
      </c>
    </row>
    <row r="395" spans="1:29" ht="12.75">
      <c r="A395" s="6" t="s">
        <v>28</v>
      </c>
      <c r="B395" s="6" t="s">
        <v>255</v>
      </c>
      <c r="C395" s="6">
        <v>235</v>
      </c>
      <c r="D395" s="6">
        <v>125</v>
      </c>
      <c r="E395" s="6">
        <v>13000</v>
      </c>
      <c r="F395" s="6">
        <v>883</v>
      </c>
      <c r="G395" s="6" t="s">
        <v>3385</v>
      </c>
      <c r="H395" s="6">
        <v>12000</v>
      </c>
      <c r="I395" s="7">
        <v>66257002</v>
      </c>
      <c r="J395" s="6" t="s">
        <v>1356</v>
      </c>
      <c r="K395" s="6" t="s">
        <v>272</v>
      </c>
      <c r="L395" s="6" t="s">
        <v>3386</v>
      </c>
      <c r="M395" s="6">
        <v>350698</v>
      </c>
      <c r="N395" s="6">
        <v>16138</v>
      </c>
      <c r="O395" s="6" t="s">
        <v>241</v>
      </c>
      <c r="P395" s="6">
        <v>0</v>
      </c>
      <c r="Q395" s="6" t="s">
        <v>3387</v>
      </c>
      <c r="R395" s="6" t="s">
        <v>3388</v>
      </c>
      <c r="S395" s="6">
        <v>816</v>
      </c>
      <c r="T395" s="6" t="s">
        <v>37</v>
      </c>
      <c r="U395" s="6" t="s">
        <v>38</v>
      </c>
      <c r="V395" s="6" t="s">
        <v>39</v>
      </c>
      <c r="W395" s="7">
        <v>70000000</v>
      </c>
      <c r="X395" s="6">
        <v>2003</v>
      </c>
      <c r="Y395" s="6">
        <v>1000</v>
      </c>
      <c r="Z395" s="6">
        <v>8</v>
      </c>
      <c r="AA395" s="6">
        <v>1.37</v>
      </c>
      <c r="AB395" s="6">
        <v>26000</v>
      </c>
      <c r="AC395" s="7">
        <f>Table13[[#This Row],[gross]]-Table13[[#This Row],[budget]]</f>
        <v>-3742998</v>
      </c>
    </row>
    <row r="396" spans="1:29" ht="12.75">
      <c r="A396" s="6" t="s">
        <v>28</v>
      </c>
      <c r="B396" s="6" t="s">
        <v>611</v>
      </c>
      <c r="C396" s="6">
        <v>384</v>
      </c>
      <c r="D396" s="6">
        <v>102</v>
      </c>
      <c r="E396" s="6">
        <v>38</v>
      </c>
      <c r="F396" s="6">
        <v>562</v>
      </c>
      <c r="G396" s="6" t="s">
        <v>612</v>
      </c>
      <c r="H396" s="6">
        <v>756</v>
      </c>
      <c r="I396" s="7">
        <v>222487711</v>
      </c>
      <c r="J396" s="6" t="s">
        <v>613</v>
      </c>
      <c r="K396" s="6" t="s">
        <v>614</v>
      </c>
      <c r="L396" s="6" t="s">
        <v>615</v>
      </c>
      <c r="M396" s="6">
        <v>279093</v>
      </c>
      <c r="N396" s="6">
        <v>2963</v>
      </c>
      <c r="O396" s="6" t="s">
        <v>616</v>
      </c>
      <c r="P396" s="6">
        <v>0</v>
      </c>
      <c r="Q396" s="6" t="s">
        <v>617</v>
      </c>
      <c r="R396" s="6" t="s">
        <v>618</v>
      </c>
      <c r="S396" s="6">
        <v>433</v>
      </c>
      <c r="T396" s="6" t="s">
        <v>37</v>
      </c>
      <c r="U396" s="6" t="s">
        <v>38</v>
      </c>
      <c r="V396" s="6" t="s">
        <v>95</v>
      </c>
      <c r="W396" s="7">
        <v>165000000</v>
      </c>
      <c r="X396" s="6">
        <v>2014</v>
      </c>
      <c r="Y396" s="6">
        <v>719</v>
      </c>
      <c r="Z396" s="6">
        <v>7.9</v>
      </c>
      <c r="AA396" s="6">
        <v>2.39</v>
      </c>
      <c r="AB396" s="6">
        <v>41000</v>
      </c>
      <c r="AC396" s="7">
        <f>Table13[[#This Row],[gross]]-Table13[[#This Row],[budget]]</f>
        <v>57487711</v>
      </c>
    </row>
    <row r="397" spans="1:29" ht="12.75">
      <c r="A397" s="6" t="s">
        <v>28</v>
      </c>
      <c r="B397" s="6" t="s">
        <v>6297</v>
      </c>
      <c r="C397" s="6">
        <v>125</v>
      </c>
      <c r="D397" s="6">
        <v>107</v>
      </c>
      <c r="E397" s="6">
        <v>42</v>
      </c>
      <c r="F397" s="6">
        <v>171</v>
      </c>
      <c r="G397" s="6" t="s">
        <v>1502</v>
      </c>
      <c r="H397" s="6">
        <v>875</v>
      </c>
      <c r="I397" s="7">
        <v>20113965</v>
      </c>
      <c r="J397" s="6" t="s">
        <v>6326</v>
      </c>
      <c r="K397" s="6" t="s">
        <v>2497</v>
      </c>
      <c r="L397" s="6" t="s">
        <v>6779</v>
      </c>
      <c r="M397" s="6">
        <v>15231</v>
      </c>
      <c r="N397" s="6">
        <v>1702</v>
      </c>
      <c r="O397" s="6" t="s">
        <v>6780</v>
      </c>
      <c r="P397" s="6">
        <v>3</v>
      </c>
      <c r="Q397" s="6" t="s">
        <v>6781</v>
      </c>
      <c r="R397" s="6" t="s">
        <v>6782</v>
      </c>
      <c r="S397" s="6">
        <v>66</v>
      </c>
      <c r="T397" s="6" t="s">
        <v>37</v>
      </c>
      <c r="U397" s="6" t="s">
        <v>38</v>
      </c>
      <c r="V397" s="6" t="s">
        <v>95</v>
      </c>
      <c r="W397" s="7">
        <v>40000000</v>
      </c>
      <c r="X397" s="6">
        <v>2012</v>
      </c>
      <c r="Y397" s="6">
        <v>596</v>
      </c>
      <c r="Z397" s="6">
        <v>6.5</v>
      </c>
      <c r="AA397" s="6">
        <v>2.35</v>
      </c>
      <c r="AB397" s="6">
        <v>0</v>
      </c>
      <c r="AC397" s="7">
        <f>Table13[[#This Row],[gross]]-Table13[[#This Row],[budget]]</f>
        <v>-19886035</v>
      </c>
    </row>
    <row r="398" spans="1:29" ht="12.75">
      <c r="A398" s="6" t="s">
        <v>28</v>
      </c>
      <c r="B398" s="6" t="s">
        <v>4987</v>
      </c>
      <c r="C398" s="6">
        <v>65</v>
      </c>
      <c r="D398" s="6">
        <v>99</v>
      </c>
      <c r="E398" s="6">
        <v>14</v>
      </c>
      <c r="F398" s="6">
        <v>633</v>
      </c>
      <c r="G398" s="6" t="s">
        <v>6382</v>
      </c>
      <c r="H398" s="6">
        <v>17000</v>
      </c>
      <c r="I398" s="7">
        <v>70163652</v>
      </c>
      <c r="J398" s="6" t="s">
        <v>1009</v>
      </c>
      <c r="K398" s="6" t="s">
        <v>489</v>
      </c>
      <c r="L398" s="6" t="s">
        <v>6383</v>
      </c>
      <c r="M398" s="6">
        <v>31968</v>
      </c>
      <c r="N398" s="6">
        <v>19334</v>
      </c>
      <c r="O398" s="6" t="s">
        <v>6384</v>
      </c>
      <c r="P398" s="6">
        <v>0</v>
      </c>
      <c r="Q398" s="6" t="s">
        <v>6385</v>
      </c>
      <c r="R398" s="6" t="s">
        <v>6386</v>
      </c>
      <c r="S398" s="6">
        <v>82</v>
      </c>
      <c r="T398" s="6" t="s">
        <v>37</v>
      </c>
      <c r="U398" s="6" t="s">
        <v>38</v>
      </c>
      <c r="V398" s="6" t="s">
        <v>39</v>
      </c>
      <c r="W398" s="7">
        <v>40000000</v>
      </c>
      <c r="X398" s="6">
        <v>2006</v>
      </c>
      <c r="Y398" s="6">
        <v>826</v>
      </c>
      <c r="Z398" s="6">
        <v>4.5999999999999996</v>
      </c>
      <c r="AA398" s="6">
        <v>1.85</v>
      </c>
      <c r="AB398" s="6">
        <v>663</v>
      </c>
      <c r="AC398" s="7">
        <f>Table13[[#This Row],[gross]]-Table13[[#This Row],[budget]]</f>
        <v>30163652</v>
      </c>
    </row>
    <row r="399" spans="1:29" ht="12.75">
      <c r="A399" s="6" t="s">
        <v>28</v>
      </c>
      <c r="B399" s="6" t="s">
        <v>1575</v>
      </c>
      <c r="C399" s="6">
        <v>100</v>
      </c>
      <c r="D399" s="6">
        <v>99</v>
      </c>
      <c r="E399" s="6">
        <v>67</v>
      </c>
      <c r="F399" s="6">
        <v>330</v>
      </c>
      <c r="G399" s="6" t="s">
        <v>806</v>
      </c>
      <c r="H399" s="6">
        <v>826</v>
      </c>
      <c r="I399" s="7">
        <v>117559438</v>
      </c>
      <c r="J399" s="6" t="s">
        <v>1752</v>
      </c>
      <c r="K399" s="6" t="s">
        <v>6382</v>
      </c>
      <c r="L399" s="6" t="s">
        <v>7820</v>
      </c>
      <c r="M399" s="6">
        <v>66941</v>
      </c>
      <c r="N399" s="6">
        <v>1790</v>
      </c>
      <c r="O399" s="6" t="s">
        <v>3942</v>
      </c>
      <c r="P399" s="6">
        <v>1</v>
      </c>
      <c r="Q399" s="6" t="s">
        <v>7821</v>
      </c>
      <c r="R399" s="6" t="s">
        <v>7822</v>
      </c>
      <c r="S399" s="6">
        <v>148</v>
      </c>
      <c r="T399" s="6" t="s">
        <v>37</v>
      </c>
      <c r="U399" s="6" t="s">
        <v>38</v>
      </c>
      <c r="V399" s="6" t="s">
        <v>39</v>
      </c>
      <c r="W399" s="7">
        <v>30000000</v>
      </c>
      <c r="X399" s="6">
        <v>2000</v>
      </c>
      <c r="Y399" s="6">
        <v>436</v>
      </c>
      <c r="Z399" s="6">
        <v>5.0999999999999996</v>
      </c>
      <c r="AA399" s="6">
        <v>1.85</v>
      </c>
      <c r="AB399" s="6">
        <v>1000</v>
      </c>
      <c r="AC399" s="7">
        <f>Table13[[#This Row],[gross]]-Table13[[#This Row],[budget]]</f>
        <v>87559438</v>
      </c>
    </row>
    <row r="400" spans="1:29" ht="12.75">
      <c r="A400" s="6" t="s">
        <v>28</v>
      </c>
      <c r="B400" s="6" t="s">
        <v>4987</v>
      </c>
      <c r="C400" s="6">
        <v>88</v>
      </c>
      <c r="D400" s="6">
        <v>113</v>
      </c>
      <c r="E400" s="6">
        <v>14</v>
      </c>
      <c r="F400" s="6">
        <v>534</v>
      </c>
      <c r="G400" s="6" t="s">
        <v>1214</v>
      </c>
      <c r="H400" s="6">
        <v>918</v>
      </c>
      <c r="I400" s="7">
        <v>37911876</v>
      </c>
      <c r="J400" s="6" t="s">
        <v>1752</v>
      </c>
      <c r="K400" s="6" t="s">
        <v>2138</v>
      </c>
      <c r="L400" s="6" t="s">
        <v>7934</v>
      </c>
      <c r="M400" s="6">
        <v>19671</v>
      </c>
      <c r="N400" s="6">
        <v>3500</v>
      </c>
      <c r="O400" s="6" t="s">
        <v>7935</v>
      </c>
      <c r="P400" s="6">
        <v>2</v>
      </c>
      <c r="Q400" s="6" t="s">
        <v>7936</v>
      </c>
      <c r="R400" s="6" t="s">
        <v>7937</v>
      </c>
      <c r="S400" s="6">
        <v>47</v>
      </c>
      <c r="T400" s="6" t="s">
        <v>37</v>
      </c>
      <c r="U400" s="6" t="s">
        <v>38</v>
      </c>
      <c r="V400" s="6" t="s">
        <v>39</v>
      </c>
      <c r="W400" s="7">
        <v>32000000</v>
      </c>
      <c r="X400" s="6">
        <v>2011</v>
      </c>
      <c r="Y400" s="6">
        <v>845</v>
      </c>
      <c r="Z400" s="6">
        <v>4.4000000000000004</v>
      </c>
      <c r="AA400" s="6">
        <v>2.35</v>
      </c>
      <c r="AB400" s="6">
        <v>0</v>
      </c>
      <c r="AC400" s="7">
        <f>Table13[[#This Row],[gross]]-Table13[[#This Row],[budget]]</f>
        <v>5911876</v>
      </c>
    </row>
    <row r="401" spans="1:29" ht="12.75">
      <c r="A401" s="6" t="s">
        <v>28</v>
      </c>
      <c r="B401" s="6" t="s">
        <v>5367</v>
      </c>
      <c r="C401" s="6">
        <v>180</v>
      </c>
      <c r="D401" s="6">
        <v>99</v>
      </c>
      <c r="E401" s="6">
        <v>0</v>
      </c>
      <c r="F401" s="6">
        <v>52</v>
      </c>
      <c r="G401" s="6" t="s">
        <v>9884</v>
      </c>
      <c r="H401" s="6">
        <v>400</v>
      </c>
      <c r="I401" s="7">
        <v>11100000</v>
      </c>
      <c r="J401" s="6" t="s">
        <v>2407</v>
      </c>
      <c r="K401" s="6" t="s">
        <v>3432</v>
      </c>
      <c r="L401" s="6" t="s">
        <v>9885</v>
      </c>
      <c r="M401" s="6">
        <v>92464</v>
      </c>
      <c r="N401" s="6">
        <v>896</v>
      </c>
      <c r="O401" s="6" t="s">
        <v>9886</v>
      </c>
      <c r="P401" s="6">
        <v>1</v>
      </c>
      <c r="Q401" s="6" t="s">
        <v>9887</v>
      </c>
      <c r="R401" s="6" t="s">
        <v>9888</v>
      </c>
      <c r="S401" s="6">
        <v>331</v>
      </c>
      <c r="T401" s="6" t="s">
        <v>37</v>
      </c>
      <c r="U401" s="6" t="s">
        <v>38</v>
      </c>
      <c r="V401" s="6" t="s">
        <v>39</v>
      </c>
      <c r="W401" s="7">
        <v>25000000</v>
      </c>
      <c r="X401" s="6">
        <v>1986</v>
      </c>
      <c r="Y401" s="6">
        <v>223</v>
      </c>
      <c r="Z401" s="6">
        <v>7.3</v>
      </c>
      <c r="AA401" s="6">
        <v>2.35</v>
      </c>
      <c r="AB401" s="6">
        <v>19000</v>
      </c>
      <c r="AC401" s="7">
        <f>Table13[[#This Row],[gross]]-Table13[[#This Row],[budget]]</f>
        <v>-13900000</v>
      </c>
    </row>
    <row r="402" spans="1:29" ht="12.75">
      <c r="A402" s="6" t="s">
        <v>28</v>
      </c>
      <c r="B402" s="6" t="s">
        <v>163</v>
      </c>
      <c r="C402" s="6">
        <v>87</v>
      </c>
      <c r="D402" s="6">
        <v>74</v>
      </c>
      <c r="E402" s="6">
        <v>188</v>
      </c>
      <c r="F402" s="6">
        <v>865</v>
      </c>
      <c r="G402" s="6" t="s">
        <v>793</v>
      </c>
      <c r="H402" s="6">
        <v>11000</v>
      </c>
      <c r="I402" s="7">
        <v>7262288</v>
      </c>
      <c r="J402" s="6" t="s">
        <v>5967</v>
      </c>
      <c r="K402" s="6" t="s">
        <v>1948</v>
      </c>
      <c r="L402" s="6" t="s">
        <v>5968</v>
      </c>
      <c r="M402" s="6">
        <v>17307</v>
      </c>
      <c r="N402" s="6">
        <v>13917</v>
      </c>
      <c r="O402" s="6" t="s">
        <v>5969</v>
      </c>
      <c r="P402" s="6">
        <v>2</v>
      </c>
      <c r="Q402" s="6" t="s">
        <v>5970</v>
      </c>
      <c r="R402" s="6" t="s">
        <v>5971</v>
      </c>
      <c r="S402" s="6">
        <v>186</v>
      </c>
      <c r="T402" s="6" t="s">
        <v>37</v>
      </c>
      <c r="U402" s="6" t="s">
        <v>38</v>
      </c>
      <c r="V402" s="6" t="s">
        <v>39</v>
      </c>
      <c r="W402" s="7">
        <v>40000000</v>
      </c>
      <c r="X402" s="6">
        <v>2002</v>
      </c>
      <c r="Y402" s="6">
        <v>1000</v>
      </c>
      <c r="Z402" s="6">
        <v>6.5</v>
      </c>
      <c r="AA402" s="6">
        <v>1.85</v>
      </c>
      <c r="AB402" s="6">
        <v>892</v>
      </c>
      <c r="AC402" s="7">
        <f>Table13[[#This Row],[gross]]-Table13[[#This Row],[budget]]</f>
        <v>-32737712</v>
      </c>
    </row>
    <row r="403" spans="1:29" ht="12.75">
      <c r="A403" s="6" t="s">
        <v>28</v>
      </c>
      <c r="B403" s="6" t="s">
        <v>5624</v>
      </c>
      <c r="C403" s="6">
        <v>99</v>
      </c>
      <c r="D403" s="6">
        <v>130</v>
      </c>
      <c r="E403" s="6">
        <v>545</v>
      </c>
      <c r="F403" s="6">
        <v>697</v>
      </c>
      <c r="G403" s="6" t="s">
        <v>1956</v>
      </c>
      <c r="H403" s="6">
        <v>15000</v>
      </c>
      <c r="I403" s="7">
        <v>114968774</v>
      </c>
      <c r="J403" s="6" t="s">
        <v>6391</v>
      </c>
      <c r="K403" s="6" t="s">
        <v>322</v>
      </c>
      <c r="L403" s="6" t="s">
        <v>11723</v>
      </c>
      <c r="M403" s="6">
        <v>153468</v>
      </c>
      <c r="N403" s="6">
        <v>28018</v>
      </c>
      <c r="O403" s="6" t="s">
        <v>3198</v>
      </c>
      <c r="P403" s="6">
        <v>1</v>
      </c>
      <c r="Q403" s="6" t="s">
        <v>11724</v>
      </c>
      <c r="R403" s="6" t="s">
        <v>11725</v>
      </c>
      <c r="S403" s="6">
        <v>204</v>
      </c>
      <c r="T403" s="6" t="s">
        <v>37</v>
      </c>
      <c r="U403" s="6" t="s">
        <v>38</v>
      </c>
      <c r="V403" s="6" t="s">
        <v>95</v>
      </c>
      <c r="W403" s="7">
        <v>18000000</v>
      </c>
      <c r="X403" s="6">
        <v>1988</v>
      </c>
      <c r="Y403" s="6">
        <v>11000</v>
      </c>
      <c r="Z403" s="6">
        <v>7.3</v>
      </c>
      <c r="AA403" s="6">
        <v>1.85</v>
      </c>
      <c r="AB403" s="6">
        <v>0</v>
      </c>
      <c r="AC403" s="7">
        <f>Table13[[#This Row],[gross]]-Table13[[#This Row],[budget]]</f>
        <v>96968774</v>
      </c>
    </row>
    <row r="404" spans="1:29" ht="12.75">
      <c r="A404" s="6" t="s">
        <v>28</v>
      </c>
      <c r="B404" s="6" t="s">
        <v>5111</v>
      </c>
      <c r="C404" s="6">
        <v>43</v>
      </c>
      <c r="D404" s="6">
        <v>93</v>
      </c>
      <c r="E404" s="6">
        <v>12</v>
      </c>
      <c r="F404" s="6">
        <v>636</v>
      </c>
      <c r="G404" s="6" t="s">
        <v>3300</v>
      </c>
      <c r="H404" s="6">
        <v>18000</v>
      </c>
      <c r="I404" s="7">
        <v>38037513</v>
      </c>
      <c r="J404" s="6" t="s">
        <v>10827</v>
      </c>
      <c r="K404" s="6" t="s">
        <v>588</v>
      </c>
      <c r="L404" s="6" t="s">
        <v>10828</v>
      </c>
      <c r="M404" s="6">
        <v>49680</v>
      </c>
      <c r="N404" s="6">
        <v>20188</v>
      </c>
      <c r="O404" s="6" t="s">
        <v>10829</v>
      </c>
      <c r="P404" s="6">
        <v>2</v>
      </c>
      <c r="Q404" s="6" t="s">
        <v>10830</v>
      </c>
      <c r="R404" s="6" t="s">
        <v>10831</v>
      </c>
      <c r="S404" s="6">
        <v>117</v>
      </c>
      <c r="T404" s="6" t="s">
        <v>37</v>
      </c>
      <c r="U404" s="6" t="s">
        <v>38</v>
      </c>
      <c r="V404" s="6" t="s">
        <v>95</v>
      </c>
      <c r="W404" s="7">
        <v>20000000</v>
      </c>
      <c r="X404" s="6">
        <v>1991</v>
      </c>
      <c r="Y404" s="6">
        <v>769</v>
      </c>
      <c r="Z404" s="6">
        <v>6.2</v>
      </c>
      <c r="AA404" s="6">
        <v>1.85</v>
      </c>
      <c r="AB404" s="6">
        <v>0</v>
      </c>
      <c r="AC404" s="7">
        <f>Table13[[#This Row],[gross]]-Table13[[#This Row],[budget]]</f>
        <v>18037513</v>
      </c>
    </row>
    <row r="405" spans="1:29" ht="12.75">
      <c r="A405" s="6" t="s">
        <v>28</v>
      </c>
      <c r="B405" s="6" t="s">
        <v>4437</v>
      </c>
      <c r="C405" s="6">
        <v>81</v>
      </c>
      <c r="D405" s="6">
        <v>90</v>
      </c>
      <c r="E405" s="6">
        <v>65</v>
      </c>
      <c r="F405" s="6">
        <v>730</v>
      </c>
      <c r="G405" s="6" t="s">
        <v>3300</v>
      </c>
      <c r="H405" s="6">
        <v>18000</v>
      </c>
      <c r="I405" s="7">
        <v>40485039</v>
      </c>
      <c r="J405" s="6" t="s">
        <v>14839</v>
      </c>
      <c r="K405" s="6" t="s">
        <v>588</v>
      </c>
      <c r="L405" s="6" t="s">
        <v>14840</v>
      </c>
      <c r="M405" s="6">
        <v>85362</v>
      </c>
      <c r="N405" s="6">
        <v>20795</v>
      </c>
      <c r="O405" s="6" t="s">
        <v>14841</v>
      </c>
      <c r="P405" s="6">
        <v>6</v>
      </c>
      <c r="Q405" s="6" t="s">
        <v>14842</v>
      </c>
      <c r="R405" s="6" t="s">
        <v>14843</v>
      </c>
      <c r="S405" s="6">
        <v>181</v>
      </c>
      <c r="T405" s="6" t="s">
        <v>37</v>
      </c>
      <c r="U405" s="6" t="s">
        <v>38</v>
      </c>
      <c r="V405" s="6" t="s">
        <v>95</v>
      </c>
      <c r="W405" s="7">
        <v>10000000</v>
      </c>
      <c r="X405" s="6">
        <v>1989</v>
      </c>
      <c r="Y405" s="6">
        <v>769</v>
      </c>
      <c r="Z405" s="6">
        <v>6.9</v>
      </c>
      <c r="AA405" s="6">
        <v>2.35</v>
      </c>
      <c r="AB405" s="6">
        <v>0</v>
      </c>
      <c r="AC405" s="7">
        <f>Table13[[#This Row],[gross]]-Table13[[#This Row],[budget]]</f>
        <v>30485039</v>
      </c>
    </row>
    <row r="406" spans="1:29" ht="12.75">
      <c r="A406" s="6" t="s">
        <v>28</v>
      </c>
      <c r="B406" s="6" t="s">
        <v>6620</v>
      </c>
      <c r="C406" s="6">
        <v>151</v>
      </c>
      <c r="D406" s="6">
        <v>110</v>
      </c>
      <c r="E406" s="6">
        <v>335</v>
      </c>
      <c r="F406" s="6">
        <v>34</v>
      </c>
      <c r="G406" s="6" t="s">
        <v>1797</v>
      </c>
      <c r="H406" s="6">
        <v>838</v>
      </c>
      <c r="I406" s="7">
        <v>21994911</v>
      </c>
      <c r="J406" s="6" t="s">
        <v>6199</v>
      </c>
      <c r="K406" s="6" t="s">
        <v>405</v>
      </c>
      <c r="L406" s="6" t="s">
        <v>17623</v>
      </c>
      <c r="M406" s="6">
        <v>98354</v>
      </c>
      <c r="N406" s="6">
        <v>1122</v>
      </c>
      <c r="O406" s="6" t="s">
        <v>17624</v>
      </c>
      <c r="P406" s="6">
        <v>0</v>
      </c>
      <c r="Q406" s="6" t="s">
        <v>17625</v>
      </c>
      <c r="R406" s="6" t="s">
        <v>17626</v>
      </c>
      <c r="S406" s="6">
        <v>433</v>
      </c>
      <c r="T406" s="6" t="s">
        <v>37</v>
      </c>
      <c r="U406" s="6" t="s">
        <v>56</v>
      </c>
      <c r="V406" s="6" t="s">
        <v>585</v>
      </c>
      <c r="W406" s="7">
        <v>5000000</v>
      </c>
      <c r="X406" s="6">
        <v>2000</v>
      </c>
      <c r="Y406" s="6">
        <v>203</v>
      </c>
      <c r="Z406" s="6">
        <v>7.7</v>
      </c>
      <c r="AA406" s="6">
        <v>1.85</v>
      </c>
      <c r="AB406" s="6">
        <v>0</v>
      </c>
      <c r="AC406" s="7">
        <f>Table13[[#This Row],[gross]]-Table13[[#This Row],[budget]]</f>
        <v>16994911</v>
      </c>
    </row>
    <row r="407" spans="1:29" ht="12.75">
      <c r="A407" s="6" t="s">
        <v>28</v>
      </c>
      <c r="B407" s="6" t="s">
        <v>1133</v>
      </c>
      <c r="C407" s="6">
        <v>588</v>
      </c>
      <c r="D407" s="6">
        <v>119</v>
      </c>
      <c r="E407" s="6">
        <v>0</v>
      </c>
      <c r="F407" s="6">
        <v>529</v>
      </c>
      <c r="G407" s="6" t="s">
        <v>208</v>
      </c>
      <c r="H407" s="6">
        <v>15000</v>
      </c>
      <c r="I407" s="7">
        <v>42335698</v>
      </c>
      <c r="J407" s="6" t="s">
        <v>1415</v>
      </c>
      <c r="K407" s="6" t="s">
        <v>182</v>
      </c>
      <c r="L407" s="6" t="s">
        <v>11808</v>
      </c>
      <c r="M407" s="6">
        <v>395087</v>
      </c>
      <c r="N407" s="6">
        <v>21668</v>
      </c>
      <c r="O407" s="6" t="s">
        <v>3286</v>
      </c>
      <c r="P407" s="6">
        <v>8</v>
      </c>
      <c r="Q407" s="6" t="s">
        <v>11809</v>
      </c>
      <c r="R407" s="6" t="s">
        <v>11810</v>
      </c>
      <c r="S407" s="6">
        <v>1101</v>
      </c>
      <c r="T407" s="6" t="s">
        <v>37</v>
      </c>
      <c r="U407" s="6" t="s">
        <v>38</v>
      </c>
      <c r="V407" s="6" t="s">
        <v>585</v>
      </c>
      <c r="W407" s="7">
        <v>18000000</v>
      </c>
      <c r="X407" s="6">
        <v>2014</v>
      </c>
      <c r="Y407" s="6">
        <v>6000</v>
      </c>
      <c r="Z407" s="6">
        <v>7.8</v>
      </c>
      <c r="AA407" s="6">
        <v>1.85</v>
      </c>
      <c r="AB407" s="6">
        <v>114000</v>
      </c>
      <c r="AC407" s="7">
        <f>Table13[[#This Row],[gross]]-Table13[[#This Row],[budget]]</f>
        <v>24335698</v>
      </c>
    </row>
    <row r="408" spans="1:29" ht="12.75">
      <c r="A408" s="6" t="s">
        <v>28</v>
      </c>
      <c r="B408" s="6" t="s">
        <v>11357</v>
      </c>
      <c r="C408" s="6">
        <v>167</v>
      </c>
      <c r="D408" s="6">
        <v>100</v>
      </c>
      <c r="E408" s="6">
        <v>143</v>
      </c>
      <c r="F408" s="6">
        <v>430</v>
      </c>
      <c r="G408" s="6" t="s">
        <v>2261</v>
      </c>
      <c r="H408" s="6">
        <v>829</v>
      </c>
      <c r="I408" s="7">
        <v>5005883</v>
      </c>
      <c r="J408" s="6" t="s">
        <v>3277</v>
      </c>
      <c r="K408" s="6" t="s">
        <v>8515</v>
      </c>
      <c r="L408" s="6" t="s">
        <v>11358</v>
      </c>
      <c r="M408" s="6">
        <v>29649</v>
      </c>
      <c r="N408" s="6">
        <v>2295</v>
      </c>
      <c r="O408" s="6" t="s">
        <v>2994</v>
      </c>
      <c r="P408" s="6">
        <v>1</v>
      </c>
      <c r="Q408" s="6" t="s">
        <v>11359</v>
      </c>
      <c r="R408" s="6" t="s">
        <v>11360</v>
      </c>
      <c r="S408" s="6">
        <v>361</v>
      </c>
      <c r="T408" s="6" t="s">
        <v>37</v>
      </c>
      <c r="U408" s="6" t="s">
        <v>38</v>
      </c>
      <c r="V408" s="6" t="s">
        <v>585</v>
      </c>
      <c r="W408" s="7">
        <v>20000000</v>
      </c>
      <c r="X408" s="6">
        <v>2004</v>
      </c>
      <c r="Y408" s="6">
        <v>681</v>
      </c>
      <c r="Z408" s="6">
        <v>6.1</v>
      </c>
      <c r="AA408" s="6">
        <v>1.85</v>
      </c>
      <c r="AB408" s="6">
        <v>0</v>
      </c>
      <c r="AC408" s="7">
        <f>Table13[[#This Row],[gross]]-Table13[[#This Row],[budget]]</f>
        <v>-14994117</v>
      </c>
    </row>
    <row r="409" spans="1:29" ht="12.75">
      <c r="A409" s="6" t="s">
        <v>28</v>
      </c>
      <c r="B409" s="6" t="s">
        <v>13816</v>
      </c>
      <c r="C409" s="6">
        <v>111</v>
      </c>
      <c r="D409" s="6">
        <v>93</v>
      </c>
      <c r="E409" s="6">
        <v>16</v>
      </c>
      <c r="F409" s="6">
        <v>258</v>
      </c>
      <c r="G409" s="6" t="s">
        <v>5896</v>
      </c>
      <c r="H409" s="6">
        <v>567</v>
      </c>
      <c r="I409" s="7">
        <v>4919896</v>
      </c>
      <c r="J409" s="6" t="s">
        <v>5967</v>
      </c>
      <c r="K409" s="6" t="s">
        <v>8296</v>
      </c>
      <c r="L409" s="6" t="s">
        <v>13817</v>
      </c>
      <c r="M409" s="6">
        <v>21530</v>
      </c>
      <c r="N409" s="6">
        <v>1775</v>
      </c>
      <c r="O409" s="6" t="s">
        <v>8981</v>
      </c>
      <c r="P409" s="6">
        <v>1</v>
      </c>
      <c r="Q409" s="6" t="s">
        <v>13818</v>
      </c>
      <c r="R409" s="6" t="s">
        <v>13819</v>
      </c>
      <c r="S409" s="6">
        <v>159</v>
      </c>
      <c r="T409" s="6" t="s">
        <v>37</v>
      </c>
      <c r="U409" s="6" t="s">
        <v>56</v>
      </c>
      <c r="V409" s="6" t="s">
        <v>585</v>
      </c>
      <c r="W409" s="7">
        <v>13000000</v>
      </c>
      <c r="X409" s="6">
        <v>2001</v>
      </c>
      <c r="Y409" s="6">
        <v>326</v>
      </c>
      <c r="Z409" s="6">
        <v>6.1</v>
      </c>
      <c r="AA409" s="6">
        <v>2.35</v>
      </c>
      <c r="AB409" s="6">
        <v>618</v>
      </c>
      <c r="AC409" s="7">
        <f>Table13[[#This Row],[gross]]-Table13[[#This Row],[budget]]</f>
        <v>-8080104</v>
      </c>
    </row>
    <row r="410" spans="1:29" ht="12.75">
      <c r="A410" s="6" t="s">
        <v>28</v>
      </c>
      <c r="B410" s="6" t="s">
        <v>1304</v>
      </c>
      <c r="C410" s="6">
        <v>231</v>
      </c>
      <c r="D410" s="6">
        <v>145</v>
      </c>
      <c r="E410" s="6">
        <v>719</v>
      </c>
      <c r="F410" s="6">
        <v>104</v>
      </c>
      <c r="G410" s="6" t="s">
        <v>10486</v>
      </c>
      <c r="H410" s="6">
        <v>2000</v>
      </c>
      <c r="I410" s="7">
        <v>4398392</v>
      </c>
      <c r="J410" s="6" t="s">
        <v>7622</v>
      </c>
      <c r="K410" s="6" t="s">
        <v>7645</v>
      </c>
      <c r="L410" s="6" t="s">
        <v>10487</v>
      </c>
      <c r="M410" s="6">
        <v>59507</v>
      </c>
      <c r="N410" s="6">
        <v>2590</v>
      </c>
      <c r="O410" s="6" t="s">
        <v>3109</v>
      </c>
      <c r="P410" s="6">
        <v>1</v>
      </c>
      <c r="Q410" s="6" t="s">
        <v>10488</v>
      </c>
      <c r="R410" s="6" t="s">
        <v>10489</v>
      </c>
      <c r="S410" s="6">
        <v>232</v>
      </c>
      <c r="T410" s="6" t="s">
        <v>10490</v>
      </c>
      <c r="U410" s="6" t="s">
        <v>10491</v>
      </c>
      <c r="V410" s="6" t="s">
        <v>585</v>
      </c>
      <c r="W410" s="7">
        <v>21000000</v>
      </c>
      <c r="X410" s="6">
        <v>2006</v>
      </c>
      <c r="Y410" s="6">
        <v>380</v>
      </c>
      <c r="Z410" s="6">
        <v>7.8</v>
      </c>
      <c r="AA410" s="6">
        <v>2.35</v>
      </c>
      <c r="AB410" s="6">
        <v>0</v>
      </c>
      <c r="AC410" s="7">
        <f>Table13[[#This Row],[gross]]-Table13[[#This Row],[budget]]</f>
        <v>-16601608</v>
      </c>
    </row>
    <row r="411" spans="1:29" ht="12.75">
      <c r="A411" s="6" t="s">
        <v>28</v>
      </c>
      <c r="B411" s="6" t="s">
        <v>11318</v>
      </c>
      <c r="C411" s="6">
        <v>186</v>
      </c>
      <c r="D411" s="6">
        <v>94</v>
      </c>
      <c r="E411" s="6">
        <v>17</v>
      </c>
      <c r="F411" s="6">
        <v>179</v>
      </c>
      <c r="G411" s="6" t="s">
        <v>5661</v>
      </c>
      <c r="H411" s="6">
        <v>607</v>
      </c>
      <c r="I411" s="7">
        <v>16235293</v>
      </c>
      <c r="J411" s="6" t="s">
        <v>6403</v>
      </c>
      <c r="K411" s="6" t="s">
        <v>4143</v>
      </c>
      <c r="L411" s="6" t="s">
        <v>15665</v>
      </c>
      <c r="M411" s="6">
        <v>19918</v>
      </c>
      <c r="N411" s="6">
        <v>1611</v>
      </c>
      <c r="O411" s="6" t="s">
        <v>8003</v>
      </c>
      <c r="P411" s="6">
        <v>0</v>
      </c>
      <c r="Q411" s="6" t="s">
        <v>15666</v>
      </c>
      <c r="R411" s="6" t="s">
        <v>15667</v>
      </c>
      <c r="S411" s="6">
        <v>278</v>
      </c>
      <c r="T411" s="6" t="s">
        <v>37</v>
      </c>
      <c r="U411" s="6" t="s">
        <v>38</v>
      </c>
      <c r="V411" s="6" t="s">
        <v>585</v>
      </c>
      <c r="W411" s="7">
        <v>9000000</v>
      </c>
      <c r="X411" s="6">
        <v>2006</v>
      </c>
      <c r="Y411" s="6">
        <v>318</v>
      </c>
      <c r="Z411" s="6">
        <v>4.5</v>
      </c>
      <c r="AA411" s="6">
        <v>2.35</v>
      </c>
      <c r="AB411" s="6">
        <v>0</v>
      </c>
      <c r="AC411" s="7">
        <f>Table13[[#This Row],[gross]]-Table13[[#This Row],[budget]]</f>
        <v>7235293</v>
      </c>
    </row>
    <row r="412" spans="1:29" ht="12.75">
      <c r="A412" s="6" t="s">
        <v>28</v>
      </c>
      <c r="B412" s="6" t="s">
        <v>187</v>
      </c>
      <c r="C412" s="6">
        <v>200</v>
      </c>
      <c r="D412" s="6">
        <v>152</v>
      </c>
      <c r="E412" s="6">
        <v>0</v>
      </c>
      <c r="F412" s="6">
        <v>557</v>
      </c>
      <c r="G412" s="6" t="s">
        <v>1046</v>
      </c>
      <c r="H412" s="6">
        <v>2000</v>
      </c>
      <c r="I412" s="7">
        <v>108638745</v>
      </c>
      <c r="J412" s="6" t="s">
        <v>1961</v>
      </c>
      <c r="K412" s="6" t="s">
        <v>1352</v>
      </c>
      <c r="L412" s="6" t="s">
        <v>1962</v>
      </c>
      <c r="M412" s="6">
        <v>292022</v>
      </c>
      <c r="N412" s="6">
        <v>4270</v>
      </c>
      <c r="O412" s="6" t="s">
        <v>358</v>
      </c>
      <c r="P412" s="6">
        <v>0</v>
      </c>
      <c r="Q412" s="6" t="s">
        <v>1963</v>
      </c>
      <c r="R412" s="6" t="s">
        <v>1964</v>
      </c>
      <c r="S412" s="6">
        <v>1103</v>
      </c>
      <c r="T412" s="6" t="s">
        <v>37</v>
      </c>
      <c r="U412" s="6" t="s">
        <v>38</v>
      </c>
      <c r="V412" s="6" t="s">
        <v>585</v>
      </c>
      <c r="W412" s="7">
        <v>92000000</v>
      </c>
      <c r="X412" s="6">
        <v>2001</v>
      </c>
      <c r="Y412" s="6">
        <v>820</v>
      </c>
      <c r="Z412" s="6">
        <v>7.7</v>
      </c>
      <c r="AA412" s="6">
        <v>2.35</v>
      </c>
      <c r="AB412" s="6">
        <v>10000</v>
      </c>
      <c r="AC412" s="7">
        <f>Table13[[#This Row],[gross]]-Table13[[#This Row],[budget]]</f>
        <v>16638745</v>
      </c>
    </row>
    <row r="413" spans="1:29" ht="12.75">
      <c r="A413" s="6" t="s">
        <v>28</v>
      </c>
      <c r="B413" s="6" t="s">
        <v>7439</v>
      </c>
      <c r="C413" s="6">
        <v>46</v>
      </c>
      <c r="D413" s="6">
        <v>95</v>
      </c>
      <c r="E413" s="6">
        <v>19</v>
      </c>
      <c r="F413" s="6">
        <v>447</v>
      </c>
      <c r="G413" s="6" t="s">
        <v>2196</v>
      </c>
      <c r="H413" s="6">
        <v>1000</v>
      </c>
      <c r="I413" s="7">
        <v>33422806</v>
      </c>
      <c r="J413" s="6" t="s">
        <v>5419</v>
      </c>
      <c r="K413" s="6" t="s">
        <v>138</v>
      </c>
      <c r="L413" s="6" t="s">
        <v>7440</v>
      </c>
      <c r="M413" s="6">
        <v>30771</v>
      </c>
      <c r="N413" s="6">
        <v>2643</v>
      </c>
      <c r="O413" s="6" t="s">
        <v>3924</v>
      </c>
      <c r="P413" s="6">
        <v>1</v>
      </c>
      <c r="Q413" s="6" t="s">
        <v>7441</v>
      </c>
      <c r="R413" s="6" t="s">
        <v>7442</v>
      </c>
      <c r="S413" s="6">
        <v>164</v>
      </c>
      <c r="T413" s="6" t="s">
        <v>37</v>
      </c>
      <c r="U413" s="6" t="s">
        <v>38</v>
      </c>
      <c r="V413" s="6" t="s">
        <v>39</v>
      </c>
      <c r="W413" s="7">
        <v>50000000</v>
      </c>
      <c r="X413" s="6">
        <v>2001</v>
      </c>
      <c r="Y413" s="6">
        <v>691</v>
      </c>
      <c r="Z413" s="6">
        <v>4.8</v>
      </c>
      <c r="AA413" s="6">
        <v>2.35</v>
      </c>
      <c r="AB413" s="6">
        <v>0</v>
      </c>
      <c r="AC413" s="7">
        <f>Table13[[#This Row],[gross]]-Table13[[#This Row],[budget]]</f>
        <v>-16577194</v>
      </c>
    </row>
    <row r="414" spans="1:29" ht="12.75">
      <c r="A414" s="6" t="s">
        <v>28</v>
      </c>
      <c r="B414" s="6" t="s">
        <v>4893</v>
      </c>
      <c r="C414" s="6">
        <v>391</v>
      </c>
      <c r="D414" s="6">
        <v>123</v>
      </c>
      <c r="E414" s="6">
        <v>108</v>
      </c>
      <c r="F414" s="6">
        <v>3000</v>
      </c>
      <c r="G414" s="6" t="s">
        <v>353</v>
      </c>
      <c r="H414" s="6">
        <v>40000</v>
      </c>
      <c r="I414" s="7">
        <v>62563543</v>
      </c>
      <c r="J414" s="6" t="s">
        <v>1726</v>
      </c>
      <c r="K414" s="6" t="s">
        <v>43</v>
      </c>
      <c r="L414" s="6" t="s">
        <v>4894</v>
      </c>
      <c r="M414" s="6">
        <v>115216</v>
      </c>
      <c r="N414" s="6">
        <v>63769</v>
      </c>
      <c r="O414" s="6" t="s">
        <v>1543</v>
      </c>
      <c r="P414" s="6">
        <v>7</v>
      </c>
      <c r="Q414" s="6" t="s">
        <v>4895</v>
      </c>
      <c r="R414" s="6" t="s">
        <v>4896</v>
      </c>
      <c r="S414" s="6">
        <v>289</v>
      </c>
      <c r="T414" s="6" t="s">
        <v>37</v>
      </c>
      <c r="U414" s="6" t="s">
        <v>38</v>
      </c>
      <c r="V414" s="6" t="s">
        <v>585</v>
      </c>
      <c r="W414" s="7">
        <v>53000000</v>
      </c>
      <c r="X414" s="6">
        <v>2015</v>
      </c>
      <c r="Y414" s="6">
        <v>19000</v>
      </c>
      <c r="Z414" s="6">
        <v>7</v>
      </c>
      <c r="AA414" s="6">
        <v>2.35</v>
      </c>
      <c r="AB414" s="6">
        <v>44000</v>
      </c>
      <c r="AC414" s="7">
        <f>Table13[[#This Row],[gross]]-Table13[[#This Row],[budget]]</f>
        <v>9563543</v>
      </c>
    </row>
    <row r="415" spans="1:29" ht="12.75">
      <c r="A415" s="6" t="s">
        <v>28</v>
      </c>
      <c r="B415" s="6" t="s">
        <v>12120</v>
      </c>
      <c r="C415" s="6">
        <v>40</v>
      </c>
      <c r="D415" s="6">
        <v>93</v>
      </c>
      <c r="E415" s="6">
        <v>148</v>
      </c>
      <c r="F415" s="6">
        <v>170</v>
      </c>
      <c r="G415" s="6" t="s">
        <v>11588</v>
      </c>
      <c r="H415" s="6">
        <v>549</v>
      </c>
      <c r="I415" s="7">
        <v>7017178</v>
      </c>
      <c r="J415" s="6" t="s">
        <v>12121</v>
      </c>
      <c r="K415" s="6" t="s">
        <v>3075</v>
      </c>
      <c r="L415" s="6" t="s">
        <v>12122</v>
      </c>
      <c r="M415" s="6">
        <v>1633</v>
      </c>
      <c r="N415" s="6">
        <v>1373</v>
      </c>
      <c r="O415" s="6" t="s">
        <v>12123</v>
      </c>
      <c r="P415" s="6">
        <v>5</v>
      </c>
      <c r="Q415" s="6" t="s">
        <v>12124</v>
      </c>
      <c r="R415" s="6" t="s">
        <v>12125</v>
      </c>
      <c r="S415" s="6">
        <v>17</v>
      </c>
      <c r="T415" s="6" t="s">
        <v>37</v>
      </c>
      <c r="U415" s="6" t="s">
        <v>38</v>
      </c>
      <c r="V415" s="6" t="s">
        <v>95</v>
      </c>
      <c r="W415" s="7">
        <v>17500000</v>
      </c>
      <c r="X415" s="6">
        <v>2013</v>
      </c>
      <c r="Y415" s="6">
        <v>269</v>
      </c>
      <c r="Z415" s="6">
        <v>4.4000000000000004</v>
      </c>
      <c r="AA415" s="6">
        <v>2.35</v>
      </c>
      <c r="AB415" s="6">
        <v>0</v>
      </c>
      <c r="AC415" s="7">
        <f>Table13[[#This Row],[gross]]-Table13[[#This Row],[budget]]</f>
        <v>-10482822</v>
      </c>
    </row>
    <row r="416" spans="1:29" ht="12.75">
      <c r="A416" s="6" t="s">
        <v>28</v>
      </c>
      <c r="B416" s="6" t="s">
        <v>11065</v>
      </c>
      <c r="C416" s="6">
        <v>91</v>
      </c>
      <c r="D416" s="6">
        <v>121</v>
      </c>
      <c r="E416" s="6">
        <v>57</v>
      </c>
      <c r="F416" s="6">
        <v>664</v>
      </c>
      <c r="G416" s="6" t="s">
        <v>9803</v>
      </c>
      <c r="H416" s="6">
        <v>1000</v>
      </c>
      <c r="I416" s="7">
        <v>21569041</v>
      </c>
      <c r="J416" s="6" t="s">
        <v>3409</v>
      </c>
      <c r="K416" s="6" t="s">
        <v>1403</v>
      </c>
      <c r="L416" s="6" t="s">
        <v>15158</v>
      </c>
      <c r="M416" s="6">
        <v>8058</v>
      </c>
      <c r="N416" s="6">
        <v>3745</v>
      </c>
      <c r="O416" s="6" t="s">
        <v>15159</v>
      </c>
      <c r="P416" s="6">
        <v>2</v>
      </c>
      <c r="Q416" s="6" t="s">
        <v>15160</v>
      </c>
      <c r="R416" s="6" t="s">
        <v>15161</v>
      </c>
      <c r="S416" s="6">
        <v>57</v>
      </c>
      <c r="T416" s="6" t="s">
        <v>37</v>
      </c>
      <c r="U416" s="6" t="s">
        <v>38</v>
      </c>
      <c r="V416" s="6" t="s">
        <v>39</v>
      </c>
      <c r="W416" s="7">
        <v>9000000</v>
      </c>
      <c r="X416" s="6">
        <v>2014</v>
      </c>
      <c r="Y416" s="6">
        <v>837</v>
      </c>
      <c r="Z416" s="6">
        <v>6.6</v>
      </c>
      <c r="AA416" s="6">
        <v>2.35</v>
      </c>
      <c r="AB416" s="6">
        <v>0</v>
      </c>
      <c r="AC416" s="7">
        <f>Table13[[#This Row],[gross]]-Table13[[#This Row],[budget]]</f>
        <v>12569041</v>
      </c>
    </row>
    <row r="417" spans="1:29" ht="12.75">
      <c r="A417" s="6" t="s">
        <v>28</v>
      </c>
      <c r="B417" s="6" t="s">
        <v>187</v>
      </c>
      <c r="C417" s="6">
        <v>63</v>
      </c>
      <c r="D417" s="6">
        <v>125</v>
      </c>
      <c r="E417" s="6">
        <v>0</v>
      </c>
      <c r="F417" s="6">
        <v>237</v>
      </c>
      <c r="G417" s="6" t="s">
        <v>8320</v>
      </c>
      <c r="H417" s="6">
        <v>939</v>
      </c>
      <c r="I417" s="7">
        <v>45645204</v>
      </c>
      <c r="J417" s="6" t="s">
        <v>334</v>
      </c>
      <c r="K417" s="6" t="s">
        <v>1147</v>
      </c>
      <c r="L417" s="6" t="s">
        <v>8321</v>
      </c>
      <c r="M417" s="6">
        <v>39306</v>
      </c>
      <c r="N417" s="6">
        <v>1748</v>
      </c>
      <c r="O417" s="6" t="s">
        <v>8322</v>
      </c>
      <c r="P417" s="6">
        <v>2</v>
      </c>
      <c r="Q417" s="6" t="s">
        <v>8323</v>
      </c>
      <c r="R417" s="6" t="s">
        <v>8324</v>
      </c>
      <c r="S417" s="6">
        <v>119</v>
      </c>
      <c r="T417" s="6" t="s">
        <v>37</v>
      </c>
      <c r="U417" s="6" t="s">
        <v>38</v>
      </c>
      <c r="V417" s="6" t="s">
        <v>585</v>
      </c>
      <c r="W417" s="7">
        <v>30000000</v>
      </c>
      <c r="X417" s="6">
        <v>1989</v>
      </c>
      <c r="Y417" s="6">
        <v>255</v>
      </c>
      <c r="Z417" s="6">
        <v>6.6</v>
      </c>
      <c r="AA417" s="6">
        <v>2.35</v>
      </c>
      <c r="AB417" s="6">
        <v>0</v>
      </c>
      <c r="AC417" s="7">
        <f>Table13[[#This Row],[gross]]-Table13[[#This Row],[budget]]</f>
        <v>15645204</v>
      </c>
    </row>
    <row r="418" spans="1:29" ht="12.75">
      <c r="A418" s="6" t="s">
        <v>747</v>
      </c>
      <c r="B418" s="6" t="s">
        <v>13078</v>
      </c>
      <c r="C418" s="6">
        <v>197</v>
      </c>
      <c r="D418" s="6">
        <v>116</v>
      </c>
      <c r="E418" s="6">
        <v>153</v>
      </c>
      <c r="F418" s="6">
        <v>539</v>
      </c>
      <c r="G418" s="6" t="s">
        <v>3587</v>
      </c>
      <c r="H418" s="6">
        <v>3000</v>
      </c>
      <c r="I418" s="7">
        <v>9396487</v>
      </c>
      <c r="J418" s="6" t="s">
        <v>6199</v>
      </c>
      <c r="K418" s="6" t="s">
        <v>723</v>
      </c>
      <c r="L418" s="6" t="s">
        <v>13079</v>
      </c>
      <c r="M418" s="6">
        <v>52421</v>
      </c>
      <c r="N418" s="6">
        <v>5012</v>
      </c>
      <c r="O418" s="6" t="s">
        <v>1718</v>
      </c>
      <c r="P418" s="6">
        <v>0</v>
      </c>
      <c r="Q418" s="6" t="s">
        <v>13080</v>
      </c>
      <c r="R418" s="6" t="s">
        <v>13081</v>
      </c>
      <c r="S418" s="6">
        <v>200</v>
      </c>
      <c r="T418" s="6" t="s">
        <v>37</v>
      </c>
      <c r="U418" s="6" t="s">
        <v>38</v>
      </c>
      <c r="V418" s="6" t="s">
        <v>585</v>
      </c>
      <c r="W418" s="7">
        <v>15000000</v>
      </c>
      <c r="X418" s="6">
        <v>2006</v>
      </c>
      <c r="Y418" s="6">
        <v>788</v>
      </c>
      <c r="Z418" s="6">
        <v>7</v>
      </c>
      <c r="AA418" s="6">
        <v>2.35</v>
      </c>
      <c r="AB418" s="6">
        <v>0</v>
      </c>
      <c r="AC418" s="7">
        <f>Table13[[#This Row],[gross]]-Table13[[#This Row],[budget]]</f>
        <v>-5603513</v>
      </c>
    </row>
    <row r="419" spans="1:29" ht="12.75">
      <c r="A419" s="6" t="s">
        <v>28</v>
      </c>
      <c r="B419" s="6" t="s">
        <v>1204</v>
      </c>
      <c r="C419" s="6">
        <v>669</v>
      </c>
      <c r="D419" s="6">
        <v>108</v>
      </c>
      <c r="E419" s="6">
        <v>0</v>
      </c>
      <c r="F419" s="6">
        <v>1000</v>
      </c>
      <c r="G419" s="6" t="s">
        <v>290</v>
      </c>
      <c r="H419" s="6">
        <v>20000</v>
      </c>
      <c r="I419" s="7">
        <v>106952327</v>
      </c>
      <c r="J419" s="6" t="s">
        <v>4075</v>
      </c>
      <c r="K419" s="6" t="s">
        <v>841</v>
      </c>
      <c r="L419" s="6" t="s">
        <v>13652</v>
      </c>
      <c r="M419" s="6">
        <v>551363</v>
      </c>
      <c r="N419" s="6">
        <v>38072</v>
      </c>
      <c r="O419" s="6" t="s">
        <v>1820</v>
      </c>
      <c r="P419" s="6">
        <v>1</v>
      </c>
      <c r="Q419" s="6" t="s">
        <v>13653</v>
      </c>
      <c r="R419" s="6" t="s">
        <v>13654</v>
      </c>
      <c r="S419" s="6">
        <v>1140</v>
      </c>
      <c r="T419" s="6" t="s">
        <v>37</v>
      </c>
      <c r="U419" s="6" t="s">
        <v>38</v>
      </c>
      <c r="V419" s="6" t="s">
        <v>585</v>
      </c>
      <c r="W419" s="7">
        <v>13000000</v>
      </c>
      <c r="X419" s="6">
        <v>2010</v>
      </c>
      <c r="Y419" s="6">
        <v>15000</v>
      </c>
      <c r="Z419" s="6">
        <v>8</v>
      </c>
      <c r="AA419" s="6">
        <v>2.35</v>
      </c>
      <c r="AB419" s="6">
        <v>106000</v>
      </c>
      <c r="AC419" s="7">
        <f>Table13[[#This Row],[gross]]-Table13[[#This Row],[budget]]</f>
        <v>93952327</v>
      </c>
    </row>
    <row r="420" spans="1:29" ht="12.75">
      <c r="A420" s="6" t="s">
        <v>28</v>
      </c>
      <c r="B420" s="6" t="s">
        <v>1633</v>
      </c>
      <c r="C420" s="6">
        <v>261</v>
      </c>
      <c r="D420" s="6">
        <v>133</v>
      </c>
      <c r="E420" s="6">
        <v>0</v>
      </c>
      <c r="F420" s="6">
        <v>301</v>
      </c>
      <c r="G420" s="6" t="s">
        <v>3506</v>
      </c>
      <c r="H420" s="6">
        <v>26000</v>
      </c>
      <c r="I420" s="7">
        <v>7097125</v>
      </c>
      <c r="J420" s="6" t="s">
        <v>1120</v>
      </c>
      <c r="K420" s="6" t="s">
        <v>98</v>
      </c>
      <c r="L420" s="6" t="s">
        <v>3507</v>
      </c>
      <c r="M420" s="6">
        <v>38983</v>
      </c>
      <c r="N420" s="6">
        <v>28129</v>
      </c>
      <c r="O420" s="6" t="s">
        <v>3508</v>
      </c>
      <c r="P420" s="6">
        <v>1</v>
      </c>
      <c r="Q420" s="6" t="s">
        <v>3509</v>
      </c>
      <c r="R420" s="6" t="s">
        <v>3510</v>
      </c>
      <c r="S420" s="6">
        <v>207</v>
      </c>
      <c r="T420" s="6" t="s">
        <v>37</v>
      </c>
      <c r="U420" s="6" t="s">
        <v>38</v>
      </c>
      <c r="V420" s="6" t="s">
        <v>585</v>
      </c>
      <c r="W420" s="7">
        <v>70000000</v>
      </c>
      <c r="X420" s="6">
        <v>2015</v>
      </c>
      <c r="Y420" s="6">
        <v>326</v>
      </c>
      <c r="Z420" s="6">
        <v>5.4</v>
      </c>
      <c r="AA420" s="6">
        <v>2.35</v>
      </c>
      <c r="AB420" s="6">
        <v>11000</v>
      </c>
      <c r="AC420" s="7">
        <f>Table13[[#This Row],[gross]]-Table13[[#This Row],[budget]]</f>
        <v>-62902875</v>
      </c>
    </row>
    <row r="421" spans="1:29" ht="12.75">
      <c r="A421" s="6" t="s">
        <v>28</v>
      </c>
      <c r="B421" s="6" t="s">
        <v>378</v>
      </c>
      <c r="C421" s="6">
        <v>224</v>
      </c>
      <c r="D421" s="6">
        <v>117</v>
      </c>
      <c r="E421" s="6">
        <v>0</v>
      </c>
      <c r="F421" s="6">
        <v>845</v>
      </c>
      <c r="G421" s="6" t="s">
        <v>206</v>
      </c>
      <c r="H421" s="6">
        <v>12000</v>
      </c>
      <c r="I421" s="7">
        <v>81645152</v>
      </c>
      <c r="J421" s="6" t="s">
        <v>2208</v>
      </c>
      <c r="K421" s="6" t="s">
        <v>4837</v>
      </c>
      <c r="L421" s="6" t="s">
        <v>4838</v>
      </c>
      <c r="M421" s="6">
        <v>158267</v>
      </c>
      <c r="N421" s="6">
        <v>15371</v>
      </c>
      <c r="O421" s="6" t="s">
        <v>1214</v>
      </c>
      <c r="P421" s="6">
        <v>1</v>
      </c>
      <c r="Q421" s="6" t="s">
        <v>4839</v>
      </c>
      <c r="R421" s="6" t="s">
        <v>4840</v>
      </c>
      <c r="S421" s="6">
        <v>559</v>
      </c>
      <c r="T421" s="6" t="s">
        <v>37</v>
      </c>
      <c r="U421" s="6" t="s">
        <v>38</v>
      </c>
      <c r="V421" s="6" t="s">
        <v>585</v>
      </c>
      <c r="W421" s="7">
        <v>54000000</v>
      </c>
      <c r="X421" s="6">
        <v>2002</v>
      </c>
      <c r="Y421" s="6">
        <v>919</v>
      </c>
      <c r="Z421" s="6">
        <v>6.7</v>
      </c>
      <c r="AA421" s="6">
        <v>1.85</v>
      </c>
      <c r="AB421" s="6">
        <v>0</v>
      </c>
      <c r="AC421" s="7">
        <f>Table13[[#This Row],[gross]]-Table13[[#This Row],[budget]]</f>
        <v>27645152</v>
      </c>
    </row>
    <row r="422" spans="1:29" ht="12.75">
      <c r="A422" s="6" t="s">
        <v>28</v>
      </c>
      <c r="B422" s="6" t="s">
        <v>187</v>
      </c>
      <c r="C422" s="6">
        <v>302</v>
      </c>
      <c r="D422" s="6">
        <v>117</v>
      </c>
      <c r="E422" s="6">
        <v>0</v>
      </c>
      <c r="F422" s="6">
        <v>521</v>
      </c>
      <c r="G422" s="6" t="s">
        <v>8959</v>
      </c>
      <c r="H422" s="6">
        <v>11000</v>
      </c>
      <c r="I422" s="7">
        <v>27000000</v>
      </c>
      <c r="J422" s="6" t="s">
        <v>2954</v>
      </c>
      <c r="K422" s="6" t="s">
        <v>391</v>
      </c>
      <c r="L422" s="6" t="s">
        <v>8960</v>
      </c>
      <c r="M422" s="6">
        <v>461609</v>
      </c>
      <c r="N422" s="6">
        <v>13877</v>
      </c>
      <c r="O422" s="6" t="s">
        <v>5379</v>
      </c>
      <c r="P422" s="6">
        <v>2</v>
      </c>
      <c r="Q422" s="6" t="s">
        <v>8961</v>
      </c>
      <c r="R422" s="6" t="s">
        <v>8962</v>
      </c>
      <c r="S422" s="6">
        <v>1168</v>
      </c>
      <c r="T422" s="6" t="s">
        <v>37</v>
      </c>
      <c r="U422" s="6" t="s">
        <v>38</v>
      </c>
      <c r="V422" s="6" t="s">
        <v>585</v>
      </c>
      <c r="W422" s="7">
        <v>28000000</v>
      </c>
      <c r="X422" s="6">
        <v>1982</v>
      </c>
      <c r="Y422" s="6">
        <v>759</v>
      </c>
      <c r="Z422" s="6">
        <v>8.1999999999999993</v>
      </c>
      <c r="AA422" s="6">
        <v>2.35</v>
      </c>
      <c r="AB422" s="6">
        <v>34000</v>
      </c>
      <c r="AC422" s="7">
        <f>Table13[[#This Row],[gross]]-Table13[[#This Row],[budget]]</f>
        <v>-1000000</v>
      </c>
    </row>
    <row r="423" spans="1:29" ht="12.75">
      <c r="A423" s="6" t="s">
        <v>28</v>
      </c>
      <c r="B423" s="6" t="s">
        <v>2971</v>
      </c>
      <c r="C423" s="6">
        <v>184</v>
      </c>
      <c r="D423" s="6">
        <v>110</v>
      </c>
      <c r="E423" s="6">
        <v>45</v>
      </c>
      <c r="F423" s="6">
        <v>595</v>
      </c>
      <c r="G423" s="6" t="s">
        <v>5764</v>
      </c>
      <c r="H423" s="6">
        <v>886</v>
      </c>
      <c r="I423" s="7">
        <v>70001065</v>
      </c>
      <c r="J423" s="6" t="s">
        <v>5765</v>
      </c>
      <c r="K423" s="6" t="s">
        <v>2232</v>
      </c>
      <c r="L423" s="6" t="s">
        <v>5766</v>
      </c>
      <c r="M423" s="6">
        <v>191437</v>
      </c>
      <c r="N423" s="6">
        <v>3174</v>
      </c>
      <c r="O423" s="6" t="s">
        <v>1823</v>
      </c>
      <c r="P423" s="6">
        <v>1</v>
      </c>
      <c r="Q423" s="6" t="s">
        <v>5767</v>
      </c>
      <c r="R423" s="6" t="s">
        <v>5768</v>
      </c>
      <c r="S423" s="6">
        <v>582</v>
      </c>
      <c r="T423" s="6" t="s">
        <v>37</v>
      </c>
      <c r="U423" s="6" t="s">
        <v>38</v>
      </c>
      <c r="V423" s="6" t="s">
        <v>585</v>
      </c>
      <c r="W423" s="7">
        <v>45000000</v>
      </c>
      <c r="X423" s="6">
        <v>1998</v>
      </c>
      <c r="Y423" s="6">
        <v>650</v>
      </c>
      <c r="Z423" s="6">
        <v>7.1</v>
      </c>
      <c r="AA423" s="6">
        <v>2.35</v>
      </c>
      <c r="AB423" s="6">
        <v>0</v>
      </c>
      <c r="AC423" s="7">
        <f>Table13[[#This Row],[gross]]-Table13[[#This Row],[budget]]</f>
        <v>25001065</v>
      </c>
    </row>
    <row r="424" spans="1:29" ht="12.75">
      <c r="A424" s="6" t="s">
        <v>28</v>
      </c>
      <c r="B424" s="6" t="s">
        <v>3749</v>
      </c>
      <c r="C424" s="6">
        <v>185</v>
      </c>
      <c r="D424" s="6">
        <v>122</v>
      </c>
      <c r="E424" s="6">
        <v>687</v>
      </c>
      <c r="F424" s="6">
        <v>957</v>
      </c>
      <c r="G424" s="6" t="s">
        <v>3750</v>
      </c>
      <c r="H424" s="6">
        <v>16000</v>
      </c>
      <c r="I424" s="7">
        <v>52397389</v>
      </c>
      <c r="J424" s="6" t="s">
        <v>3751</v>
      </c>
      <c r="K424" s="6" t="s">
        <v>315</v>
      </c>
      <c r="L424" s="6" t="s">
        <v>3752</v>
      </c>
      <c r="M424" s="6">
        <v>132954</v>
      </c>
      <c r="N424" s="6">
        <v>19764</v>
      </c>
      <c r="O424" s="6" t="s">
        <v>1010</v>
      </c>
      <c r="P424" s="6">
        <v>0</v>
      </c>
      <c r="Q424" s="6" t="s">
        <v>3753</v>
      </c>
      <c r="R424" s="6" t="s">
        <v>3754</v>
      </c>
      <c r="S424" s="6">
        <v>514</v>
      </c>
      <c r="T424" s="6" t="s">
        <v>37</v>
      </c>
      <c r="U424" s="6" t="s">
        <v>38</v>
      </c>
      <c r="V424" s="6" t="s">
        <v>585</v>
      </c>
      <c r="W424" s="7">
        <v>65000000</v>
      </c>
      <c r="X424" s="6">
        <v>2004</v>
      </c>
      <c r="Y424" s="6">
        <v>1000</v>
      </c>
      <c r="Z424" s="6">
        <v>5.9</v>
      </c>
      <c r="AA424" s="6">
        <v>2.35</v>
      </c>
      <c r="AB424" s="6">
        <v>0</v>
      </c>
      <c r="AC424" s="7">
        <f>Table13[[#This Row],[gross]]-Table13[[#This Row],[budget]]</f>
        <v>-12602611</v>
      </c>
    </row>
    <row r="425" spans="1:29" ht="12.75">
      <c r="A425" s="6" t="s">
        <v>28</v>
      </c>
      <c r="B425" s="6" t="s">
        <v>3912</v>
      </c>
      <c r="C425" s="6">
        <v>191</v>
      </c>
      <c r="D425" s="6">
        <v>93</v>
      </c>
      <c r="E425" s="6">
        <v>8</v>
      </c>
      <c r="F425" s="6">
        <v>970</v>
      </c>
      <c r="G425" s="6" t="s">
        <v>479</v>
      </c>
      <c r="H425" s="6">
        <v>8000</v>
      </c>
      <c r="I425" s="7">
        <v>118153533</v>
      </c>
      <c r="J425" s="6" t="s">
        <v>3913</v>
      </c>
      <c r="K425" s="6" t="s">
        <v>1249</v>
      </c>
      <c r="L425" s="6" t="s">
        <v>3914</v>
      </c>
      <c r="M425" s="6">
        <v>129995</v>
      </c>
      <c r="N425" s="6">
        <v>13232</v>
      </c>
      <c r="O425" s="6" t="s">
        <v>1951</v>
      </c>
      <c r="P425" s="6">
        <v>2</v>
      </c>
      <c r="Q425" s="6" t="s">
        <v>3915</v>
      </c>
      <c r="R425" s="6" t="s">
        <v>3916</v>
      </c>
      <c r="S425" s="6">
        <v>246</v>
      </c>
      <c r="T425" s="6" t="s">
        <v>37</v>
      </c>
      <c r="U425" s="6" t="s">
        <v>38</v>
      </c>
      <c r="V425" s="6" t="s">
        <v>39</v>
      </c>
      <c r="W425" s="7">
        <v>61000000</v>
      </c>
      <c r="X425" s="6">
        <v>2007</v>
      </c>
      <c r="Y425" s="6">
        <v>1000</v>
      </c>
      <c r="Z425" s="6">
        <v>6.3</v>
      </c>
      <c r="AA425" s="6">
        <v>1.85</v>
      </c>
      <c r="AB425" s="6">
        <v>0</v>
      </c>
      <c r="AC425" s="7">
        <f>Table13[[#This Row],[gross]]-Table13[[#This Row],[budget]]</f>
        <v>57153533</v>
      </c>
    </row>
    <row r="426" spans="1:29" ht="12.75">
      <c r="A426" s="6" t="s">
        <v>28</v>
      </c>
      <c r="B426" s="6" t="s">
        <v>7498</v>
      </c>
      <c r="C426" s="6">
        <v>95</v>
      </c>
      <c r="D426" s="6">
        <v>112</v>
      </c>
      <c r="E426" s="6">
        <v>37</v>
      </c>
      <c r="F426" s="6">
        <v>480</v>
      </c>
      <c r="G426" s="6" t="s">
        <v>5105</v>
      </c>
      <c r="H426" s="6">
        <v>3000</v>
      </c>
      <c r="I426" s="7">
        <v>26494611</v>
      </c>
      <c r="J426" s="6" t="s">
        <v>7499</v>
      </c>
      <c r="K426" s="6" t="s">
        <v>500</v>
      </c>
      <c r="L426" s="6" t="s">
        <v>7500</v>
      </c>
      <c r="M426" s="6">
        <v>48621</v>
      </c>
      <c r="N426" s="6">
        <v>5709</v>
      </c>
      <c r="O426" s="6" t="s">
        <v>7501</v>
      </c>
      <c r="P426" s="6">
        <v>0</v>
      </c>
      <c r="Q426" s="6" t="s">
        <v>7502</v>
      </c>
      <c r="R426" s="6" t="s">
        <v>7503</v>
      </c>
      <c r="S426" s="6">
        <v>239</v>
      </c>
      <c r="T426" s="6" t="s">
        <v>37</v>
      </c>
      <c r="U426" s="6" t="s">
        <v>38</v>
      </c>
      <c r="V426" s="6" t="s">
        <v>39</v>
      </c>
      <c r="W426" s="7">
        <v>35000000</v>
      </c>
      <c r="X426" s="6">
        <v>1999</v>
      </c>
      <c r="Y426" s="6">
        <v>874</v>
      </c>
      <c r="Z426" s="6">
        <v>6.6</v>
      </c>
      <c r="AA426" s="6">
        <v>2.35</v>
      </c>
      <c r="AB426" s="6">
        <v>0</v>
      </c>
      <c r="AC426" s="7">
        <f>Table13[[#This Row],[gross]]-Table13[[#This Row],[budget]]</f>
        <v>-8505389</v>
      </c>
    </row>
    <row r="427" spans="1:29" ht="12.75">
      <c r="A427" s="6" t="s">
        <v>28</v>
      </c>
      <c r="B427" s="6" t="s">
        <v>10325</v>
      </c>
      <c r="C427" s="6">
        <v>121</v>
      </c>
      <c r="D427" s="6">
        <v>93</v>
      </c>
      <c r="E427" s="6">
        <v>0</v>
      </c>
      <c r="F427" s="6">
        <v>628</v>
      </c>
      <c r="G427" s="6" t="s">
        <v>18080</v>
      </c>
      <c r="H427" s="6">
        <v>1000</v>
      </c>
      <c r="I427" s="7">
        <v>119500000</v>
      </c>
      <c r="J427" s="6" t="s">
        <v>4485</v>
      </c>
      <c r="K427" s="6" t="s">
        <v>5797</v>
      </c>
      <c r="L427" s="6" t="s">
        <v>19741</v>
      </c>
      <c r="M427" s="6">
        <v>95294</v>
      </c>
      <c r="N427" s="6">
        <v>4701</v>
      </c>
      <c r="O427" s="6" t="s">
        <v>4108</v>
      </c>
      <c r="P427" s="6">
        <v>0</v>
      </c>
      <c r="Q427" s="6" t="s">
        <v>19742</v>
      </c>
      <c r="R427" s="6" t="s">
        <v>19743</v>
      </c>
      <c r="S427" s="6">
        <v>363</v>
      </c>
      <c r="T427" s="6" t="s">
        <v>37</v>
      </c>
      <c r="U427" s="6" t="s">
        <v>38</v>
      </c>
      <c r="V427" s="6" t="s">
        <v>585</v>
      </c>
      <c r="W427" s="7">
        <v>2600000</v>
      </c>
      <c r="X427" s="6">
        <v>1974</v>
      </c>
      <c r="Y427" s="6">
        <v>1000</v>
      </c>
      <c r="Z427" s="6">
        <v>7.8</v>
      </c>
      <c r="AA427" s="6">
        <v>2.35</v>
      </c>
      <c r="AB427" s="6">
        <v>12000</v>
      </c>
      <c r="AC427" s="7">
        <f>Table13[[#This Row],[gross]]-Table13[[#This Row],[budget]]</f>
        <v>116900000</v>
      </c>
    </row>
    <row r="428" spans="1:29" ht="12.75">
      <c r="A428" s="6" t="s">
        <v>28</v>
      </c>
      <c r="B428" s="6" t="s">
        <v>1627</v>
      </c>
      <c r="C428" s="6">
        <v>173</v>
      </c>
      <c r="D428" s="6">
        <v>117</v>
      </c>
      <c r="E428" s="6">
        <v>153</v>
      </c>
      <c r="F428" s="6">
        <v>734</v>
      </c>
      <c r="G428" s="6" t="s">
        <v>2180</v>
      </c>
      <c r="H428" s="6">
        <v>35000</v>
      </c>
      <c r="I428" s="7">
        <v>46280507</v>
      </c>
      <c r="J428" s="6" t="s">
        <v>1681</v>
      </c>
      <c r="K428" s="6" t="s">
        <v>2169</v>
      </c>
      <c r="L428" s="6" t="s">
        <v>5839</v>
      </c>
      <c r="M428" s="6">
        <v>87165</v>
      </c>
      <c r="N428" s="6">
        <v>49743</v>
      </c>
      <c r="O428" s="6" t="s">
        <v>5840</v>
      </c>
      <c r="P428" s="6">
        <v>0</v>
      </c>
      <c r="Q428" s="6" t="s">
        <v>5841</v>
      </c>
      <c r="R428" s="6" t="s">
        <v>5842</v>
      </c>
      <c r="S428" s="6">
        <v>184</v>
      </c>
      <c r="T428" s="6" t="s">
        <v>37</v>
      </c>
      <c r="U428" s="6" t="s">
        <v>38</v>
      </c>
      <c r="V428" s="6" t="s">
        <v>39</v>
      </c>
      <c r="W428" s="7">
        <v>40000000</v>
      </c>
      <c r="X428" s="6">
        <v>2014</v>
      </c>
      <c r="Y428" s="6">
        <v>11000</v>
      </c>
      <c r="Z428" s="6">
        <v>6.5</v>
      </c>
      <c r="AA428" s="6">
        <v>1.85</v>
      </c>
      <c r="AB428" s="6">
        <v>12000</v>
      </c>
      <c r="AC428" s="7">
        <f>Table13[[#This Row],[gross]]-Table13[[#This Row],[budget]]</f>
        <v>6280507</v>
      </c>
    </row>
    <row r="429" spans="1:29" ht="12.75">
      <c r="A429" s="6" t="s">
        <v>28</v>
      </c>
      <c r="B429" s="6" t="s">
        <v>1757</v>
      </c>
      <c r="C429" s="6">
        <v>100</v>
      </c>
      <c r="D429" s="6">
        <v>107</v>
      </c>
      <c r="E429" s="6">
        <v>55</v>
      </c>
      <c r="F429" s="6">
        <v>294</v>
      </c>
      <c r="G429" s="6" t="s">
        <v>6647</v>
      </c>
      <c r="H429" s="6">
        <v>3000</v>
      </c>
      <c r="I429" s="7">
        <v>29374178</v>
      </c>
      <c r="J429" s="6" t="s">
        <v>6648</v>
      </c>
      <c r="K429" s="6" t="s">
        <v>1816</v>
      </c>
      <c r="L429" s="6" t="s">
        <v>6649</v>
      </c>
      <c r="M429" s="6">
        <v>12093</v>
      </c>
      <c r="N429" s="6">
        <v>4565</v>
      </c>
      <c r="O429" s="6" t="s">
        <v>6650</v>
      </c>
      <c r="P429" s="6">
        <v>0</v>
      </c>
      <c r="Q429" s="6" t="s">
        <v>6651</v>
      </c>
      <c r="R429" s="6" t="s">
        <v>6652</v>
      </c>
      <c r="S429" s="6">
        <v>188</v>
      </c>
      <c r="T429" s="6" t="s">
        <v>37</v>
      </c>
      <c r="U429" s="6" t="s">
        <v>38</v>
      </c>
      <c r="V429" s="6" t="s">
        <v>585</v>
      </c>
      <c r="W429" s="7">
        <v>40000000</v>
      </c>
      <c r="X429" s="6">
        <v>2000</v>
      </c>
      <c r="Y429" s="6">
        <v>941</v>
      </c>
      <c r="Z429" s="6">
        <v>5.0999999999999996</v>
      </c>
      <c r="AA429" s="6">
        <v>2.35</v>
      </c>
      <c r="AB429" s="6">
        <v>394</v>
      </c>
      <c r="AC429" s="7">
        <f>Table13[[#This Row],[gross]]-Table13[[#This Row],[budget]]</f>
        <v>-10625822</v>
      </c>
    </row>
    <row r="430" spans="1:29" ht="12.75">
      <c r="A430" s="6" t="s">
        <v>28</v>
      </c>
      <c r="B430" s="6" t="s">
        <v>9362</v>
      </c>
      <c r="C430" s="6">
        <v>229</v>
      </c>
      <c r="D430" s="6">
        <v>121</v>
      </c>
      <c r="E430" s="6">
        <v>353</v>
      </c>
      <c r="F430" s="6">
        <v>18</v>
      </c>
      <c r="G430" s="6" t="s">
        <v>9978</v>
      </c>
      <c r="H430" s="6">
        <v>45</v>
      </c>
      <c r="I430" s="7">
        <v>3073392</v>
      </c>
      <c r="J430" s="6" t="s">
        <v>2202</v>
      </c>
      <c r="K430" s="6" t="s">
        <v>9979</v>
      </c>
      <c r="L430" s="6" t="s">
        <v>9980</v>
      </c>
      <c r="M430" s="6">
        <v>59462</v>
      </c>
      <c r="N430" s="6">
        <v>142</v>
      </c>
      <c r="O430" s="6" t="s">
        <v>9981</v>
      </c>
      <c r="P430" s="6">
        <v>0</v>
      </c>
      <c r="Q430" s="6" t="s">
        <v>9982</v>
      </c>
      <c r="R430" s="6" t="s">
        <v>9983</v>
      </c>
      <c r="S430" s="6">
        <v>300</v>
      </c>
      <c r="T430" s="6" t="s">
        <v>37</v>
      </c>
      <c r="U430" s="6" t="s">
        <v>268</v>
      </c>
      <c r="V430" s="6" t="s">
        <v>585</v>
      </c>
      <c r="W430" s="7">
        <v>25000000</v>
      </c>
      <c r="X430" s="6">
        <v>2008</v>
      </c>
      <c r="Y430" s="6">
        <v>30</v>
      </c>
      <c r="Z430" s="6">
        <v>6.6</v>
      </c>
      <c r="AA430" s="6">
        <v>1.85</v>
      </c>
      <c r="AB430" s="6">
        <v>0</v>
      </c>
      <c r="AC430" s="7">
        <f>Table13[[#This Row],[gross]]-Table13[[#This Row],[budget]]</f>
        <v>-21926608</v>
      </c>
    </row>
    <row r="431" spans="1:29" ht="12.75">
      <c r="A431" s="6" t="s">
        <v>28</v>
      </c>
      <c r="B431" s="6" t="s">
        <v>15412</v>
      </c>
      <c r="C431" s="6">
        <v>20</v>
      </c>
      <c r="D431" s="6">
        <v>93</v>
      </c>
      <c r="E431" s="6">
        <v>7</v>
      </c>
      <c r="F431" s="6">
        <v>611</v>
      </c>
      <c r="G431" s="6" t="s">
        <v>15413</v>
      </c>
      <c r="H431" s="6">
        <v>906</v>
      </c>
      <c r="I431" s="7">
        <v>5561</v>
      </c>
      <c r="J431" s="6" t="s">
        <v>1681</v>
      </c>
      <c r="K431" s="6" t="s">
        <v>15414</v>
      </c>
      <c r="L431" s="6" t="s">
        <v>15415</v>
      </c>
      <c r="M431" s="6">
        <v>4995</v>
      </c>
      <c r="N431" s="6">
        <v>4725</v>
      </c>
      <c r="O431" s="6" t="s">
        <v>2470</v>
      </c>
      <c r="P431" s="6">
        <v>1</v>
      </c>
      <c r="Q431" s="6" t="s">
        <v>15416</v>
      </c>
      <c r="R431" s="6" t="s">
        <v>15417</v>
      </c>
      <c r="S431" s="6">
        <v>34</v>
      </c>
      <c r="T431" s="6" t="s">
        <v>37</v>
      </c>
      <c r="U431" s="6" t="s">
        <v>38</v>
      </c>
      <c r="V431" s="6" t="s">
        <v>39</v>
      </c>
      <c r="W431" s="7">
        <v>10000000</v>
      </c>
      <c r="X431" s="6">
        <v>2007</v>
      </c>
      <c r="Y431" s="6">
        <v>848</v>
      </c>
      <c r="Z431" s="6">
        <v>3.9</v>
      </c>
      <c r="AA431" s="6">
        <v>1.85</v>
      </c>
      <c r="AB431" s="6">
        <v>160</v>
      </c>
      <c r="AC431" s="7">
        <f>Table13[[#This Row],[gross]]-Table13[[#This Row],[budget]]</f>
        <v>-9994439</v>
      </c>
    </row>
    <row r="432" spans="1:29" ht="12.75">
      <c r="A432" s="6" t="s">
        <v>28</v>
      </c>
      <c r="B432" s="6" t="s">
        <v>9333</v>
      </c>
      <c r="C432" s="6">
        <v>42</v>
      </c>
      <c r="D432" s="6">
        <v>101</v>
      </c>
      <c r="E432" s="6">
        <v>30</v>
      </c>
      <c r="F432" s="6">
        <v>223</v>
      </c>
      <c r="G432" s="6" t="s">
        <v>3196</v>
      </c>
      <c r="H432" s="6">
        <v>1000</v>
      </c>
      <c r="I432" s="7">
        <v>1075288</v>
      </c>
      <c r="J432" s="6" t="s">
        <v>2125</v>
      </c>
      <c r="K432" s="6" t="s">
        <v>2807</v>
      </c>
      <c r="L432" s="6" t="s">
        <v>9334</v>
      </c>
      <c r="M432" s="6">
        <v>7772</v>
      </c>
      <c r="N432" s="6">
        <v>2228</v>
      </c>
      <c r="O432" s="6" t="s">
        <v>7955</v>
      </c>
      <c r="P432" s="6">
        <v>3</v>
      </c>
      <c r="Q432" s="6" t="s">
        <v>9335</v>
      </c>
      <c r="R432" s="6" t="s">
        <v>9336</v>
      </c>
      <c r="S432" s="6">
        <v>55</v>
      </c>
      <c r="T432" s="6" t="s">
        <v>37</v>
      </c>
      <c r="U432" s="6" t="s">
        <v>38</v>
      </c>
      <c r="V432" s="6" t="s">
        <v>585</v>
      </c>
      <c r="W432" s="7">
        <v>22000000</v>
      </c>
      <c r="X432" s="6">
        <v>1996</v>
      </c>
      <c r="Y432" s="6">
        <v>854</v>
      </c>
      <c r="Z432" s="6">
        <v>6.1</v>
      </c>
      <c r="AA432" s="6">
        <v>1.85</v>
      </c>
      <c r="AB432" s="6">
        <v>145</v>
      </c>
      <c r="AC432" s="7">
        <f>Table13[[#This Row],[gross]]-Table13[[#This Row],[budget]]</f>
        <v>-20924712</v>
      </c>
    </row>
    <row r="433" spans="1:29" ht="12.75">
      <c r="A433" s="6" t="s">
        <v>28</v>
      </c>
      <c r="B433" s="6" t="s">
        <v>1015</v>
      </c>
      <c r="C433" s="6">
        <v>166</v>
      </c>
      <c r="D433" s="6">
        <v>143</v>
      </c>
      <c r="E433" s="6">
        <v>380</v>
      </c>
      <c r="F433" s="6">
        <v>452</v>
      </c>
      <c r="G433" s="6" t="s">
        <v>656</v>
      </c>
      <c r="H433" s="6">
        <v>29000</v>
      </c>
      <c r="I433" s="7">
        <v>57366262</v>
      </c>
      <c r="J433" s="6" t="s">
        <v>1826</v>
      </c>
      <c r="K433" s="6" t="s">
        <v>215</v>
      </c>
      <c r="L433" s="6" t="s">
        <v>1827</v>
      </c>
      <c r="M433" s="6">
        <v>400292</v>
      </c>
      <c r="N433" s="6">
        <v>33160</v>
      </c>
      <c r="O433" s="6" t="s">
        <v>1828</v>
      </c>
      <c r="P433" s="6">
        <v>0</v>
      </c>
      <c r="Q433" s="6" t="s">
        <v>1829</v>
      </c>
      <c r="R433" s="6" t="s">
        <v>1830</v>
      </c>
      <c r="S433" s="6">
        <v>657</v>
      </c>
      <c r="T433" s="6" t="s">
        <v>37</v>
      </c>
      <c r="U433" s="6" t="s">
        <v>767</v>
      </c>
      <c r="V433" s="6" t="s">
        <v>585</v>
      </c>
      <c r="W433" s="7">
        <v>100000000</v>
      </c>
      <c r="X433" s="6">
        <v>2006</v>
      </c>
      <c r="Y433" s="6">
        <v>3000</v>
      </c>
      <c r="Z433" s="6">
        <v>8</v>
      </c>
      <c r="AA433" s="6">
        <v>2.35</v>
      </c>
      <c r="AB433" s="6">
        <v>14000</v>
      </c>
      <c r="AC433" s="7">
        <f>Table13[[#This Row],[gross]]-Table13[[#This Row],[budget]]</f>
        <v>-42633738</v>
      </c>
    </row>
    <row r="434" spans="1:29" ht="12.75">
      <c r="A434" s="6" t="s">
        <v>28</v>
      </c>
      <c r="B434" s="6" t="s">
        <v>3778</v>
      </c>
      <c r="C434" s="6">
        <v>12</v>
      </c>
      <c r="D434" s="6">
        <v>330</v>
      </c>
      <c r="E434" s="6">
        <v>138</v>
      </c>
      <c r="F434" s="6">
        <v>672</v>
      </c>
      <c r="G434" s="6" t="s">
        <v>6691</v>
      </c>
      <c r="H434" s="6">
        <v>848</v>
      </c>
      <c r="I434" s="7">
        <v>4496583</v>
      </c>
      <c r="J434" s="6" t="s">
        <v>1935</v>
      </c>
      <c r="K434" s="6" t="s">
        <v>470</v>
      </c>
      <c r="L434" s="6" t="s">
        <v>7704</v>
      </c>
      <c r="M434" s="6">
        <v>23181</v>
      </c>
      <c r="N434" s="6">
        <v>3227</v>
      </c>
      <c r="O434" s="6" t="s">
        <v>2435</v>
      </c>
      <c r="P434" s="6">
        <v>2</v>
      </c>
      <c r="Q434" s="6" t="s">
        <v>7705</v>
      </c>
      <c r="R434" s="6" t="s">
        <v>7706</v>
      </c>
      <c r="S434" s="6">
        <v>129</v>
      </c>
      <c r="T434" s="6" t="s">
        <v>37</v>
      </c>
      <c r="U434" s="6" t="s">
        <v>38</v>
      </c>
      <c r="V434" s="6" t="s">
        <v>585</v>
      </c>
      <c r="W434" s="7">
        <v>35000000</v>
      </c>
      <c r="X434" s="6">
        <v>1993</v>
      </c>
      <c r="Y434" s="6">
        <v>674</v>
      </c>
      <c r="Z434" s="6">
        <v>8</v>
      </c>
      <c r="AA434" s="6">
        <v>1.66</v>
      </c>
      <c r="AB434" s="6">
        <v>6000</v>
      </c>
      <c r="AC434" s="7">
        <f>Table13[[#This Row],[gross]]-Table13[[#This Row],[budget]]</f>
        <v>-30503417</v>
      </c>
    </row>
    <row r="435" spans="1:29" ht="12.75">
      <c r="A435" s="6" t="s">
        <v>28</v>
      </c>
      <c r="B435" s="6" t="s">
        <v>9646</v>
      </c>
      <c r="C435" s="6">
        <v>91</v>
      </c>
      <c r="D435" s="6">
        <v>144</v>
      </c>
      <c r="E435" s="6">
        <v>0</v>
      </c>
      <c r="F435" s="6">
        <v>745</v>
      </c>
      <c r="G435" s="6" t="s">
        <v>2663</v>
      </c>
      <c r="H435" s="6">
        <v>15000</v>
      </c>
      <c r="I435" s="7">
        <v>41229</v>
      </c>
      <c r="J435" s="6" t="s">
        <v>2125</v>
      </c>
      <c r="K435" s="6" t="s">
        <v>290</v>
      </c>
      <c r="L435" s="6" t="s">
        <v>9647</v>
      </c>
      <c r="M435" s="6">
        <v>14612</v>
      </c>
      <c r="N435" s="6">
        <v>18442</v>
      </c>
      <c r="O435" s="6" t="s">
        <v>1051</v>
      </c>
      <c r="P435" s="6">
        <v>6</v>
      </c>
      <c r="Q435" s="6" t="s">
        <v>9648</v>
      </c>
      <c r="R435" s="6" t="s">
        <v>9649</v>
      </c>
      <c r="S435" s="6">
        <v>41</v>
      </c>
      <c r="T435" s="6" t="s">
        <v>37</v>
      </c>
      <c r="U435" s="6" t="s">
        <v>1465</v>
      </c>
      <c r="V435" s="6" t="s">
        <v>585</v>
      </c>
      <c r="W435" s="7">
        <v>25500000</v>
      </c>
      <c r="X435" s="6">
        <v>2013</v>
      </c>
      <c r="Y435" s="6">
        <v>960</v>
      </c>
      <c r="Z435" s="6">
        <v>6.5</v>
      </c>
      <c r="AA435" s="6">
        <v>2.35</v>
      </c>
      <c r="AB435" s="6">
        <v>0</v>
      </c>
      <c r="AC435" s="7">
        <f>Table13[[#This Row],[gross]]-Table13[[#This Row],[budget]]</f>
        <v>-25458771</v>
      </c>
    </row>
    <row r="436" spans="1:29" ht="12.75">
      <c r="A436" s="6" t="s">
        <v>28</v>
      </c>
      <c r="B436" s="6" t="s">
        <v>3694</v>
      </c>
      <c r="C436" s="6">
        <v>146</v>
      </c>
      <c r="D436" s="6">
        <v>110</v>
      </c>
      <c r="E436" s="6">
        <v>16000</v>
      </c>
      <c r="F436" s="6">
        <v>581</v>
      </c>
      <c r="G436" s="6" t="s">
        <v>3980</v>
      </c>
      <c r="H436" s="6">
        <v>16000</v>
      </c>
      <c r="I436" s="7">
        <v>26199517</v>
      </c>
      <c r="J436" s="6" t="s">
        <v>1120</v>
      </c>
      <c r="K436" s="6" t="s">
        <v>3694</v>
      </c>
      <c r="L436" s="6" t="s">
        <v>5360</v>
      </c>
      <c r="M436" s="6">
        <v>34356</v>
      </c>
      <c r="N436" s="6">
        <v>18635</v>
      </c>
      <c r="O436" s="6" t="s">
        <v>5361</v>
      </c>
      <c r="P436" s="6">
        <v>1</v>
      </c>
      <c r="Q436" s="6" t="s">
        <v>5362</v>
      </c>
      <c r="R436" s="6" t="s">
        <v>5363</v>
      </c>
      <c r="S436" s="6">
        <v>260</v>
      </c>
      <c r="T436" s="6" t="s">
        <v>37</v>
      </c>
      <c r="U436" s="6" t="s">
        <v>38</v>
      </c>
      <c r="V436" s="6" t="s">
        <v>585</v>
      </c>
      <c r="W436" s="7">
        <v>50000000</v>
      </c>
      <c r="X436" s="6">
        <v>2002</v>
      </c>
      <c r="Y436" s="6">
        <v>1000</v>
      </c>
      <c r="Z436" s="6">
        <v>6.4</v>
      </c>
      <c r="AA436" s="6">
        <v>2.35</v>
      </c>
      <c r="AB436" s="6">
        <v>705</v>
      </c>
      <c r="AC436" s="7">
        <f>Table13[[#This Row],[gross]]-Table13[[#This Row],[budget]]</f>
        <v>-23800483</v>
      </c>
    </row>
    <row r="437" spans="1:29" ht="12.75">
      <c r="A437" s="6" t="s">
        <v>28</v>
      </c>
      <c r="B437" s="6" t="s">
        <v>4408</v>
      </c>
      <c r="C437" s="6">
        <v>143</v>
      </c>
      <c r="D437" s="6">
        <v>92</v>
      </c>
      <c r="E437" s="6">
        <v>892</v>
      </c>
      <c r="F437" s="6">
        <v>492</v>
      </c>
      <c r="G437" s="6" t="s">
        <v>1823</v>
      </c>
      <c r="H437" s="6">
        <v>783</v>
      </c>
      <c r="I437" s="7">
        <v>1550000</v>
      </c>
      <c r="J437" s="6" t="s">
        <v>9984</v>
      </c>
      <c r="K437" s="6" t="s">
        <v>3788</v>
      </c>
      <c r="L437" s="6" t="s">
        <v>9985</v>
      </c>
      <c r="M437" s="6">
        <v>30628</v>
      </c>
      <c r="N437" s="6">
        <v>2930</v>
      </c>
      <c r="O437" s="6" t="s">
        <v>9986</v>
      </c>
      <c r="P437" s="6">
        <v>2</v>
      </c>
      <c r="Q437" s="6" t="s">
        <v>9987</v>
      </c>
      <c r="R437" s="6" t="s">
        <v>9988</v>
      </c>
      <c r="S437" s="6">
        <v>471</v>
      </c>
      <c r="T437" s="6" t="s">
        <v>37</v>
      </c>
      <c r="U437" s="6" t="s">
        <v>38</v>
      </c>
      <c r="V437" s="6" t="s">
        <v>585</v>
      </c>
      <c r="W437" s="7">
        <v>25000000</v>
      </c>
      <c r="X437" s="6">
        <v>2005</v>
      </c>
      <c r="Y437" s="6">
        <v>595</v>
      </c>
      <c r="Z437" s="6">
        <v>2.9</v>
      </c>
      <c r="AA437" s="6">
        <v>2.35</v>
      </c>
      <c r="AB437" s="6">
        <v>937</v>
      </c>
      <c r="AC437" s="7">
        <f>Table13[[#This Row],[gross]]-Table13[[#This Row],[budget]]</f>
        <v>-23450000</v>
      </c>
    </row>
    <row r="438" spans="1:29" ht="12.75">
      <c r="A438" s="6" t="s">
        <v>28</v>
      </c>
      <c r="B438" s="6" t="s">
        <v>20884</v>
      </c>
      <c r="C438" s="6">
        <v>61</v>
      </c>
      <c r="D438" s="6">
        <v>92</v>
      </c>
      <c r="E438" s="6">
        <v>15</v>
      </c>
      <c r="F438" s="6">
        <v>49</v>
      </c>
      <c r="G438" s="6" t="s">
        <v>20885</v>
      </c>
      <c r="H438" s="6">
        <v>633</v>
      </c>
      <c r="I438" s="7">
        <v>11806119</v>
      </c>
      <c r="J438" s="6" t="s">
        <v>7123</v>
      </c>
      <c r="K438" s="6" t="s">
        <v>12450</v>
      </c>
      <c r="L438" s="6" t="s">
        <v>20886</v>
      </c>
      <c r="M438" s="6">
        <v>57578</v>
      </c>
      <c r="N438" s="6">
        <v>1168</v>
      </c>
      <c r="O438" s="6" t="s">
        <v>20887</v>
      </c>
      <c r="P438" s="6">
        <v>1</v>
      </c>
      <c r="Q438" s="6" t="s">
        <v>20888</v>
      </c>
      <c r="R438" s="6" t="s">
        <v>20889</v>
      </c>
      <c r="S438" s="6">
        <v>210</v>
      </c>
      <c r="T438" s="6" t="s">
        <v>37</v>
      </c>
      <c r="U438" s="6" t="s">
        <v>38</v>
      </c>
      <c r="V438" s="6" t="s">
        <v>585</v>
      </c>
      <c r="W438" s="7">
        <v>1100000</v>
      </c>
      <c r="X438" s="6">
        <v>1988</v>
      </c>
      <c r="Y438" s="6">
        <v>403</v>
      </c>
      <c r="Z438" s="6">
        <v>6.8</v>
      </c>
      <c r="AA438" s="6">
        <v>1.85</v>
      </c>
      <c r="AB438" s="6">
        <v>0</v>
      </c>
      <c r="AC438" s="7">
        <f>Table13[[#This Row],[gross]]-Table13[[#This Row],[budget]]</f>
        <v>10706119</v>
      </c>
    </row>
    <row r="439" spans="1:29" ht="12.75">
      <c r="A439" s="6" t="s">
        <v>28</v>
      </c>
      <c r="B439" s="6" t="s">
        <v>1155</v>
      </c>
      <c r="C439" s="6">
        <v>92</v>
      </c>
      <c r="D439" s="6">
        <v>107</v>
      </c>
      <c r="E439" s="6">
        <v>521</v>
      </c>
      <c r="F439" s="6">
        <v>80</v>
      </c>
      <c r="G439" s="6" t="s">
        <v>22770</v>
      </c>
      <c r="H439" s="6">
        <v>773</v>
      </c>
      <c r="I439" s="7">
        <v>768045</v>
      </c>
      <c r="J439" s="6" t="s">
        <v>1961</v>
      </c>
      <c r="K439" s="6" t="s">
        <v>176</v>
      </c>
      <c r="L439" s="6" t="s">
        <v>22771</v>
      </c>
      <c r="M439" s="6">
        <v>19732</v>
      </c>
      <c r="N439" s="6">
        <v>976</v>
      </c>
      <c r="O439" s="6" t="s">
        <v>22772</v>
      </c>
      <c r="P439" s="6">
        <v>0</v>
      </c>
      <c r="Q439" s="6" t="s">
        <v>22773</v>
      </c>
      <c r="R439" s="6" t="s">
        <v>22774</v>
      </c>
      <c r="S439" s="6">
        <v>120</v>
      </c>
      <c r="T439" s="6" t="s">
        <v>37</v>
      </c>
      <c r="U439" s="6" t="s">
        <v>56</v>
      </c>
      <c r="V439" s="6" t="s">
        <v>585</v>
      </c>
      <c r="W439" s="7">
        <v>2000000</v>
      </c>
      <c r="X439" s="6">
        <v>2002</v>
      </c>
      <c r="Y439" s="6">
        <v>89</v>
      </c>
      <c r="Z439" s="6">
        <v>7.7</v>
      </c>
      <c r="AA439" s="6">
        <v>1.85</v>
      </c>
      <c r="AB439" s="6">
        <v>0</v>
      </c>
      <c r="AC439" s="7">
        <f>Table13[[#This Row],[gross]]-Table13[[#This Row],[budget]]</f>
        <v>-1231955</v>
      </c>
    </row>
    <row r="440" spans="1:29" ht="12.75">
      <c r="A440" s="6" t="s">
        <v>28</v>
      </c>
      <c r="B440" s="6" t="s">
        <v>8265</v>
      </c>
      <c r="C440" s="6">
        <v>147</v>
      </c>
      <c r="D440" s="6">
        <v>124</v>
      </c>
      <c r="E440" s="6">
        <v>47</v>
      </c>
      <c r="F440" s="6">
        <v>877</v>
      </c>
      <c r="G440" s="6" t="s">
        <v>2084</v>
      </c>
      <c r="H440" s="6">
        <v>40000</v>
      </c>
      <c r="I440" s="7">
        <v>52937130</v>
      </c>
      <c r="J440" s="6" t="s">
        <v>1726</v>
      </c>
      <c r="K440" s="6" t="s">
        <v>43</v>
      </c>
      <c r="L440" s="6" t="s">
        <v>8266</v>
      </c>
      <c r="M440" s="6">
        <v>198066</v>
      </c>
      <c r="N440" s="6">
        <v>43453</v>
      </c>
      <c r="O440" s="6" t="s">
        <v>1190</v>
      </c>
      <c r="P440" s="6">
        <v>1</v>
      </c>
      <c r="Q440" s="6" t="s">
        <v>8267</v>
      </c>
      <c r="R440" s="6" t="s">
        <v>8268</v>
      </c>
      <c r="S440" s="6">
        <v>426</v>
      </c>
      <c r="T440" s="6" t="s">
        <v>37</v>
      </c>
      <c r="U440" s="6" t="s">
        <v>38</v>
      </c>
      <c r="V440" s="6" t="s">
        <v>585</v>
      </c>
      <c r="W440" s="7">
        <v>30000000</v>
      </c>
      <c r="X440" s="6">
        <v>2001</v>
      </c>
      <c r="Y440" s="6">
        <v>1000</v>
      </c>
      <c r="Z440" s="6">
        <v>7.6</v>
      </c>
      <c r="AA440" s="6">
        <v>2.35</v>
      </c>
      <c r="AB440" s="6">
        <v>13000</v>
      </c>
      <c r="AC440" s="7">
        <f>Table13[[#This Row],[gross]]-Table13[[#This Row],[budget]]</f>
        <v>22937130</v>
      </c>
    </row>
    <row r="441" spans="1:29" ht="12.75">
      <c r="A441" s="6" t="s">
        <v>28</v>
      </c>
      <c r="B441" s="6" t="s">
        <v>19088</v>
      </c>
      <c r="C441" s="6">
        <v>44</v>
      </c>
      <c r="D441" s="6">
        <v>88</v>
      </c>
      <c r="E441" s="6">
        <v>22</v>
      </c>
      <c r="F441" s="6">
        <v>275</v>
      </c>
      <c r="G441" s="6" t="s">
        <v>5330</v>
      </c>
      <c r="H441" s="6">
        <v>638</v>
      </c>
      <c r="I441" s="7">
        <v>464126</v>
      </c>
      <c r="J441" s="6" t="s">
        <v>3409</v>
      </c>
      <c r="K441" s="6" t="s">
        <v>3223</v>
      </c>
      <c r="L441" s="6" t="s">
        <v>21721</v>
      </c>
      <c r="M441" s="6">
        <v>3142</v>
      </c>
      <c r="N441" s="6">
        <v>1641</v>
      </c>
      <c r="O441" s="6" t="s">
        <v>398</v>
      </c>
      <c r="P441" s="6">
        <v>0</v>
      </c>
      <c r="Q441" s="6" t="s">
        <v>21722</v>
      </c>
      <c r="R441" s="6" t="s">
        <v>21723</v>
      </c>
      <c r="S441" s="6">
        <v>68</v>
      </c>
      <c r="T441" s="6" t="s">
        <v>37</v>
      </c>
      <c r="U441" s="6" t="s">
        <v>38</v>
      </c>
      <c r="V441" s="6" t="s">
        <v>585</v>
      </c>
      <c r="W441" s="7">
        <v>1000000</v>
      </c>
      <c r="X441" s="6">
        <v>2002</v>
      </c>
      <c r="Y441" s="6">
        <v>400</v>
      </c>
      <c r="Z441" s="6">
        <v>6.7</v>
      </c>
      <c r="AA441" s="6">
        <v>1.85</v>
      </c>
      <c r="AB441" s="6">
        <v>115</v>
      </c>
      <c r="AC441" s="7">
        <f>Table13[[#This Row],[gross]]-Table13[[#This Row],[budget]]</f>
        <v>-535874</v>
      </c>
    </row>
    <row r="442" spans="1:29" ht="12.75">
      <c r="A442" s="6" t="s">
        <v>28</v>
      </c>
      <c r="B442" s="6" t="s">
        <v>5408</v>
      </c>
      <c r="C442" s="6">
        <v>69</v>
      </c>
      <c r="D442" s="6">
        <v>104</v>
      </c>
      <c r="E442" s="6">
        <v>134</v>
      </c>
      <c r="F442" s="6">
        <v>64</v>
      </c>
      <c r="G442" s="6" t="s">
        <v>2763</v>
      </c>
      <c r="H442" s="6">
        <v>585</v>
      </c>
      <c r="I442" s="7">
        <v>40118420</v>
      </c>
      <c r="J442" s="6" t="s">
        <v>4915</v>
      </c>
      <c r="K442" s="6" t="s">
        <v>5227</v>
      </c>
      <c r="L442" s="6" t="s">
        <v>8364</v>
      </c>
      <c r="M442" s="6">
        <v>26066</v>
      </c>
      <c r="N442" s="6">
        <v>1165</v>
      </c>
      <c r="O442" s="6" t="s">
        <v>8365</v>
      </c>
      <c r="P442" s="6">
        <v>3</v>
      </c>
      <c r="Q442" s="6" t="s">
        <v>8366</v>
      </c>
      <c r="R442" s="6" t="s">
        <v>8367</v>
      </c>
      <c r="S442" s="6">
        <v>216</v>
      </c>
      <c r="T442" s="6" t="s">
        <v>37</v>
      </c>
      <c r="U442" s="6" t="s">
        <v>38</v>
      </c>
      <c r="V442" s="6" t="s">
        <v>39</v>
      </c>
      <c r="W442" s="7">
        <v>30000000</v>
      </c>
      <c r="X442" s="6">
        <v>2002</v>
      </c>
      <c r="Y442" s="6">
        <v>495</v>
      </c>
      <c r="Z442" s="6">
        <v>5.6</v>
      </c>
      <c r="AA442" s="6">
        <v>1.85</v>
      </c>
      <c r="AB442" s="6">
        <v>0</v>
      </c>
      <c r="AC442" s="7">
        <f>Table13[[#This Row],[gross]]-Table13[[#This Row],[budget]]</f>
        <v>10118420</v>
      </c>
    </row>
    <row r="443" spans="1:29" ht="12.75">
      <c r="A443" s="6" t="s">
        <v>28</v>
      </c>
      <c r="B443" s="6" t="s">
        <v>4003</v>
      </c>
      <c r="C443" s="6">
        <v>415</v>
      </c>
      <c r="D443" s="6">
        <v>98</v>
      </c>
      <c r="E443" s="6">
        <v>11000</v>
      </c>
      <c r="F443" s="6">
        <v>218</v>
      </c>
      <c r="G443" s="6" t="s">
        <v>6075</v>
      </c>
      <c r="H443" s="6">
        <v>594</v>
      </c>
      <c r="I443" s="7">
        <v>33404871</v>
      </c>
      <c r="J443" s="6" t="s">
        <v>3409</v>
      </c>
      <c r="K443" s="6" t="s">
        <v>4725</v>
      </c>
      <c r="L443" s="6" t="s">
        <v>11811</v>
      </c>
      <c r="M443" s="6">
        <v>150082</v>
      </c>
      <c r="N443" s="6">
        <v>1353</v>
      </c>
      <c r="O443" s="6" t="s">
        <v>11812</v>
      </c>
      <c r="P443" s="6">
        <v>1</v>
      </c>
      <c r="Q443" s="6" t="s">
        <v>11813</v>
      </c>
      <c r="R443" s="6" t="s">
        <v>11814</v>
      </c>
      <c r="S443" s="6">
        <v>384</v>
      </c>
      <c r="T443" s="6" t="s">
        <v>37</v>
      </c>
      <c r="U443" s="6" t="s">
        <v>38</v>
      </c>
      <c r="V443" s="6" t="s">
        <v>39</v>
      </c>
      <c r="W443" s="7">
        <v>18000000</v>
      </c>
      <c r="X443" s="6">
        <v>2013</v>
      </c>
      <c r="Y443" s="6">
        <v>268</v>
      </c>
      <c r="Z443" s="6">
        <v>7.3</v>
      </c>
      <c r="AA443" s="6">
        <v>2.35</v>
      </c>
      <c r="AB443" s="6">
        <v>36000</v>
      </c>
      <c r="AC443" s="7">
        <f>Table13[[#This Row],[gross]]-Table13[[#This Row],[budget]]</f>
        <v>15404871</v>
      </c>
    </row>
    <row r="444" spans="1:29" ht="12.75">
      <c r="A444" s="6" t="s">
        <v>28</v>
      </c>
      <c r="B444" s="6" t="s">
        <v>21340</v>
      </c>
      <c r="C444" s="6">
        <v>38</v>
      </c>
      <c r="D444" s="6">
        <v>108</v>
      </c>
      <c r="E444" s="6">
        <v>14</v>
      </c>
      <c r="F444" s="6">
        <v>274</v>
      </c>
      <c r="G444" s="6" t="s">
        <v>21341</v>
      </c>
      <c r="H444" s="6">
        <v>1000</v>
      </c>
      <c r="I444" s="7">
        <v>594904</v>
      </c>
      <c r="J444" s="6" t="s">
        <v>2527</v>
      </c>
      <c r="K444" s="6" t="s">
        <v>7042</v>
      </c>
      <c r="L444" s="6" t="s">
        <v>21342</v>
      </c>
      <c r="M444" s="6">
        <v>2582</v>
      </c>
      <c r="N444" s="6">
        <v>1805</v>
      </c>
      <c r="O444" s="6" t="s">
        <v>21343</v>
      </c>
      <c r="P444" s="6">
        <v>0</v>
      </c>
      <c r="Q444" s="6" t="s">
        <v>21344</v>
      </c>
      <c r="R444" s="6" t="s">
        <v>21345</v>
      </c>
      <c r="S444" s="6">
        <v>89</v>
      </c>
      <c r="T444" s="6" t="s">
        <v>37</v>
      </c>
      <c r="U444" s="6" t="s">
        <v>38</v>
      </c>
      <c r="V444" s="6" t="s">
        <v>39</v>
      </c>
      <c r="W444" s="7">
        <v>1200000</v>
      </c>
      <c r="X444" s="6">
        <v>2012</v>
      </c>
      <c r="Y444" s="6">
        <v>330</v>
      </c>
      <c r="Z444" s="6">
        <v>6</v>
      </c>
      <c r="AA444" s="6">
        <v>1.85</v>
      </c>
      <c r="AB444" s="6">
        <v>0</v>
      </c>
      <c r="AC444" s="7">
        <f>Table13[[#This Row],[gross]]-Table13[[#This Row],[budget]]</f>
        <v>-605096</v>
      </c>
    </row>
    <row r="445" spans="1:29" ht="12.75">
      <c r="A445" s="6" t="s">
        <v>28</v>
      </c>
      <c r="B445" s="6" t="s">
        <v>17923</v>
      </c>
      <c r="C445" s="6">
        <v>279</v>
      </c>
      <c r="D445" s="6">
        <v>90</v>
      </c>
      <c r="E445" s="6">
        <v>57</v>
      </c>
      <c r="F445" s="6">
        <v>92</v>
      </c>
      <c r="G445" s="6" t="s">
        <v>22832</v>
      </c>
      <c r="H445" s="6">
        <v>1000</v>
      </c>
      <c r="I445" s="7">
        <v>258113</v>
      </c>
      <c r="J445" s="6" t="s">
        <v>2125</v>
      </c>
      <c r="K445" s="6" t="s">
        <v>2812</v>
      </c>
      <c r="L445" s="6" t="s">
        <v>22833</v>
      </c>
      <c r="M445" s="6">
        <v>42678</v>
      </c>
      <c r="N445" s="6">
        <v>1528</v>
      </c>
      <c r="O445" s="6" t="s">
        <v>22834</v>
      </c>
      <c r="P445" s="6">
        <v>0</v>
      </c>
      <c r="Q445" s="6" t="s">
        <v>22835</v>
      </c>
      <c r="R445" s="6" t="s">
        <v>22836</v>
      </c>
      <c r="S445" s="6">
        <v>135</v>
      </c>
      <c r="T445" s="6" t="s">
        <v>37</v>
      </c>
      <c r="U445" s="6" t="s">
        <v>38</v>
      </c>
      <c r="V445" s="6" t="s">
        <v>585</v>
      </c>
      <c r="W445" s="7">
        <v>1066167</v>
      </c>
      <c r="X445" s="6">
        <v>2013</v>
      </c>
      <c r="Y445" s="6">
        <v>235</v>
      </c>
      <c r="Z445" s="6">
        <v>7.1</v>
      </c>
      <c r="AA445" s="6">
        <v>2.35</v>
      </c>
      <c r="AB445" s="6">
        <v>0</v>
      </c>
      <c r="AC445" s="7">
        <f>Table13[[#This Row],[gross]]-Table13[[#This Row],[budget]]</f>
        <v>-808054</v>
      </c>
    </row>
    <row r="446" spans="1:29" ht="12.75">
      <c r="A446" s="6" t="s">
        <v>28</v>
      </c>
      <c r="B446" s="6" t="s">
        <v>2656</v>
      </c>
      <c r="C446" s="6">
        <v>40</v>
      </c>
      <c r="D446" s="6">
        <v>93</v>
      </c>
      <c r="E446" s="6">
        <v>10</v>
      </c>
      <c r="F446" s="6">
        <v>405</v>
      </c>
      <c r="G446" s="6" t="s">
        <v>2638</v>
      </c>
      <c r="H446" s="6">
        <v>789</v>
      </c>
      <c r="I446" s="7">
        <v>68208190</v>
      </c>
      <c r="J446" s="6" t="s">
        <v>422</v>
      </c>
      <c r="K446" s="6" t="s">
        <v>4156</v>
      </c>
      <c r="L446" s="6" t="s">
        <v>7155</v>
      </c>
      <c r="M446" s="6">
        <v>60572</v>
      </c>
      <c r="N446" s="6">
        <v>2986</v>
      </c>
      <c r="O446" s="6" t="s">
        <v>7156</v>
      </c>
      <c r="P446" s="6">
        <v>1</v>
      </c>
      <c r="Q446" s="6" t="s">
        <v>7157</v>
      </c>
      <c r="R446" s="6" t="s">
        <v>7158</v>
      </c>
      <c r="S446" s="6">
        <v>144</v>
      </c>
      <c r="T446" s="6" t="s">
        <v>37</v>
      </c>
      <c r="U446" s="6" t="s">
        <v>38</v>
      </c>
      <c r="V446" s="6" t="s">
        <v>39</v>
      </c>
      <c r="W446" s="7">
        <v>65000000</v>
      </c>
      <c r="X446" s="6">
        <v>1999</v>
      </c>
      <c r="Y446" s="6">
        <v>744</v>
      </c>
      <c r="Z446" s="6">
        <v>6.3</v>
      </c>
      <c r="AA446" s="6">
        <v>1.85</v>
      </c>
      <c r="AB446" s="6">
        <v>0</v>
      </c>
      <c r="AC446" s="7">
        <f>Table13[[#This Row],[gross]]-Table13[[#This Row],[budget]]</f>
        <v>3208190</v>
      </c>
    </row>
    <row r="447" spans="1:29" ht="12.75">
      <c r="A447" s="6" t="s">
        <v>28</v>
      </c>
      <c r="B447" s="6" t="s">
        <v>12958</v>
      </c>
      <c r="C447" s="6">
        <v>377</v>
      </c>
      <c r="D447" s="6">
        <v>112</v>
      </c>
      <c r="E447" s="6">
        <v>310</v>
      </c>
      <c r="F447" s="6">
        <v>616</v>
      </c>
      <c r="G447" s="6" t="s">
        <v>711</v>
      </c>
      <c r="H447" s="6">
        <v>33000</v>
      </c>
      <c r="I447" s="7">
        <v>9701559</v>
      </c>
      <c r="J447" s="6" t="s">
        <v>214</v>
      </c>
      <c r="K447" s="6" t="s">
        <v>4213</v>
      </c>
      <c r="L447" s="6" t="s">
        <v>21565</v>
      </c>
      <c r="M447" s="6">
        <v>141425</v>
      </c>
      <c r="N447" s="6">
        <v>35941</v>
      </c>
      <c r="O447" s="6" t="s">
        <v>6701</v>
      </c>
      <c r="P447" s="6">
        <v>0</v>
      </c>
      <c r="Q447" s="6" t="s">
        <v>21566</v>
      </c>
      <c r="R447" s="6" t="s">
        <v>21567</v>
      </c>
      <c r="S447" s="6">
        <v>283</v>
      </c>
      <c r="T447" s="6" t="s">
        <v>37</v>
      </c>
      <c r="U447" s="6" t="s">
        <v>38</v>
      </c>
      <c r="V447" s="6" t="s">
        <v>585</v>
      </c>
      <c r="W447" s="7">
        <v>3500000</v>
      </c>
      <c r="X447" s="6">
        <v>2010</v>
      </c>
      <c r="Y447" s="6">
        <v>2000</v>
      </c>
      <c r="Z447" s="6">
        <v>7.4</v>
      </c>
      <c r="AA447" s="6">
        <v>1.66</v>
      </c>
      <c r="AB447" s="6">
        <v>25000</v>
      </c>
      <c r="AC447" s="7">
        <f>Table13[[#This Row],[gross]]-Table13[[#This Row],[budget]]</f>
        <v>6201559</v>
      </c>
    </row>
    <row r="448" spans="1:29" ht="12.75">
      <c r="A448" s="6" t="s">
        <v>28</v>
      </c>
      <c r="B448" s="6" t="s">
        <v>13097</v>
      </c>
      <c r="C448" s="6">
        <v>63</v>
      </c>
      <c r="D448" s="6">
        <v>97</v>
      </c>
      <c r="E448" s="6">
        <v>2</v>
      </c>
      <c r="F448" s="6">
        <v>461</v>
      </c>
      <c r="G448" s="6" t="s">
        <v>7329</v>
      </c>
      <c r="H448" s="6">
        <v>890</v>
      </c>
      <c r="I448" s="7">
        <v>8586376</v>
      </c>
      <c r="J448" s="6" t="s">
        <v>1671</v>
      </c>
      <c r="K448" s="6" t="s">
        <v>634</v>
      </c>
      <c r="L448" s="6" t="s">
        <v>13098</v>
      </c>
      <c r="M448" s="6">
        <v>26598</v>
      </c>
      <c r="N448" s="6">
        <v>3161</v>
      </c>
      <c r="O448" s="6" t="s">
        <v>1348</v>
      </c>
      <c r="P448" s="6">
        <v>4</v>
      </c>
      <c r="Q448" s="6" t="s">
        <v>13099</v>
      </c>
      <c r="R448" s="6" t="s">
        <v>13100</v>
      </c>
      <c r="S448" s="6">
        <v>132</v>
      </c>
      <c r="T448" s="6" t="s">
        <v>37</v>
      </c>
      <c r="U448" s="6" t="s">
        <v>38</v>
      </c>
      <c r="V448" s="6" t="s">
        <v>585</v>
      </c>
      <c r="W448" s="7">
        <v>20000000</v>
      </c>
      <c r="X448" s="6">
        <v>2002</v>
      </c>
      <c r="Y448" s="6">
        <v>852</v>
      </c>
      <c r="Z448" s="6">
        <v>4.9000000000000004</v>
      </c>
      <c r="AA448" s="6">
        <v>1.85</v>
      </c>
      <c r="AB448" s="6">
        <v>1000</v>
      </c>
      <c r="AC448" s="7">
        <f>Table13[[#This Row],[gross]]-Table13[[#This Row],[budget]]</f>
        <v>-11413624</v>
      </c>
    </row>
    <row r="449" spans="1:29" ht="12.75">
      <c r="A449" s="6" t="s">
        <v>28</v>
      </c>
      <c r="B449" s="6" t="s">
        <v>13489</v>
      </c>
      <c r="C449" s="6">
        <v>195</v>
      </c>
      <c r="D449" s="6">
        <v>112</v>
      </c>
      <c r="E449" s="6">
        <v>0</v>
      </c>
      <c r="F449" s="6">
        <v>383</v>
      </c>
      <c r="G449" s="6" t="s">
        <v>6425</v>
      </c>
      <c r="H449" s="6">
        <v>12000</v>
      </c>
      <c r="I449" s="7">
        <v>11204499</v>
      </c>
      <c r="J449" s="6" t="s">
        <v>6519</v>
      </c>
      <c r="K449" s="6" t="s">
        <v>762</v>
      </c>
      <c r="L449" s="6" t="s">
        <v>13490</v>
      </c>
      <c r="M449" s="6">
        <v>38142</v>
      </c>
      <c r="N449" s="6">
        <v>13528</v>
      </c>
      <c r="O449" s="6" t="s">
        <v>3247</v>
      </c>
      <c r="P449" s="6">
        <v>0</v>
      </c>
      <c r="Q449" s="6" t="s">
        <v>13491</v>
      </c>
      <c r="R449" s="6" t="s">
        <v>13492</v>
      </c>
      <c r="S449" s="6">
        <v>270</v>
      </c>
      <c r="T449" s="6" t="s">
        <v>37</v>
      </c>
      <c r="U449" s="6" t="s">
        <v>38</v>
      </c>
      <c r="V449" s="6" t="s">
        <v>585</v>
      </c>
      <c r="W449" s="7">
        <v>14000000</v>
      </c>
      <c r="X449" s="6">
        <v>2006</v>
      </c>
      <c r="Y449" s="6">
        <v>593</v>
      </c>
      <c r="Z449" s="6">
        <v>7</v>
      </c>
      <c r="AA449" s="6">
        <v>2.35</v>
      </c>
      <c r="AB449" s="6">
        <v>0</v>
      </c>
      <c r="AC449" s="7">
        <f>Table13[[#This Row],[gross]]-Table13[[#This Row],[budget]]</f>
        <v>-2795501</v>
      </c>
    </row>
    <row r="450" spans="1:29" ht="12.75">
      <c r="A450" s="6" t="s">
        <v>28</v>
      </c>
      <c r="B450" s="6" t="s">
        <v>187</v>
      </c>
      <c r="C450" s="6">
        <v>238</v>
      </c>
      <c r="D450" s="6">
        <v>128</v>
      </c>
      <c r="E450" s="6">
        <v>0</v>
      </c>
      <c r="F450" s="6">
        <v>135</v>
      </c>
      <c r="G450" s="6" t="s">
        <v>3592</v>
      </c>
      <c r="H450" s="6">
        <v>29000</v>
      </c>
      <c r="I450" s="7">
        <v>39380442</v>
      </c>
      <c r="J450" s="6" t="s">
        <v>923</v>
      </c>
      <c r="K450" s="6" t="s">
        <v>215</v>
      </c>
      <c r="L450" s="6" t="s">
        <v>3593</v>
      </c>
      <c r="M450" s="6">
        <v>174248</v>
      </c>
      <c r="N450" s="6">
        <v>29824</v>
      </c>
      <c r="O450" s="6" t="s">
        <v>3594</v>
      </c>
      <c r="P450" s="6">
        <v>1</v>
      </c>
      <c r="Q450" s="6" t="s">
        <v>3595</v>
      </c>
      <c r="R450" s="6" t="s">
        <v>3596</v>
      </c>
      <c r="S450" s="6">
        <v>263</v>
      </c>
      <c r="T450" s="6" t="s">
        <v>37</v>
      </c>
      <c r="U450" s="6" t="s">
        <v>38</v>
      </c>
      <c r="V450" s="6" t="s">
        <v>585</v>
      </c>
      <c r="W450" s="7">
        <v>70000000</v>
      </c>
      <c r="X450" s="6">
        <v>2008</v>
      </c>
      <c r="Y450" s="6">
        <v>149</v>
      </c>
      <c r="Z450" s="6">
        <v>7.1</v>
      </c>
      <c r="AA450" s="6">
        <v>2.35</v>
      </c>
      <c r="AB450" s="6">
        <v>0</v>
      </c>
      <c r="AC450" s="7">
        <f>Table13[[#This Row],[gross]]-Table13[[#This Row],[budget]]</f>
        <v>-30619558</v>
      </c>
    </row>
    <row r="451" spans="1:29" ht="12.75">
      <c r="A451" s="6" t="s">
        <v>28</v>
      </c>
      <c r="B451" s="6" t="s">
        <v>6997</v>
      </c>
      <c r="C451" s="6">
        <v>15</v>
      </c>
      <c r="D451" s="6">
        <v>110</v>
      </c>
      <c r="E451" s="6">
        <v>278</v>
      </c>
      <c r="F451" s="6">
        <v>179</v>
      </c>
      <c r="G451" s="6" t="s">
        <v>3610</v>
      </c>
      <c r="H451" s="6">
        <v>3000</v>
      </c>
      <c r="I451" s="7">
        <v>4357000</v>
      </c>
      <c r="J451" s="6" t="s">
        <v>515</v>
      </c>
      <c r="K451" s="6" t="s">
        <v>2189</v>
      </c>
      <c r="L451" s="6" t="s">
        <v>8002</v>
      </c>
      <c r="M451" s="6">
        <v>5176</v>
      </c>
      <c r="N451" s="6">
        <v>3864</v>
      </c>
      <c r="O451" s="6" t="s">
        <v>8003</v>
      </c>
      <c r="P451" s="6">
        <v>3</v>
      </c>
      <c r="Q451" s="6" t="s">
        <v>8004</v>
      </c>
      <c r="R451" s="6" t="s">
        <v>8005</v>
      </c>
      <c r="S451" s="6">
        <v>30</v>
      </c>
      <c r="T451" s="6" t="s">
        <v>37</v>
      </c>
      <c r="U451" s="6" t="s">
        <v>38</v>
      </c>
      <c r="V451" s="6" t="s">
        <v>95</v>
      </c>
      <c r="W451" s="7">
        <v>30000000</v>
      </c>
      <c r="X451" s="6">
        <v>1996</v>
      </c>
      <c r="Y451" s="6">
        <v>359</v>
      </c>
      <c r="Z451" s="6">
        <v>5.3</v>
      </c>
      <c r="AA451" s="6">
        <v>1.85</v>
      </c>
      <c r="AB451" s="6">
        <v>350</v>
      </c>
      <c r="AC451" s="7">
        <f>Table13[[#This Row],[gross]]-Table13[[#This Row],[budget]]</f>
        <v>-25643000</v>
      </c>
    </row>
    <row r="452" spans="1:29" ht="12.75">
      <c r="A452" s="6" t="s">
        <v>28</v>
      </c>
      <c r="B452" s="6" t="s">
        <v>15655</v>
      </c>
      <c r="C452" s="6">
        <v>132</v>
      </c>
      <c r="D452" s="6">
        <v>120</v>
      </c>
      <c r="E452" s="6">
        <v>46</v>
      </c>
      <c r="F452" s="6">
        <v>701</v>
      </c>
      <c r="G452" s="6" t="s">
        <v>6382</v>
      </c>
      <c r="H452" s="6">
        <v>14000</v>
      </c>
      <c r="I452" s="7">
        <v>16938179</v>
      </c>
      <c r="J452" s="6" t="s">
        <v>2125</v>
      </c>
      <c r="K452" s="6" t="s">
        <v>337</v>
      </c>
      <c r="L452" s="6" t="s">
        <v>15656</v>
      </c>
      <c r="M452" s="6">
        <v>41313</v>
      </c>
      <c r="N452" s="6">
        <v>17336</v>
      </c>
      <c r="O452" s="6" t="s">
        <v>5065</v>
      </c>
      <c r="P452" s="6">
        <v>3</v>
      </c>
      <c r="Q452" s="6" t="s">
        <v>15657</v>
      </c>
      <c r="R452" s="6" t="s">
        <v>15658</v>
      </c>
      <c r="S452" s="6">
        <v>246</v>
      </c>
      <c r="T452" s="6" t="s">
        <v>37</v>
      </c>
      <c r="U452" s="6" t="s">
        <v>38</v>
      </c>
      <c r="V452" s="6" t="s">
        <v>585</v>
      </c>
      <c r="W452" s="7">
        <v>8000000</v>
      </c>
      <c r="X452" s="6">
        <v>2000</v>
      </c>
      <c r="Y452" s="6">
        <v>826</v>
      </c>
      <c r="Z452" s="6">
        <v>7</v>
      </c>
      <c r="AA452" s="6">
        <v>1.85</v>
      </c>
      <c r="AB452" s="6">
        <v>0</v>
      </c>
      <c r="AC452" s="7">
        <f>Table13[[#This Row],[gross]]-Table13[[#This Row],[budget]]</f>
        <v>8938179</v>
      </c>
    </row>
    <row r="453" spans="1:29" ht="12.75">
      <c r="A453" s="6" t="s">
        <v>28</v>
      </c>
      <c r="B453" s="6" t="s">
        <v>861</v>
      </c>
      <c r="C453" s="6">
        <v>225</v>
      </c>
      <c r="D453" s="6">
        <v>96</v>
      </c>
      <c r="E453" s="6">
        <v>59</v>
      </c>
      <c r="F453" s="6">
        <v>699</v>
      </c>
      <c r="G453" s="6" t="s">
        <v>862</v>
      </c>
      <c r="H453" s="6">
        <v>17000</v>
      </c>
      <c r="I453" s="7">
        <v>114053579</v>
      </c>
      <c r="J453" s="6" t="s">
        <v>863</v>
      </c>
      <c r="K453" s="6" t="s">
        <v>489</v>
      </c>
      <c r="L453" s="6" t="s">
        <v>864</v>
      </c>
      <c r="M453" s="6">
        <v>146766</v>
      </c>
      <c r="N453" s="6">
        <v>20007</v>
      </c>
      <c r="O453" s="6" t="s">
        <v>865</v>
      </c>
      <c r="P453" s="6">
        <v>0</v>
      </c>
      <c r="Q453" s="6" t="s">
        <v>866</v>
      </c>
      <c r="R453" s="6" t="s">
        <v>867</v>
      </c>
      <c r="S453" s="6">
        <v>178</v>
      </c>
      <c r="T453" s="6" t="s">
        <v>37</v>
      </c>
      <c r="U453" s="6" t="s">
        <v>38</v>
      </c>
      <c r="V453" s="6" t="s">
        <v>95</v>
      </c>
      <c r="W453" s="7">
        <v>150000000</v>
      </c>
      <c r="X453" s="6">
        <v>2008</v>
      </c>
      <c r="Y453" s="6">
        <v>759</v>
      </c>
      <c r="Z453" s="6">
        <v>6.9</v>
      </c>
      <c r="AA453" s="6">
        <v>1.85</v>
      </c>
      <c r="AB453" s="6">
        <v>0</v>
      </c>
      <c r="AC453" s="7">
        <f>Table13[[#This Row],[gross]]-Table13[[#This Row],[budget]]</f>
        <v>-35946421</v>
      </c>
    </row>
    <row r="454" spans="1:29" ht="12.75">
      <c r="A454" s="6" t="s">
        <v>747</v>
      </c>
      <c r="B454" s="6" t="s">
        <v>7721</v>
      </c>
      <c r="C454" s="6">
        <v>69</v>
      </c>
      <c r="D454" s="6">
        <v>114</v>
      </c>
      <c r="E454" s="6">
        <v>22</v>
      </c>
      <c r="F454" s="6">
        <v>413</v>
      </c>
      <c r="G454" s="6" t="s">
        <v>3202</v>
      </c>
      <c r="H454" s="6">
        <v>572</v>
      </c>
      <c r="I454" s="7">
        <v>2353728</v>
      </c>
      <c r="J454" s="6" t="s">
        <v>11396</v>
      </c>
      <c r="K454" s="6" t="s">
        <v>6746</v>
      </c>
      <c r="L454" s="6" t="s">
        <v>11397</v>
      </c>
      <c r="M454" s="6">
        <v>4293</v>
      </c>
      <c r="N454" s="6">
        <v>1776</v>
      </c>
      <c r="O454" s="6" t="s">
        <v>5290</v>
      </c>
      <c r="P454" s="6">
        <v>5</v>
      </c>
      <c r="Q454" s="6" t="s">
        <v>11398</v>
      </c>
      <c r="R454" s="6" t="s">
        <v>11399</v>
      </c>
      <c r="S454" s="6">
        <v>53</v>
      </c>
      <c r="T454" s="6" t="s">
        <v>1464</v>
      </c>
      <c r="U454" s="6" t="s">
        <v>1465</v>
      </c>
      <c r="V454" s="6" t="s">
        <v>39</v>
      </c>
      <c r="W454" s="7">
        <v>20000000</v>
      </c>
      <c r="X454" s="6">
        <v>2003</v>
      </c>
      <c r="Y454" s="6">
        <v>548</v>
      </c>
      <c r="Z454" s="6">
        <v>6.9</v>
      </c>
      <c r="AA454" s="6">
        <v>2.35</v>
      </c>
      <c r="AB454" s="6">
        <v>235</v>
      </c>
      <c r="AC454" s="7">
        <f>Table13[[#This Row],[gross]]-Table13[[#This Row],[budget]]</f>
        <v>-17646272</v>
      </c>
    </row>
    <row r="455" spans="1:29" ht="12.75">
      <c r="A455" s="6" t="s">
        <v>28</v>
      </c>
      <c r="B455" s="6" t="s">
        <v>6731</v>
      </c>
      <c r="C455" s="6">
        <v>140</v>
      </c>
      <c r="D455" s="6">
        <v>89</v>
      </c>
      <c r="E455" s="6">
        <v>19</v>
      </c>
      <c r="F455" s="6">
        <v>349</v>
      </c>
      <c r="G455" s="6" t="s">
        <v>10775</v>
      </c>
      <c r="H455" s="6">
        <v>526</v>
      </c>
      <c r="I455" s="7">
        <v>46363118</v>
      </c>
      <c r="J455" s="6" t="s">
        <v>6132</v>
      </c>
      <c r="K455" s="6" t="s">
        <v>10776</v>
      </c>
      <c r="L455" s="6" t="s">
        <v>10777</v>
      </c>
      <c r="M455" s="6">
        <v>25960</v>
      </c>
      <c r="N455" s="6">
        <v>1383</v>
      </c>
      <c r="O455" s="6" t="s">
        <v>10778</v>
      </c>
      <c r="P455" s="6">
        <v>0</v>
      </c>
      <c r="Q455" s="6" t="s">
        <v>10779</v>
      </c>
      <c r="R455" s="6" t="s">
        <v>10780</v>
      </c>
      <c r="S455" s="6">
        <v>389</v>
      </c>
      <c r="T455" s="6" t="s">
        <v>37</v>
      </c>
      <c r="U455" s="6" t="s">
        <v>38</v>
      </c>
      <c r="V455" s="6" t="s">
        <v>39</v>
      </c>
      <c r="W455" s="7">
        <v>20000000</v>
      </c>
      <c r="X455" s="6">
        <v>2005</v>
      </c>
      <c r="Y455" s="6">
        <v>392</v>
      </c>
      <c r="Z455" s="6">
        <v>4.0999999999999996</v>
      </c>
      <c r="AA455" s="6">
        <v>1.85</v>
      </c>
      <c r="AB455" s="6">
        <v>1000</v>
      </c>
      <c r="AC455" s="7">
        <f>Table13[[#This Row],[gross]]-Table13[[#This Row],[budget]]</f>
        <v>26363118</v>
      </c>
    </row>
    <row r="456" spans="1:29" ht="12.75">
      <c r="A456" s="6" t="s">
        <v>28</v>
      </c>
      <c r="B456" s="6" t="s">
        <v>7076</v>
      </c>
      <c r="C456" s="6">
        <v>153</v>
      </c>
      <c r="D456" s="6">
        <v>155</v>
      </c>
      <c r="E456" s="6">
        <v>0</v>
      </c>
      <c r="F456" s="6">
        <v>170</v>
      </c>
      <c r="G456" s="6" t="s">
        <v>12914</v>
      </c>
      <c r="H456" s="6">
        <v>3000</v>
      </c>
      <c r="I456" s="7">
        <v>26384919</v>
      </c>
      <c r="J456" s="6" t="s">
        <v>3409</v>
      </c>
      <c r="K456" s="6" t="s">
        <v>252</v>
      </c>
      <c r="L456" s="6" t="s">
        <v>12915</v>
      </c>
      <c r="M456" s="6">
        <v>189032</v>
      </c>
      <c r="N456" s="6">
        <v>3677</v>
      </c>
      <c r="O456" s="6" t="s">
        <v>12916</v>
      </c>
      <c r="P456" s="6">
        <v>15</v>
      </c>
      <c r="Q456" s="6" t="s">
        <v>12917</v>
      </c>
      <c r="R456" s="6" t="s">
        <v>12918</v>
      </c>
      <c r="S456" s="6">
        <v>560</v>
      </c>
      <c r="T456" s="6" t="s">
        <v>37</v>
      </c>
      <c r="U456" s="6" t="s">
        <v>38</v>
      </c>
      <c r="V456" s="6" t="s">
        <v>585</v>
      </c>
      <c r="W456" s="7">
        <v>15000000</v>
      </c>
      <c r="X456" s="6">
        <v>1997</v>
      </c>
      <c r="Y456" s="6">
        <v>360</v>
      </c>
      <c r="Z456" s="6">
        <v>7.9</v>
      </c>
      <c r="AA456" s="6">
        <v>2.35</v>
      </c>
      <c r="AB456" s="6">
        <v>0</v>
      </c>
      <c r="AC456" s="7">
        <f>Table13[[#This Row],[gross]]-Table13[[#This Row],[budget]]</f>
        <v>11384919</v>
      </c>
    </row>
    <row r="457" spans="1:29" ht="12.75">
      <c r="A457" s="6" t="s">
        <v>28</v>
      </c>
      <c r="B457" s="6" t="s">
        <v>12888</v>
      </c>
      <c r="C457" s="6">
        <v>160</v>
      </c>
      <c r="D457" s="6">
        <v>90</v>
      </c>
      <c r="E457" s="6">
        <v>31</v>
      </c>
      <c r="F457" s="6">
        <v>162</v>
      </c>
      <c r="G457" s="6" t="s">
        <v>12889</v>
      </c>
      <c r="H457" s="6">
        <v>193</v>
      </c>
      <c r="I457" s="7">
        <v>26421314</v>
      </c>
      <c r="J457" s="6" t="s">
        <v>12890</v>
      </c>
      <c r="K457" s="6" t="s">
        <v>12891</v>
      </c>
      <c r="L457" s="6" t="s">
        <v>12892</v>
      </c>
      <c r="M457" s="6">
        <v>28964</v>
      </c>
      <c r="N457" s="6">
        <v>608</v>
      </c>
      <c r="O457" s="6" t="s">
        <v>12893</v>
      </c>
      <c r="P457" s="6">
        <v>0</v>
      </c>
      <c r="Q457" s="6" t="s">
        <v>12894</v>
      </c>
      <c r="R457" s="6" t="s">
        <v>12895</v>
      </c>
      <c r="S457" s="6">
        <v>457</v>
      </c>
      <c r="T457" s="6" t="s">
        <v>37</v>
      </c>
      <c r="U457" s="6" t="s">
        <v>38</v>
      </c>
      <c r="V457" s="6" t="s">
        <v>585</v>
      </c>
      <c r="W457" s="7">
        <v>15000000</v>
      </c>
      <c r="X457" s="6">
        <v>2000</v>
      </c>
      <c r="Y457" s="6">
        <v>184</v>
      </c>
      <c r="Z457" s="6">
        <v>4</v>
      </c>
      <c r="AA457" s="6">
        <v>1.85</v>
      </c>
      <c r="AB457" s="6">
        <v>949</v>
      </c>
      <c r="AC457" s="7">
        <f>Table13[[#This Row],[gross]]-Table13[[#This Row],[budget]]</f>
        <v>11421314</v>
      </c>
    </row>
    <row r="458" spans="1:29" ht="12.75">
      <c r="A458" s="6" t="s">
        <v>28</v>
      </c>
      <c r="B458" s="6" t="s">
        <v>6102</v>
      </c>
      <c r="C458" s="6">
        <v>21</v>
      </c>
      <c r="D458" s="6">
        <v>117</v>
      </c>
      <c r="E458" s="6">
        <v>71</v>
      </c>
      <c r="F458" s="6">
        <v>547</v>
      </c>
      <c r="G458" s="6" t="s">
        <v>1778</v>
      </c>
      <c r="H458" s="6">
        <v>723</v>
      </c>
      <c r="I458" s="7">
        <v>70100000</v>
      </c>
      <c r="J458" s="6" t="s">
        <v>1415</v>
      </c>
      <c r="K458" s="6" t="s">
        <v>3883</v>
      </c>
      <c r="L458" s="6" t="s">
        <v>6103</v>
      </c>
      <c r="M458" s="6">
        <v>20183</v>
      </c>
      <c r="N458" s="6">
        <v>3841</v>
      </c>
      <c r="O458" s="6" t="s">
        <v>6104</v>
      </c>
      <c r="P458" s="6">
        <v>1</v>
      </c>
      <c r="Q458" s="6" t="s">
        <v>6105</v>
      </c>
      <c r="R458" s="6" t="s">
        <v>6106</v>
      </c>
      <c r="S458" s="6">
        <v>41</v>
      </c>
      <c r="T458" s="6" t="s">
        <v>37</v>
      </c>
      <c r="U458" s="6" t="s">
        <v>38</v>
      </c>
      <c r="V458" s="6" t="s">
        <v>585</v>
      </c>
      <c r="W458" s="7">
        <v>40000000</v>
      </c>
      <c r="X458" s="6">
        <v>1992</v>
      </c>
      <c r="Y458" s="6">
        <v>558</v>
      </c>
      <c r="Z458" s="6">
        <v>5.4</v>
      </c>
      <c r="AA458" s="6">
        <v>1.85</v>
      </c>
      <c r="AB458" s="6">
        <v>0</v>
      </c>
      <c r="AC458" s="7">
        <f>Table13[[#This Row],[gross]]-Table13[[#This Row],[budget]]</f>
        <v>30100000</v>
      </c>
    </row>
    <row r="459" spans="1:29" ht="12.75">
      <c r="A459" s="6" t="s">
        <v>28</v>
      </c>
      <c r="B459" s="6" t="s">
        <v>3722</v>
      </c>
      <c r="C459" s="6">
        <v>343</v>
      </c>
      <c r="D459" s="6">
        <v>82</v>
      </c>
      <c r="E459" s="6">
        <v>119</v>
      </c>
      <c r="F459" s="6">
        <v>6</v>
      </c>
      <c r="G459" s="6" t="s">
        <v>11726</v>
      </c>
      <c r="H459" s="6">
        <v>332</v>
      </c>
      <c r="I459" s="7">
        <v>128505958</v>
      </c>
      <c r="J459" s="6" t="s">
        <v>1671</v>
      </c>
      <c r="K459" s="6" t="s">
        <v>11727</v>
      </c>
      <c r="L459" s="6" t="s">
        <v>11728</v>
      </c>
      <c r="M459" s="6">
        <v>297014</v>
      </c>
      <c r="N459" s="6">
        <v>505</v>
      </c>
      <c r="O459" s="6" t="s">
        <v>11729</v>
      </c>
      <c r="P459" s="6">
        <v>1</v>
      </c>
      <c r="Q459" s="6" t="s">
        <v>11730</v>
      </c>
      <c r="R459" s="6" t="s">
        <v>11731</v>
      </c>
      <c r="S459" s="6">
        <v>1198</v>
      </c>
      <c r="T459" s="6" t="s">
        <v>37</v>
      </c>
      <c r="U459" s="6" t="s">
        <v>38</v>
      </c>
      <c r="V459" s="6" t="s">
        <v>585</v>
      </c>
      <c r="W459" s="7">
        <v>18000000</v>
      </c>
      <c r="X459" s="6">
        <v>2006</v>
      </c>
      <c r="Y459" s="6">
        <v>165</v>
      </c>
      <c r="Z459" s="6">
        <v>7.3</v>
      </c>
      <c r="AA459" s="6">
        <v>1.85</v>
      </c>
      <c r="AB459" s="6">
        <v>0</v>
      </c>
      <c r="AC459" s="7">
        <f>Table13[[#This Row],[gross]]-Table13[[#This Row],[budget]]</f>
        <v>110505958</v>
      </c>
    </row>
    <row r="460" spans="1:29" ht="12.75">
      <c r="A460" s="6" t="s">
        <v>28</v>
      </c>
      <c r="B460" s="6" t="s">
        <v>760</v>
      </c>
      <c r="C460" s="6">
        <v>72</v>
      </c>
      <c r="D460" s="6">
        <v>145</v>
      </c>
      <c r="E460" s="6">
        <v>0</v>
      </c>
      <c r="F460" s="6">
        <v>560</v>
      </c>
      <c r="G460" s="6" t="s">
        <v>4832</v>
      </c>
      <c r="H460" s="6">
        <v>10000</v>
      </c>
      <c r="I460" s="7">
        <v>70001698</v>
      </c>
      <c r="J460" s="6" t="s">
        <v>7249</v>
      </c>
      <c r="K460" s="6" t="s">
        <v>523</v>
      </c>
      <c r="L460" s="6" t="s">
        <v>13379</v>
      </c>
      <c r="M460" s="6">
        <v>76842</v>
      </c>
      <c r="N460" s="6">
        <v>12098</v>
      </c>
      <c r="O460" s="6" t="s">
        <v>8529</v>
      </c>
      <c r="P460" s="6">
        <v>0</v>
      </c>
      <c r="Q460" s="6" t="s">
        <v>13380</v>
      </c>
      <c r="R460" s="6" t="s">
        <v>13381</v>
      </c>
      <c r="S460" s="6">
        <v>173</v>
      </c>
      <c r="T460" s="6" t="s">
        <v>37</v>
      </c>
      <c r="U460" s="6" t="s">
        <v>38</v>
      </c>
      <c r="V460" s="6" t="s">
        <v>585</v>
      </c>
      <c r="W460" s="7">
        <v>14000000</v>
      </c>
      <c r="X460" s="6">
        <v>1989</v>
      </c>
      <c r="Y460" s="6">
        <v>854</v>
      </c>
      <c r="Z460" s="6">
        <v>7.2</v>
      </c>
      <c r="AA460" s="6">
        <v>2.35</v>
      </c>
      <c r="AB460" s="6">
        <v>4000</v>
      </c>
      <c r="AC460" s="7">
        <f>Table13[[#This Row],[gross]]-Table13[[#This Row],[budget]]</f>
        <v>56001698</v>
      </c>
    </row>
    <row r="461" spans="1:29" ht="12.75">
      <c r="A461" s="6" t="s">
        <v>28</v>
      </c>
      <c r="B461" s="6" t="s">
        <v>22747</v>
      </c>
      <c r="C461" s="6">
        <v>10</v>
      </c>
      <c r="D461" s="6">
        <v>82</v>
      </c>
      <c r="E461" s="6">
        <v>0</v>
      </c>
      <c r="F461" s="6">
        <v>0</v>
      </c>
      <c r="G461" s="6" t="s">
        <v>22748</v>
      </c>
      <c r="H461" s="6">
        <v>0</v>
      </c>
      <c r="I461" s="7">
        <v>21199</v>
      </c>
      <c r="J461" s="6" t="s">
        <v>22749</v>
      </c>
      <c r="K461" s="6" t="s">
        <v>22750</v>
      </c>
      <c r="L461" s="6" t="s">
        <v>22751</v>
      </c>
      <c r="M461" s="6">
        <v>40</v>
      </c>
      <c r="N461" s="6">
        <v>0</v>
      </c>
      <c r="O461" s="6" t="s">
        <v>22752</v>
      </c>
      <c r="P461" s="6">
        <v>1</v>
      </c>
      <c r="Q461" s="6" t="s">
        <v>22753</v>
      </c>
      <c r="R461" s="6" t="s">
        <v>22754</v>
      </c>
      <c r="S461" s="6">
        <v>10</v>
      </c>
      <c r="T461" s="6" t="s">
        <v>37</v>
      </c>
      <c r="U461" s="6" t="s">
        <v>38</v>
      </c>
      <c r="W461" s="7">
        <v>500000</v>
      </c>
      <c r="X461" s="6">
        <v>2014</v>
      </c>
      <c r="Y461" s="6">
        <v>0</v>
      </c>
      <c r="Z461" s="6">
        <v>6.8</v>
      </c>
      <c r="AB461" s="6">
        <v>44</v>
      </c>
      <c r="AC461" s="7">
        <f>Table13[[#This Row],[gross]]-Table13[[#This Row],[budget]]</f>
        <v>-478801</v>
      </c>
    </row>
    <row r="462" spans="1:29" ht="12.75">
      <c r="A462" s="6" t="s">
        <v>28</v>
      </c>
      <c r="B462" s="6" t="s">
        <v>5382</v>
      </c>
      <c r="C462" s="6">
        <v>83</v>
      </c>
      <c r="D462" s="6">
        <v>91</v>
      </c>
      <c r="E462" s="6">
        <v>0</v>
      </c>
      <c r="F462" s="6">
        <v>65</v>
      </c>
      <c r="G462" s="6" t="s">
        <v>17939</v>
      </c>
      <c r="H462" s="6">
        <v>387</v>
      </c>
      <c r="I462" s="7">
        <v>1040879</v>
      </c>
      <c r="J462" s="6" t="s">
        <v>9193</v>
      </c>
      <c r="K462" s="6" t="s">
        <v>5477</v>
      </c>
      <c r="L462" s="6" t="s">
        <v>17940</v>
      </c>
      <c r="M462" s="6">
        <v>54478</v>
      </c>
      <c r="N462" s="6">
        <v>648</v>
      </c>
      <c r="O462" s="6" t="s">
        <v>17941</v>
      </c>
      <c r="P462" s="6">
        <v>0</v>
      </c>
      <c r="Q462" s="6" t="s">
        <v>17942</v>
      </c>
      <c r="R462" s="6" t="s">
        <v>17943</v>
      </c>
      <c r="S462" s="6">
        <v>184</v>
      </c>
      <c r="T462" s="6" t="s">
        <v>37</v>
      </c>
      <c r="U462" s="6" t="s">
        <v>38</v>
      </c>
      <c r="V462" s="6" t="s">
        <v>585</v>
      </c>
      <c r="W462" s="7">
        <v>7000000</v>
      </c>
      <c r="X462" s="6">
        <v>1996</v>
      </c>
      <c r="Y462" s="6">
        <v>96</v>
      </c>
      <c r="Z462" s="6">
        <v>7.1</v>
      </c>
      <c r="AA462" s="6">
        <v>1.85</v>
      </c>
      <c r="AB462" s="6">
        <v>0</v>
      </c>
      <c r="AC462" s="7">
        <f>Table13[[#This Row],[gross]]-Table13[[#This Row],[budget]]</f>
        <v>-5959121</v>
      </c>
    </row>
    <row r="463" spans="1:29" ht="12.75">
      <c r="A463" s="6" t="s">
        <v>28</v>
      </c>
      <c r="B463" s="6" t="s">
        <v>17874</v>
      </c>
      <c r="C463" s="6">
        <v>109</v>
      </c>
      <c r="D463" s="6">
        <v>110</v>
      </c>
      <c r="E463" s="6">
        <v>19</v>
      </c>
      <c r="F463" s="6">
        <v>39</v>
      </c>
      <c r="G463" s="6" t="s">
        <v>3352</v>
      </c>
      <c r="H463" s="6">
        <v>25000</v>
      </c>
      <c r="I463" s="7">
        <v>4040588</v>
      </c>
      <c r="J463" s="6" t="s">
        <v>2527</v>
      </c>
      <c r="K463" s="6" t="s">
        <v>106</v>
      </c>
      <c r="L463" s="6" t="s">
        <v>17875</v>
      </c>
      <c r="M463" s="6">
        <v>12233</v>
      </c>
      <c r="N463" s="6">
        <v>25676</v>
      </c>
      <c r="O463" s="6" t="s">
        <v>6841</v>
      </c>
      <c r="P463" s="6">
        <v>0</v>
      </c>
      <c r="Q463" s="6" t="s">
        <v>17876</v>
      </c>
      <c r="R463" s="6" t="s">
        <v>17877</v>
      </c>
      <c r="S463" s="6">
        <v>89</v>
      </c>
      <c r="T463" s="6" t="s">
        <v>37</v>
      </c>
      <c r="U463" s="6" t="s">
        <v>38</v>
      </c>
      <c r="V463" s="6" t="s">
        <v>39</v>
      </c>
      <c r="W463" s="7">
        <v>5000000</v>
      </c>
      <c r="X463" s="6">
        <v>2008</v>
      </c>
      <c r="Y463" s="6">
        <v>579</v>
      </c>
      <c r="Z463" s="6">
        <v>6.8</v>
      </c>
      <c r="AA463" s="6">
        <v>2.35</v>
      </c>
      <c r="AB463" s="6">
        <v>0</v>
      </c>
      <c r="AC463" s="7">
        <f>Table13[[#This Row],[gross]]-Table13[[#This Row],[budget]]</f>
        <v>-959412</v>
      </c>
    </row>
    <row r="464" spans="1:29" ht="12.75">
      <c r="A464" s="6" t="s">
        <v>28</v>
      </c>
      <c r="B464" s="6" t="s">
        <v>443</v>
      </c>
      <c r="C464" s="6">
        <v>120</v>
      </c>
      <c r="D464" s="6">
        <v>109</v>
      </c>
      <c r="E464" s="6">
        <v>0</v>
      </c>
      <c r="F464" s="6">
        <v>126</v>
      </c>
      <c r="G464" s="6" t="s">
        <v>18239</v>
      </c>
      <c r="H464" s="6">
        <v>3000</v>
      </c>
      <c r="I464" s="7">
        <v>3798532</v>
      </c>
      <c r="J464" s="6" t="s">
        <v>5274</v>
      </c>
      <c r="K464" s="6" t="s">
        <v>141</v>
      </c>
      <c r="L464" s="6" t="s">
        <v>18240</v>
      </c>
      <c r="M464" s="6">
        <v>41138</v>
      </c>
      <c r="N464" s="6">
        <v>3668</v>
      </c>
      <c r="O464" s="6" t="s">
        <v>18241</v>
      </c>
      <c r="P464" s="6">
        <v>0</v>
      </c>
      <c r="Q464" s="6" t="s">
        <v>18242</v>
      </c>
      <c r="R464" s="6" t="s">
        <v>18243</v>
      </c>
      <c r="S464" s="6">
        <v>208</v>
      </c>
      <c r="T464" s="6" t="s">
        <v>37</v>
      </c>
      <c r="U464" s="6" t="s">
        <v>38</v>
      </c>
      <c r="V464" s="6" t="s">
        <v>585</v>
      </c>
      <c r="W464" s="7">
        <v>4500000</v>
      </c>
      <c r="X464" s="6">
        <v>1996</v>
      </c>
      <c r="Y464" s="6">
        <v>441</v>
      </c>
      <c r="Z464" s="6">
        <v>7.4</v>
      </c>
      <c r="AA464" s="6">
        <v>1.85</v>
      </c>
      <c r="AB464" s="6">
        <v>2000</v>
      </c>
      <c r="AC464" s="7">
        <f>Table13[[#This Row],[gross]]-Table13[[#This Row],[budget]]</f>
        <v>-701468</v>
      </c>
    </row>
    <row r="465" spans="1:29" ht="12.75">
      <c r="A465" s="6" t="s">
        <v>28</v>
      </c>
      <c r="B465" s="6" t="s">
        <v>1954</v>
      </c>
      <c r="C465" s="6">
        <v>140</v>
      </c>
      <c r="D465" s="6">
        <v>85</v>
      </c>
      <c r="E465" s="6">
        <v>0</v>
      </c>
      <c r="F465" s="6">
        <v>490</v>
      </c>
      <c r="G465" s="6" t="s">
        <v>4651</v>
      </c>
      <c r="H465" s="6">
        <v>21000</v>
      </c>
      <c r="I465" s="7">
        <v>66365290</v>
      </c>
      <c r="J465" s="6" t="s">
        <v>1671</v>
      </c>
      <c r="K465" s="6" t="s">
        <v>97</v>
      </c>
      <c r="L465" s="6" t="s">
        <v>4652</v>
      </c>
      <c r="M465" s="6">
        <v>56874</v>
      </c>
      <c r="N465" s="6">
        <v>22458</v>
      </c>
      <c r="O465" s="6" t="s">
        <v>1891</v>
      </c>
      <c r="P465" s="6">
        <v>2</v>
      </c>
      <c r="Q465" s="6" t="s">
        <v>4653</v>
      </c>
      <c r="R465" s="6" t="s">
        <v>4654</v>
      </c>
      <c r="S465" s="6">
        <v>358</v>
      </c>
      <c r="T465" s="6" t="s">
        <v>37</v>
      </c>
      <c r="U465" s="6" t="s">
        <v>38</v>
      </c>
      <c r="V465" s="6" t="s">
        <v>39</v>
      </c>
      <c r="W465" s="7">
        <v>55000000</v>
      </c>
      <c r="X465" s="6">
        <v>1999</v>
      </c>
      <c r="Y465" s="6">
        <v>860</v>
      </c>
      <c r="Z465" s="6">
        <v>6.4</v>
      </c>
      <c r="AA465" s="6">
        <v>1.37</v>
      </c>
      <c r="AB465" s="6">
        <v>0</v>
      </c>
      <c r="AC465" s="7">
        <f>Table13[[#This Row],[gross]]-Table13[[#This Row],[budget]]</f>
        <v>11365290</v>
      </c>
    </row>
    <row r="466" spans="1:29" ht="12.75">
      <c r="A466" s="6" t="s">
        <v>747</v>
      </c>
      <c r="B466" s="6" t="s">
        <v>3806</v>
      </c>
      <c r="C466" s="6">
        <v>215</v>
      </c>
      <c r="D466" s="6">
        <v>120</v>
      </c>
      <c r="E466" s="6">
        <v>909</v>
      </c>
      <c r="F466" s="6">
        <v>184</v>
      </c>
      <c r="G466" s="6" t="s">
        <v>8796</v>
      </c>
      <c r="H466" s="6">
        <v>909</v>
      </c>
      <c r="I466" s="7">
        <v>21244913</v>
      </c>
      <c r="J466" s="6" t="s">
        <v>19188</v>
      </c>
      <c r="K466" s="6" t="s">
        <v>3806</v>
      </c>
      <c r="L466" s="6" t="s">
        <v>19189</v>
      </c>
      <c r="M466" s="6">
        <v>123090</v>
      </c>
      <c r="N466" s="6">
        <v>1779</v>
      </c>
      <c r="O466" s="6" t="s">
        <v>15638</v>
      </c>
      <c r="P466" s="6">
        <v>2</v>
      </c>
      <c r="Q466" s="6" t="s">
        <v>19190</v>
      </c>
      <c r="R466" s="6" t="s">
        <v>19191</v>
      </c>
      <c r="S466" s="6">
        <v>888</v>
      </c>
      <c r="T466" s="6" t="s">
        <v>37</v>
      </c>
      <c r="U466" s="6" t="s">
        <v>767</v>
      </c>
      <c r="V466" s="6" t="s">
        <v>585</v>
      </c>
      <c r="W466" s="7">
        <v>4000000</v>
      </c>
      <c r="X466" s="6">
        <v>2002</v>
      </c>
      <c r="Y466" s="6">
        <v>504</v>
      </c>
      <c r="Z466" s="6">
        <v>8</v>
      </c>
      <c r="AA466" s="6">
        <v>1.85</v>
      </c>
      <c r="AB466" s="6">
        <v>4000</v>
      </c>
      <c r="AC466" s="7">
        <f>Table13[[#This Row],[gross]]-Table13[[#This Row],[budget]]</f>
        <v>17244913</v>
      </c>
    </row>
    <row r="467" spans="1:29" ht="12.75">
      <c r="A467" s="6" t="s">
        <v>28</v>
      </c>
      <c r="B467" s="6" t="s">
        <v>9162</v>
      </c>
      <c r="C467" s="6">
        <v>548</v>
      </c>
      <c r="D467" s="6">
        <v>165</v>
      </c>
      <c r="E467" s="6">
        <v>0</v>
      </c>
      <c r="F467" s="6">
        <v>127</v>
      </c>
      <c r="G467" s="6" t="s">
        <v>18508</v>
      </c>
      <c r="H467" s="6">
        <v>230</v>
      </c>
      <c r="I467" s="7">
        <v>25359200</v>
      </c>
      <c r="J467" s="6" t="s">
        <v>3409</v>
      </c>
      <c r="K467" s="6" t="s">
        <v>18509</v>
      </c>
      <c r="L467" s="6" t="s">
        <v>18510</v>
      </c>
      <c r="M467" s="6">
        <v>266020</v>
      </c>
      <c r="N467" s="6">
        <v>673</v>
      </c>
      <c r="O467" s="6" t="s">
        <v>18511</v>
      </c>
      <c r="P467" s="6">
        <v>0</v>
      </c>
      <c r="Q467" s="6" t="s">
        <v>18512</v>
      </c>
      <c r="R467" s="6" t="s">
        <v>18513</v>
      </c>
      <c r="S467" s="6">
        <v>836</v>
      </c>
      <c r="T467" s="6" t="s">
        <v>37</v>
      </c>
      <c r="U467" s="6" t="s">
        <v>38</v>
      </c>
      <c r="V467" s="6" t="s">
        <v>585</v>
      </c>
      <c r="W467" s="7">
        <v>4000000</v>
      </c>
      <c r="X467" s="6">
        <v>2014</v>
      </c>
      <c r="Y467" s="6">
        <v>193</v>
      </c>
      <c r="Z467" s="6">
        <v>8</v>
      </c>
      <c r="AA467" s="6">
        <v>1.85</v>
      </c>
      <c r="AB467" s="6">
        <v>92000</v>
      </c>
      <c r="AC467" s="7">
        <f>Table13[[#This Row],[gross]]-Table13[[#This Row],[budget]]</f>
        <v>21359200</v>
      </c>
    </row>
    <row r="468" spans="1:29" ht="12.75">
      <c r="A468" s="6" t="s">
        <v>28</v>
      </c>
      <c r="B468" s="6" t="s">
        <v>19628</v>
      </c>
      <c r="C468" s="6">
        <v>35</v>
      </c>
      <c r="D468" s="6">
        <v>105</v>
      </c>
      <c r="E468" s="6">
        <v>39</v>
      </c>
      <c r="F468" s="6">
        <v>183</v>
      </c>
      <c r="G468" s="6" t="s">
        <v>6054</v>
      </c>
      <c r="H468" s="6">
        <v>267</v>
      </c>
      <c r="I468" s="7">
        <v>3123749</v>
      </c>
      <c r="J468" s="6" t="s">
        <v>1681</v>
      </c>
      <c r="K468" s="6" t="s">
        <v>4081</v>
      </c>
      <c r="L468" s="6" t="s">
        <v>19629</v>
      </c>
      <c r="M468" s="6">
        <v>746</v>
      </c>
      <c r="N468" s="6">
        <v>1231</v>
      </c>
      <c r="O468" s="6" t="s">
        <v>18858</v>
      </c>
      <c r="P468" s="6">
        <v>8</v>
      </c>
      <c r="Q468" s="6" t="s">
        <v>19630</v>
      </c>
      <c r="R468" s="6" t="s">
        <v>19631</v>
      </c>
      <c r="S468" s="6">
        <v>27</v>
      </c>
      <c r="T468" s="6" t="s">
        <v>37</v>
      </c>
      <c r="U468" s="6" t="s">
        <v>38</v>
      </c>
      <c r="V468" s="6" t="s">
        <v>585</v>
      </c>
      <c r="W468" s="7">
        <v>1500000</v>
      </c>
      <c r="X468" s="6">
        <v>2005</v>
      </c>
      <c r="Y468" s="6">
        <v>225</v>
      </c>
      <c r="Z468" s="6">
        <v>6.5</v>
      </c>
      <c r="AA468" s="6">
        <v>1.85</v>
      </c>
      <c r="AB468" s="6">
        <v>88</v>
      </c>
      <c r="AC468" s="7">
        <f>Table13[[#This Row],[gross]]-Table13[[#This Row],[budget]]</f>
        <v>1623749</v>
      </c>
    </row>
    <row r="469" spans="1:29" ht="12.75">
      <c r="A469" s="6" t="s">
        <v>28</v>
      </c>
      <c r="B469" s="6" t="s">
        <v>12474</v>
      </c>
      <c r="C469" s="6">
        <v>67</v>
      </c>
      <c r="D469" s="6">
        <v>94</v>
      </c>
      <c r="E469" s="6">
        <v>7</v>
      </c>
      <c r="F469" s="6">
        <v>95</v>
      </c>
      <c r="G469" s="6" t="s">
        <v>4860</v>
      </c>
      <c r="H469" s="6">
        <v>3000</v>
      </c>
      <c r="I469" s="7">
        <v>20627372</v>
      </c>
      <c r="J469" s="6" t="s">
        <v>1415</v>
      </c>
      <c r="K469" s="6" t="s">
        <v>4599</v>
      </c>
      <c r="L469" s="6" t="s">
        <v>12475</v>
      </c>
      <c r="M469" s="6">
        <v>13661</v>
      </c>
      <c r="N469" s="6">
        <v>3451</v>
      </c>
      <c r="O469" s="6" t="s">
        <v>12476</v>
      </c>
      <c r="P469" s="6">
        <v>3</v>
      </c>
      <c r="Q469" s="6" t="s">
        <v>12477</v>
      </c>
      <c r="R469" s="6" t="s">
        <v>12478</v>
      </c>
      <c r="S469" s="6">
        <v>134</v>
      </c>
      <c r="T469" s="6" t="s">
        <v>37</v>
      </c>
      <c r="U469" s="6" t="s">
        <v>38</v>
      </c>
      <c r="V469" s="6" t="s">
        <v>39</v>
      </c>
      <c r="W469" s="7">
        <v>16000000</v>
      </c>
      <c r="X469" s="6">
        <v>2000</v>
      </c>
      <c r="Y469" s="6">
        <v>240</v>
      </c>
      <c r="Z469" s="6">
        <v>5.3</v>
      </c>
      <c r="AA469" s="6">
        <v>1.85</v>
      </c>
      <c r="AB469" s="6">
        <v>487</v>
      </c>
      <c r="AC469" s="7">
        <f>Table13[[#This Row],[gross]]-Table13[[#This Row],[budget]]</f>
        <v>4627372</v>
      </c>
    </row>
    <row r="470" spans="1:29" ht="12.75">
      <c r="A470" s="6" t="s">
        <v>28</v>
      </c>
      <c r="B470" s="6" t="s">
        <v>8417</v>
      </c>
      <c r="C470" s="6">
        <v>123</v>
      </c>
      <c r="D470" s="6">
        <v>118</v>
      </c>
      <c r="E470" s="6">
        <v>108</v>
      </c>
      <c r="F470" s="6">
        <v>103</v>
      </c>
      <c r="G470" s="6" t="s">
        <v>11260</v>
      </c>
      <c r="H470" s="6">
        <v>173</v>
      </c>
      <c r="I470" s="7">
        <v>11533945</v>
      </c>
      <c r="J470" s="6" t="s">
        <v>15074</v>
      </c>
      <c r="K470" s="6" t="s">
        <v>20164</v>
      </c>
      <c r="L470" s="6" t="s">
        <v>20165</v>
      </c>
      <c r="M470" s="6">
        <v>77551</v>
      </c>
      <c r="N470" s="6">
        <v>563</v>
      </c>
      <c r="O470" s="6" t="s">
        <v>20166</v>
      </c>
      <c r="P470" s="6">
        <v>0</v>
      </c>
      <c r="Q470" s="6" t="s">
        <v>20167</v>
      </c>
      <c r="R470" s="6" t="s">
        <v>20168</v>
      </c>
      <c r="S470" s="6">
        <v>434</v>
      </c>
      <c r="T470" s="6" t="s">
        <v>37</v>
      </c>
      <c r="U470" s="6" t="s">
        <v>38</v>
      </c>
      <c r="V470" s="6" t="s">
        <v>585</v>
      </c>
      <c r="W470" s="7">
        <v>2000000</v>
      </c>
      <c r="X470" s="6">
        <v>1999</v>
      </c>
      <c r="Y470" s="6">
        <v>148</v>
      </c>
      <c r="Z470" s="6">
        <v>7.6</v>
      </c>
      <c r="AA470" s="6">
        <v>1.85</v>
      </c>
      <c r="AB470" s="6">
        <v>0</v>
      </c>
      <c r="AC470" s="7">
        <f>Table13[[#This Row],[gross]]-Table13[[#This Row],[budget]]</f>
        <v>9533945</v>
      </c>
    </row>
    <row r="471" spans="1:29" ht="12.75">
      <c r="A471" s="6" t="s">
        <v>28</v>
      </c>
      <c r="B471" s="6" t="s">
        <v>2943</v>
      </c>
      <c r="C471" s="6">
        <v>64</v>
      </c>
      <c r="D471" s="6">
        <v>112</v>
      </c>
      <c r="E471" s="6">
        <v>309</v>
      </c>
      <c r="F471" s="6">
        <v>15</v>
      </c>
      <c r="G471" s="6" t="s">
        <v>16854</v>
      </c>
      <c r="H471" s="6">
        <v>27</v>
      </c>
      <c r="I471" s="7">
        <v>57504069</v>
      </c>
      <c r="J471" s="6" t="s">
        <v>1935</v>
      </c>
      <c r="K471" s="6" t="s">
        <v>16855</v>
      </c>
      <c r="L471" s="6" t="s">
        <v>16856</v>
      </c>
      <c r="M471" s="6">
        <v>94139</v>
      </c>
      <c r="N471" s="6">
        <v>106</v>
      </c>
      <c r="O471" s="6" t="s">
        <v>16857</v>
      </c>
      <c r="P471" s="6">
        <v>2</v>
      </c>
      <c r="Q471" s="6" t="s">
        <v>16858</v>
      </c>
      <c r="R471" s="6" t="s">
        <v>16859</v>
      </c>
      <c r="S471" s="6">
        <v>183</v>
      </c>
      <c r="T471" s="6" t="s">
        <v>37</v>
      </c>
      <c r="U471" s="6" t="s">
        <v>38</v>
      </c>
      <c r="V471" s="6" t="s">
        <v>585</v>
      </c>
      <c r="W471" s="7">
        <v>6000000</v>
      </c>
      <c r="X471" s="6">
        <v>1991</v>
      </c>
      <c r="Y471" s="6">
        <v>26</v>
      </c>
      <c r="Z471" s="6">
        <v>7.8</v>
      </c>
      <c r="AA471" s="6">
        <v>1.85</v>
      </c>
      <c r="AB471" s="6">
        <v>0</v>
      </c>
      <c r="AC471" s="7">
        <f>Table13[[#This Row],[gross]]-Table13[[#This Row],[budget]]</f>
        <v>51504069</v>
      </c>
    </row>
    <row r="472" spans="1:29" ht="12.75">
      <c r="A472" s="6" t="s">
        <v>28</v>
      </c>
      <c r="B472" s="6" t="s">
        <v>4850</v>
      </c>
      <c r="C472" s="6">
        <v>181</v>
      </c>
      <c r="D472" s="6">
        <v>155</v>
      </c>
      <c r="E472" s="6">
        <v>0</v>
      </c>
      <c r="F472" s="6">
        <v>10000</v>
      </c>
      <c r="G472" s="6" t="s">
        <v>762</v>
      </c>
      <c r="H472" s="6">
        <v>18000</v>
      </c>
      <c r="I472" s="7">
        <v>82522790</v>
      </c>
      <c r="J472" s="6" t="s">
        <v>6322</v>
      </c>
      <c r="K472" s="6" t="s">
        <v>588</v>
      </c>
      <c r="L472" s="6" t="s">
        <v>6323</v>
      </c>
      <c r="M472" s="6">
        <v>143835</v>
      </c>
      <c r="N472" s="6">
        <v>42220</v>
      </c>
      <c r="O472" s="6" t="s">
        <v>440</v>
      </c>
      <c r="P472" s="6">
        <v>0</v>
      </c>
      <c r="Q472" s="6" t="s">
        <v>6324</v>
      </c>
      <c r="R472" s="6" t="s">
        <v>6325</v>
      </c>
      <c r="S472" s="6">
        <v>654</v>
      </c>
      <c r="T472" s="6" t="s">
        <v>37</v>
      </c>
      <c r="U472" s="6" t="s">
        <v>38</v>
      </c>
      <c r="V472" s="6" t="s">
        <v>585</v>
      </c>
      <c r="W472" s="7">
        <v>40000000</v>
      </c>
      <c r="X472" s="6">
        <v>1992</v>
      </c>
      <c r="Y472" s="6">
        <v>12000</v>
      </c>
      <c r="Z472" s="6">
        <v>7.5</v>
      </c>
      <c r="AA472" s="6">
        <v>1.85</v>
      </c>
      <c r="AB472" s="6">
        <v>14000</v>
      </c>
      <c r="AC472" s="7">
        <f>Table13[[#This Row],[gross]]-Table13[[#This Row],[budget]]</f>
        <v>42522790</v>
      </c>
    </row>
    <row r="473" spans="1:29" ht="12.75">
      <c r="A473" s="6" t="s">
        <v>28</v>
      </c>
      <c r="B473" s="6" t="s">
        <v>16847</v>
      </c>
      <c r="C473" s="6">
        <v>33</v>
      </c>
      <c r="D473" s="6">
        <v>88</v>
      </c>
      <c r="E473" s="6">
        <v>3</v>
      </c>
      <c r="F473" s="6">
        <v>38</v>
      </c>
      <c r="G473" s="6" t="s">
        <v>16848</v>
      </c>
      <c r="H473" s="6">
        <v>46</v>
      </c>
      <c r="I473" s="7">
        <v>110029</v>
      </c>
      <c r="J473" s="6" t="s">
        <v>16849</v>
      </c>
      <c r="K473" s="6" t="s">
        <v>16607</v>
      </c>
      <c r="L473" s="6" t="s">
        <v>16850</v>
      </c>
      <c r="M473" s="6">
        <v>1388</v>
      </c>
      <c r="N473" s="6">
        <v>225</v>
      </c>
      <c r="O473" s="6" t="s">
        <v>16851</v>
      </c>
      <c r="P473" s="6">
        <v>7</v>
      </c>
      <c r="Q473" s="6" t="s">
        <v>16852</v>
      </c>
      <c r="R473" s="6" t="s">
        <v>16853</v>
      </c>
      <c r="S473" s="6">
        <v>31</v>
      </c>
      <c r="T473" s="6" t="s">
        <v>37</v>
      </c>
      <c r="U473" s="6" t="s">
        <v>370</v>
      </c>
      <c r="V473" s="6" t="s">
        <v>39</v>
      </c>
      <c r="W473" s="7">
        <v>6500000</v>
      </c>
      <c r="X473" s="6">
        <v>2009</v>
      </c>
      <c r="Y473" s="6">
        <v>46</v>
      </c>
      <c r="Z473" s="6">
        <v>6.3</v>
      </c>
      <c r="AA473" s="6">
        <v>2.35</v>
      </c>
      <c r="AB473" s="6">
        <v>479</v>
      </c>
      <c r="AC473" s="7">
        <f>Table13[[#This Row],[gross]]-Table13[[#This Row],[budget]]</f>
        <v>-6389971</v>
      </c>
    </row>
    <row r="474" spans="1:29" ht="12.75">
      <c r="A474" s="6" t="s">
        <v>28</v>
      </c>
      <c r="B474" s="6" t="s">
        <v>402</v>
      </c>
      <c r="C474" s="6">
        <v>488</v>
      </c>
      <c r="D474" s="6">
        <v>93</v>
      </c>
      <c r="E474" s="6">
        <v>56</v>
      </c>
      <c r="F474" s="6">
        <v>838</v>
      </c>
      <c r="G474" s="6" t="s">
        <v>321</v>
      </c>
      <c r="H474" s="6">
        <v>2000</v>
      </c>
      <c r="I474" s="7">
        <v>237282182</v>
      </c>
      <c r="J474" s="6" t="s">
        <v>271</v>
      </c>
      <c r="K474" s="6" t="s">
        <v>403</v>
      </c>
      <c r="L474" s="6" t="s">
        <v>404</v>
      </c>
      <c r="M474" s="6">
        <v>273556</v>
      </c>
      <c r="N474" s="6">
        <v>5005</v>
      </c>
      <c r="O474" s="6" t="s">
        <v>405</v>
      </c>
      <c r="P474" s="6">
        <v>0</v>
      </c>
      <c r="Q474" s="6" t="s">
        <v>406</v>
      </c>
      <c r="R474" s="6" t="s">
        <v>407</v>
      </c>
      <c r="S474" s="6">
        <v>428</v>
      </c>
      <c r="T474" s="6" t="s">
        <v>37</v>
      </c>
      <c r="U474" s="6" t="s">
        <v>38</v>
      </c>
      <c r="V474" s="6" t="s">
        <v>95</v>
      </c>
      <c r="W474" s="7">
        <v>185000000</v>
      </c>
      <c r="X474" s="6">
        <v>2012</v>
      </c>
      <c r="Y474" s="6">
        <v>1000</v>
      </c>
      <c r="Z474" s="6">
        <v>7.2</v>
      </c>
      <c r="AA474" s="6">
        <v>2.35</v>
      </c>
      <c r="AB474" s="6">
        <v>39000</v>
      </c>
      <c r="AC474" s="7">
        <f>Table13[[#This Row],[gross]]-Table13[[#This Row],[budget]]</f>
        <v>52282182</v>
      </c>
    </row>
    <row r="475" spans="1:29" ht="12.75">
      <c r="A475" s="6" t="s">
        <v>28</v>
      </c>
      <c r="B475" s="6" t="s">
        <v>3239</v>
      </c>
      <c r="C475" s="6">
        <v>132</v>
      </c>
      <c r="D475" s="6">
        <v>178</v>
      </c>
      <c r="E475" s="6">
        <v>0</v>
      </c>
      <c r="F475" s="6">
        <v>403</v>
      </c>
      <c r="G475" s="6" t="s">
        <v>3240</v>
      </c>
      <c r="H475" s="6">
        <v>906</v>
      </c>
      <c r="I475" s="7">
        <v>75600000</v>
      </c>
      <c r="J475" s="6" t="s">
        <v>3241</v>
      </c>
      <c r="K475" s="6" t="s">
        <v>3242</v>
      </c>
      <c r="L475" s="6" t="s">
        <v>3243</v>
      </c>
      <c r="M475" s="6">
        <v>736638</v>
      </c>
      <c r="N475" s="6">
        <v>1976</v>
      </c>
      <c r="O475" s="6" t="s">
        <v>3244</v>
      </c>
      <c r="P475" s="6">
        <v>1</v>
      </c>
      <c r="Q475" s="6" t="s">
        <v>3245</v>
      </c>
      <c r="R475" s="6" t="s">
        <v>3246</v>
      </c>
      <c r="S475" s="6">
        <v>1065</v>
      </c>
      <c r="T475" s="6" t="s">
        <v>37</v>
      </c>
      <c r="U475" s="6" t="s">
        <v>38</v>
      </c>
      <c r="V475" s="6" t="s">
        <v>585</v>
      </c>
      <c r="W475" s="7">
        <v>72000000</v>
      </c>
      <c r="X475" s="6">
        <v>1995</v>
      </c>
      <c r="Y475" s="6">
        <v>466</v>
      </c>
      <c r="Z475" s="6">
        <v>8.4</v>
      </c>
      <c r="AA475" s="6">
        <v>2.35</v>
      </c>
      <c r="AB475" s="6">
        <v>17000</v>
      </c>
      <c r="AC475" s="7">
        <f>Table13[[#This Row],[gross]]-Table13[[#This Row],[budget]]</f>
        <v>3600000</v>
      </c>
    </row>
    <row r="476" spans="1:29" ht="12.75">
      <c r="A476" s="6" t="s">
        <v>28</v>
      </c>
      <c r="B476" s="6" t="s">
        <v>2791</v>
      </c>
      <c r="C476" s="6">
        <v>230</v>
      </c>
      <c r="D476" s="6">
        <v>142</v>
      </c>
      <c r="E476" s="6">
        <v>0</v>
      </c>
      <c r="F476" s="6">
        <v>1000</v>
      </c>
      <c r="G476" s="6" t="s">
        <v>2398</v>
      </c>
      <c r="H476" s="6">
        <v>22000</v>
      </c>
      <c r="I476" s="7">
        <v>9929000</v>
      </c>
      <c r="J476" s="6" t="s">
        <v>1849</v>
      </c>
      <c r="K476" s="6" t="s">
        <v>1746</v>
      </c>
      <c r="L476" s="6" t="s">
        <v>13062</v>
      </c>
      <c r="M476" s="6">
        <v>152306</v>
      </c>
      <c r="N476" s="6">
        <v>29475</v>
      </c>
      <c r="O476" s="6" t="s">
        <v>393</v>
      </c>
      <c r="P476" s="6">
        <v>0</v>
      </c>
      <c r="Q476" s="6" t="s">
        <v>13063</v>
      </c>
      <c r="R476" s="6" t="s">
        <v>13064</v>
      </c>
      <c r="S476" s="6">
        <v>513</v>
      </c>
      <c r="T476" s="6" t="s">
        <v>37</v>
      </c>
      <c r="U476" s="6" t="s">
        <v>56</v>
      </c>
      <c r="V476" s="6" t="s">
        <v>585</v>
      </c>
      <c r="W476" s="7">
        <v>15000000</v>
      </c>
      <c r="X476" s="6">
        <v>1985</v>
      </c>
      <c r="Y476" s="6">
        <v>5000</v>
      </c>
      <c r="Z476" s="6">
        <v>8</v>
      </c>
      <c r="AA476" s="6">
        <v>1.85</v>
      </c>
      <c r="AB476" s="6">
        <v>16000</v>
      </c>
      <c r="AC476" s="7">
        <f>Table13[[#This Row],[gross]]-Table13[[#This Row],[budget]]</f>
        <v>-5071000</v>
      </c>
    </row>
    <row r="477" spans="1:29" ht="12.75">
      <c r="A477" s="6" t="s">
        <v>28</v>
      </c>
      <c r="B477" s="6" t="s">
        <v>646</v>
      </c>
      <c r="C477" s="6">
        <v>72</v>
      </c>
      <c r="D477" s="6">
        <v>93</v>
      </c>
      <c r="E477" s="6">
        <v>84</v>
      </c>
      <c r="F477" s="6">
        <v>263</v>
      </c>
      <c r="G477" s="6" t="s">
        <v>92</v>
      </c>
      <c r="H477" s="6">
        <v>551</v>
      </c>
      <c r="I477" s="7">
        <v>50129186</v>
      </c>
      <c r="J477" s="6" t="s">
        <v>1120</v>
      </c>
      <c r="K477" s="6" t="s">
        <v>3654</v>
      </c>
      <c r="L477" s="6" t="s">
        <v>7171</v>
      </c>
      <c r="M477" s="6">
        <v>38399</v>
      </c>
      <c r="N477" s="6">
        <v>1874</v>
      </c>
      <c r="O477" s="6" t="s">
        <v>4681</v>
      </c>
      <c r="P477" s="6">
        <v>0</v>
      </c>
      <c r="Q477" s="6" t="s">
        <v>7172</v>
      </c>
      <c r="R477" s="6" t="s">
        <v>7173</v>
      </c>
      <c r="S477" s="6">
        <v>218</v>
      </c>
      <c r="T477" s="6" t="s">
        <v>37</v>
      </c>
      <c r="U477" s="6" t="s">
        <v>38</v>
      </c>
      <c r="V477" s="6" t="s">
        <v>585</v>
      </c>
      <c r="W477" s="7">
        <v>36000000</v>
      </c>
      <c r="X477" s="6">
        <v>1997</v>
      </c>
      <c r="Y477" s="6">
        <v>284</v>
      </c>
      <c r="Z477" s="6">
        <v>6.9</v>
      </c>
      <c r="AA477" s="6">
        <v>2.35</v>
      </c>
      <c r="AB477" s="6">
        <v>0</v>
      </c>
      <c r="AC477" s="7">
        <f>Table13[[#This Row],[gross]]-Table13[[#This Row],[budget]]</f>
        <v>14129186</v>
      </c>
    </row>
    <row r="478" spans="1:29" ht="12.75">
      <c r="A478" s="6" t="s">
        <v>28</v>
      </c>
      <c r="B478" s="6" t="s">
        <v>14395</v>
      </c>
      <c r="C478" s="6">
        <v>42</v>
      </c>
      <c r="D478" s="6">
        <v>110</v>
      </c>
      <c r="E478" s="6">
        <v>18</v>
      </c>
      <c r="F478" s="6">
        <v>865</v>
      </c>
      <c r="G478" s="6" t="s">
        <v>241</v>
      </c>
      <c r="H478" s="6">
        <v>13000</v>
      </c>
      <c r="I478" s="7">
        <v>175370</v>
      </c>
      <c r="J478" s="6" t="s">
        <v>1671</v>
      </c>
      <c r="K478" s="6" t="s">
        <v>977</v>
      </c>
      <c r="L478" s="6" t="s">
        <v>14396</v>
      </c>
      <c r="M478" s="6">
        <v>6884</v>
      </c>
      <c r="N478" s="6">
        <v>17417</v>
      </c>
      <c r="O478" s="6" t="s">
        <v>5969</v>
      </c>
      <c r="P478" s="6">
        <v>1</v>
      </c>
      <c r="Q478" s="6" t="s">
        <v>14397</v>
      </c>
      <c r="R478" s="6" t="s">
        <v>14398</v>
      </c>
      <c r="S478" s="6">
        <v>133</v>
      </c>
      <c r="T478" s="6" t="s">
        <v>37</v>
      </c>
      <c r="U478" s="6" t="s">
        <v>38</v>
      </c>
      <c r="V478" s="6" t="s">
        <v>585</v>
      </c>
      <c r="W478" s="7">
        <v>12000000</v>
      </c>
      <c r="X478" s="6">
        <v>1999</v>
      </c>
      <c r="Y478" s="6">
        <v>883</v>
      </c>
      <c r="Z478" s="6">
        <v>4.5999999999999996</v>
      </c>
      <c r="AA478" s="6">
        <v>1.85</v>
      </c>
      <c r="AB478" s="6">
        <v>458</v>
      </c>
      <c r="AC478" s="7">
        <f>Table13[[#This Row],[gross]]-Table13[[#This Row],[budget]]</f>
        <v>-11824630</v>
      </c>
    </row>
    <row r="479" spans="1:29" ht="12.75">
      <c r="A479" s="6" t="s">
        <v>28</v>
      </c>
      <c r="B479" s="6" t="s">
        <v>24045</v>
      </c>
      <c r="C479" s="6">
        <v>22</v>
      </c>
      <c r="D479" s="6">
        <v>88</v>
      </c>
      <c r="E479" s="6">
        <v>38</v>
      </c>
      <c r="F479" s="6">
        <v>211</v>
      </c>
      <c r="G479" s="6" t="s">
        <v>5713</v>
      </c>
      <c r="H479" s="6">
        <v>331</v>
      </c>
      <c r="I479" s="7">
        <v>76382</v>
      </c>
      <c r="J479" s="6" t="s">
        <v>19711</v>
      </c>
      <c r="K479" s="6" t="s">
        <v>24046</v>
      </c>
      <c r="L479" s="6" t="s">
        <v>24047</v>
      </c>
      <c r="M479" s="6">
        <v>1194</v>
      </c>
      <c r="N479" s="6">
        <v>1546</v>
      </c>
      <c r="O479" s="6" t="s">
        <v>6487</v>
      </c>
      <c r="P479" s="6">
        <v>2</v>
      </c>
      <c r="R479" s="6" t="s">
        <v>24048</v>
      </c>
      <c r="S479" s="6">
        <v>8</v>
      </c>
      <c r="T479" s="6" t="s">
        <v>37</v>
      </c>
      <c r="U479" s="6" t="s">
        <v>38</v>
      </c>
      <c r="W479" s="7">
        <v>15000</v>
      </c>
      <c r="X479" s="6">
        <v>2009</v>
      </c>
      <c r="Y479" s="6">
        <v>212</v>
      </c>
      <c r="Z479" s="6">
        <v>6.2</v>
      </c>
      <c r="AA479" s="6">
        <v>2.35</v>
      </c>
      <c r="AB479" s="6">
        <v>324</v>
      </c>
      <c r="AC479" s="7">
        <f>Table13[[#This Row],[gross]]-Table13[[#This Row],[budget]]</f>
        <v>61382</v>
      </c>
    </row>
    <row r="480" spans="1:29" ht="12.75">
      <c r="A480" s="6" t="s">
        <v>28</v>
      </c>
      <c r="B480" s="6" t="s">
        <v>9043</v>
      </c>
      <c r="C480" s="6">
        <v>177</v>
      </c>
      <c r="D480" s="6">
        <v>100</v>
      </c>
      <c r="E480" s="6">
        <v>11</v>
      </c>
      <c r="F480" s="6">
        <v>561</v>
      </c>
      <c r="G480" s="6" t="s">
        <v>2153</v>
      </c>
      <c r="H480" s="6">
        <v>23000</v>
      </c>
      <c r="I480" s="7">
        <v>20285518</v>
      </c>
      <c r="J480" s="6" t="s">
        <v>464</v>
      </c>
      <c r="K480" s="6" t="s">
        <v>333</v>
      </c>
      <c r="L480" s="6" t="s">
        <v>9044</v>
      </c>
      <c r="M480" s="6">
        <v>32103</v>
      </c>
      <c r="N480" s="6">
        <v>25387</v>
      </c>
      <c r="O480" s="6" t="s">
        <v>1729</v>
      </c>
      <c r="P480" s="6">
        <v>2</v>
      </c>
      <c r="Q480" s="6" t="s">
        <v>9045</v>
      </c>
      <c r="R480" s="6" t="s">
        <v>9046</v>
      </c>
      <c r="S480" s="6">
        <v>112</v>
      </c>
      <c r="T480" s="6" t="s">
        <v>37</v>
      </c>
      <c r="U480" s="6" t="s">
        <v>1465</v>
      </c>
      <c r="V480" s="6" t="s">
        <v>39</v>
      </c>
      <c r="W480" s="7">
        <v>28000000</v>
      </c>
      <c r="X480" s="6">
        <v>2014</v>
      </c>
      <c r="Y480" s="6">
        <v>727</v>
      </c>
      <c r="Z480" s="6">
        <v>5.7</v>
      </c>
      <c r="AA480" s="6">
        <v>2.35</v>
      </c>
      <c r="AB480" s="6">
        <v>0</v>
      </c>
      <c r="AC480" s="7">
        <f>Table13[[#This Row],[gross]]-Table13[[#This Row],[budget]]</f>
        <v>-7714482</v>
      </c>
    </row>
    <row r="481" spans="1:29" ht="12.75">
      <c r="A481" s="6" t="s">
        <v>28</v>
      </c>
      <c r="B481" s="6" t="s">
        <v>15467</v>
      </c>
      <c r="C481" s="6">
        <v>119</v>
      </c>
      <c r="D481" s="6">
        <v>122</v>
      </c>
      <c r="E481" s="6">
        <v>98</v>
      </c>
      <c r="F481" s="6">
        <v>397</v>
      </c>
      <c r="G481" s="6" t="s">
        <v>3837</v>
      </c>
      <c r="H481" s="6">
        <v>729</v>
      </c>
      <c r="I481" s="7">
        <v>6601079</v>
      </c>
      <c r="J481" s="6" t="s">
        <v>3464</v>
      </c>
      <c r="K481" s="6" t="s">
        <v>3517</v>
      </c>
      <c r="L481" s="6" t="s">
        <v>16600</v>
      </c>
      <c r="M481" s="6">
        <v>17436</v>
      </c>
      <c r="N481" s="6">
        <v>2321</v>
      </c>
      <c r="O481" s="6" t="s">
        <v>16601</v>
      </c>
      <c r="P481" s="6">
        <v>1</v>
      </c>
      <c r="Q481" s="6" t="s">
        <v>16602</v>
      </c>
      <c r="R481" s="6" t="s">
        <v>16603</v>
      </c>
      <c r="S481" s="6">
        <v>276</v>
      </c>
      <c r="T481" s="6" t="s">
        <v>37</v>
      </c>
      <c r="U481" s="6" t="s">
        <v>56</v>
      </c>
      <c r="V481" s="6" t="s">
        <v>39</v>
      </c>
      <c r="W481" s="7">
        <v>7000000</v>
      </c>
      <c r="X481" s="6">
        <v>2004</v>
      </c>
      <c r="Y481" s="6">
        <v>579</v>
      </c>
      <c r="Z481" s="6">
        <v>6.2</v>
      </c>
      <c r="AA481" s="6">
        <v>2.35</v>
      </c>
      <c r="AB481" s="6">
        <v>0</v>
      </c>
      <c r="AC481" s="7">
        <f>Table13[[#This Row],[gross]]-Table13[[#This Row],[budget]]</f>
        <v>-398921</v>
      </c>
    </row>
    <row r="482" spans="1:29" ht="12.75">
      <c r="A482" s="6" t="s">
        <v>28</v>
      </c>
      <c r="B482" s="6" t="s">
        <v>7687</v>
      </c>
      <c r="C482" s="6">
        <v>114</v>
      </c>
      <c r="D482" s="6">
        <v>89</v>
      </c>
      <c r="E482" s="6">
        <v>31</v>
      </c>
      <c r="F482" s="6">
        <v>71</v>
      </c>
      <c r="G482" s="6" t="s">
        <v>9660</v>
      </c>
      <c r="H482" s="6">
        <v>285</v>
      </c>
      <c r="I482" s="7">
        <v>32368960</v>
      </c>
      <c r="J482" s="6" t="s">
        <v>9661</v>
      </c>
      <c r="K482" s="6" t="s">
        <v>9662</v>
      </c>
      <c r="L482" s="6" t="s">
        <v>9663</v>
      </c>
      <c r="M482" s="6">
        <v>39768</v>
      </c>
      <c r="N482" s="6">
        <v>667</v>
      </c>
      <c r="O482" s="6" t="s">
        <v>9664</v>
      </c>
      <c r="P482" s="6">
        <v>0</v>
      </c>
      <c r="Q482" s="6" t="s">
        <v>9665</v>
      </c>
      <c r="R482" s="6" t="s">
        <v>9666</v>
      </c>
      <c r="S482" s="6">
        <v>292</v>
      </c>
      <c r="T482" s="6" t="s">
        <v>37</v>
      </c>
      <c r="U482" s="6" t="s">
        <v>268</v>
      </c>
      <c r="V482" s="6" t="s">
        <v>585</v>
      </c>
      <c r="W482" s="7">
        <v>25000000</v>
      </c>
      <c r="X482" s="6">
        <v>1998</v>
      </c>
      <c r="Y482" s="6">
        <v>81</v>
      </c>
      <c r="Z482" s="6">
        <v>5.3</v>
      </c>
      <c r="AA482" s="6">
        <v>1.85</v>
      </c>
      <c r="AB482" s="6">
        <v>0</v>
      </c>
      <c r="AC482" s="7">
        <f>Table13[[#This Row],[gross]]-Table13[[#This Row],[budget]]</f>
        <v>7368960</v>
      </c>
    </row>
    <row r="483" spans="1:29" ht="12.75">
      <c r="A483" s="6" t="s">
        <v>28</v>
      </c>
      <c r="B483" s="6" t="s">
        <v>2561</v>
      </c>
      <c r="C483" s="6">
        <v>152</v>
      </c>
      <c r="D483" s="6">
        <v>89</v>
      </c>
      <c r="E483" s="6">
        <v>56</v>
      </c>
      <c r="F483" s="6">
        <v>545</v>
      </c>
      <c r="G483" s="6" t="s">
        <v>7428</v>
      </c>
      <c r="H483" s="6">
        <v>11000</v>
      </c>
      <c r="I483" s="7">
        <v>58715510</v>
      </c>
      <c r="J483" s="6" t="s">
        <v>1681</v>
      </c>
      <c r="K483" s="6" t="s">
        <v>257</v>
      </c>
      <c r="L483" s="6" t="s">
        <v>8243</v>
      </c>
      <c r="M483" s="6">
        <v>79094</v>
      </c>
      <c r="N483" s="6">
        <v>13794</v>
      </c>
      <c r="O483" s="6" t="s">
        <v>5711</v>
      </c>
      <c r="P483" s="6">
        <v>2</v>
      </c>
      <c r="Q483" s="6" t="s">
        <v>8244</v>
      </c>
      <c r="R483" s="6" t="s">
        <v>8245</v>
      </c>
      <c r="S483" s="6">
        <v>129</v>
      </c>
      <c r="T483" s="6" t="s">
        <v>37</v>
      </c>
      <c r="U483" s="6" t="s">
        <v>38</v>
      </c>
      <c r="V483" s="6" t="s">
        <v>95</v>
      </c>
      <c r="W483" s="7">
        <v>30000000</v>
      </c>
      <c r="X483" s="6">
        <v>2009</v>
      </c>
      <c r="Y483" s="6">
        <v>826</v>
      </c>
      <c r="Z483" s="6">
        <v>5.4</v>
      </c>
      <c r="AA483" s="6">
        <v>1.85</v>
      </c>
      <c r="AB483" s="6">
        <v>0</v>
      </c>
      <c r="AC483" s="7">
        <f>Table13[[#This Row],[gross]]-Table13[[#This Row],[budget]]</f>
        <v>28715510</v>
      </c>
    </row>
    <row r="484" spans="1:29" ht="12.75">
      <c r="A484" s="6" t="s">
        <v>28</v>
      </c>
      <c r="B484" s="6" t="s">
        <v>969</v>
      </c>
      <c r="C484" s="6">
        <v>371</v>
      </c>
      <c r="D484" s="6">
        <v>131</v>
      </c>
      <c r="E484" s="6">
        <v>176</v>
      </c>
      <c r="F484" s="6">
        <v>460</v>
      </c>
      <c r="G484" s="6" t="s">
        <v>7911</v>
      </c>
      <c r="H484" s="6">
        <v>722</v>
      </c>
      <c r="I484" s="7">
        <v>169076745</v>
      </c>
      <c r="J484" s="6" t="s">
        <v>1681</v>
      </c>
      <c r="K484" s="6" t="s">
        <v>4723</v>
      </c>
      <c r="L484" s="6" t="s">
        <v>7912</v>
      </c>
      <c r="M484" s="6">
        <v>218711</v>
      </c>
      <c r="N484" s="6">
        <v>3229</v>
      </c>
      <c r="O484" s="6" t="s">
        <v>7913</v>
      </c>
      <c r="P484" s="6">
        <v>6</v>
      </c>
      <c r="Q484" s="6" t="s">
        <v>7914</v>
      </c>
      <c r="R484" s="6" t="s">
        <v>7915</v>
      </c>
      <c r="S484" s="6">
        <v>485</v>
      </c>
      <c r="T484" s="6" t="s">
        <v>37</v>
      </c>
      <c r="U484" s="6" t="s">
        <v>38</v>
      </c>
      <c r="V484" s="6" t="s">
        <v>585</v>
      </c>
      <c r="W484" s="7">
        <v>32500000</v>
      </c>
      <c r="X484" s="6">
        <v>2011</v>
      </c>
      <c r="Y484" s="6">
        <v>655</v>
      </c>
      <c r="Z484" s="6">
        <v>6.8</v>
      </c>
      <c r="AA484" s="6">
        <v>2.35</v>
      </c>
      <c r="AB484" s="6">
        <v>27000</v>
      </c>
      <c r="AC484" s="7">
        <f>Table13[[#This Row],[gross]]-Table13[[#This Row],[budget]]</f>
        <v>136576745</v>
      </c>
    </row>
    <row r="485" spans="1:29" ht="12.75">
      <c r="A485" s="6" t="s">
        <v>28</v>
      </c>
      <c r="B485" s="6" t="s">
        <v>389</v>
      </c>
      <c r="C485" s="6">
        <v>459</v>
      </c>
      <c r="D485" s="6">
        <v>142</v>
      </c>
      <c r="E485" s="6">
        <v>14000</v>
      </c>
      <c r="F485" s="6">
        <v>423</v>
      </c>
      <c r="G485" s="6" t="s">
        <v>1128</v>
      </c>
      <c r="H485" s="6">
        <v>15000</v>
      </c>
      <c r="I485" s="7">
        <v>72306065</v>
      </c>
      <c r="J485" s="6" t="s">
        <v>2819</v>
      </c>
      <c r="K485" s="6" t="s">
        <v>322</v>
      </c>
      <c r="L485" s="6" t="s">
        <v>6409</v>
      </c>
      <c r="M485" s="6">
        <v>178118</v>
      </c>
      <c r="N485" s="6">
        <v>16944</v>
      </c>
      <c r="O485" s="6" t="s">
        <v>5684</v>
      </c>
      <c r="P485" s="6">
        <v>0</v>
      </c>
      <c r="Q485" s="6" t="s">
        <v>6410</v>
      </c>
      <c r="R485" s="6" t="s">
        <v>6411</v>
      </c>
      <c r="S485" s="6">
        <v>355</v>
      </c>
      <c r="T485" s="6" t="s">
        <v>37</v>
      </c>
      <c r="U485" s="6" t="s">
        <v>38</v>
      </c>
      <c r="V485" s="6" t="s">
        <v>39</v>
      </c>
      <c r="W485" s="7">
        <v>40000000</v>
      </c>
      <c r="X485" s="6">
        <v>2015</v>
      </c>
      <c r="Y485" s="6">
        <v>535</v>
      </c>
      <c r="Z485" s="6">
        <v>7.6</v>
      </c>
      <c r="AA485" s="6">
        <v>2.35</v>
      </c>
      <c r="AB485" s="6">
        <v>55000</v>
      </c>
      <c r="AC485" s="7">
        <f>Table13[[#This Row],[gross]]-Table13[[#This Row],[budget]]</f>
        <v>32306065</v>
      </c>
    </row>
    <row r="486" spans="1:29" ht="12.75">
      <c r="A486" s="6" t="s">
        <v>28</v>
      </c>
      <c r="B486" s="6" t="s">
        <v>9508</v>
      </c>
      <c r="C486" s="6">
        <v>181</v>
      </c>
      <c r="D486" s="6">
        <v>96</v>
      </c>
      <c r="E486" s="6">
        <v>47</v>
      </c>
      <c r="F486" s="6">
        <v>3000</v>
      </c>
      <c r="G486" s="6" t="s">
        <v>1948</v>
      </c>
      <c r="H486" s="6">
        <v>14000</v>
      </c>
      <c r="I486" s="7">
        <v>82234139</v>
      </c>
      <c r="J486" s="6" t="s">
        <v>548</v>
      </c>
      <c r="K486" s="6" t="s">
        <v>700</v>
      </c>
      <c r="L486" s="6" t="s">
        <v>9509</v>
      </c>
      <c r="M486" s="6">
        <v>110390</v>
      </c>
      <c r="N486" s="6">
        <v>28071</v>
      </c>
      <c r="O486" s="6" t="s">
        <v>2624</v>
      </c>
      <c r="P486" s="6">
        <v>3</v>
      </c>
      <c r="Q486" s="6" t="s">
        <v>9510</v>
      </c>
      <c r="R486" s="6" t="s">
        <v>9511</v>
      </c>
      <c r="S486" s="6">
        <v>522</v>
      </c>
      <c r="T486" s="6" t="s">
        <v>37</v>
      </c>
      <c r="U486" s="6" t="s">
        <v>38</v>
      </c>
      <c r="V486" s="6" t="s">
        <v>95</v>
      </c>
      <c r="W486" s="7">
        <v>17000000</v>
      </c>
      <c r="X486" s="6">
        <v>2007</v>
      </c>
      <c r="Y486" s="6">
        <v>11000</v>
      </c>
      <c r="Z486" s="6">
        <v>7.2</v>
      </c>
      <c r="AA486" s="6">
        <v>1.85</v>
      </c>
      <c r="AB486" s="6">
        <v>6000</v>
      </c>
      <c r="AC486" s="7">
        <f>Table13[[#This Row],[gross]]-Table13[[#This Row],[budget]]</f>
        <v>65234139</v>
      </c>
    </row>
    <row r="487" spans="1:29" ht="12.75">
      <c r="A487" s="6" t="s">
        <v>28</v>
      </c>
      <c r="B487" s="6" t="s">
        <v>5268</v>
      </c>
      <c r="C487" s="6">
        <v>143</v>
      </c>
      <c r="D487" s="6">
        <v>108</v>
      </c>
      <c r="E487" s="6">
        <v>17</v>
      </c>
      <c r="F487" s="6">
        <v>186</v>
      </c>
      <c r="G487" s="6" t="s">
        <v>393</v>
      </c>
      <c r="H487" s="6">
        <v>14000</v>
      </c>
      <c r="I487" s="7">
        <v>40203020</v>
      </c>
      <c r="J487" s="6" t="s">
        <v>1415</v>
      </c>
      <c r="K487" s="6" t="s">
        <v>436</v>
      </c>
      <c r="L487" s="6" t="s">
        <v>5269</v>
      </c>
      <c r="M487" s="6">
        <v>74315</v>
      </c>
      <c r="N487" s="6">
        <v>15634</v>
      </c>
      <c r="O487" s="6" t="s">
        <v>5270</v>
      </c>
      <c r="P487" s="6">
        <v>1</v>
      </c>
      <c r="Q487" s="6" t="s">
        <v>5271</v>
      </c>
      <c r="R487" s="6" t="s">
        <v>5272</v>
      </c>
      <c r="S487" s="6">
        <v>259</v>
      </c>
      <c r="T487" s="6" t="s">
        <v>37</v>
      </c>
      <c r="U487" s="6" t="s">
        <v>56</v>
      </c>
      <c r="V487" s="6" t="s">
        <v>585</v>
      </c>
      <c r="W487" s="7">
        <v>40000000</v>
      </c>
      <c r="X487" s="6">
        <v>2004</v>
      </c>
      <c r="Y487" s="6">
        <v>1000</v>
      </c>
      <c r="Z487" s="6">
        <v>5.9</v>
      </c>
      <c r="AA487" s="6">
        <v>2.35</v>
      </c>
      <c r="AB487" s="6">
        <v>0</v>
      </c>
      <c r="AC487" s="7">
        <f>Table13[[#This Row],[gross]]-Table13[[#This Row],[budget]]</f>
        <v>203020</v>
      </c>
    </row>
    <row r="488" spans="1:29" ht="12.75">
      <c r="A488" s="6" t="s">
        <v>28</v>
      </c>
      <c r="B488" s="6" t="s">
        <v>9461</v>
      </c>
      <c r="C488" s="6">
        <v>168</v>
      </c>
      <c r="D488" s="6">
        <v>97</v>
      </c>
      <c r="E488" s="6">
        <v>11</v>
      </c>
      <c r="F488" s="6">
        <v>887</v>
      </c>
      <c r="G488" s="6" t="s">
        <v>393</v>
      </c>
      <c r="H488" s="6">
        <v>14000</v>
      </c>
      <c r="I488" s="7">
        <v>71500556</v>
      </c>
      <c r="J488" s="6" t="s">
        <v>1415</v>
      </c>
      <c r="K488" s="6" t="s">
        <v>436</v>
      </c>
      <c r="L488" s="6" t="s">
        <v>9462</v>
      </c>
      <c r="M488" s="6">
        <v>171568</v>
      </c>
      <c r="N488" s="6">
        <v>16999</v>
      </c>
      <c r="O488" s="6" t="s">
        <v>2291</v>
      </c>
      <c r="P488" s="6">
        <v>3</v>
      </c>
      <c r="Q488" s="6" t="s">
        <v>9463</v>
      </c>
      <c r="R488" s="6" t="s">
        <v>9464</v>
      </c>
      <c r="S488" s="6">
        <v>571</v>
      </c>
      <c r="T488" s="6" t="s">
        <v>37</v>
      </c>
      <c r="U488" s="6" t="s">
        <v>56</v>
      </c>
      <c r="V488" s="6" t="s">
        <v>585</v>
      </c>
      <c r="W488" s="7">
        <v>26000000</v>
      </c>
      <c r="X488" s="6">
        <v>2001</v>
      </c>
      <c r="Y488" s="6">
        <v>1000</v>
      </c>
      <c r="Z488" s="6">
        <v>6.7</v>
      </c>
      <c r="AA488" s="6">
        <v>2.35</v>
      </c>
      <c r="AB488" s="6">
        <v>0</v>
      </c>
      <c r="AC488" s="7">
        <f>Table13[[#This Row],[gross]]-Table13[[#This Row],[budget]]</f>
        <v>45500556</v>
      </c>
    </row>
    <row r="489" spans="1:29" ht="12.75">
      <c r="A489" s="6" t="s">
        <v>28</v>
      </c>
      <c r="B489" s="6" t="s">
        <v>21697</v>
      </c>
      <c r="C489" s="6">
        <v>12</v>
      </c>
      <c r="D489" s="6">
        <v>119</v>
      </c>
      <c r="E489" s="6">
        <v>13</v>
      </c>
      <c r="F489" s="6">
        <v>25</v>
      </c>
      <c r="G489" s="6" t="s">
        <v>21698</v>
      </c>
      <c r="H489" s="6">
        <v>957</v>
      </c>
      <c r="I489" s="7">
        <v>798341</v>
      </c>
      <c r="J489" s="6" t="s">
        <v>3082</v>
      </c>
      <c r="K489" s="6" t="s">
        <v>6071</v>
      </c>
      <c r="L489" s="6" t="s">
        <v>21699</v>
      </c>
      <c r="M489" s="6">
        <v>983</v>
      </c>
      <c r="N489" s="6">
        <v>1107</v>
      </c>
      <c r="O489" s="6" t="s">
        <v>21700</v>
      </c>
      <c r="P489" s="6">
        <v>0</v>
      </c>
      <c r="Q489" s="6" t="s">
        <v>21701</v>
      </c>
      <c r="R489" s="6" t="s">
        <v>21702</v>
      </c>
      <c r="S489" s="6">
        <v>63</v>
      </c>
      <c r="T489" s="6" t="s">
        <v>37</v>
      </c>
      <c r="U489" s="6" t="s">
        <v>38</v>
      </c>
      <c r="V489" s="6" t="s">
        <v>39</v>
      </c>
      <c r="W489" s="7">
        <v>1000000</v>
      </c>
      <c r="X489" s="6">
        <v>2001</v>
      </c>
      <c r="Y489" s="6">
        <v>81</v>
      </c>
      <c r="Z489" s="6">
        <v>7.2</v>
      </c>
      <c r="AA489" s="6">
        <v>1.85</v>
      </c>
      <c r="AB489" s="6">
        <v>100</v>
      </c>
      <c r="AC489" s="7">
        <f>Table13[[#This Row],[gross]]-Table13[[#This Row],[budget]]</f>
        <v>-201659</v>
      </c>
    </row>
    <row r="490" spans="1:29" ht="12.75">
      <c r="A490" s="6" t="s">
        <v>28</v>
      </c>
      <c r="B490" s="6" t="s">
        <v>9785</v>
      </c>
      <c r="C490" s="6">
        <v>28</v>
      </c>
      <c r="D490" s="6">
        <v>107</v>
      </c>
      <c r="E490" s="6">
        <v>21</v>
      </c>
      <c r="F490" s="6">
        <v>418</v>
      </c>
      <c r="G490" s="6" t="s">
        <v>5253</v>
      </c>
      <c r="H490" s="6">
        <v>967</v>
      </c>
      <c r="I490" s="7">
        <v>16118077</v>
      </c>
      <c r="J490" s="6" t="s">
        <v>3409</v>
      </c>
      <c r="K490" s="6" t="s">
        <v>4195</v>
      </c>
      <c r="L490" s="6" t="s">
        <v>9786</v>
      </c>
      <c r="M490" s="6">
        <v>5817</v>
      </c>
      <c r="N490" s="6">
        <v>3067</v>
      </c>
      <c r="O490" s="6" t="s">
        <v>5678</v>
      </c>
      <c r="P490" s="6">
        <v>0</v>
      </c>
      <c r="Q490" s="6" t="s">
        <v>9787</v>
      </c>
      <c r="R490" s="6" t="s">
        <v>9788</v>
      </c>
      <c r="S490" s="6">
        <v>37</v>
      </c>
      <c r="T490" s="6" t="s">
        <v>37</v>
      </c>
      <c r="U490" s="6" t="s">
        <v>38</v>
      </c>
      <c r="V490" s="6" t="s">
        <v>585</v>
      </c>
      <c r="W490" s="7">
        <v>25000000</v>
      </c>
      <c r="X490" s="6">
        <v>1988</v>
      </c>
      <c r="Y490" s="6">
        <v>767</v>
      </c>
      <c r="Z490" s="6">
        <v>5.6</v>
      </c>
      <c r="AA490" s="6">
        <v>1.85</v>
      </c>
      <c r="AB490" s="6">
        <v>377</v>
      </c>
      <c r="AC490" s="7">
        <f>Table13[[#This Row],[gross]]-Table13[[#This Row],[budget]]</f>
        <v>-8881923</v>
      </c>
    </row>
    <row r="491" spans="1:29" ht="12.75">
      <c r="A491" s="6" t="s">
        <v>28</v>
      </c>
      <c r="B491" s="6" t="s">
        <v>14295</v>
      </c>
      <c r="C491" s="6">
        <v>222</v>
      </c>
      <c r="D491" s="6">
        <v>119</v>
      </c>
      <c r="E491" s="6">
        <v>319</v>
      </c>
      <c r="F491" s="6">
        <v>179</v>
      </c>
      <c r="G491" s="6" t="s">
        <v>11753</v>
      </c>
      <c r="H491" s="6">
        <v>2000</v>
      </c>
      <c r="I491" s="7">
        <v>4440055</v>
      </c>
      <c r="J491" s="6" t="s">
        <v>6326</v>
      </c>
      <c r="K491" s="6" t="s">
        <v>1400</v>
      </c>
      <c r="L491" s="6" t="s">
        <v>15894</v>
      </c>
      <c r="M491" s="6">
        <v>21360</v>
      </c>
      <c r="N491" s="6">
        <v>3279</v>
      </c>
      <c r="O491" s="6" t="s">
        <v>15895</v>
      </c>
      <c r="P491" s="6">
        <v>0</v>
      </c>
      <c r="Q491" s="6" t="s">
        <v>15896</v>
      </c>
      <c r="R491" s="6" t="s">
        <v>15897</v>
      </c>
      <c r="S491" s="6">
        <v>110</v>
      </c>
      <c r="T491" s="6" t="s">
        <v>37</v>
      </c>
      <c r="U491" s="6" t="s">
        <v>56</v>
      </c>
      <c r="V491" s="6" t="s">
        <v>95</v>
      </c>
      <c r="W491" s="7">
        <v>8500000</v>
      </c>
      <c r="X491" s="6">
        <v>2009</v>
      </c>
      <c r="Y491" s="6">
        <v>552</v>
      </c>
      <c r="Z491" s="6">
        <v>7</v>
      </c>
      <c r="AA491" s="6">
        <v>1.85</v>
      </c>
      <c r="AB491" s="6">
        <v>0</v>
      </c>
      <c r="AC491" s="7">
        <f>Table13[[#This Row],[gross]]-Table13[[#This Row],[budget]]</f>
        <v>-4059945</v>
      </c>
    </row>
    <row r="492" spans="1:29" ht="12.75">
      <c r="A492" s="6" t="s">
        <v>28</v>
      </c>
      <c r="B492" s="6" t="s">
        <v>1165</v>
      </c>
      <c r="C492" s="6">
        <v>139</v>
      </c>
      <c r="D492" s="6">
        <v>98</v>
      </c>
      <c r="E492" s="6">
        <v>235</v>
      </c>
      <c r="F492" s="6">
        <v>229</v>
      </c>
      <c r="G492" s="6" t="s">
        <v>6453</v>
      </c>
      <c r="H492" s="6">
        <v>4000</v>
      </c>
      <c r="I492" s="7">
        <v>68353550</v>
      </c>
      <c r="J492" s="6" t="s">
        <v>3913</v>
      </c>
      <c r="K492" s="6" t="s">
        <v>84</v>
      </c>
      <c r="L492" s="6" t="s">
        <v>14795</v>
      </c>
      <c r="M492" s="6">
        <v>70141</v>
      </c>
      <c r="N492" s="6">
        <v>5270</v>
      </c>
      <c r="O492" s="6" t="s">
        <v>14796</v>
      </c>
      <c r="P492" s="6">
        <v>1</v>
      </c>
      <c r="Q492" s="6" t="s">
        <v>14797</v>
      </c>
      <c r="R492" s="6" t="s">
        <v>14798</v>
      </c>
      <c r="S492" s="6">
        <v>385</v>
      </c>
      <c r="T492" s="6" t="s">
        <v>37</v>
      </c>
      <c r="U492" s="6" t="s">
        <v>38</v>
      </c>
      <c r="V492" s="6" t="s">
        <v>39</v>
      </c>
      <c r="W492" s="7">
        <v>10000000</v>
      </c>
      <c r="X492" s="6">
        <v>2000</v>
      </c>
      <c r="Y492" s="6">
        <v>464</v>
      </c>
      <c r="Z492" s="6">
        <v>5.9</v>
      </c>
      <c r="AA492" s="6">
        <v>1.85</v>
      </c>
      <c r="AB492" s="6">
        <v>0</v>
      </c>
      <c r="AC492" s="7">
        <f>Table13[[#This Row],[gross]]-Table13[[#This Row],[budget]]</f>
        <v>58353550</v>
      </c>
    </row>
    <row r="493" spans="1:29" ht="12.75">
      <c r="A493" s="6" t="s">
        <v>28</v>
      </c>
      <c r="B493" s="6" t="s">
        <v>2612</v>
      </c>
      <c r="C493" s="6">
        <v>121</v>
      </c>
      <c r="D493" s="6">
        <v>105</v>
      </c>
      <c r="E493" s="6">
        <v>163</v>
      </c>
      <c r="F493" s="6">
        <v>338</v>
      </c>
      <c r="G493" s="6" t="s">
        <v>10653</v>
      </c>
      <c r="H493" s="6">
        <v>1000</v>
      </c>
      <c r="I493" s="7">
        <v>132541238</v>
      </c>
      <c r="J493" s="6" t="s">
        <v>1671</v>
      </c>
      <c r="K493" s="6" t="s">
        <v>10349</v>
      </c>
      <c r="L493" s="6" t="s">
        <v>10654</v>
      </c>
      <c r="M493" s="6">
        <v>30058</v>
      </c>
      <c r="N493" s="6">
        <v>2505</v>
      </c>
      <c r="O493" s="6" t="s">
        <v>10655</v>
      </c>
      <c r="P493" s="6">
        <v>2</v>
      </c>
      <c r="Q493" s="6" t="s">
        <v>10656</v>
      </c>
      <c r="R493" s="6" t="s">
        <v>10657</v>
      </c>
      <c r="S493" s="6">
        <v>236</v>
      </c>
      <c r="T493" s="6" t="s">
        <v>37</v>
      </c>
      <c r="U493" s="6" t="s">
        <v>38</v>
      </c>
      <c r="V493" s="6" t="s">
        <v>39</v>
      </c>
      <c r="W493" s="7">
        <v>33000000</v>
      </c>
      <c r="X493" s="6">
        <v>2003</v>
      </c>
      <c r="Y493" s="6">
        <v>409</v>
      </c>
      <c r="Z493" s="6">
        <v>5.5</v>
      </c>
      <c r="AA493" s="6">
        <v>2.35</v>
      </c>
      <c r="AB493" s="6">
        <v>800</v>
      </c>
      <c r="AC493" s="7">
        <f>Table13[[#This Row],[gross]]-Table13[[#This Row],[budget]]</f>
        <v>99541238</v>
      </c>
    </row>
    <row r="494" spans="1:29" ht="12.75">
      <c r="A494" s="6" t="s">
        <v>28</v>
      </c>
      <c r="B494" s="6" t="s">
        <v>487</v>
      </c>
      <c r="C494" s="6">
        <v>163</v>
      </c>
      <c r="D494" s="6">
        <v>121</v>
      </c>
      <c r="E494" s="6">
        <v>17000</v>
      </c>
      <c r="F494" s="6">
        <v>245</v>
      </c>
      <c r="G494" s="6" t="s">
        <v>7988</v>
      </c>
      <c r="H494" s="6">
        <v>12000</v>
      </c>
      <c r="I494" s="7">
        <v>16640210</v>
      </c>
      <c r="J494" s="6" t="s">
        <v>4075</v>
      </c>
      <c r="K494" s="6" t="s">
        <v>705</v>
      </c>
      <c r="L494" s="6" t="s">
        <v>7989</v>
      </c>
      <c r="M494" s="6">
        <v>53028</v>
      </c>
      <c r="N494" s="6">
        <v>13040</v>
      </c>
      <c r="O494" s="6" t="s">
        <v>7990</v>
      </c>
      <c r="P494" s="6">
        <v>0</v>
      </c>
      <c r="Q494" s="6" t="s">
        <v>7991</v>
      </c>
      <c r="R494" s="6" t="s">
        <v>7992</v>
      </c>
      <c r="S494" s="6">
        <v>382</v>
      </c>
      <c r="T494" s="6" t="s">
        <v>37</v>
      </c>
      <c r="U494" s="6" t="s">
        <v>38</v>
      </c>
      <c r="V494" s="6" t="s">
        <v>585</v>
      </c>
      <c r="W494" s="7">
        <v>55000000</v>
      </c>
      <c r="X494" s="6">
        <v>1999</v>
      </c>
      <c r="Y494" s="6">
        <v>368</v>
      </c>
      <c r="Z494" s="6">
        <v>6.8</v>
      </c>
      <c r="AA494" s="6">
        <v>2.35</v>
      </c>
      <c r="AB494" s="6">
        <v>0</v>
      </c>
      <c r="AC494" s="7">
        <f>Table13[[#This Row],[gross]]-Table13[[#This Row],[budget]]</f>
        <v>-38359790</v>
      </c>
    </row>
    <row r="495" spans="1:29" ht="12.75">
      <c r="A495" s="6" t="s">
        <v>28</v>
      </c>
      <c r="B495" s="6" t="s">
        <v>1064</v>
      </c>
      <c r="C495" s="6">
        <v>357</v>
      </c>
      <c r="D495" s="6">
        <v>134</v>
      </c>
      <c r="E495" s="6">
        <v>0</v>
      </c>
      <c r="F495" s="6">
        <v>11000</v>
      </c>
      <c r="G495" s="6" t="s">
        <v>463</v>
      </c>
      <c r="H495" s="6">
        <v>15000</v>
      </c>
      <c r="I495" s="7">
        <v>83025853</v>
      </c>
      <c r="J495" s="6" t="s">
        <v>214</v>
      </c>
      <c r="K495" s="6" t="s">
        <v>373</v>
      </c>
      <c r="L495" s="6" t="s">
        <v>13586</v>
      </c>
      <c r="M495" s="6">
        <v>259837</v>
      </c>
      <c r="N495" s="6">
        <v>39789</v>
      </c>
      <c r="O495" s="6" t="s">
        <v>257</v>
      </c>
      <c r="P495" s="6">
        <v>0</v>
      </c>
      <c r="Q495" s="6" t="s">
        <v>13587</v>
      </c>
      <c r="R495" s="6" t="s">
        <v>13588</v>
      </c>
      <c r="S495" s="6">
        <v>2254</v>
      </c>
      <c r="T495" s="6" t="s">
        <v>37</v>
      </c>
      <c r="U495" s="6" t="s">
        <v>38</v>
      </c>
      <c r="V495" s="6" t="s">
        <v>585</v>
      </c>
      <c r="W495" s="7">
        <v>14000000</v>
      </c>
      <c r="X495" s="6">
        <v>2005</v>
      </c>
      <c r="Y495" s="6">
        <v>13000</v>
      </c>
      <c r="Z495" s="6">
        <v>7.7</v>
      </c>
      <c r="AA495" s="6">
        <v>1.85</v>
      </c>
      <c r="AB495" s="6">
        <v>13000</v>
      </c>
      <c r="AC495" s="7">
        <f>Table13[[#This Row],[gross]]-Table13[[#This Row],[budget]]</f>
        <v>69025853</v>
      </c>
    </row>
    <row r="496" spans="1:29" ht="12.75">
      <c r="A496" s="6" t="s">
        <v>28</v>
      </c>
      <c r="B496" s="6" t="s">
        <v>9914</v>
      </c>
      <c r="C496" s="6">
        <v>70</v>
      </c>
      <c r="D496" s="6">
        <v>100</v>
      </c>
      <c r="E496" s="6">
        <v>57</v>
      </c>
      <c r="F496" s="6">
        <v>92</v>
      </c>
      <c r="G496" s="6" t="s">
        <v>9915</v>
      </c>
      <c r="H496" s="6">
        <v>181</v>
      </c>
      <c r="I496" s="7">
        <v>10114315</v>
      </c>
      <c r="J496" s="6" t="s">
        <v>1924</v>
      </c>
      <c r="K496" s="6" t="s">
        <v>9916</v>
      </c>
      <c r="L496" s="6" t="s">
        <v>9917</v>
      </c>
      <c r="M496" s="6">
        <v>18693</v>
      </c>
      <c r="N496" s="6">
        <v>582</v>
      </c>
      <c r="O496" s="6" t="s">
        <v>9918</v>
      </c>
      <c r="P496" s="6">
        <v>0</v>
      </c>
      <c r="Q496" s="6" t="s">
        <v>9919</v>
      </c>
      <c r="R496" s="6" t="s">
        <v>9920</v>
      </c>
      <c r="S496" s="6">
        <v>187</v>
      </c>
      <c r="T496" s="6" t="s">
        <v>37</v>
      </c>
      <c r="U496" s="6" t="s">
        <v>38</v>
      </c>
      <c r="V496" s="6" t="s">
        <v>39</v>
      </c>
      <c r="W496" s="7">
        <v>25000000</v>
      </c>
      <c r="X496" s="6">
        <v>1999</v>
      </c>
      <c r="Y496" s="6">
        <v>151</v>
      </c>
      <c r="Z496" s="6">
        <v>6.4</v>
      </c>
      <c r="AA496" s="6">
        <v>2.35</v>
      </c>
      <c r="AB496" s="6">
        <v>0</v>
      </c>
      <c r="AC496" s="7">
        <f>Table13[[#This Row],[gross]]-Table13[[#This Row],[budget]]</f>
        <v>-14885685</v>
      </c>
    </row>
    <row r="497" spans="1:29" ht="12.75">
      <c r="A497" s="6" t="s">
        <v>28</v>
      </c>
      <c r="B497" s="6" t="s">
        <v>1340</v>
      </c>
      <c r="C497" s="6">
        <v>72</v>
      </c>
      <c r="D497" s="6">
        <v>108</v>
      </c>
      <c r="E497" s="6">
        <v>610</v>
      </c>
      <c r="F497" s="6">
        <v>461</v>
      </c>
      <c r="G497" s="6" t="s">
        <v>3705</v>
      </c>
      <c r="H497" s="6">
        <v>848</v>
      </c>
      <c r="I497" s="7">
        <v>70450000</v>
      </c>
      <c r="J497" s="6" t="s">
        <v>334</v>
      </c>
      <c r="K497" s="6" t="s">
        <v>470</v>
      </c>
      <c r="L497" s="6" t="s">
        <v>3706</v>
      </c>
      <c r="M497" s="6">
        <v>77390</v>
      </c>
      <c r="N497" s="6">
        <v>2913</v>
      </c>
      <c r="O497" s="6" t="s">
        <v>1348</v>
      </c>
      <c r="P497" s="6">
        <v>2</v>
      </c>
      <c r="Q497" s="6" t="s">
        <v>3707</v>
      </c>
      <c r="R497" s="6" t="s">
        <v>3708</v>
      </c>
      <c r="S497" s="6">
        <v>189</v>
      </c>
      <c r="T497" s="6" t="s">
        <v>37</v>
      </c>
      <c r="U497" s="6" t="s">
        <v>38</v>
      </c>
      <c r="V497" s="6" t="s">
        <v>585</v>
      </c>
      <c r="W497" s="7">
        <v>50000000</v>
      </c>
      <c r="X497" s="6">
        <v>1996</v>
      </c>
      <c r="Y497" s="6">
        <v>517</v>
      </c>
      <c r="Z497" s="6">
        <v>6</v>
      </c>
      <c r="AA497" s="6">
        <v>2.35</v>
      </c>
      <c r="AB497" s="6">
        <v>0</v>
      </c>
      <c r="AC497" s="7">
        <f>Table13[[#This Row],[gross]]-Table13[[#This Row],[budget]]</f>
        <v>20450000</v>
      </c>
    </row>
    <row r="498" spans="1:29" ht="12.75">
      <c r="A498" s="6" t="s">
        <v>28</v>
      </c>
      <c r="B498" s="6" t="s">
        <v>7572</v>
      </c>
      <c r="C498" s="6">
        <v>298</v>
      </c>
      <c r="D498" s="6">
        <v>109</v>
      </c>
      <c r="E498" s="6">
        <v>90</v>
      </c>
      <c r="F498" s="6">
        <v>344</v>
      </c>
      <c r="G498" s="6" t="s">
        <v>5077</v>
      </c>
      <c r="H498" s="6">
        <v>1000</v>
      </c>
      <c r="I498" s="7">
        <v>19692608</v>
      </c>
      <c r="J498" s="6" t="s">
        <v>2125</v>
      </c>
      <c r="K498" s="6" t="s">
        <v>7573</v>
      </c>
      <c r="L498" s="6" t="s">
        <v>7574</v>
      </c>
      <c r="M498" s="6">
        <v>63548</v>
      </c>
      <c r="N498" s="6">
        <v>2073</v>
      </c>
      <c r="O498" s="6" t="s">
        <v>7575</v>
      </c>
      <c r="P498" s="6">
        <v>3</v>
      </c>
      <c r="Q498" s="6" t="s">
        <v>7576</v>
      </c>
      <c r="R498" s="6" t="s">
        <v>7577</v>
      </c>
      <c r="S498" s="6">
        <v>134</v>
      </c>
      <c r="T498" s="6" t="s">
        <v>37</v>
      </c>
      <c r="U498" s="6" t="s">
        <v>38</v>
      </c>
      <c r="V498" s="6" t="s">
        <v>585</v>
      </c>
      <c r="W498" s="7">
        <v>35000000</v>
      </c>
      <c r="X498" s="6">
        <v>2013</v>
      </c>
      <c r="Y498" s="6">
        <v>412</v>
      </c>
      <c r="Z498" s="6">
        <v>6.2</v>
      </c>
      <c r="AA498" s="6">
        <v>2.35</v>
      </c>
      <c r="AB498" s="6">
        <v>0</v>
      </c>
      <c r="AC498" s="7">
        <f>Table13[[#This Row],[gross]]-Table13[[#This Row],[budget]]</f>
        <v>-15307392</v>
      </c>
    </row>
    <row r="499" spans="1:29" ht="12.75">
      <c r="A499" s="6" t="s">
        <v>28</v>
      </c>
      <c r="B499" s="6" t="s">
        <v>22416</v>
      </c>
      <c r="C499" s="6">
        <v>18</v>
      </c>
      <c r="D499" s="6">
        <v>90</v>
      </c>
      <c r="E499" s="6">
        <v>4</v>
      </c>
      <c r="F499" s="6">
        <v>218</v>
      </c>
      <c r="G499" s="6" t="s">
        <v>10594</v>
      </c>
      <c r="H499" s="6">
        <v>919</v>
      </c>
      <c r="I499" s="7">
        <v>13493</v>
      </c>
      <c r="J499" s="6" t="s">
        <v>3409</v>
      </c>
      <c r="K499" s="6" t="s">
        <v>2278</v>
      </c>
      <c r="L499" s="6" t="s">
        <v>22417</v>
      </c>
      <c r="M499" s="6">
        <v>531</v>
      </c>
      <c r="N499" s="6">
        <v>2288</v>
      </c>
      <c r="O499" s="6" t="s">
        <v>22418</v>
      </c>
      <c r="P499" s="6">
        <v>0</v>
      </c>
      <c r="Q499" s="6" t="s">
        <v>22419</v>
      </c>
      <c r="R499" s="6" t="s">
        <v>22420</v>
      </c>
      <c r="S499" s="6">
        <v>19</v>
      </c>
      <c r="T499" s="6" t="s">
        <v>37</v>
      </c>
      <c r="U499" s="6" t="s">
        <v>38</v>
      </c>
      <c r="V499" s="6" t="s">
        <v>585</v>
      </c>
      <c r="W499" s="7">
        <v>600000</v>
      </c>
      <c r="X499" s="6">
        <v>1998</v>
      </c>
      <c r="Y499" s="6">
        <v>711</v>
      </c>
      <c r="Z499" s="6">
        <v>6.6</v>
      </c>
      <c r="AA499" s="6">
        <v>1.85</v>
      </c>
      <c r="AB499" s="6">
        <v>51</v>
      </c>
      <c r="AC499" s="7">
        <f>Table13[[#This Row],[gross]]-Table13[[#This Row],[budget]]</f>
        <v>-586507</v>
      </c>
    </row>
    <row r="500" spans="1:29" ht="12.75">
      <c r="A500" s="6" t="s">
        <v>28</v>
      </c>
      <c r="B500" s="6" t="s">
        <v>16202</v>
      </c>
      <c r="C500" s="6">
        <v>41</v>
      </c>
      <c r="D500" s="6">
        <v>99</v>
      </c>
      <c r="E500" s="6">
        <v>30</v>
      </c>
      <c r="F500" s="6">
        <v>209</v>
      </c>
      <c r="G500" s="6" t="s">
        <v>16203</v>
      </c>
      <c r="H500" s="6">
        <v>480</v>
      </c>
      <c r="I500" s="7">
        <v>398420</v>
      </c>
      <c r="J500" s="6" t="s">
        <v>1935</v>
      </c>
      <c r="K500" s="6" t="s">
        <v>6277</v>
      </c>
      <c r="L500" s="6" t="s">
        <v>16204</v>
      </c>
      <c r="M500" s="6">
        <v>5049</v>
      </c>
      <c r="N500" s="6">
        <v>1234</v>
      </c>
      <c r="O500" s="6" t="s">
        <v>16205</v>
      </c>
      <c r="P500" s="6">
        <v>3</v>
      </c>
      <c r="Q500" s="6" t="s">
        <v>16206</v>
      </c>
      <c r="R500" s="6" t="s">
        <v>16207</v>
      </c>
      <c r="S500" s="6">
        <v>48</v>
      </c>
      <c r="T500" s="6" t="s">
        <v>37</v>
      </c>
      <c r="U500" s="6" t="s">
        <v>38</v>
      </c>
      <c r="V500" s="6" t="s">
        <v>585</v>
      </c>
      <c r="W500" s="7">
        <v>8000000</v>
      </c>
      <c r="X500" s="6">
        <v>2007</v>
      </c>
      <c r="Y500" s="6">
        <v>257</v>
      </c>
      <c r="Z500" s="6">
        <v>6.4</v>
      </c>
      <c r="AA500" s="6">
        <v>2.35</v>
      </c>
      <c r="AB500" s="6">
        <v>226</v>
      </c>
      <c r="AC500" s="7">
        <f>Table13[[#This Row],[gross]]-Table13[[#This Row],[budget]]</f>
        <v>-7601580</v>
      </c>
    </row>
    <row r="501" spans="1:29" ht="12.75">
      <c r="A501" s="6" t="s">
        <v>28</v>
      </c>
      <c r="B501" s="6" t="s">
        <v>14580</v>
      </c>
      <c r="C501" s="6">
        <v>351</v>
      </c>
      <c r="D501" s="6">
        <v>111</v>
      </c>
      <c r="E501" s="6">
        <v>34</v>
      </c>
      <c r="F501" s="6">
        <v>54</v>
      </c>
      <c r="G501" s="6" t="s">
        <v>14581</v>
      </c>
      <c r="H501" s="6">
        <v>838</v>
      </c>
      <c r="I501" s="7">
        <v>38317535</v>
      </c>
      <c r="J501" s="6" t="s">
        <v>214</v>
      </c>
      <c r="K501" s="6" t="s">
        <v>405</v>
      </c>
      <c r="L501" s="6" t="s">
        <v>14582</v>
      </c>
      <c r="M501" s="6">
        <v>73249</v>
      </c>
      <c r="N501" s="6">
        <v>995</v>
      </c>
      <c r="O501" s="6" t="s">
        <v>14583</v>
      </c>
      <c r="P501" s="6">
        <v>1</v>
      </c>
      <c r="Q501" s="6" t="s">
        <v>14584</v>
      </c>
      <c r="R501" s="6" t="s">
        <v>14585</v>
      </c>
      <c r="S501" s="6">
        <v>212</v>
      </c>
      <c r="T501" s="6" t="s">
        <v>37</v>
      </c>
      <c r="U501" s="6" t="s">
        <v>56</v>
      </c>
      <c r="V501" s="6" t="s">
        <v>39</v>
      </c>
      <c r="W501" s="7">
        <v>11000000</v>
      </c>
      <c r="X501" s="6">
        <v>2015</v>
      </c>
      <c r="Y501" s="6">
        <v>55</v>
      </c>
      <c r="Z501" s="6">
        <v>7.5</v>
      </c>
      <c r="AA501" s="6">
        <v>1.85</v>
      </c>
      <c r="AB501" s="6">
        <v>36000</v>
      </c>
      <c r="AC501" s="7">
        <f>Table13[[#This Row],[gross]]-Table13[[#This Row],[budget]]</f>
        <v>27317535</v>
      </c>
    </row>
    <row r="502" spans="1:29" ht="12.75">
      <c r="A502" s="6" t="s">
        <v>28</v>
      </c>
      <c r="B502" s="6" t="s">
        <v>3098</v>
      </c>
      <c r="C502" s="6">
        <v>197</v>
      </c>
      <c r="D502" s="6">
        <v>132</v>
      </c>
      <c r="E502" s="6">
        <v>847</v>
      </c>
      <c r="F502" s="6">
        <v>625</v>
      </c>
      <c r="G502" s="6" t="s">
        <v>2663</v>
      </c>
      <c r="H502" s="6">
        <v>3000</v>
      </c>
      <c r="I502" s="7">
        <v>27154426</v>
      </c>
      <c r="J502" s="6" t="s">
        <v>2125</v>
      </c>
      <c r="K502" s="6" t="s">
        <v>252</v>
      </c>
      <c r="L502" s="6" t="s">
        <v>12252</v>
      </c>
      <c r="M502" s="6">
        <v>52852</v>
      </c>
      <c r="N502" s="6">
        <v>6317</v>
      </c>
      <c r="O502" s="6" t="s">
        <v>1788</v>
      </c>
      <c r="P502" s="6">
        <v>1</v>
      </c>
      <c r="Q502" s="6" t="s">
        <v>12253</v>
      </c>
      <c r="R502" s="6" t="s">
        <v>12254</v>
      </c>
      <c r="S502" s="6">
        <v>138</v>
      </c>
      <c r="T502" s="6" t="s">
        <v>37</v>
      </c>
      <c r="U502" s="6" t="s">
        <v>38</v>
      </c>
      <c r="V502" s="6" t="s">
        <v>585</v>
      </c>
      <c r="W502" s="7">
        <v>17000000</v>
      </c>
      <c r="X502" s="6">
        <v>2009</v>
      </c>
      <c r="Y502" s="6">
        <v>960</v>
      </c>
      <c r="Z502" s="6">
        <v>6.7</v>
      </c>
      <c r="AA502" s="6">
        <v>2.35</v>
      </c>
      <c r="AB502" s="6">
        <v>4000</v>
      </c>
      <c r="AC502" s="7">
        <f>Table13[[#This Row],[gross]]-Table13[[#This Row],[budget]]</f>
        <v>10154426</v>
      </c>
    </row>
    <row r="503" spans="1:29" ht="12.75">
      <c r="A503" s="6" t="s">
        <v>28</v>
      </c>
      <c r="B503" s="6" t="s">
        <v>14365</v>
      </c>
      <c r="C503" s="6">
        <v>81</v>
      </c>
      <c r="D503" s="6">
        <v>114</v>
      </c>
      <c r="E503" s="6">
        <v>0</v>
      </c>
      <c r="F503" s="6">
        <v>403</v>
      </c>
      <c r="G503" s="6" t="s">
        <v>9095</v>
      </c>
      <c r="H503" s="6">
        <v>865</v>
      </c>
      <c r="I503" s="7">
        <v>447750</v>
      </c>
      <c r="J503" s="6" t="s">
        <v>2125</v>
      </c>
      <c r="K503" s="6" t="s">
        <v>5969</v>
      </c>
      <c r="L503" s="6" t="s">
        <v>14366</v>
      </c>
      <c r="M503" s="6">
        <v>18520</v>
      </c>
      <c r="N503" s="6">
        <v>2126</v>
      </c>
      <c r="O503" s="6" t="s">
        <v>14367</v>
      </c>
      <c r="P503" s="6">
        <v>0</v>
      </c>
      <c r="Q503" s="6" t="s">
        <v>14368</v>
      </c>
      <c r="R503" s="6" t="s">
        <v>14369</v>
      </c>
      <c r="S503" s="6">
        <v>133</v>
      </c>
      <c r="T503" s="6" t="s">
        <v>37</v>
      </c>
      <c r="U503" s="6" t="s">
        <v>38</v>
      </c>
      <c r="V503" s="6" t="s">
        <v>585</v>
      </c>
      <c r="W503" s="7">
        <v>10000000</v>
      </c>
      <c r="X503" s="6">
        <v>2000</v>
      </c>
      <c r="Y503" s="6">
        <v>685</v>
      </c>
      <c r="Z503" s="6">
        <v>7.2</v>
      </c>
      <c r="AA503" s="6">
        <v>1.85</v>
      </c>
      <c r="AB503" s="6">
        <v>0</v>
      </c>
      <c r="AC503" s="7">
        <f>Table13[[#This Row],[gross]]-Table13[[#This Row],[budget]]</f>
        <v>-9552250</v>
      </c>
    </row>
    <row r="504" spans="1:29" ht="12.75">
      <c r="A504" s="6" t="s">
        <v>28</v>
      </c>
      <c r="B504" s="6" t="s">
        <v>20652</v>
      </c>
      <c r="C504" s="6">
        <v>10</v>
      </c>
      <c r="D504" s="6">
        <v>89</v>
      </c>
      <c r="E504" s="6">
        <v>47</v>
      </c>
      <c r="F504" s="6">
        <v>585</v>
      </c>
      <c r="G504" s="6" t="s">
        <v>20653</v>
      </c>
      <c r="H504" s="6">
        <v>628</v>
      </c>
      <c r="I504" s="7">
        <v>444044</v>
      </c>
      <c r="J504" s="6" t="s">
        <v>3409</v>
      </c>
      <c r="K504" s="6" t="s">
        <v>7436</v>
      </c>
      <c r="L504" s="6" t="s">
        <v>20654</v>
      </c>
      <c r="M504" s="6">
        <v>744</v>
      </c>
      <c r="N504" s="6">
        <v>4249</v>
      </c>
      <c r="O504" s="6" t="s">
        <v>5227</v>
      </c>
      <c r="P504" s="6">
        <v>6</v>
      </c>
      <c r="Q504" s="6" t="s">
        <v>20655</v>
      </c>
      <c r="R504" s="6" t="s">
        <v>20656</v>
      </c>
      <c r="S504" s="6">
        <v>19</v>
      </c>
      <c r="T504" s="6" t="s">
        <v>37</v>
      </c>
      <c r="U504" s="6" t="s">
        <v>38</v>
      </c>
      <c r="V504" s="6" t="s">
        <v>585</v>
      </c>
      <c r="W504" s="7">
        <v>1900000</v>
      </c>
      <c r="X504" s="6">
        <v>2015</v>
      </c>
      <c r="Y504" s="6">
        <v>606</v>
      </c>
      <c r="Z504" s="6">
        <v>7.2</v>
      </c>
      <c r="AA504" s="6">
        <v>1.85</v>
      </c>
      <c r="AB504" s="6">
        <v>1000</v>
      </c>
      <c r="AC504" s="7">
        <f>Table13[[#This Row],[gross]]-Table13[[#This Row],[budget]]</f>
        <v>-1455956</v>
      </c>
    </row>
    <row r="505" spans="1:29" ht="12.75">
      <c r="A505" s="6" t="s">
        <v>28</v>
      </c>
      <c r="B505" s="6" t="s">
        <v>5423</v>
      </c>
      <c r="C505" s="6">
        <v>217</v>
      </c>
      <c r="D505" s="6">
        <v>105</v>
      </c>
      <c r="E505" s="6">
        <v>260</v>
      </c>
      <c r="F505" s="6">
        <v>3000</v>
      </c>
      <c r="G505" s="6" t="s">
        <v>373</v>
      </c>
      <c r="H505" s="6">
        <v>20000</v>
      </c>
      <c r="I505" s="7">
        <v>28501651</v>
      </c>
      <c r="J505" s="6" t="s">
        <v>4075</v>
      </c>
      <c r="K505" s="6" t="s">
        <v>841</v>
      </c>
      <c r="L505" s="6" t="s">
        <v>9302</v>
      </c>
      <c r="M505" s="6">
        <v>88035</v>
      </c>
      <c r="N505" s="6">
        <v>42473</v>
      </c>
      <c r="O505" s="6" t="s">
        <v>2624</v>
      </c>
      <c r="P505" s="6">
        <v>0</v>
      </c>
      <c r="Q505" s="6" t="s">
        <v>9303</v>
      </c>
      <c r="R505" s="6" t="s">
        <v>9304</v>
      </c>
      <c r="S505" s="6">
        <v>201</v>
      </c>
      <c r="T505" s="6" t="s">
        <v>37</v>
      </c>
      <c r="U505" s="6" t="s">
        <v>38</v>
      </c>
      <c r="V505" s="6" t="s">
        <v>585</v>
      </c>
      <c r="W505" s="7">
        <v>26000000</v>
      </c>
      <c r="X505" s="6">
        <v>2009</v>
      </c>
      <c r="Y505" s="6">
        <v>15000</v>
      </c>
      <c r="Z505" s="6">
        <v>7.1</v>
      </c>
      <c r="AA505" s="6">
        <v>2.35</v>
      </c>
      <c r="AB505" s="6">
        <v>10000</v>
      </c>
      <c r="AC505" s="7">
        <f>Table13[[#This Row],[gross]]-Table13[[#This Row],[budget]]</f>
        <v>2501651</v>
      </c>
    </row>
    <row r="506" spans="1:29" ht="12.75">
      <c r="A506" s="6" t="s">
        <v>28</v>
      </c>
      <c r="B506" s="6" t="s">
        <v>13454</v>
      </c>
      <c r="C506" s="6">
        <v>37</v>
      </c>
      <c r="D506" s="6">
        <v>109</v>
      </c>
      <c r="E506" s="6">
        <v>44</v>
      </c>
      <c r="F506" s="6">
        <v>458</v>
      </c>
      <c r="G506" s="6" t="s">
        <v>2232</v>
      </c>
      <c r="H506" s="6">
        <v>1000</v>
      </c>
      <c r="I506" s="7">
        <v>27362712</v>
      </c>
      <c r="J506" s="6" t="s">
        <v>5788</v>
      </c>
      <c r="K506" s="6" t="s">
        <v>2815</v>
      </c>
      <c r="L506" s="6" t="s">
        <v>16008</v>
      </c>
      <c r="M506" s="6">
        <v>5971</v>
      </c>
      <c r="N506" s="6">
        <v>3199</v>
      </c>
      <c r="O506" s="6" t="s">
        <v>7599</v>
      </c>
      <c r="P506" s="6">
        <v>1</v>
      </c>
      <c r="Q506" s="6" t="s">
        <v>16009</v>
      </c>
      <c r="R506" s="6" t="s">
        <v>16010</v>
      </c>
      <c r="S506" s="6">
        <v>60</v>
      </c>
      <c r="T506" s="6" t="s">
        <v>37</v>
      </c>
      <c r="U506" s="6" t="s">
        <v>38</v>
      </c>
      <c r="V506" s="6" t="s">
        <v>39</v>
      </c>
      <c r="W506" s="7">
        <v>8000000</v>
      </c>
      <c r="X506" s="6">
        <v>2002</v>
      </c>
      <c r="Y506" s="6">
        <v>886</v>
      </c>
      <c r="Z506" s="6">
        <v>6.5</v>
      </c>
      <c r="AA506" s="6">
        <v>1.85</v>
      </c>
      <c r="AB506" s="6">
        <v>0</v>
      </c>
      <c r="AC506" s="7">
        <f>Table13[[#This Row],[gross]]-Table13[[#This Row],[budget]]</f>
        <v>19362712</v>
      </c>
    </row>
    <row r="507" spans="1:29" ht="12.75">
      <c r="A507" s="6" t="s">
        <v>28</v>
      </c>
      <c r="B507" s="6" t="s">
        <v>514</v>
      </c>
      <c r="C507" s="6">
        <v>191</v>
      </c>
      <c r="D507" s="6">
        <v>101</v>
      </c>
      <c r="E507" s="6">
        <v>293</v>
      </c>
      <c r="F507" s="6">
        <v>1000</v>
      </c>
      <c r="G507" s="6" t="s">
        <v>518</v>
      </c>
      <c r="H507" s="6">
        <v>11000</v>
      </c>
      <c r="I507" s="7">
        <v>242589580</v>
      </c>
      <c r="J507" s="6" t="s">
        <v>2527</v>
      </c>
      <c r="K507" s="6" t="s">
        <v>466</v>
      </c>
      <c r="L507" s="6" t="s">
        <v>2528</v>
      </c>
      <c r="M507" s="6">
        <v>296904</v>
      </c>
      <c r="N507" s="6">
        <v>21276</v>
      </c>
      <c r="O507" s="6" t="s">
        <v>1183</v>
      </c>
      <c r="P507" s="6">
        <v>1</v>
      </c>
      <c r="Q507" s="6" t="s">
        <v>2529</v>
      </c>
      <c r="R507" s="6" t="s">
        <v>2530</v>
      </c>
      <c r="S507" s="6">
        <v>604</v>
      </c>
      <c r="T507" s="6" t="s">
        <v>37</v>
      </c>
      <c r="U507" s="6" t="s">
        <v>38</v>
      </c>
      <c r="V507" s="6" t="s">
        <v>39</v>
      </c>
      <c r="W507" s="7">
        <v>81000000</v>
      </c>
      <c r="X507" s="6">
        <v>2003</v>
      </c>
      <c r="Y507" s="6">
        <v>7000</v>
      </c>
      <c r="Z507" s="6">
        <v>6.7</v>
      </c>
      <c r="AA507" s="6">
        <v>1.85</v>
      </c>
      <c r="AB507" s="6">
        <v>0</v>
      </c>
      <c r="AC507" s="7">
        <f>Table13[[#This Row],[gross]]-Table13[[#This Row],[budget]]</f>
        <v>161589580</v>
      </c>
    </row>
    <row r="508" spans="1:29" ht="12.75">
      <c r="A508" s="6" t="s">
        <v>28</v>
      </c>
      <c r="B508" s="6" t="s">
        <v>3722</v>
      </c>
      <c r="C508" s="6">
        <v>288</v>
      </c>
      <c r="D508" s="6">
        <v>81</v>
      </c>
      <c r="E508" s="6">
        <v>119</v>
      </c>
      <c r="F508" s="6">
        <v>412</v>
      </c>
      <c r="G508" s="6" t="s">
        <v>1988</v>
      </c>
      <c r="H508" s="6">
        <v>468</v>
      </c>
      <c r="I508" s="7">
        <v>59992760</v>
      </c>
      <c r="J508" s="6" t="s">
        <v>1671</v>
      </c>
      <c r="K508" s="6" t="s">
        <v>6137</v>
      </c>
      <c r="L508" s="6" t="s">
        <v>6138</v>
      </c>
      <c r="M508" s="6">
        <v>119622</v>
      </c>
      <c r="N508" s="6">
        <v>2134</v>
      </c>
      <c r="O508" s="6" t="s">
        <v>6139</v>
      </c>
      <c r="P508" s="6">
        <v>1</v>
      </c>
      <c r="Q508" s="6" t="s">
        <v>6140</v>
      </c>
      <c r="R508" s="6" t="s">
        <v>6141</v>
      </c>
      <c r="S508" s="6">
        <v>396</v>
      </c>
      <c r="T508" s="6" t="s">
        <v>37</v>
      </c>
      <c r="U508" s="6" t="s">
        <v>38</v>
      </c>
      <c r="V508" s="6" t="s">
        <v>585</v>
      </c>
      <c r="W508" s="7">
        <v>42000000</v>
      </c>
      <c r="X508" s="6">
        <v>2009</v>
      </c>
      <c r="Y508" s="6">
        <v>442</v>
      </c>
      <c r="Z508" s="6">
        <v>5.8</v>
      </c>
      <c r="AA508" s="6">
        <v>1.85</v>
      </c>
      <c r="AB508" s="6">
        <v>0</v>
      </c>
      <c r="AC508" s="7">
        <f>Table13[[#This Row],[gross]]-Table13[[#This Row],[budget]]</f>
        <v>17992760</v>
      </c>
    </row>
    <row r="509" spans="1:29" ht="12.75">
      <c r="A509" s="6" t="s">
        <v>28</v>
      </c>
      <c r="B509" s="6" t="s">
        <v>13811</v>
      </c>
      <c r="C509" s="6">
        <v>47</v>
      </c>
      <c r="D509" s="6">
        <v>84</v>
      </c>
      <c r="E509" s="6">
        <v>2</v>
      </c>
      <c r="F509" s="6">
        <v>690</v>
      </c>
      <c r="G509" s="6" t="s">
        <v>11308</v>
      </c>
      <c r="H509" s="6">
        <v>15000</v>
      </c>
      <c r="I509" s="7">
        <v>5002310</v>
      </c>
      <c r="J509" s="6" t="s">
        <v>13812</v>
      </c>
      <c r="K509" s="6" t="s">
        <v>373</v>
      </c>
      <c r="L509" s="6" t="s">
        <v>13813</v>
      </c>
      <c r="M509" s="6">
        <v>25541</v>
      </c>
      <c r="N509" s="6">
        <v>18864</v>
      </c>
      <c r="O509" s="6" t="s">
        <v>7689</v>
      </c>
      <c r="P509" s="6">
        <v>0</v>
      </c>
      <c r="Q509" s="6" t="s">
        <v>13814</v>
      </c>
      <c r="R509" s="6" t="s">
        <v>13815</v>
      </c>
      <c r="S509" s="6">
        <v>181</v>
      </c>
      <c r="T509" s="6" t="s">
        <v>37</v>
      </c>
      <c r="U509" s="6" t="s">
        <v>38</v>
      </c>
      <c r="V509" s="6" t="s">
        <v>39</v>
      </c>
      <c r="W509" s="7">
        <v>13000000</v>
      </c>
      <c r="X509" s="6">
        <v>2001</v>
      </c>
      <c r="Y509" s="6">
        <v>816</v>
      </c>
      <c r="Z509" s="6">
        <v>5.6</v>
      </c>
      <c r="AA509" s="6">
        <v>2.35</v>
      </c>
      <c r="AB509" s="6">
        <v>0</v>
      </c>
      <c r="AC509" s="7">
        <f>Table13[[#This Row],[gross]]-Table13[[#This Row],[budget]]</f>
        <v>-7997690</v>
      </c>
    </row>
    <row r="510" spans="1:29" ht="12.75">
      <c r="A510" s="6" t="s">
        <v>28</v>
      </c>
      <c r="B510" s="6" t="s">
        <v>15216</v>
      </c>
      <c r="C510" s="6">
        <v>49</v>
      </c>
      <c r="D510" s="6">
        <v>97</v>
      </c>
      <c r="E510" s="6">
        <v>105</v>
      </c>
      <c r="F510" s="6">
        <v>269</v>
      </c>
      <c r="G510" s="6" t="s">
        <v>2182</v>
      </c>
      <c r="H510" s="6">
        <v>982</v>
      </c>
      <c r="I510" s="7">
        <v>2331318</v>
      </c>
      <c r="J510" s="6" t="s">
        <v>1671</v>
      </c>
      <c r="K510" s="6" t="s">
        <v>1121</v>
      </c>
      <c r="L510" s="6" t="s">
        <v>15217</v>
      </c>
      <c r="M510" s="6">
        <v>9541</v>
      </c>
      <c r="N510" s="6">
        <v>2603</v>
      </c>
      <c r="O510" s="6" t="s">
        <v>2719</v>
      </c>
      <c r="P510" s="6">
        <v>1</v>
      </c>
      <c r="Q510" s="6" t="s">
        <v>15218</v>
      </c>
      <c r="R510" s="6" t="s">
        <v>15219</v>
      </c>
      <c r="S510" s="6">
        <v>64</v>
      </c>
      <c r="T510" s="6" t="s">
        <v>37</v>
      </c>
      <c r="U510" s="6" t="s">
        <v>38</v>
      </c>
      <c r="V510" s="6" t="s">
        <v>585</v>
      </c>
      <c r="W510" s="7">
        <v>10000000</v>
      </c>
      <c r="X510" s="6">
        <v>2011</v>
      </c>
      <c r="Y510" s="6">
        <v>503</v>
      </c>
      <c r="Z510" s="6">
        <v>3.3</v>
      </c>
      <c r="AA510" s="6">
        <v>1.85</v>
      </c>
      <c r="AB510" s="6">
        <v>0</v>
      </c>
      <c r="AC510" s="7">
        <f>Table13[[#This Row],[gross]]-Table13[[#This Row],[budget]]</f>
        <v>-7668682</v>
      </c>
    </row>
    <row r="511" spans="1:29" ht="12.75">
      <c r="A511" s="6" t="s">
        <v>28</v>
      </c>
      <c r="B511" s="6" t="s">
        <v>18660</v>
      </c>
      <c r="C511" s="6">
        <v>26</v>
      </c>
      <c r="D511" s="6">
        <v>120</v>
      </c>
      <c r="E511" s="6">
        <v>45</v>
      </c>
      <c r="F511" s="6">
        <v>69</v>
      </c>
      <c r="G511" s="6" t="s">
        <v>18661</v>
      </c>
      <c r="H511" s="6">
        <v>623</v>
      </c>
      <c r="I511" s="7">
        <v>100412</v>
      </c>
      <c r="J511" s="6" t="s">
        <v>3409</v>
      </c>
      <c r="K511" s="6" t="s">
        <v>18662</v>
      </c>
      <c r="L511" s="6" t="s">
        <v>18663</v>
      </c>
      <c r="M511" s="6">
        <v>2112</v>
      </c>
      <c r="N511" s="6">
        <v>824</v>
      </c>
      <c r="O511" s="6" t="s">
        <v>18664</v>
      </c>
      <c r="P511" s="6">
        <v>0</v>
      </c>
      <c r="R511" s="6" t="s">
        <v>18665</v>
      </c>
      <c r="S511" s="6">
        <v>7</v>
      </c>
      <c r="T511" s="6" t="s">
        <v>8731</v>
      </c>
      <c r="U511" s="6" t="s">
        <v>2913</v>
      </c>
      <c r="V511" s="6" t="s">
        <v>39</v>
      </c>
      <c r="W511" s="7">
        <v>4000000</v>
      </c>
      <c r="X511" s="6">
        <v>2013</v>
      </c>
      <c r="Y511" s="6">
        <v>85</v>
      </c>
      <c r="Z511" s="6">
        <v>7.7</v>
      </c>
      <c r="AA511" s="6">
        <v>2.35</v>
      </c>
      <c r="AB511" s="6">
        <v>0</v>
      </c>
      <c r="AC511" s="7">
        <f>Table13[[#This Row],[gross]]-Table13[[#This Row],[budget]]</f>
        <v>-3899588</v>
      </c>
    </row>
    <row r="512" spans="1:29" ht="12.75">
      <c r="A512" s="6" t="s">
        <v>28</v>
      </c>
      <c r="B512" s="6" t="s">
        <v>13975</v>
      </c>
      <c r="C512" s="6">
        <v>106</v>
      </c>
      <c r="D512" s="6">
        <v>110</v>
      </c>
      <c r="E512" s="6">
        <v>787</v>
      </c>
      <c r="F512" s="6">
        <v>642</v>
      </c>
      <c r="G512" s="6" t="s">
        <v>13975</v>
      </c>
      <c r="H512" s="6">
        <v>1000</v>
      </c>
      <c r="I512" s="7">
        <v>2365931</v>
      </c>
      <c r="J512" s="6" t="s">
        <v>3124</v>
      </c>
      <c r="K512" s="6" t="s">
        <v>3980</v>
      </c>
      <c r="L512" s="6" t="s">
        <v>20925</v>
      </c>
      <c r="M512" s="6">
        <v>36657</v>
      </c>
      <c r="N512" s="6">
        <v>4762</v>
      </c>
      <c r="O512" s="6" t="s">
        <v>12331</v>
      </c>
      <c r="P512" s="6">
        <v>2</v>
      </c>
      <c r="Q512" s="6" t="s">
        <v>20926</v>
      </c>
      <c r="R512" s="6" t="s">
        <v>20927</v>
      </c>
      <c r="S512" s="6">
        <v>318</v>
      </c>
      <c r="T512" s="6" t="s">
        <v>37</v>
      </c>
      <c r="U512" s="6" t="s">
        <v>38</v>
      </c>
      <c r="V512" s="6" t="s">
        <v>585</v>
      </c>
      <c r="W512" s="7">
        <v>1500000</v>
      </c>
      <c r="X512" s="6">
        <v>1998</v>
      </c>
      <c r="Y512" s="6">
        <v>787</v>
      </c>
      <c r="Z512" s="6">
        <v>7.5</v>
      </c>
      <c r="AA512" s="6">
        <v>1.85</v>
      </c>
      <c r="AB512" s="6">
        <v>0</v>
      </c>
      <c r="AC512" s="7">
        <f>Table13[[#This Row],[gross]]-Table13[[#This Row],[budget]]</f>
        <v>865931</v>
      </c>
    </row>
    <row r="513" spans="1:29" ht="12.75">
      <c r="A513" s="6" t="s">
        <v>28</v>
      </c>
      <c r="B513" s="6" t="s">
        <v>12044</v>
      </c>
      <c r="C513" s="6">
        <v>109</v>
      </c>
      <c r="D513" s="6">
        <v>98</v>
      </c>
      <c r="E513" s="6">
        <v>34</v>
      </c>
      <c r="F513" s="6">
        <v>730</v>
      </c>
      <c r="G513" s="6" t="s">
        <v>1319</v>
      </c>
      <c r="H513" s="6">
        <v>936</v>
      </c>
      <c r="I513" s="7">
        <v>353743</v>
      </c>
      <c r="J513" s="6" t="s">
        <v>13228</v>
      </c>
      <c r="K513" s="6" t="s">
        <v>2324</v>
      </c>
      <c r="L513" s="6" t="s">
        <v>13229</v>
      </c>
      <c r="M513" s="6">
        <v>20730</v>
      </c>
      <c r="N513" s="6">
        <v>3578</v>
      </c>
      <c r="O513" s="6" t="s">
        <v>3700</v>
      </c>
      <c r="P513" s="6">
        <v>1</v>
      </c>
      <c r="Q513" s="6" t="s">
        <v>13230</v>
      </c>
      <c r="R513" s="6" t="s">
        <v>13231</v>
      </c>
      <c r="S513" s="6">
        <v>111</v>
      </c>
      <c r="T513" s="6" t="s">
        <v>37</v>
      </c>
      <c r="U513" s="6" t="s">
        <v>56</v>
      </c>
      <c r="V513" s="6" t="s">
        <v>585</v>
      </c>
      <c r="W513" s="7">
        <v>15000000</v>
      </c>
      <c r="X513" s="6">
        <v>2001</v>
      </c>
      <c r="Y513" s="6">
        <v>826</v>
      </c>
      <c r="Z513" s="6">
        <v>6.9</v>
      </c>
      <c r="AA513" s="6">
        <v>2.35</v>
      </c>
      <c r="AB513" s="6">
        <v>664</v>
      </c>
      <c r="AC513" s="7">
        <f>Table13[[#This Row],[gross]]-Table13[[#This Row],[budget]]</f>
        <v>-14646257</v>
      </c>
    </row>
    <row r="514" spans="1:29" ht="12.75">
      <c r="A514" s="6" t="s">
        <v>28</v>
      </c>
      <c r="B514" s="6" t="s">
        <v>4356</v>
      </c>
      <c r="C514" s="6">
        <v>279</v>
      </c>
      <c r="D514" s="6">
        <v>92</v>
      </c>
      <c r="E514" s="6">
        <v>394</v>
      </c>
      <c r="F514" s="6">
        <v>565</v>
      </c>
      <c r="G514" s="6" t="s">
        <v>4845</v>
      </c>
      <c r="H514" s="6">
        <v>13000</v>
      </c>
      <c r="I514" s="7">
        <v>9483821</v>
      </c>
      <c r="J514" s="6" t="s">
        <v>59</v>
      </c>
      <c r="K514" s="6" t="s">
        <v>1784</v>
      </c>
      <c r="L514" s="6" t="s">
        <v>4846</v>
      </c>
      <c r="M514" s="6">
        <v>39247</v>
      </c>
      <c r="N514" s="6">
        <v>25418</v>
      </c>
      <c r="O514" s="6" t="s">
        <v>4847</v>
      </c>
      <c r="P514" s="6">
        <v>3</v>
      </c>
      <c r="Q514" s="6" t="s">
        <v>4848</v>
      </c>
      <c r="R514" s="6" t="s">
        <v>4849</v>
      </c>
      <c r="S514" s="6">
        <v>131</v>
      </c>
      <c r="T514" s="6" t="s">
        <v>37</v>
      </c>
      <c r="U514" s="6" t="s">
        <v>38</v>
      </c>
      <c r="V514" s="6" t="s">
        <v>585</v>
      </c>
      <c r="W514" s="7">
        <v>55000000</v>
      </c>
      <c r="X514" s="6">
        <v>2012</v>
      </c>
      <c r="Y514" s="6">
        <v>11000</v>
      </c>
      <c r="Z514" s="6">
        <v>5.7</v>
      </c>
      <c r="AA514" s="6">
        <v>1.85</v>
      </c>
      <c r="AB514" s="6">
        <v>10000</v>
      </c>
      <c r="AC514" s="7">
        <f>Table13[[#This Row],[gross]]-Table13[[#This Row],[budget]]</f>
        <v>-45516179</v>
      </c>
    </row>
    <row r="515" spans="1:29" ht="12.75">
      <c r="A515" s="6" t="s">
        <v>28</v>
      </c>
      <c r="B515" s="6" t="s">
        <v>4972</v>
      </c>
      <c r="C515" s="6">
        <v>127</v>
      </c>
      <c r="D515" s="6">
        <v>104</v>
      </c>
      <c r="E515" s="6">
        <v>13</v>
      </c>
      <c r="F515" s="6">
        <v>343</v>
      </c>
      <c r="G515" s="6" t="s">
        <v>752</v>
      </c>
      <c r="H515" s="6">
        <v>961</v>
      </c>
      <c r="I515" s="7">
        <v>23020488</v>
      </c>
      <c r="J515" s="6" t="s">
        <v>1258</v>
      </c>
      <c r="K515" s="6" t="s">
        <v>748</v>
      </c>
      <c r="L515" s="6" t="s">
        <v>4973</v>
      </c>
      <c r="M515" s="6">
        <v>42324</v>
      </c>
      <c r="N515" s="6">
        <v>2422</v>
      </c>
      <c r="O515" s="6" t="s">
        <v>4974</v>
      </c>
      <c r="P515" s="6">
        <v>3</v>
      </c>
      <c r="Q515" s="6" t="s">
        <v>4975</v>
      </c>
      <c r="R515" s="6" t="s">
        <v>4976</v>
      </c>
      <c r="S515" s="6">
        <v>180</v>
      </c>
      <c r="T515" s="6" t="s">
        <v>37</v>
      </c>
      <c r="U515" s="6" t="s">
        <v>38</v>
      </c>
      <c r="V515" s="6" t="s">
        <v>39</v>
      </c>
      <c r="W515" s="7">
        <v>52000000</v>
      </c>
      <c r="X515" s="6">
        <v>2003</v>
      </c>
      <c r="Y515" s="6">
        <v>691</v>
      </c>
      <c r="Z515" s="6">
        <v>5.5</v>
      </c>
      <c r="AA515" s="6">
        <v>2.35</v>
      </c>
      <c r="AB515" s="6">
        <v>846</v>
      </c>
      <c r="AC515" s="7">
        <f>Table13[[#This Row],[gross]]-Table13[[#This Row],[budget]]</f>
        <v>-28979512</v>
      </c>
    </row>
    <row r="516" spans="1:29" ht="12.75">
      <c r="A516" s="6" t="s">
        <v>28</v>
      </c>
      <c r="B516" s="6" t="s">
        <v>4003</v>
      </c>
      <c r="C516" s="6">
        <v>67</v>
      </c>
      <c r="D516" s="6">
        <v>98</v>
      </c>
      <c r="E516" s="6">
        <v>11000</v>
      </c>
      <c r="F516" s="6">
        <v>967</v>
      </c>
      <c r="G516" s="6" t="s">
        <v>1653</v>
      </c>
      <c r="H516" s="6">
        <v>1000</v>
      </c>
      <c r="I516" s="7">
        <v>13383737</v>
      </c>
      <c r="J516" s="6" t="s">
        <v>1009</v>
      </c>
      <c r="K516" s="6" t="s">
        <v>393</v>
      </c>
      <c r="L516" s="6" t="s">
        <v>11180</v>
      </c>
      <c r="M516" s="6">
        <v>29385</v>
      </c>
      <c r="N516" s="6">
        <v>4302</v>
      </c>
      <c r="O516" s="6" t="s">
        <v>4195</v>
      </c>
      <c r="P516" s="6">
        <v>4</v>
      </c>
      <c r="Q516" s="6" t="s">
        <v>11181</v>
      </c>
      <c r="R516" s="6" t="s">
        <v>11182</v>
      </c>
      <c r="S516" s="6">
        <v>86</v>
      </c>
      <c r="T516" s="6" t="s">
        <v>37</v>
      </c>
      <c r="U516" s="6" t="s">
        <v>38</v>
      </c>
      <c r="V516" s="6" t="s">
        <v>585</v>
      </c>
      <c r="W516" s="7">
        <v>20000000</v>
      </c>
      <c r="X516" s="6">
        <v>1994</v>
      </c>
      <c r="Y516" s="6">
        <v>979</v>
      </c>
      <c r="Z516" s="6">
        <v>7.5</v>
      </c>
      <c r="AA516" s="6">
        <v>1.85</v>
      </c>
      <c r="AB516" s="6">
        <v>979</v>
      </c>
      <c r="AC516" s="7">
        <f>Table13[[#This Row],[gross]]-Table13[[#This Row],[budget]]</f>
        <v>-6616263</v>
      </c>
    </row>
    <row r="517" spans="1:29" ht="12.75">
      <c r="A517" s="6" t="s">
        <v>28</v>
      </c>
      <c r="B517" s="6" t="s">
        <v>1680</v>
      </c>
      <c r="C517" s="6">
        <v>110</v>
      </c>
      <c r="D517" s="6">
        <v>108</v>
      </c>
      <c r="E517" s="6">
        <v>631</v>
      </c>
      <c r="F517" s="6">
        <v>95</v>
      </c>
      <c r="G517" s="6" t="s">
        <v>8466</v>
      </c>
      <c r="H517" s="6">
        <v>631</v>
      </c>
      <c r="I517" s="7">
        <v>26525834</v>
      </c>
      <c r="J517" s="6" t="s">
        <v>1415</v>
      </c>
      <c r="K517" s="6" t="s">
        <v>1680</v>
      </c>
      <c r="L517" s="6" t="s">
        <v>8467</v>
      </c>
      <c r="M517" s="6">
        <v>21998</v>
      </c>
      <c r="N517" s="6">
        <v>1023</v>
      </c>
      <c r="O517" s="6" t="s">
        <v>8468</v>
      </c>
      <c r="P517" s="6">
        <v>1</v>
      </c>
      <c r="Q517" s="6" t="s">
        <v>8469</v>
      </c>
      <c r="R517" s="6" t="s">
        <v>8470</v>
      </c>
      <c r="S517" s="6">
        <v>227</v>
      </c>
      <c r="T517" s="6" t="s">
        <v>37</v>
      </c>
      <c r="U517" s="6" t="s">
        <v>38</v>
      </c>
      <c r="V517" s="6" t="s">
        <v>585</v>
      </c>
      <c r="W517" s="7">
        <v>30000000</v>
      </c>
      <c r="X517" s="6">
        <v>1998</v>
      </c>
      <c r="Y517" s="6">
        <v>199</v>
      </c>
      <c r="Z517" s="6">
        <v>6.8</v>
      </c>
      <c r="AA517" s="6">
        <v>1.85</v>
      </c>
      <c r="AB517" s="6">
        <v>0</v>
      </c>
      <c r="AC517" s="7">
        <f>Table13[[#This Row],[gross]]-Table13[[#This Row],[budget]]</f>
        <v>-3474166</v>
      </c>
    </row>
    <row r="518" spans="1:29" ht="12.75">
      <c r="A518" s="6" t="s">
        <v>28</v>
      </c>
      <c r="B518" s="6" t="s">
        <v>12085</v>
      </c>
      <c r="C518" s="6">
        <v>363</v>
      </c>
      <c r="D518" s="6">
        <v>95</v>
      </c>
      <c r="E518" s="6">
        <v>89</v>
      </c>
      <c r="F518" s="6">
        <v>263</v>
      </c>
      <c r="G518" s="6" t="s">
        <v>3705</v>
      </c>
      <c r="H518" s="6">
        <v>16000</v>
      </c>
      <c r="I518" s="7">
        <v>1028658</v>
      </c>
      <c r="J518" s="6" t="s">
        <v>1924</v>
      </c>
      <c r="K518" s="6" t="s">
        <v>315</v>
      </c>
      <c r="L518" s="6" t="s">
        <v>20613</v>
      </c>
      <c r="M518" s="6">
        <v>118684</v>
      </c>
      <c r="N518" s="6">
        <v>17471</v>
      </c>
      <c r="O518" s="6" t="s">
        <v>20614</v>
      </c>
      <c r="P518" s="6">
        <v>0</v>
      </c>
      <c r="Q518" s="6" t="s">
        <v>20615</v>
      </c>
      <c r="R518" s="6" t="s">
        <v>20616</v>
      </c>
      <c r="S518" s="6">
        <v>447</v>
      </c>
      <c r="T518" s="6" t="s">
        <v>37</v>
      </c>
      <c r="U518" s="6" t="s">
        <v>3571</v>
      </c>
      <c r="V518" s="6" t="s">
        <v>585</v>
      </c>
      <c r="W518" s="7">
        <v>3000000</v>
      </c>
      <c r="X518" s="6">
        <v>2010</v>
      </c>
      <c r="Y518" s="6">
        <v>517</v>
      </c>
      <c r="Z518" s="6">
        <v>7</v>
      </c>
      <c r="AA518" s="6">
        <v>2.35</v>
      </c>
      <c r="AB518" s="6">
        <v>24000</v>
      </c>
      <c r="AC518" s="7">
        <f>Table13[[#This Row],[gross]]-Table13[[#This Row],[budget]]</f>
        <v>-1971342</v>
      </c>
    </row>
    <row r="519" spans="1:29" ht="12.75">
      <c r="A519" s="6" t="s">
        <v>28</v>
      </c>
      <c r="B519" s="6" t="s">
        <v>4809</v>
      </c>
      <c r="C519" s="6">
        <v>197</v>
      </c>
      <c r="D519" s="6">
        <v>119</v>
      </c>
      <c r="E519" s="6">
        <v>59</v>
      </c>
      <c r="F519" s="6">
        <v>676</v>
      </c>
      <c r="G519" s="6" t="s">
        <v>4810</v>
      </c>
      <c r="H519" s="6">
        <v>2000</v>
      </c>
      <c r="I519" s="7">
        <v>39440655</v>
      </c>
      <c r="J519" s="6" t="s">
        <v>4811</v>
      </c>
      <c r="K519" s="6" t="s">
        <v>3933</v>
      </c>
      <c r="L519" s="6" t="s">
        <v>4812</v>
      </c>
      <c r="M519" s="6">
        <v>61680</v>
      </c>
      <c r="N519" s="6">
        <v>4315</v>
      </c>
      <c r="O519" s="6" t="s">
        <v>4813</v>
      </c>
      <c r="P519" s="6">
        <v>1</v>
      </c>
      <c r="Q519" s="6" t="s">
        <v>4814</v>
      </c>
      <c r="R519" s="6" t="s">
        <v>4815</v>
      </c>
      <c r="S519" s="6">
        <v>222</v>
      </c>
      <c r="T519" s="6" t="s">
        <v>37</v>
      </c>
      <c r="U519" s="6" t="s">
        <v>38</v>
      </c>
      <c r="V519" s="6" t="s">
        <v>39</v>
      </c>
      <c r="W519" s="7">
        <v>55000000</v>
      </c>
      <c r="X519" s="6">
        <v>2010</v>
      </c>
      <c r="Y519" s="6">
        <v>828</v>
      </c>
      <c r="Z519" s="6">
        <v>6.4</v>
      </c>
      <c r="AA519" s="6">
        <v>2.35</v>
      </c>
      <c r="AB519" s="6">
        <v>19000</v>
      </c>
      <c r="AC519" s="7">
        <f>Table13[[#This Row],[gross]]-Table13[[#This Row],[budget]]</f>
        <v>-15559345</v>
      </c>
    </row>
    <row r="520" spans="1:29" ht="12.75">
      <c r="A520" s="6" t="s">
        <v>28</v>
      </c>
      <c r="B520" s="6" t="s">
        <v>7113</v>
      </c>
      <c r="C520" s="6">
        <v>341</v>
      </c>
      <c r="D520" s="6">
        <v>96</v>
      </c>
      <c r="E520" s="6">
        <v>1000</v>
      </c>
      <c r="F520" s="6">
        <v>681</v>
      </c>
      <c r="G520" s="6" t="s">
        <v>340</v>
      </c>
      <c r="H520" s="6">
        <v>24000</v>
      </c>
      <c r="I520" s="7">
        <v>60338891</v>
      </c>
      <c r="J520" s="6" t="s">
        <v>2527</v>
      </c>
      <c r="K520" s="6" t="s">
        <v>82</v>
      </c>
      <c r="L520" s="6" t="s">
        <v>7114</v>
      </c>
      <c r="M520" s="6">
        <v>248468</v>
      </c>
      <c r="N520" s="6">
        <v>36093</v>
      </c>
      <c r="O520" s="6" t="s">
        <v>2191</v>
      </c>
      <c r="P520" s="6">
        <v>0</v>
      </c>
      <c r="Q520" s="6" t="s">
        <v>7115</v>
      </c>
      <c r="R520" s="6" t="s">
        <v>7116</v>
      </c>
      <c r="S520" s="6">
        <v>545</v>
      </c>
      <c r="T520" s="6" t="s">
        <v>37</v>
      </c>
      <c r="U520" s="6" t="s">
        <v>38</v>
      </c>
      <c r="V520" s="6" t="s">
        <v>585</v>
      </c>
      <c r="W520" s="7">
        <v>37000000</v>
      </c>
      <c r="X520" s="6">
        <v>2008</v>
      </c>
      <c r="Y520" s="6">
        <v>11000</v>
      </c>
      <c r="Z520" s="6">
        <v>7</v>
      </c>
      <c r="AA520" s="6">
        <v>1.85</v>
      </c>
      <c r="AB520" s="6">
        <v>0</v>
      </c>
      <c r="AC520" s="7">
        <f>Table13[[#This Row],[gross]]-Table13[[#This Row],[budget]]</f>
        <v>23338891</v>
      </c>
    </row>
    <row r="521" spans="1:29" ht="12.75">
      <c r="A521" s="6" t="s">
        <v>28</v>
      </c>
      <c r="B521" s="6" t="s">
        <v>23350</v>
      </c>
      <c r="C521" s="6">
        <v>22</v>
      </c>
      <c r="D521" s="6">
        <v>86</v>
      </c>
      <c r="E521" s="6">
        <v>15</v>
      </c>
      <c r="F521" s="6">
        <v>0</v>
      </c>
      <c r="G521" s="6" t="s">
        <v>23351</v>
      </c>
      <c r="H521" s="6">
        <v>2</v>
      </c>
      <c r="I521" s="7">
        <v>111300</v>
      </c>
      <c r="J521" s="6" t="s">
        <v>67</v>
      </c>
      <c r="K521" s="6" t="s">
        <v>23352</v>
      </c>
      <c r="L521" s="6" t="s">
        <v>23353</v>
      </c>
      <c r="M521" s="6">
        <v>575</v>
      </c>
      <c r="N521" s="6">
        <v>2</v>
      </c>
      <c r="O521" s="6" t="s">
        <v>23354</v>
      </c>
      <c r="P521" s="6">
        <v>0</v>
      </c>
      <c r="Q521" s="6" t="s">
        <v>23355</v>
      </c>
      <c r="R521" s="6" t="s">
        <v>23356</v>
      </c>
      <c r="S521" s="6">
        <v>6</v>
      </c>
      <c r="T521" s="6" t="s">
        <v>37</v>
      </c>
      <c r="U521" s="6" t="s">
        <v>38</v>
      </c>
      <c r="V521" s="6" t="s">
        <v>4830</v>
      </c>
      <c r="W521" s="7">
        <v>225000</v>
      </c>
      <c r="X521" s="6">
        <v>2012</v>
      </c>
      <c r="Y521" s="6">
        <v>0</v>
      </c>
      <c r="Z521" s="6">
        <v>7.5</v>
      </c>
      <c r="AA521" s="6">
        <v>2.35</v>
      </c>
      <c r="AB521" s="6">
        <v>801</v>
      </c>
      <c r="AC521" s="7">
        <f>Table13[[#This Row],[gross]]-Table13[[#This Row],[budget]]</f>
        <v>-113700</v>
      </c>
    </row>
    <row r="522" spans="1:29" ht="12.75">
      <c r="A522" s="6" t="s">
        <v>28</v>
      </c>
      <c r="B522" s="6" t="s">
        <v>9710</v>
      </c>
      <c r="C522" s="6">
        <v>175</v>
      </c>
      <c r="D522" s="6">
        <v>101</v>
      </c>
      <c r="E522" s="6">
        <v>53</v>
      </c>
      <c r="F522" s="6">
        <v>580</v>
      </c>
      <c r="G522" s="6" t="s">
        <v>237</v>
      </c>
      <c r="H522" s="6">
        <v>14000</v>
      </c>
      <c r="I522" s="7">
        <v>13650738</v>
      </c>
      <c r="J522" s="6" t="s">
        <v>2527</v>
      </c>
      <c r="K522" s="6" t="s">
        <v>654</v>
      </c>
      <c r="L522" s="6" t="s">
        <v>11242</v>
      </c>
      <c r="M522" s="6">
        <v>61360</v>
      </c>
      <c r="N522" s="6">
        <v>16926</v>
      </c>
      <c r="O522" s="6" t="s">
        <v>11243</v>
      </c>
      <c r="P522" s="6">
        <v>1</v>
      </c>
      <c r="Q522" s="6" t="s">
        <v>11244</v>
      </c>
      <c r="R522" s="6" t="s">
        <v>11245</v>
      </c>
      <c r="S522" s="6">
        <v>129</v>
      </c>
      <c r="T522" s="6" t="s">
        <v>37</v>
      </c>
      <c r="U522" s="6" t="s">
        <v>38</v>
      </c>
      <c r="V522" s="6" t="s">
        <v>585</v>
      </c>
      <c r="W522" s="7">
        <v>20000000</v>
      </c>
      <c r="X522" s="6">
        <v>2015</v>
      </c>
      <c r="Y522" s="6">
        <v>1000</v>
      </c>
      <c r="Z522" s="6">
        <v>6.6</v>
      </c>
      <c r="AA522" s="6">
        <v>2.35</v>
      </c>
      <c r="AB522" s="6">
        <v>25000</v>
      </c>
      <c r="AC522" s="7">
        <f>Table13[[#This Row],[gross]]-Table13[[#This Row],[budget]]</f>
        <v>-6349262</v>
      </c>
    </row>
    <row r="523" spans="1:29" ht="12.75">
      <c r="A523" s="6" t="s">
        <v>28</v>
      </c>
      <c r="B523" s="6" t="s">
        <v>21311</v>
      </c>
      <c r="C523" s="6">
        <v>99</v>
      </c>
      <c r="D523" s="6">
        <v>85</v>
      </c>
      <c r="E523" s="6">
        <v>91</v>
      </c>
      <c r="F523" s="6">
        <v>849</v>
      </c>
      <c r="G523" s="6" t="s">
        <v>6004</v>
      </c>
      <c r="H523" s="6">
        <v>1000</v>
      </c>
      <c r="I523" s="7">
        <v>2199853</v>
      </c>
      <c r="J523" s="6" t="s">
        <v>2527</v>
      </c>
      <c r="K523" s="6" t="s">
        <v>3750</v>
      </c>
      <c r="L523" s="6" t="s">
        <v>21312</v>
      </c>
      <c r="M523" s="6">
        <v>19986</v>
      </c>
      <c r="N523" s="6">
        <v>4289</v>
      </c>
      <c r="O523" s="6" t="s">
        <v>8571</v>
      </c>
      <c r="P523" s="6">
        <v>1</v>
      </c>
      <c r="Q523" s="6" t="s">
        <v>21313</v>
      </c>
      <c r="R523" s="6" t="s">
        <v>21314</v>
      </c>
      <c r="S523" s="6">
        <v>186</v>
      </c>
      <c r="T523" s="6" t="s">
        <v>37</v>
      </c>
      <c r="U523" s="6" t="s">
        <v>38</v>
      </c>
      <c r="V523" s="6" t="s">
        <v>585</v>
      </c>
      <c r="W523" s="7">
        <v>1200000</v>
      </c>
      <c r="X523" s="6">
        <v>1999</v>
      </c>
      <c r="Y523" s="6">
        <v>1000</v>
      </c>
      <c r="Z523" s="6">
        <v>6.6</v>
      </c>
      <c r="AA523" s="6">
        <v>1.85</v>
      </c>
      <c r="AB523" s="6">
        <v>0</v>
      </c>
      <c r="AC523" s="7">
        <f>Table13[[#This Row],[gross]]-Table13[[#This Row],[budget]]</f>
        <v>999853</v>
      </c>
    </row>
    <row r="524" spans="1:29" ht="12.75">
      <c r="A524" s="6" t="s">
        <v>28</v>
      </c>
      <c r="B524" s="6" t="s">
        <v>16986</v>
      </c>
      <c r="C524" s="6">
        <v>130</v>
      </c>
      <c r="D524" s="6">
        <v>110</v>
      </c>
      <c r="E524" s="6">
        <v>131</v>
      </c>
      <c r="F524" s="6">
        <v>399</v>
      </c>
      <c r="G524" s="6" t="s">
        <v>16987</v>
      </c>
      <c r="H524" s="6">
        <v>640</v>
      </c>
      <c r="I524" s="7">
        <v>102308900</v>
      </c>
      <c r="J524" s="6" t="s">
        <v>16988</v>
      </c>
      <c r="K524" s="6" t="s">
        <v>16989</v>
      </c>
      <c r="L524" s="6" t="s">
        <v>16990</v>
      </c>
      <c r="M524" s="6">
        <v>152089</v>
      </c>
      <c r="N524" s="6">
        <v>2169</v>
      </c>
      <c r="O524" s="6" t="s">
        <v>16991</v>
      </c>
      <c r="P524" s="6">
        <v>1</v>
      </c>
      <c r="Q524" s="6" t="s">
        <v>16992</v>
      </c>
      <c r="R524" s="6" t="s">
        <v>16993</v>
      </c>
      <c r="S524" s="6">
        <v>309</v>
      </c>
      <c r="T524" s="6" t="s">
        <v>37</v>
      </c>
      <c r="U524" s="6" t="s">
        <v>38</v>
      </c>
      <c r="V524" s="6" t="s">
        <v>16052</v>
      </c>
      <c r="W524" s="7">
        <v>6000000</v>
      </c>
      <c r="X524" s="6">
        <v>1969</v>
      </c>
      <c r="Y524" s="6">
        <v>566</v>
      </c>
      <c r="Z524" s="6">
        <v>8.1</v>
      </c>
      <c r="AA524" s="6">
        <v>2.35</v>
      </c>
      <c r="AB524" s="6">
        <v>0</v>
      </c>
      <c r="AC524" s="7">
        <f>Table13[[#This Row],[gross]]-Table13[[#This Row],[budget]]</f>
        <v>96308900</v>
      </c>
    </row>
    <row r="525" spans="1:29" ht="12.75">
      <c r="A525" s="6" t="s">
        <v>28</v>
      </c>
      <c r="B525" s="6" t="s">
        <v>565</v>
      </c>
      <c r="C525" s="6">
        <v>131</v>
      </c>
      <c r="D525" s="6">
        <v>122</v>
      </c>
      <c r="E525" s="6">
        <v>11000</v>
      </c>
      <c r="F525" s="6">
        <v>188</v>
      </c>
      <c r="G525" s="6" t="s">
        <v>565</v>
      </c>
      <c r="H525" s="6">
        <v>11000</v>
      </c>
      <c r="I525" s="7">
        <v>531009</v>
      </c>
      <c r="J525" s="6" t="s">
        <v>214</v>
      </c>
      <c r="K525" s="6" t="s">
        <v>340</v>
      </c>
      <c r="L525" s="6" t="s">
        <v>11437</v>
      </c>
      <c r="M525" s="6">
        <v>7976</v>
      </c>
      <c r="N525" s="6">
        <v>22319</v>
      </c>
      <c r="O525" s="6" t="s">
        <v>11438</v>
      </c>
      <c r="P525" s="6">
        <v>0</v>
      </c>
      <c r="Q525" s="6" t="s">
        <v>11439</v>
      </c>
      <c r="R525" s="6" t="s">
        <v>11440</v>
      </c>
      <c r="S525" s="6">
        <v>61</v>
      </c>
      <c r="T525" s="6" t="s">
        <v>37</v>
      </c>
      <c r="U525" s="6" t="s">
        <v>38</v>
      </c>
      <c r="V525" s="6" t="s">
        <v>585</v>
      </c>
      <c r="W525" s="7">
        <v>10000000</v>
      </c>
      <c r="X525" s="6">
        <v>2015</v>
      </c>
      <c r="Y525" s="6">
        <v>11000</v>
      </c>
      <c r="Z525" s="6">
        <v>5.3</v>
      </c>
      <c r="AA525" s="6">
        <v>2.35</v>
      </c>
      <c r="AB525" s="6">
        <v>0</v>
      </c>
      <c r="AC525" s="7">
        <f>Table13[[#This Row],[gross]]-Table13[[#This Row],[budget]]</f>
        <v>-9468991</v>
      </c>
    </row>
    <row r="526" spans="1:29" ht="12.75">
      <c r="A526" s="6" t="s">
        <v>28</v>
      </c>
      <c r="B526" s="6" t="s">
        <v>16733</v>
      </c>
      <c r="C526" s="6">
        <v>27</v>
      </c>
      <c r="D526" s="6">
        <v>118</v>
      </c>
      <c r="E526" s="6">
        <v>0</v>
      </c>
      <c r="F526" s="6">
        <v>410</v>
      </c>
      <c r="G526" s="6" t="s">
        <v>3196</v>
      </c>
      <c r="H526" s="6">
        <v>26000</v>
      </c>
      <c r="I526" s="7">
        <v>46451</v>
      </c>
      <c r="J526" s="6" t="s">
        <v>5967</v>
      </c>
      <c r="K526" s="6" t="s">
        <v>98</v>
      </c>
      <c r="L526" s="6" t="s">
        <v>16734</v>
      </c>
      <c r="M526" s="6">
        <v>7663</v>
      </c>
      <c r="N526" s="6">
        <v>27756</v>
      </c>
      <c r="O526" s="6" t="s">
        <v>2307</v>
      </c>
      <c r="P526" s="6">
        <v>2</v>
      </c>
      <c r="Q526" s="6" t="s">
        <v>16735</v>
      </c>
      <c r="R526" s="6" t="s">
        <v>16736</v>
      </c>
      <c r="S526" s="6">
        <v>38</v>
      </c>
      <c r="T526" s="6" t="s">
        <v>37</v>
      </c>
      <c r="U526" s="6" t="s">
        <v>38</v>
      </c>
      <c r="V526" s="6" t="s">
        <v>585</v>
      </c>
      <c r="W526" s="7">
        <v>7000000</v>
      </c>
      <c r="X526" s="6">
        <v>2010</v>
      </c>
      <c r="Y526" s="6">
        <v>854</v>
      </c>
      <c r="Z526" s="6">
        <v>6</v>
      </c>
      <c r="AA526" s="6">
        <v>1.85</v>
      </c>
      <c r="AB526" s="6">
        <v>694</v>
      </c>
      <c r="AC526" s="7">
        <f>Table13[[#This Row],[gross]]-Table13[[#This Row],[budget]]</f>
        <v>-6953549</v>
      </c>
    </row>
    <row r="527" spans="1:29" ht="12.75">
      <c r="A527" s="6" t="s">
        <v>28</v>
      </c>
      <c r="B527" s="6" t="s">
        <v>4218</v>
      </c>
      <c r="C527" s="6">
        <v>71</v>
      </c>
      <c r="D527" s="6">
        <v>98</v>
      </c>
      <c r="E527" s="6">
        <v>11000</v>
      </c>
      <c r="F527" s="6">
        <v>484</v>
      </c>
      <c r="G527" s="6" t="s">
        <v>17011</v>
      </c>
      <c r="H527" s="6">
        <v>13000</v>
      </c>
      <c r="I527" s="7">
        <v>39800000</v>
      </c>
      <c r="J527" s="6" t="s">
        <v>3913</v>
      </c>
      <c r="K527" s="6" t="s">
        <v>547</v>
      </c>
      <c r="L527" s="6" t="s">
        <v>17012</v>
      </c>
      <c r="M527" s="6">
        <v>81599</v>
      </c>
      <c r="N527" s="6">
        <v>14921</v>
      </c>
      <c r="O527" s="6" t="s">
        <v>5576</v>
      </c>
      <c r="P527" s="6">
        <v>3</v>
      </c>
      <c r="Q527" s="6" t="s">
        <v>17013</v>
      </c>
      <c r="R527" s="6" t="s">
        <v>17014</v>
      </c>
      <c r="S527" s="6">
        <v>250</v>
      </c>
      <c r="T527" s="6" t="s">
        <v>37</v>
      </c>
      <c r="U527" s="6" t="s">
        <v>38</v>
      </c>
      <c r="V527" s="6" t="s">
        <v>585</v>
      </c>
      <c r="W527" s="7">
        <v>6000000</v>
      </c>
      <c r="X527" s="6">
        <v>1980</v>
      </c>
      <c r="Y527" s="6">
        <v>573</v>
      </c>
      <c r="Z527" s="6">
        <v>7.4</v>
      </c>
      <c r="AA527" s="6">
        <v>1.85</v>
      </c>
      <c r="AB527" s="6">
        <v>0</v>
      </c>
      <c r="AC527" s="7">
        <f>Table13[[#This Row],[gross]]-Table13[[#This Row],[budget]]</f>
        <v>33800000</v>
      </c>
    </row>
    <row r="528" spans="1:29" ht="12.75">
      <c r="A528" s="6" t="s">
        <v>28</v>
      </c>
      <c r="B528" s="6" t="s">
        <v>14261</v>
      </c>
      <c r="C528" s="6">
        <v>81</v>
      </c>
      <c r="D528" s="6">
        <v>109</v>
      </c>
      <c r="E528" s="6">
        <v>67</v>
      </c>
      <c r="F528" s="6">
        <v>192</v>
      </c>
      <c r="G528" s="6" t="s">
        <v>14262</v>
      </c>
      <c r="H528" s="6">
        <v>436</v>
      </c>
      <c r="I528" s="7">
        <v>8134217</v>
      </c>
      <c r="J528" s="6" t="s">
        <v>4296</v>
      </c>
      <c r="K528" s="6" t="s">
        <v>806</v>
      </c>
      <c r="L528" s="6" t="s">
        <v>14263</v>
      </c>
      <c r="M528" s="6">
        <v>15412</v>
      </c>
      <c r="N528" s="6">
        <v>1141</v>
      </c>
      <c r="O528" s="6" t="s">
        <v>14264</v>
      </c>
      <c r="P528" s="6">
        <v>3</v>
      </c>
      <c r="Q528" s="6" t="s">
        <v>14265</v>
      </c>
      <c r="R528" s="6" t="s">
        <v>14266</v>
      </c>
      <c r="S528" s="6">
        <v>90</v>
      </c>
      <c r="T528" s="6" t="s">
        <v>37</v>
      </c>
      <c r="U528" s="6" t="s">
        <v>38</v>
      </c>
      <c r="V528" s="6" t="s">
        <v>585</v>
      </c>
      <c r="W528" s="7">
        <v>12000000</v>
      </c>
      <c r="X528" s="6">
        <v>2008</v>
      </c>
      <c r="Y528" s="6">
        <v>223</v>
      </c>
      <c r="Z528" s="6">
        <v>7</v>
      </c>
      <c r="AA528" s="6">
        <v>2.35</v>
      </c>
      <c r="AB528" s="6">
        <v>0</v>
      </c>
      <c r="AC528" s="7">
        <f>Table13[[#This Row],[gross]]-Table13[[#This Row],[budget]]</f>
        <v>-3865783</v>
      </c>
    </row>
    <row r="529" spans="1:29" ht="12.75">
      <c r="A529" s="6" t="s">
        <v>28</v>
      </c>
      <c r="B529" s="6" t="s">
        <v>23429</v>
      </c>
      <c r="C529" s="6">
        <v>7</v>
      </c>
      <c r="D529" s="6">
        <v>86</v>
      </c>
      <c r="E529" s="6">
        <v>0</v>
      </c>
      <c r="F529" s="6">
        <v>15</v>
      </c>
      <c r="G529" s="6" t="s">
        <v>23430</v>
      </c>
      <c r="H529" s="6">
        <v>178</v>
      </c>
      <c r="I529" s="7">
        <v>215185</v>
      </c>
      <c r="J529" s="6" t="s">
        <v>22394</v>
      </c>
      <c r="K529" s="6" t="s">
        <v>23431</v>
      </c>
      <c r="L529" s="6" t="s">
        <v>23432</v>
      </c>
      <c r="M529" s="6">
        <v>48</v>
      </c>
      <c r="N529" s="6">
        <v>279</v>
      </c>
      <c r="O529" s="6" t="s">
        <v>23433</v>
      </c>
      <c r="P529" s="6">
        <v>3</v>
      </c>
      <c r="Q529" s="6" t="s">
        <v>23434</v>
      </c>
      <c r="R529" s="6" t="s">
        <v>23435</v>
      </c>
      <c r="S529" s="6">
        <v>2</v>
      </c>
      <c r="T529" s="6" t="s">
        <v>37</v>
      </c>
      <c r="U529" s="6" t="s">
        <v>38</v>
      </c>
      <c r="V529" s="6" t="s">
        <v>39</v>
      </c>
      <c r="W529" s="7">
        <v>200000</v>
      </c>
      <c r="X529" s="6">
        <v>2008</v>
      </c>
      <c r="Y529" s="6">
        <v>58</v>
      </c>
      <c r="Z529" s="6">
        <v>7.5</v>
      </c>
      <c r="AB529" s="6">
        <v>26</v>
      </c>
      <c r="AC529" s="7">
        <f>Table13[[#This Row],[gross]]-Table13[[#This Row],[budget]]</f>
        <v>15185</v>
      </c>
    </row>
    <row r="530" spans="1:29" ht="12.75">
      <c r="A530" s="6" t="s">
        <v>28</v>
      </c>
      <c r="B530" s="6" t="s">
        <v>10444</v>
      </c>
      <c r="C530" s="6">
        <v>76</v>
      </c>
      <c r="D530" s="6">
        <v>100</v>
      </c>
      <c r="E530" s="6">
        <v>4</v>
      </c>
      <c r="F530" s="6">
        <v>678</v>
      </c>
      <c r="G530" s="6" t="s">
        <v>7320</v>
      </c>
      <c r="H530" s="6">
        <v>982</v>
      </c>
      <c r="I530" s="7">
        <v>25339117</v>
      </c>
      <c r="J530" s="6" t="s">
        <v>1681</v>
      </c>
      <c r="K530" s="6" t="s">
        <v>2642</v>
      </c>
      <c r="L530" s="6" t="s">
        <v>14925</v>
      </c>
      <c r="M530" s="6">
        <v>37885</v>
      </c>
      <c r="N530" s="6">
        <v>4259</v>
      </c>
      <c r="O530" s="6" t="s">
        <v>5615</v>
      </c>
      <c r="P530" s="6">
        <v>4</v>
      </c>
      <c r="Q530" s="6" t="s">
        <v>14926</v>
      </c>
      <c r="R530" s="6" t="s">
        <v>14927</v>
      </c>
      <c r="S530" s="6">
        <v>247</v>
      </c>
      <c r="T530" s="6" t="s">
        <v>37</v>
      </c>
      <c r="U530" s="6" t="s">
        <v>38</v>
      </c>
      <c r="V530" s="6" t="s">
        <v>39</v>
      </c>
      <c r="W530" s="7">
        <v>10000000</v>
      </c>
      <c r="X530" s="6">
        <v>1998</v>
      </c>
      <c r="Y530" s="6">
        <v>945</v>
      </c>
      <c r="Z530" s="6">
        <v>6.5</v>
      </c>
      <c r="AA530" s="6">
        <v>1.85</v>
      </c>
      <c r="AB530" s="6">
        <v>0</v>
      </c>
      <c r="AC530" s="7">
        <f>Table13[[#This Row],[gross]]-Table13[[#This Row],[budget]]</f>
        <v>15339117</v>
      </c>
    </row>
    <row r="531" spans="1:29" ht="12.75">
      <c r="A531" s="6" t="s">
        <v>28</v>
      </c>
      <c r="B531" s="6" t="s">
        <v>11400</v>
      </c>
      <c r="C531" s="6">
        <v>26</v>
      </c>
      <c r="D531" s="6">
        <v>124</v>
      </c>
      <c r="E531" s="6">
        <v>42</v>
      </c>
      <c r="F531" s="6">
        <v>161</v>
      </c>
      <c r="G531" s="6" t="s">
        <v>11401</v>
      </c>
      <c r="H531" s="6">
        <v>801</v>
      </c>
      <c r="I531" s="7">
        <v>2000000</v>
      </c>
      <c r="J531" s="6" t="s">
        <v>11402</v>
      </c>
      <c r="K531" s="6" t="s">
        <v>11091</v>
      </c>
      <c r="L531" s="6" t="s">
        <v>11403</v>
      </c>
      <c r="M531" s="6">
        <v>2998</v>
      </c>
      <c r="N531" s="6">
        <v>1462</v>
      </c>
      <c r="O531" s="6" t="s">
        <v>11404</v>
      </c>
      <c r="P531" s="6">
        <v>0</v>
      </c>
      <c r="Q531" s="6" t="s">
        <v>11405</v>
      </c>
      <c r="R531" s="6" t="s">
        <v>11406</v>
      </c>
      <c r="S531" s="6">
        <v>74</v>
      </c>
      <c r="T531" s="6" t="s">
        <v>37</v>
      </c>
      <c r="U531" s="6" t="s">
        <v>38</v>
      </c>
      <c r="V531" s="6" t="s">
        <v>95</v>
      </c>
      <c r="W531" s="7">
        <v>20000000</v>
      </c>
      <c r="X531" s="6">
        <v>1980</v>
      </c>
      <c r="Y531" s="6">
        <v>174</v>
      </c>
      <c r="Z531" s="6">
        <v>4.5</v>
      </c>
      <c r="AA531" s="6">
        <v>2.35</v>
      </c>
      <c r="AB531" s="6">
        <v>1000</v>
      </c>
      <c r="AC531" s="7">
        <f>Table13[[#This Row],[gross]]-Table13[[#This Row],[budget]]</f>
        <v>-18000000</v>
      </c>
    </row>
    <row r="532" spans="1:29" ht="12.75">
      <c r="A532" s="6" t="s">
        <v>28</v>
      </c>
      <c r="B532" s="6" t="s">
        <v>487</v>
      </c>
      <c r="C532" s="6">
        <v>120</v>
      </c>
      <c r="D532" s="6">
        <v>128</v>
      </c>
      <c r="E532" s="6">
        <v>17000</v>
      </c>
      <c r="F532" s="6">
        <v>387</v>
      </c>
      <c r="G532" s="6" t="s">
        <v>7290</v>
      </c>
      <c r="H532" s="6">
        <v>22000</v>
      </c>
      <c r="I532" s="7">
        <v>79100000</v>
      </c>
      <c r="J532" s="6" t="s">
        <v>1528</v>
      </c>
      <c r="K532" s="6" t="s">
        <v>1746</v>
      </c>
      <c r="L532" s="6" t="s">
        <v>7291</v>
      </c>
      <c r="M532" s="6">
        <v>127503</v>
      </c>
      <c r="N532" s="6">
        <v>24006</v>
      </c>
      <c r="O532" s="6" t="s">
        <v>1519</v>
      </c>
      <c r="P532" s="6">
        <v>0</v>
      </c>
      <c r="Q532" s="6" t="s">
        <v>7292</v>
      </c>
      <c r="R532" s="6" t="s">
        <v>7293</v>
      </c>
      <c r="S532" s="6">
        <v>261</v>
      </c>
      <c r="T532" s="6" t="s">
        <v>37</v>
      </c>
      <c r="U532" s="6" t="s">
        <v>38</v>
      </c>
      <c r="V532" s="6" t="s">
        <v>585</v>
      </c>
      <c r="W532" s="7">
        <v>35000000</v>
      </c>
      <c r="X532" s="6">
        <v>1991</v>
      </c>
      <c r="Y532" s="6">
        <v>1000</v>
      </c>
      <c r="Z532" s="6">
        <v>7.3</v>
      </c>
      <c r="AA532" s="6">
        <v>2.35</v>
      </c>
      <c r="AB532" s="6">
        <v>0</v>
      </c>
      <c r="AC532" s="7">
        <f>Table13[[#This Row],[gross]]-Table13[[#This Row],[budget]]</f>
        <v>44100000</v>
      </c>
    </row>
    <row r="533" spans="1:29" ht="12.75">
      <c r="A533" s="6" t="s">
        <v>28</v>
      </c>
      <c r="B533" s="6" t="s">
        <v>5121</v>
      </c>
      <c r="C533" s="6">
        <v>271</v>
      </c>
      <c r="D533" s="6">
        <v>110</v>
      </c>
      <c r="E533" s="6">
        <v>152</v>
      </c>
      <c r="F533" s="6">
        <v>27</v>
      </c>
      <c r="G533" s="6" t="s">
        <v>16499</v>
      </c>
      <c r="H533" s="6">
        <v>22000</v>
      </c>
      <c r="I533" s="7">
        <v>28747570</v>
      </c>
      <c r="J533" s="6" t="s">
        <v>1726</v>
      </c>
      <c r="K533" s="6" t="s">
        <v>697</v>
      </c>
      <c r="L533" s="6" t="s">
        <v>16500</v>
      </c>
      <c r="M533" s="6">
        <v>100571</v>
      </c>
      <c r="N533" s="6">
        <v>22140</v>
      </c>
      <c r="O533" s="6" t="s">
        <v>16501</v>
      </c>
      <c r="P533" s="6">
        <v>1</v>
      </c>
      <c r="Q533" s="6" t="s">
        <v>16502</v>
      </c>
      <c r="R533" s="6" t="s">
        <v>16503</v>
      </c>
      <c r="S533" s="6">
        <v>416</v>
      </c>
      <c r="T533" s="6" t="s">
        <v>37</v>
      </c>
      <c r="U533" s="6" t="s">
        <v>268</v>
      </c>
      <c r="V533" s="6" t="s">
        <v>585</v>
      </c>
      <c r="W533" s="7">
        <v>7000000</v>
      </c>
      <c r="X533" s="6">
        <v>2005</v>
      </c>
      <c r="Y533" s="6">
        <v>68</v>
      </c>
      <c r="Z533" s="6">
        <v>7.4</v>
      </c>
      <c r="AA533" s="6">
        <v>2.35</v>
      </c>
      <c r="AB533" s="6">
        <v>0</v>
      </c>
      <c r="AC533" s="7">
        <f>Table13[[#This Row],[gross]]-Table13[[#This Row],[budget]]</f>
        <v>21747570</v>
      </c>
    </row>
    <row r="534" spans="1:29" ht="12.75">
      <c r="A534" s="6" t="s">
        <v>28</v>
      </c>
      <c r="B534" s="6" t="s">
        <v>220</v>
      </c>
      <c r="C534" s="6">
        <v>516</v>
      </c>
      <c r="D534" s="6">
        <v>147</v>
      </c>
      <c r="E534" s="6">
        <v>94</v>
      </c>
      <c r="F534" s="6">
        <v>11000</v>
      </c>
      <c r="G534" s="6" t="s">
        <v>100</v>
      </c>
      <c r="H534" s="6">
        <v>21000</v>
      </c>
      <c r="I534" s="7">
        <v>407197282</v>
      </c>
      <c r="J534" s="6" t="s">
        <v>73</v>
      </c>
      <c r="K534" s="6" t="s">
        <v>97</v>
      </c>
      <c r="L534" s="6" t="s">
        <v>221</v>
      </c>
      <c r="M534" s="6">
        <v>272670</v>
      </c>
      <c r="N534" s="6">
        <v>64798</v>
      </c>
      <c r="O534" s="6" t="s">
        <v>222</v>
      </c>
      <c r="P534" s="6">
        <v>0</v>
      </c>
      <c r="Q534" s="6" t="s">
        <v>223</v>
      </c>
      <c r="R534" s="6" t="s">
        <v>224</v>
      </c>
      <c r="S534" s="6">
        <v>1022</v>
      </c>
      <c r="T534" s="6" t="s">
        <v>37</v>
      </c>
      <c r="U534" s="6" t="s">
        <v>38</v>
      </c>
      <c r="V534" s="6" t="s">
        <v>39</v>
      </c>
      <c r="W534" s="7">
        <v>250000000</v>
      </c>
      <c r="X534" s="6">
        <v>2016</v>
      </c>
      <c r="Y534" s="6">
        <v>19000</v>
      </c>
      <c r="Z534" s="6">
        <v>8.1999999999999993</v>
      </c>
      <c r="AA534" s="6">
        <v>2.35</v>
      </c>
      <c r="AB534" s="6">
        <v>72000</v>
      </c>
      <c r="AC534" s="7">
        <f>Table13[[#This Row],[gross]]-Table13[[#This Row],[budget]]</f>
        <v>157197282</v>
      </c>
    </row>
    <row r="535" spans="1:29" ht="12.75">
      <c r="A535" s="6" t="s">
        <v>28</v>
      </c>
      <c r="B535" s="6" t="s">
        <v>893</v>
      </c>
      <c r="C535" s="6">
        <v>510</v>
      </c>
      <c r="D535" s="6">
        <v>124</v>
      </c>
      <c r="E535" s="6">
        <v>394</v>
      </c>
      <c r="F535" s="6">
        <v>2000</v>
      </c>
      <c r="G535" s="6" t="s">
        <v>730</v>
      </c>
      <c r="H535" s="6">
        <v>11000</v>
      </c>
      <c r="I535" s="7">
        <v>176636816</v>
      </c>
      <c r="J535" s="6" t="s">
        <v>73</v>
      </c>
      <c r="K535" s="6" t="s">
        <v>222</v>
      </c>
      <c r="L535" s="6" t="s">
        <v>1088</v>
      </c>
      <c r="M535" s="6">
        <v>508818</v>
      </c>
      <c r="N535" s="6">
        <v>19761</v>
      </c>
      <c r="O535" s="6" t="s">
        <v>594</v>
      </c>
      <c r="P535" s="6">
        <v>0</v>
      </c>
      <c r="Q535" s="6" t="s">
        <v>1089</v>
      </c>
      <c r="R535" s="6" t="s">
        <v>1090</v>
      </c>
      <c r="S535" s="6">
        <v>679</v>
      </c>
      <c r="T535" s="6" t="s">
        <v>37</v>
      </c>
      <c r="U535" s="6" t="s">
        <v>38</v>
      </c>
      <c r="V535" s="6" t="s">
        <v>39</v>
      </c>
      <c r="W535" s="7">
        <v>140000000</v>
      </c>
      <c r="X535" s="6">
        <v>2011</v>
      </c>
      <c r="Y535" s="6">
        <v>3000</v>
      </c>
      <c r="Z535" s="6">
        <v>6.9</v>
      </c>
      <c r="AA535" s="6">
        <v>2.35</v>
      </c>
      <c r="AB535" s="6">
        <v>46000</v>
      </c>
      <c r="AC535" s="7">
        <f>Table13[[#This Row],[gross]]-Table13[[#This Row],[budget]]</f>
        <v>36636816</v>
      </c>
    </row>
    <row r="536" spans="1:29" ht="12.75">
      <c r="A536" s="6" t="s">
        <v>28</v>
      </c>
      <c r="B536" s="6" t="s">
        <v>220</v>
      </c>
      <c r="C536" s="6">
        <v>576</v>
      </c>
      <c r="D536" s="6">
        <v>136</v>
      </c>
      <c r="E536" s="6">
        <v>94</v>
      </c>
      <c r="F536" s="6">
        <v>2000</v>
      </c>
      <c r="G536" s="6" t="s">
        <v>222</v>
      </c>
      <c r="H536" s="6">
        <v>19000</v>
      </c>
      <c r="I536" s="7">
        <v>259746958</v>
      </c>
      <c r="J536" s="6" t="s">
        <v>73</v>
      </c>
      <c r="K536" s="6" t="s">
        <v>100</v>
      </c>
      <c r="L536" s="6" t="s">
        <v>593</v>
      </c>
      <c r="M536" s="6">
        <v>496749</v>
      </c>
      <c r="N536" s="6">
        <v>36188</v>
      </c>
      <c r="O536" s="6" t="s">
        <v>594</v>
      </c>
      <c r="P536" s="6">
        <v>1</v>
      </c>
      <c r="Q536" s="6" t="s">
        <v>595</v>
      </c>
      <c r="R536" s="6" t="s">
        <v>596</v>
      </c>
      <c r="S536" s="6">
        <v>742</v>
      </c>
      <c r="T536" s="6" t="s">
        <v>37</v>
      </c>
      <c r="U536" s="6" t="s">
        <v>38</v>
      </c>
      <c r="V536" s="6" t="s">
        <v>39</v>
      </c>
      <c r="W536" s="7">
        <v>170000000</v>
      </c>
      <c r="X536" s="6">
        <v>2014</v>
      </c>
      <c r="Y536" s="6">
        <v>11000</v>
      </c>
      <c r="Z536" s="6">
        <v>7.8</v>
      </c>
      <c r="AA536" s="6">
        <v>2.35</v>
      </c>
      <c r="AB536" s="6">
        <v>55000</v>
      </c>
      <c r="AC536" s="7">
        <f>Table13[[#This Row],[gross]]-Table13[[#This Row],[budget]]</f>
        <v>89746958</v>
      </c>
    </row>
    <row r="537" spans="1:29" ht="12.75">
      <c r="A537" s="6" t="s">
        <v>28</v>
      </c>
      <c r="B537" s="6" t="s">
        <v>4537</v>
      </c>
      <c r="C537" s="6">
        <v>96</v>
      </c>
      <c r="D537" s="6">
        <v>131</v>
      </c>
      <c r="E537" s="6">
        <v>108</v>
      </c>
      <c r="F537" s="6">
        <v>58</v>
      </c>
      <c r="G537" s="6" t="s">
        <v>4538</v>
      </c>
      <c r="H537" s="6">
        <v>23000</v>
      </c>
      <c r="I537" s="7">
        <v>25528495</v>
      </c>
      <c r="J537" s="6" t="s">
        <v>4539</v>
      </c>
      <c r="K537" s="6" t="s">
        <v>58</v>
      </c>
      <c r="L537" s="6" t="s">
        <v>4540</v>
      </c>
      <c r="M537" s="6">
        <v>28099</v>
      </c>
      <c r="N537" s="6">
        <v>23325</v>
      </c>
      <c r="O537" s="6" t="s">
        <v>4541</v>
      </c>
      <c r="P537" s="6">
        <v>2</v>
      </c>
      <c r="Q537" s="6" t="s">
        <v>4542</v>
      </c>
      <c r="R537" s="6" t="s">
        <v>4543</v>
      </c>
      <c r="S537" s="6">
        <v>220</v>
      </c>
      <c r="T537" s="6" t="s">
        <v>37</v>
      </c>
      <c r="U537" s="6" t="s">
        <v>56</v>
      </c>
      <c r="V537" s="6" t="s">
        <v>585</v>
      </c>
      <c r="W537" s="7">
        <v>57000000</v>
      </c>
      <c r="X537" s="6">
        <v>2001</v>
      </c>
      <c r="Y537" s="6">
        <v>243</v>
      </c>
      <c r="Z537" s="6">
        <v>5.9</v>
      </c>
      <c r="AA537" s="6">
        <v>2.35</v>
      </c>
      <c r="AB537" s="6">
        <v>0</v>
      </c>
      <c r="AC537" s="7">
        <f>Table13[[#This Row],[gross]]-Table13[[#This Row],[budget]]</f>
        <v>-31471505</v>
      </c>
    </row>
    <row r="538" spans="1:29" ht="12.75">
      <c r="A538" s="6" t="s">
        <v>28</v>
      </c>
      <c r="B538" s="6" t="s">
        <v>1155</v>
      </c>
      <c r="C538" s="6">
        <v>491</v>
      </c>
      <c r="D538" s="6">
        <v>134</v>
      </c>
      <c r="E538" s="6">
        <v>521</v>
      </c>
      <c r="F538" s="6">
        <v>186</v>
      </c>
      <c r="G538" s="6" t="s">
        <v>4603</v>
      </c>
      <c r="H538" s="6">
        <v>15000</v>
      </c>
      <c r="I538" s="7">
        <v>107100855</v>
      </c>
      <c r="J538" s="6" t="s">
        <v>3581</v>
      </c>
      <c r="K538" s="6" t="s">
        <v>322</v>
      </c>
      <c r="L538" s="6" t="s">
        <v>4604</v>
      </c>
      <c r="M538" s="6">
        <v>323353</v>
      </c>
      <c r="N538" s="6">
        <v>16281</v>
      </c>
      <c r="O538" s="6" t="s">
        <v>4605</v>
      </c>
      <c r="P538" s="6">
        <v>0</v>
      </c>
      <c r="Q538" s="6" t="s">
        <v>4606</v>
      </c>
      <c r="R538" s="6" t="s">
        <v>4607</v>
      </c>
      <c r="S538" s="6">
        <v>527</v>
      </c>
      <c r="T538" s="6" t="s">
        <v>37</v>
      </c>
      <c r="U538" s="6" t="s">
        <v>38</v>
      </c>
      <c r="V538" s="6" t="s">
        <v>39</v>
      </c>
      <c r="W538" s="7">
        <v>55000000</v>
      </c>
      <c r="X538" s="6">
        <v>2013</v>
      </c>
      <c r="Y538" s="6">
        <v>535</v>
      </c>
      <c r="Z538" s="6">
        <v>7.9</v>
      </c>
      <c r="AA538" s="6">
        <v>2.35</v>
      </c>
      <c r="AB538" s="6">
        <v>65000</v>
      </c>
      <c r="AC538" s="7">
        <f>Table13[[#This Row],[gross]]-Table13[[#This Row],[budget]]</f>
        <v>52100855</v>
      </c>
    </row>
    <row r="539" spans="1:29" ht="12.75">
      <c r="A539" s="6" t="s">
        <v>28</v>
      </c>
      <c r="B539" s="6" t="s">
        <v>6804</v>
      </c>
      <c r="C539" s="6">
        <v>39</v>
      </c>
      <c r="D539" s="6">
        <v>97</v>
      </c>
      <c r="E539" s="6">
        <v>5</v>
      </c>
      <c r="F539" s="6">
        <v>349</v>
      </c>
      <c r="G539" s="6" t="s">
        <v>7068</v>
      </c>
      <c r="H539" s="6">
        <v>1000</v>
      </c>
      <c r="I539" s="7">
        <v>2557668</v>
      </c>
      <c r="J539" s="6" t="s">
        <v>2125</v>
      </c>
      <c r="K539" s="6" t="s">
        <v>2038</v>
      </c>
      <c r="L539" s="6" t="s">
        <v>20273</v>
      </c>
      <c r="M539" s="6">
        <v>3911</v>
      </c>
      <c r="N539" s="6">
        <v>2739</v>
      </c>
      <c r="O539" s="6" t="s">
        <v>20274</v>
      </c>
      <c r="P539" s="6">
        <v>1</v>
      </c>
      <c r="Q539" s="6" t="s">
        <v>20275</v>
      </c>
      <c r="R539" s="6" t="s">
        <v>20276</v>
      </c>
      <c r="S539" s="6">
        <v>22</v>
      </c>
      <c r="T539" s="6" t="s">
        <v>37</v>
      </c>
      <c r="U539" s="6" t="s">
        <v>38</v>
      </c>
      <c r="V539" s="6" t="s">
        <v>39</v>
      </c>
      <c r="W539" s="7">
        <v>2000000</v>
      </c>
      <c r="X539" s="6">
        <v>2015</v>
      </c>
      <c r="Y539" s="6">
        <v>426</v>
      </c>
      <c r="Z539" s="6">
        <v>5.3</v>
      </c>
      <c r="AA539" s="6">
        <v>1.85</v>
      </c>
      <c r="AB539" s="6">
        <v>0</v>
      </c>
      <c r="AC539" s="7">
        <f>Table13[[#This Row],[gross]]-Table13[[#This Row],[budget]]</f>
        <v>557668</v>
      </c>
    </row>
    <row r="540" spans="1:29" ht="12.75">
      <c r="A540" s="6" t="s">
        <v>28</v>
      </c>
      <c r="B540" s="6" t="s">
        <v>20836</v>
      </c>
      <c r="C540" s="6">
        <v>109</v>
      </c>
      <c r="D540" s="6">
        <v>95</v>
      </c>
      <c r="E540" s="6">
        <v>0</v>
      </c>
      <c r="F540" s="6">
        <v>0</v>
      </c>
      <c r="G540" s="6" t="s">
        <v>20837</v>
      </c>
      <c r="H540" s="6">
        <v>227</v>
      </c>
      <c r="I540" s="7">
        <v>1060591</v>
      </c>
      <c r="J540" s="6" t="s">
        <v>1415</v>
      </c>
      <c r="K540" s="6" t="s">
        <v>20838</v>
      </c>
      <c r="L540" s="6" t="s">
        <v>20839</v>
      </c>
      <c r="M540" s="6">
        <v>9750</v>
      </c>
      <c r="N540" s="6">
        <v>231</v>
      </c>
      <c r="O540" s="6" t="s">
        <v>20836</v>
      </c>
      <c r="P540" s="6">
        <v>0</v>
      </c>
      <c r="Q540" s="6" t="s">
        <v>20840</v>
      </c>
      <c r="R540" s="6" t="s">
        <v>20841</v>
      </c>
      <c r="S540" s="6">
        <v>66</v>
      </c>
      <c r="T540" s="6" t="s">
        <v>15950</v>
      </c>
      <c r="U540" s="6" t="s">
        <v>1465</v>
      </c>
      <c r="V540" s="6" t="s">
        <v>95</v>
      </c>
      <c r="W540" s="7">
        <v>1300000</v>
      </c>
      <c r="X540" s="6">
        <v>2007</v>
      </c>
      <c r="Y540" s="6">
        <v>4</v>
      </c>
      <c r="Z540" s="6">
        <v>7.2</v>
      </c>
      <c r="AA540" s="6">
        <v>1.85</v>
      </c>
      <c r="AB540" s="6">
        <v>0</v>
      </c>
      <c r="AC540" s="7">
        <f>Table13[[#This Row],[gross]]-Table13[[#This Row],[budget]]</f>
        <v>-239409</v>
      </c>
    </row>
    <row r="541" spans="1:29" ht="12.75">
      <c r="A541" s="6" t="s">
        <v>28</v>
      </c>
      <c r="B541" s="6" t="s">
        <v>13542</v>
      </c>
      <c r="C541" s="6">
        <v>2</v>
      </c>
      <c r="D541" s="6">
        <v>127</v>
      </c>
      <c r="E541" s="6">
        <v>109</v>
      </c>
      <c r="F541" s="6">
        <v>324</v>
      </c>
      <c r="G541" s="6" t="s">
        <v>9669</v>
      </c>
      <c r="H541" s="6">
        <v>16000</v>
      </c>
      <c r="I541" s="7">
        <v>1000000</v>
      </c>
      <c r="J541" s="6" t="s">
        <v>1313</v>
      </c>
      <c r="K541" s="6" t="s">
        <v>201</v>
      </c>
      <c r="L541" s="6" t="s">
        <v>13543</v>
      </c>
      <c r="M541" s="6">
        <v>524</v>
      </c>
      <c r="N541" s="6">
        <v>17250</v>
      </c>
      <c r="O541" s="6" t="s">
        <v>13544</v>
      </c>
      <c r="P541" s="6">
        <v>0</v>
      </c>
      <c r="Q541" s="6" t="s">
        <v>13545</v>
      </c>
      <c r="R541" s="6" t="s">
        <v>13546</v>
      </c>
      <c r="S541" s="6">
        <v>8</v>
      </c>
      <c r="T541" s="6" t="s">
        <v>37</v>
      </c>
      <c r="U541" s="6" t="s">
        <v>13547</v>
      </c>
      <c r="V541" s="6" t="s">
        <v>95</v>
      </c>
      <c r="W541" s="7">
        <v>14000000</v>
      </c>
      <c r="X541" s="6">
        <v>1978</v>
      </c>
      <c r="Y541" s="6">
        <v>469</v>
      </c>
      <c r="Z541" s="6">
        <v>6.5</v>
      </c>
      <c r="AA541" s="6">
        <v>2.35</v>
      </c>
      <c r="AB541" s="6">
        <v>76</v>
      </c>
      <c r="AC541" s="7">
        <f>Table13[[#This Row],[gross]]-Table13[[#This Row],[budget]]</f>
        <v>-13000000</v>
      </c>
    </row>
    <row r="542" spans="1:29" ht="12.75">
      <c r="A542" s="6" t="s">
        <v>28</v>
      </c>
      <c r="B542" s="6" t="s">
        <v>8417</v>
      </c>
      <c r="C542" s="6">
        <v>359</v>
      </c>
      <c r="D542" s="6">
        <v>100</v>
      </c>
      <c r="E542" s="6">
        <v>108</v>
      </c>
      <c r="F542" s="6">
        <v>534</v>
      </c>
      <c r="G542" s="6" t="s">
        <v>234</v>
      </c>
      <c r="H542" s="6">
        <v>17000</v>
      </c>
      <c r="I542" s="7">
        <v>35266619</v>
      </c>
      <c r="J542" s="6" t="s">
        <v>5051</v>
      </c>
      <c r="K542" s="6" t="s">
        <v>489</v>
      </c>
      <c r="L542" s="6" t="s">
        <v>8418</v>
      </c>
      <c r="M542" s="6">
        <v>108242</v>
      </c>
      <c r="N542" s="6">
        <v>20051</v>
      </c>
      <c r="O542" s="6" t="s">
        <v>7935</v>
      </c>
      <c r="P542" s="6">
        <v>1</v>
      </c>
      <c r="Q542" s="6" t="s">
        <v>8419</v>
      </c>
      <c r="R542" s="6" t="s">
        <v>8420</v>
      </c>
      <c r="S542" s="6">
        <v>371</v>
      </c>
      <c r="T542" s="6" t="s">
        <v>37</v>
      </c>
      <c r="U542" s="6" t="s">
        <v>38</v>
      </c>
      <c r="V542" s="6" t="s">
        <v>585</v>
      </c>
      <c r="W542" s="7">
        <v>30000000</v>
      </c>
      <c r="X542" s="6">
        <v>2013</v>
      </c>
      <c r="Y542" s="6">
        <v>2000</v>
      </c>
      <c r="Z542" s="6">
        <v>5.9</v>
      </c>
      <c r="AA542" s="6">
        <v>2.35</v>
      </c>
      <c r="AB542" s="6">
        <v>39000</v>
      </c>
      <c r="AC542" s="7">
        <f>Table13[[#This Row],[gross]]-Table13[[#This Row],[budget]]</f>
        <v>5266619</v>
      </c>
    </row>
    <row r="543" spans="1:29" ht="12.75">
      <c r="A543" s="6" t="s">
        <v>28</v>
      </c>
      <c r="B543" s="6" t="s">
        <v>306</v>
      </c>
      <c r="C543" s="6">
        <v>304</v>
      </c>
      <c r="D543" s="6">
        <v>106</v>
      </c>
      <c r="E543" s="6">
        <v>487</v>
      </c>
      <c r="F543" s="6">
        <v>776</v>
      </c>
      <c r="G543" s="6" t="s">
        <v>206</v>
      </c>
      <c r="H543" s="6">
        <v>1000</v>
      </c>
      <c r="I543" s="7">
        <v>191450875</v>
      </c>
      <c r="J543" s="6" t="s">
        <v>307</v>
      </c>
      <c r="K543" s="6" t="s">
        <v>308</v>
      </c>
      <c r="L543" s="6" t="s">
        <v>309</v>
      </c>
      <c r="M543" s="6">
        <v>101178</v>
      </c>
      <c r="N543" s="6">
        <v>4482</v>
      </c>
      <c r="O543" s="6" t="s">
        <v>310</v>
      </c>
      <c r="P543" s="6">
        <v>0</v>
      </c>
      <c r="Q543" s="6" t="s">
        <v>311</v>
      </c>
      <c r="R543" s="6" t="s">
        <v>312</v>
      </c>
      <c r="S543" s="6">
        <v>283</v>
      </c>
      <c r="T543" s="6" t="s">
        <v>37</v>
      </c>
      <c r="U543" s="6" t="s">
        <v>38</v>
      </c>
      <c r="V543" s="6" t="s">
        <v>277</v>
      </c>
      <c r="W543" s="7">
        <v>200000000</v>
      </c>
      <c r="X543" s="6">
        <v>2011</v>
      </c>
      <c r="Y543" s="6">
        <v>919</v>
      </c>
      <c r="Z543" s="6">
        <v>6.3</v>
      </c>
      <c r="AA543" s="6">
        <v>2.35</v>
      </c>
      <c r="AB543" s="6">
        <v>10000</v>
      </c>
      <c r="AC543" s="7">
        <f>Table13[[#This Row],[gross]]-Table13[[#This Row],[budget]]</f>
        <v>-8549125</v>
      </c>
    </row>
    <row r="544" spans="1:29" ht="12.75">
      <c r="A544" s="6" t="s">
        <v>28</v>
      </c>
      <c r="B544" s="6" t="s">
        <v>306</v>
      </c>
      <c r="C544" s="6">
        <v>256</v>
      </c>
      <c r="D544" s="6">
        <v>117</v>
      </c>
      <c r="E544" s="6">
        <v>487</v>
      </c>
      <c r="F544" s="6">
        <v>769</v>
      </c>
      <c r="G544" s="6" t="s">
        <v>3298</v>
      </c>
      <c r="H544" s="6">
        <v>1000</v>
      </c>
      <c r="I544" s="7">
        <v>244052771</v>
      </c>
      <c r="J544" s="6" t="s">
        <v>307</v>
      </c>
      <c r="K544" s="6" t="s">
        <v>321</v>
      </c>
      <c r="L544" s="6" t="s">
        <v>3299</v>
      </c>
      <c r="M544" s="6">
        <v>263853</v>
      </c>
      <c r="N544" s="6">
        <v>4905</v>
      </c>
      <c r="O544" s="6" t="s">
        <v>3300</v>
      </c>
      <c r="P544" s="6">
        <v>0</v>
      </c>
      <c r="Q544" s="6" t="s">
        <v>3301</v>
      </c>
      <c r="R544" s="6" t="s">
        <v>3302</v>
      </c>
      <c r="S544" s="6">
        <v>584</v>
      </c>
      <c r="T544" s="6" t="s">
        <v>37</v>
      </c>
      <c r="U544" s="6" t="s">
        <v>38</v>
      </c>
      <c r="V544" s="6" t="s">
        <v>277</v>
      </c>
      <c r="W544" s="7">
        <v>120000000</v>
      </c>
      <c r="X544" s="6">
        <v>2006</v>
      </c>
      <c r="Y544" s="6">
        <v>843</v>
      </c>
      <c r="Z544" s="6">
        <v>7.2</v>
      </c>
      <c r="AA544" s="6">
        <v>2.35</v>
      </c>
      <c r="AB544" s="6">
        <v>0</v>
      </c>
      <c r="AC544" s="7">
        <f>Table13[[#This Row],[gross]]-Table13[[#This Row],[budget]]</f>
        <v>124052771</v>
      </c>
    </row>
    <row r="545" spans="1:29" ht="12.75">
      <c r="A545" s="6" t="s">
        <v>28</v>
      </c>
      <c r="B545" s="6" t="s">
        <v>17117</v>
      </c>
      <c r="C545" s="6">
        <v>133</v>
      </c>
      <c r="D545" s="6">
        <v>84</v>
      </c>
      <c r="E545" s="6">
        <v>4</v>
      </c>
      <c r="F545" s="6">
        <v>546</v>
      </c>
      <c r="G545" s="6" t="s">
        <v>2113</v>
      </c>
      <c r="H545" s="6">
        <v>8000</v>
      </c>
      <c r="I545" s="7">
        <v>5895238</v>
      </c>
      <c r="J545" s="6" t="s">
        <v>4485</v>
      </c>
      <c r="K545" s="6" t="s">
        <v>1249</v>
      </c>
      <c r="L545" s="6" t="s">
        <v>17118</v>
      </c>
      <c r="M545" s="6">
        <v>17169</v>
      </c>
      <c r="N545" s="6">
        <v>10123</v>
      </c>
      <c r="O545" s="6" t="s">
        <v>17119</v>
      </c>
      <c r="P545" s="6">
        <v>1</v>
      </c>
      <c r="Q545" s="6" t="s">
        <v>17120</v>
      </c>
      <c r="R545" s="6" t="s">
        <v>17121</v>
      </c>
      <c r="S545" s="6">
        <v>70</v>
      </c>
      <c r="T545" s="6" t="s">
        <v>2778</v>
      </c>
      <c r="U545" s="6" t="s">
        <v>38</v>
      </c>
      <c r="V545" s="6" t="s">
        <v>585</v>
      </c>
      <c r="W545" s="7">
        <v>6000000</v>
      </c>
      <c r="X545" s="6">
        <v>2012</v>
      </c>
      <c r="Y545" s="6">
        <v>806</v>
      </c>
      <c r="Z545" s="6">
        <v>5.5</v>
      </c>
      <c r="AA545" s="6">
        <v>2.35</v>
      </c>
      <c r="AB545" s="6">
        <v>9000</v>
      </c>
      <c r="AC545" s="7">
        <f>Table13[[#This Row],[gross]]-Table13[[#This Row],[budget]]</f>
        <v>-104762</v>
      </c>
    </row>
    <row r="546" spans="1:29" ht="12.75">
      <c r="A546" s="6" t="s">
        <v>28</v>
      </c>
      <c r="B546" s="6" t="s">
        <v>6813</v>
      </c>
      <c r="C546" s="6">
        <v>167</v>
      </c>
      <c r="D546" s="6">
        <v>109</v>
      </c>
      <c r="E546" s="6">
        <v>22</v>
      </c>
      <c r="F546" s="6">
        <v>355</v>
      </c>
      <c r="G546" s="6" t="s">
        <v>729</v>
      </c>
      <c r="H546" s="6">
        <v>14000</v>
      </c>
      <c r="I546" s="7">
        <v>13248477</v>
      </c>
      <c r="J546" s="6" t="s">
        <v>3030</v>
      </c>
      <c r="K546" s="6" t="s">
        <v>654</v>
      </c>
      <c r="L546" s="6" t="s">
        <v>9168</v>
      </c>
      <c r="M546" s="6">
        <v>60555</v>
      </c>
      <c r="N546" s="6">
        <v>15790</v>
      </c>
      <c r="O546" s="6" t="s">
        <v>9169</v>
      </c>
      <c r="P546" s="6">
        <v>1</v>
      </c>
      <c r="Q546" s="6" t="s">
        <v>9170</v>
      </c>
      <c r="R546" s="6" t="s">
        <v>9171</v>
      </c>
      <c r="S546" s="6">
        <v>174</v>
      </c>
      <c r="T546" s="6" t="s">
        <v>37</v>
      </c>
      <c r="U546" s="6" t="s">
        <v>38</v>
      </c>
      <c r="V546" s="6" t="s">
        <v>585</v>
      </c>
      <c r="W546" s="7">
        <v>27000000</v>
      </c>
      <c r="X546" s="6">
        <v>2009</v>
      </c>
      <c r="Y546" s="6">
        <v>716</v>
      </c>
      <c r="Z546" s="6">
        <v>6.2</v>
      </c>
      <c r="AA546" s="6">
        <v>2.35</v>
      </c>
      <c r="AB546" s="6">
        <v>0</v>
      </c>
      <c r="AC546" s="7">
        <f>Table13[[#This Row],[gross]]-Table13[[#This Row],[budget]]</f>
        <v>-13751523</v>
      </c>
    </row>
    <row r="547" spans="1:29" ht="12.75">
      <c r="A547" s="6" t="s">
        <v>28</v>
      </c>
      <c r="B547" s="6" t="s">
        <v>13986</v>
      </c>
      <c r="C547" s="6">
        <v>117</v>
      </c>
      <c r="D547" s="6">
        <v>108</v>
      </c>
      <c r="E547" s="6">
        <v>60</v>
      </c>
      <c r="F547" s="6">
        <v>168</v>
      </c>
      <c r="G547" s="6" t="s">
        <v>6353</v>
      </c>
      <c r="H547" s="6">
        <v>18000</v>
      </c>
      <c r="I547" s="7">
        <v>1039869</v>
      </c>
      <c r="J547" s="6" t="s">
        <v>1831</v>
      </c>
      <c r="K547" s="6" t="s">
        <v>120</v>
      </c>
      <c r="L547" s="6" t="s">
        <v>13987</v>
      </c>
      <c r="M547" s="6">
        <v>14757</v>
      </c>
      <c r="N547" s="6">
        <v>18739</v>
      </c>
      <c r="O547" s="6" t="s">
        <v>13988</v>
      </c>
      <c r="P547" s="6">
        <v>5</v>
      </c>
      <c r="Q547" s="6" t="s">
        <v>13989</v>
      </c>
      <c r="R547" s="6" t="s">
        <v>13990</v>
      </c>
      <c r="S547" s="6">
        <v>51</v>
      </c>
      <c r="T547" s="6" t="s">
        <v>37</v>
      </c>
      <c r="U547" s="6" t="s">
        <v>268</v>
      </c>
      <c r="V547" s="6" t="s">
        <v>585</v>
      </c>
      <c r="W547" s="7">
        <v>15000000</v>
      </c>
      <c r="X547" s="6">
        <v>2010</v>
      </c>
      <c r="Y547" s="6">
        <v>322</v>
      </c>
      <c r="Z547" s="6">
        <v>6.2</v>
      </c>
      <c r="AA547" s="6">
        <v>2.35</v>
      </c>
      <c r="AB547" s="6">
        <v>0</v>
      </c>
      <c r="AC547" s="7">
        <f>Table13[[#This Row],[gross]]-Table13[[#This Row],[budget]]</f>
        <v>-13960131</v>
      </c>
    </row>
    <row r="548" spans="1:29" ht="12.75">
      <c r="A548" s="6" t="s">
        <v>24241</v>
      </c>
      <c r="B548" s="6" t="s">
        <v>313</v>
      </c>
      <c r="C548" s="6">
        <v>400</v>
      </c>
      <c r="D548" s="6">
        <v>144</v>
      </c>
      <c r="E548" s="6">
        <v>258</v>
      </c>
      <c r="F548" s="6">
        <v>834</v>
      </c>
      <c r="G548" s="6" t="s">
        <v>1706</v>
      </c>
      <c r="H548" s="6">
        <v>6000</v>
      </c>
      <c r="I548" s="7">
        <v>167007184</v>
      </c>
      <c r="J548" s="6" t="s">
        <v>50</v>
      </c>
      <c r="K548" s="6" t="s">
        <v>199</v>
      </c>
      <c r="L548" s="6" t="s">
        <v>1707</v>
      </c>
      <c r="M548" s="6">
        <v>470483</v>
      </c>
      <c r="N548" s="6">
        <v>9125</v>
      </c>
      <c r="O548" s="6" t="s">
        <v>1708</v>
      </c>
      <c r="P548" s="6">
        <v>1</v>
      </c>
      <c r="Q548" s="6" t="s">
        <v>1709</v>
      </c>
      <c r="R548" s="6" t="s">
        <v>1710</v>
      </c>
      <c r="S548" s="6">
        <v>2301</v>
      </c>
      <c r="T548" s="6" t="s">
        <v>37</v>
      </c>
      <c r="U548" s="6" t="s">
        <v>56</v>
      </c>
      <c r="V548" s="6" t="s">
        <v>39</v>
      </c>
      <c r="W548" s="7">
        <v>150000000</v>
      </c>
      <c r="X548" s="6">
        <v>2006</v>
      </c>
      <c r="Y548" s="6">
        <v>1000</v>
      </c>
      <c r="Z548" s="6">
        <v>8</v>
      </c>
      <c r="AA548" s="6">
        <v>2.35</v>
      </c>
      <c r="AB548" s="6">
        <v>0</v>
      </c>
      <c r="AC548" s="7">
        <f>Table13[[#This Row],[gross]]-Table13[[#This Row],[budget]]</f>
        <v>17007184</v>
      </c>
    </row>
    <row r="549" spans="1:29" ht="12.75">
      <c r="A549" s="6" t="s">
        <v>28</v>
      </c>
      <c r="B549" s="6" t="s">
        <v>487</v>
      </c>
      <c r="C549" s="6">
        <v>133</v>
      </c>
      <c r="D549" s="6">
        <v>178</v>
      </c>
      <c r="E549" s="6">
        <v>17000</v>
      </c>
      <c r="F549" s="6">
        <v>574</v>
      </c>
      <c r="G549" s="6" t="s">
        <v>324</v>
      </c>
      <c r="H549" s="6">
        <v>22000</v>
      </c>
      <c r="I549" s="7">
        <v>42438300</v>
      </c>
      <c r="J549" s="6" t="s">
        <v>1726</v>
      </c>
      <c r="K549" s="6" t="s">
        <v>1746</v>
      </c>
      <c r="L549" s="6" t="s">
        <v>4962</v>
      </c>
      <c r="M549" s="6">
        <v>333542</v>
      </c>
      <c r="N549" s="6">
        <v>24183</v>
      </c>
      <c r="O549" s="6" t="s">
        <v>3236</v>
      </c>
      <c r="P549" s="6">
        <v>2</v>
      </c>
      <c r="Q549" s="6" t="s">
        <v>4963</v>
      </c>
      <c r="R549" s="6" t="s">
        <v>4964</v>
      </c>
      <c r="S549" s="6">
        <v>533</v>
      </c>
      <c r="T549" s="6" t="s">
        <v>37</v>
      </c>
      <c r="U549" s="6" t="s">
        <v>38</v>
      </c>
      <c r="V549" s="6" t="s">
        <v>585</v>
      </c>
      <c r="W549" s="7">
        <v>52000000</v>
      </c>
      <c r="X549" s="6">
        <v>1995</v>
      </c>
      <c r="Y549" s="6">
        <v>721</v>
      </c>
      <c r="Z549" s="6">
        <v>8.1999999999999993</v>
      </c>
      <c r="AA549" s="6">
        <v>2.35</v>
      </c>
      <c r="AB549" s="6">
        <v>11000</v>
      </c>
      <c r="AC549" s="7">
        <f>Table13[[#This Row],[gross]]-Table13[[#This Row],[budget]]</f>
        <v>-9561700</v>
      </c>
    </row>
    <row r="550" spans="1:29" ht="12.75">
      <c r="A550" s="6" t="s">
        <v>28</v>
      </c>
      <c r="B550" s="6" t="s">
        <v>1873</v>
      </c>
      <c r="C550" s="6">
        <v>26</v>
      </c>
      <c r="D550" s="6">
        <v>100</v>
      </c>
      <c r="E550" s="6">
        <v>52</v>
      </c>
      <c r="F550" s="6">
        <v>394</v>
      </c>
      <c r="G550" s="6" t="s">
        <v>4611</v>
      </c>
      <c r="H550" s="6">
        <v>795</v>
      </c>
      <c r="I550" s="7">
        <v>100328194</v>
      </c>
      <c r="J550" s="6" t="s">
        <v>515</v>
      </c>
      <c r="K550" s="6" t="s">
        <v>722</v>
      </c>
      <c r="L550" s="6" t="s">
        <v>4612</v>
      </c>
      <c r="M550" s="6">
        <v>85903</v>
      </c>
      <c r="N550" s="6">
        <v>2638</v>
      </c>
      <c r="O550" s="6" t="s">
        <v>4283</v>
      </c>
      <c r="P550" s="6">
        <v>0</v>
      </c>
      <c r="Q550" s="6" t="s">
        <v>4613</v>
      </c>
      <c r="R550" s="6" t="s">
        <v>4614</v>
      </c>
      <c r="S550" s="6">
        <v>92</v>
      </c>
      <c r="T550" s="6" t="s">
        <v>37</v>
      </c>
      <c r="U550" s="6" t="s">
        <v>38</v>
      </c>
      <c r="V550" s="6" t="s">
        <v>95</v>
      </c>
      <c r="W550" s="7">
        <v>50000000</v>
      </c>
      <c r="X550" s="6">
        <v>1995</v>
      </c>
      <c r="Y550" s="6">
        <v>419</v>
      </c>
      <c r="Z550" s="6">
        <v>6</v>
      </c>
      <c r="AA550" s="6">
        <v>1.85</v>
      </c>
      <c r="AB550" s="6">
        <v>0</v>
      </c>
      <c r="AC550" s="7">
        <f>Table13[[#This Row],[gross]]-Table13[[#This Row],[budget]]</f>
        <v>50328194</v>
      </c>
    </row>
    <row r="551" spans="1:29" ht="12.75">
      <c r="A551" s="6" t="s">
        <v>28</v>
      </c>
      <c r="B551" s="6" t="s">
        <v>435</v>
      </c>
      <c r="C551" s="6">
        <v>221</v>
      </c>
      <c r="D551" s="6">
        <v>143</v>
      </c>
      <c r="E551" s="6">
        <v>0</v>
      </c>
      <c r="F551" s="6">
        <v>272</v>
      </c>
      <c r="G551" s="6" t="s">
        <v>2307</v>
      </c>
      <c r="H551" s="6">
        <v>15000</v>
      </c>
      <c r="I551" s="7">
        <v>233630478</v>
      </c>
      <c r="J551" s="6" t="s">
        <v>2308</v>
      </c>
      <c r="K551" s="6" t="s">
        <v>322</v>
      </c>
      <c r="L551" s="6" t="s">
        <v>2309</v>
      </c>
      <c r="M551" s="6">
        <v>394317</v>
      </c>
      <c r="N551" s="6">
        <v>15838</v>
      </c>
      <c r="O551" s="6" t="s">
        <v>2310</v>
      </c>
      <c r="P551" s="6">
        <v>1</v>
      </c>
      <c r="Q551" s="6" t="s">
        <v>2311</v>
      </c>
      <c r="R551" s="6" t="s">
        <v>2312</v>
      </c>
      <c r="S551" s="6">
        <v>1051</v>
      </c>
      <c r="T551" s="6" t="s">
        <v>37</v>
      </c>
      <c r="U551" s="6" t="s">
        <v>38</v>
      </c>
      <c r="V551" s="6" t="s">
        <v>39</v>
      </c>
      <c r="W551" s="7">
        <v>90000000</v>
      </c>
      <c r="X551" s="6">
        <v>2000</v>
      </c>
      <c r="Y551" s="6">
        <v>410</v>
      </c>
      <c r="Z551" s="6">
        <v>7.7</v>
      </c>
      <c r="AA551" s="6">
        <v>1.85</v>
      </c>
      <c r="AB551" s="6">
        <v>23000</v>
      </c>
      <c r="AC551" s="7">
        <f>Table13[[#This Row],[gross]]-Table13[[#This Row],[budget]]</f>
        <v>143630478</v>
      </c>
    </row>
    <row r="552" spans="1:29" ht="12.75">
      <c r="A552" s="6" t="s">
        <v>28</v>
      </c>
      <c r="B552" s="6" t="s">
        <v>1198</v>
      </c>
      <c r="C552" s="6">
        <v>108</v>
      </c>
      <c r="D552" s="6">
        <v>98</v>
      </c>
      <c r="E552" s="6">
        <v>176</v>
      </c>
      <c r="F552" s="6">
        <v>15</v>
      </c>
      <c r="G552" s="6" t="s">
        <v>7806</v>
      </c>
      <c r="H552" s="6">
        <v>543</v>
      </c>
      <c r="I552" s="7">
        <v>4291965</v>
      </c>
      <c r="J552" s="6" t="s">
        <v>5940</v>
      </c>
      <c r="K552" s="6" t="s">
        <v>8336</v>
      </c>
      <c r="L552" s="6" t="s">
        <v>13523</v>
      </c>
      <c r="M552" s="6">
        <v>9334</v>
      </c>
      <c r="N552" s="6">
        <v>678</v>
      </c>
      <c r="O552" s="6" t="s">
        <v>13524</v>
      </c>
      <c r="P552" s="6">
        <v>3</v>
      </c>
      <c r="Q552" s="6" t="s">
        <v>13525</v>
      </c>
      <c r="R552" s="6" t="s">
        <v>13526</v>
      </c>
      <c r="S552" s="6">
        <v>59</v>
      </c>
      <c r="T552" s="6" t="s">
        <v>37</v>
      </c>
      <c r="U552" s="6" t="s">
        <v>1465</v>
      </c>
      <c r="V552" s="6" t="s">
        <v>39</v>
      </c>
      <c r="W552" s="7">
        <v>14000000</v>
      </c>
      <c r="X552" s="6">
        <v>2006</v>
      </c>
      <c r="Y552" s="6">
        <v>113</v>
      </c>
      <c r="Z552" s="6">
        <v>6.7</v>
      </c>
      <c r="AA552" s="6">
        <v>2.35</v>
      </c>
      <c r="AB552" s="6">
        <v>447</v>
      </c>
      <c r="AC552" s="7">
        <f>Table13[[#This Row],[gross]]-Table13[[#This Row],[budget]]</f>
        <v>-9708035</v>
      </c>
    </row>
    <row r="553" spans="1:29" ht="12.75">
      <c r="A553" s="6" t="s">
        <v>28</v>
      </c>
      <c r="B553" s="6" t="s">
        <v>389</v>
      </c>
      <c r="C553" s="6">
        <v>194</v>
      </c>
      <c r="D553" s="6">
        <v>141</v>
      </c>
      <c r="E553" s="6">
        <v>14000</v>
      </c>
      <c r="F553" s="6">
        <v>3000</v>
      </c>
      <c r="G553" s="6" t="s">
        <v>322</v>
      </c>
      <c r="H553" s="6">
        <v>29000</v>
      </c>
      <c r="I553" s="7">
        <v>164435221</v>
      </c>
      <c r="J553" s="6" t="s">
        <v>1726</v>
      </c>
      <c r="K553" s="6" t="s">
        <v>215</v>
      </c>
      <c r="L553" s="6" t="s">
        <v>4920</v>
      </c>
      <c r="M553" s="6">
        <v>525801</v>
      </c>
      <c r="N553" s="6">
        <v>48153</v>
      </c>
      <c r="O553" s="6" t="s">
        <v>750</v>
      </c>
      <c r="P553" s="6">
        <v>0</v>
      </c>
      <c r="Q553" s="6" t="s">
        <v>4921</v>
      </c>
      <c r="R553" s="6" t="s">
        <v>4922</v>
      </c>
      <c r="S553" s="6">
        <v>667</v>
      </c>
      <c r="T553" s="6" t="s">
        <v>37</v>
      </c>
      <c r="U553" s="6" t="s">
        <v>38</v>
      </c>
      <c r="V553" s="6" t="s">
        <v>39</v>
      </c>
      <c r="W553" s="7">
        <v>52000000</v>
      </c>
      <c r="X553" s="6">
        <v>2002</v>
      </c>
      <c r="Y553" s="6">
        <v>15000</v>
      </c>
      <c r="Z553" s="6">
        <v>8</v>
      </c>
      <c r="AA553" s="6">
        <v>1.85</v>
      </c>
      <c r="AB553" s="6">
        <v>15000</v>
      </c>
      <c r="AC553" s="7">
        <f>Table13[[#This Row],[gross]]-Table13[[#This Row],[budget]]</f>
        <v>112435221</v>
      </c>
    </row>
    <row r="554" spans="1:29" ht="12.75">
      <c r="A554" s="6" t="s">
        <v>28</v>
      </c>
      <c r="B554" s="6" t="s">
        <v>11891</v>
      </c>
      <c r="C554" s="6">
        <v>54</v>
      </c>
      <c r="D554" s="6">
        <v>91</v>
      </c>
      <c r="E554" s="6">
        <v>38</v>
      </c>
      <c r="F554" s="6">
        <v>362</v>
      </c>
      <c r="G554" s="6" t="s">
        <v>11892</v>
      </c>
      <c r="H554" s="6">
        <v>17000</v>
      </c>
      <c r="I554" s="7">
        <v>16702864</v>
      </c>
      <c r="J554" s="6" t="s">
        <v>1009</v>
      </c>
      <c r="K554" s="6" t="s">
        <v>557</v>
      </c>
      <c r="L554" s="6" t="s">
        <v>11893</v>
      </c>
      <c r="M554" s="6">
        <v>8023</v>
      </c>
      <c r="N554" s="6">
        <v>18711</v>
      </c>
      <c r="O554" s="6" t="s">
        <v>11894</v>
      </c>
      <c r="P554" s="6">
        <v>0</v>
      </c>
      <c r="Q554" s="6" t="s">
        <v>11895</v>
      </c>
      <c r="R554" s="6" t="s">
        <v>11896</v>
      </c>
      <c r="S554" s="6">
        <v>49</v>
      </c>
      <c r="T554" s="6" t="s">
        <v>37</v>
      </c>
      <c r="U554" s="6" t="s">
        <v>38</v>
      </c>
      <c r="V554" s="6" t="s">
        <v>95</v>
      </c>
      <c r="W554" s="7">
        <v>18000000</v>
      </c>
      <c r="X554" s="6">
        <v>2004</v>
      </c>
      <c r="Y554" s="6">
        <v>632</v>
      </c>
      <c r="Z554" s="6">
        <v>5.2</v>
      </c>
      <c r="AA554" s="6">
        <v>1.85</v>
      </c>
      <c r="AB554" s="6">
        <v>591</v>
      </c>
      <c r="AC554" s="7">
        <f>Table13[[#This Row],[gross]]-Table13[[#This Row],[budget]]</f>
        <v>-1297136</v>
      </c>
    </row>
    <row r="555" spans="1:29" ht="12.75">
      <c r="A555" s="6" t="s">
        <v>28</v>
      </c>
      <c r="B555" s="6" t="s">
        <v>1889</v>
      </c>
      <c r="C555" s="6">
        <v>105</v>
      </c>
      <c r="D555" s="6">
        <v>87</v>
      </c>
      <c r="E555" s="6">
        <v>6</v>
      </c>
      <c r="F555" s="6">
        <v>405</v>
      </c>
      <c r="G555" s="6" t="s">
        <v>3918</v>
      </c>
      <c r="H555" s="6">
        <v>3000</v>
      </c>
      <c r="I555" s="7">
        <v>93375151</v>
      </c>
      <c r="J555" s="6" t="s">
        <v>2502</v>
      </c>
      <c r="K555" s="6" t="s">
        <v>3989</v>
      </c>
      <c r="L555" s="6" t="s">
        <v>3990</v>
      </c>
      <c r="M555" s="6">
        <v>46031</v>
      </c>
      <c r="N555" s="6">
        <v>4171</v>
      </c>
      <c r="O555" s="6" t="s">
        <v>3991</v>
      </c>
      <c r="P555" s="6">
        <v>0</v>
      </c>
      <c r="Q555" s="6" t="s">
        <v>3992</v>
      </c>
      <c r="R555" s="6" t="s">
        <v>3993</v>
      </c>
      <c r="S555" s="6">
        <v>235</v>
      </c>
      <c r="T555" s="6" t="s">
        <v>37</v>
      </c>
      <c r="U555" s="6" t="s">
        <v>38</v>
      </c>
      <c r="V555" s="6" t="s">
        <v>95</v>
      </c>
      <c r="W555" s="7">
        <v>60000000</v>
      </c>
      <c r="X555" s="6">
        <v>2001</v>
      </c>
      <c r="Y555" s="6">
        <v>664</v>
      </c>
      <c r="Z555" s="6">
        <v>5.2</v>
      </c>
      <c r="AA555" s="6">
        <v>1.85</v>
      </c>
      <c r="AB555" s="6">
        <v>0</v>
      </c>
      <c r="AC555" s="7">
        <f>Table13[[#This Row],[gross]]-Table13[[#This Row],[budget]]</f>
        <v>33375151</v>
      </c>
    </row>
    <row r="556" spans="1:29" ht="12.75">
      <c r="A556" s="6" t="s">
        <v>28</v>
      </c>
      <c r="B556" s="6" t="s">
        <v>1511</v>
      </c>
      <c r="C556" s="6">
        <v>91</v>
      </c>
      <c r="D556" s="6">
        <v>82</v>
      </c>
      <c r="E556" s="6">
        <v>62</v>
      </c>
      <c r="F556" s="6">
        <v>615</v>
      </c>
      <c r="G556" s="6" t="s">
        <v>274</v>
      </c>
      <c r="H556" s="6">
        <v>975</v>
      </c>
      <c r="I556" s="7">
        <v>43575716</v>
      </c>
      <c r="J556" s="6" t="s">
        <v>2502</v>
      </c>
      <c r="K556" s="6" t="s">
        <v>622</v>
      </c>
      <c r="L556" s="6" t="s">
        <v>2503</v>
      </c>
      <c r="M556" s="6">
        <v>10233</v>
      </c>
      <c r="N556" s="6">
        <v>3326</v>
      </c>
      <c r="O556" s="6" t="s">
        <v>2504</v>
      </c>
      <c r="P556" s="6">
        <v>0</v>
      </c>
      <c r="Q556" s="6" t="s">
        <v>2505</v>
      </c>
      <c r="R556" s="6" t="s">
        <v>2506</v>
      </c>
      <c r="S556" s="6">
        <v>63</v>
      </c>
      <c r="T556" s="6" t="s">
        <v>37</v>
      </c>
      <c r="U556" s="6" t="s">
        <v>38</v>
      </c>
      <c r="V556" s="6" t="s">
        <v>95</v>
      </c>
      <c r="W556" s="7">
        <v>85000000</v>
      </c>
      <c r="X556" s="6">
        <v>2010</v>
      </c>
      <c r="Y556" s="6">
        <v>760</v>
      </c>
      <c r="Z556" s="6">
        <v>4.3</v>
      </c>
      <c r="AA556" s="6">
        <v>1.85</v>
      </c>
      <c r="AB556" s="6">
        <v>0</v>
      </c>
      <c r="AC556" s="7">
        <f>Table13[[#This Row],[gross]]-Table13[[#This Row],[budget]]</f>
        <v>-41424284</v>
      </c>
    </row>
    <row r="557" spans="1:29" ht="12.75">
      <c r="A557" s="6" t="s">
        <v>28</v>
      </c>
      <c r="B557" s="6" t="s">
        <v>1776</v>
      </c>
      <c r="C557" s="6">
        <v>18</v>
      </c>
      <c r="D557" s="6">
        <v>75</v>
      </c>
      <c r="E557" s="6">
        <v>10</v>
      </c>
      <c r="F557" s="6">
        <v>826</v>
      </c>
      <c r="G557" s="6" t="s">
        <v>1986</v>
      </c>
      <c r="H557" s="6">
        <v>3000</v>
      </c>
      <c r="I557" s="7">
        <v>3562749</v>
      </c>
      <c r="J557" s="6" t="s">
        <v>8010</v>
      </c>
      <c r="K557" s="6" t="s">
        <v>8011</v>
      </c>
      <c r="L557" s="6" t="s">
        <v>8012</v>
      </c>
      <c r="M557" s="6">
        <v>5600</v>
      </c>
      <c r="N557" s="6">
        <v>7394</v>
      </c>
      <c r="O557" s="6" t="s">
        <v>2496</v>
      </c>
      <c r="P557" s="6">
        <v>0</v>
      </c>
      <c r="Q557" s="6" t="s">
        <v>8013</v>
      </c>
      <c r="R557" s="6" t="s">
        <v>8014</v>
      </c>
      <c r="S557" s="6">
        <v>49</v>
      </c>
      <c r="T557" s="6" t="s">
        <v>37</v>
      </c>
      <c r="U557" s="6" t="s">
        <v>38</v>
      </c>
      <c r="V557" s="6" t="s">
        <v>277</v>
      </c>
      <c r="W557" s="7">
        <v>32000000</v>
      </c>
      <c r="X557" s="6">
        <v>1997</v>
      </c>
      <c r="Y557" s="6">
        <v>2000</v>
      </c>
      <c r="Z557" s="6">
        <v>6.9</v>
      </c>
      <c r="AA557" s="6">
        <v>1.33</v>
      </c>
      <c r="AB557" s="6">
        <v>643</v>
      </c>
      <c r="AC557" s="7">
        <f>Table13[[#This Row],[gross]]-Table13[[#This Row],[budget]]</f>
        <v>-28437251</v>
      </c>
    </row>
    <row r="558" spans="1:29" ht="12.75">
      <c r="A558" s="6" t="s">
        <v>28</v>
      </c>
      <c r="B558" s="6" t="s">
        <v>1858</v>
      </c>
      <c r="C558" s="6">
        <v>212</v>
      </c>
      <c r="D558" s="6">
        <v>87</v>
      </c>
      <c r="E558" s="6">
        <v>26</v>
      </c>
      <c r="F558" s="6">
        <v>566</v>
      </c>
      <c r="G558" s="6" t="s">
        <v>1859</v>
      </c>
      <c r="H558" s="6">
        <v>827</v>
      </c>
      <c r="I558" s="7">
        <v>40198710</v>
      </c>
      <c r="J558" s="6" t="s">
        <v>1860</v>
      </c>
      <c r="K558" s="6" t="s">
        <v>1546</v>
      </c>
      <c r="L558" s="6" t="s">
        <v>1861</v>
      </c>
      <c r="M558" s="6">
        <v>87451</v>
      </c>
      <c r="N558" s="6">
        <v>3144</v>
      </c>
      <c r="O558" s="6" t="s">
        <v>1862</v>
      </c>
      <c r="P558" s="6">
        <v>0</v>
      </c>
      <c r="Q558" s="6" t="s">
        <v>1863</v>
      </c>
      <c r="R558" s="6" t="s">
        <v>1864</v>
      </c>
      <c r="S558" s="6">
        <v>660</v>
      </c>
      <c r="T558" s="6" t="s">
        <v>37</v>
      </c>
      <c r="U558" s="6" t="s">
        <v>38</v>
      </c>
      <c r="V558" s="6" t="s">
        <v>39</v>
      </c>
      <c r="W558" s="7">
        <v>100000000</v>
      </c>
      <c r="X558" s="6">
        <v>2004</v>
      </c>
      <c r="Y558" s="6">
        <v>825</v>
      </c>
      <c r="Z558" s="6">
        <v>3.3</v>
      </c>
      <c r="AA558" s="6">
        <v>2.35</v>
      </c>
      <c r="AB558" s="6">
        <v>0</v>
      </c>
      <c r="AC558" s="7">
        <f>Table13[[#This Row],[gross]]-Table13[[#This Row],[budget]]</f>
        <v>-59801290</v>
      </c>
    </row>
    <row r="559" spans="1:29" ht="12.75">
      <c r="A559" s="6" t="s">
        <v>28</v>
      </c>
      <c r="B559" s="6" t="s">
        <v>24110</v>
      </c>
      <c r="C559" s="6">
        <v>35</v>
      </c>
      <c r="D559" s="6">
        <v>80</v>
      </c>
      <c r="E559" s="6">
        <v>0</v>
      </c>
      <c r="F559" s="6">
        <v>0</v>
      </c>
      <c r="G559" s="6" t="s">
        <v>24111</v>
      </c>
      <c r="H559" s="6">
        <v>0</v>
      </c>
      <c r="I559" s="7">
        <v>70071</v>
      </c>
      <c r="J559" s="6" t="s">
        <v>10413</v>
      </c>
      <c r="K559" s="6" t="s">
        <v>24112</v>
      </c>
      <c r="L559" s="6" t="s">
        <v>24113</v>
      </c>
      <c r="M559" s="6">
        <v>589</v>
      </c>
      <c r="N559" s="6">
        <v>0</v>
      </c>
      <c r="O559" s="6" t="s">
        <v>24114</v>
      </c>
      <c r="P559" s="6">
        <v>0</v>
      </c>
      <c r="Q559" s="6" t="s">
        <v>24115</v>
      </c>
      <c r="R559" s="6" t="s">
        <v>24116</v>
      </c>
      <c r="S559" s="6">
        <v>35</v>
      </c>
      <c r="T559" s="6" t="s">
        <v>37</v>
      </c>
      <c r="U559" s="6" t="s">
        <v>24117</v>
      </c>
      <c r="V559" s="6" t="s">
        <v>4830</v>
      </c>
      <c r="W559" s="7">
        <v>7000</v>
      </c>
      <c r="X559" s="6">
        <v>2005</v>
      </c>
      <c r="Y559" s="6">
        <v>0</v>
      </c>
      <c r="Z559" s="6">
        <v>6.3</v>
      </c>
      <c r="AB559" s="6">
        <v>74</v>
      </c>
      <c r="AC559" s="7">
        <f>Table13[[#This Row],[gross]]-Table13[[#This Row],[budget]]</f>
        <v>63071</v>
      </c>
    </row>
    <row r="560" spans="1:29" ht="12.75">
      <c r="A560" s="6" t="s">
        <v>28</v>
      </c>
      <c r="B560" s="6" t="s">
        <v>13792</v>
      </c>
      <c r="C560" s="6">
        <v>90</v>
      </c>
      <c r="D560" s="6">
        <v>87</v>
      </c>
      <c r="E560" s="6">
        <v>0</v>
      </c>
      <c r="F560" s="6">
        <v>503</v>
      </c>
      <c r="G560" s="6" t="s">
        <v>1386</v>
      </c>
      <c r="H560" s="6">
        <v>975</v>
      </c>
      <c r="I560" s="7">
        <v>1276984</v>
      </c>
      <c r="J560" s="6" t="s">
        <v>5967</v>
      </c>
      <c r="K560" s="6" t="s">
        <v>3999</v>
      </c>
      <c r="L560" s="6" t="s">
        <v>15265</v>
      </c>
      <c r="M560" s="6">
        <v>11403</v>
      </c>
      <c r="N560" s="6">
        <v>3059</v>
      </c>
      <c r="O560" s="6" t="s">
        <v>2182</v>
      </c>
      <c r="P560" s="6">
        <v>2</v>
      </c>
      <c r="Q560" s="6" t="s">
        <v>15266</v>
      </c>
      <c r="R560" s="6" t="s">
        <v>15267</v>
      </c>
      <c r="S560" s="6">
        <v>150</v>
      </c>
      <c r="T560" s="6" t="s">
        <v>37</v>
      </c>
      <c r="U560" s="6" t="s">
        <v>1465</v>
      </c>
      <c r="V560" s="6" t="s">
        <v>585</v>
      </c>
      <c r="W560" s="7">
        <v>10000000</v>
      </c>
      <c r="X560" s="6">
        <v>2000</v>
      </c>
      <c r="Y560" s="6">
        <v>537</v>
      </c>
      <c r="Z560" s="6">
        <v>6.2</v>
      </c>
      <c r="AA560" s="6">
        <v>1.85</v>
      </c>
      <c r="AB560" s="6">
        <v>795</v>
      </c>
      <c r="AC560" s="7">
        <f>Table13[[#This Row],[gross]]-Table13[[#This Row],[budget]]</f>
        <v>-8723016</v>
      </c>
    </row>
    <row r="561" spans="1:29" ht="12.75">
      <c r="A561" s="6" t="s">
        <v>747</v>
      </c>
      <c r="B561" s="6" t="s">
        <v>4003</v>
      </c>
      <c r="C561" s="6">
        <v>114</v>
      </c>
      <c r="D561" s="6">
        <v>113</v>
      </c>
      <c r="E561" s="6">
        <v>11000</v>
      </c>
      <c r="F561" s="6">
        <v>99</v>
      </c>
      <c r="G561" s="6" t="s">
        <v>14279</v>
      </c>
      <c r="H561" s="6">
        <v>537</v>
      </c>
      <c r="I561" s="7">
        <v>5032496</v>
      </c>
      <c r="J561" s="6" t="s">
        <v>2527</v>
      </c>
      <c r="K561" s="6" t="s">
        <v>1386</v>
      </c>
      <c r="L561" s="6" t="s">
        <v>14280</v>
      </c>
      <c r="M561" s="6">
        <v>20576</v>
      </c>
      <c r="N561" s="6">
        <v>943</v>
      </c>
      <c r="O561" s="6" t="s">
        <v>6549</v>
      </c>
      <c r="P561" s="6">
        <v>0</v>
      </c>
      <c r="Q561" s="6" t="s">
        <v>14281</v>
      </c>
      <c r="R561" s="6" t="s">
        <v>14282</v>
      </c>
      <c r="S561" s="6">
        <v>161</v>
      </c>
      <c r="T561" s="6" t="s">
        <v>37</v>
      </c>
      <c r="U561" s="6" t="s">
        <v>38</v>
      </c>
      <c r="V561" s="6" t="s">
        <v>585</v>
      </c>
      <c r="W561" s="7">
        <v>12000000</v>
      </c>
      <c r="X561" s="6">
        <v>1998</v>
      </c>
      <c r="Y561" s="6">
        <v>255</v>
      </c>
      <c r="Z561" s="6">
        <v>6.3</v>
      </c>
      <c r="AA561" s="6">
        <v>1.66</v>
      </c>
      <c r="AB561" s="6">
        <v>652</v>
      </c>
      <c r="AC561" s="7">
        <f>Table13[[#This Row],[gross]]-Table13[[#This Row],[budget]]</f>
        <v>-6967504</v>
      </c>
    </row>
    <row r="562" spans="1:29" ht="12.75">
      <c r="A562" s="6" t="s">
        <v>28</v>
      </c>
      <c r="B562" s="6" t="s">
        <v>5861</v>
      </c>
      <c r="C562" s="6">
        <v>127</v>
      </c>
      <c r="D562" s="6">
        <v>94</v>
      </c>
      <c r="E562" s="6">
        <v>160</v>
      </c>
      <c r="F562" s="6">
        <v>167</v>
      </c>
      <c r="G562" s="6" t="s">
        <v>5862</v>
      </c>
      <c r="H562" s="6">
        <v>550</v>
      </c>
      <c r="I562" s="7">
        <v>32003620</v>
      </c>
      <c r="J562" s="6" t="s">
        <v>334</v>
      </c>
      <c r="K562" s="6" t="s">
        <v>1008</v>
      </c>
      <c r="L562" s="6" t="s">
        <v>5863</v>
      </c>
      <c r="M562" s="6">
        <v>79141</v>
      </c>
      <c r="N562" s="6">
        <v>1102</v>
      </c>
      <c r="O562" s="6" t="s">
        <v>5864</v>
      </c>
      <c r="P562" s="6">
        <v>1</v>
      </c>
      <c r="Q562" s="6" t="s">
        <v>5865</v>
      </c>
      <c r="R562" s="6" t="s">
        <v>5866</v>
      </c>
      <c r="S562" s="6">
        <v>355</v>
      </c>
      <c r="T562" s="6" t="s">
        <v>37</v>
      </c>
      <c r="U562" s="6" t="s">
        <v>38</v>
      </c>
      <c r="V562" s="6" t="s">
        <v>39</v>
      </c>
      <c r="W562" s="7">
        <v>25000000</v>
      </c>
      <c r="X562" s="6">
        <v>2004</v>
      </c>
      <c r="Y562" s="6">
        <v>216</v>
      </c>
      <c r="Z562" s="6">
        <v>6.5</v>
      </c>
      <c r="AA562" s="6">
        <v>2.35</v>
      </c>
      <c r="AB562" s="6">
        <v>2000</v>
      </c>
      <c r="AC562" s="7">
        <f>Table13[[#This Row],[gross]]-Table13[[#This Row],[budget]]</f>
        <v>7003620</v>
      </c>
    </row>
    <row r="563" spans="1:29" ht="12.75">
      <c r="A563" s="6" t="s">
        <v>28</v>
      </c>
      <c r="B563" s="6" t="s">
        <v>22962</v>
      </c>
      <c r="C563" s="6">
        <v>23</v>
      </c>
      <c r="D563" s="6">
        <v>84</v>
      </c>
      <c r="E563" s="6">
        <v>0</v>
      </c>
      <c r="H563" s="6">
        <v>3</v>
      </c>
      <c r="I563" s="7">
        <v>34151</v>
      </c>
      <c r="J563" s="6" t="s">
        <v>20327</v>
      </c>
      <c r="K563" s="6" t="s">
        <v>22963</v>
      </c>
      <c r="L563" s="6" t="s">
        <v>22964</v>
      </c>
      <c r="M563" s="6">
        <v>186</v>
      </c>
      <c r="N563" s="6">
        <v>3</v>
      </c>
      <c r="P563" s="6">
        <v>0</v>
      </c>
      <c r="R563" s="6" t="s">
        <v>22965</v>
      </c>
      <c r="S563" s="6">
        <v>3</v>
      </c>
      <c r="T563" s="6" t="s">
        <v>11690</v>
      </c>
      <c r="U563" s="6" t="s">
        <v>20302</v>
      </c>
      <c r="W563" s="7">
        <v>450000</v>
      </c>
      <c r="X563" s="6">
        <v>2015</v>
      </c>
      <c r="Z563" s="6">
        <v>7.2</v>
      </c>
      <c r="AA563" s="6">
        <v>1.78</v>
      </c>
      <c r="AB563" s="6">
        <v>111</v>
      </c>
      <c r="AC563" s="7">
        <f>Table13[[#This Row],[gross]]-Table13[[#This Row],[budget]]</f>
        <v>-415849</v>
      </c>
    </row>
    <row r="564" spans="1:29" ht="12.75">
      <c r="A564" s="6" t="s">
        <v>28</v>
      </c>
      <c r="B564" s="6" t="s">
        <v>11881</v>
      </c>
      <c r="C564" s="6">
        <v>68</v>
      </c>
      <c r="D564" s="6">
        <v>115</v>
      </c>
      <c r="E564" s="6">
        <v>13</v>
      </c>
      <c r="F564" s="6">
        <v>111</v>
      </c>
      <c r="G564" s="6" t="s">
        <v>11882</v>
      </c>
      <c r="H564" s="6">
        <v>757</v>
      </c>
      <c r="I564" s="7">
        <v>17174870</v>
      </c>
      <c r="J564" s="6" t="s">
        <v>7837</v>
      </c>
      <c r="K564" s="6" t="s">
        <v>8778</v>
      </c>
      <c r="L564" s="6" t="s">
        <v>11883</v>
      </c>
      <c r="M564" s="6">
        <v>15817</v>
      </c>
      <c r="N564" s="6">
        <v>1201</v>
      </c>
      <c r="O564" s="6" t="s">
        <v>11884</v>
      </c>
      <c r="P564" s="6">
        <v>2</v>
      </c>
      <c r="Q564" s="6" t="s">
        <v>11885</v>
      </c>
      <c r="R564" s="6" t="s">
        <v>11886</v>
      </c>
      <c r="S564" s="6">
        <v>210</v>
      </c>
      <c r="T564" s="6" t="s">
        <v>37</v>
      </c>
      <c r="U564" s="6" t="s">
        <v>38</v>
      </c>
      <c r="V564" s="6" t="s">
        <v>39</v>
      </c>
      <c r="W564" s="7">
        <v>18000000</v>
      </c>
      <c r="X564" s="6">
        <v>2000</v>
      </c>
      <c r="Y564" s="6">
        <v>220</v>
      </c>
      <c r="Z564" s="6">
        <v>6.7</v>
      </c>
      <c r="AA564" s="6">
        <v>2.35</v>
      </c>
      <c r="AB564" s="6">
        <v>0</v>
      </c>
      <c r="AC564" s="7">
        <f>Table13[[#This Row],[gross]]-Table13[[#This Row],[budget]]</f>
        <v>-825130</v>
      </c>
    </row>
    <row r="565" spans="1:29" ht="12.75">
      <c r="A565" s="6" t="s">
        <v>28</v>
      </c>
      <c r="B565" s="6" t="s">
        <v>5059</v>
      </c>
      <c r="C565" s="6">
        <v>177</v>
      </c>
      <c r="D565" s="6">
        <v>107</v>
      </c>
      <c r="E565" s="6">
        <v>43</v>
      </c>
      <c r="F565" s="6">
        <v>569</v>
      </c>
      <c r="G565" s="6" t="s">
        <v>206</v>
      </c>
      <c r="H565" s="6">
        <v>12000</v>
      </c>
      <c r="I565" s="7">
        <v>126088877</v>
      </c>
      <c r="J565" s="6" t="s">
        <v>1752</v>
      </c>
      <c r="K565" s="6" t="s">
        <v>1072</v>
      </c>
      <c r="L565" s="6" t="s">
        <v>5060</v>
      </c>
      <c r="M565" s="6">
        <v>33354</v>
      </c>
      <c r="N565" s="6">
        <v>14569</v>
      </c>
      <c r="O565" s="6" t="s">
        <v>5061</v>
      </c>
      <c r="P565" s="6">
        <v>2</v>
      </c>
      <c r="Q565" s="6" t="s">
        <v>5062</v>
      </c>
      <c r="R565" s="6" t="s">
        <v>5063</v>
      </c>
      <c r="S565" s="6">
        <v>110</v>
      </c>
      <c r="T565" s="6" t="s">
        <v>37</v>
      </c>
      <c r="U565" s="6" t="s">
        <v>38</v>
      </c>
      <c r="V565" s="6" t="s">
        <v>39</v>
      </c>
      <c r="W565" s="7">
        <v>50000000</v>
      </c>
      <c r="X565" s="6">
        <v>2016</v>
      </c>
      <c r="Y565" s="6">
        <v>919</v>
      </c>
      <c r="Z565" s="6">
        <v>6.6</v>
      </c>
      <c r="AA565" s="6">
        <v>2.35</v>
      </c>
      <c r="AB565" s="6">
        <v>10000</v>
      </c>
      <c r="AC565" s="7">
        <f>Table13[[#This Row],[gross]]-Table13[[#This Row],[budget]]</f>
        <v>76088877</v>
      </c>
    </row>
    <row r="566" spans="1:29" ht="12.75">
      <c r="A566" s="6" t="s">
        <v>28</v>
      </c>
      <c r="B566" s="6" t="s">
        <v>4382</v>
      </c>
      <c r="C566" s="6">
        <v>71</v>
      </c>
      <c r="D566" s="6">
        <v>113</v>
      </c>
      <c r="E566" s="6">
        <v>179</v>
      </c>
      <c r="F566" s="6">
        <v>11</v>
      </c>
      <c r="G566" s="6" t="s">
        <v>19613</v>
      </c>
      <c r="H566" s="6">
        <v>119</v>
      </c>
      <c r="I566" s="7">
        <v>5595428</v>
      </c>
      <c r="J566" s="6" t="s">
        <v>3409</v>
      </c>
      <c r="K566" s="6" t="s">
        <v>18827</v>
      </c>
      <c r="L566" s="6" t="s">
        <v>19614</v>
      </c>
      <c r="M566" s="6">
        <v>28951</v>
      </c>
      <c r="N566" s="6">
        <v>167</v>
      </c>
      <c r="O566" s="6" t="s">
        <v>19615</v>
      </c>
      <c r="P566" s="6">
        <v>0</v>
      </c>
      <c r="Q566" s="6" t="s">
        <v>19616</v>
      </c>
      <c r="R566" s="6" t="s">
        <v>19617</v>
      </c>
      <c r="S566" s="6">
        <v>257</v>
      </c>
      <c r="T566" s="6" t="s">
        <v>14503</v>
      </c>
      <c r="U566" s="6" t="s">
        <v>16841</v>
      </c>
      <c r="V566" s="6" t="s">
        <v>585</v>
      </c>
      <c r="W566" s="7">
        <v>2900000</v>
      </c>
      <c r="X566" s="6">
        <v>1998</v>
      </c>
      <c r="Y566" s="6">
        <v>14</v>
      </c>
      <c r="Z566" s="6">
        <v>8</v>
      </c>
      <c r="AA566" s="6">
        <v>2.35</v>
      </c>
      <c r="AB566" s="6">
        <v>0</v>
      </c>
      <c r="AC566" s="7">
        <f>Table13[[#This Row],[gross]]-Table13[[#This Row],[budget]]</f>
        <v>2695428</v>
      </c>
    </row>
    <row r="567" spans="1:29" ht="12.75">
      <c r="A567" s="6" t="s">
        <v>28</v>
      </c>
      <c r="B567" s="6" t="s">
        <v>21356</v>
      </c>
      <c r="C567" s="6">
        <v>17</v>
      </c>
      <c r="D567" s="6">
        <v>85</v>
      </c>
      <c r="E567" s="6">
        <v>0</v>
      </c>
      <c r="F567" s="6">
        <v>924</v>
      </c>
      <c r="G567" s="6" t="s">
        <v>620</v>
      </c>
      <c r="H567" s="6">
        <v>49000</v>
      </c>
      <c r="I567" s="7">
        <v>7826</v>
      </c>
      <c r="J567" s="6" t="s">
        <v>17534</v>
      </c>
      <c r="K567" s="6" t="s">
        <v>811</v>
      </c>
      <c r="L567" s="6" t="s">
        <v>21357</v>
      </c>
      <c r="M567" s="6">
        <v>132</v>
      </c>
      <c r="N567" s="6">
        <v>54484</v>
      </c>
      <c r="O567" s="6" t="s">
        <v>2961</v>
      </c>
      <c r="P567" s="6">
        <v>10</v>
      </c>
      <c r="Q567" s="6" t="s">
        <v>21358</v>
      </c>
      <c r="R567" s="6" t="s">
        <v>21359</v>
      </c>
      <c r="S567" s="6">
        <v>2</v>
      </c>
      <c r="T567" s="6" t="s">
        <v>37</v>
      </c>
      <c r="U567" s="6" t="s">
        <v>38</v>
      </c>
      <c r="W567" s="7">
        <v>1200000</v>
      </c>
      <c r="X567" s="6">
        <v>2007</v>
      </c>
      <c r="Y567" s="6">
        <v>931</v>
      </c>
      <c r="Z567" s="6">
        <v>6.2</v>
      </c>
      <c r="AB567" s="6">
        <v>87</v>
      </c>
      <c r="AC567" s="7">
        <f>Table13[[#This Row],[gross]]-Table13[[#This Row],[budget]]</f>
        <v>-1192174</v>
      </c>
    </row>
    <row r="568" spans="1:29" ht="12.75">
      <c r="A568" s="6" t="s">
        <v>28</v>
      </c>
      <c r="B568" s="6" t="s">
        <v>19511</v>
      </c>
      <c r="C568" s="6">
        <v>63</v>
      </c>
      <c r="D568" s="6">
        <v>88</v>
      </c>
      <c r="E568" s="6">
        <v>26</v>
      </c>
      <c r="F568" s="6">
        <v>236</v>
      </c>
      <c r="G568" s="6" t="s">
        <v>12186</v>
      </c>
      <c r="H568" s="6">
        <v>487</v>
      </c>
      <c r="I568" s="7">
        <v>143000</v>
      </c>
      <c r="J568" s="6" t="s">
        <v>5544</v>
      </c>
      <c r="K568" s="6" t="s">
        <v>19512</v>
      </c>
      <c r="L568" s="6" t="s">
        <v>19513</v>
      </c>
      <c r="M568" s="6">
        <v>4122</v>
      </c>
      <c r="N568" s="6">
        <v>1495</v>
      </c>
      <c r="O568" s="6" t="s">
        <v>19514</v>
      </c>
      <c r="P568" s="6">
        <v>0</v>
      </c>
      <c r="Q568" s="6" t="s">
        <v>19515</v>
      </c>
      <c r="R568" s="6" t="s">
        <v>19516</v>
      </c>
      <c r="S568" s="6">
        <v>48</v>
      </c>
      <c r="T568" s="6" t="s">
        <v>37</v>
      </c>
      <c r="U568" s="6" t="s">
        <v>38</v>
      </c>
      <c r="V568" s="6" t="s">
        <v>585</v>
      </c>
      <c r="W568" s="7">
        <v>5000000</v>
      </c>
      <c r="X568" s="6">
        <v>2009</v>
      </c>
      <c r="Y568" s="6">
        <v>298</v>
      </c>
      <c r="Z568" s="6">
        <v>4.0999999999999996</v>
      </c>
      <c r="AA568" s="6">
        <v>2.35</v>
      </c>
      <c r="AB568" s="6">
        <v>0</v>
      </c>
      <c r="AC568" s="7">
        <f>Table13[[#This Row],[gross]]-Table13[[#This Row],[budget]]</f>
        <v>-4857000</v>
      </c>
    </row>
    <row r="569" spans="1:29" ht="12.75">
      <c r="A569" s="6" t="s">
        <v>28</v>
      </c>
      <c r="B569" s="6" t="s">
        <v>2433</v>
      </c>
      <c r="C569" s="6">
        <v>47</v>
      </c>
      <c r="D569" s="6">
        <v>107</v>
      </c>
      <c r="E569" s="6">
        <v>99</v>
      </c>
      <c r="F569" s="6">
        <v>581</v>
      </c>
      <c r="G569" s="6" t="s">
        <v>466</v>
      </c>
      <c r="H569" s="6">
        <v>18000</v>
      </c>
      <c r="I569" s="7">
        <v>20550712</v>
      </c>
      <c r="J569" s="6" t="s">
        <v>1390</v>
      </c>
      <c r="K569" s="6" t="s">
        <v>588</v>
      </c>
      <c r="L569" s="6" t="s">
        <v>4760</v>
      </c>
      <c r="M569" s="6">
        <v>40346</v>
      </c>
      <c r="N569" s="6">
        <v>31014</v>
      </c>
      <c r="O569" s="6" t="s">
        <v>279</v>
      </c>
      <c r="P569" s="6">
        <v>1</v>
      </c>
      <c r="Q569" s="6" t="s">
        <v>4761</v>
      </c>
      <c r="R569" s="6" t="s">
        <v>4762</v>
      </c>
      <c r="S569" s="6">
        <v>95</v>
      </c>
      <c r="T569" s="6" t="s">
        <v>37</v>
      </c>
      <c r="U569" s="6" t="s">
        <v>38</v>
      </c>
      <c r="V569" s="6" t="s">
        <v>39</v>
      </c>
      <c r="W569" s="7">
        <v>50000000</v>
      </c>
      <c r="X569" s="6">
        <v>1996</v>
      </c>
      <c r="Y569" s="6">
        <v>11000</v>
      </c>
      <c r="Z569" s="6">
        <v>5.6</v>
      </c>
      <c r="AA569" s="6">
        <v>1.85</v>
      </c>
      <c r="AB569" s="6">
        <v>1000</v>
      </c>
      <c r="AC569" s="7">
        <f>Table13[[#This Row],[gross]]-Table13[[#This Row],[budget]]</f>
        <v>-29449288</v>
      </c>
    </row>
    <row r="570" spans="1:29" ht="12.75">
      <c r="A570" s="6" t="s">
        <v>28</v>
      </c>
      <c r="B570" s="6" t="s">
        <v>16698</v>
      </c>
      <c r="C570" s="6">
        <v>12</v>
      </c>
      <c r="D570" s="6">
        <v>95</v>
      </c>
      <c r="E570" s="6">
        <v>43</v>
      </c>
      <c r="F570" s="6">
        <v>611</v>
      </c>
      <c r="G570" s="6" t="s">
        <v>11732</v>
      </c>
      <c r="H570" s="6">
        <v>1000</v>
      </c>
      <c r="I570" s="7">
        <v>306715</v>
      </c>
      <c r="J570" s="6" t="s">
        <v>1671</v>
      </c>
      <c r="K570" s="6" t="s">
        <v>4467</v>
      </c>
      <c r="L570" s="6" t="s">
        <v>16699</v>
      </c>
      <c r="M570" s="6">
        <v>5143</v>
      </c>
      <c r="N570" s="6">
        <v>5213</v>
      </c>
      <c r="O570" s="6" t="s">
        <v>2470</v>
      </c>
      <c r="P570" s="6">
        <v>1</v>
      </c>
      <c r="Q570" s="6" t="s">
        <v>16700</v>
      </c>
      <c r="R570" s="6" t="s">
        <v>16701</v>
      </c>
      <c r="S570" s="6">
        <v>62</v>
      </c>
      <c r="T570" s="6" t="s">
        <v>37</v>
      </c>
      <c r="U570" s="6" t="s">
        <v>38</v>
      </c>
      <c r="V570" s="6" t="s">
        <v>39</v>
      </c>
      <c r="W570" s="7">
        <v>10000000</v>
      </c>
      <c r="X570" s="6">
        <v>1998</v>
      </c>
      <c r="Y570" s="6">
        <v>788</v>
      </c>
      <c r="Z570" s="6">
        <v>2.2999999999999998</v>
      </c>
      <c r="AA570" s="6">
        <v>1.85</v>
      </c>
      <c r="AB570" s="6">
        <v>724</v>
      </c>
      <c r="AC570" s="7">
        <f>Table13[[#This Row],[gross]]-Table13[[#This Row],[budget]]</f>
        <v>-9693285</v>
      </c>
    </row>
    <row r="571" spans="1:29" ht="12.75">
      <c r="A571" s="6" t="s">
        <v>28</v>
      </c>
      <c r="B571" s="6" t="s">
        <v>3694</v>
      </c>
      <c r="C571" s="6">
        <v>264</v>
      </c>
      <c r="D571" s="6">
        <v>141</v>
      </c>
      <c r="E571" s="6">
        <v>16000</v>
      </c>
      <c r="F571" s="6">
        <v>539</v>
      </c>
      <c r="G571" s="6" t="s">
        <v>3041</v>
      </c>
      <c r="H571" s="6">
        <v>11000</v>
      </c>
      <c r="I571" s="7">
        <v>35707327</v>
      </c>
      <c r="J571" s="6" t="s">
        <v>2142</v>
      </c>
      <c r="K571" s="6" t="s">
        <v>565</v>
      </c>
      <c r="L571" s="6" t="s">
        <v>4757</v>
      </c>
      <c r="M571" s="6">
        <v>199056</v>
      </c>
      <c r="N571" s="6">
        <v>12840</v>
      </c>
      <c r="O571" s="6" t="s">
        <v>4161</v>
      </c>
      <c r="P571" s="6">
        <v>0</v>
      </c>
      <c r="Q571" s="6" t="s">
        <v>4758</v>
      </c>
      <c r="R571" s="6" t="s">
        <v>4759</v>
      </c>
      <c r="S571" s="6">
        <v>387</v>
      </c>
      <c r="T571" s="6" t="s">
        <v>37</v>
      </c>
      <c r="U571" s="6" t="s">
        <v>38</v>
      </c>
      <c r="V571" s="6" t="s">
        <v>585</v>
      </c>
      <c r="W571" s="7">
        <v>55000000</v>
      </c>
      <c r="X571" s="6">
        <v>2008</v>
      </c>
      <c r="Y571" s="6">
        <v>963</v>
      </c>
      <c r="Z571" s="6">
        <v>7.8</v>
      </c>
      <c r="AA571" s="6">
        <v>2.35</v>
      </c>
      <c r="AB571" s="6">
        <v>14000</v>
      </c>
      <c r="AC571" s="7">
        <f>Table13[[#This Row],[gross]]-Table13[[#This Row],[budget]]</f>
        <v>-19292673</v>
      </c>
    </row>
    <row r="572" spans="1:29" ht="12.75">
      <c r="A572" s="6" t="s">
        <v>28</v>
      </c>
      <c r="B572" s="6" t="s">
        <v>5774</v>
      </c>
      <c r="C572" s="6">
        <v>167</v>
      </c>
      <c r="D572" s="6">
        <v>91</v>
      </c>
      <c r="E572" s="6">
        <v>50</v>
      </c>
      <c r="F572" s="6">
        <v>67</v>
      </c>
      <c r="G572" s="6" t="s">
        <v>5775</v>
      </c>
      <c r="H572" s="6">
        <v>521</v>
      </c>
      <c r="I572" s="7">
        <v>66790248</v>
      </c>
      <c r="J572" s="6" t="s">
        <v>4075</v>
      </c>
      <c r="K572" s="6" t="s">
        <v>2213</v>
      </c>
      <c r="L572" s="6" t="s">
        <v>5776</v>
      </c>
      <c r="M572" s="6">
        <v>57281</v>
      </c>
      <c r="N572" s="6">
        <v>758</v>
      </c>
      <c r="O572" s="6" t="s">
        <v>5777</v>
      </c>
      <c r="P572" s="6">
        <v>0</v>
      </c>
      <c r="Q572" s="6" t="s">
        <v>5778</v>
      </c>
      <c r="R572" s="6" t="s">
        <v>5779</v>
      </c>
      <c r="S572" s="6">
        <v>350</v>
      </c>
      <c r="T572" s="6" t="s">
        <v>37</v>
      </c>
      <c r="U572" s="6" t="s">
        <v>38</v>
      </c>
      <c r="V572" s="6" t="s">
        <v>585</v>
      </c>
      <c r="W572" s="7">
        <v>45000000</v>
      </c>
      <c r="X572" s="6">
        <v>2002</v>
      </c>
      <c r="Y572" s="6">
        <v>108</v>
      </c>
      <c r="Z572" s="6">
        <v>6.5</v>
      </c>
      <c r="AA572" s="6">
        <v>2.35</v>
      </c>
      <c r="AB572" s="6">
        <v>0</v>
      </c>
      <c r="AC572" s="7">
        <f>Table13[[#This Row],[gross]]-Table13[[#This Row],[budget]]</f>
        <v>21790248</v>
      </c>
    </row>
    <row r="573" spans="1:29" ht="12.75">
      <c r="A573" s="6" t="s">
        <v>28</v>
      </c>
      <c r="B573" s="6" t="s">
        <v>1389</v>
      </c>
      <c r="C573" s="6">
        <v>371</v>
      </c>
      <c r="D573" s="6">
        <v>120</v>
      </c>
      <c r="E573" s="6">
        <v>662</v>
      </c>
      <c r="F573" s="6">
        <v>502</v>
      </c>
      <c r="G573" s="6" t="s">
        <v>563</v>
      </c>
      <c r="H573" s="6">
        <v>20000</v>
      </c>
      <c r="I573" s="7">
        <v>31569268</v>
      </c>
      <c r="J573" s="6" t="s">
        <v>5529</v>
      </c>
      <c r="K573" s="6" t="s">
        <v>263</v>
      </c>
      <c r="L573" s="6" t="s">
        <v>5530</v>
      </c>
      <c r="M573" s="6">
        <v>172965</v>
      </c>
      <c r="N573" s="6">
        <v>23051</v>
      </c>
      <c r="O573" s="6" t="s">
        <v>2731</v>
      </c>
      <c r="P573" s="6">
        <v>0</v>
      </c>
      <c r="Q573" s="6" t="s">
        <v>5531</v>
      </c>
      <c r="R573" s="6" t="s">
        <v>5532</v>
      </c>
      <c r="S573" s="6">
        <v>627</v>
      </c>
      <c r="T573" s="6" t="s">
        <v>37</v>
      </c>
      <c r="U573" s="6" t="s">
        <v>38</v>
      </c>
      <c r="V573" s="6" t="s">
        <v>585</v>
      </c>
      <c r="W573" s="7">
        <v>49000000</v>
      </c>
      <c r="X573" s="6">
        <v>2015</v>
      </c>
      <c r="Y573" s="6">
        <v>2000</v>
      </c>
      <c r="Z573" s="6">
        <v>6.9</v>
      </c>
      <c r="AA573" s="6">
        <v>2.35</v>
      </c>
      <c r="AB573" s="6">
        <v>67000</v>
      </c>
      <c r="AC573" s="7">
        <f>Table13[[#This Row],[gross]]-Table13[[#This Row],[budget]]</f>
        <v>-17430732</v>
      </c>
    </row>
    <row r="574" spans="1:29" ht="12.75">
      <c r="A574" s="6" t="s">
        <v>28</v>
      </c>
      <c r="B574" s="6" t="s">
        <v>18285</v>
      </c>
      <c r="C574" s="6">
        <v>54</v>
      </c>
      <c r="D574" s="6">
        <v>122</v>
      </c>
      <c r="E574" s="6">
        <v>4</v>
      </c>
      <c r="F574" s="6">
        <v>3</v>
      </c>
      <c r="G574" s="6" t="s">
        <v>18286</v>
      </c>
      <c r="H574" s="6">
        <v>25</v>
      </c>
      <c r="I574" s="7">
        <v>713413</v>
      </c>
      <c r="J574" s="6" t="s">
        <v>3082</v>
      </c>
      <c r="K574" s="6" t="s">
        <v>18287</v>
      </c>
      <c r="L574" s="6" t="s">
        <v>18288</v>
      </c>
      <c r="M574" s="6">
        <v>9171</v>
      </c>
      <c r="N574" s="6">
        <v>48</v>
      </c>
      <c r="O574" s="6" t="s">
        <v>18289</v>
      </c>
      <c r="P574" s="6">
        <v>1</v>
      </c>
      <c r="Q574" s="6" t="s">
        <v>18290</v>
      </c>
      <c r="R574" s="6" t="s">
        <v>18291</v>
      </c>
      <c r="S574" s="6">
        <v>68</v>
      </c>
      <c r="T574" s="6" t="s">
        <v>10490</v>
      </c>
      <c r="U574" s="6" t="s">
        <v>10491</v>
      </c>
      <c r="V574" s="6" t="s">
        <v>585</v>
      </c>
      <c r="W574" s="7">
        <v>4500000</v>
      </c>
      <c r="X574" s="6">
        <v>1997</v>
      </c>
      <c r="Y574" s="6">
        <v>20</v>
      </c>
      <c r="Z574" s="6">
        <v>7.8</v>
      </c>
      <c r="AA574" s="6">
        <v>1.85</v>
      </c>
      <c r="AB574" s="6">
        <v>689</v>
      </c>
      <c r="AC574" s="7">
        <f>Table13[[#This Row],[gross]]-Table13[[#This Row],[budget]]</f>
        <v>-3786587</v>
      </c>
    </row>
    <row r="575" spans="1:29" ht="12.75">
      <c r="A575" s="6" t="s">
        <v>28</v>
      </c>
      <c r="B575" s="6" t="s">
        <v>7796</v>
      </c>
      <c r="C575" s="6">
        <v>90</v>
      </c>
      <c r="D575" s="6">
        <v>125</v>
      </c>
      <c r="E575" s="6">
        <v>46</v>
      </c>
      <c r="F575" s="6">
        <v>249</v>
      </c>
      <c r="G575" s="6" t="s">
        <v>3130</v>
      </c>
      <c r="H575" s="6">
        <v>368</v>
      </c>
      <c r="I575" s="7">
        <v>58800000</v>
      </c>
      <c r="J575" s="6" t="s">
        <v>1634</v>
      </c>
      <c r="K575" s="6" t="s">
        <v>5222</v>
      </c>
      <c r="L575" s="6" t="s">
        <v>17387</v>
      </c>
      <c r="M575" s="6">
        <v>40511</v>
      </c>
      <c r="N575" s="6">
        <v>1651</v>
      </c>
      <c r="O575" s="6" t="s">
        <v>3133</v>
      </c>
      <c r="P575" s="6">
        <v>0</v>
      </c>
      <c r="Q575" s="6" t="s">
        <v>17388</v>
      </c>
      <c r="R575" s="6" t="s">
        <v>17389</v>
      </c>
      <c r="S575" s="6">
        <v>213</v>
      </c>
      <c r="T575" s="6" t="s">
        <v>37</v>
      </c>
      <c r="U575" s="6" t="s">
        <v>56</v>
      </c>
      <c r="V575" s="6" t="s">
        <v>95</v>
      </c>
      <c r="W575" s="7">
        <v>5500000</v>
      </c>
      <c r="X575" s="6">
        <v>1981</v>
      </c>
      <c r="Y575" s="6">
        <v>303</v>
      </c>
      <c r="Z575" s="6">
        <v>7.2</v>
      </c>
      <c r="AA575" s="6">
        <v>1.85</v>
      </c>
      <c r="AB575" s="6">
        <v>0</v>
      </c>
      <c r="AC575" s="7">
        <f>Table13[[#This Row],[gross]]-Table13[[#This Row],[budget]]</f>
        <v>53300000</v>
      </c>
    </row>
    <row r="576" spans="1:29" ht="12.75">
      <c r="A576" s="6" t="s">
        <v>28</v>
      </c>
      <c r="B576" s="6" t="s">
        <v>255</v>
      </c>
      <c r="C576" s="6">
        <v>276</v>
      </c>
      <c r="D576" s="6">
        <v>115</v>
      </c>
      <c r="E576" s="6">
        <v>13000</v>
      </c>
      <c r="F576" s="6">
        <v>588</v>
      </c>
      <c r="G576" s="6" t="s">
        <v>201</v>
      </c>
      <c r="H576" s="6">
        <v>40000</v>
      </c>
      <c r="I576" s="7">
        <v>206456431</v>
      </c>
      <c r="J576" s="6" t="s">
        <v>787</v>
      </c>
      <c r="K576" s="6" t="s">
        <v>43</v>
      </c>
      <c r="L576" s="6" t="s">
        <v>788</v>
      </c>
      <c r="M576" s="6">
        <v>320284</v>
      </c>
      <c r="N576" s="6">
        <v>57844</v>
      </c>
      <c r="O576" s="6" t="s">
        <v>789</v>
      </c>
      <c r="P576" s="6">
        <v>3</v>
      </c>
      <c r="Q576" s="6" t="s">
        <v>790</v>
      </c>
      <c r="R576" s="6" t="s">
        <v>791</v>
      </c>
      <c r="S576" s="6">
        <v>1361</v>
      </c>
      <c r="T576" s="6" t="s">
        <v>37</v>
      </c>
      <c r="U576" s="6" t="s">
        <v>38</v>
      </c>
      <c r="V576" s="6" t="s">
        <v>95</v>
      </c>
      <c r="W576" s="7">
        <v>150000000</v>
      </c>
      <c r="X576" s="6">
        <v>2005</v>
      </c>
      <c r="Y576" s="6">
        <v>16000</v>
      </c>
      <c r="Z576" s="6">
        <v>6.7</v>
      </c>
      <c r="AA576" s="6">
        <v>1.85</v>
      </c>
      <c r="AB576" s="6">
        <v>0</v>
      </c>
      <c r="AC576" s="7">
        <f>Table13[[#This Row],[gross]]-Table13[[#This Row],[budget]]</f>
        <v>56456431</v>
      </c>
    </row>
    <row r="577" spans="1:29" ht="12.75">
      <c r="A577" s="6" t="s">
        <v>28</v>
      </c>
      <c r="B577" s="6" t="s">
        <v>14323</v>
      </c>
      <c r="C577" s="6">
        <v>146</v>
      </c>
      <c r="D577" s="6">
        <v>97</v>
      </c>
      <c r="E577" s="6">
        <v>20</v>
      </c>
      <c r="F577" s="6">
        <v>442</v>
      </c>
      <c r="G577" s="6" t="s">
        <v>5061</v>
      </c>
      <c r="H577" s="6">
        <v>21000</v>
      </c>
      <c r="I577" s="7">
        <v>3950294</v>
      </c>
      <c r="J577" s="6" t="s">
        <v>1415</v>
      </c>
      <c r="K577" s="6" t="s">
        <v>97</v>
      </c>
      <c r="L577" s="6" t="s">
        <v>14324</v>
      </c>
      <c r="M577" s="6">
        <v>56654</v>
      </c>
      <c r="N577" s="6">
        <v>22577</v>
      </c>
      <c r="O577" s="6" t="s">
        <v>8062</v>
      </c>
      <c r="P577" s="6">
        <v>5</v>
      </c>
      <c r="Q577" s="6" t="s">
        <v>14325</v>
      </c>
      <c r="R577" s="6" t="s">
        <v>14326</v>
      </c>
      <c r="S577" s="6">
        <v>124</v>
      </c>
      <c r="T577" s="6" t="s">
        <v>37</v>
      </c>
      <c r="U577" s="6" t="s">
        <v>38</v>
      </c>
      <c r="V577" s="6" t="s">
        <v>585</v>
      </c>
      <c r="W577" s="7">
        <v>12000000</v>
      </c>
      <c r="X577" s="6">
        <v>2007</v>
      </c>
      <c r="Y577" s="6">
        <v>569</v>
      </c>
      <c r="Z577" s="6">
        <v>7</v>
      </c>
      <c r="AA577" s="6">
        <v>1.85</v>
      </c>
      <c r="AB577" s="6">
        <v>0</v>
      </c>
      <c r="AC577" s="7">
        <f>Table13[[#This Row],[gross]]-Table13[[#This Row],[budget]]</f>
        <v>-8049706</v>
      </c>
    </row>
    <row r="578" spans="1:29" ht="12.75">
      <c r="A578" s="6" t="s">
        <v>28</v>
      </c>
      <c r="B578" s="6" t="s">
        <v>6074</v>
      </c>
      <c r="C578" s="6">
        <v>117</v>
      </c>
      <c r="D578" s="6">
        <v>99</v>
      </c>
      <c r="E578" s="6">
        <v>23</v>
      </c>
      <c r="F578" s="6">
        <v>135</v>
      </c>
      <c r="G578" s="6" t="s">
        <v>6075</v>
      </c>
      <c r="H578" s="6">
        <v>405</v>
      </c>
      <c r="I578" s="7">
        <v>31136950</v>
      </c>
      <c r="J578" s="6" t="s">
        <v>687</v>
      </c>
      <c r="K578" s="6" t="s">
        <v>6076</v>
      </c>
      <c r="L578" s="6" t="s">
        <v>6077</v>
      </c>
      <c r="M578" s="6">
        <v>47364</v>
      </c>
      <c r="N578" s="6">
        <v>1066</v>
      </c>
      <c r="O578" s="6" t="s">
        <v>6078</v>
      </c>
      <c r="P578" s="6">
        <v>1</v>
      </c>
      <c r="Q578" s="6" t="s">
        <v>6079</v>
      </c>
      <c r="R578" s="6" t="s">
        <v>6080</v>
      </c>
      <c r="S578" s="6">
        <v>75</v>
      </c>
      <c r="T578" s="6" t="s">
        <v>37</v>
      </c>
      <c r="U578" s="6" t="s">
        <v>38</v>
      </c>
      <c r="V578" s="6" t="s">
        <v>39</v>
      </c>
      <c r="W578" s="7">
        <v>44000000</v>
      </c>
      <c r="X578" s="6">
        <v>2010</v>
      </c>
      <c r="Y578" s="6">
        <v>268</v>
      </c>
      <c r="Z578" s="6">
        <v>6.5</v>
      </c>
      <c r="AA578" s="6">
        <v>2.35</v>
      </c>
      <c r="AB578" s="6">
        <v>0</v>
      </c>
      <c r="AC578" s="7">
        <f>Table13[[#This Row],[gross]]-Table13[[#This Row],[budget]]</f>
        <v>-12863050</v>
      </c>
    </row>
    <row r="579" spans="1:29" ht="12.75">
      <c r="A579" s="6" t="s">
        <v>28</v>
      </c>
      <c r="B579" s="6" t="s">
        <v>3066</v>
      </c>
      <c r="C579" s="6">
        <v>269</v>
      </c>
      <c r="D579" s="6">
        <v>102</v>
      </c>
      <c r="E579" s="6">
        <v>0</v>
      </c>
      <c r="F579" s="6">
        <v>15000</v>
      </c>
      <c r="G579" s="6" t="s">
        <v>322</v>
      </c>
      <c r="H579" s="6">
        <v>22000</v>
      </c>
      <c r="I579" s="7">
        <v>66636385</v>
      </c>
      <c r="J579" s="6" t="s">
        <v>3067</v>
      </c>
      <c r="K579" s="6" t="s">
        <v>697</v>
      </c>
      <c r="L579" s="6" t="s">
        <v>3068</v>
      </c>
      <c r="M579" s="6">
        <v>88451</v>
      </c>
      <c r="N579" s="6">
        <v>60646</v>
      </c>
      <c r="O579" s="6" t="s">
        <v>3069</v>
      </c>
      <c r="P579" s="6">
        <v>1</v>
      </c>
      <c r="Q579" s="6" t="s">
        <v>3070</v>
      </c>
      <c r="R579" s="6" t="s">
        <v>3071</v>
      </c>
      <c r="S579" s="6">
        <v>289</v>
      </c>
      <c r="T579" s="6" t="s">
        <v>37</v>
      </c>
      <c r="U579" s="6" t="s">
        <v>38</v>
      </c>
      <c r="V579" s="6" t="s">
        <v>585</v>
      </c>
      <c r="W579" s="7">
        <v>75000000</v>
      </c>
      <c r="X579" s="6">
        <v>2007</v>
      </c>
      <c r="Y579" s="6">
        <v>15000</v>
      </c>
      <c r="Z579" s="6">
        <v>7.1</v>
      </c>
      <c r="AA579" s="6">
        <v>1.85</v>
      </c>
      <c r="AB579" s="6">
        <v>0</v>
      </c>
      <c r="AC579" s="7">
        <f>Table13[[#This Row],[gross]]-Table13[[#This Row],[budget]]</f>
        <v>-8363615</v>
      </c>
    </row>
    <row r="580" spans="1:29" ht="12.75">
      <c r="A580" s="6" t="s">
        <v>28</v>
      </c>
      <c r="B580" s="6" t="s">
        <v>327</v>
      </c>
      <c r="C580" s="6">
        <v>181</v>
      </c>
      <c r="D580" s="6">
        <v>94</v>
      </c>
      <c r="E580" s="6">
        <v>368</v>
      </c>
      <c r="F580" s="6">
        <v>466</v>
      </c>
      <c r="G580" s="6" t="s">
        <v>2119</v>
      </c>
      <c r="H580" s="6">
        <v>13000</v>
      </c>
      <c r="I580" s="7">
        <v>125305545</v>
      </c>
      <c r="J580" s="6" t="s">
        <v>2120</v>
      </c>
      <c r="K580" s="6" t="s">
        <v>547</v>
      </c>
      <c r="L580" s="6" t="s">
        <v>2121</v>
      </c>
      <c r="M580" s="6">
        <v>145350</v>
      </c>
      <c r="N580" s="6">
        <v>15419</v>
      </c>
      <c r="O580" s="6" t="s">
        <v>2122</v>
      </c>
      <c r="P580" s="6">
        <v>0</v>
      </c>
      <c r="Q580" s="6" t="s">
        <v>2123</v>
      </c>
      <c r="R580" s="6" t="s">
        <v>2124</v>
      </c>
      <c r="S580" s="6">
        <v>643</v>
      </c>
      <c r="T580" s="6" t="s">
        <v>37</v>
      </c>
      <c r="U580" s="6" t="s">
        <v>38</v>
      </c>
      <c r="V580" s="6" t="s">
        <v>39</v>
      </c>
      <c r="W580" s="7">
        <v>92000000</v>
      </c>
      <c r="X580" s="6">
        <v>2000</v>
      </c>
      <c r="Y580" s="6">
        <v>1000</v>
      </c>
      <c r="Z580" s="6">
        <v>5.5</v>
      </c>
      <c r="AA580" s="6">
        <v>2.35</v>
      </c>
      <c r="AB580" s="6">
        <v>0</v>
      </c>
      <c r="AC580" s="7">
        <f>Table13[[#This Row],[gross]]-Table13[[#This Row],[budget]]</f>
        <v>33305545</v>
      </c>
    </row>
    <row r="581" spans="1:29" ht="12.75">
      <c r="A581" s="6" t="s">
        <v>28</v>
      </c>
      <c r="B581" s="6" t="s">
        <v>327</v>
      </c>
      <c r="C581" s="6">
        <v>102</v>
      </c>
      <c r="D581" s="6">
        <v>107</v>
      </c>
      <c r="E581" s="6">
        <v>368</v>
      </c>
      <c r="F581" s="6">
        <v>1000</v>
      </c>
      <c r="G581" s="6" t="s">
        <v>804</v>
      </c>
      <c r="H581" s="6">
        <v>2000</v>
      </c>
      <c r="I581" s="7">
        <v>100685880</v>
      </c>
      <c r="J581" s="6" t="s">
        <v>1374</v>
      </c>
      <c r="K581" s="6" t="s">
        <v>1375</v>
      </c>
      <c r="L581" s="6" t="s">
        <v>1376</v>
      </c>
      <c r="M581" s="6">
        <v>100821</v>
      </c>
      <c r="N581" s="6">
        <v>4046</v>
      </c>
      <c r="O581" s="6" t="s">
        <v>1377</v>
      </c>
      <c r="P581" s="6">
        <v>0</v>
      </c>
      <c r="Q581" s="6" t="s">
        <v>1378</v>
      </c>
      <c r="R581" s="6" t="s">
        <v>1379</v>
      </c>
      <c r="S581" s="6">
        <v>554</v>
      </c>
      <c r="T581" s="6" t="s">
        <v>37</v>
      </c>
      <c r="U581" s="6" t="s">
        <v>38</v>
      </c>
      <c r="V581" s="6" t="s">
        <v>39</v>
      </c>
      <c r="W581" s="7">
        <v>120000000</v>
      </c>
      <c r="X581" s="6">
        <v>2003</v>
      </c>
      <c r="Y581" s="6">
        <v>1000</v>
      </c>
      <c r="Z581" s="6">
        <v>4.8</v>
      </c>
      <c r="AA581" s="6">
        <v>2.35</v>
      </c>
      <c r="AB581" s="6">
        <v>0</v>
      </c>
      <c r="AC581" s="7">
        <f>Table13[[#This Row],[gross]]-Table13[[#This Row],[budget]]</f>
        <v>-19314120</v>
      </c>
    </row>
    <row r="582" spans="1:29" ht="12.75">
      <c r="A582" s="6" t="s">
        <v>28</v>
      </c>
      <c r="B582" s="6" t="s">
        <v>7134</v>
      </c>
      <c r="C582" s="6">
        <v>147</v>
      </c>
      <c r="D582" s="6">
        <v>113</v>
      </c>
      <c r="E582" s="6">
        <v>0</v>
      </c>
      <c r="F582" s="6">
        <v>781</v>
      </c>
      <c r="G582" s="6" t="s">
        <v>2084</v>
      </c>
      <c r="H582" s="6">
        <v>13000</v>
      </c>
      <c r="I582" s="7">
        <v>12006514</v>
      </c>
      <c r="J582" s="6" t="s">
        <v>1415</v>
      </c>
      <c r="K582" s="6" t="s">
        <v>1157</v>
      </c>
      <c r="L582" s="6" t="s">
        <v>23146</v>
      </c>
      <c r="M582" s="6">
        <v>114070</v>
      </c>
      <c r="N582" s="6">
        <v>15765</v>
      </c>
      <c r="O582" s="6" t="s">
        <v>8089</v>
      </c>
      <c r="P582" s="6">
        <v>5</v>
      </c>
      <c r="Q582" s="6" t="s">
        <v>23147</v>
      </c>
      <c r="R582" s="6" t="s">
        <v>23148</v>
      </c>
      <c r="S582" s="6">
        <v>500</v>
      </c>
      <c r="T582" s="6" t="s">
        <v>37</v>
      </c>
      <c r="U582" s="6" t="s">
        <v>38</v>
      </c>
      <c r="V582" s="6" t="s">
        <v>585</v>
      </c>
      <c r="W582" s="7">
        <v>250000</v>
      </c>
      <c r="X582" s="6">
        <v>1997</v>
      </c>
      <c r="Y582" s="6">
        <v>1000</v>
      </c>
      <c r="Z582" s="6">
        <v>7.3</v>
      </c>
      <c r="AA582" s="6">
        <v>1.85</v>
      </c>
      <c r="AB582" s="6">
        <v>0</v>
      </c>
      <c r="AC582" s="7">
        <f>Table13[[#This Row],[gross]]-Table13[[#This Row],[budget]]</f>
        <v>11756514</v>
      </c>
    </row>
    <row r="583" spans="1:29" ht="12.75">
      <c r="A583" s="6" t="s">
        <v>28</v>
      </c>
      <c r="B583" s="6" t="s">
        <v>8618</v>
      </c>
      <c r="C583" s="6">
        <v>65</v>
      </c>
      <c r="D583" s="6">
        <v>101</v>
      </c>
      <c r="E583" s="6">
        <v>3</v>
      </c>
      <c r="F583" s="6">
        <v>120</v>
      </c>
      <c r="G583" s="6" t="s">
        <v>8619</v>
      </c>
      <c r="H583" s="6">
        <v>448</v>
      </c>
      <c r="I583" s="7">
        <v>12189514</v>
      </c>
      <c r="J583" s="6" t="s">
        <v>1681</v>
      </c>
      <c r="K583" s="6" t="s">
        <v>2780</v>
      </c>
      <c r="L583" s="6" t="s">
        <v>8620</v>
      </c>
      <c r="M583" s="6">
        <v>30092</v>
      </c>
      <c r="N583" s="6">
        <v>842</v>
      </c>
      <c r="O583" s="6" t="s">
        <v>8621</v>
      </c>
      <c r="P583" s="6">
        <v>0</v>
      </c>
      <c r="Q583" s="6" t="s">
        <v>8622</v>
      </c>
      <c r="R583" s="6" t="s">
        <v>8623</v>
      </c>
      <c r="S583" s="6">
        <v>129</v>
      </c>
      <c r="T583" s="6" t="s">
        <v>37</v>
      </c>
      <c r="U583" s="6" t="s">
        <v>38</v>
      </c>
      <c r="V583" s="6" t="s">
        <v>39</v>
      </c>
      <c r="W583" s="7">
        <v>23000000</v>
      </c>
      <c r="X583" s="6">
        <v>2004</v>
      </c>
      <c r="Y583" s="6">
        <v>143</v>
      </c>
      <c r="Z583" s="6">
        <v>6.1</v>
      </c>
      <c r="AA583" s="6">
        <v>2.35</v>
      </c>
      <c r="AB583" s="6">
        <v>0</v>
      </c>
      <c r="AC583" s="7">
        <f>Table13[[#This Row],[gross]]-Table13[[#This Row],[budget]]</f>
        <v>-10810486</v>
      </c>
    </row>
    <row r="584" spans="1:29" ht="12.75">
      <c r="A584" s="6" t="s">
        <v>28</v>
      </c>
      <c r="B584" s="6" t="s">
        <v>741</v>
      </c>
      <c r="C584" s="6">
        <v>116</v>
      </c>
      <c r="D584" s="6">
        <v>116</v>
      </c>
      <c r="E584" s="6">
        <v>150</v>
      </c>
      <c r="F584" s="6">
        <v>956</v>
      </c>
      <c r="G584" s="6" t="s">
        <v>3744</v>
      </c>
      <c r="H584" s="6">
        <v>18000</v>
      </c>
      <c r="I584" s="7">
        <v>6002756</v>
      </c>
      <c r="J584" s="6" t="s">
        <v>1634</v>
      </c>
      <c r="K584" s="6" t="s">
        <v>641</v>
      </c>
      <c r="L584" s="6" t="s">
        <v>11343</v>
      </c>
      <c r="M584" s="6">
        <v>24997</v>
      </c>
      <c r="N584" s="6">
        <v>21200</v>
      </c>
      <c r="O584" s="6" t="s">
        <v>2223</v>
      </c>
      <c r="P584" s="6">
        <v>2</v>
      </c>
      <c r="Q584" s="6" t="s">
        <v>11344</v>
      </c>
      <c r="R584" s="6" t="s">
        <v>11345</v>
      </c>
      <c r="S584" s="6">
        <v>75</v>
      </c>
      <c r="T584" s="6" t="s">
        <v>37</v>
      </c>
      <c r="U584" s="6" t="s">
        <v>38</v>
      </c>
      <c r="V584" s="6" t="s">
        <v>95</v>
      </c>
      <c r="W584" s="7">
        <v>20000000</v>
      </c>
      <c r="X584" s="6">
        <v>2012</v>
      </c>
      <c r="Y584" s="6">
        <v>1000</v>
      </c>
      <c r="Z584" s="6">
        <v>7.2</v>
      </c>
      <c r="AA584" s="6">
        <v>1.85</v>
      </c>
      <c r="AB584" s="6">
        <v>13000</v>
      </c>
      <c r="AC584" s="7">
        <f>Table13[[#This Row],[gross]]-Table13[[#This Row],[budget]]</f>
        <v>-13997244</v>
      </c>
    </row>
    <row r="585" spans="1:29" ht="12.75">
      <c r="A585" s="6" t="s">
        <v>28</v>
      </c>
      <c r="B585" s="6" t="s">
        <v>23730</v>
      </c>
      <c r="C585" s="6">
        <v>193</v>
      </c>
      <c r="D585" s="6">
        <v>88</v>
      </c>
      <c r="E585" s="6">
        <v>3</v>
      </c>
      <c r="F585" s="6">
        <v>307</v>
      </c>
      <c r="G585" s="6" t="s">
        <v>2642</v>
      </c>
      <c r="H585" s="6">
        <v>3000</v>
      </c>
      <c r="I585" s="7">
        <v>59379</v>
      </c>
      <c r="J585" s="6" t="s">
        <v>23731</v>
      </c>
      <c r="K585" s="6" t="s">
        <v>13668</v>
      </c>
      <c r="L585" s="6" t="s">
        <v>23732</v>
      </c>
      <c r="M585" s="6">
        <v>12796</v>
      </c>
      <c r="N585" s="6">
        <v>4729</v>
      </c>
      <c r="O585" s="6" t="s">
        <v>23733</v>
      </c>
      <c r="P585" s="6">
        <v>3</v>
      </c>
      <c r="Q585" s="6" t="s">
        <v>23734</v>
      </c>
      <c r="R585" s="6" t="s">
        <v>23735</v>
      </c>
      <c r="S585" s="6">
        <v>52</v>
      </c>
      <c r="T585" s="6" t="s">
        <v>37</v>
      </c>
      <c r="U585" s="6" t="s">
        <v>38</v>
      </c>
      <c r="V585" s="6" t="s">
        <v>4830</v>
      </c>
      <c r="W585" s="7">
        <v>200000</v>
      </c>
      <c r="X585" s="6">
        <v>2013</v>
      </c>
      <c r="Y585" s="6">
        <v>982</v>
      </c>
      <c r="Z585" s="6">
        <v>6.8</v>
      </c>
      <c r="AA585" s="6">
        <v>2.35</v>
      </c>
      <c r="AB585" s="6">
        <v>0</v>
      </c>
      <c r="AC585" s="7">
        <f>Table13[[#This Row],[gross]]-Table13[[#This Row],[budget]]</f>
        <v>-140621</v>
      </c>
    </row>
    <row r="586" spans="1:29" ht="12.75">
      <c r="A586" s="6" t="s">
        <v>28</v>
      </c>
      <c r="B586" s="6" t="s">
        <v>2612</v>
      </c>
      <c r="C586" s="6">
        <v>77</v>
      </c>
      <c r="D586" s="6">
        <v>94</v>
      </c>
      <c r="E586" s="6">
        <v>163</v>
      </c>
      <c r="F586" s="6">
        <v>2000</v>
      </c>
      <c r="G586" s="6" t="s">
        <v>4016</v>
      </c>
      <c r="H586" s="6">
        <v>12000</v>
      </c>
      <c r="I586" s="7">
        <v>82569532</v>
      </c>
      <c r="J586" s="6" t="s">
        <v>2358</v>
      </c>
      <c r="K586" s="6" t="s">
        <v>1107</v>
      </c>
      <c r="L586" s="6" t="s">
        <v>4017</v>
      </c>
      <c r="M586" s="6">
        <v>42737</v>
      </c>
      <c r="N586" s="6">
        <v>20348</v>
      </c>
      <c r="O586" s="6" t="s">
        <v>4018</v>
      </c>
      <c r="P586" s="6">
        <v>6</v>
      </c>
      <c r="Q586" s="6" t="s">
        <v>4019</v>
      </c>
      <c r="R586" s="6" t="s">
        <v>4020</v>
      </c>
      <c r="S586" s="6">
        <v>128</v>
      </c>
      <c r="T586" s="6" t="s">
        <v>37</v>
      </c>
      <c r="U586" s="6" t="s">
        <v>38</v>
      </c>
      <c r="V586" s="6" t="s">
        <v>95</v>
      </c>
      <c r="W586" s="7">
        <v>60000000</v>
      </c>
      <c r="X586" s="6">
        <v>2005</v>
      </c>
      <c r="Y586" s="6">
        <v>3000</v>
      </c>
      <c r="Z586" s="6">
        <v>5.4</v>
      </c>
      <c r="AA586" s="6">
        <v>2.35</v>
      </c>
      <c r="AB586" s="6">
        <v>781</v>
      </c>
      <c r="AC586" s="7">
        <f>Table13[[#This Row],[gross]]-Table13[[#This Row],[budget]]</f>
        <v>22569532</v>
      </c>
    </row>
    <row r="587" spans="1:29" ht="12.75">
      <c r="A587" s="6" t="s">
        <v>28</v>
      </c>
      <c r="B587" s="6" t="s">
        <v>809</v>
      </c>
      <c r="C587" s="6">
        <v>104</v>
      </c>
      <c r="D587" s="6">
        <v>94</v>
      </c>
      <c r="E587" s="6">
        <v>189</v>
      </c>
      <c r="F587" s="6">
        <v>597</v>
      </c>
      <c r="G587" s="6" t="s">
        <v>4018</v>
      </c>
      <c r="H587" s="6">
        <v>3000</v>
      </c>
      <c r="I587" s="7">
        <v>138614544</v>
      </c>
      <c r="J587" s="6" t="s">
        <v>3057</v>
      </c>
      <c r="K587" s="6" t="s">
        <v>4016</v>
      </c>
      <c r="L587" s="6" t="s">
        <v>6272</v>
      </c>
      <c r="M587" s="6">
        <v>75152</v>
      </c>
      <c r="N587" s="6">
        <v>7014</v>
      </c>
      <c r="O587" s="6" t="s">
        <v>5011</v>
      </c>
      <c r="P587" s="6">
        <v>15</v>
      </c>
      <c r="Q587" s="6" t="s">
        <v>6273</v>
      </c>
      <c r="R587" s="6" t="s">
        <v>6274</v>
      </c>
      <c r="S587" s="6">
        <v>288</v>
      </c>
      <c r="T587" s="6" t="s">
        <v>37</v>
      </c>
      <c r="U587" s="6" t="s">
        <v>38</v>
      </c>
      <c r="V587" s="6" t="s">
        <v>95</v>
      </c>
      <c r="W587" s="7">
        <v>40000000</v>
      </c>
      <c r="X587" s="6">
        <v>2003</v>
      </c>
      <c r="Y587" s="6">
        <v>2000</v>
      </c>
      <c r="Z587" s="6">
        <v>5.8</v>
      </c>
      <c r="AA587" s="6">
        <v>1.85</v>
      </c>
      <c r="AB587" s="6">
        <v>0</v>
      </c>
      <c r="AC587" s="7">
        <f>Table13[[#This Row],[gross]]-Table13[[#This Row],[budget]]</f>
        <v>98614544</v>
      </c>
    </row>
    <row r="588" spans="1:29" ht="12.75">
      <c r="A588" s="6" t="s">
        <v>28</v>
      </c>
      <c r="B588" s="6" t="s">
        <v>5647</v>
      </c>
      <c r="C588" s="6">
        <v>155</v>
      </c>
      <c r="D588" s="6">
        <v>100</v>
      </c>
      <c r="E588" s="6">
        <v>350</v>
      </c>
      <c r="F588" s="6">
        <v>30</v>
      </c>
      <c r="G588" s="6" t="s">
        <v>10297</v>
      </c>
      <c r="H588" s="6">
        <v>201</v>
      </c>
      <c r="I588" s="7">
        <v>2708188</v>
      </c>
      <c r="J588" s="6" t="s">
        <v>1415</v>
      </c>
      <c r="K588" s="6" t="s">
        <v>10298</v>
      </c>
      <c r="L588" s="6" t="s">
        <v>10299</v>
      </c>
      <c r="M588" s="6">
        <v>8924</v>
      </c>
      <c r="N588" s="6">
        <v>365</v>
      </c>
      <c r="O588" s="6" t="s">
        <v>10300</v>
      </c>
      <c r="P588" s="6">
        <v>1</v>
      </c>
      <c r="Q588" s="6" t="s">
        <v>10301</v>
      </c>
      <c r="R588" s="6" t="s">
        <v>10302</v>
      </c>
      <c r="S588" s="6">
        <v>43</v>
      </c>
      <c r="T588" s="6" t="s">
        <v>37</v>
      </c>
      <c r="U588" s="6" t="s">
        <v>56</v>
      </c>
      <c r="V588" s="6" t="s">
        <v>585</v>
      </c>
      <c r="W588" s="7">
        <v>23000000</v>
      </c>
      <c r="X588" s="6">
        <v>2009</v>
      </c>
      <c r="Y588" s="6">
        <v>123</v>
      </c>
      <c r="Z588" s="6">
        <v>6.2</v>
      </c>
      <c r="AA588" s="6">
        <v>2.35</v>
      </c>
      <c r="AB588" s="6">
        <v>0</v>
      </c>
      <c r="AC588" s="7">
        <f>Table13[[#This Row],[gross]]-Table13[[#This Row],[budget]]</f>
        <v>-20291812</v>
      </c>
    </row>
    <row r="589" spans="1:29" ht="12.75">
      <c r="A589" s="6" t="s">
        <v>28</v>
      </c>
      <c r="B589" s="6" t="s">
        <v>21537</v>
      </c>
      <c r="C589" s="6">
        <v>270</v>
      </c>
      <c r="D589" s="6">
        <v>86</v>
      </c>
      <c r="E589" s="6">
        <v>18</v>
      </c>
      <c r="F589" s="6">
        <v>300</v>
      </c>
      <c r="G589" s="6" t="s">
        <v>1866</v>
      </c>
      <c r="H589" s="6">
        <v>1000</v>
      </c>
      <c r="I589" s="7">
        <v>18112929</v>
      </c>
      <c r="J589" s="6" t="s">
        <v>4277</v>
      </c>
      <c r="K589" s="6" t="s">
        <v>2171</v>
      </c>
      <c r="L589" s="6" t="s">
        <v>21538</v>
      </c>
      <c r="M589" s="6">
        <v>52642</v>
      </c>
      <c r="N589" s="6">
        <v>2665</v>
      </c>
      <c r="O589" s="6" t="s">
        <v>1618</v>
      </c>
      <c r="P589" s="6">
        <v>0</v>
      </c>
      <c r="Q589" s="6" t="s">
        <v>21539</v>
      </c>
      <c r="R589" s="6" t="s">
        <v>21540</v>
      </c>
      <c r="S589" s="6">
        <v>271</v>
      </c>
      <c r="T589" s="6" t="s">
        <v>37</v>
      </c>
      <c r="U589" s="6" t="s">
        <v>38</v>
      </c>
      <c r="V589" s="6" t="s">
        <v>585</v>
      </c>
      <c r="W589" s="7">
        <v>1000000</v>
      </c>
      <c r="X589" s="6">
        <v>2012</v>
      </c>
      <c r="Y589" s="6">
        <v>466</v>
      </c>
      <c r="Z589" s="6">
        <v>5</v>
      </c>
      <c r="AA589" s="6">
        <v>1.85</v>
      </c>
      <c r="AB589" s="6">
        <v>24000</v>
      </c>
      <c r="AC589" s="7">
        <f>Table13[[#This Row],[gross]]-Table13[[#This Row],[budget]]</f>
        <v>17112929</v>
      </c>
    </row>
    <row r="590" spans="1:29" ht="12.75">
      <c r="A590" s="6" t="s">
        <v>747</v>
      </c>
      <c r="B590" s="6" t="s">
        <v>157</v>
      </c>
      <c r="C590" s="6">
        <v>223</v>
      </c>
      <c r="D590" s="6">
        <v>113</v>
      </c>
      <c r="E590" s="6">
        <v>252</v>
      </c>
      <c r="F590" s="6">
        <v>90</v>
      </c>
      <c r="G590" s="6" t="s">
        <v>8082</v>
      </c>
      <c r="H590" s="6">
        <v>539</v>
      </c>
      <c r="I590" s="7">
        <v>170684505</v>
      </c>
      <c r="J590" s="6" t="s">
        <v>8083</v>
      </c>
      <c r="K590" s="6" t="s">
        <v>4161</v>
      </c>
      <c r="L590" s="6" t="s">
        <v>8084</v>
      </c>
      <c r="M590" s="6">
        <v>172080</v>
      </c>
      <c r="N590" s="6">
        <v>813</v>
      </c>
      <c r="O590" s="6" t="s">
        <v>8085</v>
      </c>
      <c r="P590" s="6">
        <v>0</v>
      </c>
      <c r="Q590" s="6" t="s">
        <v>8086</v>
      </c>
      <c r="R590" s="6" t="s">
        <v>8087</v>
      </c>
      <c r="S590" s="6">
        <v>1017</v>
      </c>
      <c r="T590" s="6" t="s">
        <v>37</v>
      </c>
      <c r="U590" s="6" t="s">
        <v>38</v>
      </c>
      <c r="V590" s="6" t="s">
        <v>39</v>
      </c>
      <c r="W590" s="7">
        <v>45000000</v>
      </c>
      <c r="X590" s="6">
        <v>2002</v>
      </c>
      <c r="Y590" s="6">
        <v>151</v>
      </c>
      <c r="Z590" s="6">
        <v>7.2</v>
      </c>
      <c r="AA590" s="6">
        <v>1.85</v>
      </c>
      <c r="AB590" s="6">
        <v>0</v>
      </c>
      <c r="AC590" s="7">
        <f>Table13[[#This Row],[gross]]-Table13[[#This Row],[budget]]</f>
        <v>125684505</v>
      </c>
    </row>
    <row r="591" spans="1:29" ht="12.75">
      <c r="A591" s="6" t="s">
        <v>28</v>
      </c>
      <c r="B591" s="6" t="s">
        <v>1776</v>
      </c>
      <c r="C591" s="6">
        <v>161</v>
      </c>
      <c r="D591" s="6">
        <v>81</v>
      </c>
      <c r="E591" s="6">
        <v>10</v>
      </c>
      <c r="F591" s="6">
        <v>397</v>
      </c>
      <c r="G591" s="6" t="s">
        <v>415</v>
      </c>
      <c r="H591" s="6">
        <v>925</v>
      </c>
      <c r="I591" s="7">
        <v>135381507</v>
      </c>
      <c r="J591" s="6" t="s">
        <v>621</v>
      </c>
      <c r="K591" s="6" t="s">
        <v>1802</v>
      </c>
      <c r="L591" s="6" t="s">
        <v>3948</v>
      </c>
      <c r="M591" s="6">
        <v>63912</v>
      </c>
      <c r="N591" s="6">
        <v>2252</v>
      </c>
      <c r="O591" s="6" t="s">
        <v>1195</v>
      </c>
      <c r="P591" s="6">
        <v>0</v>
      </c>
      <c r="Q591" s="6" t="s">
        <v>3949</v>
      </c>
      <c r="R591" s="6" t="s">
        <v>3950</v>
      </c>
      <c r="S591" s="6">
        <v>251</v>
      </c>
      <c r="T591" s="6" t="s">
        <v>37</v>
      </c>
      <c r="U591" s="6" t="s">
        <v>38</v>
      </c>
      <c r="V591" s="6" t="s">
        <v>277</v>
      </c>
      <c r="W591" s="7">
        <v>150000000</v>
      </c>
      <c r="X591" s="6">
        <v>2005</v>
      </c>
      <c r="Y591" s="6">
        <v>729</v>
      </c>
      <c r="Z591" s="6">
        <v>5.8</v>
      </c>
      <c r="AA591" s="6">
        <v>1.85</v>
      </c>
      <c r="AB591" s="6">
        <v>912</v>
      </c>
      <c r="AC591" s="7">
        <f>Table13[[#This Row],[gross]]-Table13[[#This Row],[budget]]</f>
        <v>-14618493</v>
      </c>
    </row>
    <row r="592" spans="1:29" ht="12.75">
      <c r="A592" s="6" t="s">
        <v>28</v>
      </c>
      <c r="B592" s="6" t="s">
        <v>4752</v>
      </c>
      <c r="C592" s="6">
        <v>187</v>
      </c>
      <c r="D592" s="6">
        <v>84</v>
      </c>
      <c r="E592" s="6">
        <v>91</v>
      </c>
      <c r="F592" s="6">
        <v>206</v>
      </c>
      <c r="G592" s="6" t="s">
        <v>4770</v>
      </c>
      <c r="H592" s="6">
        <v>579</v>
      </c>
      <c r="I592" s="7">
        <v>106793915</v>
      </c>
      <c r="J592" s="6" t="s">
        <v>863</v>
      </c>
      <c r="K592" s="6" t="s">
        <v>2424</v>
      </c>
      <c r="L592" s="6" t="s">
        <v>6093</v>
      </c>
      <c r="M592" s="6">
        <v>140499</v>
      </c>
      <c r="N592" s="6">
        <v>1817</v>
      </c>
      <c r="O592" s="6" t="s">
        <v>6094</v>
      </c>
      <c r="P592" s="6">
        <v>0</v>
      </c>
      <c r="Q592" s="6" t="s">
        <v>6095</v>
      </c>
      <c r="R592" s="6" t="s">
        <v>6096</v>
      </c>
      <c r="S592" s="6">
        <v>358</v>
      </c>
      <c r="T592" s="6" t="s">
        <v>37</v>
      </c>
      <c r="U592" s="6" t="s">
        <v>56</v>
      </c>
      <c r="V592" s="6" t="s">
        <v>277</v>
      </c>
      <c r="W592" s="7">
        <v>45000000</v>
      </c>
      <c r="X592" s="6">
        <v>2000</v>
      </c>
      <c r="Y592" s="6">
        <v>530</v>
      </c>
      <c r="Z592" s="6">
        <v>7</v>
      </c>
      <c r="AA592" s="6">
        <v>1.85</v>
      </c>
      <c r="AB592" s="6">
        <v>0</v>
      </c>
      <c r="AC592" s="7">
        <f>Table13[[#This Row],[gross]]-Table13[[#This Row],[budget]]</f>
        <v>61793915</v>
      </c>
    </row>
    <row r="593" spans="1:29" ht="12.75">
      <c r="A593" s="6" t="s">
        <v>28</v>
      </c>
      <c r="B593" s="6" t="s">
        <v>2354</v>
      </c>
      <c r="C593" s="6">
        <v>172</v>
      </c>
      <c r="D593" s="6">
        <v>137</v>
      </c>
      <c r="E593" s="6">
        <v>79</v>
      </c>
      <c r="F593" s="6">
        <v>194</v>
      </c>
      <c r="G593" s="6" t="s">
        <v>5555</v>
      </c>
      <c r="H593" s="6">
        <v>27000</v>
      </c>
      <c r="I593" s="7">
        <v>1206135</v>
      </c>
      <c r="J593" s="6" t="s">
        <v>2125</v>
      </c>
      <c r="K593" s="6" t="s">
        <v>60</v>
      </c>
      <c r="L593" s="6" t="s">
        <v>5556</v>
      </c>
      <c r="M593" s="6">
        <v>40568</v>
      </c>
      <c r="N593" s="6">
        <v>27666</v>
      </c>
      <c r="O593" s="6" t="s">
        <v>5557</v>
      </c>
      <c r="P593" s="6">
        <v>3</v>
      </c>
      <c r="Q593" s="6" t="s">
        <v>5558</v>
      </c>
      <c r="R593" s="6" t="s">
        <v>5559</v>
      </c>
      <c r="S593" s="6">
        <v>185</v>
      </c>
      <c r="T593" s="6" t="s">
        <v>37</v>
      </c>
      <c r="U593" s="6" t="s">
        <v>5560</v>
      </c>
      <c r="V593" s="6" t="s">
        <v>585</v>
      </c>
      <c r="W593" s="7">
        <v>50000000</v>
      </c>
      <c r="X593" s="6">
        <v>2015</v>
      </c>
      <c r="Y593" s="6">
        <v>254</v>
      </c>
      <c r="Z593" s="6">
        <v>6.4</v>
      </c>
      <c r="AA593" s="6">
        <v>2.35</v>
      </c>
      <c r="AB593" s="6">
        <v>18000</v>
      </c>
      <c r="AC593" s="7">
        <f>Table13[[#This Row],[gross]]-Table13[[#This Row],[budget]]</f>
        <v>-48793865</v>
      </c>
    </row>
    <row r="594" spans="1:29" ht="12.75">
      <c r="A594" s="6" t="s">
        <v>28</v>
      </c>
      <c r="B594" s="6" t="s">
        <v>23520</v>
      </c>
      <c r="C594" s="6">
        <v>46</v>
      </c>
      <c r="D594" s="6">
        <v>89</v>
      </c>
      <c r="E594" s="6">
        <v>373</v>
      </c>
      <c r="F594" s="6">
        <v>27</v>
      </c>
      <c r="G594" s="6" t="s">
        <v>23521</v>
      </c>
      <c r="H594" s="6">
        <v>36</v>
      </c>
      <c r="I594" s="7">
        <v>925402</v>
      </c>
      <c r="J594" s="6" t="s">
        <v>7144</v>
      </c>
      <c r="K594" s="6" t="s">
        <v>23522</v>
      </c>
      <c r="L594" s="6" t="s">
        <v>23523</v>
      </c>
      <c r="M594" s="6">
        <v>27882</v>
      </c>
      <c r="N594" s="6">
        <v>100</v>
      </c>
      <c r="O594" s="6" t="s">
        <v>23524</v>
      </c>
      <c r="P594" s="6">
        <v>0</v>
      </c>
      <c r="Q594" s="6" t="s">
        <v>23525</v>
      </c>
      <c r="R594" s="6" t="s">
        <v>23526</v>
      </c>
      <c r="S594" s="6">
        <v>130</v>
      </c>
      <c r="T594" s="6" t="s">
        <v>22077</v>
      </c>
      <c r="U594" s="6" t="s">
        <v>13547</v>
      </c>
      <c r="V594" s="6" t="s">
        <v>95</v>
      </c>
      <c r="W594" s="7">
        <v>180000</v>
      </c>
      <c r="X594" s="6">
        <v>1997</v>
      </c>
      <c r="Y594" s="6">
        <v>35</v>
      </c>
      <c r="Z594" s="6">
        <v>8.5</v>
      </c>
      <c r="AA594" s="6">
        <v>1.85</v>
      </c>
      <c r="AB594" s="6">
        <v>0</v>
      </c>
      <c r="AC594" s="7">
        <f>Table13[[#This Row],[gross]]-Table13[[#This Row],[budget]]</f>
        <v>745402</v>
      </c>
    </row>
    <row r="595" spans="1:29" ht="12.75">
      <c r="A595" s="6" t="s">
        <v>28</v>
      </c>
      <c r="B595" s="6" t="s">
        <v>1217</v>
      </c>
      <c r="C595" s="6">
        <v>372</v>
      </c>
      <c r="D595" s="6">
        <v>109</v>
      </c>
      <c r="E595" s="6">
        <v>0</v>
      </c>
      <c r="F595" s="6">
        <v>18</v>
      </c>
      <c r="G595" s="6" t="s">
        <v>2994</v>
      </c>
      <c r="H595" s="6">
        <v>16000</v>
      </c>
      <c r="I595" s="7">
        <v>35286428</v>
      </c>
      <c r="J595" s="6" t="s">
        <v>2683</v>
      </c>
      <c r="K595" s="6" t="s">
        <v>380</v>
      </c>
      <c r="L595" s="6" t="s">
        <v>2995</v>
      </c>
      <c r="M595" s="6">
        <v>361767</v>
      </c>
      <c r="N595" s="6">
        <v>16479</v>
      </c>
      <c r="O595" s="6" t="s">
        <v>2996</v>
      </c>
      <c r="P595" s="6">
        <v>0</v>
      </c>
      <c r="Q595" s="6" t="s">
        <v>2997</v>
      </c>
      <c r="R595" s="6" t="s">
        <v>2998</v>
      </c>
      <c r="S595" s="6">
        <v>1206</v>
      </c>
      <c r="T595" s="6" t="s">
        <v>37</v>
      </c>
      <c r="U595" s="6" t="s">
        <v>38</v>
      </c>
      <c r="V595" s="6" t="s">
        <v>585</v>
      </c>
      <c r="W595" s="7">
        <v>76000000</v>
      </c>
      <c r="X595" s="6">
        <v>2006</v>
      </c>
      <c r="Y595" s="6">
        <v>430</v>
      </c>
      <c r="Z595" s="6">
        <v>7.9</v>
      </c>
      <c r="AA595" s="6">
        <v>1.85</v>
      </c>
      <c r="AB595" s="6">
        <v>17000</v>
      </c>
      <c r="AC595" s="7">
        <f>Table13[[#This Row],[gross]]-Table13[[#This Row],[budget]]</f>
        <v>-40713572</v>
      </c>
    </row>
    <row r="596" spans="1:29" ht="12.75">
      <c r="A596" s="6" t="s">
        <v>28</v>
      </c>
      <c r="B596" s="6" t="s">
        <v>13730</v>
      </c>
      <c r="C596" s="6">
        <v>59</v>
      </c>
      <c r="D596" s="6">
        <v>72</v>
      </c>
      <c r="E596" s="6">
        <v>5</v>
      </c>
      <c r="F596" s="6">
        <v>435</v>
      </c>
      <c r="G596" s="6" t="s">
        <v>7032</v>
      </c>
      <c r="H596" s="6">
        <v>659</v>
      </c>
      <c r="I596" s="7">
        <v>28501605</v>
      </c>
      <c r="J596" s="6" t="s">
        <v>7406</v>
      </c>
      <c r="K596" s="6" t="s">
        <v>13731</v>
      </c>
      <c r="L596" s="6" t="s">
        <v>13732</v>
      </c>
      <c r="M596" s="6">
        <v>31371</v>
      </c>
      <c r="N596" s="6">
        <v>2646</v>
      </c>
      <c r="O596" s="6" t="s">
        <v>13733</v>
      </c>
      <c r="P596" s="6">
        <v>0</v>
      </c>
      <c r="Q596" s="6" t="s">
        <v>13734</v>
      </c>
      <c r="R596" s="6" t="s">
        <v>13735</v>
      </c>
      <c r="S596" s="6">
        <v>166</v>
      </c>
      <c r="T596" s="6" t="s">
        <v>37</v>
      </c>
      <c r="U596" s="6" t="s">
        <v>38</v>
      </c>
      <c r="V596" s="6" t="s">
        <v>585</v>
      </c>
      <c r="W596" s="7">
        <v>13000000</v>
      </c>
      <c r="X596" s="6">
        <v>1990</v>
      </c>
      <c r="Y596" s="6">
        <v>628</v>
      </c>
      <c r="Z596" s="6">
        <v>5.7</v>
      </c>
      <c r="AA596" s="6">
        <v>1.85</v>
      </c>
      <c r="AB596" s="6">
        <v>0</v>
      </c>
      <c r="AC596" s="7">
        <f>Table13[[#This Row],[gross]]-Table13[[#This Row],[budget]]</f>
        <v>15501605</v>
      </c>
    </row>
    <row r="597" spans="1:29" ht="12.75">
      <c r="A597" s="6" t="s">
        <v>28</v>
      </c>
      <c r="B597" s="6" t="s">
        <v>13468</v>
      </c>
      <c r="C597" s="6">
        <v>142</v>
      </c>
      <c r="D597" s="6">
        <v>87</v>
      </c>
      <c r="E597" s="6">
        <v>85</v>
      </c>
      <c r="F597" s="6">
        <v>118</v>
      </c>
      <c r="G597" s="6" t="s">
        <v>15630</v>
      </c>
      <c r="H597" s="6">
        <v>311</v>
      </c>
      <c r="I597" s="7">
        <v>33244684</v>
      </c>
      <c r="J597" s="6" t="s">
        <v>7406</v>
      </c>
      <c r="K597" s="6" t="s">
        <v>15631</v>
      </c>
      <c r="L597" s="6" t="s">
        <v>15632</v>
      </c>
      <c r="M597" s="6">
        <v>62038</v>
      </c>
      <c r="N597" s="6">
        <v>760</v>
      </c>
      <c r="O597" s="6" t="s">
        <v>15633</v>
      </c>
      <c r="P597" s="6">
        <v>0</v>
      </c>
      <c r="Q597" s="6" t="s">
        <v>15634</v>
      </c>
      <c r="R597" s="6" t="s">
        <v>15635</v>
      </c>
      <c r="S597" s="6">
        <v>281</v>
      </c>
      <c r="T597" s="6" t="s">
        <v>37</v>
      </c>
      <c r="U597" s="6" t="s">
        <v>38</v>
      </c>
      <c r="V597" s="6" t="s">
        <v>585</v>
      </c>
      <c r="W597" s="7">
        <v>9000000</v>
      </c>
      <c r="X597" s="6">
        <v>1988</v>
      </c>
      <c r="Y597" s="6">
        <v>189</v>
      </c>
      <c r="Z597" s="6">
        <v>6.5</v>
      </c>
      <c r="AA597" s="6">
        <v>1.85</v>
      </c>
      <c r="AB597" s="6">
        <v>0</v>
      </c>
      <c r="AC597" s="7">
        <f>Table13[[#This Row],[gross]]-Table13[[#This Row],[budget]]</f>
        <v>24244684</v>
      </c>
    </row>
    <row r="598" spans="1:29" ht="12.75">
      <c r="A598" s="6" t="s">
        <v>28</v>
      </c>
      <c r="B598" s="6" t="s">
        <v>7767</v>
      </c>
      <c r="C598" s="6">
        <v>68</v>
      </c>
      <c r="D598" s="6">
        <v>102</v>
      </c>
      <c r="E598" s="6">
        <v>3</v>
      </c>
      <c r="F598" s="6">
        <v>239</v>
      </c>
      <c r="G598" s="6" t="s">
        <v>7768</v>
      </c>
      <c r="H598" s="6">
        <v>372</v>
      </c>
      <c r="I598" s="7">
        <v>11227940</v>
      </c>
      <c r="J598" s="6" t="s">
        <v>7769</v>
      </c>
      <c r="K598" s="6" t="s">
        <v>2766</v>
      </c>
      <c r="L598" s="6" t="s">
        <v>7770</v>
      </c>
      <c r="M598" s="6">
        <v>8367</v>
      </c>
      <c r="N598" s="6">
        <v>1274</v>
      </c>
      <c r="O598" s="6" t="s">
        <v>7771</v>
      </c>
      <c r="P598" s="6">
        <v>0</v>
      </c>
      <c r="Q598" s="6" t="s">
        <v>7772</v>
      </c>
      <c r="R598" s="6" t="s">
        <v>7773</v>
      </c>
      <c r="S598" s="6">
        <v>94</v>
      </c>
      <c r="T598" s="6" t="s">
        <v>37</v>
      </c>
      <c r="U598" s="6" t="s">
        <v>38</v>
      </c>
      <c r="V598" s="6" t="s">
        <v>585</v>
      </c>
      <c r="W598" s="7">
        <v>34000000</v>
      </c>
      <c r="X598" s="6">
        <v>1999</v>
      </c>
      <c r="Y598" s="6">
        <v>248</v>
      </c>
      <c r="Z598" s="6">
        <v>5.2</v>
      </c>
      <c r="AA598" s="6">
        <v>2.35</v>
      </c>
      <c r="AB598" s="6">
        <v>120</v>
      </c>
      <c r="AC598" s="7">
        <f>Table13[[#This Row],[gross]]-Table13[[#This Row],[budget]]</f>
        <v>-22772060</v>
      </c>
    </row>
    <row r="599" spans="1:29" ht="12.75">
      <c r="A599" s="6" t="s">
        <v>28</v>
      </c>
      <c r="B599" s="6" t="s">
        <v>8638</v>
      </c>
      <c r="C599" s="6">
        <v>226</v>
      </c>
      <c r="D599" s="6">
        <v>96</v>
      </c>
      <c r="E599" s="6">
        <v>460</v>
      </c>
      <c r="F599" s="6">
        <v>73</v>
      </c>
      <c r="G599" s="6" t="s">
        <v>13845</v>
      </c>
      <c r="H599" s="6">
        <v>14000</v>
      </c>
      <c r="I599" s="7">
        <v>3074838</v>
      </c>
      <c r="J599" s="6" t="s">
        <v>3277</v>
      </c>
      <c r="K599" s="6" t="s">
        <v>228</v>
      </c>
      <c r="L599" s="6" t="s">
        <v>13846</v>
      </c>
      <c r="M599" s="6">
        <v>56264</v>
      </c>
      <c r="N599" s="6">
        <v>14372</v>
      </c>
      <c r="O599" s="6" t="s">
        <v>13847</v>
      </c>
      <c r="P599" s="6">
        <v>2</v>
      </c>
      <c r="Q599" s="6" t="s">
        <v>13848</v>
      </c>
      <c r="R599" s="6" t="s">
        <v>13849</v>
      </c>
      <c r="S599" s="6">
        <v>166</v>
      </c>
      <c r="T599" s="6" t="s">
        <v>37</v>
      </c>
      <c r="U599" s="6" t="s">
        <v>38</v>
      </c>
      <c r="V599" s="6" t="s">
        <v>585</v>
      </c>
      <c r="W599" s="7">
        <v>11000000</v>
      </c>
      <c r="X599" s="6">
        <v>2009</v>
      </c>
      <c r="Y599" s="6">
        <v>153</v>
      </c>
      <c r="Z599" s="6">
        <v>6.3</v>
      </c>
      <c r="AA599" s="6">
        <v>1.85</v>
      </c>
      <c r="AB599" s="6">
        <v>0</v>
      </c>
      <c r="AC599" s="7">
        <f>Table13[[#This Row],[gross]]-Table13[[#This Row],[budget]]</f>
        <v>-7925162</v>
      </c>
    </row>
    <row r="600" spans="1:29" ht="12.75">
      <c r="A600" s="6" t="s">
        <v>28</v>
      </c>
      <c r="B600" s="6" t="s">
        <v>7635</v>
      </c>
      <c r="C600" s="6">
        <v>152</v>
      </c>
      <c r="D600" s="6">
        <v>121</v>
      </c>
      <c r="E600" s="6">
        <v>529</v>
      </c>
      <c r="F600" s="6">
        <v>163</v>
      </c>
      <c r="G600" s="6" t="s">
        <v>9465</v>
      </c>
      <c r="H600" s="6">
        <v>541</v>
      </c>
      <c r="I600" s="7">
        <v>71309760</v>
      </c>
      <c r="J600" s="6" t="s">
        <v>214</v>
      </c>
      <c r="K600" s="6" t="s">
        <v>3161</v>
      </c>
      <c r="L600" s="6" t="s">
        <v>9466</v>
      </c>
      <c r="M600" s="6">
        <v>150308</v>
      </c>
      <c r="N600" s="6">
        <v>1323</v>
      </c>
      <c r="O600" s="6" t="s">
        <v>9467</v>
      </c>
      <c r="P600" s="6">
        <v>1</v>
      </c>
      <c r="Q600" s="6" t="s">
        <v>9468</v>
      </c>
      <c r="R600" s="6" t="s">
        <v>9469</v>
      </c>
      <c r="S600" s="6">
        <v>498</v>
      </c>
      <c r="T600" s="6" t="s">
        <v>37</v>
      </c>
      <c r="U600" s="6" t="s">
        <v>56</v>
      </c>
      <c r="V600" s="6" t="s">
        <v>39</v>
      </c>
      <c r="W600" s="7">
        <v>25000000</v>
      </c>
      <c r="X600" s="6">
        <v>2000</v>
      </c>
      <c r="Y600" s="6">
        <v>399</v>
      </c>
      <c r="Z600" s="6">
        <v>7.3</v>
      </c>
      <c r="AA600" s="6">
        <v>1.85</v>
      </c>
      <c r="AB600" s="6">
        <v>18000</v>
      </c>
      <c r="AC600" s="7">
        <f>Table13[[#This Row],[gross]]-Table13[[#This Row],[budget]]</f>
        <v>46309760</v>
      </c>
    </row>
    <row r="601" spans="1:29" ht="12.75">
      <c r="A601" s="6" t="s">
        <v>28</v>
      </c>
      <c r="B601" s="6" t="s">
        <v>21802</v>
      </c>
      <c r="C601" s="6">
        <v>4</v>
      </c>
      <c r="D601" s="6">
        <v>160</v>
      </c>
      <c r="E601" s="6">
        <v>5</v>
      </c>
      <c r="F601" s="6">
        <v>219</v>
      </c>
      <c r="G601" s="6" t="s">
        <v>13354</v>
      </c>
      <c r="H601" s="6">
        <v>724</v>
      </c>
      <c r="I601" s="7">
        <v>49000</v>
      </c>
      <c r="J601" s="6" t="s">
        <v>10413</v>
      </c>
      <c r="K601" s="6" t="s">
        <v>21803</v>
      </c>
      <c r="L601" s="6" t="s">
        <v>21804</v>
      </c>
      <c r="M601" s="6">
        <v>1524</v>
      </c>
      <c r="N601" s="6">
        <v>2024</v>
      </c>
      <c r="O601" s="6" t="s">
        <v>21805</v>
      </c>
      <c r="P601" s="6">
        <v>5</v>
      </c>
      <c r="Q601" s="6" t="s">
        <v>21806</v>
      </c>
      <c r="R601" s="6" t="s">
        <v>21807</v>
      </c>
      <c r="S601" s="6">
        <v>30</v>
      </c>
      <c r="T601" s="6" t="s">
        <v>5611</v>
      </c>
      <c r="U601" s="6" t="s">
        <v>5612</v>
      </c>
      <c r="W601" s="7">
        <v>1500000</v>
      </c>
      <c r="X601" s="6">
        <v>2005</v>
      </c>
      <c r="Y601" s="6">
        <v>668</v>
      </c>
      <c r="Z601" s="6">
        <v>4.8</v>
      </c>
      <c r="AB601" s="6">
        <v>31</v>
      </c>
      <c r="AC601" s="7">
        <f>Table13[[#This Row],[gross]]-Table13[[#This Row],[budget]]</f>
        <v>-1451000</v>
      </c>
    </row>
    <row r="602" spans="1:29" ht="12.75">
      <c r="A602" s="6" t="s">
        <v>28</v>
      </c>
      <c r="B602" s="6" t="s">
        <v>19065</v>
      </c>
      <c r="C602" s="6">
        <v>159</v>
      </c>
      <c r="D602" s="6">
        <v>92</v>
      </c>
      <c r="E602" s="6">
        <v>0</v>
      </c>
      <c r="F602" s="6">
        <v>539</v>
      </c>
      <c r="G602" s="6" t="s">
        <v>3527</v>
      </c>
      <c r="H602" s="6">
        <v>1000</v>
      </c>
      <c r="I602" s="7">
        <v>2926565</v>
      </c>
      <c r="J602" s="6" t="s">
        <v>2527</v>
      </c>
      <c r="K602" s="6" t="s">
        <v>3980</v>
      </c>
      <c r="L602" s="6" t="s">
        <v>19066</v>
      </c>
      <c r="M602" s="6">
        <v>28573</v>
      </c>
      <c r="N602" s="6">
        <v>3608</v>
      </c>
      <c r="O602" s="6" t="s">
        <v>3785</v>
      </c>
      <c r="P602" s="6">
        <v>0</v>
      </c>
      <c r="Q602" s="6" t="s">
        <v>19067</v>
      </c>
      <c r="R602" s="6" t="s">
        <v>19068</v>
      </c>
      <c r="S602" s="6">
        <v>72</v>
      </c>
      <c r="T602" s="6" t="s">
        <v>37</v>
      </c>
      <c r="U602" s="6" t="s">
        <v>38</v>
      </c>
      <c r="V602" s="6" t="s">
        <v>585</v>
      </c>
      <c r="W602" s="7">
        <v>3000000</v>
      </c>
      <c r="X602" s="6">
        <v>2008</v>
      </c>
      <c r="Y602" s="6">
        <v>585</v>
      </c>
      <c r="Z602" s="6">
        <v>6.5</v>
      </c>
      <c r="AA602" s="6">
        <v>1.66</v>
      </c>
      <c r="AB602" s="6">
        <v>0</v>
      </c>
      <c r="AC602" s="7">
        <f>Table13[[#This Row],[gross]]-Table13[[#This Row],[budget]]</f>
        <v>-73435</v>
      </c>
    </row>
    <row r="603" spans="1:29" ht="12.75">
      <c r="A603" s="6" t="s">
        <v>28</v>
      </c>
      <c r="B603" s="6" t="s">
        <v>5117</v>
      </c>
      <c r="C603" s="6">
        <v>105</v>
      </c>
      <c r="D603" s="6">
        <v>99</v>
      </c>
      <c r="E603" s="6">
        <v>148</v>
      </c>
      <c r="F603" s="6">
        <v>660</v>
      </c>
      <c r="G603" s="6" t="s">
        <v>3298</v>
      </c>
      <c r="H603" s="6">
        <v>2000</v>
      </c>
      <c r="I603" s="7">
        <v>73701902</v>
      </c>
      <c r="J603" s="6" t="s">
        <v>3057</v>
      </c>
      <c r="K603" s="6" t="s">
        <v>1734</v>
      </c>
      <c r="L603" s="6" t="s">
        <v>5118</v>
      </c>
      <c r="M603" s="6">
        <v>27548</v>
      </c>
      <c r="N603" s="6">
        <v>6729</v>
      </c>
      <c r="O603" s="6" t="s">
        <v>1842</v>
      </c>
      <c r="P603" s="6">
        <v>1</v>
      </c>
      <c r="Q603" s="6" t="s">
        <v>5119</v>
      </c>
      <c r="R603" s="6" t="s">
        <v>5120</v>
      </c>
      <c r="S603" s="6">
        <v>209</v>
      </c>
      <c r="T603" s="6" t="s">
        <v>37</v>
      </c>
      <c r="U603" s="6" t="s">
        <v>38</v>
      </c>
      <c r="V603" s="6" t="s">
        <v>95</v>
      </c>
      <c r="W603" s="7">
        <v>60000000</v>
      </c>
      <c r="X603" s="6">
        <v>2004</v>
      </c>
      <c r="Y603" s="6">
        <v>843</v>
      </c>
      <c r="Z603" s="6">
        <v>5.2</v>
      </c>
      <c r="AA603" s="6">
        <v>2.35</v>
      </c>
      <c r="AB603" s="6">
        <v>0</v>
      </c>
      <c r="AC603" s="7">
        <f>Table13[[#This Row],[gross]]-Table13[[#This Row],[budget]]</f>
        <v>13701902</v>
      </c>
    </row>
    <row r="604" spans="1:29" ht="12.75">
      <c r="A604" s="6" t="s">
        <v>28</v>
      </c>
      <c r="B604" s="6" t="s">
        <v>1500</v>
      </c>
      <c r="C604" s="6">
        <v>414</v>
      </c>
      <c r="D604" s="6">
        <v>89</v>
      </c>
      <c r="E604" s="6">
        <v>128</v>
      </c>
      <c r="F604" s="6">
        <v>371</v>
      </c>
      <c r="G604" s="6" t="s">
        <v>3691</v>
      </c>
      <c r="H604" s="6">
        <v>963</v>
      </c>
      <c r="I604" s="7">
        <v>64572496</v>
      </c>
      <c r="J604" s="6" t="s">
        <v>2683</v>
      </c>
      <c r="K604" s="6" t="s">
        <v>3041</v>
      </c>
      <c r="L604" s="6" t="s">
        <v>14073</v>
      </c>
      <c r="M604" s="6">
        <v>204327</v>
      </c>
      <c r="N604" s="6">
        <v>2054</v>
      </c>
      <c r="O604" s="6" t="s">
        <v>14074</v>
      </c>
      <c r="P604" s="6">
        <v>0</v>
      </c>
      <c r="Q604" s="6" t="s">
        <v>14075</v>
      </c>
      <c r="R604" s="6" t="s">
        <v>14076</v>
      </c>
      <c r="S604" s="6">
        <v>471</v>
      </c>
      <c r="T604" s="6" t="s">
        <v>37</v>
      </c>
      <c r="U604" s="6" t="s">
        <v>38</v>
      </c>
      <c r="V604" s="6" t="s">
        <v>39</v>
      </c>
      <c r="W604" s="7">
        <v>12000000</v>
      </c>
      <c r="X604" s="6">
        <v>2012</v>
      </c>
      <c r="Y604" s="6">
        <v>465</v>
      </c>
      <c r="Z604" s="6">
        <v>7.1</v>
      </c>
      <c r="AA604" s="6">
        <v>1.85</v>
      </c>
      <c r="AB604" s="6">
        <v>32000</v>
      </c>
      <c r="AC604" s="7">
        <f>Table13[[#This Row],[gross]]-Table13[[#This Row],[budget]]</f>
        <v>52572496</v>
      </c>
    </row>
    <row r="605" spans="1:29" ht="12.75">
      <c r="A605" s="6" t="s">
        <v>28</v>
      </c>
      <c r="B605" s="6" t="s">
        <v>8950</v>
      </c>
      <c r="C605" s="6">
        <v>59</v>
      </c>
      <c r="D605" s="6">
        <v>96</v>
      </c>
      <c r="E605" s="6">
        <v>44</v>
      </c>
      <c r="F605" s="6">
        <v>129</v>
      </c>
      <c r="G605" s="6" t="s">
        <v>10696</v>
      </c>
      <c r="H605" s="6">
        <v>625</v>
      </c>
      <c r="I605" s="7">
        <v>1050600</v>
      </c>
      <c r="J605" s="6" t="s">
        <v>2527</v>
      </c>
      <c r="K605" s="6" t="s">
        <v>5017</v>
      </c>
      <c r="L605" s="6" t="s">
        <v>23171</v>
      </c>
      <c r="M605" s="6">
        <v>4662</v>
      </c>
      <c r="N605" s="6">
        <v>1378</v>
      </c>
      <c r="O605" s="6" t="s">
        <v>198</v>
      </c>
      <c r="P605" s="6">
        <v>0</v>
      </c>
      <c r="Q605" s="6" t="s">
        <v>23172</v>
      </c>
      <c r="R605" s="6" t="s">
        <v>23173</v>
      </c>
      <c r="S605" s="6">
        <v>136</v>
      </c>
      <c r="T605" s="6" t="s">
        <v>37</v>
      </c>
      <c r="U605" s="6" t="s">
        <v>38</v>
      </c>
      <c r="V605" s="6" t="s">
        <v>585</v>
      </c>
      <c r="W605" s="7">
        <v>250000</v>
      </c>
      <c r="X605" s="6">
        <v>2000</v>
      </c>
      <c r="Y605" s="6">
        <v>487</v>
      </c>
      <c r="Z605" s="6">
        <v>6.6</v>
      </c>
      <c r="AA605" s="6">
        <v>1.85</v>
      </c>
      <c r="AB605" s="6">
        <v>170</v>
      </c>
      <c r="AC605" s="7">
        <f>Table13[[#This Row],[gross]]-Table13[[#This Row],[budget]]</f>
        <v>800600</v>
      </c>
    </row>
    <row r="606" spans="1:29" ht="12.75">
      <c r="A606" s="6" t="s">
        <v>28</v>
      </c>
      <c r="B606" s="6" t="s">
        <v>15371</v>
      </c>
      <c r="C606" s="6">
        <v>12</v>
      </c>
      <c r="D606" s="6">
        <v>125</v>
      </c>
      <c r="E606" s="6">
        <v>21</v>
      </c>
      <c r="F606" s="6">
        <v>36</v>
      </c>
      <c r="G606" s="6" t="s">
        <v>15372</v>
      </c>
      <c r="H606" s="6">
        <v>78</v>
      </c>
      <c r="I606" s="7">
        <v>169379</v>
      </c>
      <c r="J606" s="6" t="s">
        <v>1961</v>
      </c>
      <c r="K606" s="6" t="s">
        <v>15373</v>
      </c>
      <c r="L606" s="6" t="s">
        <v>15374</v>
      </c>
      <c r="M606" s="6">
        <v>683</v>
      </c>
      <c r="N606" s="6">
        <v>221</v>
      </c>
      <c r="O606" s="6" t="s">
        <v>15375</v>
      </c>
      <c r="P606" s="6">
        <v>1</v>
      </c>
      <c r="R606" s="6" t="s">
        <v>15376</v>
      </c>
      <c r="S606" s="6">
        <v>3</v>
      </c>
      <c r="T606" s="6" t="s">
        <v>2778</v>
      </c>
      <c r="U606" s="6" t="s">
        <v>2913</v>
      </c>
      <c r="V606" s="6" t="s">
        <v>585</v>
      </c>
      <c r="W606" s="7">
        <v>10000000</v>
      </c>
      <c r="X606" s="6">
        <v>2013</v>
      </c>
      <c r="Y606" s="6">
        <v>61</v>
      </c>
      <c r="Z606" s="6">
        <v>6.2</v>
      </c>
      <c r="AB606" s="6">
        <v>874</v>
      </c>
      <c r="AC606" s="7">
        <f>Table13[[#This Row],[gross]]-Table13[[#This Row],[budget]]</f>
        <v>-9830621</v>
      </c>
    </row>
    <row r="607" spans="1:29" ht="12.75">
      <c r="A607" s="6" t="s">
        <v>28</v>
      </c>
      <c r="B607" s="6" t="s">
        <v>850</v>
      </c>
      <c r="C607" s="6">
        <v>201</v>
      </c>
      <c r="D607" s="6">
        <v>144</v>
      </c>
      <c r="E607" s="6">
        <v>2000</v>
      </c>
      <c r="F607" s="6">
        <v>537</v>
      </c>
      <c r="G607" s="6" t="s">
        <v>2283</v>
      </c>
      <c r="H607" s="6">
        <v>680</v>
      </c>
      <c r="I607" s="7">
        <v>61644321</v>
      </c>
      <c r="J607" s="6" t="s">
        <v>1634</v>
      </c>
      <c r="K607" s="6" t="s">
        <v>2284</v>
      </c>
      <c r="L607" s="6" t="s">
        <v>2285</v>
      </c>
      <c r="M607" s="6">
        <v>148238</v>
      </c>
      <c r="N607" s="6">
        <v>2523</v>
      </c>
      <c r="O607" s="6" t="s">
        <v>2286</v>
      </c>
      <c r="P607" s="6">
        <v>0</v>
      </c>
      <c r="Q607" s="6" t="s">
        <v>2287</v>
      </c>
      <c r="R607" s="6" t="s">
        <v>2288</v>
      </c>
      <c r="S607" s="6">
        <v>529</v>
      </c>
      <c r="T607" s="6" t="s">
        <v>37</v>
      </c>
      <c r="U607" s="6" t="s">
        <v>38</v>
      </c>
      <c r="V607" s="6" t="s">
        <v>39</v>
      </c>
      <c r="W607" s="7">
        <v>88000000</v>
      </c>
      <c r="X607" s="6">
        <v>2005</v>
      </c>
      <c r="Y607" s="6">
        <v>655</v>
      </c>
      <c r="Z607" s="6">
        <v>8</v>
      </c>
      <c r="AA607" s="6">
        <v>2.35</v>
      </c>
      <c r="AB607" s="6">
        <v>0</v>
      </c>
      <c r="AC607" s="7">
        <f>Table13[[#This Row],[gross]]-Table13[[#This Row],[budget]]</f>
        <v>-26355679</v>
      </c>
    </row>
    <row r="608" spans="1:29" ht="12.75">
      <c r="A608" s="6" t="s">
        <v>28</v>
      </c>
      <c r="B608" s="6" t="s">
        <v>857</v>
      </c>
      <c r="C608" s="6">
        <v>343</v>
      </c>
      <c r="D608" s="6">
        <v>105</v>
      </c>
      <c r="E608" s="6">
        <v>0</v>
      </c>
      <c r="F608" s="6">
        <v>502</v>
      </c>
      <c r="G608" s="6" t="s">
        <v>1995</v>
      </c>
      <c r="H608" s="6">
        <v>2000</v>
      </c>
      <c r="I608" s="7">
        <v>201148159</v>
      </c>
      <c r="J608" s="6" t="s">
        <v>1996</v>
      </c>
      <c r="K608" s="6" t="s">
        <v>594</v>
      </c>
      <c r="L608" s="6" t="s">
        <v>1997</v>
      </c>
      <c r="M608" s="6">
        <v>103737</v>
      </c>
      <c r="N608" s="6">
        <v>4671</v>
      </c>
      <c r="O608" s="6" t="s">
        <v>879</v>
      </c>
      <c r="P608" s="6">
        <v>1</v>
      </c>
      <c r="Q608" s="6" t="s">
        <v>1998</v>
      </c>
      <c r="R608" s="6" t="s">
        <v>1999</v>
      </c>
      <c r="S608" s="6">
        <v>322</v>
      </c>
      <c r="T608" s="6" t="s">
        <v>37</v>
      </c>
      <c r="U608" s="6" t="s">
        <v>38</v>
      </c>
      <c r="V608" s="6" t="s">
        <v>95</v>
      </c>
      <c r="W608" s="7">
        <v>95000000</v>
      </c>
      <c r="X608" s="6">
        <v>2015</v>
      </c>
      <c r="Y608" s="6">
        <v>520</v>
      </c>
      <c r="Z608" s="6">
        <v>7</v>
      </c>
      <c r="AA608" s="6">
        <v>2.35</v>
      </c>
      <c r="AB608" s="6">
        <v>56000</v>
      </c>
      <c r="AC608" s="7">
        <f>Table13[[#This Row],[gross]]-Table13[[#This Row],[budget]]</f>
        <v>106148159</v>
      </c>
    </row>
    <row r="609" spans="1:29" ht="12.75">
      <c r="A609" s="6" t="s">
        <v>28</v>
      </c>
      <c r="B609" s="6" t="s">
        <v>1744</v>
      </c>
      <c r="C609" s="6">
        <v>157</v>
      </c>
      <c r="D609" s="6">
        <v>109</v>
      </c>
      <c r="E609" s="6">
        <v>80</v>
      </c>
      <c r="F609" s="6">
        <v>835</v>
      </c>
      <c r="G609" s="6" t="s">
        <v>493</v>
      </c>
      <c r="H609" s="6">
        <v>14000</v>
      </c>
      <c r="I609" s="7">
        <v>13838130</v>
      </c>
      <c r="J609" s="6" t="s">
        <v>1930</v>
      </c>
      <c r="K609" s="6" t="s">
        <v>700</v>
      </c>
      <c r="L609" s="6" t="s">
        <v>6794</v>
      </c>
      <c r="M609" s="6">
        <v>35990</v>
      </c>
      <c r="N609" s="6">
        <v>20503</v>
      </c>
      <c r="O609" s="6" t="s">
        <v>3951</v>
      </c>
      <c r="P609" s="6">
        <v>3</v>
      </c>
      <c r="Q609" s="6" t="s">
        <v>6795</v>
      </c>
      <c r="R609" s="6" t="s">
        <v>6796</v>
      </c>
      <c r="S609" s="6">
        <v>157</v>
      </c>
      <c r="T609" s="6" t="s">
        <v>37</v>
      </c>
      <c r="U609" s="6" t="s">
        <v>38</v>
      </c>
      <c r="V609" s="6" t="s">
        <v>39</v>
      </c>
      <c r="W609" s="7">
        <v>40000000</v>
      </c>
      <c r="X609" s="6">
        <v>2009</v>
      </c>
      <c r="Y609" s="6">
        <v>4000</v>
      </c>
      <c r="Z609" s="6">
        <v>5.9</v>
      </c>
      <c r="AA609" s="6">
        <v>2.35</v>
      </c>
      <c r="AB609" s="6">
        <v>0</v>
      </c>
      <c r="AC609" s="7">
        <f>Table13[[#This Row],[gross]]-Table13[[#This Row],[budget]]</f>
        <v>-26161870</v>
      </c>
    </row>
    <row r="610" spans="1:29" ht="12.75">
      <c r="A610" s="6" t="s">
        <v>28</v>
      </c>
      <c r="B610" s="6" t="s">
        <v>3516</v>
      </c>
      <c r="C610" s="6">
        <v>104</v>
      </c>
      <c r="D610" s="6">
        <v>108</v>
      </c>
      <c r="E610" s="6">
        <v>105</v>
      </c>
      <c r="F610" s="6">
        <v>616</v>
      </c>
      <c r="G610" s="6" t="s">
        <v>80</v>
      </c>
      <c r="H610" s="6">
        <v>22000</v>
      </c>
      <c r="I610" s="7">
        <v>22433915</v>
      </c>
      <c r="J610" s="6" t="s">
        <v>2142</v>
      </c>
      <c r="K610" s="6" t="s">
        <v>1746</v>
      </c>
      <c r="L610" s="6" t="s">
        <v>6700</v>
      </c>
      <c r="M610" s="6">
        <v>21319</v>
      </c>
      <c r="N610" s="6">
        <v>34377</v>
      </c>
      <c r="O610" s="6" t="s">
        <v>6701</v>
      </c>
      <c r="P610" s="6">
        <v>1</v>
      </c>
      <c r="Q610" s="6" t="s">
        <v>6702</v>
      </c>
      <c r="R610" s="6" t="s">
        <v>6703</v>
      </c>
      <c r="S610" s="6">
        <v>166</v>
      </c>
      <c r="T610" s="6" t="s">
        <v>37</v>
      </c>
      <c r="U610" s="6" t="s">
        <v>38</v>
      </c>
      <c r="V610" s="6" t="s">
        <v>585</v>
      </c>
      <c r="W610" s="7">
        <v>60000000</v>
      </c>
      <c r="X610" s="6">
        <v>2002</v>
      </c>
      <c r="Y610" s="6">
        <v>11000</v>
      </c>
      <c r="Z610" s="6">
        <v>6.2</v>
      </c>
      <c r="AA610" s="6">
        <v>2.35</v>
      </c>
      <c r="AB610" s="6">
        <v>416</v>
      </c>
      <c r="AC610" s="7">
        <f>Table13[[#This Row],[gross]]-Table13[[#This Row],[budget]]</f>
        <v>-37566085</v>
      </c>
    </row>
    <row r="611" spans="1:29" ht="12.75">
      <c r="A611" s="6" t="s">
        <v>28</v>
      </c>
      <c r="B611" s="6" t="s">
        <v>4291</v>
      </c>
      <c r="C611" s="6">
        <v>50</v>
      </c>
      <c r="D611" s="6">
        <v>111</v>
      </c>
      <c r="E611" s="6">
        <v>17</v>
      </c>
      <c r="F611" s="6">
        <v>889</v>
      </c>
      <c r="G611" s="6" t="s">
        <v>3260</v>
      </c>
      <c r="H611" s="6">
        <v>14000</v>
      </c>
      <c r="I611" s="7">
        <v>20300000</v>
      </c>
      <c r="J611" s="6" t="s">
        <v>4075</v>
      </c>
      <c r="K611" s="6" t="s">
        <v>2382</v>
      </c>
      <c r="L611" s="6" t="s">
        <v>6715</v>
      </c>
      <c r="M611" s="6">
        <v>16741</v>
      </c>
      <c r="N611" s="6">
        <v>17877</v>
      </c>
      <c r="O611" s="6" t="s">
        <v>3177</v>
      </c>
      <c r="P611" s="6">
        <v>2</v>
      </c>
      <c r="Q611" s="6" t="s">
        <v>6716</v>
      </c>
      <c r="R611" s="6" t="s">
        <v>6717</v>
      </c>
      <c r="S611" s="6">
        <v>60</v>
      </c>
      <c r="T611" s="6" t="s">
        <v>37</v>
      </c>
      <c r="U611" s="6" t="s">
        <v>38</v>
      </c>
      <c r="V611" s="6" t="s">
        <v>585</v>
      </c>
      <c r="W611" s="7">
        <v>40000000</v>
      </c>
      <c r="X611" s="6">
        <v>1996</v>
      </c>
      <c r="Y611" s="6">
        <v>940</v>
      </c>
      <c r="Z611" s="6">
        <v>6.2</v>
      </c>
      <c r="AA611" s="6">
        <v>1.85</v>
      </c>
      <c r="AB611" s="6">
        <v>309</v>
      </c>
      <c r="AC611" s="7">
        <f>Table13[[#This Row],[gross]]-Table13[[#This Row],[budget]]</f>
        <v>-19700000</v>
      </c>
    </row>
    <row r="612" spans="1:29" ht="12.75">
      <c r="A612" s="6" t="s">
        <v>28</v>
      </c>
      <c r="B612" s="6" t="s">
        <v>17122</v>
      </c>
      <c r="C612" s="6">
        <v>149</v>
      </c>
      <c r="D612" s="6">
        <v>104</v>
      </c>
      <c r="E612" s="6">
        <v>20</v>
      </c>
      <c r="F612" s="6">
        <v>130</v>
      </c>
      <c r="G612" s="6" t="s">
        <v>2216</v>
      </c>
      <c r="H612" s="6">
        <v>3000</v>
      </c>
      <c r="I612" s="7">
        <v>6670712</v>
      </c>
      <c r="J612" s="6" t="s">
        <v>2527</v>
      </c>
      <c r="K612" s="6" t="s">
        <v>13858</v>
      </c>
      <c r="L612" s="6" t="s">
        <v>17123</v>
      </c>
      <c r="M612" s="6">
        <v>27301</v>
      </c>
      <c r="N612" s="6">
        <v>3825</v>
      </c>
      <c r="O612" s="6" t="s">
        <v>17124</v>
      </c>
      <c r="P612" s="6">
        <v>6</v>
      </c>
      <c r="Q612" s="6" t="s">
        <v>17125</v>
      </c>
      <c r="R612" s="6" t="s">
        <v>17126</v>
      </c>
      <c r="S612" s="6">
        <v>101</v>
      </c>
      <c r="T612" s="6" t="s">
        <v>37</v>
      </c>
      <c r="U612" s="6" t="s">
        <v>38</v>
      </c>
      <c r="V612" s="6" t="s">
        <v>39</v>
      </c>
      <c r="W612" s="7">
        <v>6000000</v>
      </c>
      <c r="X612" s="6">
        <v>2009</v>
      </c>
      <c r="Y612" s="6">
        <v>591</v>
      </c>
      <c r="Z612" s="6">
        <v>7.4</v>
      </c>
      <c r="AA612" s="6">
        <v>1.85</v>
      </c>
      <c r="AB612" s="6">
        <v>0</v>
      </c>
      <c r="AC612" s="7">
        <f>Table13[[#This Row],[gross]]-Table13[[#This Row],[budget]]</f>
        <v>670712</v>
      </c>
    </row>
    <row r="613" spans="1:29" ht="12.75">
      <c r="A613" s="6" t="s">
        <v>28</v>
      </c>
      <c r="B613" s="6" t="s">
        <v>1873</v>
      </c>
      <c r="C613" s="6">
        <v>110</v>
      </c>
      <c r="D613" s="6">
        <v>114</v>
      </c>
      <c r="E613" s="6">
        <v>52</v>
      </c>
      <c r="F613" s="6">
        <v>539</v>
      </c>
      <c r="G613" s="6" t="s">
        <v>714</v>
      </c>
      <c r="H613" s="6">
        <v>12000</v>
      </c>
      <c r="I613" s="7">
        <v>78745923</v>
      </c>
      <c r="J613" s="6" t="s">
        <v>687</v>
      </c>
      <c r="K613" s="6" t="s">
        <v>705</v>
      </c>
      <c r="L613" s="6" t="s">
        <v>4643</v>
      </c>
      <c r="M613" s="6">
        <v>94407</v>
      </c>
      <c r="N613" s="6">
        <v>13905</v>
      </c>
      <c r="O613" s="6" t="s">
        <v>4161</v>
      </c>
      <c r="P613" s="6">
        <v>1</v>
      </c>
      <c r="Q613" s="6" t="s">
        <v>4644</v>
      </c>
      <c r="R613" s="6" t="s">
        <v>4645</v>
      </c>
      <c r="S613" s="6">
        <v>322</v>
      </c>
      <c r="T613" s="6" t="s">
        <v>37</v>
      </c>
      <c r="U613" s="6" t="s">
        <v>767</v>
      </c>
      <c r="V613" s="6" t="s">
        <v>39</v>
      </c>
      <c r="W613" s="7">
        <v>55000000</v>
      </c>
      <c r="X613" s="6">
        <v>1998</v>
      </c>
      <c r="Y613" s="6">
        <v>702</v>
      </c>
      <c r="Z613" s="6">
        <v>6.7</v>
      </c>
      <c r="AA613" s="6">
        <v>2.35</v>
      </c>
      <c r="AB613" s="6">
        <v>0</v>
      </c>
      <c r="AC613" s="7">
        <f>Table13[[#This Row],[gross]]-Table13[[#This Row],[budget]]</f>
        <v>23745923</v>
      </c>
    </row>
    <row r="614" spans="1:29" ht="12.75">
      <c r="A614" s="6" t="s">
        <v>28</v>
      </c>
      <c r="B614" s="6" t="s">
        <v>3117</v>
      </c>
      <c r="C614" s="6">
        <v>118</v>
      </c>
      <c r="D614" s="6">
        <v>90</v>
      </c>
      <c r="E614" s="6">
        <v>27</v>
      </c>
      <c r="F614" s="6">
        <v>260</v>
      </c>
      <c r="G614" s="6" t="s">
        <v>1212</v>
      </c>
      <c r="H614" s="6">
        <v>13000</v>
      </c>
      <c r="I614" s="7">
        <v>7871693</v>
      </c>
      <c r="J614" s="6" t="s">
        <v>7071</v>
      </c>
      <c r="K614" s="6" t="s">
        <v>547</v>
      </c>
      <c r="L614" s="6" t="s">
        <v>7072</v>
      </c>
      <c r="M614" s="6">
        <v>52908</v>
      </c>
      <c r="N614" s="6">
        <v>15494</v>
      </c>
      <c r="O614" s="6" t="s">
        <v>7073</v>
      </c>
      <c r="P614" s="6">
        <v>0</v>
      </c>
      <c r="Q614" s="6" t="s">
        <v>7074</v>
      </c>
      <c r="R614" s="6" t="s">
        <v>7075</v>
      </c>
      <c r="S614" s="6">
        <v>102</v>
      </c>
      <c r="T614" s="6" t="s">
        <v>37</v>
      </c>
      <c r="U614" s="6" t="s">
        <v>38</v>
      </c>
      <c r="V614" s="6" t="s">
        <v>95</v>
      </c>
      <c r="W614" s="7">
        <v>55000000</v>
      </c>
      <c r="X614" s="6">
        <v>2008</v>
      </c>
      <c r="Y614" s="6">
        <v>2000</v>
      </c>
      <c r="Z614" s="6">
        <v>6.5</v>
      </c>
      <c r="AA614" s="6">
        <v>2.35</v>
      </c>
      <c r="AB614" s="6">
        <v>0</v>
      </c>
      <c r="AC614" s="7">
        <f>Table13[[#This Row],[gross]]-Table13[[#This Row],[budget]]</f>
        <v>-47128307</v>
      </c>
    </row>
    <row r="615" spans="1:29" ht="12.75">
      <c r="A615" s="6" t="s">
        <v>28</v>
      </c>
      <c r="B615" s="6" t="s">
        <v>12131</v>
      </c>
      <c r="C615" s="6">
        <v>38</v>
      </c>
      <c r="D615" s="6">
        <v>116</v>
      </c>
      <c r="E615" s="6">
        <v>0</v>
      </c>
      <c r="F615" s="6">
        <v>50</v>
      </c>
      <c r="G615" s="6" t="s">
        <v>12132</v>
      </c>
      <c r="H615" s="6">
        <v>109</v>
      </c>
      <c r="I615" s="7">
        <v>325491</v>
      </c>
      <c r="J615" s="6" t="s">
        <v>2125</v>
      </c>
      <c r="K615" s="6" t="s">
        <v>12133</v>
      </c>
      <c r="L615" s="6" t="s">
        <v>12134</v>
      </c>
      <c r="M615" s="6">
        <v>4387</v>
      </c>
      <c r="N615" s="6">
        <v>245</v>
      </c>
      <c r="O615" s="6" t="s">
        <v>12135</v>
      </c>
      <c r="P615" s="6">
        <v>0</v>
      </c>
      <c r="Q615" s="6" t="s">
        <v>12136</v>
      </c>
      <c r="R615" s="6" t="s">
        <v>12137</v>
      </c>
      <c r="S615" s="6">
        <v>67</v>
      </c>
      <c r="T615" s="6" t="s">
        <v>37</v>
      </c>
      <c r="U615" s="6" t="s">
        <v>38</v>
      </c>
      <c r="V615" s="6" t="s">
        <v>585</v>
      </c>
      <c r="W615" s="7">
        <v>17500000</v>
      </c>
      <c r="X615" s="6">
        <v>2002</v>
      </c>
      <c r="Y615" s="6">
        <v>67</v>
      </c>
      <c r="Z615" s="6">
        <v>6</v>
      </c>
      <c r="AA615" s="6">
        <v>1.85</v>
      </c>
      <c r="AB615" s="6">
        <v>204</v>
      </c>
      <c r="AC615" s="7">
        <f>Table13[[#This Row],[gross]]-Table13[[#This Row],[budget]]</f>
        <v>-17174509</v>
      </c>
    </row>
    <row r="616" spans="1:29" ht="12.75">
      <c r="A616" s="6" t="s">
        <v>28</v>
      </c>
      <c r="B616" s="6" t="s">
        <v>9362</v>
      </c>
      <c r="C616" s="6">
        <v>214</v>
      </c>
      <c r="D616" s="6">
        <v>135</v>
      </c>
      <c r="E616" s="6">
        <v>353</v>
      </c>
      <c r="F616" s="6">
        <v>40</v>
      </c>
      <c r="G616" s="6" t="s">
        <v>18826</v>
      </c>
      <c r="H616" s="6">
        <v>1000</v>
      </c>
      <c r="I616" s="7">
        <v>7563397</v>
      </c>
      <c r="J616" s="6" t="s">
        <v>1935</v>
      </c>
      <c r="K616" s="6" t="s">
        <v>781</v>
      </c>
      <c r="L616" s="6" t="s">
        <v>19073</v>
      </c>
      <c r="M616" s="6">
        <v>533200</v>
      </c>
      <c r="N616" s="6">
        <v>1211</v>
      </c>
      <c r="O616" s="6" t="s">
        <v>19074</v>
      </c>
      <c r="P616" s="6">
        <v>0</v>
      </c>
      <c r="Q616" s="6" t="s">
        <v>19075</v>
      </c>
      <c r="R616" s="6" t="s">
        <v>19076</v>
      </c>
      <c r="S616" s="6">
        <v>749</v>
      </c>
      <c r="T616" s="6" t="s">
        <v>14503</v>
      </c>
      <c r="U616" s="6" t="s">
        <v>16841</v>
      </c>
      <c r="V616" s="6" t="s">
        <v>585</v>
      </c>
      <c r="W616" s="7">
        <v>3300000</v>
      </c>
      <c r="X616" s="6">
        <v>2002</v>
      </c>
      <c r="Y616" s="6">
        <v>69</v>
      </c>
      <c r="Z616" s="6">
        <v>8.6999999999999993</v>
      </c>
      <c r="AA616" s="6">
        <v>1.85</v>
      </c>
      <c r="AB616" s="6">
        <v>28000</v>
      </c>
      <c r="AC616" s="7">
        <f>Table13[[#This Row],[gross]]-Table13[[#This Row],[budget]]</f>
        <v>4263397</v>
      </c>
    </row>
    <row r="617" spans="1:29" ht="12.75">
      <c r="A617" s="6" t="s">
        <v>747</v>
      </c>
      <c r="B617" s="6" t="s">
        <v>14408</v>
      </c>
      <c r="C617" s="6">
        <v>149</v>
      </c>
      <c r="D617" s="6">
        <v>132</v>
      </c>
      <c r="E617" s="6">
        <v>14</v>
      </c>
      <c r="F617" s="6">
        <v>3</v>
      </c>
      <c r="G617" s="6" t="s">
        <v>14409</v>
      </c>
      <c r="H617" s="6">
        <v>52</v>
      </c>
      <c r="I617" s="7">
        <v>119922</v>
      </c>
      <c r="J617" s="6" t="s">
        <v>1961</v>
      </c>
      <c r="K617" s="6" t="s">
        <v>5956</v>
      </c>
      <c r="L617" s="6" t="s">
        <v>14410</v>
      </c>
      <c r="M617" s="6">
        <v>8429</v>
      </c>
      <c r="N617" s="6">
        <v>91</v>
      </c>
      <c r="O617" s="6" t="s">
        <v>14411</v>
      </c>
      <c r="P617" s="6">
        <v>0</v>
      </c>
      <c r="Q617" s="6" t="s">
        <v>14412</v>
      </c>
      <c r="R617" s="6" t="s">
        <v>14413</v>
      </c>
      <c r="S617" s="6">
        <v>62</v>
      </c>
      <c r="T617" s="6" t="s">
        <v>1946</v>
      </c>
      <c r="U617" s="6" t="s">
        <v>892</v>
      </c>
      <c r="V617" s="6" t="s">
        <v>585</v>
      </c>
      <c r="W617" s="7">
        <v>12000000</v>
      </c>
      <c r="X617" s="6">
        <v>2009</v>
      </c>
      <c r="Y617" s="6">
        <v>32</v>
      </c>
      <c r="Z617" s="6">
        <v>7.7</v>
      </c>
      <c r="AA617" s="6">
        <v>2.35</v>
      </c>
      <c r="AB617" s="6">
        <v>0</v>
      </c>
      <c r="AC617" s="7">
        <f>Table13[[#This Row],[gross]]-Table13[[#This Row],[budget]]</f>
        <v>-11880078</v>
      </c>
    </row>
    <row r="618" spans="1:29" ht="12.75">
      <c r="A618" s="6" t="s">
        <v>28</v>
      </c>
      <c r="B618" s="6" t="s">
        <v>22589</v>
      </c>
      <c r="C618" s="6">
        <v>11</v>
      </c>
      <c r="D618" s="6">
        <v>91</v>
      </c>
      <c r="E618" s="6">
        <v>21</v>
      </c>
      <c r="F618" s="6">
        <v>469</v>
      </c>
      <c r="G618" s="6" t="s">
        <v>9596</v>
      </c>
      <c r="H618" s="6">
        <v>597</v>
      </c>
      <c r="I618" s="7">
        <v>243347</v>
      </c>
      <c r="J618" s="6" t="s">
        <v>2125</v>
      </c>
      <c r="K618" s="6" t="s">
        <v>17666</v>
      </c>
      <c r="L618" s="6" t="s">
        <v>22590</v>
      </c>
      <c r="M618" s="6">
        <v>553</v>
      </c>
      <c r="N618" s="6">
        <v>2555</v>
      </c>
      <c r="O618" s="6" t="s">
        <v>19342</v>
      </c>
      <c r="P618" s="6">
        <v>3</v>
      </c>
      <c r="Q618" s="6" t="s">
        <v>22591</v>
      </c>
      <c r="R618" s="6" t="s">
        <v>22592</v>
      </c>
      <c r="S618" s="6">
        <v>24</v>
      </c>
      <c r="T618" s="6" t="s">
        <v>37</v>
      </c>
      <c r="U618" s="6" t="s">
        <v>38</v>
      </c>
      <c r="V618" s="6" t="s">
        <v>585</v>
      </c>
      <c r="W618" s="7">
        <v>500000</v>
      </c>
      <c r="X618" s="6">
        <v>2002</v>
      </c>
      <c r="Y618" s="6">
        <v>485</v>
      </c>
      <c r="Z618" s="6">
        <v>5.3</v>
      </c>
      <c r="AA618" s="6">
        <v>1.85</v>
      </c>
      <c r="AB618" s="6">
        <v>86</v>
      </c>
      <c r="AC618" s="7">
        <f>Table13[[#This Row],[gross]]-Table13[[#This Row],[budget]]</f>
        <v>-256653</v>
      </c>
    </row>
    <row r="619" spans="1:29" ht="12.75">
      <c r="A619" s="6" t="s">
        <v>28</v>
      </c>
      <c r="B619" s="6" t="s">
        <v>1114</v>
      </c>
      <c r="C619" s="6">
        <v>344</v>
      </c>
      <c r="D619" s="6">
        <v>106</v>
      </c>
      <c r="E619" s="6">
        <v>255</v>
      </c>
      <c r="F619" s="6">
        <v>850</v>
      </c>
      <c r="G619" s="6" t="s">
        <v>686</v>
      </c>
      <c r="H619" s="6">
        <v>14000</v>
      </c>
      <c r="I619" s="7">
        <v>163192114</v>
      </c>
      <c r="J619" s="6" t="s">
        <v>42</v>
      </c>
      <c r="K619" s="6" t="s">
        <v>228</v>
      </c>
      <c r="L619" s="6" t="s">
        <v>1300</v>
      </c>
      <c r="M619" s="6">
        <v>229679</v>
      </c>
      <c r="N619" s="6">
        <v>18003</v>
      </c>
      <c r="O619" s="6" t="s">
        <v>1301</v>
      </c>
      <c r="P619" s="6">
        <v>0</v>
      </c>
      <c r="Q619" s="6" t="s">
        <v>1302</v>
      </c>
      <c r="R619" s="6" t="s">
        <v>1303</v>
      </c>
      <c r="S619" s="6">
        <v>637</v>
      </c>
      <c r="T619" s="6" t="s">
        <v>37</v>
      </c>
      <c r="U619" s="6" t="s">
        <v>38</v>
      </c>
      <c r="V619" s="6" t="s">
        <v>39</v>
      </c>
      <c r="W619" s="7">
        <v>125000000</v>
      </c>
      <c r="X619" s="6">
        <v>2010</v>
      </c>
      <c r="Y619" s="6">
        <v>1000</v>
      </c>
      <c r="Z619" s="6">
        <v>5.8</v>
      </c>
      <c r="AA619" s="6">
        <v>2.35</v>
      </c>
      <c r="AB619" s="6">
        <v>15000</v>
      </c>
      <c r="AC619" s="7">
        <f>Table13[[#This Row],[gross]]-Table13[[#This Row],[budget]]</f>
        <v>38192114</v>
      </c>
    </row>
    <row r="620" spans="1:29" ht="12.75">
      <c r="A620" s="6" t="s">
        <v>28</v>
      </c>
      <c r="B620" s="6" t="s">
        <v>4950</v>
      </c>
      <c r="C620" s="6">
        <v>49</v>
      </c>
      <c r="D620" s="6">
        <v>104</v>
      </c>
      <c r="E620" s="6">
        <v>71</v>
      </c>
      <c r="F620" s="6">
        <v>168</v>
      </c>
      <c r="G620" s="6" t="s">
        <v>5564</v>
      </c>
      <c r="H620" s="6">
        <v>1000</v>
      </c>
      <c r="I620" s="7">
        <v>1789892</v>
      </c>
      <c r="J620" s="6" t="s">
        <v>1009</v>
      </c>
      <c r="K620" s="6" t="s">
        <v>793</v>
      </c>
      <c r="L620" s="6" t="s">
        <v>16158</v>
      </c>
      <c r="M620" s="6">
        <v>9494</v>
      </c>
      <c r="N620" s="6">
        <v>1795</v>
      </c>
      <c r="O620" s="6" t="s">
        <v>16159</v>
      </c>
      <c r="P620" s="6">
        <v>1</v>
      </c>
      <c r="Q620" s="6" t="s">
        <v>16160</v>
      </c>
      <c r="R620" s="6" t="s">
        <v>16161</v>
      </c>
      <c r="S620" s="6">
        <v>109</v>
      </c>
      <c r="T620" s="6" t="s">
        <v>37</v>
      </c>
      <c r="U620" s="6" t="s">
        <v>767</v>
      </c>
      <c r="V620" s="6" t="s">
        <v>585</v>
      </c>
      <c r="W620" s="7">
        <v>8000000</v>
      </c>
      <c r="X620" s="6">
        <v>1998</v>
      </c>
      <c r="Y620" s="6">
        <v>261</v>
      </c>
      <c r="Z620" s="6">
        <v>6.6</v>
      </c>
      <c r="AA620" s="6">
        <v>1.85</v>
      </c>
      <c r="AB620" s="6">
        <v>515</v>
      </c>
      <c r="AC620" s="7">
        <f>Table13[[#This Row],[gross]]-Table13[[#This Row],[budget]]</f>
        <v>-6210108</v>
      </c>
    </row>
    <row r="621" spans="1:29" ht="12.75">
      <c r="A621" s="6" t="s">
        <v>28</v>
      </c>
      <c r="B621" s="6" t="s">
        <v>13826</v>
      </c>
      <c r="C621" s="6">
        <v>81</v>
      </c>
      <c r="D621" s="6">
        <v>110</v>
      </c>
      <c r="E621" s="6">
        <v>107</v>
      </c>
      <c r="F621" s="6">
        <v>45</v>
      </c>
      <c r="G621" s="6" t="s">
        <v>24061</v>
      </c>
      <c r="H621" s="6">
        <v>576</v>
      </c>
      <c r="I621" s="7">
        <v>136007</v>
      </c>
      <c r="J621" s="6" t="s">
        <v>7837</v>
      </c>
      <c r="K621" s="6" t="s">
        <v>6168</v>
      </c>
      <c r="L621" s="6" t="s">
        <v>24062</v>
      </c>
      <c r="M621" s="6">
        <v>3924</v>
      </c>
      <c r="N621" s="6">
        <v>776</v>
      </c>
      <c r="O621" s="6" t="s">
        <v>9979</v>
      </c>
      <c r="P621" s="6">
        <v>1</v>
      </c>
      <c r="Q621" s="6" t="s">
        <v>24063</v>
      </c>
      <c r="R621" s="6" t="s">
        <v>24064</v>
      </c>
      <c r="S621" s="6">
        <v>39</v>
      </c>
      <c r="T621" s="6" t="s">
        <v>1464</v>
      </c>
      <c r="U621" s="6" t="s">
        <v>1465</v>
      </c>
      <c r="V621" s="6" t="s">
        <v>585</v>
      </c>
      <c r="W621" s="7">
        <v>4500</v>
      </c>
      <c r="X621" s="6">
        <v>2004</v>
      </c>
      <c r="Y621" s="6">
        <v>133</v>
      </c>
      <c r="Z621" s="6">
        <v>6.9</v>
      </c>
      <c r="AA621" s="6">
        <v>2.35</v>
      </c>
      <c r="AB621" s="6">
        <v>171</v>
      </c>
      <c r="AC621" s="7">
        <f>Table13[[#This Row],[gross]]-Table13[[#This Row],[budget]]</f>
        <v>131507</v>
      </c>
    </row>
    <row r="622" spans="1:29" ht="12.75">
      <c r="A622" s="6" t="s">
        <v>28</v>
      </c>
      <c r="B622" s="6" t="s">
        <v>1198</v>
      </c>
      <c r="C622" s="6">
        <v>42</v>
      </c>
      <c r="D622" s="6">
        <v>141</v>
      </c>
      <c r="E622" s="6">
        <v>176</v>
      </c>
      <c r="F622" s="6">
        <v>672</v>
      </c>
      <c r="G622" s="6" t="s">
        <v>3869</v>
      </c>
      <c r="H622" s="6">
        <v>11000</v>
      </c>
      <c r="I622" s="7">
        <v>122012710</v>
      </c>
      <c r="J622" s="6" t="s">
        <v>464</v>
      </c>
      <c r="K622" s="6" t="s">
        <v>391</v>
      </c>
      <c r="L622" s="6" t="s">
        <v>3870</v>
      </c>
      <c r="M622" s="6">
        <v>69663</v>
      </c>
      <c r="N622" s="6">
        <v>14178</v>
      </c>
      <c r="O622" s="6" t="s">
        <v>2435</v>
      </c>
      <c r="P622" s="6">
        <v>1</v>
      </c>
      <c r="Q622" s="6" t="s">
        <v>3871</v>
      </c>
      <c r="R622" s="6" t="s">
        <v>3872</v>
      </c>
      <c r="S622" s="6">
        <v>133</v>
      </c>
      <c r="T622" s="6" t="s">
        <v>37</v>
      </c>
      <c r="U622" s="6" t="s">
        <v>38</v>
      </c>
      <c r="V622" s="6" t="s">
        <v>39</v>
      </c>
      <c r="W622" s="7">
        <v>62000000</v>
      </c>
      <c r="X622" s="6">
        <v>1994</v>
      </c>
      <c r="Y622" s="6">
        <v>913</v>
      </c>
      <c r="Z622" s="6">
        <v>6.9</v>
      </c>
      <c r="AA622" s="6">
        <v>2.35</v>
      </c>
      <c r="AB622" s="6">
        <v>0</v>
      </c>
      <c r="AC622" s="7">
        <f>Table13[[#This Row],[gross]]-Table13[[#This Row],[budget]]</f>
        <v>60012710</v>
      </c>
    </row>
    <row r="623" spans="1:29" ht="12.75">
      <c r="A623" s="6" t="s">
        <v>28</v>
      </c>
      <c r="B623" s="6" t="s">
        <v>6111</v>
      </c>
      <c r="C623" s="6">
        <v>72</v>
      </c>
      <c r="D623" s="6">
        <v>251</v>
      </c>
      <c r="E623" s="6">
        <v>311</v>
      </c>
      <c r="F623" s="6">
        <v>595</v>
      </c>
      <c r="G623" s="6" t="s">
        <v>6112</v>
      </c>
      <c r="H623" s="6">
        <v>940</v>
      </c>
      <c r="I623" s="7">
        <v>57750000</v>
      </c>
      <c r="J623" s="6" t="s">
        <v>6113</v>
      </c>
      <c r="K623" s="6" t="s">
        <v>3260</v>
      </c>
      <c r="L623" s="6" t="s">
        <v>6114</v>
      </c>
      <c r="M623" s="6">
        <v>21554</v>
      </c>
      <c r="N623" s="6">
        <v>2957</v>
      </c>
      <c r="O623" s="6" t="s">
        <v>6115</v>
      </c>
      <c r="P623" s="6">
        <v>2</v>
      </c>
      <c r="Q623" s="6" t="s">
        <v>6116</v>
      </c>
      <c r="R623" s="6" t="s">
        <v>6117</v>
      </c>
      <c r="S623" s="6">
        <v>192</v>
      </c>
      <c r="T623" s="6" t="s">
        <v>37</v>
      </c>
      <c r="U623" s="6" t="s">
        <v>56</v>
      </c>
      <c r="V623" s="6" t="s">
        <v>6036</v>
      </c>
      <c r="W623" s="7">
        <v>31115000</v>
      </c>
      <c r="X623" s="6">
        <v>1963</v>
      </c>
      <c r="Y623" s="6">
        <v>726</v>
      </c>
      <c r="Z623" s="6">
        <v>7</v>
      </c>
      <c r="AA623" s="6">
        <v>2.2000000000000002</v>
      </c>
      <c r="AB623" s="6">
        <v>0</v>
      </c>
      <c r="AC623" s="7">
        <f>Table13[[#This Row],[gross]]-Table13[[#This Row],[budget]]</f>
        <v>26635000</v>
      </c>
    </row>
    <row r="624" spans="1:29" ht="12.75">
      <c r="A624" s="6" t="s">
        <v>747</v>
      </c>
      <c r="B624" s="6" t="s">
        <v>7134</v>
      </c>
      <c r="C624" s="6">
        <v>174</v>
      </c>
      <c r="D624" s="6">
        <v>97</v>
      </c>
      <c r="E624" s="6">
        <v>0</v>
      </c>
      <c r="F624" s="6">
        <v>657</v>
      </c>
      <c r="G624" s="6" t="s">
        <v>10432</v>
      </c>
      <c r="H624" s="6">
        <v>1000</v>
      </c>
      <c r="I624" s="7">
        <v>24138847</v>
      </c>
      <c r="J624" s="6" t="s">
        <v>1671</v>
      </c>
      <c r="K624" s="6" t="s">
        <v>2084</v>
      </c>
      <c r="L624" s="6" t="s">
        <v>17619</v>
      </c>
      <c r="M624" s="6">
        <v>114797</v>
      </c>
      <c r="N624" s="6">
        <v>2990</v>
      </c>
      <c r="O624" s="6" t="s">
        <v>17620</v>
      </c>
      <c r="P624" s="6">
        <v>3</v>
      </c>
      <c r="Q624" s="6" t="s">
        <v>17621</v>
      </c>
      <c r="R624" s="6" t="s">
        <v>17622</v>
      </c>
      <c r="S624" s="6">
        <v>472</v>
      </c>
      <c r="T624" s="6" t="s">
        <v>37</v>
      </c>
      <c r="U624" s="6" t="s">
        <v>38</v>
      </c>
      <c r="V624" s="6" t="s">
        <v>585</v>
      </c>
      <c r="W624" s="7">
        <v>5000000</v>
      </c>
      <c r="X624" s="6">
        <v>2006</v>
      </c>
      <c r="Y624" s="6">
        <v>898</v>
      </c>
      <c r="Z624" s="6">
        <v>7.4</v>
      </c>
      <c r="AA624" s="6">
        <v>1.85</v>
      </c>
      <c r="AB624" s="6">
        <v>0</v>
      </c>
      <c r="AC624" s="7">
        <f>Table13[[#This Row],[gross]]-Table13[[#This Row],[budget]]</f>
        <v>19138847</v>
      </c>
    </row>
    <row r="625" spans="1:29" ht="12.75">
      <c r="A625" s="6" t="s">
        <v>747</v>
      </c>
      <c r="B625" s="6" t="s">
        <v>7134</v>
      </c>
      <c r="C625" s="6">
        <v>136</v>
      </c>
      <c r="D625" s="6">
        <v>102</v>
      </c>
      <c r="E625" s="6">
        <v>0</v>
      </c>
      <c r="F625" s="6">
        <v>216</v>
      </c>
      <c r="G625" s="6" t="s">
        <v>17620</v>
      </c>
      <c r="H625" s="6">
        <v>898</v>
      </c>
      <c r="I625" s="7">
        <v>3151130</v>
      </c>
      <c r="J625" s="6" t="s">
        <v>1671</v>
      </c>
      <c r="K625" s="6" t="s">
        <v>10432</v>
      </c>
      <c r="L625" s="6" t="s">
        <v>23974</v>
      </c>
      <c r="M625" s="6">
        <v>181749</v>
      </c>
      <c r="N625" s="6">
        <v>2103</v>
      </c>
      <c r="O625" s="6" t="s">
        <v>10117</v>
      </c>
      <c r="P625" s="6">
        <v>4</v>
      </c>
      <c r="Q625" s="6" t="s">
        <v>23975</v>
      </c>
      <c r="R625" s="6" t="s">
        <v>23976</v>
      </c>
      <c r="S625" s="6">
        <v>615</v>
      </c>
      <c r="T625" s="6" t="s">
        <v>37</v>
      </c>
      <c r="U625" s="6" t="s">
        <v>38</v>
      </c>
      <c r="V625" s="6" t="s">
        <v>585</v>
      </c>
      <c r="W625" s="7">
        <v>230000</v>
      </c>
      <c r="X625" s="6">
        <v>1994</v>
      </c>
      <c r="Y625" s="6">
        <v>657</v>
      </c>
      <c r="Z625" s="6">
        <v>7.8</v>
      </c>
      <c r="AA625" s="6">
        <v>1.37</v>
      </c>
      <c r="AB625" s="6">
        <v>0</v>
      </c>
      <c r="AC625" s="7">
        <f>Table13[[#This Row],[gross]]-Table13[[#This Row],[budget]]</f>
        <v>2921130</v>
      </c>
    </row>
    <row r="626" spans="1:29" ht="12.75">
      <c r="A626" s="6" t="s">
        <v>28</v>
      </c>
      <c r="B626" s="6" t="s">
        <v>1627</v>
      </c>
      <c r="C626" s="6">
        <v>173</v>
      </c>
      <c r="D626" s="6">
        <v>107</v>
      </c>
      <c r="E626" s="6">
        <v>153</v>
      </c>
      <c r="F626" s="6">
        <v>233</v>
      </c>
      <c r="G626" s="6" t="s">
        <v>2489</v>
      </c>
      <c r="H626" s="6">
        <v>11000</v>
      </c>
      <c r="I626" s="7">
        <v>137340146</v>
      </c>
      <c r="J626" s="6" t="s">
        <v>2490</v>
      </c>
      <c r="K626" s="6" t="s">
        <v>2180</v>
      </c>
      <c r="L626" s="6" t="s">
        <v>2491</v>
      </c>
      <c r="M626" s="6">
        <v>246492</v>
      </c>
      <c r="N626" s="6">
        <v>12700</v>
      </c>
      <c r="O626" s="6" t="s">
        <v>2492</v>
      </c>
      <c r="P626" s="6">
        <v>1</v>
      </c>
      <c r="Q626" s="6" t="s">
        <v>2493</v>
      </c>
      <c r="R626" s="6" t="s">
        <v>2494</v>
      </c>
      <c r="S626" s="6">
        <v>685</v>
      </c>
      <c r="T626" s="6" t="s">
        <v>37</v>
      </c>
      <c r="U626" s="6" t="s">
        <v>38</v>
      </c>
      <c r="V626" s="6" t="s">
        <v>39</v>
      </c>
      <c r="W626" s="7">
        <v>70000000</v>
      </c>
      <c r="X626" s="6">
        <v>2006</v>
      </c>
      <c r="Y626" s="6">
        <v>1000</v>
      </c>
      <c r="Z626" s="6">
        <v>6.4</v>
      </c>
      <c r="AA626" s="6">
        <v>1.85</v>
      </c>
      <c r="AB626" s="6">
        <v>7000</v>
      </c>
      <c r="AC626" s="7">
        <f>Table13[[#This Row],[gross]]-Table13[[#This Row],[budget]]</f>
        <v>67340146</v>
      </c>
    </row>
    <row r="627" spans="1:29" ht="12.75">
      <c r="A627" s="6" t="s">
        <v>28</v>
      </c>
      <c r="B627" s="6" t="s">
        <v>2066</v>
      </c>
      <c r="C627" s="6">
        <v>74</v>
      </c>
      <c r="D627" s="6">
        <v>124</v>
      </c>
      <c r="E627" s="6">
        <v>212</v>
      </c>
      <c r="F627" s="6">
        <v>369</v>
      </c>
      <c r="G627" s="6" t="s">
        <v>3700</v>
      </c>
      <c r="H627" s="6">
        <v>13000</v>
      </c>
      <c r="I627" s="7">
        <v>84049211</v>
      </c>
      <c r="J627" s="6" t="s">
        <v>50</v>
      </c>
      <c r="K627" s="6" t="s">
        <v>1784</v>
      </c>
      <c r="L627" s="6" t="s">
        <v>3701</v>
      </c>
      <c r="M627" s="6">
        <v>96096</v>
      </c>
      <c r="N627" s="6">
        <v>15229</v>
      </c>
      <c r="O627" s="6" t="s">
        <v>3702</v>
      </c>
      <c r="P627" s="6">
        <v>1</v>
      </c>
      <c r="Q627" s="6" t="s">
        <v>3703</v>
      </c>
      <c r="R627" s="6" t="s">
        <v>3704</v>
      </c>
      <c r="S627" s="6">
        <v>172</v>
      </c>
      <c r="T627" s="6" t="s">
        <v>37</v>
      </c>
      <c r="U627" s="6" t="s">
        <v>38</v>
      </c>
      <c r="V627" s="6" t="s">
        <v>585</v>
      </c>
      <c r="W627" s="7">
        <v>70000000</v>
      </c>
      <c r="X627" s="6">
        <v>1993</v>
      </c>
      <c r="Y627" s="6">
        <v>730</v>
      </c>
      <c r="Z627" s="6">
        <v>6.4</v>
      </c>
      <c r="AA627" s="6">
        <v>2.35</v>
      </c>
      <c r="AB627" s="6">
        <v>0</v>
      </c>
      <c r="AC627" s="7">
        <f>Table13[[#This Row],[gross]]-Table13[[#This Row],[budget]]</f>
        <v>14049211</v>
      </c>
    </row>
    <row r="628" spans="1:29" ht="12.75">
      <c r="A628" s="6" t="s">
        <v>28</v>
      </c>
      <c r="B628" s="6" t="s">
        <v>3376</v>
      </c>
      <c r="C628" s="6">
        <v>69</v>
      </c>
      <c r="D628" s="6">
        <v>94</v>
      </c>
      <c r="E628" s="6">
        <v>906</v>
      </c>
      <c r="F628" s="6">
        <v>528</v>
      </c>
      <c r="G628" s="6" t="s">
        <v>9290</v>
      </c>
      <c r="H628" s="6">
        <v>2000</v>
      </c>
      <c r="I628" s="7">
        <v>36985501</v>
      </c>
      <c r="J628" s="6" t="s">
        <v>9291</v>
      </c>
      <c r="K628" s="6" t="s">
        <v>3007</v>
      </c>
      <c r="L628" s="6" t="s">
        <v>9292</v>
      </c>
      <c r="M628" s="6">
        <v>11212</v>
      </c>
      <c r="N628" s="6">
        <v>3917</v>
      </c>
      <c r="O628" s="6" t="s">
        <v>9293</v>
      </c>
      <c r="P628" s="6">
        <v>0</v>
      </c>
      <c r="Q628" s="6" t="s">
        <v>9294</v>
      </c>
      <c r="R628" s="6" t="s">
        <v>9295</v>
      </c>
      <c r="S628" s="6">
        <v>94</v>
      </c>
      <c r="T628" s="6" t="s">
        <v>37</v>
      </c>
      <c r="U628" s="6" t="s">
        <v>38</v>
      </c>
      <c r="V628" s="6" t="s">
        <v>95</v>
      </c>
      <c r="W628" s="7">
        <v>26000000</v>
      </c>
      <c r="X628" s="6">
        <v>2002</v>
      </c>
      <c r="Y628" s="6">
        <v>587</v>
      </c>
      <c r="Z628" s="6">
        <v>5.2</v>
      </c>
      <c r="AA628" s="6">
        <v>1.85</v>
      </c>
      <c r="AB628" s="6">
        <v>874</v>
      </c>
      <c r="AC628" s="7">
        <f>Table13[[#This Row],[gross]]-Table13[[#This Row],[budget]]</f>
        <v>10985501</v>
      </c>
    </row>
    <row r="629" spans="1:29" ht="12.75">
      <c r="A629" s="6" t="s">
        <v>28</v>
      </c>
      <c r="B629" s="6" t="s">
        <v>389</v>
      </c>
      <c r="C629" s="6">
        <v>171</v>
      </c>
      <c r="D629" s="6">
        <v>135</v>
      </c>
      <c r="E629" s="6">
        <v>14000</v>
      </c>
      <c r="F629" s="6">
        <v>252</v>
      </c>
      <c r="G629" s="6" t="s">
        <v>10641</v>
      </c>
      <c r="H629" s="6">
        <v>559</v>
      </c>
      <c r="I629" s="7">
        <v>128300000</v>
      </c>
      <c r="J629" s="6" t="s">
        <v>1849</v>
      </c>
      <c r="K629" s="6" t="s">
        <v>3355</v>
      </c>
      <c r="L629" s="6" t="s">
        <v>10642</v>
      </c>
      <c r="M629" s="6">
        <v>139288</v>
      </c>
      <c r="N629" s="6">
        <v>1591</v>
      </c>
      <c r="O629" s="6" t="s">
        <v>8180</v>
      </c>
      <c r="P629" s="6">
        <v>0</v>
      </c>
      <c r="Q629" s="6" t="s">
        <v>10643</v>
      </c>
      <c r="R629" s="6" t="s">
        <v>10644</v>
      </c>
      <c r="S629" s="6">
        <v>339</v>
      </c>
      <c r="T629" s="6" t="s">
        <v>37</v>
      </c>
      <c r="U629" s="6" t="s">
        <v>38</v>
      </c>
      <c r="V629" s="6" t="s">
        <v>95</v>
      </c>
      <c r="W629" s="7">
        <v>19400870</v>
      </c>
      <c r="X629" s="6">
        <v>1977</v>
      </c>
      <c r="Y629" s="6">
        <v>481</v>
      </c>
      <c r="Z629" s="6">
        <v>7.7</v>
      </c>
      <c r="AA629" s="6">
        <v>2.35</v>
      </c>
      <c r="AB629" s="6">
        <v>0</v>
      </c>
      <c r="AC629" s="7">
        <f>Table13[[#This Row],[gross]]-Table13[[#This Row],[budget]]</f>
        <v>108899130</v>
      </c>
    </row>
    <row r="630" spans="1:29" ht="12.75">
      <c r="A630" s="6" t="s">
        <v>28</v>
      </c>
      <c r="B630" s="6" t="s">
        <v>3066</v>
      </c>
      <c r="C630" s="6">
        <v>212</v>
      </c>
      <c r="D630" s="6">
        <v>98</v>
      </c>
      <c r="E630" s="6">
        <v>0</v>
      </c>
      <c r="F630" s="6">
        <v>23</v>
      </c>
      <c r="G630" s="6" t="s">
        <v>1527</v>
      </c>
      <c r="H630" s="6">
        <v>20000</v>
      </c>
      <c r="I630" s="7">
        <v>33987757</v>
      </c>
      <c r="J630" s="6" t="s">
        <v>214</v>
      </c>
      <c r="K630" s="6" t="s">
        <v>841</v>
      </c>
      <c r="L630" s="6" t="s">
        <v>7473</v>
      </c>
      <c r="M630" s="6">
        <v>168314</v>
      </c>
      <c r="N630" s="6">
        <v>28027</v>
      </c>
      <c r="O630" s="6" t="s">
        <v>7474</v>
      </c>
      <c r="P630" s="6">
        <v>2</v>
      </c>
      <c r="Q630" s="6" t="s">
        <v>7475</v>
      </c>
      <c r="R630" s="6" t="s">
        <v>7476</v>
      </c>
      <c r="S630" s="6">
        <v>903</v>
      </c>
      <c r="T630" s="6" t="s">
        <v>37</v>
      </c>
      <c r="U630" s="6" t="s">
        <v>38</v>
      </c>
      <c r="V630" s="6" t="s">
        <v>585</v>
      </c>
      <c r="W630" s="7">
        <v>27000000</v>
      </c>
      <c r="X630" s="6">
        <v>2004</v>
      </c>
      <c r="Y630" s="6">
        <v>8000</v>
      </c>
      <c r="Z630" s="6">
        <v>7.3</v>
      </c>
      <c r="AA630" s="6">
        <v>1.85</v>
      </c>
      <c r="AB630" s="6">
        <v>12000</v>
      </c>
      <c r="AC630" s="7">
        <f>Table13[[#This Row],[gross]]-Table13[[#This Row],[budget]]</f>
        <v>6987757</v>
      </c>
    </row>
    <row r="631" spans="1:29" ht="12.75">
      <c r="A631" s="6" t="s">
        <v>28</v>
      </c>
      <c r="B631" s="6" t="s">
        <v>1847</v>
      </c>
      <c r="C631" s="6">
        <v>511</v>
      </c>
      <c r="D631" s="6">
        <v>172</v>
      </c>
      <c r="E631" s="6">
        <v>670</v>
      </c>
      <c r="F631" s="6">
        <v>1000</v>
      </c>
      <c r="G631" s="6" t="s">
        <v>1848</v>
      </c>
      <c r="H631" s="6">
        <v>15000</v>
      </c>
      <c r="I631" s="7">
        <v>27098580</v>
      </c>
      <c r="J631" s="6" t="s">
        <v>1849</v>
      </c>
      <c r="K631" s="6" t="s">
        <v>322</v>
      </c>
      <c r="L631" s="6" t="s">
        <v>1850</v>
      </c>
      <c r="M631" s="6">
        <v>284825</v>
      </c>
      <c r="N631" s="6">
        <v>22686</v>
      </c>
      <c r="O631" s="6" t="s">
        <v>393</v>
      </c>
      <c r="P631" s="6">
        <v>5</v>
      </c>
      <c r="Q631" s="6" t="s">
        <v>1851</v>
      </c>
      <c r="R631" s="6" t="s">
        <v>1852</v>
      </c>
      <c r="S631" s="6">
        <v>828</v>
      </c>
      <c r="T631" s="6" t="s">
        <v>37</v>
      </c>
      <c r="U631" s="6" t="s">
        <v>767</v>
      </c>
      <c r="V631" s="6" t="s">
        <v>585</v>
      </c>
      <c r="W631" s="7">
        <v>102000000</v>
      </c>
      <c r="X631" s="6">
        <v>2012</v>
      </c>
      <c r="Y631" s="6">
        <v>5000</v>
      </c>
      <c r="Z631" s="6">
        <v>7.5</v>
      </c>
      <c r="AA631" s="6">
        <v>2.35</v>
      </c>
      <c r="AB631" s="6">
        <v>124000</v>
      </c>
      <c r="AC631" s="7">
        <f>Table13[[#This Row],[gross]]-Table13[[#This Row],[budget]]</f>
        <v>-74901420</v>
      </c>
    </row>
    <row r="632" spans="1:29" ht="12.75">
      <c r="A632" s="6" t="s">
        <v>28</v>
      </c>
      <c r="B632" s="6" t="s">
        <v>2926</v>
      </c>
      <c r="C632" s="6">
        <v>169</v>
      </c>
      <c r="D632" s="6">
        <v>95</v>
      </c>
      <c r="E632" s="6">
        <v>18</v>
      </c>
      <c r="F632" s="6">
        <v>18</v>
      </c>
      <c r="G632" s="6" t="s">
        <v>1004</v>
      </c>
      <c r="H632" s="6">
        <v>622</v>
      </c>
      <c r="I632" s="7">
        <v>119793567</v>
      </c>
      <c r="J632" s="6" t="s">
        <v>2927</v>
      </c>
      <c r="K632" s="6" t="s">
        <v>2101</v>
      </c>
      <c r="L632" s="6" t="s">
        <v>2928</v>
      </c>
      <c r="M632" s="6">
        <v>64387</v>
      </c>
      <c r="N632" s="6">
        <v>848</v>
      </c>
      <c r="O632" s="6" t="s">
        <v>2929</v>
      </c>
      <c r="P632" s="6">
        <v>0</v>
      </c>
      <c r="Q632" s="6" t="s">
        <v>2930</v>
      </c>
      <c r="R632" s="6" t="s">
        <v>2931</v>
      </c>
      <c r="S632" s="6">
        <v>85</v>
      </c>
      <c r="T632" s="6" t="s">
        <v>37</v>
      </c>
      <c r="U632" s="6" t="s">
        <v>38</v>
      </c>
      <c r="V632" s="6" t="s">
        <v>95</v>
      </c>
      <c r="W632" s="7">
        <v>78000000</v>
      </c>
      <c r="X632" s="6">
        <v>2013</v>
      </c>
      <c r="Y632" s="6">
        <v>161</v>
      </c>
      <c r="Z632" s="6">
        <v>6.5</v>
      </c>
      <c r="AA632" s="6">
        <v>2.35</v>
      </c>
      <c r="AB632" s="6">
        <v>15000</v>
      </c>
      <c r="AC632" s="7">
        <f>Table13[[#This Row],[gross]]-Table13[[#This Row],[budget]]</f>
        <v>41793567</v>
      </c>
    </row>
    <row r="633" spans="1:29" ht="12.75">
      <c r="A633" s="6" t="s">
        <v>28</v>
      </c>
      <c r="B633" s="6" t="s">
        <v>2099</v>
      </c>
      <c r="C633" s="6">
        <v>191</v>
      </c>
      <c r="D633" s="6">
        <v>90</v>
      </c>
      <c r="E633" s="6">
        <v>97</v>
      </c>
      <c r="F633" s="6">
        <v>56</v>
      </c>
      <c r="G633" s="6" t="s">
        <v>1877</v>
      </c>
      <c r="H633" s="6">
        <v>622</v>
      </c>
      <c r="I633" s="7">
        <v>124870275</v>
      </c>
      <c r="J633" s="6" t="s">
        <v>2100</v>
      </c>
      <c r="K633" s="6" t="s">
        <v>2101</v>
      </c>
      <c r="L633" s="6" t="s">
        <v>2102</v>
      </c>
      <c r="M633" s="6">
        <v>152601</v>
      </c>
      <c r="N633" s="6">
        <v>1227</v>
      </c>
      <c r="O633" s="6" t="s">
        <v>2103</v>
      </c>
      <c r="P633" s="6">
        <v>1</v>
      </c>
      <c r="Q633" s="6" t="s">
        <v>2104</v>
      </c>
      <c r="R633" s="6" t="s">
        <v>2105</v>
      </c>
      <c r="S633" s="6">
        <v>156</v>
      </c>
      <c r="T633" s="6" t="s">
        <v>37</v>
      </c>
      <c r="U633" s="6" t="s">
        <v>38</v>
      </c>
      <c r="V633" s="6" t="s">
        <v>95</v>
      </c>
      <c r="W633" s="7">
        <v>100000000</v>
      </c>
      <c r="X633" s="6">
        <v>2009</v>
      </c>
      <c r="Y633" s="6">
        <v>526</v>
      </c>
      <c r="Z633" s="6">
        <v>7</v>
      </c>
      <c r="AA633" s="6">
        <v>2.35</v>
      </c>
      <c r="AB633" s="6">
        <v>0</v>
      </c>
      <c r="AC633" s="7">
        <f>Table13[[#This Row],[gross]]-Table13[[#This Row],[budget]]</f>
        <v>24870275</v>
      </c>
    </row>
    <row r="634" spans="1:29" ht="12.75">
      <c r="A634" s="6" t="s">
        <v>28</v>
      </c>
      <c r="B634" s="6" t="s">
        <v>570</v>
      </c>
      <c r="C634" s="6">
        <v>459</v>
      </c>
      <c r="D634" s="6">
        <v>85</v>
      </c>
      <c r="E634" s="6">
        <v>198</v>
      </c>
      <c r="F634" s="6">
        <v>387</v>
      </c>
      <c r="G634" s="6" t="s">
        <v>9438</v>
      </c>
      <c r="H634" s="6">
        <v>2000</v>
      </c>
      <c r="I634" s="7">
        <v>80034302</v>
      </c>
      <c r="J634" s="6" t="s">
        <v>3446</v>
      </c>
      <c r="K634" s="6" t="s">
        <v>711</v>
      </c>
      <c r="L634" s="6" t="s">
        <v>9439</v>
      </c>
      <c r="M634" s="6">
        <v>296787</v>
      </c>
      <c r="N634" s="6">
        <v>3958</v>
      </c>
      <c r="O634" s="6" t="s">
        <v>9440</v>
      </c>
      <c r="P634" s="6">
        <v>0</v>
      </c>
      <c r="Q634" s="6" t="s">
        <v>9441</v>
      </c>
      <c r="R634" s="6" t="s">
        <v>9442</v>
      </c>
      <c r="S634" s="6">
        <v>2192</v>
      </c>
      <c r="T634" s="6" t="s">
        <v>37</v>
      </c>
      <c r="U634" s="6" t="s">
        <v>38</v>
      </c>
      <c r="V634" s="6" t="s">
        <v>39</v>
      </c>
      <c r="W634" s="7">
        <v>25000000</v>
      </c>
      <c r="X634" s="6">
        <v>2008</v>
      </c>
      <c r="Y634" s="6">
        <v>1000</v>
      </c>
      <c r="Z634" s="6">
        <v>7</v>
      </c>
      <c r="AA634" s="6">
        <v>1.85</v>
      </c>
      <c r="AB634" s="6">
        <v>0</v>
      </c>
      <c r="AC634" s="7">
        <f>Table13[[#This Row],[gross]]-Table13[[#This Row],[budget]]</f>
        <v>55034302</v>
      </c>
    </row>
    <row r="635" spans="1:29" ht="12.75">
      <c r="A635" s="6" t="s">
        <v>28</v>
      </c>
      <c r="B635" s="6" t="s">
        <v>4939</v>
      </c>
      <c r="C635" s="6">
        <v>66</v>
      </c>
      <c r="D635" s="6">
        <v>119</v>
      </c>
      <c r="E635" s="6">
        <v>422</v>
      </c>
      <c r="F635" s="6">
        <v>422</v>
      </c>
      <c r="G635" s="6" t="s">
        <v>15965</v>
      </c>
      <c r="H635" s="6">
        <v>861</v>
      </c>
      <c r="I635" s="7">
        <v>4992159</v>
      </c>
      <c r="J635" s="6" t="s">
        <v>12838</v>
      </c>
      <c r="K635" s="6" t="s">
        <v>3881</v>
      </c>
      <c r="L635" s="6" t="s">
        <v>15966</v>
      </c>
      <c r="M635" s="6">
        <v>23823</v>
      </c>
      <c r="N635" s="6">
        <v>3306</v>
      </c>
      <c r="O635" s="6" t="s">
        <v>4939</v>
      </c>
      <c r="P635" s="6">
        <v>2</v>
      </c>
      <c r="Q635" s="6" t="s">
        <v>15967</v>
      </c>
      <c r="R635" s="6" t="s">
        <v>15968</v>
      </c>
      <c r="S635" s="6">
        <v>201</v>
      </c>
      <c r="T635" s="6" t="s">
        <v>37</v>
      </c>
      <c r="U635" s="6" t="s">
        <v>38</v>
      </c>
      <c r="V635" s="6" t="s">
        <v>585</v>
      </c>
      <c r="W635" s="7">
        <v>8550000</v>
      </c>
      <c r="X635" s="6">
        <v>2004</v>
      </c>
      <c r="Y635" s="6">
        <v>499</v>
      </c>
      <c r="Z635" s="6">
        <v>5.6</v>
      </c>
      <c r="AA635" s="6">
        <v>2.35</v>
      </c>
      <c r="AB635" s="6">
        <v>713</v>
      </c>
      <c r="AC635" s="7">
        <f>Table13[[#This Row],[gross]]-Table13[[#This Row],[budget]]</f>
        <v>-3557841</v>
      </c>
    </row>
    <row r="636" spans="1:29" ht="12.75">
      <c r="A636" s="6" t="s">
        <v>28</v>
      </c>
      <c r="B636" s="6" t="s">
        <v>11131</v>
      </c>
      <c r="C636" s="6">
        <v>88</v>
      </c>
      <c r="D636" s="6">
        <v>97</v>
      </c>
      <c r="E636" s="6">
        <v>143</v>
      </c>
      <c r="F636" s="6">
        <v>201</v>
      </c>
      <c r="G636" s="6" t="s">
        <v>10251</v>
      </c>
      <c r="H636" s="6">
        <v>927</v>
      </c>
      <c r="I636" s="7">
        <v>56631572</v>
      </c>
      <c r="J636" s="6" t="s">
        <v>1681</v>
      </c>
      <c r="K636" s="6" t="s">
        <v>9032</v>
      </c>
      <c r="L636" s="6" t="s">
        <v>13589</v>
      </c>
      <c r="M636" s="6">
        <v>123390</v>
      </c>
      <c r="N636" s="6">
        <v>1724</v>
      </c>
      <c r="O636" s="6" t="s">
        <v>13590</v>
      </c>
      <c r="P636" s="6">
        <v>1</v>
      </c>
      <c r="Q636" s="6" t="s">
        <v>13591</v>
      </c>
      <c r="R636" s="6" t="s">
        <v>13592</v>
      </c>
      <c r="S636" s="6">
        <v>248</v>
      </c>
      <c r="T636" s="6" t="s">
        <v>37</v>
      </c>
      <c r="U636" s="6" t="s">
        <v>38</v>
      </c>
      <c r="V636" s="6" t="s">
        <v>39</v>
      </c>
      <c r="W636" s="7">
        <v>12000000</v>
      </c>
      <c r="X636" s="6">
        <v>1995</v>
      </c>
      <c r="Y636" s="6">
        <v>281</v>
      </c>
      <c r="Z636" s="6">
        <v>6.8</v>
      </c>
      <c r="AA636" s="6">
        <v>1.85</v>
      </c>
      <c r="AB636" s="6">
        <v>0</v>
      </c>
      <c r="AC636" s="7">
        <f>Table13[[#This Row],[gross]]-Table13[[#This Row],[budget]]</f>
        <v>44631572</v>
      </c>
    </row>
    <row r="637" spans="1:29" ht="12.75">
      <c r="A637" s="6" t="s">
        <v>28</v>
      </c>
      <c r="B637" s="6" t="s">
        <v>5769</v>
      </c>
      <c r="C637" s="6">
        <v>127</v>
      </c>
      <c r="D637" s="6">
        <v>136</v>
      </c>
      <c r="E637" s="6">
        <v>49</v>
      </c>
      <c r="F637" s="6">
        <v>730</v>
      </c>
      <c r="G637" s="6" t="s">
        <v>1185</v>
      </c>
      <c r="H637" s="6">
        <v>17000</v>
      </c>
      <c r="I637" s="7">
        <v>67253092</v>
      </c>
      <c r="J637" s="6" t="s">
        <v>3794</v>
      </c>
      <c r="K637" s="6" t="s">
        <v>444</v>
      </c>
      <c r="L637" s="6" t="s">
        <v>5770</v>
      </c>
      <c r="M637" s="6">
        <v>92702</v>
      </c>
      <c r="N637" s="6">
        <v>20299</v>
      </c>
      <c r="O637" s="6" t="s">
        <v>5771</v>
      </c>
      <c r="P637" s="6">
        <v>0</v>
      </c>
      <c r="Q637" s="6" t="s">
        <v>5772</v>
      </c>
      <c r="R637" s="6" t="s">
        <v>5773</v>
      </c>
      <c r="S637" s="6">
        <v>209</v>
      </c>
      <c r="T637" s="6" t="s">
        <v>37</v>
      </c>
      <c r="U637" s="6" t="s">
        <v>38</v>
      </c>
      <c r="V637" s="6" t="s">
        <v>39</v>
      </c>
      <c r="W637" s="7">
        <v>30000000</v>
      </c>
      <c r="X637" s="6">
        <v>2005</v>
      </c>
      <c r="Y637" s="6">
        <v>807</v>
      </c>
      <c r="Z637" s="6">
        <v>7.2</v>
      </c>
      <c r="AA637" s="6">
        <v>2.35</v>
      </c>
      <c r="AB637" s="6">
        <v>0</v>
      </c>
      <c r="AC637" s="7">
        <f>Table13[[#This Row],[gross]]-Table13[[#This Row],[budget]]</f>
        <v>37253092</v>
      </c>
    </row>
    <row r="638" spans="1:29" ht="12.75">
      <c r="A638" s="6" t="s">
        <v>28</v>
      </c>
      <c r="B638" s="6" t="s">
        <v>10287</v>
      </c>
      <c r="C638" s="6">
        <v>165</v>
      </c>
      <c r="D638" s="6">
        <v>111</v>
      </c>
      <c r="E638" s="6">
        <v>105</v>
      </c>
      <c r="F638" s="6">
        <v>64</v>
      </c>
      <c r="G638" s="6" t="s">
        <v>10288</v>
      </c>
      <c r="H638" s="6">
        <v>527</v>
      </c>
      <c r="I638" s="7">
        <v>6109075</v>
      </c>
      <c r="J638" s="6" t="s">
        <v>1544</v>
      </c>
      <c r="K638" s="6" t="s">
        <v>2034</v>
      </c>
      <c r="L638" s="6" t="s">
        <v>10289</v>
      </c>
      <c r="M638" s="6">
        <v>32003</v>
      </c>
      <c r="N638" s="6">
        <v>735</v>
      </c>
      <c r="O638" s="6" t="s">
        <v>10290</v>
      </c>
      <c r="P638" s="6">
        <v>1</v>
      </c>
      <c r="Q638" s="6" t="s">
        <v>10291</v>
      </c>
      <c r="R638" s="6" t="s">
        <v>10292</v>
      </c>
      <c r="S638" s="6">
        <v>65</v>
      </c>
      <c r="T638" s="6" t="s">
        <v>1464</v>
      </c>
      <c r="U638" s="6" t="s">
        <v>1465</v>
      </c>
      <c r="V638" s="6" t="s">
        <v>39</v>
      </c>
      <c r="W638" s="7">
        <v>19430000</v>
      </c>
      <c r="X638" s="6">
        <v>2009</v>
      </c>
      <c r="Y638" s="6">
        <v>86</v>
      </c>
      <c r="Z638" s="6">
        <v>6.7</v>
      </c>
      <c r="AA638" s="6">
        <v>2.35</v>
      </c>
      <c r="AB638" s="6">
        <v>0</v>
      </c>
      <c r="AC638" s="7">
        <f>Table13[[#This Row],[gross]]-Table13[[#This Row],[budget]]</f>
        <v>-13320925</v>
      </c>
    </row>
    <row r="639" spans="1:29" ht="12.75">
      <c r="A639" s="6" t="s">
        <v>28</v>
      </c>
      <c r="B639" s="6" t="s">
        <v>9430</v>
      </c>
      <c r="C639" s="6">
        <v>133</v>
      </c>
      <c r="D639" s="6">
        <v>93</v>
      </c>
      <c r="E639" s="6">
        <v>187</v>
      </c>
      <c r="F639" s="6">
        <v>158</v>
      </c>
      <c r="G639" s="6" t="s">
        <v>4719</v>
      </c>
      <c r="H639" s="6">
        <v>631</v>
      </c>
      <c r="I639" s="7">
        <v>197148</v>
      </c>
      <c r="J639" s="6" t="s">
        <v>16384</v>
      </c>
      <c r="K639" s="6" t="s">
        <v>72</v>
      </c>
      <c r="L639" s="6" t="s">
        <v>16385</v>
      </c>
      <c r="M639" s="6">
        <v>18109</v>
      </c>
      <c r="N639" s="6">
        <v>1176</v>
      </c>
      <c r="O639" s="6" t="s">
        <v>16386</v>
      </c>
      <c r="P639" s="6">
        <v>0</v>
      </c>
      <c r="Q639" s="6" t="s">
        <v>16387</v>
      </c>
      <c r="R639" s="6" t="s">
        <v>16388</v>
      </c>
      <c r="S639" s="6">
        <v>150</v>
      </c>
      <c r="T639" s="6" t="s">
        <v>37</v>
      </c>
      <c r="U639" s="6" t="s">
        <v>56</v>
      </c>
      <c r="V639" s="6" t="s">
        <v>585</v>
      </c>
      <c r="W639" s="7">
        <v>7500000</v>
      </c>
      <c r="X639" s="6">
        <v>2003</v>
      </c>
      <c r="Y639" s="6">
        <v>163</v>
      </c>
      <c r="Z639" s="6">
        <v>6.3</v>
      </c>
      <c r="AA639" s="6">
        <v>2.35</v>
      </c>
      <c r="AB639" s="6">
        <v>0</v>
      </c>
      <c r="AC639" s="7">
        <f>Table13[[#This Row],[gross]]-Table13[[#This Row],[budget]]</f>
        <v>-7302852</v>
      </c>
    </row>
    <row r="640" spans="1:29" ht="12.75">
      <c r="A640" s="6" t="s">
        <v>28</v>
      </c>
      <c r="B640" s="6" t="s">
        <v>2656</v>
      </c>
      <c r="C640" s="6">
        <v>53</v>
      </c>
      <c r="D640" s="6">
        <v>91</v>
      </c>
      <c r="E640" s="6">
        <v>10</v>
      </c>
      <c r="F640" s="6">
        <v>436</v>
      </c>
      <c r="G640" s="6" t="s">
        <v>979</v>
      </c>
      <c r="H640" s="6">
        <v>716</v>
      </c>
      <c r="I640" s="7">
        <v>8104069</v>
      </c>
      <c r="J640" s="6" t="s">
        <v>1752</v>
      </c>
      <c r="K640" s="6" t="s">
        <v>729</v>
      </c>
      <c r="L640" s="6" t="s">
        <v>11275</v>
      </c>
      <c r="M640" s="6">
        <v>9785</v>
      </c>
      <c r="N640" s="6">
        <v>2700</v>
      </c>
      <c r="O640" s="6" t="s">
        <v>806</v>
      </c>
      <c r="P640" s="6">
        <v>3</v>
      </c>
      <c r="Q640" s="6" t="s">
        <v>11276</v>
      </c>
      <c r="R640" s="6" t="s">
        <v>11277</v>
      </c>
      <c r="S640" s="6">
        <v>26</v>
      </c>
      <c r="T640" s="6" t="s">
        <v>37</v>
      </c>
      <c r="U640" s="6" t="s">
        <v>38</v>
      </c>
      <c r="V640" s="6" t="s">
        <v>39</v>
      </c>
      <c r="W640" s="7">
        <v>20000000</v>
      </c>
      <c r="X640" s="6">
        <v>2007</v>
      </c>
      <c r="Y640" s="6">
        <v>537</v>
      </c>
      <c r="Z640" s="6">
        <v>4.5</v>
      </c>
      <c r="AA640" s="6">
        <v>1.85</v>
      </c>
      <c r="AB640" s="6">
        <v>233</v>
      </c>
      <c r="AC640" s="7">
        <f>Table13[[#This Row],[gross]]-Table13[[#This Row],[budget]]</f>
        <v>-11895931</v>
      </c>
    </row>
    <row r="641" spans="1:29" ht="12.75">
      <c r="A641" s="6" t="s">
        <v>28</v>
      </c>
      <c r="B641" s="6" t="s">
        <v>2647</v>
      </c>
      <c r="C641" s="6">
        <v>198</v>
      </c>
      <c r="D641" s="6">
        <v>154</v>
      </c>
      <c r="E641" s="6">
        <v>333</v>
      </c>
      <c r="F641" s="6">
        <v>16000</v>
      </c>
      <c r="G641" s="6" t="s">
        <v>841</v>
      </c>
      <c r="H641" s="6">
        <v>22000</v>
      </c>
      <c r="I641" s="7">
        <v>95632614</v>
      </c>
      <c r="J641" s="6" t="s">
        <v>2648</v>
      </c>
      <c r="K641" s="6" t="s">
        <v>697</v>
      </c>
      <c r="L641" s="6" t="s">
        <v>2649</v>
      </c>
      <c r="M641" s="6">
        <v>118483</v>
      </c>
      <c r="N641" s="6">
        <v>61110</v>
      </c>
      <c r="O641" s="6" t="s">
        <v>380</v>
      </c>
      <c r="P641" s="6">
        <v>3</v>
      </c>
      <c r="Q641" s="6" t="s">
        <v>2650</v>
      </c>
      <c r="R641" s="6" t="s">
        <v>2651</v>
      </c>
      <c r="S641" s="6">
        <v>674</v>
      </c>
      <c r="T641" s="6" t="s">
        <v>37</v>
      </c>
      <c r="U641" s="6" t="s">
        <v>38</v>
      </c>
      <c r="V641" s="6" t="s">
        <v>585</v>
      </c>
      <c r="W641" s="7">
        <v>79000000</v>
      </c>
      <c r="X641" s="6">
        <v>2003</v>
      </c>
      <c r="Y641" s="6">
        <v>20000</v>
      </c>
      <c r="Z641" s="6">
        <v>7.2</v>
      </c>
      <c r="AA641" s="6">
        <v>2.35</v>
      </c>
      <c r="AB641" s="6">
        <v>0</v>
      </c>
      <c r="AC641" s="7">
        <f>Table13[[#This Row],[gross]]-Table13[[#This Row],[budget]]</f>
        <v>16632614</v>
      </c>
    </row>
    <row r="642" spans="1:29" ht="12.75">
      <c r="A642" s="6" t="s">
        <v>28</v>
      </c>
      <c r="B642" s="6" t="s">
        <v>2433</v>
      </c>
      <c r="C642" s="6">
        <v>135</v>
      </c>
      <c r="D642" s="6">
        <v>108</v>
      </c>
      <c r="E642" s="6">
        <v>99</v>
      </c>
      <c r="F642" s="6">
        <v>172</v>
      </c>
      <c r="G642" s="6" t="s">
        <v>2434</v>
      </c>
      <c r="H642" s="6">
        <v>672</v>
      </c>
      <c r="I642" s="7">
        <v>40048332</v>
      </c>
      <c r="J642" s="6" t="s">
        <v>923</v>
      </c>
      <c r="K642" s="6" t="s">
        <v>2435</v>
      </c>
      <c r="L642" s="6" t="s">
        <v>2436</v>
      </c>
      <c r="M642" s="6">
        <v>61417</v>
      </c>
      <c r="N642" s="6">
        <v>1460</v>
      </c>
      <c r="O642" s="6" t="s">
        <v>2437</v>
      </c>
      <c r="P642" s="6">
        <v>1</v>
      </c>
      <c r="Q642" s="6" t="s">
        <v>2438</v>
      </c>
      <c r="R642" s="6" t="s">
        <v>2439</v>
      </c>
      <c r="S642" s="6">
        <v>339</v>
      </c>
      <c r="T642" s="6" t="s">
        <v>37</v>
      </c>
      <c r="U642" s="6" t="s">
        <v>38</v>
      </c>
      <c r="V642" s="6" t="s">
        <v>585</v>
      </c>
      <c r="W642" s="7">
        <v>85000000</v>
      </c>
      <c r="X642" s="6">
        <v>2002</v>
      </c>
      <c r="Y642" s="6">
        <v>174</v>
      </c>
      <c r="Z642" s="6">
        <v>5.5</v>
      </c>
      <c r="AA642" s="6">
        <v>1.85</v>
      </c>
      <c r="AB642" s="6">
        <v>941</v>
      </c>
      <c r="AC642" s="7">
        <f>Table13[[#This Row],[gross]]-Table13[[#This Row],[budget]]</f>
        <v>-44951668</v>
      </c>
    </row>
    <row r="643" spans="1:29" ht="12.75">
      <c r="A643" s="6" t="s">
        <v>28</v>
      </c>
      <c r="B643" s="6" t="s">
        <v>1633</v>
      </c>
      <c r="C643" s="6">
        <v>299</v>
      </c>
      <c r="D643" s="6">
        <v>120</v>
      </c>
      <c r="E643" s="6">
        <v>0</v>
      </c>
      <c r="F643" s="6">
        <v>680</v>
      </c>
      <c r="G643" s="6" t="s">
        <v>802</v>
      </c>
      <c r="H643" s="6">
        <v>10000</v>
      </c>
      <c r="I643" s="7">
        <v>100003492</v>
      </c>
      <c r="J643" s="6" t="s">
        <v>2125</v>
      </c>
      <c r="K643" s="6" t="s">
        <v>523</v>
      </c>
      <c r="L643" s="6" t="s">
        <v>4047</v>
      </c>
      <c r="M643" s="6">
        <v>293662</v>
      </c>
      <c r="N643" s="6">
        <v>13581</v>
      </c>
      <c r="O643" s="6" t="s">
        <v>1837</v>
      </c>
      <c r="P643" s="6">
        <v>0</v>
      </c>
      <c r="Q643" s="6" t="s">
        <v>4048</v>
      </c>
      <c r="R643" s="6" t="s">
        <v>4049</v>
      </c>
      <c r="S643" s="6">
        <v>836</v>
      </c>
      <c r="T643" s="6" t="s">
        <v>37</v>
      </c>
      <c r="U643" s="6" t="s">
        <v>38</v>
      </c>
      <c r="V643" s="6" t="s">
        <v>585</v>
      </c>
      <c r="W643" s="7">
        <v>65000000</v>
      </c>
      <c r="X643" s="6">
        <v>2004</v>
      </c>
      <c r="Y643" s="6">
        <v>851</v>
      </c>
      <c r="Z643" s="6">
        <v>7.6</v>
      </c>
      <c r="AA643" s="6">
        <v>2.35</v>
      </c>
      <c r="AB643" s="6">
        <v>0</v>
      </c>
      <c r="AC643" s="7">
        <f>Table13[[#This Row],[gross]]-Table13[[#This Row],[budget]]</f>
        <v>35003492</v>
      </c>
    </row>
    <row r="644" spans="1:29" ht="12.75">
      <c r="A644" s="6" t="s">
        <v>28</v>
      </c>
      <c r="B644" s="6" t="s">
        <v>17132</v>
      </c>
      <c r="C644" s="6">
        <v>42</v>
      </c>
      <c r="D644" s="6">
        <v>94</v>
      </c>
      <c r="E644" s="6">
        <v>0</v>
      </c>
      <c r="F644" s="6">
        <v>664</v>
      </c>
      <c r="G644" s="6" t="s">
        <v>7573</v>
      </c>
      <c r="H644" s="6">
        <v>1000</v>
      </c>
      <c r="I644" s="7">
        <v>4693919</v>
      </c>
      <c r="J644" s="6" t="s">
        <v>1671</v>
      </c>
      <c r="K644" s="6" t="s">
        <v>7567</v>
      </c>
      <c r="L644" s="6" t="s">
        <v>17133</v>
      </c>
      <c r="M644" s="6">
        <v>11011</v>
      </c>
      <c r="N644" s="6">
        <v>4484</v>
      </c>
      <c r="O644" s="6" t="s">
        <v>3935</v>
      </c>
      <c r="P644" s="6">
        <v>0</v>
      </c>
      <c r="Q644" s="6" t="s">
        <v>17134</v>
      </c>
      <c r="R644" s="6" t="s">
        <v>17135</v>
      </c>
      <c r="S644" s="6">
        <v>78</v>
      </c>
      <c r="T644" s="6" t="s">
        <v>37</v>
      </c>
      <c r="U644" s="6" t="s">
        <v>38</v>
      </c>
      <c r="V644" s="6" t="s">
        <v>585</v>
      </c>
      <c r="W644" s="7">
        <v>6500000</v>
      </c>
      <c r="X644" s="6">
        <v>2008</v>
      </c>
      <c r="Y644" s="6">
        <v>1000</v>
      </c>
      <c r="Z644" s="6">
        <v>4.5999999999999996</v>
      </c>
      <c r="AA644" s="6">
        <v>1.85</v>
      </c>
      <c r="AB644" s="6">
        <v>422</v>
      </c>
      <c r="AC644" s="7">
        <f>Table13[[#This Row],[gross]]-Table13[[#This Row],[budget]]</f>
        <v>-1806081</v>
      </c>
    </row>
    <row r="645" spans="1:29" ht="12.75">
      <c r="A645" s="6" t="s">
        <v>28</v>
      </c>
      <c r="B645" s="6" t="s">
        <v>5589</v>
      </c>
      <c r="C645" s="6">
        <v>201</v>
      </c>
      <c r="D645" s="6">
        <v>112</v>
      </c>
      <c r="E645" s="6">
        <v>118</v>
      </c>
      <c r="F645" s="6">
        <v>674</v>
      </c>
      <c r="G645" s="6" t="s">
        <v>6689</v>
      </c>
      <c r="H645" s="6">
        <v>877</v>
      </c>
      <c r="I645" s="7">
        <v>36665854</v>
      </c>
      <c r="J645" s="6" t="s">
        <v>464</v>
      </c>
      <c r="K645" s="6" t="s">
        <v>1190</v>
      </c>
      <c r="L645" s="6" t="s">
        <v>6690</v>
      </c>
      <c r="M645" s="6">
        <v>76498</v>
      </c>
      <c r="N645" s="6">
        <v>3432</v>
      </c>
      <c r="O645" s="6" t="s">
        <v>6691</v>
      </c>
      <c r="P645" s="6">
        <v>0</v>
      </c>
      <c r="Q645" s="6" t="s">
        <v>6692</v>
      </c>
      <c r="R645" s="6" t="s">
        <v>6693</v>
      </c>
      <c r="S645" s="6">
        <v>203</v>
      </c>
      <c r="T645" s="6" t="s">
        <v>37</v>
      </c>
      <c r="U645" s="6" t="s">
        <v>1465</v>
      </c>
      <c r="V645" s="6" t="s">
        <v>39</v>
      </c>
      <c r="W645" s="7">
        <v>40000000</v>
      </c>
      <c r="X645" s="6">
        <v>2011</v>
      </c>
      <c r="Y645" s="6">
        <v>738</v>
      </c>
      <c r="Z645" s="6">
        <v>6.4</v>
      </c>
      <c r="AA645" s="6">
        <v>2.35</v>
      </c>
      <c r="AB645" s="6">
        <v>15000</v>
      </c>
      <c r="AC645" s="7">
        <f>Table13[[#This Row],[gross]]-Table13[[#This Row],[budget]]</f>
        <v>-3334146</v>
      </c>
    </row>
    <row r="646" spans="1:29" ht="12.75">
      <c r="A646" s="6" t="s">
        <v>28</v>
      </c>
      <c r="B646" s="6" t="s">
        <v>8089</v>
      </c>
      <c r="C646" s="6">
        <v>36</v>
      </c>
      <c r="D646" s="6">
        <v>97</v>
      </c>
      <c r="E646" s="6">
        <v>781</v>
      </c>
      <c r="F646" s="6">
        <v>90</v>
      </c>
      <c r="G646" s="6" t="s">
        <v>17242</v>
      </c>
      <c r="H646" s="6">
        <v>596</v>
      </c>
      <c r="I646" s="7">
        <v>117560</v>
      </c>
      <c r="J646" s="6" t="s">
        <v>214</v>
      </c>
      <c r="K646" s="6" t="s">
        <v>1502</v>
      </c>
      <c r="L646" s="6" t="s">
        <v>17243</v>
      </c>
      <c r="M646" s="6">
        <v>2330</v>
      </c>
      <c r="N646" s="6">
        <v>1081</v>
      </c>
      <c r="O646" s="6" t="s">
        <v>17244</v>
      </c>
      <c r="P646" s="6">
        <v>0</v>
      </c>
      <c r="Q646" s="6" t="s">
        <v>17245</v>
      </c>
      <c r="R646" s="6" t="s">
        <v>17246</v>
      </c>
      <c r="S646" s="6">
        <v>29</v>
      </c>
      <c r="T646" s="6" t="s">
        <v>37</v>
      </c>
      <c r="U646" s="6" t="s">
        <v>38</v>
      </c>
      <c r="V646" s="6" t="s">
        <v>585</v>
      </c>
      <c r="W646" s="7">
        <v>6000000</v>
      </c>
      <c r="X646" s="6">
        <v>2006</v>
      </c>
      <c r="Y646" s="6">
        <v>206</v>
      </c>
      <c r="Z646" s="6">
        <v>6.2</v>
      </c>
      <c r="AA646" s="6">
        <v>1.85</v>
      </c>
      <c r="AB646" s="6">
        <v>224</v>
      </c>
      <c r="AC646" s="7">
        <f>Table13[[#This Row],[gross]]-Table13[[#This Row],[budget]]</f>
        <v>-5882440</v>
      </c>
    </row>
    <row r="647" spans="1:29" ht="12.75">
      <c r="A647" s="6" t="s">
        <v>28</v>
      </c>
      <c r="B647" s="6" t="s">
        <v>19451</v>
      </c>
      <c r="C647" s="6">
        <v>5</v>
      </c>
      <c r="D647" s="6">
        <v>101</v>
      </c>
      <c r="E647" s="6">
        <v>0</v>
      </c>
      <c r="F647" s="6">
        <v>165</v>
      </c>
      <c r="G647" s="6" t="s">
        <v>7908</v>
      </c>
      <c r="H647" s="6">
        <v>574</v>
      </c>
      <c r="I647" s="7">
        <v>3105269</v>
      </c>
      <c r="J647" s="6" t="s">
        <v>2136</v>
      </c>
      <c r="K647" s="6" t="s">
        <v>3236</v>
      </c>
      <c r="L647" s="6" t="s">
        <v>19452</v>
      </c>
      <c r="M647" s="6">
        <v>368</v>
      </c>
      <c r="N647" s="6">
        <v>1335</v>
      </c>
      <c r="O647" s="6" t="s">
        <v>19453</v>
      </c>
      <c r="P647" s="6">
        <v>2</v>
      </c>
      <c r="R647" s="6" t="s">
        <v>19454</v>
      </c>
      <c r="S647" s="6">
        <v>8</v>
      </c>
      <c r="T647" s="6" t="s">
        <v>37</v>
      </c>
      <c r="U647" s="6" t="s">
        <v>2913</v>
      </c>
      <c r="V647" s="6" t="s">
        <v>585</v>
      </c>
      <c r="W647" s="7">
        <v>3000000</v>
      </c>
      <c r="X647" s="6">
        <v>2016</v>
      </c>
      <c r="Y647" s="6">
        <v>327</v>
      </c>
      <c r="Z647" s="6">
        <v>5</v>
      </c>
      <c r="AB647" s="6">
        <v>174</v>
      </c>
      <c r="AC647" s="7">
        <f>Table13[[#This Row],[gross]]-Table13[[#This Row],[budget]]</f>
        <v>105269</v>
      </c>
    </row>
    <row r="648" spans="1:29" ht="12.75">
      <c r="A648" s="6" t="s">
        <v>28</v>
      </c>
      <c r="B648" s="6" t="s">
        <v>23141</v>
      </c>
      <c r="C648" s="6">
        <v>286</v>
      </c>
      <c r="D648" s="6">
        <v>90</v>
      </c>
      <c r="E648" s="6">
        <v>25</v>
      </c>
      <c r="F648" s="6">
        <v>235</v>
      </c>
      <c r="G648" s="6" t="s">
        <v>12350</v>
      </c>
      <c r="H648" s="6">
        <v>601</v>
      </c>
      <c r="I648" s="7">
        <v>318622</v>
      </c>
      <c r="J648" s="6" t="s">
        <v>5685</v>
      </c>
      <c r="K648" s="6" t="s">
        <v>9381</v>
      </c>
      <c r="L648" s="6" t="s">
        <v>23142</v>
      </c>
      <c r="M648" s="6">
        <v>24668</v>
      </c>
      <c r="N648" s="6">
        <v>1734</v>
      </c>
      <c r="O648" s="6" t="s">
        <v>23143</v>
      </c>
      <c r="P648" s="6">
        <v>0</v>
      </c>
      <c r="Q648" s="6" t="s">
        <v>23144</v>
      </c>
      <c r="R648" s="6" t="s">
        <v>23145</v>
      </c>
      <c r="S648" s="6">
        <v>175</v>
      </c>
      <c r="T648" s="6" t="s">
        <v>37</v>
      </c>
      <c r="U648" s="6" t="s">
        <v>38</v>
      </c>
      <c r="V648" s="6" t="s">
        <v>585</v>
      </c>
      <c r="W648" s="7">
        <v>270000</v>
      </c>
      <c r="X648" s="6">
        <v>2012</v>
      </c>
      <c r="Y648" s="6">
        <v>260</v>
      </c>
      <c r="Z648" s="6">
        <v>6.4</v>
      </c>
      <c r="AA648" s="6">
        <v>2.35</v>
      </c>
      <c r="AB648" s="6">
        <v>0</v>
      </c>
      <c r="AC648" s="7">
        <f>Table13[[#This Row],[gross]]-Table13[[#This Row],[budget]]</f>
        <v>48622</v>
      </c>
    </row>
    <row r="649" spans="1:29" ht="12.75">
      <c r="A649" s="6" t="s">
        <v>28</v>
      </c>
      <c r="B649" s="6" t="s">
        <v>1783</v>
      </c>
      <c r="C649" s="6">
        <v>139</v>
      </c>
      <c r="D649" s="6">
        <v>123</v>
      </c>
      <c r="E649" s="6">
        <v>165</v>
      </c>
      <c r="F649" s="6">
        <v>744</v>
      </c>
      <c r="G649" s="6" t="s">
        <v>2636</v>
      </c>
      <c r="H649" s="6">
        <v>12000</v>
      </c>
      <c r="I649" s="7">
        <v>101087161</v>
      </c>
      <c r="J649" s="6" t="s">
        <v>334</v>
      </c>
      <c r="K649" s="6" t="s">
        <v>272</v>
      </c>
      <c r="L649" s="6" t="s">
        <v>2637</v>
      </c>
      <c r="M649" s="6">
        <v>225282</v>
      </c>
      <c r="N649" s="6">
        <v>15362</v>
      </c>
      <c r="O649" s="6" t="s">
        <v>2638</v>
      </c>
      <c r="P649" s="6">
        <v>6</v>
      </c>
      <c r="Q649" s="6" t="s">
        <v>2639</v>
      </c>
      <c r="R649" s="6" t="s">
        <v>2640</v>
      </c>
      <c r="S649" s="6">
        <v>339</v>
      </c>
      <c r="T649" s="6" t="s">
        <v>37</v>
      </c>
      <c r="U649" s="6" t="s">
        <v>38</v>
      </c>
      <c r="V649" s="6" t="s">
        <v>585</v>
      </c>
      <c r="W649" s="7">
        <v>75000000</v>
      </c>
      <c r="X649" s="6">
        <v>1997</v>
      </c>
      <c r="Y649" s="6">
        <v>878</v>
      </c>
      <c r="Z649" s="6">
        <v>6.8</v>
      </c>
      <c r="AA649" s="6">
        <v>2.35</v>
      </c>
      <c r="AB649" s="6">
        <v>0</v>
      </c>
      <c r="AC649" s="7">
        <f>Table13[[#This Row],[gross]]-Table13[[#This Row],[budget]]</f>
        <v>26087161</v>
      </c>
    </row>
    <row r="650" spans="1:29" ht="12.75">
      <c r="A650" s="6" t="s">
        <v>28</v>
      </c>
      <c r="B650" s="6" t="s">
        <v>2277</v>
      </c>
      <c r="C650" s="6">
        <v>166</v>
      </c>
      <c r="D650" s="6">
        <v>129</v>
      </c>
      <c r="E650" s="6">
        <v>468</v>
      </c>
      <c r="F650" s="6">
        <v>183</v>
      </c>
      <c r="G650" s="6" t="s">
        <v>752</v>
      </c>
      <c r="H650" s="6">
        <v>919</v>
      </c>
      <c r="I650" s="7">
        <v>37567440</v>
      </c>
      <c r="J650" s="6" t="s">
        <v>173</v>
      </c>
      <c r="K650" s="6" t="s">
        <v>2278</v>
      </c>
      <c r="L650" s="6" t="s">
        <v>2279</v>
      </c>
      <c r="M650" s="6">
        <v>113065</v>
      </c>
      <c r="N650" s="6">
        <v>2024</v>
      </c>
      <c r="O650" s="6" t="s">
        <v>2280</v>
      </c>
      <c r="P650" s="6">
        <v>0</v>
      </c>
      <c r="Q650" s="6" t="s">
        <v>2281</v>
      </c>
      <c r="R650" s="6" t="s">
        <v>2282</v>
      </c>
      <c r="S650" s="6">
        <v>337</v>
      </c>
      <c r="T650" s="6" t="s">
        <v>37</v>
      </c>
      <c r="U650" s="6" t="s">
        <v>38</v>
      </c>
      <c r="V650" s="6" t="s">
        <v>585</v>
      </c>
      <c r="W650" s="7">
        <v>20000000</v>
      </c>
      <c r="X650" s="6">
        <v>1982</v>
      </c>
      <c r="Y650" s="6">
        <v>691</v>
      </c>
      <c r="Z650" s="6">
        <v>6.9</v>
      </c>
      <c r="AA650" s="6">
        <v>2.35</v>
      </c>
      <c r="AB650" s="6">
        <v>0</v>
      </c>
      <c r="AC650" s="7">
        <f>Table13[[#This Row],[gross]]-Table13[[#This Row],[budget]]</f>
        <v>17567440</v>
      </c>
    </row>
    <row r="651" spans="1:29" ht="12.75">
      <c r="A651" s="6" t="s">
        <v>28</v>
      </c>
      <c r="B651" s="6" t="s">
        <v>9667</v>
      </c>
      <c r="C651" s="6">
        <v>77</v>
      </c>
      <c r="D651" s="6">
        <v>103</v>
      </c>
      <c r="E651" s="6">
        <v>130</v>
      </c>
      <c r="F651" s="6">
        <v>406</v>
      </c>
      <c r="G651" s="6" t="s">
        <v>11851</v>
      </c>
      <c r="H651" s="6">
        <v>691</v>
      </c>
      <c r="I651" s="7">
        <v>26400000</v>
      </c>
      <c r="J651" s="6" t="s">
        <v>42</v>
      </c>
      <c r="K651" s="6" t="s">
        <v>752</v>
      </c>
      <c r="L651" s="6" t="s">
        <v>11852</v>
      </c>
      <c r="M651" s="6">
        <v>62009</v>
      </c>
      <c r="N651" s="6">
        <v>2481</v>
      </c>
      <c r="O651" s="6" t="s">
        <v>11853</v>
      </c>
      <c r="P651" s="6">
        <v>1</v>
      </c>
      <c r="Q651" s="6" t="s">
        <v>11854</v>
      </c>
      <c r="R651" s="6" t="s">
        <v>11855</v>
      </c>
      <c r="S651" s="6">
        <v>109</v>
      </c>
      <c r="T651" s="6" t="s">
        <v>37</v>
      </c>
      <c r="U651" s="6" t="s">
        <v>38</v>
      </c>
      <c r="V651" s="6" t="s">
        <v>95</v>
      </c>
      <c r="W651" s="7">
        <v>18000000</v>
      </c>
      <c r="X651" s="6">
        <v>1984</v>
      </c>
      <c r="Y651" s="6">
        <v>476</v>
      </c>
      <c r="Z651" s="6">
        <v>5.8</v>
      </c>
      <c r="AA651" s="6">
        <v>2.35</v>
      </c>
      <c r="AB651" s="6">
        <v>2000</v>
      </c>
      <c r="AC651" s="7">
        <f>Table13[[#This Row],[gross]]-Table13[[#This Row],[budget]]</f>
        <v>8400000</v>
      </c>
    </row>
    <row r="652" spans="1:29" ht="12.75">
      <c r="A652" s="6" t="s">
        <v>28</v>
      </c>
      <c r="B652" s="6" t="s">
        <v>7545</v>
      </c>
      <c r="C652" s="6">
        <v>219</v>
      </c>
      <c r="D652" s="6">
        <v>123</v>
      </c>
      <c r="E652" s="6">
        <v>15</v>
      </c>
      <c r="F652" s="6">
        <v>745</v>
      </c>
      <c r="G652" s="6" t="s">
        <v>359</v>
      </c>
      <c r="H652" s="6">
        <v>10000</v>
      </c>
      <c r="I652" s="7">
        <v>34531832</v>
      </c>
      <c r="J652" s="6" t="s">
        <v>1634</v>
      </c>
      <c r="K652" s="6" t="s">
        <v>166</v>
      </c>
      <c r="L652" s="6" t="s">
        <v>7546</v>
      </c>
      <c r="M652" s="6">
        <v>44788</v>
      </c>
      <c r="N652" s="6">
        <v>13371</v>
      </c>
      <c r="O652" s="6" t="s">
        <v>2968</v>
      </c>
      <c r="P652" s="6">
        <v>0</v>
      </c>
      <c r="Q652" s="6" t="s">
        <v>7547</v>
      </c>
      <c r="R652" s="6" t="s">
        <v>7548</v>
      </c>
      <c r="S652" s="6">
        <v>138</v>
      </c>
      <c r="T652" s="6" t="s">
        <v>37</v>
      </c>
      <c r="U652" s="6" t="s">
        <v>56</v>
      </c>
      <c r="V652" s="6" t="s">
        <v>39</v>
      </c>
      <c r="W652" s="7">
        <v>35000000</v>
      </c>
      <c r="X652" s="6">
        <v>2015</v>
      </c>
      <c r="Y652" s="6">
        <v>979</v>
      </c>
      <c r="Z652" s="6">
        <v>7.1</v>
      </c>
      <c r="AA652" s="6">
        <v>2.35</v>
      </c>
      <c r="AB652" s="6">
        <v>23000</v>
      </c>
      <c r="AC652" s="7">
        <f>Table13[[#This Row],[gross]]-Table13[[#This Row],[budget]]</f>
        <v>-468168</v>
      </c>
    </row>
    <row r="653" spans="1:29" ht="12.75">
      <c r="A653" s="6" t="s">
        <v>28</v>
      </c>
      <c r="B653" s="6" t="s">
        <v>12854</v>
      </c>
      <c r="C653" s="6">
        <v>74</v>
      </c>
      <c r="D653" s="6">
        <v>89</v>
      </c>
      <c r="E653" s="6">
        <v>10</v>
      </c>
      <c r="F653" s="6">
        <v>231</v>
      </c>
      <c r="G653" s="6" t="s">
        <v>6744</v>
      </c>
      <c r="H653" s="6">
        <v>811</v>
      </c>
      <c r="I653" s="7">
        <v>29302097</v>
      </c>
      <c r="J653" s="6" t="s">
        <v>12855</v>
      </c>
      <c r="K653" s="6" t="s">
        <v>5625</v>
      </c>
      <c r="L653" s="6" t="s">
        <v>12856</v>
      </c>
      <c r="M653" s="6">
        <v>23408</v>
      </c>
      <c r="N653" s="6">
        <v>2167</v>
      </c>
      <c r="O653" s="6" t="s">
        <v>2867</v>
      </c>
      <c r="P653" s="6">
        <v>8</v>
      </c>
      <c r="Q653" s="6" t="s">
        <v>12857</v>
      </c>
      <c r="R653" s="6" t="s">
        <v>12858</v>
      </c>
      <c r="S653" s="6">
        <v>105</v>
      </c>
      <c r="T653" s="6" t="s">
        <v>37</v>
      </c>
      <c r="U653" s="6" t="s">
        <v>767</v>
      </c>
      <c r="V653" s="6" t="s">
        <v>95</v>
      </c>
      <c r="W653" s="7">
        <v>15000000</v>
      </c>
      <c r="X653" s="6">
        <v>2004</v>
      </c>
      <c r="Y653" s="6">
        <v>636</v>
      </c>
      <c r="Z653" s="6">
        <v>4.5999999999999996</v>
      </c>
      <c r="AA653" s="6">
        <v>1.85</v>
      </c>
      <c r="AB653" s="6">
        <v>810</v>
      </c>
      <c r="AC653" s="7">
        <f>Table13[[#This Row],[gross]]-Table13[[#This Row],[budget]]</f>
        <v>14302097</v>
      </c>
    </row>
    <row r="654" spans="1:29" ht="12.75">
      <c r="A654" s="6" t="s">
        <v>28</v>
      </c>
      <c r="B654" s="6" t="s">
        <v>13030</v>
      </c>
      <c r="C654" s="6">
        <v>119</v>
      </c>
      <c r="D654" s="6">
        <v>97</v>
      </c>
      <c r="E654" s="6">
        <v>164</v>
      </c>
      <c r="F654" s="6">
        <v>308</v>
      </c>
      <c r="G654" s="6" t="s">
        <v>7470</v>
      </c>
      <c r="H654" s="6">
        <v>436</v>
      </c>
      <c r="I654" s="7">
        <v>12212417</v>
      </c>
      <c r="J654" s="6" t="s">
        <v>1528</v>
      </c>
      <c r="K654" s="6" t="s">
        <v>4398</v>
      </c>
      <c r="L654" s="6" t="s">
        <v>13031</v>
      </c>
      <c r="M654" s="6">
        <v>30643</v>
      </c>
      <c r="N654" s="6">
        <v>1172</v>
      </c>
      <c r="O654" s="6" t="s">
        <v>5534</v>
      </c>
      <c r="P654" s="6">
        <v>3</v>
      </c>
      <c r="Q654" s="6" t="s">
        <v>13032</v>
      </c>
      <c r="R654" s="6" t="s">
        <v>13033</v>
      </c>
      <c r="S654" s="6">
        <v>144</v>
      </c>
      <c r="T654" s="6" t="s">
        <v>37</v>
      </c>
      <c r="U654" s="6" t="s">
        <v>38</v>
      </c>
      <c r="V654" s="6" t="s">
        <v>585</v>
      </c>
      <c r="W654" s="7">
        <v>15000000</v>
      </c>
      <c r="X654" s="6">
        <v>2003</v>
      </c>
      <c r="Y654" s="6">
        <v>324</v>
      </c>
      <c r="Z654" s="6">
        <v>6.7</v>
      </c>
      <c r="AA654" s="6">
        <v>2.35</v>
      </c>
      <c r="AB654" s="6">
        <v>622</v>
      </c>
      <c r="AC654" s="7">
        <f>Table13[[#This Row],[gross]]-Table13[[#This Row],[budget]]</f>
        <v>-2787583</v>
      </c>
    </row>
    <row r="655" spans="1:29" ht="12.75">
      <c r="A655" s="6" t="s">
        <v>28</v>
      </c>
      <c r="B655" s="6" t="s">
        <v>5087</v>
      </c>
      <c r="C655" s="6">
        <v>55</v>
      </c>
      <c r="D655" s="6">
        <v>109</v>
      </c>
      <c r="E655" s="6">
        <v>155</v>
      </c>
      <c r="F655" s="6">
        <v>293</v>
      </c>
      <c r="G655" s="6" t="s">
        <v>1519</v>
      </c>
      <c r="H655" s="6">
        <v>426</v>
      </c>
      <c r="I655" s="7">
        <v>81022333</v>
      </c>
      <c r="J655" s="6" t="s">
        <v>1427</v>
      </c>
      <c r="K655" s="6" t="s">
        <v>5088</v>
      </c>
      <c r="L655" s="6" t="s">
        <v>5089</v>
      </c>
      <c r="M655" s="6">
        <v>34471</v>
      </c>
      <c r="N655" s="6">
        <v>1761</v>
      </c>
      <c r="O655" s="6" t="s">
        <v>1490</v>
      </c>
      <c r="P655" s="6">
        <v>0</v>
      </c>
      <c r="Q655" s="6" t="s">
        <v>5090</v>
      </c>
      <c r="R655" s="6" t="s">
        <v>5091</v>
      </c>
      <c r="S655" s="6">
        <v>147</v>
      </c>
      <c r="T655" s="6" t="s">
        <v>37</v>
      </c>
      <c r="U655" s="6" t="s">
        <v>38</v>
      </c>
      <c r="V655" s="6" t="s">
        <v>39</v>
      </c>
      <c r="W655" s="7">
        <v>50000000</v>
      </c>
      <c r="X655" s="6">
        <v>1995</v>
      </c>
      <c r="Y655" s="6">
        <v>387</v>
      </c>
      <c r="Z655" s="6">
        <v>5</v>
      </c>
      <c r="AA655" s="6">
        <v>1.85</v>
      </c>
      <c r="AB655" s="6">
        <v>0</v>
      </c>
      <c r="AC655" s="7">
        <f>Table13[[#This Row],[gross]]-Table13[[#This Row],[budget]]</f>
        <v>31022333</v>
      </c>
    </row>
    <row r="656" spans="1:29" ht="12.75">
      <c r="A656" s="6" t="s">
        <v>28</v>
      </c>
      <c r="B656" s="6" t="s">
        <v>3657</v>
      </c>
      <c r="C656" s="6">
        <v>76</v>
      </c>
      <c r="D656" s="6">
        <v>108</v>
      </c>
      <c r="E656" s="6">
        <v>54</v>
      </c>
      <c r="F656" s="6">
        <v>463</v>
      </c>
      <c r="G656" s="6" t="s">
        <v>11278</v>
      </c>
      <c r="H656" s="6">
        <v>786</v>
      </c>
      <c r="I656" s="7">
        <v>8054280</v>
      </c>
      <c r="J656" s="6" t="s">
        <v>3090</v>
      </c>
      <c r="K656" s="6" t="s">
        <v>6172</v>
      </c>
      <c r="L656" s="6" t="s">
        <v>11279</v>
      </c>
      <c r="M656" s="6">
        <v>6838</v>
      </c>
      <c r="N656" s="6">
        <v>2730</v>
      </c>
      <c r="O656" s="6" t="s">
        <v>4947</v>
      </c>
      <c r="P656" s="6">
        <v>3</v>
      </c>
      <c r="Q656" s="6" t="s">
        <v>11280</v>
      </c>
      <c r="R656" s="6" t="s">
        <v>11281</v>
      </c>
      <c r="S656" s="6">
        <v>117</v>
      </c>
      <c r="T656" s="6" t="s">
        <v>37</v>
      </c>
      <c r="U656" s="6" t="s">
        <v>38</v>
      </c>
      <c r="V656" s="6" t="s">
        <v>39</v>
      </c>
      <c r="W656" s="7">
        <v>20000000</v>
      </c>
      <c r="X656" s="6">
        <v>2004</v>
      </c>
      <c r="Y656" s="6">
        <v>567</v>
      </c>
      <c r="Z656" s="6">
        <v>6.3</v>
      </c>
      <c r="AA656" s="6">
        <v>1.85</v>
      </c>
      <c r="AB656" s="6">
        <v>924</v>
      </c>
      <c r="AC656" s="7">
        <f>Table13[[#This Row],[gross]]-Table13[[#This Row],[budget]]</f>
        <v>-11945720</v>
      </c>
    </row>
    <row r="657" spans="1:29" ht="12.75">
      <c r="A657" s="6" t="s">
        <v>28</v>
      </c>
      <c r="B657" s="6" t="s">
        <v>1058</v>
      </c>
      <c r="C657" s="6">
        <v>80</v>
      </c>
      <c r="D657" s="6">
        <v>135</v>
      </c>
      <c r="E657" s="6">
        <v>503</v>
      </c>
      <c r="F657" s="6">
        <v>67</v>
      </c>
      <c r="G657" s="6" t="s">
        <v>2688</v>
      </c>
      <c r="H657" s="6">
        <v>8000</v>
      </c>
      <c r="I657" s="7">
        <v>76081498</v>
      </c>
      <c r="J657" s="6" t="s">
        <v>2689</v>
      </c>
      <c r="K657" s="6" t="s">
        <v>1527</v>
      </c>
      <c r="L657" s="6" t="s">
        <v>2690</v>
      </c>
      <c r="M657" s="6">
        <v>76099</v>
      </c>
      <c r="N657" s="6">
        <v>8355</v>
      </c>
      <c r="O657" s="6" t="s">
        <v>2691</v>
      </c>
      <c r="P657" s="6">
        <v>1</v>
      </c>
      <c r="Q657" s="6" t="s">
        <v>2692</v>
      </c>
      <c r="R657" s="6" t="s">
        <v>2693</v>
      </c>
      <c r="S657" s="6">
        <v>162</v>
      </c>
      <c r="T657" s="6" t="s">
        <v>37</v>
      </c>
      <c r="U657" s="6" t="s">
        <v>38</v>
      </c>
      <c r="V657" s="6" t="s">
        <v>585</v>
      </c>
      <c r="W657" s="7">
        <v>75000000</v>
      </c>
      <c r="X657" s="6">
        <v>1997</v>
      </c>
      <c r="Y657" s="6">
        <v>137</v>
      </c>
      <c r="Z657" s="6">
        <v>6.7</v>
      </c>
      <c r="AA657" s="6">
        <v>2.35</v>
      </c>
      <c r="AB657" s="6">
        <v>0</v>
      </c>
      <c r="AC657" s="7">
        <f>Table13[[#This Row],[gross]]-Table13[[#This Row],[budget]]</f>
        <v>1081498</v>
      </c>
    </row>
    <row r="658" spans="1:29" ht="12.75">
      <c r="A658" s="6" t="s">
        <v>28</v>
      </c>
      <c r="B658" s="6" t="s">
        <v>435</v>
      </c>
      <c r="C658" s="6">
        <v>159</v>
      </c>
      <c r="D658" s="6">
        <v>150</v>
      </c>
      <c r="E658" s="6">
        <v>0</v>
      </c>
      <c r="F658" s="6">
        <v>135</v>
      </c>
      <c r="G658" s="6" t="s">
        <v>2201</v>
      </c>
      <c r="H658" s="6">
        <v>11000</v>
      </c>
      <c r="I658" s="7">
        <v>100853835</v>
      </c>
      <c r="J658" s="6" t="s">
        <v>2202</v>
      </c>
      <c r="K658" s="6" t="s">
        <v>660</v>
      </c>
      <c r="L658" s="6" t="s">
        <v>2203</v>
      </c>
      <c r="M658" s="6">
        <v>200556</v>
      </c>
      <c r="N658" s="6">
        <v>12289</v>
      </c>
      <c r="O658" s="6" t="s">
        <v>2204</v>
      </c>
      <c r="P658" s="6">
        <v>2</v>
      </c>
      <c r="Q658" s="6" t="s">
        <v>2205</v>
      </c>
      <c r="R658" s="6" t="s">
        <v>2206</v>
      </c>
      <c r="S658" s="6">
        <v>611</v>
      </c>
      <c r="T658" s="6" t="s">
        <v>37</v>
      </c>
      <c r="U658" s="6" t="s">
        <v>38</v>
      </c>
      <c r="V658" s="6" t="s">
        <v>95</v>
      </c>
      <c r="W658" s="7">
        <v>90000000</v>
      </c>
      <c r="X658" s="6">
        <v>1997</v>
      </c>
      <c r="Y658" s="6">
        <v>1000</v>
      </c>
      <c r="Z658" s="6">
        <v>7.4</v>
      </c>
      <c r="AA658" s="6">
        <v>2.35</v>
      </c>
      <c r="AB658" s="6">
        <v>15000</v>
      </c>
      <c r="AC658" s="7">
        <f>Table13[[#This Row],[gross]]-Table13[[#This Row],[budget]]</f>
        <v>10853835</v>
      </c>
    </row>
    <row r="659" spans="1:29" ht="12.75">
      <c r="A659" s="6" t="s">
        <v>28</v>
      </c>
      <c r="B659" s="6" t="s">
        <v>1526</v>
      </c>
      <c r="C659" s="6">
        <v>436</v>
      </c>
      <c r="D659" s="6">
        <v>106</v>
      </c>
      <c r="E659" s="6">
        <v>0</v>
      </c>
      <c r="F659" s="6">
        <v>175</v>
      </c>
      <c r="G659" s="6" t="s">
        <v>4074</v>
      </c>
      <c r="H659" s="6">
        <v>13000</v>
      </c>
      <c r="I659" s="7">
        <v>75638743</v>
      </c>
      <c r="J659" s="6" t="s">
        <v>4075</v>
      </c>
      <c r="K659" s="6" t="s">
        <v>1157</v>
      </c>
      <c r="L659" s="6" t="s">
        <v>4076</v>
      </c>
      <c r="M659" s="6">
        <v>180479</v>
      </c>
      <c r="N659" s="6">
        <v>13634</v>
      </c>
      <c r="O659" s="6" t="s">
        <v>4077</v>
      </c>
      <c r="P659" s="6">
        <v>4</v>
      </c>
      <c r="Q659" s="6" t="s">
        <v>4078</v>
      </c>
      <c r="R659" s="6" t="s">
        <v>4079</v>
      </c>
      <c r="S659" s="6">
        <v>411</v>
      </c>
      <c r="T659" s="6" t="s">
        <v>37</v>
      </c>
      <c r="U659" s="6" t="s">
        <v>38</v>
      </c>
      <c r="V659" s="6" t="s">
        <v>39</v>
      </c>
      <c r="W659" s="7">
        <v>60000000</v>
      </c>
      <c r="X659" s="6">
        <v>2011</v>
      </c>
      <c r="Y659" s="6">
        <v>240</v>
      </c>
      <c r="Z659" s="6">
        <v>6.6</v>
      </c>
      <c r="AA659" s="6">
        <v>1.85</v>
      </c>
      <c r="AB659" s="6">
        <v>42000</v>
      </c>
      <c r="AC659" s="7">
        <f>Table13[[#This Row],[gross]]-Table13[[#This Row],[budget]]</f>
        <v>15638743</v>
      </c>
    </row>
    <row r="660" spans="1:29" ht="12.75">
      <c r="A660" s="6" t="s">
        <v>28</v>
      </c>
      <c r="B660" s="6" t="s">
        <v>3836</v>
      </c>
      <c r="C660" s="6">
        <v>270</v>
      </c>
      <c r="D660" s="6">
        <v>109</v>
      </c>
      <c r="E660" s="6">
        <v>175</v>
      </c>
      <c r="F660" s="6">
        <v>733</v>
      </c>
      <c r="G660" s="6" t="s">
        <v>9555</v>
      </c>
      <c r="H660" s="6">
        <v>24000</v>
      </c>
      <c r="I660" s="7">
        <v>66489425</v>
      </c>
      <c r="J660" s="6" t="s">
        <v>464</v>
      </c>
      <c r="K660" s="6" t="s">
        <v>82</v>
      </c>
      <c r="L660" s="6" t="s">
        <v>9556</v>
      </c>
      <c r="M660" s="6">
        <v>101977</v>
      </c>
      <c r="N660" s="6">
        <v>26625</v>
      </c>
      <c r="O660" s="6" t="s">
        <v>1136</v>
      </c>
      <c r="P660" s="6">
        <v>3</v>
      </c>
      <c r="Q660" s="6" t="s">
        <v>9557</v>
      </c>
      <c r="R660" s="6" t="s">
        <v>9558</v>
      </c>
      <c r="S660" s="6">
        <v>161</v>
      </c>
      <c r="T660" s="6" t="s">
        <v>37</v>
      </c>
      <c r="U660" s="6" t="s">
        <v>38</v>
      </c>
      <c r="V660" s="6" t="s">
        <v>585</v>
      </c>
      <c r="W660" s="7">
        <v>25000000</v>
      </c>
      <c r="X660" s="6">
        <v>2012</v>
      </c>
      <c r="Y660" s="6">
        <v>736</v>
      </c>
      <c r="Z660" s="6">
        <v>6.5</v>
      </c>
      <c r="AA660" s="6">
        <v>2.35</v>
      </c>
      <c r="AB660" s="6">
        <v>0</v>
      </c>
      <c r="AC660" s="7">
        <f>Table13[[#This Row],[gross]]-Table13[[#This Row],[budget]]</f>
        <v>41489425</v>
      </c>
    </row>
    <row r="661" spans="1:29" ht="12.75">
      <c r="A661" s="6" t="s">
        <v>747</v>
      </c>
      <c r="B661" s="6" t="s">
        <v>10841</v>
      </c>
      <c r="C661" s="6">
        <v>183</v>
      </c>
      <c r="D661" s="6">
        <v>122</v>
      </c>
      <c r="E661" s="6">
        <v>210</v>
      </c>
      <c r="F661" s="6">
        <v>471</v>
      </c>
      <c r="G661" s="6" t="s">
        <v>72</v>
      </c>
      <c r="H661" s="6">
        <v>845</v>
      </c>
      <c r="I661" s="7">
        <v>871577</v>
      </c>
      <c r="J661" s="6" t="s">
        <v>4296</v>
      </c>
      <c r="K661" s="6" t="s">
        <v>567</v>
      </c>
      <c r="L661" s="6" t="s">
        <v>16939</v>
      </c>
      <c r="M661" s="6">
        <v>51353</v>
      </c>
      <c r="N661" s="6">
        <v>2614</v>
      </c>
      <c r="O661" s="6" t="s">
        <v>7125</v>
      </c>
      <c r="P661" s="6">
        <v>1</v>
      </c>
      <c r="Q661" s="6" t="s">
        <v>16940</v>
      </c>
      <c r="R661" s="6" t="s">
        <v>16941</v>
      </c>
      <c r="S661" s="6">
        <v>143</v>
      </c>
      <c r="T661" s="6" t="s">
        <v>37</v>
      </c>
      <c r="U661" s="6" t="s">
        <v>56</v>
      </c>
      <c r="V661" s="6" t="s">
        <v>585</v>
      </c>
      <c r="W661" s="7">
        <v>4500000</v>
      </c>
      <c r="X661" s="6">
        <v>2007</v>
      </c>
      <c r="Y661" s="6">
        <v>631</v>
      </c>
      <c r="Z661" s="6">
        <v>7.7</v>
      </c>
      <c r="AA661" s="6">
        <v>2.35</v>
      </c>
      <c r="AB661" s="6">
        <v>13000</v>
      </c>
      <c r="AC661" s="7">
        <f>Table13[[#This Row],[gross]]-Table13[[#This Row],[budget]]</f>
        <v>-3628423</v>
      </c>
    </row>
    <row r="662" spans="1:29" ht="12.75">
      <c r="A662" s="6" t="s">
        <v>28</v>
      </c>
      <c r="B662" s="6" t="s">
        <v>22781</v>
      </c>
      <c r="C662" s="6">
        <v>365</v>
      </c>
      <c r="D662" s="6">
        <v>84</v>
      </c>
      <c r="E662" s="6">
        <v>3</v>
      </c>
      <c r="F662" s="6">
        <v>446</v>
      </c>
      <c r="G662" s="6" t="s">
        <v>5043</v>
      </c>
      <c r="H662" s="6">
        <v>10000</v>
      </c>
      <c r="I662" s="7">
        <v>379122</v>
      </c>
      <c r="J662" s="6" t="s">
        <v>1415</v>
      </c>
      <c r="K662" s="6" t="s">
        <v>300</v>
      </c>
      <c r="L662" s="6" t="s">
        <v>22782</v>
      </c>
      <c r="M662" s="6">
        <v>10143</v>
      </c>
      <c r="N662" s="6">
        <v>12496</v>
      </c>
      <c r="O662" s="6" t="s">
        <v>11386</v>
      </c>
      <c r="P662" s="6">
        <v>0</v>
      </c>
      <c r="Q662" s="6" t="s">
        <v>22783</v>
      </c>
      <c r="R662" s="6" t="s">
        <v>22784</v>
      </c>
      <c r="S662" s="6">
        <v>54</v>
      </c>
      <c r="T662" s="6" t="s">
        <v>37</v>
      </c>
      <c r="U662" s="6" t="s">
        <v>56</v>
      </c>
      <c r="V662" s="6" t="s">
        <v>585</v>
      </c>
      <c r="W662" s="7">
        <v>450000</v>
      </c>
      <c r="X662" s="6">
        <v>2005</v>
      </c>
      <c r="Y662" s="6">
        <v>651</v>
      </c>
      <c r="Z662" s="6">
        <v>7.1</v>
      </c>
      <c r="AA662" s="6">
        <v>2.39</v>
      </c>
      <c r="AB662" s="6">
        <v>0</v>
      </c>
      <c r="AC662" s="7">
        <f>Table13[[#This Row],[gross]]-Table13[[#This Row],[budget]]</f>
        <v>-70878</v>
      </c>
    </row>
    <row r="663" spans="1:29" ht="12.75">
      <c r="A663" s="6" t="s">
        <v>747</v>
      </c>
      <c r="B663" s="6" t="s">
        <v>703</v>
      </c>
      <c r="C663" s="6">
        <v>39</v>
      </c>
      <c r="D663" s="6">
        <v>98</v>
      </c>
      <c r="E663" s="6">
        <v>226</v>
      </c>
      <c r="F663" s="6">
        <v>496</v>
      </c>
      <c r="G663" s="6" t="s">
        <v>3700</v>
      </c>
      <c r="H663" s="6">
        <v>953</v>
      </c>
      <c r="I663" s="7">
        <v>68856263</v>
      </c>
      <c r="J663" s="6" t="s">
        <v>7897</v>
      </c>
      <c r="K663" s="6" t="s">
        <v>8535</v>
      </c>
      <c r="L663" s="6" t="s">
        <v>13382</v>
      </c>
      <c r="M663" s="6">
        <v>69733</v>
      </c>
      <c r="N663" s="6">
        <v>2496</v>
      </c>
      <c r="O663" s="6" t="s">
        <v>13383</v>
      </c>
      <c r="P663" s="6">
        <v>1</v>
      </c>
      <c r="Q663" s="6" t="s">
        <v>13384</v>
      </c>
      <c r="R663" s="6" t="s">
        <v>13385</v>
      </c>
      <c r="S663" s="6">
        <v>97</v>
      </c>
      <c r="T663" s="6" t="s">
        <v>37</v>
      </c>
      <c r="U663" s="6" t="s">
        <v>38</v>
      </c>
      <c r="V663" s="6" t="s">
        <v>95</v>
      </c>
      <c r="W663" s="7">
        <v>15000000</v>
      </c>
      <c r="X663" s="6">
        <v>1993</v>
      </c>
      <c r="Y663" s="6">
        <v>730</v>
      </c>
      <c r="Z663" s="6">
        <v>6.9</v>
      </c>
      <c r="AA663" s="6">
        <v>1.85</v>
      </c>
      <c r="AB663" s="6">
        <v>0</v>
      </c>
      <c r="AC663" s="7">
        <f>Table13[[#This Row],[gross]]-Table13[[#This Row],[budget]]</f>
        <v>53856263</v>
      </c>
    </row>
    <row r="664" spans="1:29" ht="12.75">
      <c r="A664" s="6" t="s">
        <v>28</v>
      </c>
      <c r="B664" s="6" t="s">
        <v>1421</v>
      </c>
      <c r="C664" s="6">
        <v>131</v>
      </c>
      <c r="D664" s="6">
        <v>120</v>
      </c>
      <c r="E664" s="6">
        <v>446</v>
      </c>
      <c r="F664" s="6">
        <v>1000</v>
      </c>
      <c r="G664" s="6" t="s">
        <v>1784</v>
      </c>
      <c r="H664" s="6">
        <v>22000</v>
      </c>
      <c r="I664" s="7">
        <v>44886089</v>
      </c>
      <c r="J664" s="6" t="s">
        <v>2125</v>
      </c>
      <c r="K664" s="6" t="s">
        <v>1746</v>
      </c>
      <c r="L664" s="6" t="s">
        <v>12792</v>
      </c>
      <c r="M664" s="6">
        <v>69576</v>
      </c>
      <c r="N664" s="6">
        <v>40117</v>
      </c>
      <c r="O664" s="6" t="s">
        <v>793</v>
      </c>
      <c r="P664" s="6">
        <v>3</v>
      </c>
      <c r="Q664" s="6" t="s">
        <v>12793</v>
      </c>
      <c r="R664" s="6" t="s">
        <v>12794</v>
      </c>
      <c r="S664" s="6">
        <v>207</v>
      </c>
      <c r="T664" s="6" t="s">
        <v>37</v>
      </c>
      <c r="U664" s="6" t="s">
        <v>38</v>
      </c>
      <c r="V664" s="6" t="s">
        <v>585</v>
      </c>
      <c r="W664" s="7">
        <v>10000000</v>
      </c>
      <c r="X664" s="6">
        <v>1997</v>
      </c>
      <c r="Y664" s="6">
        <v>13000</v>
      </c>
      <c r="Z664" s="6">
        <v>6.9</v>
      </c>
      <c r="AA664" s="6">
        <v>1.85</v>
      </c>
      <c r="AB664" s="6">
        <v>2000</v>
      </c>
      <c r="AC664" s="7">
        <f>Table13[[#This Row],[gross]]-Table13[[#This Row],[budget]]</f>
        <v>34886089</v>
      </c>
    </row>
    <row r="665" spans="1:29" ht="12.75">
      <c r="A665" s="6" t="s">
        <v>28</v>
      </c>
      <c r="B665" s="6" t="s">
        <v>7134</v>
      </c>
      <c r="C665" s="6">
        <v>203</v>
      </c>
      <c r="D665" s="6">
        <v>107</v>
      </c>
      <c r="E665" s="6">
        <v>0</v>
      </c>
      <c r="F665" s="6">
        <v>574</v>
      </c>
      <c r="G665" s="6" t="s">
        <v>4191</v>
      </c>
      <c r="H665" s="6">
        <v>13000</v>
      </c>
      <c r="I665" s="7">
        <v>44867349</v>
      </c>
      <c r="J665" s="6" t="s">
        <v>1752</v>
      </c>
      <c r="K665" s="6" t="s">
        <v>977</v>
      </c>
      <c r="L665" s="6" t="s">
        <v>7135</v>
      </c>
      <c r="M665" s="6">
        <v>75347</v>
      </c>
      <c r="N665" s="6">
        <v>14483</v>
      </c>
      <c r="O665" s="6" t="s">
        <v>3236</v>
      </c>
      <c r="P665" s="6">
        <v>2</v>
      </c>
      <c r="Q665" s="6" t="s">
        <v>7136</v>
      </c>
      <c r="R665" s="6" t="s">
        <v>7137</v>
      </c>
      <c r="S665" s="6">
        <v>176</v>
      </c>
      <c r="T665" s="6" t="s">
        <v>37</v>
      </c>
      <c r="U665" s="6" t="s">
        <v>38</v>
      </c>
      <c r="V665" s="6" t="s">
        <v>585</v>
      </c>
      <c r="W665" s="7">
        <v>37000000</v>
      </c>
      <c r="X665" s="6">
        <v>2010</v>
      </c>
      <c r="Y665" s="6">
        <v>642</v>
      </c>
      <c r="Z665" s="6">
        <v>5.6</v>
      </c>
      <c r="AA665" s="6">
        <v>2.35</v>
      </c>
      <c r="AB665" s="6">
        <v>0</v>
      </c>
      <c r="AC665" s="7">
        <f>Table13[[#This Row],[gross]]-Table13[[#This Row],[budget]]</f>
        <v>7867349</v>
      </c>
    </row>
    <row r="666" spans="1:29" ht="12.75">
      <c r="A666" s="6" t="s">
        <v>28</v>
      </c>
      <c r="B666" s="6" t="s">
        <v>2461</v>
      </c>
      <c r="C666" s="6">
        <v>57</v>
      </c>
      <c r="D666" s="6">
        <v>123</v>
      </c>
      <c r="E666" s="6">
        <v>36</v>
      </c>
      <c r="F666" s="6">
        <v>631</v>
      </c>
      <c r="G666" s="6" t="s">
        <v>2061</v>
      </c>
      <c r="H666" s="6">
        <v>10000</v>
      </c>
      <c r="I666" s="7">
        <v>32051917</v>
      </c>
      <c r="J666" s="6" t="s">
        <v>2142</v>
      </c>
      <c r="K666" s="6" t="s">
        <v>10879</v>
      </c>
      <c r="L666" s="6" t="s">
        <v>10880</v>
      </c>
      <c r="M666" s="6">
        <v>42315</v>
      </c>
      <c r="N666" s="6">
        <v>12338</v>
      </c>
      <c r="O666" s="6" t="s">
        <v>5355</v>
      </c>
      <c r="P666" s="6">
        <v>0</v>
      </c>
      <c r="Q666" s="6" t="s">
        <v>10881</v>
      </c>
      <c r="R666" s="6" t="s">
        <v>10882</v>
      </c>
      <c r="S666" s="6">
        <v>140</v>
      </c>
      <c r="T666" s="6" t="s">
        <v>37</v>
      </c>
      <c r="U666" s="6" t="s">
        <v>38</v>
      </c>
      <c r="V666" s="6" t="s">
        <v>585</v>
      </c>
      <c r="W666" s="7">
        <v>20000000</v>
      </c>
      <c r="X666" s="6">
        <v>1995</v>
      </c>
      <c r="Y666" s="6">
        <v>1000</v>
      </c>
      <c r="Z666" s="6">
        <v>6.6</v>
      </c>
      <c r="AA666" s="6">
        <v>2.35</v>
      </c>
      <c r="AB666" s="6">
        <v>0</v>
      </c>
      <c r="AC666" s="7">
        <f>Table13[[#This Row],[gross]]-Table13[[#This Row],[budget]]</f>
        <v>12051917</v>
      </c>
    </row>
    <row r="667" spans="1:29" ht="12.75">
      <c r="A667" s="6" t="s">
        <v>28</v>
      </c>
      <c r="B667" s="6" t="s">
        <v>14669</v>
      </c>
      <c r="C667" s="6">
        <v>78</v>
      </c>
      <c r="D667" s="6">
        <v>104</v>
      </c>
      <c r="E667" s="6">
        <v>238</v>
      </c>
      <c r="F667" s="6">
        <v>22</v>
      </c>
      <c r="G667" s="6" t="s">
        <v>14670</v>
      </c>
      <c r="H667" s="6">
        <v>60</v>
      </c>
      <c r="I667" s="7">
        <v>352786</v>
      </c>
      <c r="J667" s="6" t="s">
        <v>4296</v>
      </c>
      <c r="K667" s="6" t="s">
        <v>14671</v>
      </c>
      <c r="L667" s="6" t="s">
        <v>14672</v>
      </c>
      <c r="M667" s="6">
        <v>11132</v>
      </c>
      <c r="N667" s="6">
        <v>150</v>
      </c>
      <c r="O667" s="6" t="s">
        <v>14673</v>
      </c>
      <c r="P667" s="6">
        <v>0</v>
      </c>
      <c r="Q667" s="6" t="s">
        <v>14674</v>
      </c>
      <c r="R667" s="6" t="s">
        <v>14675</v>
      </c>
      <c r="S667" s="6">
        <v>86</v>
      </c>
      <c r="T667" s="6" t="s">
        <v>37</v>
      </c>
      <c r="U667" s="6" t="s">
        <v>38</v>
      </c>
      <c r="V667" s="6" t="s">
        <v>39</v>
      </c>
      <c r="W667" s="7">
        <v>11000000</v>
      </c>
      <c r="X667" s="6">
        <v>2006</v>
      </c>
      <c r="Y667" s="6">
        <v>35</v>
      </c>
      <c r="Z667" s="6">
        <v>6.8</v>
      </c>
      <c r="AA667" s="6">
        <v>2.35</v>
      </c>
      <c r="AB667" s="6">
        <v>0</v>
      </c>
      <c r="AC667" s="7">
        <f>Table13[[#This Row],[gross]]-Table13[[#This Row],[budget]]</f>
        <v>-10647214</v>
      </c>
    </row>
    <row r="668" spans="1:29" ht="12.75">
      <c r="A668" s="6" t="s">
        <v>747</v>
      </c>
      <c r="B668" s="6" t="s">
        <v>3176</v>
      </c>
      <c r="C668" s="6">
        <v>310</v>
      </c>
      <c r="D668" s="6">
        <v>100</v>
      </c>
      <c r="E668" s="6">
        <v>253</v>
      </c>
      <c r="F668" s="6">
        <v>57</v>
      </c>
      <c r="G668" s="6" t="s">
        <v>4086</v>
      </c>
      <c r="H668" s="6">
        <v>309</v>
      </c>
      <c r="I668" s="7">
        <v>75280058</v>
      </c>
      <c r="J668" s="6" t="s">
        <v>4087</v>
      </c>
      <c r="K668" s="6" t="s">
        <v>3292</v>
      </c>
      <c r="L668" s="6" t="s">
        <v>4088</v>
      </c>
      <c r="M668" s="6">
        <v>143121</v>
      </c>
      <c r="N668" s="6">
        <v>647</v>
      </c>
      <c r="O668" s="6" t="s">
        <v>4089</v>
      </c>
      <c r="P668" s="6">
        <v>1</v>
      </c>
      <c r="Q668" s="6" t="s">
        <v>4090</v>
      </c>
      <c r="R668" s="6" t="s">
        <v>4091</v>
      </c>
      <c r="S668" s="6">
        <v>279</v>
      </c>
      <c r="T668" s="6" t="s">
        <v>37</v>
      </c>
      <c r="U668" s="6" t="s">
        <v>38</v>
      </c>
      <c r="V668" s="6" t="s">
        <v>95</v>
      </c>
      <c r="W668" s="7">
        <v>60000000</v>
      </c>
      <c r="X668" s="6">
        <v>2009</v>
      </c>
      <c r="Y668" s="6">
        <v>229</v>
      </c>
      <c r="Z668" s="6">
        <v>7.7</v>
      </c>
      <c r="AA668" s="6">
        <v>1.85</v>
      </c>
      <c r="AB668" s="6">
        <v>10000</v>
      </c>
      <c r="AC668" s="7">
        <f>Table13[[#This Row],[gross]]-Table13[[#This Row],[budget]]</f>
        <v>15280058</v>
      </c>
    </row>
    <row r="669" spans="1:29" ht="12.75">
      <c r="A669" s="6" t="s">
        <v>28</v>
      </c>
      <c r="B669" s="6" t="s">
        <v>14563</v>
      </c>
      <c r="C669" s="6">
        <v>62</v>
      </c>
      <c r="D669" s="6">
        <v>86</v>
      </c>
      <c r="E669" s="6">
        <v>5</v>
      </c>
      <c r="F669" s="6">
        <v>532</v>
      </c>
      <c r="G669" s="6" t="s">
        <v>3728</v>
      </c>
      <c r="H669" s="6">
        <v>584</v>
      </c>
      <c r="I669" s="7">
        <v>23978402</v>
      </c>
      <c r="J669" s="6" t="s">
        <v>1009</v>
      </c>
      <c r="K669" s="6" t="s">
        <v>3555</v>
      </c>
      <c r="L669" s="6" t="s">
        <v>14564</v>
      </c>
      <c r="M669" s="6">
        <v>10966</v>
      </c>
      <c r="N669" s="6">
        <v>3850</v>
      </c>
      <c r="O669" s="6" t="s">
        <v>225</v>
      </c>
      <c r="P669" s="6">
        <v>1</v>
      </c>
      <c r="Q669" s="6" t="s">
        <v>14565</v>
      </c>
      <c r="R669" s="6" t="s">
        <v>14566</v>
      </c>
      <c r="S669" s="6">
        <v>100</v>
      </c>
      <c r="T669" s="6" t="s">
        <v>37</v>
      </c>
      <c r="U669" s="6" t="s">
        <v>38</v>
      </c>
      <c r="V669" s="6" t="s">
        <v>39</v>
      </c>
      <c r="W669" s="7">
        <v>11000000</v>
      </c>
      <c r="X669" s="6">
        <v>2001</v>
      </c>
      <c r="Y669" s="6">
        <v>580</v>
      </c>
      <c r="Z669" s="6">
        <v>4.5999999999999996</v>
      </c>
      <c r="AA669" s="6">
        <v>1.85</v>
      </c>
      <c r="AB669" s="6">
        <v>365</v>
      </c>
      <c r="AC669" s="7">
        <f>Table13[[#This Row],[gross]]-Table13[[#This Row],[budget]]</f>
        <v>12978402</v>
      </c>
    </row>
    <row r="670" spans="1:29" ht="12.75">
      <c r="A670" s="6" t="s">
        <v>28</v>
      </c>
      <c r="B670" s="6" t="s">
        <v>255</v>
      </c>
      <c r="C670" s="6">
        <v>267</v>
      </c>
      <c r="D670" s="6">
        <v>77</v>
      </c>
      <c r="E670" s="6">
        <v>13000</v>
      </c>
      <c r="F670" s="6">
        <v>973</v>
      </c>
      <c r="G670" s="6" t="s">
        <v>201</v>
      </c>
      <c r="H670" s="6">
        <v>40000</v>
      </c>
      <c r="I670" s="7">
        <v>53337608</v>
      </c>
      <c r="J670" s="6" t="s">
        <v>8329</v>
      </c>
      <c r="K670" s="6" t="s">
        <v>43</v>
      </c>
      <c r="L670" s="6" t="s">
        <v>8330</v>
      </c>
      <c r="M670" s="6">
        <v>188785</v>
      </c>
      <c r="N670" s="6">
        <v>60683</v>
      </c>
      <c r="O670" s="6" t="s">
        <v>7542</v>
      </c>
      <c r="P670" s="6">
        <v>1</v>
      </c>
      <c r="Q670" s="6" t="s">
        <v>8331</v>
      </c>
      <c r="R670" s="6" t="s">
        <v>8332</v>
      </c>
      <c r="S670" s="6">
        <v>467</v>
      </c>
      <c r="T670" s="6" t="s">
        <v>37</v>
      </c>
      <c r="U670" s="6" t="s">
        <v>38</v>
      </c>
      <c r="V670" s="6" t="s">
        <v>95</v>
      </c>
      <c r="W670" s="7">
        <v>40000000</v>
      </c>
      <c r="X670" s="6">
        <v>2005</v>
      </c>
      <c r="Y670" s="6">
        <v>16000</v>
      </c>
      <c r="Z670" s="6">
        <v>7.4</v>
      </c>
      <c r="AA670" s="6">
        <v>1.85</v>
      </c>
      <c r="AB670" s="6">
        <v>0</v>
      </c>
      <c r="AC670" s="7">
        <f>Table13[[#This Row],[gross]]-Table13[[#This Row],[budget]]</f>
        <v>13337608</v>
      </c>
    </row>
    <row r="671" spans="1:29" ht="12.75">
      <c r="A671" s="6" t="s">
        <v>28</v>
      </c>
      <c r="B671" s="6" t="s">
        <v>11043</v>
      </c>
      <c r="C671" s="6">
        <v>135</v>
      </c>
      <c r="D671" s="6">
        <v>117</v>
      </c>
      <c r="E671" s="6">
        <v>19</v>
      </c>
      <c r="F671" s="6">
        <v>461</v>
      </c>
      <c r="G671" s="6" t="s">
        <v>12949</v>
      </c>
      <c r="H671" s="6">
        <v>3000</v>
      </c>
      <c r="I671" s="7">
        <v>20218921</v>
      </c>
      <c r="J671" s="6" t="s">
        <v>6199</v>
      </c>
      <c r="K671" s="6" t="s">
        <v>4517</v>
      </c>
      <c r="L671" s="6" t="s">
        <v>12950</v>
      </c>
      <c r="M671" s="6">
        <v>14814</v>
      </c>
      <c r="N671" s="6">
        <v>4204</v>
      </c>
      <c r="O671" s="6" t="s">
        <v>3225</v>
      </c>
      <c r="P671" s="6">
        <v>4</v>
      </c>
      <c r="Q671" s="6" t="s">
        <v>12951</v>
      </c>
      <c r="R671" s="6" t="s">
        <v>12952</v>
      </c>
      <c r="S671" s="6">
        <v>114</v>
      </c>
      <c r="T671" s="6" t="s">
        <v>37</v>
      </c>
      <c r="U671" s="6" t="s">
        <v>12953</v>
      </c>
      <c r="V671" s="6" t="s">
        <v>39</v>
      </c>
      <c r="W671" s="7">
        <v>15000000</v>
      </c>
      <c r="X671" s="6">
        <v>2010</v>
      </c>
      <c r="Y671" s="6">
        <v>646</v>
      </c>
      <c r="Z671" s="6">
        <v>6.3</v>
      </c>
      <c r="AA671" s="6">
        <v>2.35</v>
      </c>
      <c r="AB671" s="6">
        <v>0</v>
      </c>
      <c r="AC671" s="7">
        <f>Table13[[#This Row],[gross]]-Table13[[#This Row],[budget]]</f>
        <v>5218921</v>
      </c>
    </row>
    <row r="672" spans="1:29" ht="12.75">
      <c r="A672" s="6" t="s">
        <v>28</v>
      </c>
      <c r="B672" s="6" t="s">
        <v>4008</v>
      </c>
      <c r="C672" s="6">
        <v>166</v>
      </c>
      <c r="D672" s="6">
        <v>113</v>
      </c>
      <c r="E672" s="6">
        <v>0</v>
      </c>
      <c r="F672" s="6">
        <v>721</v>
      </c>
      <c r="G672" s="6" t="s">
        <v>1980</v>
      </c>
      <c r="H672" s="6">
        <v>4000</v>
      </c>
      <c r="I672" s="7">
        <v>109176215</v>
      </c>
      <c r="J672" s="6" t="s">
        <v>1671</v>
      </c>
      <c r="K672" s="6" t="s">
        <v>250</v>
      </c>
      <c r="L672" s="6" t="s">
        <v>4009</v>
      </c>
      <c r="M672" s="6">
        <v>83506</v>
      </c>
      <c r="N672" s="6">
        <v>8172</v>
      </c>
      <c r="O672" s="6" t="s">
        <v>4010</v>
      </c>
      <c r="P672" s="6">
        <v>6</v>
      </c>
      <c r="Q672" s="6" t="s">
        <v>4011</v>
      </c>
      <c r="R672" s="6" t="s">
        <v>4012</v>
      </c>
      <c r="S672" s="6">
        <v>144</v>
      </c>
      <c r="T672" s="6" t="s">
        <v>37</v>
      </c>
      <c r="U672" s="6" t="s">
        <v>38</v>
      </c>
      <c r="V672" s="6" t="s">
        <v>39</v>
      </c>
      <c r="W672" s="7">
        <v>60000000</v>
      </c>
      <c r="X672" s="6">
        <v>2009</v>
      </c>
      <c r="Y672" s="6">
        <v>722</v>
      </c>
      <c r="Z672" s="6">
        <v>5.5</v>
      </c>
      <c r="AA672" s="6">
        <v>1.85</v>
      </c>
      <c r="AB672" s="6">
        <v>0</v>
      </c>
      <c r="AC672" s="7">
        <f>Table13[[#This Row],[gross]]-Table13[[#This Row],[budget]]</f>
        <v>49176215</v>
      </c>
    </row>
    <row r="673" spans="1:29" ht="12.75">
      <c r="A673" s="6" t="s">
        <v>28</v>
      </c>
      <c r="B673" s="6" t="s">
        <v>1015</v>
      </c>
      <c r="C673" s="6">
        <v>65</v>
      </c>
      <c r="D673" s="6">
        <v>116</v>
      </c>
      <c r="E673" s="6">
        <v>380</v>
      </c>
      <c r="F673" s="6">
        <v>826</v>
      </c>
      <c r="G673" s="6" t="s">
        <v>1157</v>
      </c>
      <c r="H673" s="6">
        <v>18000</v>
      </c>
      <c r="I673" s="7">
        <v>58918501</v>
      </c>
      <c r="J673" s="6" t="s">
        <v>5674</v>
      </c>
      <c r="K673" s="6" t="s">
        <v>1727</v>
      </c>
      <c r="L673" s="6" t="s">
        <v>5675</v>
      </c>
      <c r="M673" s="6">
        <v>40126</v>
      </c>
      <c r="N673" s="6">
        <v>33233</v>
      </c>
      <c r="O673" s="6" t="s">
        <v>1319</v>
      </c>
      <c r="P673" s="6">
        <v>1</v>
      </c>
      <c r="Q673" s="6" t="s">
        <v>5676</v>
      </c>
      <c r="R673" s="6" t="s">
        <v>5677</v>
      </c>
      <c r="S673" s="6">
        <v>107</v>
      </c>
      <c r="T673" s="6" t="s">
        <v>37</v>
      </c>
      <c r="U673" s="6" t="s">
        <v>38</v>
      </c>
      <c r="V673" s="6" t="s">
        <v>585</v>
      </c>
      <c r="W673" s="7">
        <v>46000000</v>
      </c>
      <c r="X673" s="6">
        <v>1996</v>
      </c>
      <c r="Y673" s="6">
        <v>13000</v>
      </c>
      <c r="Z673" s="6">
        <v>6.6</v>
      </c>
      <c r="AA673" s="6">
        <v>1.85</v>
      </c>
      <c r="AB673" s="6">
        <v>975</v>
      </c>
      <c r="AC673" s="7">
        <f>Table13[[#This Row],[gross]]-Table13[[#This Row],[budget]]</f>
        <v>12918501</v>
      </c>
    </row>
    <row r="674" spans="1:29" ht="12.75">
      <c r="A674" s="6" t="s">
        <v>28</v>
      </c>
      <c r="B674" s="6" t="s">
        <v>11410</v>
      </c>
      <c r="C674" s="6">
        <v>27</v>
      </c>
      <c r="D674" s="6">
        <v>118</v>
      </c>
      <c r="E674" s="6">
        <v>14</v>
      </c>
      <c r="F674" s="6">
        <v>400</v>
      </c>
      <c r="G674" s="6" t="s">
        <v>3689</v>
      </c>
      <c r="H674" s="6">
        <v>2000</v>
      </c>
      <c r="I674" s="7">
        <v>2246000</v>
      </c>
      <c r="J674" s="6" t="s">
        <v>1634</v>
      </c>
      <c r="K674" s="6" t="s">
        <v>11411</v>
      </c>
      <c r="L674" s="6" t="s">
        <v>11412</v>
      </c>
      <c r="M674" s="6">
        <v>2302</v>
      </c>
      <c r="N674" s="6">
        <v>3384</v>
      </c>
      <c r="O674" s="6" t="s">
        <v>11413</v>
      </c>
      <c r="P674" s="6">
        <v>4</v>
      </c>
      <c r="Q674" s="6" t="s">
        <v>11414</v>
      </c>
      <c r="R674" s="6" t="s">
        <v>11415</v>
      </c>
      <c r="S674" s="6">
        <v>20</v>
      </c>
      <c r="T674" s="6" t="s">
        <v>37</v>
      </c>
      <c r="U674" s="6" t="s">
        <v>38</v>
      </c>
      <c r="V674" s="6" t="s">
        <v>95</v>
      </c>
      <c r="W674" s="7">
        <v>20000000</v>
      </c>
      <c r="X674" s="6">
        <v>2015</v>
      </c>
      <c r="Y674" s="6">
        <v>769</v>
      </c>
      <c r="Z674" s="6">
        <v>7</v>
      </c>
      <c r="AA674" s="6">
        <v>2.35</v>
      </c>
      <c r="AB674" s="6">
        <v>0</v>
      </c>
      <c r="AC674" s="7">
        <f>Table13[[#This Row],[gross]]-Table13[[#This Row],[budget]]</f>
        <v>-17754000</v>
      </c>
    </row>
    <row r="675" spans="1:29" ht="12.75">
      <c r="A675" s="6" t="s">
        <v>28</v>
      </c>
      <c r="B675" s="6" t="s">
        <v>18269</v>
      </c>
      <c r="C675" s="6">
        <v>34</v>
      </c>
      <c r="D675" s="6">
        <v>129</v>
      </c>
      <c r="E675" s="6">
        <v>589</v>
      </c>
      <c r="F675" s="6">
        <v>341</v>
      </c>
      <c r="G675" s="6" t="s">
        <v>18269</v>
      </c>
      <c r="H675" s="6">
        <v>690</v>
      </c>
      <c r="I675" s="7">
        <v>34522221</v>
      </c>
      <c r="J675" s="6" t="s">
        <v>3409</v>
      </c>
      <c r="K675" s="6" t="s">
        <v>20179</v>
      </c>
      <c r="L675" s="6" t="s">
        <v>20180</v>
      </c>
      <c r="M675" s="6">
        <v>15401</v>
      </c>
      <c r="N675" s="6">
        <v>2300</v>
      </c>
      <c r="O675" s="6" t="s">
        <v>20181</v>
      </c>
      <c r="P675" s="6">
        <v>7</v>
      </c>
      <c r="Q675" s="6" t="s">
        <v>20182</v>
      </c>
      <c r="R675" s="6" t="s">
        <v>20183</v>
      </c>
      <c r="S675" s="6">
        <v>175</v>
      </c>
      <c r="T675" s="6" t="s">
        <v>37</v>
      </c>
      <c r="U675" s="6" t="s">
        <v>38</v>
      </c>
      <c r="V675" s="6" t="s">
        <v>39</v>
      </c>
      <c r="W675" s="7">
        <v>2000000</v>
      </c>
      <c r="X675" s="6">
        <v>2011</v>
      </c>
      <c r="Y675" s="6">
        <v>589</v>
      </c>
      <c r="Z675" s="6">
        <v>7</v>
      </c>
      <c r="AA675" s="6">
        <v>2.35</v>
      </c>
      <c r="AB675" s="6">
        <v>10000</v>
      </c>
      <c r="AC675" s="7">
        <f>Table13[[#This Row],[gross]]-Table13[[#This Row],[budget]]</f>
        <v>32522221</v>
      </c>
    </row>
    <row r="676" spans="1:29" ht="12.75">
      <c r="A676" s="6" t="s">
        <v>28</v>
      </c>
      <c r="B676" s="6" t="s">
        <v>4080</v>
      </c>
      <c r="C676" s="6">
        <v>155</v>
      </c>
      <c r="D676" s="6">
        <v>107</v>
      </c>
      <c r="E676" s="6">
        <v>18</v>
      </c>
      <c r="F676" s="6">
        <v>560</v>
      </c>
      <c r="G676" s="6" t="s">
        <v>5787</v>
      </c>
      <c r="H676" s="6">
        <v>811</v>
      </c>
      <c r="I676" s="7">
        <v>60786269</v>
      </c>
      <c r="J676" s="6" t="s">
        <v>5788</v>
      </c>
      <c r="K676" s="6" t="s">
        <v>5625</v>
      </c>
      <c r="L676" s="6" t="s">
        <v>5789</v>
      </c>
      <c r="M676" s="6">
        <v>90539</v>
      </c>
      <c r="N676" s="6">
        <v>3106</v>
      </c>
      <c r="O676" s="6" t="s">
        <v>5790</v>
      </c>
      <c r="P676" s="6">
        <v>5</v>
      </c>
      <c r="Q676" s="6" t="s">
        <v>5791</v>
      </c>
      <c r="R676" s="6" t="s">
        <v>5792</v>
      </c>
      <c r="S676" s="6">
        <v>379</v>
      </c>
      <c r="T676" s="6" t="s">
        <v>37</v>
      </c>
      <c r="U676" s="6" t="s">
        <v>38</v>
      </c>
      <c r="V676" s="6" t="s">
        <v>39</v>
      </c>
      <c r="W676" s="7">
        <v>45000000</v>
      </c>
      <c r="X676" s="6">
        <v>2000</v>
      </c>
      <c r="Y676" s="6">
        <v>625</v>
      </c>
      <c r="Z676" s="6">
        <v>5.6</v>
      </c>
      <c r="AA676" s="6">
        <v>2.35</v>
      </c>
      <c r="AB676" s="6">
        <v>0</v>
      </c>
      <c r="AC676" s="7">
        <f>Table13[[#This Row],[gross]]-Table13[[#This Row],[budget]]</f>
        <v>15786269</v>
      </c>
    </row>
    <row r="677" spans="1:29" ht="12.75">
      <c r="A677" s="6" t="s">
        <v>28</v>
      </c>
      <c r="B677" s="6" t="s">
        <v>3444</v>
      </c>
      <c r="C677" s="6">
        <v>109</v>
      </c>
      <c r="D677" s="6">
        <v>101</v>
      </c>
      <c r="E677" s="6">
        <v>43</v>
      </c>
      <c r="F677" s="6">
        <v>432</v>
      </c>
      <c r="G677" s="6" t="s">
        <v>1736</v>
      </c>
      <c r="H677" s="6">
        <v>5000</v>
      </c>
      <c r="I677" s="7">
        <v>34604054</v>
      </c>
      <c r="J677" s="6" t="s">
        <v>464</v>
      </c>
      <c r="K677" s="6" t="s">
        <v>502</v>
      </c>
      <c r="L677" s="6" t="s">
        <v>9620</v>
      </c>
      <c r="M677" s="6">
        <v>34942</v>
      </c>
      <c r="N677" s="6">
        <v>6867</v>
      </c>
      <c r="O677" s="6" t="s">
        <v>9621</v>
      </c>
      <c r="P677" s="6">
        <v>2</v>
      </c>
      <c r="Q677" s="6" t="s">
        <v>9622</v>
      </c>
      <c r="R677" s="6" t="s">
        <v>9623</v>
      </c>
      <c r="S677" s="6">
        <v>185</v>
      </c>
      <c r="T677" s="6" t="s">
        <v>37</v>
      </c>
      <c r="U677" s="6" t="s">
        <v>38</v>
      </c>
      <c r="V677" s="6" t="s">
        <v>585</v>
      </c>
      <c r="W677" s="7">
        <v>30000000</v>
      </c>
      <c r="X677" s="6">
        <v>2003</v>
      </c>
      <c r="Y677" s="6">
        <v>618</v>
      </c>
      <c r="Z677" s="6">
        <v>5.8</v>
      </c>
      <c r="AA677" s="6">
        <v>2.35</v>
      </c>
      <c r="AB677" s="6">
        <v>1000</v>
      </c>
      <c r="AC677" s="7">
        <f>Table13[[#This Row],[gross]]-Table13[[#This Row],[budget]]</f>
        <v>4604054</v>
      </c>
    </row>
    <row r="678" spans="1:29" ht="12.75">
      <c r="A678" s="6" t="s">
        <v>28</v>
      </c>
      <c r="B678" s="6" t="s">
        <v>8015</v>
      </c>
      <c r="C678" s="6">
        <v>70</v>
      </c>
      <c r="D678" s="6">
        <v>132</v>
      </c>
      <c r="E678" s="6">
        <v>0</v>
      </c>
      <c r="F678" s="6">
        <v>876</v>
      </c>
      <c r="G678" s="6" t="s">
        <v>2535</v>
      </c>
      <c r="H678" s="6">
        <v>13000</v>
      </c>
      <c r="I678" s="7">
        <v>2899970</v>
      </c>
      <c r="J678" s="6" t="s">
        <v>3409</v>
      </c>
      <c r="K678" s="6" t="s">
        <v>547</v>
      </c>
      <c r="L678" s="6" t="s">
        <v>8016</v>
      </c>
      <c r="M678" s="6">
        <v>8039</v>
      </c>
      <c r="N678" s="6">
        <v>16878</v>
      </c>
      <c r="O678" s="6" t="s">
        <v>2933</v>
      </c>
      <c r="P678" s="6">
        <v>2</v>
      </c>
      <c r="Q678" s="6" t="s">
        <v>8017</v>
      </c>
      <c r="R678" s="6" t="s">
        <v>8018</v>
      </c>
      <c r="S678" s="6">
        <v>161</v>
      </c>
      <c r="T678" s="6" t="s">
        <v>37</v>
      </c>
      <c r="U678" s="6" t="s">
        <v>38</v>
      </c>
      <c r="V678" s="6" t="s">
        <v>585</v>
      </c>
      <c r="W678" s="7">
        <v>32000000</v>
      </c>
      <c r="X678" s="6">
        <v>1999</v>
      </c>
      <c r="Y678" s="6">
        <v>898</v>
      </c>
      <c r="Z678" s="6">
        <v>6.9</v>
      </c>
      <c r="AA678" s="6">
        <v>2.35</v>
      </c>
      <c r="AB678" s="6">
        <v>625</v>
      </c>
      <c r="AC678" s="7">
        <f>Table13[[#This Row],[gross]]-Table13[[#This Row],[budget]]</f>
        <v>-29100030</v>
      </c>
    </row>
    <row r="679" spans="1:29" ht="12.75">
      <c r="A679" s="6" t="s">
        <v>28</v>
      </c>
      <c r="B679" s="6" t="s">
        <v>4531</v>
      </c>
      <c r="C679" s="6">
        <v>170</v>
      </c>
      <c r="D679" s="6">
        <v>93</v>
      </c>
      <c r="E679" s="6">
        <v>83</v>
      </c>
      <c r="F679" s="6">
        <v>501</v>
      </c>
      <c r="G679" s="6" t="s">
        <v>11256</v>
      </c>
      <c r="H679" s="6">
        <v>26000</v>
      </c>
      <c r="I679" s="7">
        <v>27829874</v>
      </c>
      <c r="J679" s="6" t="s">
        <v>334</v>
      </c>
      <c r="K679" s="6" t="s">
        <v>335</v>
      </c>
      <c r="L679" s="6" t="s">
        <v>14207</v>
      </c>
      <c r="M679" s="6">
        <v>196422</v>
      </c>
      <c r="N679" s="6">
        <v>28767</v>
      </c>
      <c r="O679" s="6" t="s">
        <v>2731</v>
      </c>
      <c r="P679" s="6">
        <v>1</v>
      </c>
      <c r="Q679" s="6" t="s">
        <v>14208</v>
      </c>
      <c r="R679" s="6" t="s">
        <v>14209</v>
      </c>
      <c r="S679" s="6">
        <v>444</v>
      </c>
      <c r="T679" s="6" t="s">
        <v>37</v>
      </c>
      <c r="U679" s="6" t="s">
        <v>38</v>
      </c>
      <c r="V679" s="6" t="s">
        <v>585</v>
      </c>
      <c r="W679" s="7">
        <v>12000000</v>
      </c>
      <c r="X679" s="6">
        <v>2006</v>
      </c>
      <c r="Y679" s="6">
        <v>725</v>
      </c>
      <c r="Z679" s="6">
        <v>7</v>
      </c>
      <c r="AA679" s="6">
        <v>1.78</v>
      </c>
      <c r="AB679" s="6">
        <v>0</v>
      </c>
      <c r="AC679" s="7">
        <f>Table13[[#This Row],[gross]]-Table13[[#This Row],[budget]]</f>
        <v>15829874</v>
      </c>
    </row>
    <row r="680" spans="1:29" ht="12.75">
      <c r="A680" s="6" t="s">
        <v>28</v>
      </c>
      <c r="B680" s="6" t="s">
        <v>4531</v>
      </c>
      <c r="C680" s="6">
        <v>150</v>
      </c>
      <c r="D680" s="6">
        <v>96</v>
      </c>
      <c r="E680" s="6">
        <v>83</v>
      </c>
      <c r="F680" s="6">
        <v>926</v>
      </c>
      <c r="G680" s="6" t="s">
        <v>379</v>
      </c>
      <c r="H680" s="6">
        <v>26000</v>
      </c>
      <c r="I680" s="7">
        <v>13630226</v>
      </c>
      <c r="J680" s="6" t="s">
        <v>1401</v>
      </c>
      <c r="K680" s="6" t="s">
        <v>335</v>
      </c>
      <c r="L680" s="6" t="s">
        <v>11177</v>
      </c>
      <c r="M680" s="6">
        <v>112516</v>
      </c>
      <c r="N680" s="6">
        <v>30541</v>
      </c>
      <c r="O680" s="6" t="s">
        <v>4646</v>
      </c>
      <c r="P680" s="6">
        <v>0</v>
      </c>
      <c r="Q680" s="6" t="s">
        <v>11178</v>
      </c>
      <c r="R680" s="6" t="s">
        <v>11179</v>
      </c>
      <c r="S680" s="6">
        <v>223</v>
      </c>
      <c r="T680" s="6" t="s">
        <v>37</v>
      </c>
      <c r="U680" s="6" t="s">
        <v>38</v>
      </c>
      <c r="V680" s="6" t="s">
        <v>585</v>
      </c>
      <c r="W680" s="7">
        <v>20000000</v>
      </c>
      <c r="X680" s="6">
        <v>2009</v>
      </c>
      <c r="Y680" s="6">
        <v>968</v>
      </c>
      <c r="Z680" s="6">
        <v>6.2</v>
      </c>
      <c r="AA680" s="6">
        <v>1.85</v>
      </c>
      <c r="AB680" s="6">
        <v>0</v>
      </c>
      <c r="AC680" s="7">
        <f>Table13[[#This Row],[gross]]-Table13[[#This Row],[budget]]</f>
        <v>-6369774</v>
      </c>
    </row>
    <row r="681" spans="1:29" ht="12.75">
      <c r="A681" s="6" t="s">
        <v>28</v>
      </c>
      <c r="B681" s="6" t="s">
        <v>8508</v>
      </c>
      <c r="C681" s="6">
        <v>287</v>
      </c>
      <c r="D681" s="6">
        <v>115</v>
      </c>
      <c r="E681" s="6">
        <v>549</v>
      </c>
      <c r="F681" s="6">
        <v>911</v>
      </c>
      <c r="G681" s="6" t="s">
        <v>3077</v>
      </c>
      <c r="H681" s="6">
        <v>3000</v>
      </c>
      <c r="I681" s="7">
        <v>54557348</v>
      </c>
      <c r="J681" s="6" t="s">
        <v>2125</v>
      </c>
      <c r="K681" s="6" t="s">
        <v>252</v>
      </c>
      <c r="L681" s="6" t="s">
        <v>15200</v>
      </c>
      <c r="M681" s="6">
        <v>361169</v>
      </c>
      <c r="N681" s="6">
        <v>5732</v>
      </c>
      <c r="O681" s="6" t="s">
        <v>5165</v>
      </c>
      <c r="P681" s="6">
        <v>0</v>
      </c>
      <c r="Q681" s="6" t="s">
        <v>15201</v>
      </c>
      <c r="R681" s="6" t="s">
        <v>15202</v>
      </c>
      <c r="S681" s="6">
        <v>1624</v>
      </c>
      <c r="T681" s="6" t="s">
        <v>37</v>
      </c>
      <c r="U681" s="6" t="s">
        <v>767</v>
      </c>
      <c r="V681" s="6" t="s">
        <v>585</v>
      </c>
      <c r="W681" s="7">
        <v>6500000</v>
      </c>
      <c r="X681" s="6">
        <v>2004</v>
      </c>
      <c r="Y681" s="6">
        <v>912</v>
      </c>
      <c r="Z681" s="6">
        <v>7.9</v>
      </c>
      <c r="AA681" s="6">
        <v>2.35</v>
      </c>
      <c r="AB681" s="6">
        <v>18000</v>
      </c>
      <c r="AC681" s="7">
        <f>Table13[[#This Row],[gross]]-Table13[[#This Row],[budget]]</f>
        <v>48057348</v>
      </c>
    </row>
    <row r="682" spans="1:29" ht="12.75">
      <c r="A682" s="6" t="s">
        <v>28</v>
      </c>
      <c r="B682" s="6" t="s">
        <v>4893</v>
      </c>
      <c r="C682" s="6">
        <v>273</v>
      </c>
      <c r="D682" s="6">
        <v>112</v>
      </c>
      <c r="E682" s="6">
        <v>108</v>
      </c>
      <c r="F682" s="6">
        <v>175</v>
      </c>
      <c r="G682" s="6" t="s">
        <v>7032</v>
      </c>
      <c r="H682" s="6">
        <v>12000</v>
      </c>
      <c r="I682" s="7">
        <v>39462438</v>
      </c>
      <c r="J682" s="6" t="s">
        <v>7837</v>
      </c>
      <c r="K682" s="6" t="s">
        <v>301</v>
      </c>
      <c r="L682" s="6" t="s">
        <v>15840</v>
      </c>
      <c r="M682" s="6">
        <v>67760</v>
      </c>
      <c r="N682" s="6">
        <v>13172</v>
      </c>
      <c r="O682" s="6" t="s">
        <v>15841</v>
      </c>
      <c r="P682" s="6">
        <v>0</v>
      </c>
      <c r="Q682" s="6" t="s">
        <v>15842</v>
      </c>
      <c r="R682" s="6" t="s">
        <v>15843</v>
      </c>
      <c r="S682" s="6">
        <v>226</v>
      </c>
      <c r="T682" s="6" t="s">
        <v>37</v>
      </c>
      <c r="U682" s="6" t="s">
        <v>38</v>
      </c>
      <c r="V682" s="6" t="s">
        <v>585</v>
      </c>
      <c r="W682" s="7">
        <v>7000000</v>
      </c>
      <c r="X682" s="6">
        <v>2009</v>
      </c>
      <c r="Y682" s="6">
        <v>628</v>
      </c>
      <c r="Z682" s="6">
        <v>7.3</v>
      </c>
      <c r="AA682" s="6">
        <v>2.35</v>
      </c>
      <c r="AB682" s="6">
        <v>0</v>
      </c>
      <c r="AC682" s="7">
        <f>Table13[[#This Row],[gross]]-Table13[[#This Row],[budget]]</f>
        <v>32462438</v>
      </c>
    </row>
    <row r="683" spans="1:29" ht="12.75">
      <c r="A683" s="6" t="s">
        <v>28</v>
      </c>
      <c r="B683" s="6" t="s">
        <v>13191</v>
      </c>
      <c r="C683" s="6">
        <v>28</v>
      </c>
      <c r="D683" s="6">
        <v>111</v>
      </c>
      <c r="E683" s="6">
        <v>0</v>
      </c>
      <c r="F683" s="6">
        <v>617</v>
      </c>
      <c r="G683" s="6" t="s">
        <v>3918</v>
      </c>
      <c r="H683" s="6">
        <v>783</v>
      </c>
      <c r="I683" s="7">
        <v>1954202</v>
      </c>
      <c r="J683" s="6" t="s">
        <v>9193</v>
      </c>
      <c r="K683" s="6" t="s">
        <v>3788</v>
      </c>
      <c r="L683" s="6" t="s">
        <v>13192</v>
      </c>
      <c r="M683" s="6">
        <v>5917</v>
      </c>
      <c r="N683" s="6">
        <v>4834</v>
      </c>
      <c r="O683" s="6" t="s">
        <v>1469</v>
      </c>
      <c r="P683" s="6">
        <v>0</v>
      </c>
      <c r="Q683" s="6" t="s">
        <v>13193</v>
      </c>
      <c r="R683" s="6" t="s">
        <v>13194</v>
      </c>
      <c r="S683" s="6">
        <v>71</v>
      </c>
      <c r="T683" s="6" t="s">
        <v>37</v>
      </c>
      <c r="U683" s="6" t="s">
        <v>38</v>
      </c>
      <c r="V683" s="6" t="s">
        <v>39</v>
      </c>
      <c r="W683" s="7">
        <v>15000000</v>
      </c>
      <c r="X683" s="6">
        <v>1999</v>
      </c>
      <c r="Y683" s="6">
        <v>664</v>
      </c>
      <c r="Z683" s="6">
        <v>6.3</v>
      </c>
      <c r="AA683" s="6">
        <v>2.35</v>
      </c>
      <c r="AB683" s="6">
        <v>391</v>
      </c>
      <c r="AC683" s="7">
        <f>Table13[[#This Row],[gross]]-Table13[[#This Row],[budget]]</f>
        <v>-13045798</v>
      </c>
    </row>
    <row r="684" spans="1:29" ht="12.75">
      <c r="A684" s="6" t="s">
        <v>28</v>
      </c>
      <c r="B684" s="6" t="s">
        <v>3739</v>
      </c>
      <c r="C684" s="6">
        <v>310</v>
      </c>
      <c r="D684" s="6">
        <v>118</v>
      </c>
      <c r="E684" s="6">
        <v>43</v>
      </c>
      <c r="F684" s="6">
        <v>7000</v>
      </c>
      <c r="G684" s="6" t="s">
        <v>182</v>
      </c>
      <c r="H684" s="6">
        <v>33000</v>
      </c>
      <c r="I684" s="7">
        <v>84244877</v>
      </c>
      <c r="J684" s="6" t="s">
        <v>1415</v>
      </c>
      <c r="K684" s="6" t="s">
        <v>4213</v>
      </c>
      <c r="L684" s="6" t="s">
        <v>5108</v>
      </c>
      <c r="M684" s="6">
        <v>375456</v>
      </c>
      <c r="N684" s="6">
        <v>57426</v>
      </c>
      <c r="O684" s="6" t="s">
        <v>518</v>
      </c>
      <c r="P684" s="6">
        <v>7</v>
      </c>
      <c r="Q684" s="6" t="s">
        <v>5109</v>
      </c>
      <c r="R684" s="6" t="s">
        <v>5110</v>
      </c>
      <c r="S684" s="6">
        <v>292</v>
      </c>
      <c r="T684" s="6" t="s">
        <v>37</v>
      </c>
      <c r="U684" s="6" t="s">
        <v>38</v>
      </c>
      <c r="V684" s="6" t="s">
        <v>39</v>
      </c>
      <c r="W684" s="7">
        <v>50000000</v>
      </c>
      <c r="X684" s="6">
        <v>2011</v>
      </c>
      <c r="Y684" s="6">
        <v>15000</v>
      </c>
      <c r="Z684" s="6">
        <v>7.4</v>
      </c>
      <c r="AA684" s="6">
        <v>2.39</v>
      </c>
      <c r="AB684" s="6">
        <v>44000</v>
      </c>
      <c r="AC684" s="7">
        <f>Table13[[#This Row],[gross]]-Table13[[#This Row],[budget]]</f>
        <v>34244877</v>
      </c>
    </row>
    <row r="685" spans="1:29" ht="12.75">
      <c r="A685" s="6" t="s">
        <v>28</v>
      </c>
      <c r="B685" s="6" t="s">
        <v>5408</v>
      </c>
      <c r="C685" s="6">
        <v>84</v>
      </c>
      <c r="D685" s="6">
        <v>135</v>
      </c>
      <c r="E685" s="6">
        <v>134</v>
      </c>
      <c r="F685" s="6">
        <v>525</v>
      </c>
      <c r="G685" s="6" t="s">
        <v>3714</v>
      </c>
      <c r="H685" s="6">
        <v>4000</v>
      </c>
      <c r="I685" s="7">
        <v>16929123</v>
      </c>
      <c r="J685" s="6" t="s">
        <v>214</v>
      </c>
      <c r="K685" s="6" t="s">
        <v>84</v>
      </c>
      <c r="L685" s="6" t="s">
        <v>13767</v>
      </c>
      <c r="M685" s="6">
        <v>21406</v>
      </c>
      <c r="N685" s="6">
        <v>6214</v>
      </c>
      <c r="O685" s="6" t="s">
        <v>13768</v>
      </c>
      <c r="P685" s="6">
        <v>2</v>
      </c>
      <c r="Q685" s="6" t="s">
        <v>13769</v>
      </c>
      <c r="R685" s="6" t="s">
        <v>13770</v>
      </c>
      <c r="S685" s="6">
        <v>169</v>
      </c>
      <c r="T685" s="6" t="s">
        <v>37</v>
      </c>
      <c r="U685" s="6" t="s">
        <v>38</v>
      </c>
      <c r="V685" s="6" t="s">
        <v>39</v>
      </c>
      <c r="W685" s="7">
        <v>14000000</v>
      </c>
      <c r="X685" s="6">
        <v>2001</v>
      </c>
      <c r="Y685" s="6">
        <v>1000</v>
      </c>
      <c r="Z685" s="6">
        <v>6.5</v>
      </c>
      <c r="AA685" s="6">
        <v>1.85</v>
      </c>
      <c r="AB685" s="6">
        <v>0</v>
      </c>
      <c r="AC685" s="7">
        <f>Table13[[#This Row],[gross]]-Table13[[#This Row],[budget]]</f>
        <v>2929123</v>
      </c>
    </row>
    <row r="686" spans="1:29" ht="12.75">
      <c r="A686" s="6" t="s">
        <v>28</v>
      </c>
      <c r="B686" s="6" t="s">
        <v>21850</v>
      </c>
      <c r="C686" s="6">
        <v>36</v>
      </c>
      <c r="D686" s="6">
        <v>97</v>
      </c>
      <c r="E686" s="6">
        <v>4</v>
      </c>
      <c r="F686" s="6">
        <v>150</v>
      </c>
      <c r="G686" s="6" t="s">
        <v>21851</v>
      </c>
      <c r="H686" s="6">
        <v>446</v>
      </c>
      <c r="I686" s="7">
        <v>62480</v>
      </c>
      <c r="J686" s="6" t="s">
        <v>1849</v>
      </c>
      <c r="K686" s="6" t="s">
        <v>11386</v>
      </c>
      <c r="L686" s="6" t="s">
        <v>21852</v>
      </c>
      <c r="M686" s="6">
        <v>1048</v>
      </c>
      <c r="N686" s="6">
        <v>928</v>
      </c>
      <c r="O686" s="6" t="s">
        <v>21853</v>
      </c>
      <c r="P686" s="6">
        <v>1</v>
      </c>
      <c r="Q686" s="6" t="s">
        <v>21854</v>
      </c>
      <c r="R686" s="6" t="s">
        <v>21855</v>
      </c>
      <c r="S686" s="6">
        <v>7</v>
      </c>
      <c r="T686" s="6" t="s">
        <v>37</v>
      </c>
      <c r="U686" s="6" t="s">
        <v>38</v>
      </c>
      <c r="V686" s="6" t="s">
        <v>585</v>
      </c>
      <c r="W686" s="7">
        <v>1000000</v>
      </c>
      <c r="X686" s="6">
        <v>2015</v>
      </c>
      <c r="Y686" s="6">
        <v>171</v>
      </c>
      <c r="Z686" s="6">
        <v>5.5</v>
      </c>
      <c r="AA686" s="6">
        <v>2.39</v>
      </c>
      <c r="AB686" s="6">
        <v>793</v>
      </c>
      <c r="AC686" s="7">
        <f>Table13[[#This Row],[gross]]-Table13[[#This Row],[budget]]</f>
        <v>-937520</v>
      </c>
    </row>
    <row r="687" spans="1:29" ht="12.75">
      <c r="A687" s="6" t="s">
        <v>28</v>
      </c>
      <c r="B687" s="6" t="s">
        <v>7100</v>
      </c>
      <c r="C687" s="6">
        <v>437</v>
      </c>
      <c r="D687" s="6">
        <v>133</v>
      </c>
      <c r="E687" s="6">
        <v>0</v>
      </c>
      <c r="F687" s="6">
        <v>531</v>
      </c>
      <c r="G687" s="6" t="s">
        <v>7101</v>
      </c>
      <c r="H687" s="6">
        <v>13000</v>
      </c>
      <c r="I687" s="7">
        <v>109712885</v>
      </c>
      <c r="J687" s="6" t="s">
        <v>3794</v>
      </c>
      <c r="K687" s="6" t="s">
        <v>1784</v>
      </c>
      <c r="L687" s="6" t="s">
        <v>7102</v>
      </c>
      <c r="M687" s="6">
        <v>146708</v>
      </c>
      <c r="N687" s="6">
        <v>15106</v>
      </c>
      <c r="O687" s="6" t="s">
        <v>3589</v>
      </c>
      <c r="P687" s="6">
        <v>1</v>
      </c>
      <c r="Q687" s="6" t="s">
        <v>7103</v>
      </c>
      <c r="R687" s="6" t="s">
        <v>7104</v>
      </c>
      <c r="S687" s="6">
        <v>362</v>
      </c>
      <c r="T687" s="6" t="s">
        <v>37</v>
      </c>
      <c r="U687" s="6" t="s">
        <v>38</v>
      </c>
      <c r="V687" s="6" t="s">
        <v>39</v>
      </c>
      <c r="W687" s="7">
        <v>35000000</v>
      </c>
      <c r="X687" s="6">
        <v>2015</v>
      </c>
      <c r="Y687" s="6">
        <v>597</v>
      </c>
      <c r="Z687" s="6">
        <v>7.7</v>
      </c>
      <c r="AA687" s="6">
        <v>2.35</v>
      </c>
      <c r="AB687" s="6">
        <v>70000</v>
      </c>
      <c r="AC687" s="7">
        <f>Table13[[#This Row],[gross]]-Table13[[#This Row],[budget]]</f>
        <v>74712885</v>
      </c>
    </row>
    <row r="688" spans="1:29" ht="12.75">
      <c r="A688" s="6" t="s">
        <v>28</v>
      </c>
      <c r="B688" s="6" t="s">
        <v>18889</v>
      </c>
      <c r="C688" s="6">
        <v>95</v>
      </c>
      <c r="D688" s="6">
        <v>85</v>
      </c>
      <c r="E688" s="6">
        <v>10</v>
      </c>
      <c r="F688" s="6">
        <v>178</v>
      </c>
      <c r="G688" s="6" t="s">
        <v>4698</v>
      </c>
      <c r="H688" s="6">
        <v>3000</v>
      </c>
      <c r="I688" s="7">
        <v>14000000</v>
      </c>
      <c r="J688" s="6" t="s">
        <v>8066</v>
      </c>
      <c r="K688" s="6" t="s">
        <v>8011</v>
      </c>
      <c r="L688" s="6" t="s">
        <v>18890</v>
      </c>
      <c r="M688" s="6">
        <v>15956</v>
      </c>
      <c r="N688" s="6">
        <v>3617</v>
      </c>
      <c r="O688" s="6" t="s">
        <v>18444</v>
      </c>
      <c r="P688" s="6">
        <v>0</v>
      </c>
      <c r="Q688" s="6" t="s">
        <v>18891</v>
      </c>
      <c r="R688" s="6" t="s">
        <v>18892</v>
      </c>
      <c r="S688" s="6">
        <v>118</v>
      </c>
      <c r="T688" s="6" t="s">
        <v>37</v>
      </c>
      <c r="U688" s="6" t="s">
        <v>38</v>
      </c>
      <c r="V688" s="6" t="s">
        <v>585</v>
      </c>
      <c r="W688" s="7">
        <v>3500000</v>
      </c>
      <c r="X688" s="6">
        <v>1987</v>
      </c>
      <c r="Y688" s="6">
        <v>273</v>
      </c>
      <c r="Z688" s="6">
        <v>6</v>
      </c>
      <c r="AA688" s="6">
        <v>1.85</v>
      </c>
      <c r="AB688" s="6">
        <v>1000</v>
      </c>
      <c r="AC688" s="7">
        <f>Table13[[#This Row],[gross]]-Table13[[#This Row],[budget]]</f>
        <v>10500000</v>
      </c>
    </row>
    <row r="689" spans="1:29" ht="12.75">
      <c r="A689" s="6" t="s">
        <v>28</v>
      </c>
      <c r="B689" s="6" t="s">
        <v>8040</v>
      </c>
      <c r="C689" s="6">
        <v>130</v>
      </c>
      <c r="D689" s="6">
        <v>113</v>
      </c>
      <c r="E689" s="6">
        <v>34</v>
      </c>
      <c r="F689" s="6">
        <v>24</v>
      </c>
      <c r="G689" s="6" t="s">
        <v>1190</v>
      </c>
      <c r="H689" s="6">
        <v>10000</v>
      </c>
      <c r="I689" s="7">
        <v>14268533</v>
      </c>
      <c r="J689" s="6" t="s">
        <v>8041</v>
      </c>
      <c r="K689" s="6" t="s">
        <v>440</v>
      </c>
      <c r="L689" s="6" t="s">
        <v>8042</v>
      </c>
      <c r="M689" s="6">
        <v>17319</v>
      </c>
      <c r="N689" s="6">
        <v>10910</v>
      </c>
      <c r="O689" s="6" t="s">
        <v>8043</v>
      </c>
      <c r="P689" s="6">
        <v>2</v>
      </c>
      <c r="Q689" s="6" t="s">
        <v>8044</v>
      </c>
      <c r="R689" s="6" t="s">
        <v>8045</v>
      </c>
      <c r="S689" s="6">
        <v>100</v>
      </c>
      <c r="T689" s="6" t="s">
        <v>37</v>
      </c>
      <c r="U689" s="6" t="s">
        <v>56</v>
      </c>
      <c r="V689" s="6" t="s">
        <v>585</v>
      </c>
      <c r="W689" s="7">
        <v>31500000</v>
      </c>
      <c r="X689" s="6">
        <v>2016</v>
      </c>
      <c r="Y689" s="6">
        <v>877</v>
      </c>
      <c r="Z689" s="6">
        <v>6.3</v>
      </c>
      <c r="AA689" s="6">
        <v>2.35</v>
      </c>
      <c r="AB689" s="6">
        <v>0</v>
      </c>
      <c r="AC689" s="7">
        <f>Table13[[#This Row],[gross]]-Table13[[#This Row],[budget]]</f>
        <v>-17231467</v>
      </c>
    </row>
    <row r="690" spans="1:29" ht="12.75">
      <c r="A690" s="6" t="s">
        <v>28</v>
      </c>
      <c r="B690" s="6" t="s">
        <v>1739</v>
      </c>
      <c r="C690" s="6">
        <v>82</v>
      </c>
      <c r="D690" s="6">
        <v>123</v>
      </c>
      <c r="E690" s="6">
        <v>12000</v>
      </c>
      <c r="F690" s="6">
        <v>665</v>
      </c>
      <c r="G690" s="6" t="s">
        <v>2824</v>
      </c>
      <c r="H690" s="6">
        <v>18000</v>
      </c>
      <c r="I690" s="7">
        <v>91400000</v>
      </c>
      <c r="J690" s="6" t="s">
        <v>1910</v>
      </c>
      <c r="K690" s="6" t="s">
        <v>1727</v>
      </c>
      <c r="L690" s="6" t="s">
        <v>4624</v>
      </c>
      <c r="M690" s="6">
        <v>81026</v>
      </c>
      <c r="N690" s="6">
        <v>30132</v>
      </c>
      <c r="O690" s="6" t="s">
        <v>4625</v>
      </c>
      <c r="P690" s="6">
        <v>0</v>
      </c>
      <c r="Q690" s="6" t="s">
        <v>4626</v>
      </c>
      <c r="R690" s="6" t="s">
        <v>4627</v>
      </c>
      <c r="S690" s="6">
        <v>194</v>
      </c>
      <c r="T690" s="6" t="s">
        <v>37</v>
      </c>
      <c r="U690" s="6" t="s">
        <v>38</v>
      </c>
      <c r="V690" s="6" t="s">
        <v>585</v>
      </c>
      <c r="W690" s="7">
        <v>53000000</v>
      </c>
      <c r="X690" s="6">
        <v>1995</v>
      </c>
      <c r="Y690" s="6">
        <v>10000</v>
      </c>
      <c r="Z690" s="6">
        <v>7.3</v>
      </c>
      <c r="AA690" s="6">
        <v>2.35</v>
      </c>
      <c r="AB690" s="6">
        <v>0</v>
      </c>
      <c r="AC690" s="7">
        <f>Table13[[#This Row],[gross]]-Table13[[#This Row],[budget]]</f>
        <v>38400000</v>
      </c>
    </row>
    <row r="691" spans="1:29" ht="12.75">
      <c r="A691" s="6" t="s">
        <v>28</v>
      </c>
      <c r="B691" s="6" t="s">
        <v>10145</v>
      </c>
      <c r="C691" s="6">
        <v>25</v>
      </c>
      <c r="D691" s="6">
        <v>107</v>
      </c>
      <c r="E691" s="6">
        <v>0</v>
      </c>
      <c r="F691" s="6">
        <v>745</v>
      </c>
      <c r="G691" s="6" t="s">
        <v>4005</v>
      </c>
      <c r="H691" s="6">
        <v>941</v>
      </c>
      <c r="I691" s="7">
        <v>141853</v>
      </c>
      <c r="J691" s="6" t="s">
        <v>2527</v>
      </c>
      <c r="K691" s="6" t="s">
        <v>7892</v>
      </c>
      <c r="L691" s="6" t="s">
        <v>14374</v>
      </c>
      <c r="M691" s="6">
        <v>1427</v>
      </c>
      <c r="N691" s="6">
        <v>3099</v>
      </c>
      <c r="O691" s="6" t="s">
        <v>2968</v>
      </c>
      <c r="P691" s="6">
        <v>2</v>
      </c>
      <c r="Q691" s="6" t="s">
        <v>14375</v>
      </c>
      <c r="R691" s="6" t="s">
        <v>14376</v>
      </c>
      <c r="S691" s="6">
        <v>12</v>
      </c>
      <c r="T691" s="6" t="s">
        <v>37</v>
      </c>
      <c r="U691" s="6" t="s">
        <v>370</v>
      </c>
      <c r="V691" s="6" t="s">
        <v>585</v>
      </c>
      <c r="W691" s="7">
        <v>12000000</v>
      </c>
      <c r="X691" s="6">
        <v>1997</v>
      </c>
      <c r="Y691" s="6">
        <v>754</v>
      </c>
      <c r="Z691" s="6">
        <v>6</v>
      </c>
      <c r="AA691" s="6">
        <v>1.85</v>
      </c>
      <c r="AB691" s="6">
        <v>88</v>
      </c>
      <c r="AC691" s="7">
        <f>Table13[[#This Row],[gross]]-Table13[[#This Row],[budget]]</f>
        <v>-11858147</v>
      </c>
    </row>
    <row r="692" spans="1:29" ht="12.75">
      <c r="A692" s="6" t="s">
        <v>28</v>
      </c>
      <c r="B692" s="6" t="s">
        <v>13370</v>
      </c>
      <c r="C692" s="6">
        <v>32</v>
      </c>
      <c r="D692" s="6">
        <v>108</v>
      </c>
      <c r="E692" s="6">
        <v>5</v>
      </c>
      <c r="F692" s="6">
        <v>57</v>
      </c>
      <c r="G692" s="6" t="s">
        <v>9699</v>
      </c>
      <c r="H692" s="6">
        <v>442</v>
      </c>
      <c r="I692" s="7">
        <v>109306210</v>
      </c>
      <c r="J692" s="6" t="s">
        <v>1628</v>
      </c>
      <c r="K692" s="6" t="s">
        <v>9354</v>
      </c>
      <c r="L692" s="6" t="s">
        <v>13371</v>
      </c>
      <c r="M692" s="6">
        <v>44096</v>
      </c>
      <c r="N692" s="6">
        <v>717</v>
      </c>
      <c r="O692" s="6" t="s">
        <v>13372</v>
      </c>
      <c r="P692" s="6">
        <v>1</v>
      </c>
      <c r="Q692" s="6" t="s">
        <v>13373</v>
      </c>
      <c r="R692" s="6" t="s">
        <v>13374</v>
      </c>
      <c r="S692" s="6">
        <v>62</v>
      </c>
      <c r="T692" s="6" t="s">
        <v>37</v>
      </c>
      <c r="U692" s="6" t="s">
        <v>370</v>
      </c>
      <c r="V692" s="6" t="s">
        <v>95</v>
      </c>
      <c r="W692" s="7">
        <v>15800000</v>
      </c>
      <c r="X692" s="6">
        <v>1988</v>
      </c>
      <c r="Y692" s="6">
        <v>162</v>
      </c>
      <c r="Z692" s="6">
        <v>5.5</v>
      </c>
      <c r="AA692" s="6">
        <v>2.35</v>
      </c>
      <c r="AB692" s="6">
        <v>489</v>
      </c>
      <c r="AC692" s="7">
        <f>Table13[[#This Row],[gross]]-Table13[[#This Row],[budget]]</f>
        <v>93506210</v>
      </c>
    </row>
    <row r="693" spans="1:29" ht="12.75">
      <c r="A693" s="6" t="s">
        <v>28</v>
      </c>
      <c r="B693" s="6" t="s">
        <v>5930</v>
      </c>
      <c r="C693" s="6">
        <v>71</v>
      </c>
      <c r="D693" s="6">
        <v>92</v>
      </c>
      <c r="E693" s="6">
        <v>23</v>
      </c>
      <c r="F693" s="6">
        <v>162</v>
      </c>
      <c r="G693" s="6" t="s">
        <v>9354</v>
      </c>
      <c r="H693" s="6">
        <v>460</v>
      </c>
      <c r="I693" s="7">
        <v>25590119</v>
      </c>
      <c r="J693" s="6" t="s">
        <v>9696</v>
      </c>
      <c r="K693" s="6" t="s">
        <v>9697</v>
      </c>
      <c r="L693" s="6" t="s">
        <v>9698</v>
      </c>
      <c r="M693" s="6">
        <v>19699</v>
      </c>
      <c r="N693" s="6">
        <v>1315</v>
      </c>
      <c r="O693" s="6" t="s">
        <v>9699</v>
      </c>
      <c r="P693" s="6">
        <v>0</v>
      </c>
      <c r="Q693" s="6" t="s">
        <v>9700</v>
      </c>
      <c r="R693" s="6" t="s">
        <v>9701</v>
      </c>
      <c r="S693" s="6">
        <v>119</v>
      </c>
      <c r="T693" s="6" t="s">
        <v>37</v>
      </c>
      <c r="U693" s="6" t="s">
        <v>370</v>
      </c>
      <c r="V693" s="6" t="s">
        <v>95</v>
      </c>
      <c r="W693" s="7">
        <v>21150000</v>
      </c>
      <c r="X693" s="6">
        <v>2001</v>
      </c>
      <c r="Y693" s="6">
        <v>442</v>
      </c>
      <c r="Z693" s="6">
        <v>4.8</v>
      </c>
      <c r="AA693" s="6">
        <v>1.85</v>
      </c>
      <c r="AB693" s="6">
        <v>387</v>
      </c>
      <c r="AC693" s="7">
        <f>Table13[[#This Row],[gross]]-Table13[[#This Row],[budget]]</f>
        <v>4440119</v>
      </c>
    </row>
    <row r="694" spans="1:29" ht="12.75">
      <c r="A694" s="6" t="s">
        <v>28</v>
      </c>
      <c r="B694" s="6" t="s">
        <v>15798</v>
      </c>
      <c r="C694" s="6">
        <v>35</v>
      </c>
      <c r="D694" s="6">
        <v>93</v>
      </c>
      <c r="E694" s="6">
        <v>4</v>
      </c>
      <c r="F694" s="6">
        <v>93</v>
      </c>
      <c r="G694" s="6" t="s">
        <v>9699</v>
      </c>
      <c r="H694" s="6">
        <v>442</v>
      </c>
      <c r="I694" s="7">
        <v>174635000</v>
      </c>
      <c r="J694" s="6" t="s">
        <v>4219</v>
      </c>
      <c r="K694" s="6" t="s">
        <v>9354</v>
      </c>
      <c r="L694" s="6" t="s">
        <v>15799</v>
      </c>
      <c r="M694" s="6">
        <v>74743</v>
      </c>
      <c r="N694" s="6">
        <v>822</v>
      </c>
      <c r="O694" s="6" t="s">
        <v>15800</v>
      </c>
      <c r="P694" s="6">
        <v>1</v>
      </c>
      <c r="Q694" s="6" t="s">
        <v>15801</v>
      </c>
      <c r="R694" s="6" t="s">
        <v>15802</v>
      </c>
      <c r="S694" s="6">
        <v>93</v>
      </c>
      <c r="T694" s="6" t="s">
        <v>37</v>
      </c>
      <c r="U694" s="6" t="s">
        <v>370</v>
      </c>
      <c r="V694" s="6" t="s">
        <v>39</v>
      </c>
      <c r="W694" s="7">
        <v>8800000</v>
      </c>
      <c r="X694" s="6">
        <v>1986</v>
      </c>
      <c r="Y694" s="6">
        <v>162</v>
      </c>
      <c r="Z694" s="6">
        <v>6.5</v>
      </c>
      <c r="AA694" s="6">
        <v>2.35</v>
      </c>
      <c r="AB694" s="6">
        <v>0</v>
      </c>
      <c r="AC694" s="7">
        <f>Table13[[#This Row],[gross]]-Table13[[#This Row],[budget]]</f>
        <v>165835000</v>
      </c>
    </row>
    <row r="695" spans="1:29" ht="12.75">
      <c r="A695" s="6" t="s">
        <v>28</v>
      </c>
      <c r="B695" s="6" t="s">
        <v>5076</v>
      </c>
      <c r="C695" s="6">
        <v>25</v>
      </c>
      <c r="D695" s="6">
        <v>115</v>
      </c>
      <c r="E695" s="6">
        <v>0</v>
      </c>
      <c r="F695" s="6">
        <v>534</v>
      </c>
      <c r="G695" s="6" t="s">
        <v>470</v>
      </c>
      <c r="H695" s="6">
        <v>1000</v>
      </c>
      <c r="I695" s="7">
        <v>13640000</v>
      </c>
      <c r="J695" s="6" t="s">
        <v>2527</v>
      </c>
      <c r="K695" s="6" t="s">
        <v>1232</v>
      </c>
      <c r="L695" s="6" t="s">
        <v>13476</v>
      </c>
      <c r="M695" s="6">
        <v>6011</v>
      </c>
      <c r="N695" s="6">
        <v>3267</v>
      </c>
      <c r="O695" s="6" t="s">
        <v>10904</v>
      </c>
      <c r="P695" s="6">
        <v>0</v>
      </c>
      <c r="Q695" s="6" t="s">
        <v>13477</v>
      </c>
      <c r="R695" s="6" t="s">
        <v>13478</v>
      </c>
      <c r="S695" s="6">
        <v>39</v>
      </c>
      <c r="T695" s="6" t="s">
        <v>37</v>
      </c>
      <c r="U695" s="6" t="s">
        <v>38</v>
      </c>
      <c r="V695" s="6" t="s">
        <v>39</v>
      </c>
      <c r="W695" s="7">
        <v>14000000</v>
      </c>
      <c r="X695" s="6">
        <v>1994</v>
      </c>
      <c r="Y695" s="6">
        <v>848</v>
      </c>
      <c r="Z695" s="6">
        <v>6.9</v>
      </c>
      <c r="AA695" s="6">
        <v>1.85</v>
      </c>
      <c r="AB695" s="6">
        <v>905</v>
      </c>
      <c r="AC695" s="7">
        <f>Table13[[#This Row],[gross]]-Table13[[#This Row],[budget]]</f>
        <v>-360000</v>
      </c>
    </row>
    <row r="696" spans="1:29" ht="12.75">
      <c r="A696" s="6" t="s">
        <v>28</v>
      </c>
      <c r="B696" s="6" t="s">
        <v>13712</v>
      </c>
      <c r="C696" s="6">
        <v>25</v>
      </c>
      <c r="D696" s="6">
        <v>95</v>
      </c>
      <c r="E696" s="6">
        <v>17</v>
      </c>
      <c r="F696" s="6">
        <v>255</v>
      </c>
      <c r="G696" s="6" t="s">
        <v>17357</v>
      </c>
      <c r="H696" s="6">
        <v>592</v>
      </c>
      <c r="I696" s="7">
        <v>7009668</v>
      </c>
      <c r="J696" s="6" t="s">
        <v>17358</v>
      </c>
      <c r="K696" s="6" t="s">
        <v>17359</v>
      </c>
      <c r="L696" s="6" t="s">
        <v>17360</v>
      </c>
      <c r="M696" s="6">
        <v>8707</v>
      </c>
      <c r="N696" s="6">
        <v>2000</v>
      </c>
      <c r="O696" s="6" t="s">
        <v>17361</v>
      </c>
      <c r="P696" s="6">
        <v>6</v>
      </c>
      <c r="Q696" s="6" t="s">
        <v>17362</v>
      </c>
      <c r="R696" s="6" t="s">
        <v>17363</v>
      </c>
      <c r="S696" s="6">
        <v>36</v>
      </c>
      <c r="T696" s="6" t="s">
        <v>37</v>
      </c>
      <c r="U696" s="6" t="s">
        <v>38</v>
      </c>
      <c r="V696" s="6" t="s">
        <v>39</v>
      </c>
      <c r="W696" s="7">
        <v>5600000</v>
      </c>
      <c r="X696" s="6">
        <v>2006</v>
      </c>
      <c r="Y696" s="6">
        <v>378</v>
      </c>
      <c r="Z696" s="6">
        <v>2.1</v>
      </c>
      <c r="AA696" s="6">
        <v>1.85</v>
      </c>
      <c r="AB696" s="6">
        <v>244</v>
      </c>
      <c r="AC696" s="7">
        <f>Table13[[#This Row],[gross]]-Table13[[#This Row],[budget]]</f>
        <v>1409668</v>
      </c>
    </row>
    <row r="697" spans="1:29" ht="12.75">
      <c r="A697" s="6" t="s">
        <v>28</v>
      </c>
      <c r="B697" s="6" t="s">
        <v>14086</v>
      </c>
      <c r="C697" s="6">
        <v>111</v>
      </c>
      <c r="D697" s="6">
        <v>93</v>
      </c>
      <c r="E697" s="6">
        <v>33</v>
      </c>
      <c r="F697" s="6">
        <v>135</v>
      </c>
      <c r="G697" s="6" t="s">
        <v>14087</v>
      </c>
      <c r="H697" s="6">
        <v>1000</v>
      </c>
      <c r="I697" s="7">
        <v>37188667</v>
      </c>
      <c r="J697" s="6" t="s">
        <v>2527</v>
      </c>
      <c r="K697" s="6" t="s">
        <v>14088</v>
      </c>
      <c r="L697" s="6" t="s">
        <v>14089</v>
      </c>
      <c r="M697" s="6">
        <v>34219</v>
      </c>
      <c r="N697" s="6">
        <v>1531</v>
      </c>
      <c r="O697" s="6" t="s">
        <v>14090</v>
      </c>
      <c r="P697" s="6">
        <v>1</v>
      </c>
      <c r="Q697" s="6" t="s">
        <v>14091</v>
      </c>
      <c r="R697" s="6" t="s">
        <v>14092</v>
      </c>
      <c r="S697" s="6">
        <v>578</v>
      </c>
      <c r="T697" s="6" t="s">
        <v>37</v>
      </c>
      <c r="U697" s="6" t="s">
        <v>38</v>
      </c>
      <c r="V697" s="6" t="s">
        <v>39</v>
      </c>
      <c r="W697" s="7">
        <v>12000000</v>
      </c>
      <c r="X697" s="6">
        <v>2002</v>
      </c>
      <c r="Y697" s="6">
        <v>188</v>
      </c>
      <c r="Z697" s="6">
        <v>3.3</v>
      </c>
      <c r="AA697" s="6">
        <v>1.85</v>
      </c>
      <c r="AB697" s="6">
        <v>0</v>
      </c>
      <c r="AC697" s="7">
        <f>Table13[[#This Row],[gross]]-Table13[[#This Row],[budget]]</f>
        <v>25188667</v>
      </c>
    </row>
    <row r="698" spans="1:29" ht="12.75">
      <c r="A698" s="6" t="s">
        <v>28</v>
      </c>
      <c r="B698" s="6" t="s">
        <v>1064</v>
      </c>
      <c r="C698" s="6">
        <v>287</v>
      </c>
      <c r="D698" s="6">
        <v>120</v>
      </c>
      <c r="E698" s="6">
        <v>0</v>
      </c>
      <c r="F698" s="6">
        <v>5</v>
      </c>
      <c r="G698" s="6" t="s">
        <v>12660</v>
      </c>
      <c r="H698" s="6">
        <v>103</v>
      </c>
      <c r="I698" s="7">
        <v>128067808</v>
      </c>
      <c r="J698" s="6" t="s">
        <v>1693</v>
      </c>
      <c r="K698" s="6" t="s">
        <v>12661</v>
      </c>
      <c r="L698" s="6" t="s">
        <v>12662</v>
      </c>
      <c r="M698" s="6">
        <v>217740</v>
      </c>
      <c r="N698" s="6">
        <v>129</v>
      </c>
      <c r="O698" s="6" t="s">
        <v>12663</v>
      </c>
      <c r="P698" s="6">
        <v>3</v>
      </c>
      <c r="Q698" s="6" t="s">
        <v>12664</v>
      </c>
      <c r="R698" s="6" t="s">
        <v>12665</v>
      </c>
      <c r="S698" s="6">
        <v>1641</v>
      </c>
      <c r="T698" s="6" t="s">
        <v>1946</v>
      </c>
      <c r="U698" s="6" t="s">
        <v>12666</v>
      </c>
      <c r="V698" s="6" t="s">
        <v>39</v>
      </c>
      <c r="W698" s="7">
        <v>15000000</v>
      </c>
      <c r="X698" s="6">
        <v>2000</v>
      </c>
      <c r="Y698" s="6">
        <v>21</v>
      </c>
      <c r="Z698" s="6">
        <v>7.9</v>
      </c>
      <c r="AA698" s="6">
        <v>2.35</v>
      </c>
      <c r="AB698" s="6">
        <v>0</v>
      </c>
      <c r="AC698" s="7">
        <f>Table13[[#This Row],[gross]]-Table13[[#This Row],[budget]]</f>
        <v>113067808</v>
      </c>
    </row>
    <row r="699" spans="1:29" ht="12.75">
      <c r="A699" s="6" t="s">
        <v>28</v>
      </c>
      <c r="B699" s="6" t="s">
        <v>6063</v>
      </c>
      <c r="C699" s="6">
        <v>101</v>
      </c>
      <c r="D699" s="6">
        <v>97</v>
      </c>
      <c r="E699" s="6">
        <v>16</v>
      </c>
      <c r="F699" s="6">
        <v>637</v>
      </c>
      <c r="G699" s="6" t="s">
        <v>11757</v>
      </c>
      <c r="H699" s="6">
        <v>4000</v>
      </c>
      <c r="I699" s="7">
        <v>38201895</v>
      </c>
      <c r="J699" s="6" t="s">
        <v>214</v>
      </c>
      <c r="K699" s="6" t="s">
        <v>2477</v>
      </c>
      <c r="L699" s="6" t="s">
        <v>14546</v>
      </c>
      <c r="M699" s="6">
        <v>149222</v>
      </c>
      <c r="N699" s="6">
        <v>6223</v>
      </c>
      <c r="O699" s="6" t="s">
        <v>14547</v>
      </c>
      <c r="P699" s="6">
        <v>3</v>
      </c>
      <c r="Q699" s="6" t="s">
        <v>14548</v>
      </c>
      <c r="R699" s="6" t="s">
        <v>14549</v>
      </c>
      <c r="S699" s="6">
        <v>749</v>
      </c>
      <c r="T699" s="6" t="s">
        <v>37</v>
      </c>
      <c r="U699" s="6" t="s">
        <v>38</v>
      </c>
      <c r="V699" s="6" t="s">
        <v>585</v>
      </c>
      <c r="W699" s="7">
        <v>10500000</v>
      </c>
      <c r="X699" s="6">
        <v>1999</v>
      </c>
      <c r="Y699" s="6">
        <v>656</v>
      </c>
      <c r="Z699" s="6">
        <v>6.9</v>
      </c>
      <c r="AA699" s="6">
        <v>1.85</v>
      </c>
      <c r="AB699" s="6">
        <v>0</v>
      </c>
      <c r="AC699" s="7">
        <f>Table13[[#This Row],[gross]]-Table13[[#This Row],[budget]]</f>
        <v>27701895</v>
      </c>
    </row>
    <row r="700" spans="1:29" ht="12.75">
      <c r="A700" s="6" t="s">
        <v>28</v>
      </c>
      <c r="B700" s="6" t="s">
        <v>8807</v>
      </c>
      <c r="C700" s="6">
        <v>17</v>
      </c>
      <c r="D700" s="6">
        <v>147</v>
      </c>
      <c r="E700" s="6">
        <v>0</v>
      </c>
      <c r="F700" s="6">
        <v>400</v>
      </c>
      <c r="G700" s="6" t="s">
        <v>3603</v>
      </c>
      <c r="H700" s="6">
        <v>18000</v>
      </c>
      <c r="I700" s="7">
        <v>5899797</v>
      </c>
      <c r="J700" s="6" t="s">
        <v>5940</v>
      </c>
      <c r="K700" s="6" t="s">
        <v>1727</v>
      </c>
      <c r="L700" s="6" t="s">
        <v>8808</v>
      </c>
      <c r="M700" s="6">
        <v>9913</v>
      </c>
      <c r="N700" s="6">
        <v>18855</v>
      </c>
      <c r="O700" s="6" t="s">
        <v>1127</v>
      </c>
      <c r="P700" s="6">
        <v>0</v>
      </c>
      <c r="Q700" s="6" t="s">
        <v>8809</v>
      </c>
      <c r="R700" s="6" t="s">
        <v>8810</v>
      </c>
      <c r="S700" s="6">
        <v>51</v>
      </c>
      <c r="T700" s="6" t="s">
        <v>37</v>
      </c>
      <c r="U700" s="6" t="s">
        <v>56</v>
      </c>
      <c r="V700" s="6" t="s">
        <v>95</v>
      </c>
      <c r="W700" s="7">
        <v>29000000</v>
      </c>
      <c r="X700" s="6">
        <v>1987</v>
      </c>
      <c r="Y700" s="6">
        <v>427</v>
      </c>
      <c r="Z700" s="6">
        <v>7.5</v>
      </c>
      <c r="AA700" s="6">
        <v>2.35</v>
      </c>
      <c r="AB700" s="6">
        <v>0</v>
      </c>
      <c r="AC700" s="7">
        <f>Table13[[#This Row],[gross]]-Table13[[#This Row],[budget]]</f>
        <v>-23100203</v>
      </c>
    </row>
    <row r="701" spans="1:29" ht="12.75">
      <c r="A701" s="6" t="s">
        <v>28</v>
      </c>
      <c r="B701" s="6" t="s">
        <v>9031</v>
      </c>
      <c r="C701" s="6">
        <v>137</v>
      </c>
      <c r="D701" s="6">
        <v>90</v>
      </c>
      <c r="E701" s="6">
        <v>65</v>
      </c>
      <c r="F701" s="6">
        <v>683</v>
      </c>
      <c r="G701" s="6" t="s">
        <v>3230</v>
      </c>
      <c r="H701" s="6">
        <v>1000</v>
      </c>
      <c r="I701" s="7">
        <v>10042266</v>
      </c>
      <c r="J701" s="6" t="s">
        <v>6132</v>
      </c>
      <c r="K701" s="6" t="s">
        <v>13946</v>
      </c>
      <c r="L701" s="6" t="s">
        <v>21555</v>
      </c>
      <c r="M701" s="6">
        <v>23021</v>
      </c>
      <c r="N701" s="6">
        <v>3155</v>
      </c>
      <c r="O701" s="6" t="s">
        <v>15007</v>
      </c>
      <c r="P701" s="6">
        <v>0</v>
      </c>
      <c r="Q701" s="6" t="s">
        <v>21556</v>
      </c>
      <c r="R701" s="6" t="s">
        <v>21557</v>
      </c>
      <c r="S701" s="6">
        <v>220</v>
      </c>
      <c r="T701" s="6" t="s">
        <v>37</v>
      </c>
      <c r="U701" s="6" t="s">
        <v>38</v>
      </c>
      <c r="V701" s="6" t="s">
        <v>39</v>
      </c>
      <c r="W701" s="7">
        <v>1000000</v>
      </c>
      <c r="X701" s="6">
        <v>2005</v>
      </c>
      <c r="Y701" s="6">
        <v>989</v>
      </c>
      <c r="Z701" s="6">
        <v>5.9</v>
      </c>
      <c r="AA701" s="6">
        <v>2.35</v>
      </c>
      <c r="AB701" s="6">
        <v>816</v>
      </c>
      <c r="AC701" s="7">
        <f>Table13[[#This Row],[gross]]-Table13[[#This Row],[budget]]</f>
        <v>9042266</v>
      </c>
    </row>
    <row r="702" spans="1:29" ht="12.75">
      <c r="A702" s="6" t="s">
        <v>28</v>
      </c>
      <c r="B702" s="6" t="s">
        <v>8553</v>
      </c>
      <c r="C702" s="6">
        <v>99</v>
      </c>
      <c r="D702" s="6">
        <v>90</v>
      </c>
      <c r="E702" s="6">
        <v>165</v>
      </c>
      <c r="F702" s="6">
        <v>319</v>
      </c>
      <c r="G702" s="6" t="s">
        <v>7952</v>
      </c>
      <c r="H702" s="6">
        <v>686</v>
      </c>
      <c r="I702" s="7">
        <v>489220</v>
      </c>
      <c r="J702" s="6" t="s">
        <v>5032</v>
      </c>
      <c r="K702" s="6" t="s">
        <v>8554</v>
      </c>
      <c r="L702" s="6" t="s">
        <v>23187</v>
      </c>
      <c r="M702" s="6">
        <v>160511</v>
      </c>
      <c r="N702" s="6">
        <v>1743</v>
      </c>
      <c r="O702" s="6" t="s">
        <v>13069</v>
      </c>
      <c r="P702" s="6">
        <v>0</v>
      </c>
      <c r="Q702" s="6" t="s">
        <v>23188</v>
      </c>
      <c r="R702" s="6" t="s">
        <v>23189</v>
      </c>
      <c r="S702" s="6">
        <v>696</v>
      </c>
      <c r="T702" s="6" t="s">
        <v>37</v>
      </c>
      <c r="U702" s="6" t="s">
        <v>268</v>
      </c>
      <c r="V702" s="6" t="s">
        <v>585</v>
      </c>
      <c r="W702" s="7">
        <v>365000</v>
      </c>
      <c r="X702" s="6">
        <v>1997</v>
      </c>
      <c r="Y702" s="6">
        <v>648</v>
      </c>
      <c r="Z702" s="6">
        <v>7.3</v>
      </c>
      <c r="AA702" s="6">
        <v>1.85</v>
      </c>
      <c r="AB702" s="6">
        <v>11000</v>
      </c>
      <c r="AC702" s="7">
        <f>Table13[[#This Row],[gross]]-Table13[[#This Row],[budget]]</f>
        <v>124220</v>
      </c>
    </row>
    <row r="703" spans="1:29" ht="12.75">
      <c r="A703" s="6" t="s">
        <v>28</v>
      </c>
      <c r="B703" s="6" t="s">
        <v>5154</v>
      </c>
      <c r="C703" s="6">
        <v>87</v>
      </c>
      <c r="D703" s="6">
        <v>78</v>
      </c>
      <c r="E703" s="6">
        <v>5</v>
      </c>
      <c r="F703" s="6">
        <v>1000</v>
      </c>
      <c r="G703" s="6" t="s">
        <v>1986</v>
      </c>
      <c r="H703" s="6">
        <v>8000</v>
      </c>
      <c r="I703" s="7">
        <v>58336565</v>
      </c>
      <c r="J703" s="6" t="s">
        <v>471</v>
      </c>
      <c r="K703" s="6" t="s">
        <v>1249</v>
      </c>
      <c r="L703" s="6" t="s">
        <v>5155</v>
      </c>
      <c r="M703" s="6">
        <v>12845</v>
      </c>
      <c r="N703" s="6">
        <v>11124</v>
      </c>
      <c r="O703" s="6" t="s">
        <v>2006</v>
      </c>
      <c r="P703" s="6">
        <v>0</v>
      </c>
      <c r="Q703" s="6" t="s">
        <v>5156</v>
      </c>
      <c r="R703" s="6" t="s">
        <v>5157</v>
      </c>
      <c r="S703" s="6">
        <v>118</v>
      </c>
      <c r="T703" s="6" t="s">
        <v>37</v>
      </c>
      <c r="U703" s="6" t="s">
        <v>38</v>
      </c>
      <c r="V703" s="6" t="s">
        <v>277</v>
      </c>
      <c r="W703" s="7">
        <v>50000000</v>
      </c>
      <c r="X703" s="6">
        <v>2006</v>
      </c>
      <c r="Y703" s="6">
        <v>2000</v>
      </c>
      <c r="Z703" s="6">
        <v>6.6</v>
      </c>
      <c r="AA703" s="6">
        <v>1.85</v>
      </c>
      <c r="AB703" s="6">
        <v>624</v>
      </c>
      <c r="AC703" s="7">
        <f>Table13[[#This Row],[gross]]-Table13[[#This Row],[budget]]</f>
        <v>8336565</v>
      </c>
    </row>
    <row r="704" spans="1:29" ht="12.75">
      <c r="A704" s="6" t="s">
        <v>28</v>
      </c>
      <c r="B704" s="6" t="s">
        <v>1939</v>
      </c>
      <c r="C704" s="6">
        <v>189</v>
      </c>
      <c r="D704" s="6">
        <v>114</v>
      </c>
      <c r="E704" s="6">
        <v>611</v>
      </c>
      <c r="F704" s="6">
        <v>10</v>
      </c>
      <c r="G704" s="6" t="s">
        <v>5956</v>
      </c>
      <c r="H704" s="6">
        <v>879</v>
      </c>
      <c r="I704" s="7">
        <v>6565495</v>
      </c>
      <c r="J704" s="6" t="s">
        <v>214</v>
      </c>
      <c r="K704" s="6" t="s">
        <v>2412</v>
      </c>
      <c r="L704" s="6" t="s">
        <v>5957</v>
      </c>
      <c r="M704" s="6">
        <v>36455</v>
      </c>
      <c r="N704" s="6">
        <v>949</v>
      </c>
      <c r="O704" s="6" t="s">
        <v>5958</v>
      </c>
      <c r="P704" s="6">
        <v>2</v>
      </c>
      <c r="Q704" s="6" t="s">
        <v>5959</v>
      </c>
      <c r="R704" s="6" t="s">
        <v>5960</v>
      </c>
      <c r="S704" s="6">
        <v>229</v>
      </c>
      <c r="T704" s="6" t="s">
        <v>1946</v>
      </c>
      <c r="U704" s="6" t="s">
        <v>892</v>
      </c>
      <c r="V704" s="6" t="s">
        <v>585</v>
      </c>
      <c r="W704" s="7">
        <v>45000000</v>
      </c>
      <c r="X704" s="6">
        <v>2006</v>
      </c>
      <c r="Y704" s="6">
        <v>52</v>
      </c>
      <c r="Z704" s="6">
        <v>7</v>
      </c>
      <c r="AA704" s="6">
        <v>2.35</v>
      </c>
      <c r="AB704" s="6">
        <v>0</v>
      </c>
      <c r="AC704" s="7">
        <f>Table13[[#This Row],[gross]]-Table13[[#This Row],[budget]]</f>
        <v>-38434505</v>
      </c>
    </row>
    <row r="705" spans="1:29" ht="12.75">
      <c r="A705" s="6" t="s">
        <v>28</v>
      </c>
      <c r="B705" s="6" t="s">
        <v>6308</v>
      </c>
      <c r="C705" s="6">
        <v>158</v>
      </c>
      <c r="D705" s="6">
        <v>99</v>
      </c>
      <c r="E705" s="6">
        <v>0</v>
      </c>
      <c r="F705" s="6">
        <v>520</v>
      </c>
      <c r="G705" s="6" t="s">
        <v>7578</v>
      </c>
      <c r="H705" s="6">
        <v>1000</v>
      </c>
      <c r="I705" s="7">
        <v>19294901</v>
      </c>
      <c r="J705" s="6" t="s">
        <v>7579</v>
      </c>
      <c r="K705" s="6" t="s">
        <v>7580</v>
      </c>
      <c r="L705" s="6" t="s">
        <v>7581</v>
      </c>
      <c r="M705" s="6">
        <v>26126</v>
      </c>
      <c r="N705" s="6">
        <v>2535</v>
      </c>
      <c r="O705" s="6" t="s">
        <v>5171</v>
      </c>
      <c r="P705" s="6">
        <v>0</v>
      </c>
      <c r="Q705" s="6" t="s">
        <v>7582</v>
      </c>
      <c r="R705" s="6" t="s">
        <v>7583</v>
      </c>
      <c r="S705" s="6">
        <v>325</v>
      </c>
      <c r="T705" s="6" t="s">
        <v>37</v>
      </c>
      <c r="U705" s="6" t="s">
        <v>38</v>
      </c>
      <c r="V705" s="6" t="s">
        <v>39</v>
      </c>
      <c r="W705" s="7">
        <v>35000000</v>
      </c>
      <c r="X705" s="6">
        <v>2005</v>
      </c>
      <c r="Y705" s="6">
        <v>573</v>
      </c>
      <c r="Z705" s="6">
        <v>5</v>
      </c>
      <c r="AA705" s="6">
        <v>2.35</v>
      </c>
      <c r="AB705" s="6">
        <v>0</v>
      </c>
      <c r="AC705" s="7">
        <f>Table13[[#This Row],[gross]]-Table13[[#This Row],[budget]]</f>
        <v>-15705099</v>
      </c>
    </row>
    <row r="706" spans="1:29" ht="12.75">
      <c r="A706" s="6" t="s">
        <v>28</v>
      </c>
      <c r="B706" s="6" t="s">
        <v>2066</v>
      </c>
      <c r="C706" s="6">
        <v>61</v>
      </c>
      <c r="D706" s="6">
        <v>124</v>
      </c>
      <c r="E706" s="6">
        <v>212</v>
      </c>
      <c r="F706" s="6">
        <v>810</v>
      </c>
      <c r="G706" s="6" t="s">
        <v>122</v>
      </c>
      <c r="H706" s="6">
        <v>1000</v>
      </c>
      <c r="I706" s="7">
        <v>11000000</v>
      </c>
      <c r="J706" s="6" t="s">
        <v>1628</v>
      </c>
      <c r="K706" s="6" t="s">
        <v>2067</v>
      </c>
      <c r="L706" s="6" t="s">
        <v>2068</v>
      </c>
      <c r="M706" s="6">
        <v>21102</v>
      </c>
      <c r="N706" s="6">
        <v>3611</v>
      </c>
      <c r="O706" s="6" t="s">
        <v>2069</v>
      </c>
      <c r="P706" s="6">
        <v>3</v>
      </c>
      <c r="Q706" s="6" t="s">
        <v>2070</v>
      </c>
      <c r="R706" s="6" t="s">
        <v>2071</v>
      </c>
      <c r="S706" s="6">
        <v>169</v>
      </c>
      <c r="T706" s="6" t="s">
        <v>37</v>
      </c>
      <c r="U706" s="6" t="s">
        <v>38</v>
      </c>
      <c r="V706" s="6" t="s">
        <v>39</v>
      </c>
      <c r="W706" s="7">
        <v>98000000</v>
      </c>
      <c r="X706" s="6">
        <v>1995</v>
      </c>
      <c r="Y706" s="6">
        <v>903</v>
      </c>
      <c r="Z706" s="6">
        <v>5.6</v>
      </c>
      <c r="AA706" s="6">
        <v>2.35</v>
      </c>
      <c r="AB706" s="6">
        <v>1000</v>
      </c>
      <c r="AC706" s="7">
        <f>Table13[[#This Row],[gross]]-Table13[[#This Row],[budget]]</f>
        <v>-87000000</v>
      </c>
    </row>
    <row r="707" spans="1:29" ht="12.75">
      <c r="A707" s="6" t="s">
        <v>28</v>
      </c>
      <c r="B707" s="6" t="s">
        <v>15176</v>
      </c>
      <c r="C707" s="6">
        <v>223</v>
      </c>
      <c r="D707" s="6">
        <v>91</v>
      </c>
      <c r="E707" s="6">
        <v>157</v>
      </c>
      <c r="F707" s="6">
        <v>224</v>
      </c>
      <c r="G707" s="6" t="s">
        <v>6820</v>
      </c>
      <c r="H707" s="6">
        <v>490</v>
      </c>
      <c r="I707" s="7">
        <v>7455447</v>
      </c>
      <c r="J707" s="6" t="s">
        <v>1415</v>
      </c>
      <c r="K707" s="6" t="s">
        <v>3684</v>
      </c>
      <c r="L707" s="6" t="s">
        <v>16640</v>
      </c>
      <c r="M707" s="6">
        <v>29967</v>
      </c>
      <c r="N707" s="6">
        <v>1136</v>
      </c>
      <c r="O707" s="6" t="s">
        <v>16641</v>
      </c>
      <c r="P707" s="6">
        <v>2</v>
      </c>
      <c r="Q707" s="6" t="s">
        <v>16642</v>
      </c>
      <c r="R707" s="6" t="s">
        <v>16643</v>
      </c>
      <c r="S707" s="6">
        <v>126</v>
      </c>
      <c r="T707" s="6" t="s">
        <v>37</v>
      </c>
      <c r="U707" s="6" t="s">
        <v>38</v>
      </c>
      <c r="V707" s="6" t="s">
        <v>585</v>
      </c>
      <c r="W707" s="7">
        <v>7000000</v>
      </c>
      <c r="X707" s="6">
        <v>2010</v>
      </c>
      <c r="Y707" s="6">
        <v>259</v>
      </c>
      <c r="Z707" s="6">
        <v>6.3</v>
      </c>
      <c r="AA707" s="6">
        <v>1.85</v>
      </c>
      <c r="AB707" s="6">
        <v>0</v>
      </c>
      <c r="AC707" s="7">
        <f>Table13[[#This Row],[gross]]-Table13[[#This Row],[budget]]</f>
        <v>455447</v>
      </c>
    </row>
    <row r="708" spans="1:29" ht="12.75">
      <c r="A708" s="6" t="s">
        <v>28</v>
      </c>
      <c r="B708" s="6" t="s">
        <v>5158</v>
      </c>
      <c r="C708" s="6">
        <v>50</v>
      </c>
      <c r="D708" s="6">
        <v>91</v>
      </c>
      <c r="E708" s="6">
        <v>23</v>
      </c>
      <c r="F708" s="6">
        <v>660</v>
      </c>
      <c r="G708" s="6" t="s">
        <v>10974</v>
      </c>
      <c r="H708" s="6">
        <v>4000</v>
      </c>
      <c r="I708" s="7">
        <v>96793</v>
      </c>
      <c r="J708" s="6" t="s">
        <v>1423</v>
      </c>
      <c r="K708" s="6" t="s">
        <v>682</v>
      </c>
      <c r="L708" s="6" t="s">
        <v>18988</v>
      </c>
      <c r="M708" s="6">
        <v>12188</v>
      </c>
      <c r="N708" s="6">
        <v>6380</v>
      </c>
      <c r="O708" s="6" t="s">
        <v>5130</v>
      </c>
      <c r="P708" s="6">
        <v>3</v>
      </c>
      <c r="Q708" s="6" t="s">
        <v>18989</v>
      </c>
      <c r="R708" s="6" t="s">
        <v>18990</v>
      </c>
      <c r="S708" s="6">
        <v>135</v>
      </c>
      <c r="T708" s="6" t="s">
        <v>37</v>
      </c>
      <c r="U708" s="6" t="s">
        <v>38</v>
      </c>
      <c r="V708" s="6" t="s">
        <v>39</v>
      </c>
      <c r="W708" s="7">
        <v>3500000</v>
      </c>
      <c r="X708" s="6">
        <v>2004</v>
      </c>
      <c r="Y708" s="6">
        <v>756</v>
      </c>
      <c r="Z708" s="6">
        <v>5.3</v>
      </c>
      <c r="AA708" s="6">
        <v>2.35</v>
      </c>
      <c r="AB708" s="6">
        <v>1000</v>
      </c>
      <c r="AC708" s="7">
        <f>Table13[[#This Row],[gross]]-Table13[[#This Row],[budget]]</f>
        <v>-3403207</v>
      </c>
    </row>
    <row r="709" spans="1:29" ht="12.75">
      <c r="A709" s="6" t="s">
        <v>28</v>
      </c>
      <c r="B709" s="6" t="s">
        <v>17058</v>
      </c>
      <c r="C709" s="6">
        <v>52</v>
      </c>
      <c r="D709" s="6">
        <v>89</v>
      </c>
      <c r="E709" s="6">
        <v>0</v>
      </c>
      <c r="F709" s="6">
        <v>405</v>
      </c>
      <c r="G709" s="6" t="s">
        <v>5576</v>
      </c>
      <c r="H709" s="6">
        <v>555</v>
      </c>
      <c r="I709" s="7">
        <v>13235267</v>
      </c>
      <c r="J709" s="6" t="s">
        <v>3057</v>
      </c>
      <c r="K709" s="6" t="s">
        <v>5543</v>
      </c>
      <c r="L709" s="6" t="s">
        <v>17059</v>
      </c>
      <c r="M709" s="6">
        <v>12339</v>
      </c>
      <c r="N709" s="6">
        <v>1752</v>
      </c>
      <c r="O709" s="6" t="s">
        <v>7156</v>
      </c>
      <c r="P709" s="6">
        <v>2</v>
      </c>
      <c r="Q709" s="6" t="s">
        <v>17060</v>
      </c>
      <c r="R709" s="6" t="s">
        <v>17061</v>
      </c>
      <c r="S709" s="6">
        <v>32</v>
      </c>
      <c r="T709" s="6" t="s">
        <v>37</v>
      </c>
      <c r="U709" s="6" t="s">
        <v>38</v>
      </c>
      <c r="V709" s="6" t="s">
        <v>95</v>
      </c>
      <c r="W709" s="7">
        <v>6000000</v>
      </c>
      <c r="X709" s="6">
        <v>2007</v>
      </c>
      <c r="Y709" s="6">
        <v>484</v>
      </c>
      <c r="Z709" s="6">
        <v>2.9</v>
      </c>
      <c r="AA709" s="6">
        <v>1.85</v>
      </c>
      <c r="AB709" s="6">
        <v>256</v>
      </c>
      <c r="AC709" s="7">
        <f>Table13[[#This Row],[gross]]-Table13[[#This Row],[budget]]</f>
        <v>7235267</v>
      </c>
    </row>
    <row r="710" spans="1:29" ht="12.75">
      <c r="A710" s="6" t="s">
        <v>28</v>
      </c>
      <c r="B710" s="6" t="s">
        <v>3233</v>
      </c>
      <c r="C710" s="6">
        <v>81</v>
      </c>
      <c r="D710" s="6">
        <v>92</v>
      </c>
      <c r="E710" s="6">
        <v>41</v>
      </c>
      <c r="F710" s="6">
        <v>522</v>
      </c>
      <c r="G710" s="6" t="s">
        <v>3631</v>
      </c>
      <c r="H710" s="6">
        <v>1000</v>
      </c>
      <c r="I710" s="7">
        <v>104148781</v>
      </c>
      <c r="J710" s="6" t="s">
        <v>3057</v>
      </c>
      <c r="K710" s="6" t="s">
        <v>3980</v>
      </c>
      <c r="L710" s="6" t="s">
        <v>3981</v>
      </c>
      <c r="M710" s="6">
        <v>49486</v>
      </c>
      <c r="N710" s="6">
        <v>4050</v>
      </c>
      <c r="O710" s="6" t="s">
        <v>418</v>
      </c>
      <c r="P710" s="6">
        <v>1</v>
      </c>
      <c r="Q710" s="6" t="s">
        <v>3982</v>
      </c>
      <c r="R710" s="6" t="s">
        <v>3983</v>
      </c>
      <c r="S710" s="6">
        <v>116</v>
      </c>
      <c r="T710" s="6" t="s">
        <v>37</v>
      </c>
      <c r="U710" s="6" t="s">
        <v>38</v>
      </c>
      <c r="V710" s="6" t="s">
        <v>95</v>
      </c>
      <c r="W710" s="7">
        <v>60000000</v>
      </c>
      <c r="X710" s="6">
        <v>2003</v>
      </c>
      <c r="Y710" s="6">
        <v>955</v>
      </c>
      <c r="Z710" s="6">
        <v>5.5</v>
      </c>
      <c r="AA710" s="6">
        <v>1.85</v>
      </c>
      <c r="AB710" s="6">
        <v>886</v>
      </c>
      <c r="AC710" s="7">
        <f>Table13[[#This Row],[gross]]-Table13[[#This Row],[budget]]</f>
        <v>44148781</v>
      </c>
    </row>
    <row r="711" spans="1:29" ht="12.75">
      <c r="A711" s="6" t="s">
        <v>28</v>
      </c>
      <c r="B711" s="6" t="s">
        <v>4516</v>
      </c>
      <c r="C711" s="6">
        <v>145</v>
      </c>
      <c r="D711" s="6">
        <v>96</v>
      </c>
      <c r="E711" s="6">
        <v>51</v>
      </c>
      <c r="F711" s="6">
        <v>322</v>
      </c>
      <c r="G711" s="6" t="s">
        <v>2475</v>
      </c>
      <c r="H711" s="6">
        <v>8000</v>
      </c>
      <c r="I711" s="7">
        <v>150315155</v>
      </c>
      <c r="J711" s="6" t="s">
        <v>3057</v>
      </c>
      <c r="K711" s="6" t="s">
        <v>1249</v>
      </c>
      <c r="L711" s="6" t="s">
        <v>5068</v>
      </c>
      <c r="M711" s="6">
        <v>54010</v>
      </c>
      <c r="N711" s="6">
        <v>10886</v>
      </c>
      <c r="O711" s="6" t="s">
        <v>5069</v>
      </c>
      <c r="P711" s="6">
        <v>2</v>
      </c>
      <c r="Q711" s="6" t="s">
        <v>5070</v>
      </c>
      <c r="R711" s="6" t="s">
        <v>5071</v>
      </c>
      <c r="S711" s="6">
        <v>130</v>
      </c>
      <c r="T711" s="6" t="s">
        <v>37</v>
      </c>
      <c r="U711" s="6" t="s">
        <v>38</v>
      </c>
      <c r="V711" s="6" t="s">
        <v>39</v>
      </c>
      <c r="W711" s="7">
        <v>50000000</v>
      </c>
      <c r="X711" s="6">
        <v>2015</v>
      </c>
      <c r="Y711" s="6">
        <v>2000</v>
      </c>
      <c r="Z711" s="6">
        <v>6.1</v>
      </c>
      <c r="AA711" s="6">
        <v>1.85</v>
      </c>
      <c r="AB711" s="6">
        <v>13000</v>
      </c>
      <c r="AC711" s="7">
        <f>Table13[[#This Row],[gross]]-Table13[[#This Row],[budget]]</f>
        <v>100315155</v>
      </c>
    </row>
    <row r="712" spans="1:29" ht="12.75">
      <c r="A712" s="6" t="s">
        <v>28</v>
      </c>
      <c r="B712" s="6" t="s">
        <v>7644</v>
      </c>
      <c r="C712" s="6">
        <v>471</v>
      </c>
      <c r="D712" s="6">
        <v>117</v>
      </c>
      <c r="E712" s="6">
        <v>212</v>
      </c>
      <c r="F712" s="6">
        <v>896</v>
      </c>
      <c r="G712" s="6" t="s">
        <v>750</v>
      </c>
      <c r="H712" s="6">
        <v>11000</v>
      </c>
      <c r="I712" s="7">
        <v>27296514</v>
      </c>
      <c r="J712" s="6" t="s">
        <v>1544</v>
      </c>
      <c r="K712" s="6" t="s">
        <v>660</v>
      </c>
      <c r="L712" s="6" t="s">
        <v>17602</v>
      </c>
      <c r="M712" s="6">
        <v>326494</v>
      </c>
      <c r="N712" s="6">
        <v>17738</v>
      </c>
      <c r="O712" s="6" t="s">
        <v>4236</v>
      </c>
      <c r="P712" s="6">
        <v>0</v>
      </c>
      <c r="Q712" s="6" t="s">
        <v>17603</v>
      </c>
      <c r="R712" s="6" t="s">
        <v>17604</v>
      </c>
      <c r="S712" s="6">
        <v>340</v>
      </c>
      <c r="T712" s="6" t="s">
        <v>37</v>
      </c>
      <c r="U712" s="6" t="s">
        <v>38</v>
      </c>
      <c r="V712" s="6" t="s">
        <v>585</v>
      </c>
      <c r="W712" s="7">
        <v>5000000</v>
      </c>
      <c r="X712" s="6">
        <v>2013</v>
      </c>
      <c r="Y712" s="6">
        <v>3000</v>
      </c>
      <c r="Z712" s="6">
        <v>8</v>
      </c>
      <c r="AA712" s="6">
        <v>2.35</v>
      </c>
      <c r="AB712" s="6">
        <v>65000</v>
      </c>
      <c r="AC712" s="7">
        <f>Table13[[#This Row],[gross]]-Table13[[#This Row],[budget]]</f>
        <v>22296514</v>
      </c>
    </row>
    <row r="713" spans="1:29" ht="12.75">
      <c r="A713" s="6" t="s">
        <v>28</v>
      </c>
      <c r="B713" s="6" t="s">
        <v>9687</v>
      </c>
      <c r="C713" s="6">
        <v>83</v>
      </c>
      <c r="D713" s="6">
        <v>88</v>
      </c>
      <c r="E713" s="6">
        <v>82</v>
      </c>
      <c r="F713" s="6">
        <v>571</v>
      </c>
      <c r="G713" s="6" t="s">
        <v>9688</v>
      </c>
      <c r="H713" s="6">
        <v>756</v>
      </c>
      <c r="I713" s="7">
        <v>25615792</v>
      </c>
      <c r="J713" s="6" t="s">
        <v>9689</v>
      </c>
      <c r="K713" s="6" t="s">
        <v>614</v>
      </c>
      <c r="L713" s="6" t="s">
        <v>9690</v>
      </c>
      <c r="M713" s="6">
        <v>10161</v>
      </c>
      <c r="N713" s="6">
        <v>4378</v>
      </c>
      <c r="O713" s="6" t="s">
        <v>2472</v>
      </c>
      <c r="P713" s="6">
        <v>0</v>
      </c>
      <c r="Q713" s="6" t="s">
        <v>9691</v>
      </c>
      <c r="R713" s="6" t="s">
        <v>9692</v>
      </c>
      <c r="S713" s="6">
        <v>50</v>
      </c>
      <c r="T713" s="6" t="s">
        <v>37</v>
      </c>
      <c r="U713" s="6" t="s">
        <v>38</v>
      </c>
      <c r="V713" s="6" t="s">
        <v>39</v>
      </c>
      <c r="W713" s="7">
        <v>25000000</v>
      </c>
      <c r="X713" s="6">
        <v>2009</v>
      </c>
      <c r="Y713" s="6">
        <v>713</v>
      </c>
      <c r="Z713" s="6">
        <v>3.5</v>
      </c>
      <c r="AA713" s="6">
        <v>1.85</v>
      </c>
      <c r="AB713" s="6">
        <v>657</v>
      </c>
      <c r="AC713" s="7">
        <f>Table13[[#This Row],[gross]]-Table13[[#This Row],[budget]]</f>
        <v>615792</v>
      </c>
    </row>
    <row r="714" spans="1:29" ht="12.75">
      <c r="A714" s="6" t="s">
        <v>28</v>
      </c>
      <c r="B714" s="6" t="s">
        <v>13347</v>
      </c>
      <c r="C714" s="6">
        <v>177</v>
      </c>
      <c r="D714" s="6">
        <v>140</v>
      </c>
      <c r="E714" s="6">
        <v>3000</v>
      </c>
      <c r="F714" s="6">
        <v>322</v>
      </c>
      <c r="G714" s="6" t="s">
        <v>1823</v>
      </c>
      <c r="H714" s="6">
        <v>963</v>
      </c>
      <c r="I714" s="7">
        <v>4157491</v>
      </c>
      <c r="J714" s="6" t="s">
        <v>13966</v>
      </c>
      <c r="K714" s="6" t="s">
        <v>6663</v>
      </c>
      <c r="L714" s="6" t="s">
        <v>13967</v>
      </c>
      <c r="M714" s="6">
        <v>79330</v>
      </c>
      <c r="N714" s="6">
        <v>2894</v>
      </c>
      <c r="O714" s="6" t="s">
        <v>13968</v>
      </c>
      <c r="P714" s="6">
        <v>0</v>
      </c>
      <c r="Q714" s="6" t="s">
        <v>13969</v>
      </c>
      <c r="R714" s="6" t="s">
        <v>13970</v>
      </c>
      <c r="S714" s="6">
        <v>690</v>
      </c>
      <c r="T714" s="6" t="s">
        <v>37</v>
      </c>
      <c r="U714" s="6" t="s">
        <v>7711</v>
      </c>
      <c r="V714" s="6" t="s">
        <v>585</v>
      </c>
      <c r="W714" s="7">
        <v>12800000</v>
      </c>
      <c r="X714" s="6">
        <v>2000</v>
      </c>
      <c r="Y714" s="6">
        <v>595</v>
      </c>
      <c r="Z714" s="6">
        <v>8</v>
      </c>
      <c r="AA714" s="6">
        <v>2.35</v>
      </c>
      <c r="AB714" s="6">
        <v>0</v>
      </c>
      <c r="AC714" s="7">
        <f>Table13[[#This Row],[gross]]-Table13[[#This Row],[budget]]</f>
        <v>-8642509</v>
      </c>
    </row>
    <row r="715" spans="1:29" ht="12.75">
      <c r="A715" s="6" t="s">
        <v>28</v>
      </c>
      <c r="B715" s="6" t="s">
        <v>2859</v>
      </c>
      <c r="C715" s="6">
        <v>92</v>
      </c>
      <c r="D715" s="6">
        <v>236</v>
      </c>
      <c r="E715" s="6">
        <v>0</v>
      </c>
      <c r="F715" s="6">
        <v>232</v>
      </c>
      <c r="G715" s="6" t="s">
        <v>11552</v>
      </c>
      <c r="H715" s="6">
        <v>933</v>
      </c>
      <c r="I715" s="7">
        <v>184208848</v>
      </c>
      <c r="J715" s="6" t="s">
        <v>6038</v>
      </c>
      <c r="K715" s="6" t="s">
        <v>2982</v>
      </c>
      <c r="L715" s="6" t="s">
        <v>11553</v>
      </c>
      <c r="M715" s="6">
        <v>186485</v>
      </c>
      <c r="N715" s="6">
        <v>2398</v>
      </c>
      <c r="O715" s="6" t="s">
        <v>3605</v>
      </c>
      <c r="P715" s="6">
        <v>1</v>
      </c>
      <c r="Q715" s="6" t="s">
        <v>11554</v>
      </c>
      <c r="R715" s="6" t="s">
        <v>11555</v>
      </c>
      <c r="S715" s="6">
        <v>382</v>
      </c>
      <c r="T715" s="6" t="s">
        <v>37</v>
      </c>
      <c r="U715" s="6" t="s">
        <v>38</v>
      </c>
      <c r="V715" s="6" t="s">
        <v>39</v>
      </c>
      <c r="W715" s="7">
        <v>22000000</v>
      </c>
      <c r="X715" s="6">
        <v>1990</v>
      </c>
      <c r="Y715" s="6">
        <v>839</v>
      </c>
      <c r="Z715" s="6">
        <v>8</v>
      </c>
      <c r="AA715" s="6">
        <v>2.35</v>
      </c>
      <c r="AB715" s="6">
        <v>0</v>
      </c>
      <c r="AC715" s="7">
        <f>Table13[[#This Row],[gross]]-Table13[[#This Row],[budget]]</f>
        <v>162208848</v>
      </c>
    </row>
    <row r="716" spans="1:29" ht="12.75">
      <c r="A716" s="6" t="s">
        <v>28</v>
      </c>
      <c r="B716" s="6" t="s">
        <v>5647</v>
      </c>
      <c r="C716" s="6">
        <v>51</v>
      </c>
      <c r="D716" s="6">
        <v>119</v>
      </c>
      <c r="E716" s="6">
        <v>350</v>
      </c>
      <c r="F716" s="6">
        <v>418</v>
      </c>
      <c r="G716" s="6" t="s">
        <v>342</v>
      </c>
      <c r="H716" s="6">
        <v>18000</v>
      </c>
      <c r="I716" s="7">
        <v>34700000</v>
      </c>
      <c r="J716" s="6" t="s">
        <v>214</v>
      </c>
      <c r="K716" s="6" t="s">
        <v>588</v>
      </c>
      <c r="L716" s="6" t="s">
        <v>10072</v>
      </c>
      <c r="M716" s="6">
        <v>52846</v>
      </c>
      <c r="N716" s="6">
        <v>35501</v>
      </c>
      <c r="O716" s="6" t="s">
        <v>5678</v>
      </c>
      <c r="P716" s="6">
        <v>2</v>
      </c>
      <c r="Q716" s="6" t="s">
        <v>10073</v>
      </c>
      <c r="R716" s="6" t="s">
        <v>10074</v>
      </c>
      <c r="S716" s="6">
        <v>143</v>
      </c>
      <c r="T716" s="6" t="s">
        <v>37</v>
      </c>
      <c r="U716" s="6" t="s">
        <v>38</v>
      </c>
      <c r="V716" s="6" t="s">
        <v>585</v>
      </c>
      <c r="W716" s="7">
        <v>14000000</v>
      </c>
      <c r="X716" s="6">
        <v>1988</v>
      </c>
      <c r="Y716" s="6">
        <v>17000</v>
      </c>
      <c r="Z716" s="6">
        <v>7.7</v>
      </c>
      <c r="AA716" s="6">
        <v>1.85</v>
      </c>
      <c r="AB716" s="6">
        <v>0</v>
      </c>
      <c r="AC716" s="7">
        <f>Table13[[#This Row],[gross]]-Table13[[#This Row],[budget]]</f>
        <v>20700000</v>
      </c>
    </row>
    <row r="717" spans="1:29" ht="12.75">
      <c r="A717" s="6" t="s">
        <v>28</v>
      </c>
      <c r="B717" s="6" t="s">
        <v>15172</v>
      </c>
      <c r="C717" s="6">
        <v>139</v>
      </c>
      <c r="D717" s="6">
        <v>106</v>
      </c>
      <c r="E717" s="6">
        <v>102</v>
      </c>
      <c r="F717" s="6">
        <v>970</v>
      </c>
      <c r="G717" s="6" t="s">
        <v>750</v>
      </c>
      <c r="H717" s="6">
        <v>14000</v>
      </c>
      <c r="I717" s="7">
        <v>5348317</v>
      </c>
      <c r="J717" s="6" t="s">
        <v>5510</v>
      </c>
      <c r="K717" s="6" t="s">
        <v>2382</v>
      </c>
      <c r="L717" s="6" t="s">
        <v>15173</v>
      </c>
      <c r="M717" s="6">
        <v>20810</v>
      </c>
      <c r="N717" s="6">
        <v>18712</v>
      </c>
      <c r="O717" s="6" t="s">
        <v>7786</v>
      </c>
      <c r="P717" s="6">
        <v>0</v>
      </c>
      <c r="Q717" s="6" t="s">
        <v>15174</v>
      </c>
      <c r="R717" s="6" t="s">
        <v>15175</v>
      </c>
      <c r="S717" s="6">
        <v>100</v>
      </c>
      <c r="T717" s="6" t="s">
        <v>37</v>
      </c>
      <c r="U717" s="6" t="s">
        <v>38</v>
      </c>
      <c r="V717" s="6" t="s">
        <v>585</v>
      </c>
      <c r="W717" s="7">
        <v>10000000</v>
      </c>
      <c r="X717" s="6">
        <v>2015</v>
      </c>
      <c r="Y717" s="6">
        <v>3000</v>
      </c>
      <c r="Z717" s="6">
        <v>7.1</v>
      </c>
      <c r="AB717" s="6">
        <v>0</v>
      </c>
      <c r="AC717" s="7">
        <f>Table13[[#This Row],[gross]]-Table13[[#This Row],[budget]]</f>
        <v>-4651683</v>
      </c>
    </row>
    <row r="718" spans="1:29" ht="12.75">
      <c r="A718" s="6" t="s">
        <v>28</v>
      </c>
      <c r="B718" s="6" t="s">
        <v>1489</v>
      </c>
      <c r="C718" s="6">
        <v>93</v>
      </c>
      <c r="D718" s="6">
        <v>108</v>
      </c>
      <c r="E718" s="6">
        <v>79</v>
      </c>
      <c r="F718" s="6">
        <v>268</v>
      </c>
      <c r="G718" s="6" t="s">
        <v>1490</v>
      </c>
      <c r="H718" s="6">
        <v>650</v>
      </c>
      <c r="I718" s="7">
        <v>67155742</v>
      </c>
      <c r="J718" s="6" t="s">
        <v>50</v>
      </c>
      <c r="K718" s="6" t="s">
        <v>1491</v>
      </c>
      <c r="L718" s="6" t="s">
        <v>1492</v>
      </c>
      <c r="M718" s="6">
        <v>62271</v>
      </c>
      <c r="N718" s="6">
        <v>1569</v>
      </c>
      <c r="O718" s="6" t="s">
        <v>423</v>
      </c>
      <c r="P718" s="6">
        <v>1</v>
      </c>
      <c r="Q718" s="6" t="s">
        <v>1493</v>
      </c>
      <c r="R718" s="6" t="s">
        <v>1494</v>
      </c>
      <c r="S718" s="6">
        <v>277</v>
      </c>
      <c r="T718" s="6" t="s">
        <v>37</v>
      </c>
      <c r="U718" s="6" t="s">
        <v>38</v>
      </c>
      <c r="V718" s="6" t="s">
        <v>39</v>
      </c>
      <c r="W718" s="7">
        <v>116000000</v>
      </c>
      <c r="X718" s="6">
        <v>1997</v>
      </c>
      <c r="Y718" s="6">
        <v>293</v>
      </c>
      <c r="Z718" s="6">
        <v>5.8</v>
      </c>
      <c r="AA718" s="6">
        <v>2.35</v>
      </c>
      <c r="AB718" s="6">
        <v>0</v>
      </c>
      <c r="AC718" s="7">
        <f>Table13[[#This Row],[gross]]-Table13[[#This Row],[budget]]</f>
        <v>-48844258</v>
      </c>
    </row>
    <row r="719" spans="1:29" ht="12.75">
      <c r="A719" s="6" t="s">
        <v>28</v>
      </c>
      <c r="B719" s="6" t="s">
        <v>3159</v>
      </c>
      <c r="C719" s="6">
        <v>71</v>
      </c>
      <c r="D719" s="6">
        <v>118</v>
      </c>
      <c r="E719" s="6">
        <v>41</v>
      </c>
      <c r="F719" s="6">
        <v>274</v>
      </c>
      <c r="G719" s="6" t="s">
        <v>4947</v>
      </c>
      <c r="H719" s="6">
        <v>556</v>
      </c>
      <c r="I719" s="7">
        <v>9059588</v>
      </c>
      <c r="J719" s="6" t="s">
        <v>5274</v>
      </c>
      <c r="K719" s="6" t="s">
        <v>13082</v>
      </c>
      <c r="L719" s="6" t="s">
        <v>13083</v>
      </c>
      <c r="M719" s="6">
        <v>17261</v>
      </c>
      <c r="N719" s="6">
        <v>1873</v>
      </c>
      <c r="O719" s="6" t="s">
        <v>13084</v>
      </c>
      <c r="P719" s="6">
        <v>1</v>
      </c>
      <c r="Q719" s="6" t="s">
        <v>13085</v>
      </c>
      <c r="R719" s="6" t="s">
        <v>13086</v>
      </c>
      <c r="S719" s="6">
        <v>125</v>
      </c>
      <c r="T719" s="6" t="s">
        <v>37</v>
      </c>
      <c r="U719" s="6" t="s">
        <v>38</v>
      </c>
      <c r="V719" s="6" t="s">
        <v>585</v>
      </c>
      <c r="W719" s="7">
        <v>15000000</v>
      </c>
      <c r="X719" s="6">
        <v>2002</v>
      </c>
      <c r="Y719" s="6">
        <v>463</v>
      </c>
      <c r="Z719" s="6">
        <v>6.6</v>
      </c>
      <c r="AA719" s="6">
        <v>2.35</v>
      </c>
      <c r="AB719" s="6">
        <v>455</v>
      </c>
      <c r="AC719" s="7">
        <f>Table13[[#This Row],[gross]]-Table13[[#This Row],[budget]]</f>
        <v>-5940412</v>
      </c>
    </row>
    <row r="720" spans="1:29" ht="12.75">
      <c r="A720" s="6" t="s">
        <v>28</v>
      </c>
      <c r="B720" s="6" t="s">
        <v>1039</v>
      </c>
      <c r="C720" s="6">
        <v>222</v>
      </c>
      <c r="D720" s="6">
        <v>111</v>
      </c>
      <c r="E720" s="6">
        <v>295</v>
      </c>
      <c r="F720" s="6">
        <v>531</v>
      </c>
      <c r="G720" s="6" t="s">
        <v>188</v>
      </c>
      <c r="H720" s="6">
        <v>3000</v>
      </c>
      <c r="I720" s="7">
        <v>14337579</v>
      </c>
      <c r="J720" s="6" t="s">
        <v>9140</v>
      </c>
      <c r="K720" s="6" t="s">
        <v>1816</v>
      </c>
      <c r="L720" s="6" t="s">
        <v>9141</v>
      </c>
      <c r="M720" s="6">
        <v>156929</v>
      </c>
      <c r="N720" s="6">
        <v>4696</v>
      </c>
      <c r="O720" s="6" t="s">
        <v>742</v>
      </c>
      <c r="P720" s="6">
        <v>1</v>
      </c>
      <c r="Q720" s="6" t="s">
        <v>9142</v>
      </c>
      <c r="R720" s="6" t="s">
        <v>9143</v>
      </c>
      <c r="S720" s="6">
        <v>624</v>
      </c>
      <c r="T720" s="6" t="s">
        <v>37</v>
      </c>
      <c r="U720" s="6" t="s">
        <v>370</v>
      </c>
      <c r="V720" s="6" t="s">
        <v>585</v>
      </c>
      <c r="W720" s="7">
        <v>27000000</v>
      </c>
      <c r="X720" s="6">
        <v>1998</v>
      </c>
      <c r="Y720" s="6">
        <v>882</v>
      </c>
      <c r="Z720" s="6">
        <v>7.7</v>
      </c>
      <c r="AA720" s="6">
        <v>2.35</v>
      </c>
      <c r="AB720" s="6">
        <v>14000</v>
      </c>
      <c r="AC720" s="7">
        <f>Table13[[#This Row],[gross]]-Table13[[#This Row],[budget]]</f>
        <v>-12662421</v>
      </c>
    </row>
    <row r="721" spans="1:29" ht="12.75">
      <c r="A721" s="6" t="s">
        <v>28</v>
      </c>
      <c r="B721" s="6" t="s">
        <v>255</v>
      </c>
      <c r="C721" s="6">
        <v>526</v>
      </c>
      <c r="D721" s="6">
        <v>113</v>
      </c>
      <c r="E721" s="6">
        <v>13000</v>
      </c>
      <c r="F721" s="6">
        <v>16000</v>
      </c>
      <c r="G721" s="6" t="s">
        <v>489</v>
      </c>
      <c r="H721" s="6">
        <v>40000</v>
      </c>
      <c r="I721" s="7">
        <v>79711678</v>
      </c>
      <c r="J721" s="6" t="s">
        <v>882</v>
      </c>
      <c r="K721" s="6" t="s">
        <v>43</v>
      </c>
      <c r="L721" s="6" t="s">
        <v>883</v>
      </c>
      <c r="M721" s="6">
        <v>199039</v>
      </c>
      <c r="N721" s="6">
        <v>80849</v>
      </c>
      <c r="O721" s="6" t="s">
        <v>201</v>
      </c>
      <c r="P721" s="6">
        <v>7</v>
      </c>
      <c r="Q721" s="6" t="s">
        <v>884</v>
      </c>
      <c r="R721" s="6" t="s">
        <v>885</v>
      </c>
      <c r="S721" s="6">
        <v>479</v>
      </c>
      <c r="T721" s="6" t="s">
        <v>37</v>
      </c>
      <c r="U721" s="6" t="s">
        <v>38</v>
      </c>
      <c r="V721" s="6" t="s">
        <v>39</v>
      </c>
      <c r="W721" s="7">
        <v>100000000</v>
      </c>
      <c r="X721" s="6">
        <v>2012</v>
      </c>
      <c r="Y721" s="6">
        <v>17000</v>
      </c>
      <c r="Z721" s="6">
        <v>6.2</v>
      </c>
      <c r="AA721" s="6">
        <v>1.85</v>
      </c>
      <c r="AB721" s="6">
        <v>82000</v>
      </c>
      <c r="AC721" s="7">
        <f>Table13[[#This Row],[gross]]-Table13[[#This Row],[budget]]</f>
        <v>-20288322</v>
      </c>
    </row>
    <row r="722" spans="1:29" ht="12.75">
      <c r="A722" s="6" t="s">
        <v>28</v>
      </c>
      <c r="B722" s="6" t="s">
        <v>4382</v>
      </c>
      <c r="C722" s="6">
        <v>196</v>
      </c>
      <c r="D722" s="6">
        <v>103</v>
      </c>
      <c r="E722" s="6">
        <v>179</v>
      </c>
      <c r="F722" s="6">
        <v>87</v>
      </c>
      <c r="G722" s="6" t="s">
        <v>4383</v>
      </c>
      <c r="H722" s="6">
        <v>794</v>
      </c>
      <c r="I722" s="7">
        <v>25472967</v>
      </c>
      <c r="J722" s="6" t="s">
        <v>4384</v>
      </c>
      <c r="K722" s="6" t="s">
        <v>1341</v>
      </c>
      <c r="L722" s="6" t="s">
        <v>4385</v>
      </c>
      <c r="M722" s="6">
        <v>44966</v>
      </c>
      <c r="N722" s="6">
        <v>1467</v>
      </c>
      <c r="O722" s="6" t="s">
        <v>4386</v>
      </c>
      <c r="P722" s="6">
        <v>2</v>
      </c>
      <c r="Q722" s="6" t="s">
        <v>4387</v>
      </c>
      <c r="R722" s="6" t="s">
        <v>4388</v>
      </c>
      <c r="S722" s="6">
        <v>411</v>
      </c>
      <c r="T722" s="6" t="s">
        <v>37</v>
      </c>
      <c r="U722" s="6" t="s">
        <v>38</v>
      </c>
      <c r="V722" s="6" t="s">
        <v>39</v>
      </c>
      <c r="W722" s="7">
        <v>30000000</v>
      </c>
      <c r="X722" s="6">
        <v>2005</v>
      </c>
      <c r="Y722" s="6">
        <v>329</v>
      </c>
      <c r="Z722" s="6">
        <v>5.6</v>
      </c>
      <c r="AA722" s="6">
        <v>2.35</v>
      </c>
      <c r="AB722" s="6">
        <v>0</v>
      </c>
      <c r="AC722" s="7">
        <f>Table13[[#This Row],[gross]]-Table13[[#This Row],[budget]]</f>
        <v>-4527033</v>
      </c>
    </row>
    <row r="723" spans="1:29" ht="12.75">
      <c r="A723" s="6" t="s">
        <v>28</v>
      </c>
      <c r="B723" s="6" t="s">
        <v>876</v>
      </c>
      <c r="C723" s="6">
        <v>140</v>
      </c>
      <c r="D723" s="6">
        <v>96</v>
      </c>
      <c r="E723" s="6">
        <v>474</v>
      </c>
      <c r="F723" s="6">
        <v>82</v>
      </c>
      <c r="G723" s="6" t="s">
        <v>16474</v>
      </c>
      <c r="H723" s="6">
        <v>1000</v>
      </c>
      <c r="I723" s="7">
        <v>32131483</v>
      </c>
      <c r="J723" s="6" t="s">
        <v>3030</v>
      </c>
      <c r="K723" s="6" t="s">
        <v>1570</v>
      </c>
      <c r="L723" s="6" t="s">
        <v>16475</v>
      </c>
      <c r="M723" s="6">
        <v>25870</v>
      </c>
      <c r="N723" s="6">
        <v>2212</v>
      </c>
      <c r="O723" s="6" t="s">
        <v>16476</v>
      </c>
      <c r="P723" s="6">
        <v>0</v>
      </c>
      <c r="Q723" s="6" t="s">
        <v>16477</v>
      </c>
      <c r="R723" s="6" t="s">
        <v>16478</v>
      </c>
      <c r="S723" s="6">
        <v>369</v>
      </c>
      <c r="T723" s="6" t="s">
        <v>37</v>
      </c>
      <c r="U723" s="6" t="s">
        <v>38</v>
      </c>
      <c r="V723" s="6" t="s">
        <v>39</v>
      </c>
      <c r="W723" s="7">
        <v>11000000</v>
      </c>
      <c r="X723" s="6">
        <v>2003</v>
      </c>
      <c r="Y723" s="6">
        <v>970</v>
      </c>
      <c r="Z723" s="6">
        <v>4.9000000000000004</v>
      </c>
      <c r="AA723" s="6">
        <v>2.35</v>
      </c>
      <c r="AB723" s="6">
        <v>2000</v>
      </c>
      <c r="AC723" s="7">
        <f>Table13[[#This Row],[gross]]-Table13[[#This Row],[budget]]</f>
        <v>21131483</v>
      </c>
    </row>
    <row r="724" spans="1:29" ht="12.75">
      <c r="A724" s="6" t="s">
        <v>28</v>
      </c>
      <c r="B724" s="6" t="s">
        <v>14719</v>
      </c>
      <c r="C724" s="6">
        <v>108</v>
      </c>
      <c r="D724" s="6">
        <v>103</v>
      </c>
      <c r="E724" s="6">
        <v>57</v>
      </c>
      <c r="F724" s="6">
        <v>132</v>
      </c>
      <c r="G724" s="6" t="s">
        <v>128</v>
      </c>
      <c r="H724" s="6">
        <v>541</v>
      </c>
      <c r="I724" s="7">
        <v>22160085</v>
      </c>
      <c r="J724" s="6" t="s">
        <v>6403</v>
      </c>
      <c r="K724" s="6" t="s">
        <v>3161</v>
      </c>
      <c r="L724" s="6" t="s">
        <v>14720</v>
      </c>
      <c r="M724" s="6">
        <v>16747</v>
      </c>
      <c r="N724" s="6">
        <v>1228</v>
      </c>
      <c r="O724" s="6" t="s">
        <v>14721</v>
      </c>
      <c r="P724" s="6">
        <v>0</v>
      </c>
      <c r="Q724" s="6" t="s">
        <v>14722</v>
      </c>
      <c r="R724" s="6" t="s">
        <v>14723</v>
      </c>
      <c r="S724" s="6">
        <v>349</v>
      </c>
      <c r="T724" s="6" t="s">
        <v>37</v>
      </c>
      <c r="U724" s="6" t="s">
        <v>38</v>
      </c>
      <c r="V724" s="6" t="s">
        <v>39</v>
      </c>
      <c r="W724" s="7">
        <v>10600000</v>
      </c>
      <c r="X724" s="6">
        <v>2002</v>
      </c>
      <c r="Y724" s="6">
        <v>451</v>
      </c>
      <c r="Z724" s="6">
        <v>5.4</v>
      </c>
      <c r="AA724" s="6">
        <v>2.35</v>
      </c>
      <c r="AB724" s="6">
        <v>1000</v>
      </c>
      <c r="AC724" s="7">
        <f>Table13[[#This Row],[gross]]-Table13[[#This Row],[budget]]</f>
        <v>11560085</v>
      </c>
    </row>
    <row r="725" spans="1:29" ht="12.75">
      <c r="A725" s="6" t="s">
        <v>28</v>
      </c>
      <c r="B725" s="6" t="s">
        <v>10468</v>
      </c>
      <c r="C725" s="6">
        <v>22</v>
      </c>
      <c r="D725" s="6">
        <v>143</v>
      </c>
      <c r="E725" s="6">
        <v>688</v>
      </c>
      <c r="F725" s="6">
        <v>42</v>
      </c>
      <c r="G725" s="6" t="s">
        <v>10469</v>
      </c>
      <c r="H725" s="6">
        <v>638</v>
      </c>
      <c r="I725" s="7">
        <v>5000000</v>
      </c>
      <c r="J725" s="6" t="s">
        <v>10470</v>
      </c>
      <c r="K725" s="6" t="s">
        <v>10471</v>
      </c>
      <c r="L725" s="6" t="s">
        <v>10472</v>
      </c>
      <c r="M725" s="6">
        <v>1547</v>
      </c>
      <c r="N725" s="6">
        <v>788</v>
      </c>
      <c r="O725" s="6" t="s">
        <v>10473</v>
      </c>
      <c r="P725" s="6">
        <v>2</v>
      </c>
      <c r="Q725" s="6" t="s">
        <v>10474</v>
      </c>
      <c r="R725" s="6" t="s">
        <v>10475</v>
      </c>
      <c r="S725" s="6">
        <v>50</v>
      </c>
      <c r="T725" s="6" t="s">
        <v>37</v>
      </c>
      <c r="U725" s="6" t="s">
        <v>38</v>
      </c>
      <c r="V725" s="6" t="s">
        <v>277</v>
      </c>
      <c r="W725" s="7">
        <v>25000000</v>
      </c>
      <c r="X725" s="6">
        <v>1970</v>
      </c>
      <c r="Y725" s="6">
        <v>50</v>
      </c>
      <c r="Z725" s="6">
        <v>6.2</v>
      </c>
      <c r="AA725" s="6">
        <v>2.35</v>
      </c>
      <c r="AB725" s="6">
        <v>104</v>
      </c>
      <c r="AC725" s="7">
        <f>Table13[[#This Row],[gross]]-Table13[[#This Row],[budget]]</f>
        <v>-20000000</v>
      </c>
    </row>
    <row r="726" spans="1:29" ht="12.75">
      <c r="A726" s="6" t="s">
        <v>28</v>
      </c>
      <c r="B726" s="6" t="s">
        <v>710</v>
      </c>
      <c r="C726" s="6">
        <v>96</v>
      </c>
      <c r="D726" s="6">
        <v>293</v>
      </c>
      <c r="E726" s="6">
        <v>249</v>
      </c>
      <c r="F726" s="6">
        <v>18</v>
      </c>
      <c r="G726" s="6" t="s">
        <v>14232</v>
      </c>
      <c r="H726" s="6">
        <v>362</v>
      </c>
      <c r="I726" s="7">
        <v>11433134</v>
      </c>
      <c r="J726" s="6" t="s">
        <v>14233</v>
      </c>
      <c r="K726" s="6" t="s">
        <v>1275</v>
      </c>
      <c r="L726" s="6" t="s">
        <v>14234</v>
      </c>
      <c r="M726" s="6">
        <v>168203</v>
      </c>
      <c r="N726" s="6">
        <v>469</v>
      </c>
      <c r="O726" s="6" t="s">
        <v>14235</v>
      </c>
      <c r="P726" s="6">
        <v>0</v>
      </c>
      <c r="Q726" s="6" t="s">
        <v>14236</v>
      </c>
      <c r="R726" s="6" t="s">
        <v>14237</v>
      </c>
      <c r="S726" s="6">
        <v>426</v>
      </c>
      <c r="T726" s="6" t="s">
        <v>8731</v>
      </c>
      <c r="U726" s="6" t="s">
        <v>9139</v>
      </c>
      <c r="V726" s="6" t="s">
        <v>585</v>
      </c>
      <c r="W726" s="7">
        <v>14000000</v>
      </c>
      <c r="X726" s="6">
        <v>1981</v>
      </c>
      <c r="Y726" s="6">
        <v>21</v>
      </c>
      <c r="Z726" s="6">
        <v>8.4</v>
      </c>
      <c r="AA726" s="6">
        <v>1.85</v>
      </c>
      <c r="AB726" s="6">
        <v>11000</v>
      </c>
      <c r="AC726" s="7">
        <f>Table13[[#This Row],[gross]]-Table13[[#This Row],[budget]]</f>
        <v>-2566866</v>
      </c>
    </row>
    <row r="727" spans="1:29" ht="12.75">
      <c r="A727" s="6" t="s">
        <v>28</v>
      </c>
      <c r="B727" s="6" t="s">
        <v>10756</v>
      </c>
      <c r="C727" s="6">
        <v>99</v>
      </c>
      <c r="D727" s="6">
        <v>85</v>
      </c>
      <c r="E727" s="6">
        <v>64</v>
      </c>
      <c r="F727" s="6">
        <v>729</v>
      </c>
      <c r="G727" s="6" t="s">
        <v>2613</v>
      </c>
      <c r="H727" s="6">
        <v>3000</v>
      </c>
      <c r="I727" s="7">
        <v>48546578</v>
      </c>
      <c r="J727" s="6" t="s">
        <v>1681</v>
      </c>
      <c r="K727" s="6" t="s">
        <v>4599</v>
      </c>
      <c r="L727" s="6" t="s">
        <v>10757</v>
      </c>
      <c r="M727" s="6">
        <v>50415</v>
      </c>
      <c r="N727" s="6">
        <v>6539</v>
      </c>
      <c r="O727" s="6" t="s">
        <v>415</v>
      </c>
      <c r="P727" s="6">
        <v>0</v>
      </c>
      <c r="Q727" s="6" t="s">
        <v>10758</v>
      </c>
      <c r="R727" s="6" t="s">
        <v>10759</v>
      </c>
      <c r="S727" s="6">
        <v>613</v>
      </c>
      <c r="T727" s="6" t="s">
        <v>37</v>
      </c>
      <c r="U727" s="6" t="s">
        <v>38</v>
      </c>
      <c r="V727" s="6" t="s">
        <v>39</v>
      </c>
      <c r="W727" s="7">
        <v>20000000</v>
      </c>
      <c r="X727" s="6">
        <v>2006</v>
      </c>
      <c r="Y727" s="6">
        <v>869</v>
      </c>
      <c r="Z727" s="6">
        <v>2.7</v>
      </c>
      <c r="AA727" s="6">
        <v>1.85</v>
      </c>
      <c r="AB727" s="6">
        <v>806</v>
      </c>
      <c r="AC727" s="7">
        <f>Table13[[#This Row],[gross]]-Table13[[#This Row],[budget]]</f>
        <v>28546578</v>
      </c>
    </row>
    <row r="728" spans="1:29" ht="12.75">
      <c r="A728" s="6" t="s">
        <v>28</v>
      </c>
      <c r="B728" s="6" t="s">
        <v>809</v>
      </c>
      <c r="C728" s="6">
        <v>247</v>
      </c>
      <c r="D728" s="6">
        <v>101</v>
      </c>
      <c r="E728" s="6">
        <v>189</v>
      </c>
      <c r="F728" s="6">
        <v>7000</v>
      </c>
      <c r="G728" s="6" t="s">
        <v>80</v>
      </c>
      <c r="H728" s="6">
        <v>15000</v>
      </c>
      <c r="I728" s="7">
        <v>98711404</v>
      </c>
      <c r="J728" s="6" t="s">
        <v>4234</v>
      </c>
      <c r="K728" s="6" t="s">
        <v>290</v>
      </c>
      <c r="L728" s="6" t="s">
        <v>4608</v>
      </c>
      <c r="M728" s="6">
        <v>127571</v>
      </c>
      <c r="N728" s="6">
        <v>39822</v>
      </c>
      <c r="O728" s="6" t="s">
        <v>518</v>
      </c>
      <c r="P728" s="6">
        <v>2</v>
      </c>
      <c r="Q728" s="6" t="s">
        <v>4609</v>
      </c>
      <c r="R728" s="6" t="s">
        <v>4610</v>
      </c>
      <c r="S728" s="6">
        <v>207</v>
      </c>
      <c r="T728" s="6" t="s">
        <v>37</v>
      </c>
      <c r="U728" s="6" t="s">
        <v>38</v>
      </c>
      <c r="V728" s="6" t="s">
        <v>39</v>
      </c>
      <c r="W728" s="7">
        <v>55000000</v>
      </c>
      <c r="X728" s="6">
        <v>2010</v>
      </c>
      <c r="Y728" s="6">
        <v>11000</v>
      </c>
      <c r="Z728" s="6">
        <v>6.3</v>
      </c>
      <c r="AA728" s="6">
        <v>2.35</v>
      </c>
      <c r="AB728" s="6">
        <v>0</v>
      </c>
      <c r="AC728" s="7">
        <f>Table13[[#This Row],[gross]]-Table13[[#This Row],[budget]]</f>
        <v>43711404</v>
      </c>
    </row>
    <row r="729" spans="1:29" ht="12.75">
      <c r="A729" s="6" t="s">
        <v>28</v>
      </c>
      <c r="B729" s="6" t="s">
        <v>1555</v>
      </c>
      <c r="C729" s="6">
        <v>114</v>
      </c>
      <c r="D729" s="6">
        <v>100</v>
      </c>
      <c r="E729" s="6">
        <v>1000</v>
      </c>
      <c r="F729" s="6">
        <v>220</v>
      </c>
      <c r="G729" s="6" t="s">
        <v>2638</v>
      </c>
      <c r="H729" s="6">
        <v>989</v>
      </c>
      <c r="I729" s="7">
        <v>11694528</v>
      </c>
      <c r="J729" s="6" t="s">
        <v>19276</v>
      </c>
      <c r="K729" s="6" t="s">
        <v>329</v>
      </c>
      <c r="L729" s="6" t="s">
        <v>19277</v>
      </c>
      <c r="M729" s="6">
        <v>7721</v>
      </c>
      <c r="N729" s="6">
        <v>2165</v>
      </c>
      <c r="O729" s="6" t="s">
        <v>19278</v>
      </c>
      <c r="P729" s="6">
        <v>0</v>
      </c>
      <c r="Q729" s="6" t="s">
        <v>19279</v>
      </c>
      <c r="R729" s="6" t="s">
        <v>19280</v>
      </c>
      <c r="S729" s="6">
        <v>72</v>
      </c>
      <c r="T729" s="6" t="s">
        <v>37</v>
      </c>
      <c r="U729" s="6" t="s">
        <v>38</v>
      </c>
      <c r="V729" s="6" t="s">
        <v>585</v>
      </c>
      <c r="W729" s="7">
        <v>3000000</v>
      </c>
      <c r="X729" s="6">
        <v>2005</v>
      </c>
      <c r="Y729" s="6">
        <v>744</v>
      </c>
      <c r="Z729" s="6">
        <v>7.2</v>
      </c>
      <c r="AA729" s="6">
        <v>1.85</v>
      </c>
      <c r="AB729" s="6">
        <v>635</v>
      </c>
      <c r="AC729" s="7">
        <f>Table13[[#This Row],[gross]]-Table13[[#This Row],[budget]]</f>
        <v>8694528</v>
      </c>
    </row>
    <row r="730" spans="1:29" ht="12.75">
      <c r="A730" s="6" t="s">
        <v>28</v>
      </c>
      <c r="B730" s="6" t="s">
        <v>111</v>
      </c>
      <c r="C730" s="6">
        <v>287</v>
      </c>
      <c r="D730" s="6">
        <v>110</v>
      </c>
      <c r="E730" s="6">
        <v>0</v>
      </c>
      <c r="F730" s="6">
        <v>1000</v>
      </c>
      <c r="G730" s="6" t="s">
        <v>4371</v>
      </c>
      <c r="H730" s="6">
        <v>3000</v>
      </c>
      <c r="I730" s="7">
        <v>58885635</v>
      </c>
      <c r="J730" s="6" t="s">
        <v>4904</v>
      </c>
      <c r="K730" s="6" t="s">
        <v>948</v>
      </c>
      <c r="L730" s="6" t="s">
        <v>8877</v>
      </c>
      <c r="M730" s="6">
        <v>194422</v>
      </c>
      <c r="N730" s="6">
        <v>10438</v>
      </c>
      <c r="O730" s="6" t="s">
        <v>1540</v>
      </c>
      <c r="P730" s="6">
        <v>0</v>
      </c>
      <c r="Q730" s="6" t="s">
        <v>8878</v>
      </c>
      <c r="R730" s="6" t="s">
        <v>8879</v>
      </c>
      <c r="S730" s="6">
        <v>1057</v>
      </c>
      <c r="T730" s="6" t="s">
        <v>37</v>
      </c>
      <c r="U730" s="6" t="s">
        <v>38</v>
      </c>
      <c r="V730" s="6" t="s">
        <v>585</v>
      </c>
      <c r="W730" s="7">
        <v>26000000</v>
      </c>
      <c r="X730" s="6">
        <v>2004</v>
      </c>
      <c r="Y730" s="6">
        <v>2000</v>
      </c>
      <c r="Z730" s="6">
        <v>7.4</v>
      </c>
      <c r="AA730" s="6">
        <v>2.35</v>
      </c>
      <c r="AB730" s="6">
        <v>7000</v>
      </c>
      <c r="AC730" s="7">
        <f>Table13[[#This Row],[gross]]-Table13[[#This Row],[budget]]</f>
        <v>32885635</v>
      </c>
    </row>
    <row r="731" spans="1:29" ht="12.75">
      <c r="A731" s="6" t="s">
        <v>28</v>
      </c>
      <c r="B731" s="6" t="s">
        <v>570</v>
      </c>
      <c r="C731" s="6">
        <v>521</v>
      </c>
      <c r="D731" s="6">
        <v>130</v>
      </c>
      <c r="E731" s="6">
        <v>198</v>
      </c>
      <c r="F731" s="6">
        <v>884</v>
      </c>
      <c r="G731" s="6" t="s">
        <v>234</v>
      </c>
      <c r="H731" s="6">
        <v>10000</v>
      </c>
      <c r="I731" s="7">
        <v>208543795</v>
      </c>
      <c r="J731" s="6" t="s">
        <v>571</v>
      </c>
      <c r="K731" s="6" t="s">
        <v>440</v>
      </c>
      <c r="L731" s="6" t="s">
        <v>572</v>
      </c>
      <c r="M731" s="6">
        <v>317542</v>
      </c>
      <c r="N731" s="6">
        <v>14363</v>
      </c>
      <c r="O731" s="6" t="s">
        <v>573</v>
      </c>
      <c r="P731" s="6">
        <v>0</v>
      </c>
      <c r="Q731" s="6" t="s">
        <v>574</v>
      </c>
      <c r="R731" s="6" t="s">
        <v>575</v>
      </c>
      <c r="S731" s="6">
        <v>620</v>
      </c>
      <c r="T731" s="6" t="s">
        <v>37</v>
      </c>
      <c r="U731" s="6" t="s">
        <v>38</v>
      </c>
      <c r="V731" s="6" t="s">
        <v>39</v>
      </c>
      <c r="W731" s="7">
        <v>170000000</v>
      </c>
      <c r="X731" s="6">
        <v>2014</v>
      </c>
      <c r="Y731" s="6">
        <v>2000</v>
      </c>
      <c r="Z731" s="6">
        <v>7.6</v>
      </c>
      <c r="AA731" s="6">
        <v>1.85</v>
      </c>
      <c r="AB731" s="6">
        <v>45000</v>
      </c>
      <c r="AC731" s="7">
        <f>Table13[[#This Row],[gross]]-Table13[[#This Row],[budget]]</f>
        <v>38543795</v>
      </c>
    </row>
    <row r="732" spans="1:29" ht="12.75">
      <c r="A732" s="6" t="s">
        <v>28</v>
      </c>
      <c r="B732" s="6" t="s">
        <v>10965</v>
      </c>
      <c r="C732" s="6">
        <v>292</v>
      </c>
      <c r="D732" s="6">
        <v>98</v>
      </c>
      <c r="E732" s="6">
        <v>35</v>
      </c>
      <c r="F732" s="6">
        <v>16</v>
      </c>
      <c r="G732" s="6" t="s">
        <v>10966</v>
      </c>
      <c r="H732" s="6">
        <v>125</v>
      </c>
      <c r="I732" s="7">
        <v>29975979</v>
      </c>
      <c r="J732" s="6" t="s">
        <v>2208</v>
      </c>
      <c r="K732" s="6" t="s">
        <v>10967</v>
      </c>
      <c r="L732" s="6" t="s">
        <v>10968</v>
      </c>
      <c r="M732" s="6">
        <v>105797</v>
      </c>
      <c r="N732" s="6">
        <v>189</v>
      </c>
      <c r="O732" s="6" t="s">
        <v>10969</v>
      </c>
      <c r="P732" s="6">
        <v>0</v>
      </c>
      <c r="Q732" s="6" t="s">
        <v>10970</v>
      </c>
      <c r="R732" s="6" t="s">
        <v>10971</v>
      </c>
      <c r="S732" s="6">
        <v>281</v>
      </c>
      <c r="T732" s="6" t="s">
        <v>37</v>
      </c>
      <c r="U732" s="6" t="s">
        <v>370</v>
      </c>
      <c r="V732" s="6" t="s">
        <v>585</v>
      </c>
      <c r="W732" s="7">
        <v>20000000</v>
      </c>
      <c r="X732" s="6">
        <v>2009</v>
      </c>
      <c r="Y732" s="6">
        <v>37</v>
      </c>
      <c r="Z732" s="6">
        <v>6.5</v>
      </c>
      <c r="AA732" s="6">
        <v>2.35</v>
      </c>
      <c r="AB732" s="6">
        <v>0</v>
      </c>
      <c r="AC732" s="7">
        <f>Table13[[#This Row],[gross]]-Table13[[#This Row],[budget]]</f>
        <v>9975979</v>
      </c>
    </row>
    <row r="733" spans="1:29" ht="12.75">
      <c r="A733" s="6" t="s">
        <v>28</v>
      </c>
      <c r="B733" s="6" t="s">
        <v>499</v>
      </c>
      <c r="C733" s="6">
        <v>61</v>
      </c>
      <c r="D733" s="6">
        <v>114</v>
      </c>
      <c r="E733" s="6">
        <v>357</v>
      </c>
      <c r="F733" s="6">
        <v>366</v>
      </c>
      <c r="G733" s="6" t="s">
        <v>2824</v>
      </c>
      <c r="H733" s="6">
        <v>13000</v>
      </c>
      <c r="I733" s="7">
        <v>32885565</v>
      </c>
      <c r="J733" s="6" t="s">
        <v>712</v>
      </c>
      <c r="K733" s="6" t="s">
        <v>1784</v>
      </c>
      <c r="L733" s="6" t="s">
        <v>2825</v>
      </c>
      <c r="M733" s="6">
        <v>53132</v>
      </c>
      <c r="N733" s="6">
        <v>25126</v>
      </c>
      <c r="O733" s="6" t="s">
        <v>2826</v>
      </c>
      <c r="P733" s="6">
        <v>0</v>
      </c>
      <c r="Q733" s="6" t="s">
        <v>2827</v>
      </c>
      <c r="R733" s="6" t="s">
        <v>2828</v>
      </c>
      <c r="S733" s="6">
        <v>101</v>
      </c>
      <c r="T733" s="6" t="s">
        <v>37</v>
      </c>
      <c r="U733" s="6" t="s">
        <v>38</v>
      </c>
      <c r="V733" s="6" t="s">
        <v>39</v>
      </c>
      <c r="W733" s="7">
        <v>80000000</v>
      </c>
      <c r="X733" s="6">
        <v>1996</v>
      </c>
      <c r="Y733" s="6">
        <v>10000</v>
      </c>
      <c r="Z733" s="6">
        <v>5.8</v>
      </c>
      <c r="AA733" s="6">
        <v>1.85</v>
      </c>
      <c r="AB733" s="6">
        <v>0</v>
      </c>
      <c r="AC733" s="7">
        <f>Table13[[#This Row],[gross]]-Table13[[#This Row],[budget]]</f>
        <v>-47114435</v>
      </c>
    </row>
    <row r="734" spans="1:29" ht="12.75">
      <c r="A734" s="6" t="s">
        <v>28</v>
      </c>
      <c r="B734" s="6" t="s">
        <v>1739</v>
      </c>
      <c r="C734" s="6">
        <v>60</v>
      </c>
      <c r="D734" s="6">
        <v>107</v>
      </c>
      <c r="E734" s="6">
        <v>12000</v>
      </c>
      <c r="F734" s="6">
        <v>695</v>
      </c>
      <c r="G734" s="6" t="s">
        <v>1689</v>
      </c>
      <c r="H734" s="6">
        <v>10000</v>
      </c>
      <c r="I734" s="7">
        <v>82670733</v>
      </c>
      <c r="J734" s="6" t="s">
        <v>3265</v>
      </c>
      <c r="K734" s="6" t="s">
        <v>523</v>
      </c>
      <c r="L734" s="6" t="s">
        <v>4013</v>
      </c>
      <c r="M734" s="6">
        <v>60476</v>
      </c>
      <c r="N734" s="6">
        <v>14006</v>
      </c>
      <c r="O734" s="6" t="s">
        <v>1903</v>
      </c>
      <c r="P734" s="6">
        <v>0</v>
      </c>
      <c r="Q734" s="6" t="s">
        <v>4014</v>
      </c>
      <c r="R734" s="6" t="s">
        <v>4015</v>
      </c>
      <c r="S734" s="6">
        <v>97</v>
      </c>
      <c r="T734" s="6" t="s">
        <v>37</v>
      </c>
      <c r="U734" s="6" t="s">
        <v>38</v>
      </c>
      <c r="V734" s="6" t="s">
        <v>39</v>
      </c>
      <c r="W734" s="7">
        <v>60000000</v>
      </c>
      <c r="X734" s="6">
        <v>1990</v>
      </c>
      <c r="Y734" s="6">
        <v>3000</v>
      </c>
      <c r="Z734" s="6">
        <v>5.9</v>
      </c>
      <c r="AA734" s="6">
        <v>2.35</v>
      </c>
      <c r="AB734" s="6">
        <v>0</v>
      </c>
      <c r="AC734" s="7">
        <f>Table13[[#This Row],[gross]]-Table13[[#This Row],[budget]]</f>
        <v>22670733</v>
      </c>
    </row>
    <row r="735" spans="1:29" ht="12.75">
      <c r="A735" s="6" t="s">
        <v>28</v>
      </c>
      <c r="B735" s="6" t="s">
        <v>9162</v>
      </c>
      <c r="C735" s="6">
        <v>152</v>
      </c>
      <c r="D735" s="6">
        <v>102</v>
      </c>
      <c r="E735" s="6">
        <v>0</v>
      </c>
      <c r="F735" s="6">
        <v>787</v>
      </c>
      <c r="G735" s="6" t="s">
        <v>2865</v>
      </c>
      <c r="H735" s="6">
        <v>14000</v>
      </c>
      <c r="I735" s="7">
        <v>7993039</v>
      </c>
      <c r="J735" s="6" t="s">
        <v>1671</v>
      </c>
      <c r="K735" s="6" t="s">
        <v>1972</v>
      </c>
      <c r="L735" s="6" t="s">
        <v>16778</v>
      </c>
      <c r="M735" s="6">
        <v>120036</v>
      </c>
      <c r="N735" s="6">
        <v>18643</v>
      </c>
      <c r="O735" s="6" t="s">
        <v>2049</v>
      </c>
      <c r="P735" s="6">
        <v>1</v>
      </c>
      <c r="Q735" s="6" t="s">
        <v>16779</v>
      </c>
      <c r="R735" s="6" t="s">
        <v>16780</v>
      </c>
      <c r="S735" s="6">
        <v>408</v>
      </c>
      <c r="T735" s="6" t="s">
        <v>37</v>
      </c>
      <c r="U735" s="6" t="s">
        <v>38</v>
      </c>
      <c r="V735" s="6" t="s">
        <v>585</v>
      </c>
      <c r="W735" s="7">
        <v>6900000</v>
      </c>
      <c r="X735" s="6">
        <v>1993</v>
      </c>
      <c r="Y735" s="6">
        <v>1000</v>
      </c>
      <c r="Z735" s="6">
        <v>7.7</v>
      </c>
      <c r="AA735" s="6">
        <v>1.85</v>
      </c>
      <c r="AB735" s="6">
        <v>10000</v>
      </c>
      <c r="AC735" s="7">
        <f>Table13[[#This Row],[gross]]-Table13[[#This Row],[budget]]</f>
        <v>1093039</v>
      </c>
    </row>
    <row r="736" spans="1:29" ht="12.75">
      <c r="A736" s="6" t="s">
        <v>28</v>
      </c>
      <c r="B736" s="6" t="s">
        <v>8666</v>
      </c>
      <c r="C736" s="6">
        <v>217</v>
      </c>
      <c r="D736" s="6">
        <v>118</v>
      </c>
      <c r="E736" s="6">
        <v>76</v>
      </c>
      <c r="F736" s="6">
        <v>174</v>
      </c>
      <c r="G736" s="6" t="s">
        <v>6040</v>
      </c>
      <c r="H736" s="6">
        <v>3000</v>
      </c>
      <c r="I736" s="7">
        <v>10880926</v>
      </c>
      <c r="J736" s="6" t="s">
        <v>464</v>
      </c>
      <c r="K736" s="6" t="s">
        <v>730</v>
      </c>
      <c r="L736" s="6" t="s">
        <v>8667</v>
      </c>
      <c r="M736" s="6">
        <v>54147</v>
      </c>
      <c r="N736" s="6">
        <v>4253</v>
      </c>
      <c r="O736" s="6" t="s">
        <v>8668</v>
      </c>
      <c r="P736" s="6">
        <v>2</v>
      </c>
      <c r="Q736" s="6" t="s">
        <v>8669</v>
      </c>
      <c r="R736" s="6" t="s">
        <v>8670</v>
      </c>
      <c r="S736" s="6">
        <v>127</v>
      </c>
      <c r="T736" s="6" t="s">
        <v>37</v>
      </c>
      <c r="U736" s="6" t="s">
        <v>38</v>
      </c>
      <c r="V736" s="6" t="s">
        <v>585</v>
      </c>
      <c r="W736" s="7">
        <v>30000000</v>
      </c>
      <c r="X736" s="6">
        <v>2013</v>
      </c>
      <c r="Y736" s="6">
        <v>678</v>
      </c>
      <c r="Z736" s="6">
        <v>6.5</v>
      </c>
      <c r="AA736" s="6">
        <v>2.35</v>
      </c>
      <c r="AB736" s="6">
        <v>0</v>
      </c>
      <c r="AC736" s="7">
        <f>Table13[[#This Row],[gross]]-Table13[[#This Row],[budget]]</f>
        <v>-19119074</v>
      </c>
    </row>
    <row r="737" spans="1:29" ht="12.75">
      <c r="A737" s="6" t="s">
        <v>28</v>
      </c>
      <c r="B737" s="6" t="s">
        <v>13459</v>
      </c>
      <c r="C737" s="6">
        <v>37</v>
      </c>
      <c r="D737" s="6">
        <v>96</v>
      </c>
      <c r="E737" s="6">
        <v>0</v>
      </c>
      <c r="F737" s="6">
        <v>654</v>
      </c>
      <c r="G737" s="6" t="s">
        <v>2475</v>
      </c>
      <c r="H737" s="6">
        <v>3000</v>
      </c>
      <c r="I737" s="7">
        <v>15062898</v>
      </c>
      <c r="J737" s="6" t="s">
        <v>1671</v>
      </c>
      <c r="K737" s="6" t="s">
        <v>4599</v>
      </c>
      <c r="L737" s="6" t="s">
        <v>13460</v>
      </c>
      <c r="M737" s="6">
        <v>11729</v>
      </c>
      <c r="N737" s="6">
        <v>6861</v>
      </c>
      <c r="O737" s="6" t="s">
        <v>12014</v>
      </c>
      <c r="P737" s="6">
        <v>0</v>
      </c>
      <c r="Q737" s="6" t="s">
        <v>13461</v>
      </c>
      <c r="R737" s="6" t="s">
        <v>13462</v>
      </c>
      <c r="S737" s="6">
        <v>106</v>
      </c>
      <c r="T737" s="6" t="s">
        <v>37</v>
      </c>
      <c r="U737" s="6" t="s">
        <v>38</v>
      </c>
      <c r="V737" s="6" t="s">
        <v>585</v>
      </c>
      <c r="W737" s="7">
        <v>14000000</v>
      </c>
      <c r="X737" s="6">
        <v>1998</v>
      </c>
      <c r="Y737" s="6">
        <v>2000</v>
      </c>
      <c r="Z737" s="6">
        <v>6</v>
      </c>
      <c r="AA737" s="6">
        <v>1.85</v>
      </c>
      <c r="AB737" s="6">
        <v>645</v>
      </c>
      <c r="AC737" s="7">
        <f>Table13[[#This Row],[gross]]-Table13[[#This Row],[budget]]</f>
        <v>1062898</v>
      </c>
    </row>
    <row r="738" spans="1:29" ht="12.75">
      <c r="A738" s="6" t="s">
        <v>28</v>
      </c>
      <c r="B738" s="6" t="s">
        <v>8015</v>
      </c>
      <c r="C738" s="6">
        <v>77</v>
      </c>
      <c r="D738" s="6">
        <v>122</v>
      </c>
      <c r="E738" s="6">
        <v>0</v>
      </c>
      <c r="F738" s="6">
        <v>191</v>
      </c>
      <c r="G738" s="6" t="s">
        <v>1068</v>
      </c>
      <c r="H738" s="6">
        <v>276</v>
      </c>
      <c r="I738" s="7">
        <v>39025000</v>
      </c>
      <c r="J738" s="6" t="s">
        <v>1935</v>
      </c>
      <c r="K738" s="6" t="s">
        <v>13359</v>
      </c>
      <c r="L738" s="6" t="s">
        <v>14542</v>
      </c>
      <c r="M738" s="6">
        <v>73193</v>
      </c>
      <c r="N738" s="6">
        <v>903</v>
      </c>
      <c r="O738" s="6" t="s">
        <v>14543</v>
      </c>
      <c r="P738" s="6">
        <v>0</v>
      </c>
      <c r="Q738" s="6" t="s">
        <v>14544</v>
      </c>
      <c r="R738" s="6" t="s">
        <v>14545</v>
      </c>
      <c r="S738" s="6">
        <v>190</v>
      </c>
      <c r="T738" s="6" t="s">
        <v>37</v>
      </c>
      <c r="U738" s="6" t="s">
        <v>56</v>
      </c>
      <c r="V738" s="6" t="s">
        <v>585</v>
      </c>
      <c r="W738" s="7">
        <v>11000000</v>
      </c>
      <c r="X738" s="6">
        <v>1995</v>
      </c>
      <c r="Y738" s="6">
        <v>258</v>
      </c>
      <c r="Z738" s="6">
        <v>7.6</v>
      </c>
      <c r="AA738" s="6">
        <v>1.85</v>
      </c>
      <c r="AB738" s="6">
        <v>0</v>
      </c>
      <c r="AC738" s="7">
        <f>Table13[[#This Row],[gross]]-Table13[[#This Row],[budget]]</f>
        <v>28025000</v>
      </c>
    </row>
    <row r="739" spans="1:29" ht="12.75">
      <c r="A739" s="6" t="s">
        <v>747</v>
      </c>
      <c r="B739" s="6" t="s">
        <v>17484</v>
      </c>
      <c r="C739" s="6">
        <v>99</v>
      </c>
      <c r="D739" s="6">
        <v>90</v>
      </c>
      <c r="E739" s="6">
        <v>222</v>
      </c>
      <c r="F739" s="6">
        <v>68</v>
      </c>
      <c r="G739" s="6" t="s">
        <v>5858</v>
      </c>
      <c r="H739" s="6">
        <v>680</v>
      </c>
      <c r="I739" s="7">
        <v>6013</v>
      </c>
      <c r="J739" s="6" t="s">
        <v>2125</v>
      </c>
      <c r="K739" s="6" t="s">
        <v>2284</v>
      </c>
      <c r="L739" s="6" t="s">
        <v>21427</v>
      </c>
      <c r="M739" s="6">
        <v>39929</v>
      </c>
      <c r="N739" s="6">
        <v>1311</v>
      </c>
      <c r="O739" s="6" t="s">
        <v>21428</v>
      </c>
      <c r="P739" s="6">
        <v>0</v>
      </c>
      <c r="Q739" s="6" t="s">
        <v>21429</v>
      </c>
      <c r="R739" s="6" t="s">
        <v>21430</v>
      </c>
      <c r="S739" s="6">
        <v>207</v>
      </c>
      <c r="T739" s="6" t="s">
        <v>37</v>
      </c>
      <c r="U739" s="6" t="s">
        <v>56</v>
      </c>
      <c r="W739" s="7">
        <v>695393</v>
      </c>
      <c r="X739" s="6">
        <v>2004</v>
      </c>
      <c r="Y739" s="6">
        <v>404</v>
      </c>
      <c r="Z739" s="6">
        <v>7.7</v>
      </c>
      <c r="AA739" s="6">
        <v>1.85</v>
      </c>
      <c r="AB739" s="6">
        <v>0</v>
      </c>
      <c r="AC739" s="7">
        <f>Table13[[#This Row],[gross]]-Table13[[#This Row],[budget]]</f>
        <v>-689380</v>
      </c>
    </row>
    <row r="740" spans="1:29" ht="12.75">
      <c r="A740" s="6" t="s">
        <v>28</v>
      </c>
      <c r="B740" s="6" t="s">
        <v>1096</v>
      </c>
      <c r="C740" s="6">
        <v>96</v>
      </c>
      <c r="D740" s="6">
        <v>128</v>
      </c>
      <c r="E740" s="6">
        <v>608</v>
      </c>
      <c r="F740" s="6">
        <v>1000</v>
      </c>
      <c r="G740" s="6" t="s">
        <v>3335</v>
      </c>
      <c r="H740" s="6">
        <v>49000</v>
      </c>
      <c r="I740" s="7">
        <v>95860116</v>
      </c>
      <c r="J740" s="6" t="s">
        <v>2527</v>
      </c>
      <c r="K740" s="6" t="s">
        <v>811</v>
      </c>
      <c r="L740" s="6" t="s">
        <v>12375</v>
      </c>
      <c r="M740" s="6">
        <v>277451</v>
      </c>
      <c r="N740" s="6">
        <v>51609</v>
      </c>
      <c r="O740" s="6" t="s">
        <v>4472</v>
      </c>
      <c r="P740" s="6">
        <v>0</v>
      </c>
      <c r="Q740" s="6" t="s">
        <v>12376</v>
      </c>
      <c r="R740" s="6" t="s">
        <v>12377</v>
      </c>
      <c r="S740" s="6">
        <v>491</v>
      </c>
      <c r="T740" s="6" t="s">
        <v>37</v>
      </c>
      <c r="U740" s="6" t="s">
        <v>38</v>
      </c>
      <c r="V740" s="6" t="s">
        <v>95</v>
      </c>
      <c r="W740" s="7">
        <v>16400000</v>
      </c>
      <c r="X740" s="6">
        <v>1989</v>
      </c>
      <c r="Y740" s="6">
        <v>1000</v>
      </c>
      <c r="Z740" s="6">
        <v>8</v>
      </c>
      <c r="AA740" s="6">
        <v>1.85</v>
      </c>
      <c r="AB740" s="6">
        <v>23000</v>
      </c>
      <c r="AC740" s="7">
        <f>Table13[[#This Row],[gross]]-Table13[[#This Row],[budget]]</f>
        <v>79460116</v>
      </c>
    </row>
    <row r="741" spans="1:29" ht="12.75">
      <c r="A741" s="6" t="s">
        <v>28</v>
      </c>
      <c r="B741" s="6" t="s">
        <v>5170</v>
      </c>
      <c r="C741" s="6">
        <v>224</v>
      </c>
      <c r="D741" s="6">
        <v>91</v>
      </c>
      <c r="E741" s="6">
        <v>75</v>
      </c>
      <c r="F741" s="6">
        <v>13</v>
      </c>
      <c r="G741" s="6" t="s">
        <v>22210</v>
      </c>
      <c r="H741" s="6">
        <v>35</v>
      </c>
      <c r="I741" s="7">
        <v>41709</v>
      </c>
      <c r="J741" s="6" t="s">
        <v>7579</v>
      </c>
      <c r="K741" s="6" t="s">
        <v>15862</v>
      </c>
      <c r="L741" s="6" t="s">
        <v>22211</v>
      </c>
      <c r="M741" s="6">
        <v>54601</v>
      </c>
      <c r="N741" s="6">
        <v>116</v>
      </c>
      <c r="O741" s="6" t="s">
        <v>22212</v>
      </c>
      <c r="P741" s="6">
        <v>0</v>
      </c>
      <c r="Q741" s="6" t="s">
        <v>22213</v>
      </c>
      <c r="R741" s="6" t="s">
        <v>22214</v>
      </c>
      <c r="S741" s="6">
        <v>200</v>
      </c>
      <c r="T741" s="6" t="s">
        <v>17494</v>
      </c>
      <c r="U741" s="6" t="s">
        <v>12616</v>
      </c>
      <c r="V741" s="6" t="s">
        <v>4830</v>
      </c>
      <c r="W741" s="7">
        <v>800000</v>
      </c>
      <c r="X741" s="6">
        <v>2009</v>
      </c>
      <c r="Y741" s="6">
        <v>16</v>
      </c>
      <c r="Z741" s="6">
        <v>6.4</v>
      </c>
      <c r="AA741" s="6">
        <v>1.85</v>
      </c>
      <c r="AB741" s="6">
        <v>23000</v>
      </c>
      <c r="AC741" s="7">
        <f>Table13[[#This Row],[gross]]-Table13[[#This Row],[budget]]</f>
        <v>-758291</v>
      </c>
    </row>
    <row r="742" spans="1:29" ht="12.75">
      <c r="A742" s="6" t="s">
        <v>28</v>
      </c>
      <c r="B742" s="6" t="s">
        <v>13271</v>
      </c>
      <c r="C742" s="6">
        <v>162</v>
      </c>
      <c r="D742" s="6">
        <v>95</v>
      </c>
      <c r="E742" s="6">
        <v>24</v>
      </c>
      <c r="F742" s="6">
        <v>874</v>
      </c>
      <c r="G742" s="6" t="s">
        <v>300</v>
      </c>
      <c r="H742" s="6">
        <v>16000</v>
      </c>
      <c r="I742" s="7">
        <v>65804</v>
      </c>
      <c r="J742" s="6" t="s">
        <v>2125</v>
      </c>
      <c r="K742" s="6" t="s">
        <v>380</v>
      </c>
      <c r="L742" s="6" t="s">
        <v>17279</v>
      </c>
      <c r="M742" s="6">
        <v>32512</v>
      </c>
      <c r="N742" s="6">
        <v>27575</v>
      </c>
      <c r="O742" s="6" t="s">
        <v>5105</v>
      </c>
      <c r="P742" s="6">
        <v>1</v>
      </c>
      <c r="Q742" s="6" t="s">
        <v>17280</v>
      </c>
      <c r="R742" s="6" t="s">
        <v>17281</v>
      </c>
      <c r="S742" s="6">
        <v>86</v>
      </c>
      <c r="T742" s="6" t="s">
        <v>37</v>
      </c>
      <c r="U742" s="6" t="s">
        <v>38</v>
      </c>
      <c r="V742" s="6" t="s">
        <v>585</v>
      </c>
      <c r="W742" s="7">
        <v>12000000</v>
      </c>
      <c r="X742" s="6">
        <v>2012</v>
      </c>
      <c r="Y742" s="6">
        <v>10000</v>
      </c>
      <c r="Z742" s="6">
        <v>6.3</v>
      </c>
      <c r="AA742" s="6">
        <v>2.35</v>
      </c>
      <c r="AB742" s="6">
        <v>0</v>
      </c>
      <c r="AC742" s="7">
        <f>Table13[[#This Row],[gross]]-Table13[[#This Row],[budget]]</f>
        <v>-11934196</v>
      </c>
    </row>
    <row r="743" spans="1:29" ht="12.75">
      <c r="A743" s="6" t="s">
        <v>28</v>
      </c>
      <c r="B743" s="6" t="s">
        <v>4430</v>
      </c>
      <c r="C743" s="6">
        <v>579</v>
      </c>
      <c r="D743" s="6">
        <v>108</v>
      </c>
      <c r="E743" s="6">
        <v>84</v>
      </c>
      <c r="F743" s="6">
        <v>361</v>
      </c>
      <c r="G743" s="6" t="s">
        <v>4431</v>
      </c>
      <c r="H743" s="6">
        <v>16000</v>
      </c>
      <c r="I743" s="7">
        <v>363024263</v>
      </c>
      <c r="J743" s="6" t="s">
        <v>4432</v>
      </c>
      <c r="K743" s="6" t="s">
        <v>315</v>
      </c>
      <c r="L743" s="6" t="s">
        <v>4433</v>
      </c>
      <c r="M743" s="6">
        <v>479047</v>
      </c>
      <c r="N743" s="6">
        <v>18239</v>
      </c>
      <c r="O743" s="6" t="s">
        <v>4434</v>
      </c>
      <c r="P743" s="6">
        <v>0</v>
      </c>
      <c r="Q743" s="6" t="s">
        <v>4435</v>
      </c>
      <c r="R743" s="6" t="s">
        <v>4436</v>
      </c>
      <c r="S743" s="6">
        <v>1058</v>
      </c>
      <c r="T743" s="6" t="s">
        <v>37</v>
      </c>
      <c r="U743" s="6" t="s">
        <v>38</v>
      </c>
      <c r="V743" s="6" t="s">
        <v>585</v>
      </c>
      <c r="W743" s="7">
        <v>58000000</v>
      </c>
      <c r="X743" s="6">
        <v>2016</v>
      </c>
      <c r="Y743" s="6">
        <v>805</v>
      </c>
      <c r="Z743" s="6">
        <v>8.1</v>
      </c>
      <c r="AA743" s="6">
        <v>2.35</v>
      </c>
      <c r="AB743" s="6">
        <v>117000</v>
      </c>
      <c r="AC743" s="7">
        <f>Table13[[#This Row],[gross]]-Table13[[#This Row],[budget]]</f>
        <v>305024263</v>
      </c>
    </row>
    <row r="744" spans="1:29" ht="12.75">
      <c r="B744" s="6" t="s">
        <v>7635</v>
      </c>
      <c r="C744" s="6">
        <v>162</v>
      </c>
      <c r="D744" s="6">
        <v>108</v>
      </c>
      <c r="E744" s="6">
        <v>529</v>
      </c>
      <c r="F744" s="6">
        <v>690</v>
      </c>
      <c r="G744" s="6" t="s">
        <v>5936</v>
      </c>
      <c r="H744" s="6">
        <v>17000</v>
      </c>
      <c r="I744" s="7">
        <v>80014842</v>
      </c>
      <c r="J744" s="6" t="s">
        <v>5605</v>
      </c>
      <c r="K744" s="6" t="s">
        <v>444</v>
      </c>
      <c r="L744" s="6" t="s">
        <v>9745</v>
      </c>
      <c r="M744" s="6">
        <v>104356</v>
      </c>
      <c r="N744" s="6">
        <v>19945</v>
      </c>
      <c r="O744" s="6" t="s">
        <v>1408</v>
      </c>
      <c r="Q744" s="6" t="s">
        <v>9746</v>
      </c>
      <c r="R744" s="6" t="s">
        <v>9747</v>
      </c>
      <c r="S744" s="6">
        <v>186</v>
      </c>
      <c r="T744" s="6" t="s">
        <v>37</v>
      </c>
      <c r="U744" s="6" t="s">
        <v>38</v>
      </c>
      <c r="V744" s="6" t="s">
        <v>39</v>
      </c>
      <c r="W744" s="7">
        <v>25000000</v>
      </c>
      <c r="X744" s="6">
        <v>2010</v>
      </c>
      <c r="Y744" s="6">
        <v>861</v>
      </c>
      <c r="Z744" s="6">
        <v>6.3</v>
      </c>
      <c r="AA744" s="6">
        <v>2.35</v>
      </c>
      <c r="AB744" s="6">
        <v>14000</v>
      </c>
      <c r="AC744" s="7">
        <f>Table13[[#This Row],[gross]]-Table13[[#This Row],[budget]]</f>
        <v>55014842</v>
      </c>
    </row>
    <row r="745" spans="1:29" ht="12.75">
      <c r="A745" s="6" t="s">
        <v>28</v>
      </c>
      <c r="B745" s="6" t="s">
        <v>16244</v>
      </c>
      <c r="C745" s="6">
        <v>100</v>
      </c>
      <c r="D745" s="6">
        <v>102</v>
      </c>
      <c r="E745" s="6">
        <v>346</v>
      </c>
      <c r="F745" s="6">
        <v>488</v>
      </c>
      <c r="G745" s="6" t="s">
        <v>16245</v>
      </c>
      <c r="H745" s="6">
        <v>947</v>
      </c>
      <c r="I745" s="7">
        <v>23106</v>
      </c>
      <c r="J745" s="6" t="s">
        <v>3124</v>
      </c>
      <c r="K745" s="6" t="s">
        <v>2297</v>
      </c>
      <c r="L745" s="6" t="s">
        <v>16246</v>
      </c>
      <c r="M745" s="6">
        <v>9003</v>
      </c>
      <c r="N745" s="6">
        <v>2572</v>
      </c>
      <c r="O745" s="6" t="s">
        <v>7246</v>
      </c>
      <c r="P745" s="6">
        <v>0</v>
      </c>
      <c r="Q745" s="6" t="s">
        <v>16247</v>
      </c>
      <c r="R745" s="6" t="s">
        <v>16248</v>
      </c>
      <c r="S745" s="6">
        <v>58</v>
      </c>
      <c r="T745" s="6" t="s">
        <v>37</v>
      </c>
      <c r="U745" s="6" t="s">
        <v>7090</v>
      </c>
      <c r="V745" s="6" t="s">
        <v>5613</v>
      </c>
      <c r="W745" s="7">
        <v>50000000</v>
      </c>
      <c r="X745" s="6">
        <v>2004</v>
      </c>
      <c r="Y745" s="6">
        <v>526</v>
      </c>
      <c r="Z745" s="6">
        <v>6.6</v>
      </c>
      <c r="AA745" s="6">
        <v>1.66</v>
      </c>
      <c r="AB745" s="6">
        <v>532</v>
      </c>
      <c r="AC745" s="7">
        <f>Table13[[#This Row],[gross]]-Table13[[#This Row],[budget]]</f>
        <v>-49976894</v>
      </c>
    </row>
    <row r="746" spans="1:29" ht="12.75">
      <c r="A746" s="6" t="s">
        <v>28</v>
      </c>
      <c r="B746" s="6" t="s">
        <v>1954</v>
      </c>
      <c r="C746" s="6">
        <v>168</v>
      </c>
      <c r="D746" s="6">
        <v>87</v>
      </c>
      <c r="E746" s="6">
        <v>0</v>
      </c>
      <c r="F746" s="6">
        <v>548</v>
      </c>
      <c r="G746" s="6" t="s">
        <v>358</v>
      </c>
      <c r="H746" s="6">
        <v>22000</v>
      </c>
      <c r="I746" s="7">
        <v>8579684</v>
      </c>
      <c r="J746" s="6" t="s">
        <v>1671</v>
      </c>
      <c r="K746" s="6" t="s">
        <v>149</v>
      </c>
      <c r="L746" s="6" t="s">
        <v>10563</v>
      </c>
      <c r="M746" s="6">
        <v>89547</v>
      </c>
      <c r="N746" s="6">
        <v>24324</v>
      </c>
      <c r="O746" s="6" t="s">
        <v>5794</v>
      </c>
      <c r="P746" s="6">
        <v>0</v>
      </c>
      <c r="Q746" s="6" t="s">
        <v>10564</v>
      </c>
      <c r="R746" s="6" t="s">
        <v>10565</v>
      </c>
      <c r="S746" s="6">
        <v>199</v>
      </c>
      <c r="T746" s="6" t="s">
        <v>37</v>
      </c>
      <c r="U746" s="6" t="s">
        <v>38</v>
      </c>
      <c r="V746" s="6" t="s">
        <v>585</v>
      </c>
      <c r="W746" s="7">
        <v>9000000</v>
      </c>
      <c r="X746" s="6">
        <v>2007</v>
      </c>
      <c r="Y746" s="6">
        <v>557</v>
      </c>
      <c r="Z746" s="6">
        <v>7.4</v>
      </c>
      <c r="AA746" s="6">
        <v>1.85</v>
      </c>
      <c r="AB746" s="6">
        <v>0</v>
      </c>
      <c r="AC746" s="7">
        <f>Table13[[#This Row],[gross]]-Table13[[#This Row],[budget]]</f>
        <v>-420316</v>
      </c>
    </row>
    <row r="747" spans="1:29" ht="12.75">
      <c r="A747" s="6" t="s">
        <v>28</v>
      </c>
      <c r="B747" s="6" t="s">
        <v>435</v>
      </c>
      <c r="C747" s="6">
        <v>49</v>
      </c>
      <c r="D747" s="6">
        <v>104</v>
      </c>
      <c r="E747" s="6">
        <v>0</v>
      </c>
      <c r="F747" s="6">
        <v>812</v>
      </c>
      <c r="G747" s="6" t="s">
        <v>2377</v>
      </c>
      <c r="H747" s="6">
        <v>13000</v>
      </c>
      <c r="I747" s="7">
        <v>58422650</v>
      </c>
      <c r="J747" s="6" t="s">
        <v>882</v>
      </c>
      <c r="K747" s="6" t="s">
        <v>977</v>
      </c>
      <c r="L747" s="6" t="s">
        <v>4670</v>
      </c>
      <c r="M747" s="6">
        <v>78974</v>
      </c>
      <c r="N747" s="6">
        <v>25599</v>
      </c>
      <c r="O747" s="6" t="s">
        <v>3866</v>
      </c>
      <c r="P747" s="6">
        <v>3</v>
      </c>
      <c r="Q747" s="6" t="s">
        <v>4671</v>
      </c>
      <c r="R747" s="6" t="s">
        <v>4672</v>
      </c>
      <c r="S747" s="6">
        <v>173</v>
      </c>
      <c r="T747" s="6" t="s">
        <v>37</v>
      </c>
      <c r="U747" s="6" t="s">
        <v>38</v>
      </c>
      <c r="V747" s="6" t="s">
        <v>39</v>
      </c>
      <c r="W747" s="7">
        <v>55000000</v>
      </c>
      <c r="X747" s="6">
        <v>1992</v>
      </c>
      <c r="Y747" s="6">
        <v>11000</v>
      </c>
      <c r="Z747" s="6">
        <v>6.4</v>
      </c>
      <c r="AA747" s="6">
        <v>1.85</v>
      </c>
      <c r="AB747" s="6">
        <v>8000</v>
      </c>
      <c r="AC747" s="7">
        <f>Table13[[#This Row],[gross]]-Table13[[#This Row],[budget]]</f>
        <v>3422650</v>
      </c>
    </row>
    <row r="748" spans="1:29" ht="12.75">
      <c r="A748" s="6" t="s">
        <v>28</v>
      </c>
      <c r="B748" s="6" t="s">
        <v>2331</v>
      </c>
      <c r="C748" s="6">
        <v>230</v>
      </c>
      <c r="D748" s="6">
        <v>111</v>
      </c>
      <c r="E748" s="6">
        <v>545</v>
      </c>
      <c r="F748" s="6">
        <v>805</v>
      </c>
      <c r="G748" s="6" t="s">
        <v>2972</v>
      </c>
      <c r="H748" s="6">
        <v>26000</v>
      </c>
      <c r="I748" s="7">
        <v>36064910</v>
      </c>
      <c r="J748" s="6" t="s">
        <v>2813</v>
      </c>
      <c r="K748" s="6" t="s">
        <v>335</v>
      </c>
      <c r="L748" s="6" t="s">
        <v>3769</v>
      </c>
      <c r="M748" s="6">
        <v>166610</v>
      </c>
      <c r="N748" s="6">
        <v>28643</v>
      </c>
      <c r="O748" s="6" t="s">
        <v>2318</v>
      </c>
      <c r="P748" s="6">
        <v>4</v>
      </c>
      <c r="Q748" s="6" t="s">
        <v>3770</v>
      </c>
      <c r="R748" s="6" t="s">
        <v>3771</v>
      </c>
      <c r="S748" s="6">
        <v>211</v>
      </c>
      <c r="T748" s="6" t="s">
        <v>37</v>
      </c>
      <c r="U748" s="6" t="s">
        <v>38</v>
      </c>
      <c r="V748" s="6" t="s">
        <v>585</v>
      </c>
      <c r="W748" s="7">
        <v>45000000</v>
      </c>
      <c r="X748" s="6">
        <v>2008</v>
      </c>
      <c r="Y748" s="6">
        <v>872</v>
      </c>
      <c r="Z748" s="6">
        <v>6.4</v>
      </c>
      <c r="AA748" s="6">
        <v>2.35</v>
      </c>
      <c r="AB748" s="6">
        <v>0</v>
      </c>
      <c r="AC748" s="7">
        <f>Table13[[#This Row],[gross]]-Table13[[#This Row],[budget]]</f>
        <v>-8935090</v>
      </c>
    </row>
    <row r="749" spans="1:29" ht="12.75">
      <c r="A749" s="6" t="s">
        <v>28</v>
      </c>
      <c r="B749" s="6" t="s">
        <v>332</v>
      </c>
      <c r="C749" s="6">
        <v>166</v>
      </c>
      <c r="D749" s="6">
        <v>111</v>
      </c>
      <c r="E749" s="6">
        <v>0</v>
      </c>
      <c r="F749" s="6">
        <v>725</v>
      </c>
      <c r="G749" s="6" t="s">
        <v>1639</v>
      </c>
      <c r="H749" s="6">
        <v>856</v>
      </c>
      <c r="I749" s="7">
        <v>9525276</v>
      </c>
      <c r="J749" s="6" t="s">
        <v>334</v>
      </c>
      <c r="K749" s="6" t="s">
        <v>3658</v>
      </c>
      <c r="L749" s="6" t="s">
        <v>11255</v>
      </c>
      <c r="M749" s="6">
        <v>60156</v>
      </c>
      <c r="N749" s="6">
        <v>3309</v>
      </c>
      <c r="O749" s="6" t="s">
        <v>11256</v>
      </c>
      <c r="P749" s="6">
        <v>0</v>
      </c>
      <c r="Q749" s="6" t="s">
        <v>11257</v>
      </c>
      <c r="R749" s="6" t="s">
        <v>11258</v>
      </c>
      <c r="S749" s="6">
        <v>299</v>
      </c>
      <c r="T749" s="6" t="s">
        <v>37</v>
      </c>
      <c r="U749" s="6" t="s">
        <v>38</v>
      </c>
      <c r="V749" s="6" t="s">
        <v>585</v>
      </c>
      <c r="W749" s="7">
        <v>20000000</v>
      </c>
      <c r="X749" s="6">
        <v>2007</v>
      </c>
      <c r="Y749" s="6">
        <v>742</v>
      </c>
      <c r="Z749" s="6">
        <v>6.8</v>
      </c>
      <c r="AA749" s="6">
        <v>2.35</v>
      </c>
      <c r="AB749" s="6">
        <v>0</v>
      </c>
      <c r="AC749" s="7">
        <f>Table13[[#This Row],[gross]]-Table13[[#This Row],[budget]]</f>
        <v>-10474724</v>
      </c>
    </row>
    <row r="750" spans="1:29" ht="12.75">
      <c r="A750" s="6" t="s">
        <v>28</v>
      </c>
      <c r="B750" s="6" t="s">
        <v>5469</v>
      </c>
      <c r="C750" s="6">
        <v>105</v>
      </c>
      <c r="D750" s="6">
        <v>109</v>
      </c>
      <c r="E750" s="6">
        <v>0</v>
      </c>
      <c r="F750" s="6">
        <v>809</v>
      </c>
      <c r="G750" s="6" t="s">
        <v>1517</v>
      </c>
      <c r="H750" s="6">
        <v>49000</v>
      </c>
      <c r="I750" s="7">
        <v>8355815</v>
      </c>
      <c r="J750" s="6" t="s">
        <v>5316</v>
      </c>
      <c r="K750" s="6" t="s">
        <v>811</v>
      </c>
      <c r="L750" s="6" t="s">
        <v>5470</v>
      </c>
      <c r="M750" s="6">
        <v>34730</v>
      </c>
      <c r="N750" s="6">
        <v>52885</v>
      </c>
      <c r="O750" s="6" t="s">
        <v>1476</v>
      </c>
      <c r="P750" s="6">
        <v>2</v>
      </c>
      <c r="Q750" s="6" t="s">
        <v>5471</v>
      </c>
      <c r="R750" s="6" t="s">
        <v>5472</v>
      </c>
      <c r="S750" s="6">
        <v>341</v>
      </c>
      <c r="T750" s="6" t="s">
        <v>37</v>
      </c>
      <c r="U750" s="6" t="s">
        <v>56</v>
      </c>
      <c r="V750" s="6" t="s">
        <v>585</v>
      </c>
      <c r="W750" s="7">
        <v>55000000</v>
      </c>
      <c r="X750" s="6">
        <v>2002</v>
      </c>
      <c r="Y750" s="6">
        <v>811</v>
      </c>
      <c r="Z750" s="6">
        <v>6.4</v>
      </c>
      <c r="AA750" s="6">
        <v>1.85</v>
      </c>
      <c r="AB750" s="6">
        <v>0</v>
      </c>
      <c r="AC750" s="7">
        <f>Table13[[#This Row],[gross]]-Table13[[#This Row],[budget]]</f>
        <v>-46644185</v>
      </c>
    </row>
    <row r="751" spans="1:29" ht="12.75">
      <c r="A751" s="6" t="s">
        <v>28</v>
      </c>
      <c r="B751" s="6" t="s">
        <v>22600</v>
      </c>
      <c r="C751" s="6">
        <v>39</v>
      </c>
      <c r="D751" s="6">
        <v>88</v>
      </c>
      <c r="E751" s="6">
        <v>0</v>
      </c>
      <c r="F751" s="6">
        <v>49</v>
      </c>
      <c r="G751" s="6" t="s">
        <v>22601</v>
      </c>
      <c r="H751" s="6">
        <v>342</v>
      </c>
      <c r="I751" s="7">
        <v>151389</v>
      </c>
      <c r="J751" s="6" t="s">
        <v>67</v>
      </c>
      <c r="K751" s="6" t="s">
        <v>1922</v>
      </c>
      <c r="L751" s="6" t="s">
        <v>22602</v>
      </c>
      <c r="M751" s="6">
        <v>774</v>
      </c>
      <c r="N751" s="6">
        <v>483</v>
      </c>
      <c r="O751" s="6" t="s">
        <v>22603</v>
      </c>
      <c r="P751" s="6">
        <v>0</v>
      </c>
      <c r="Q751" s="6" t="s">
        <v>22604</v>
      </c>
      <c r="R751" s="6" t="s">
        <v>22605</v>
      </c>
      <c r="S751" s="6">
        <v>7</v>
      </c>
      <c r="T751" s="6" t="s">
        <v>37</v>
      </c>
      <c r="U751" s="6" t="s">
        <v>38</v>
      </c>
      <c r="W751" s="7">
        <v>500000</v>
      </c>
      <c r="X751" s="6">
        <v>2012</v>
      </c>
      <c r="Y751" s="6">
        <v>79</v>
      </c>
      <c r="Z751" s="6">
        <v>7.1</v>
      </c>
      <c r="AB751" s="6">
        <v>590</v>
      </c>
      <c r="AC751" s="7">
        <f>Table13[[#This Row],[gross]]-Table13[[#This Row],[budget]]</f>
        <v>-348611</v>
      </c>
    </row>
    <row r="752" spans="1:29" ht="12.75">
      <c r="A752" s="6" t="s">
        <v>28</v>
      </c>
      <c r="B752" s="6" t="s">
        <v>4003</v>
      </c>
      <c r="C752" s="6">
        <v>104</v>
      </c>
      <c r="D752" s="6">
        <v>96</v>
      </c>
      <c r="E752" s="6">
        <v>11000</v>
      </c>
      <c r="F752" s="6">
        <v>223</v>
      </c>
      <c r="G752" s="6" t="s">
        <v>11233</v>
      </c>
      <c r="H752" s="6">
        <v>11000</v>
      </c>
      <c r="I752" s="7">
        <v>10569071</v>
      </c>
      <c r="J752" s="6" t="s">
        <v>1671</v>
      </c>
      <c r="K752" s="6" t="s">
        <v>4003</v>
      </c>
      <c r="L752" s="6" t="s">
        <v>11234</v>
      </c>
      <c r="M752" s="6">
        <v>35586</v>
      </c>
      <c r="N752" s="6">
        <v>11867</v>
      </c>
      <c r="O752" s="6" t="s">
        <v>7955</v>
      </c>
      <c r="P752" s="6">
        <v>2</v>
      </c>
      <c r="Q752" s="6" t="s">
        <v>11235</v>
      </c>
      <c r="R752" s="6" t="s">
        <v>11236</v>
      </c>
      <c r="S752" s="6">
        <v>131</v>
      </c>
      <c r="T752" s="6" t="s">
        <v>37</v>
      </c>
      <c r="U752" s="6" t="s">
        <v>38</v>
      </c>
      <c r="V752" s="6" t="s">
        <v>585</v>
      </c>
      <c r="W752" s="7">
        <v>20000000</v>
      </c>
      <c r="X752" s="6">
        <v>1997</v>
      </c>
      <c r="Y752" s="6">
        <v>474</v>
      </c>
      <c r="Z752" s="6">
        <v>7.4</v>
      </c>
      <c r="AA752" s="6">
        <v>1.85</v>
      </c>
      <c r="AB752" s="6">
        <v>0</v>
      </c>
      <c r="AC752" s="7">
        <f>Table13[[#This Row],[gross]]-Table13[[#This Row],[budget]]</f>
        <v>-9430929</v>
      </c>
    </row>
    <row r="753" spans="1:29" ht="12.75">
      <c r="A753" s="6" t="s">
        <v>28</v>
      </c>
      <c r="B753" s="6" t="s">
        <v>2066</v>
      </c>
      <c r="C753" s="6">
        <v>199</v>
      </c>
      <c r="D753" s="6">
        <v>105</v>
      </c>
      <c r="E753" s="6">
        <v>212</v>
      </c>
      <c r="F753" s="6">
        <v>811</v>
      </c>
      <c r="G753" s="6" t="s">
        <v>2523</v>
      </c>
      <c r="H753" s="6">
        <v>1000</v>
      </c>
      <c r="I753" s="7">
        <v>73648142</v>
      </c>
      <c r="J753" s="6" t="s">
        <v>2813</v>
      </c>
      <c r="K753" s="6" t="s">
        <v>2119</v>
      </c>
      <c r="L753" s="6" t="s">
        <v>4062</v>
      </c>
      <c r="M753" s="6">
        <v>99043</v>
      </c>
      <c r="N753" s="6">
        <v>3697</v>
      </c>
      <c r="O753" s="6" t="s">
        <v>4063</v>
      </c>
      <c r="P753" s="6">
        <v>1</v>
      </c>
      <c r="Q753" s="6" t="s">
        <v>4064</v>
      </c>
      <c r="R753" s="6" t="s">
        <v>4065</v>
      </c>
      <c r="S753" s="6">
        <v>643</v>
      </c>
      <c r="T753" s="6" t="s">
        <v>37</v>
      </c>
      <c r="U753" s="6" t="s">
        <v>38</v>
      </c>
      <c r="V753" s="6" t="s">
        <v>585</v>
      </c>
      <c r="W753" s="7">
        <v>60000000</v>
      </c>
      <c r="X753" s="6">
        <v>1999</v>
      </c>
      <c r="Y753" s="6">
        <v>975</v>
      </c>
      <c r="Z753" s="6">
        <v>5.8</v>
      </c>
      <c r="AA753" s="6">
        <v>2.35</v>
      </c>
      <c r="AB753" s="6">
        <v>0</v>
      </c>
      <c r="AC753" s="7">
        <f>Table13[[#This Row],[gross]]-Table13[[#This Row],[budget]]</f>
        <v>13648142</v>
      </c>
    </row>
    <row r="754" spans="1:29" ht="12.75">
      <c r="A754" s="6" t="s">
        <v>28</v>
      </c>
      <c r="B754" s="6" t="s">
        <v>2565</v>
      </c>
      <c r="C754" s="6">
        <v>125</v>
      </c>
      <c r="D754" s="6">
        <v>120</v>
      </c>
      <c r="E754" s="6">
        <v>75</v>
      </c>
      <c r="F754" s="6">
        <v>3000</v>
      </c>
      <c r="G754" s="6" t="s">
        <v>250</v>
      </c>
      <c r="H754" s="6">
        <v>11000</v>
      </c>
      <c r="I754" s="7">
        <v>140459099</v>
      </c>
      <c r="J754" s="6" t="s">
        <v>2566</v>
      </c>
      <c r="K754" s="6" t="s">
        <v>466</v>
      </c>
      <c r="L754" s="6" t="s">
        <v>2567</v>
      </c>
      <c r="M754" s="6">
        <v>135601</v>
      </c>
      <c r="N754" s="6">
        <v>22750</v>
      </c>
      <c r="O754" s="6" t="s">
        <v>1689</v>
      </c>
      <c r="P754" s="6">
        <v>0</v>
      </c>
      <c r="Q754" s="6" t="s">
        <v>2568</v>
      </c>
      <c r="R754" s="6" t="s">
        <v>2569</v>
      </c>
      <c r="S754" s="6">
        <v>493</v>
      </c>
      <c r="T754" s="6" t="s">
        <v>37</v>
      </c>
      <c r="U754" s="6" t="s">
        <v>38</v>
      </c>
      <c r="V754" s="6" t="s">
        <v>39</v>
      </c>
      <c r="W754" s="7">
        <v>75000000</v>
      </c>
      <c r="X754" s="6">
        <v>1998</v>
      </c>
      <c r="Y754" s="6">
        <v>4000</v>
      </c>
      <c r="Z754" s="6">
        <v>6.1</v>
      </c>
      <c r="AA754" s="6">
        <v>2.35</v>
      </c>
      <c r="AB754" s="6">
        <v>0</v>
      </c>
      <c r="AC754" s="7">
        <f>Table13[[#This Row],[gross]]-Table13[[#This Row],[budget]]</f>
        <v>65459099</v>
      </c>
    </row>
    <row r="755" spans="1:29" ht="12.75">
      <c r="A755" s="6" t="s">
        <v>28</v>
      </c>
      <c r="B755" s="6" t="s">
        <v>535</v>
      </c>
      <c r="C755" s="6">
        <v>106</v>
      </c>
      <c r="D755" s="6">
        <v>106</v>
      </c>
      <c r="E755" s="6">
        <v>208</v>
      </c>
      <c r="F755" s="6">
        <v>855</v>
      </c>
      <c r="G755" s="6" t="s">
        <v>686</v>
      </c>
      <c r="H755" s="6">
        <v>3000</v>
      </c>
      <c r="I755" s="7">
        <v>11146409</v>
      </c>
      <c r="J755" s="6" t="s">
        <v>3446</v>
      </c>
      <c r="K755" s="6" t="s">
        <v>656</v>
      </c>
      <c r="L755" s="6" t="s">
        <v>5947</v>
      </c>
      <c r="M755" s="6">
        <v>26551</v>
      </c>
      <c r="N755" s="6">
        <v>6558</v>
      </c>
      <c r="O755" s="6" t="s">
        <v>34</v>
      </c>
      <c r="P755" s="6">
        <v>0</v>
      </c>
      <c r="Q755" s="6" t="s">
        <v>5948</v>
      </c>
      <c r="R755" s="6" t="s">
        <v>5949</v>
      </c>
      <c r="S755" s="6">
        <v>273</v>
      </c>
      <c r="T755" s="6" t="s">
        <v>37</v>
      </c>
      <c r="U755" s="6" t="s">
        <v>38</v>
      </c>
      <c r="V755" s="6" t="s">
        <v>585</v>
      </c>
      <c r="W755" s="7">
        <v>45000000</v>
      </c>
      <c r="X755" s="6">
        <v>1998</v>
      </c>
      <c r="Y755" s="6">
        <v>1000</v>
      </c>
      <c r="Z755" s="6">
        <v>6</v>
      </c>
      <c r="AA755" s="6">
        <v>2.35</v>
      </c>
      <c r="AB755" s="6">
        <v>0</v>
      </c>
      <c r="AC755" s="7">
        <f>Table13[[#This Row],[gross]]-Table13[[#This Row],[budget]]</f>
        <v>-33853591</v>
      </c>
    </row>
    <row r="756" spans="1:29" ht="12.75">
      <c r="A756" s="6" t="s">
        <v>28</v>
      </c>
      <c r="B756" s="6" t="s">
        <v>18832</v>
      </c>
      <c r="C756" s="6">
        <v>78</v>
      </c>
      <c r="D756" s="6">
        <v>95</v>
      </c>
      <c r="E756" s="6">
        <v>89</v>
      </c>
      <c r="F756" s="6">
        <v>388</v>
      </c>
      <c r="G756" s="6" t="s">
        <v>8230</v>
      </c>
      <c r="H756" s="6">
        <v>963</v>
      </c>
      <c r="I756" s="7">
        <v>37606</v>
      </c>
      <c r="J756" s="6" t="s">
        <v>9193</v>
      </c>
      <c r="K756" s="6" t="s">
        <v>3041</v>
      </c>
      <c r="L756" s="6" t="s">
        <v>18833</v>
      </c>
      <c r="M756" s="6">
        <v>31836</v>
      </c>
      <c r="N756" s="6">
        <v>2658</v>
      </c>
      <c r="O756" s="6" t="s">
        <v>13727</v>
      </c>
      <c r="P756" s="6">
        <v>0</v>
      </c>
      <c r="Q756" s="6" t="s">
        <v>18834</v>
      </c>
      <c r="R756" s="6" t="s">
        <v>18835</v>
      </c>
      <c r="S756" s="6">
        <v>90</v>
      </c>
      <c r="T756" s="6" t="s">
        <v>37</v>
      </c>
      <c r="U756" s="6" t="s">
        <v>268</v>
      </c>
      <c r="V756" s="6" t="s">
        <v>585</v>
      </c>
      <c r="W756" s="7">
        <v>3500000</v>
      </c>
      <c r="X756" s="6">
        <v>2009</v>
      </c>
      <c r="Y756" s="6">
        <v>654</v>
      </c>
      <c r="Z756" s="6">
        <v>6.8</v>
      </c>
      <c r="AA756" s="6">
        <v>2.35</v>
      </c>
      <c r="AB756" s="6">
        <v>0</v>
      </c>
      <c r="AC756" s="7">
        <f>Table13[[#This Row],[gross]]-Table13[[#This Row],[budget]]</f>
        <v>-3462394</v>
      </c>
    </row>
    <row r="757" spans="1:29" ht="12.75">
      <c r="A757" s="6" t="s">
        <v>28</v>
      </c>
      <c r="B757" s="6" t="s">
        <v>6844</v>
      </c>
      <c r="C757" s="6">
        <v>41</v>
      </c>
      <c r="D757" s="6">
        <v>94</v>
      </c>
      <c r="E757" s="6">
        <v>0</v>
      </c>
      <c r="F757" s="6">
        <v>379</v>
      </c>
      <c r="G757" s="6" t="s">
        <v>4005</v>
      </c>
      <c r="H757" s="6">
        <v>795</v>
      </c>
      <c r="I757" s="7">
        <v>511920</v>
      </c>
      <c r="J757" s="6" t="s">
        <v>6845</v>
      </c>
      <c r="K757" s="6" t="s">
        <v>722</v>
      </c>
      <c r="L757" s="6" t="s">
        <v>6846</v>
      </c>
      <c r="M757" s="6">
        <v>2458</v>
      </c>
      <c r="N757" s="6">
        <v>2449</v>
      </c>
      <c r="O757" s="6" t="s">
        <v>6847</v>
      </c>
      <c r="P757" s="6">
        <v>1</v>
      </c>
      <c r="Q757" s="6" t="s">
        <v>6848</v>
      </c>
      <c r="R757" s="6" t="s">
        <v>6849</v>
      </c>
      <c r="S757" s="6">
        <v>26</v>
      </c>
      <c r="T757" s="6" t="s">
        <v>37</v>
      </c>
      <c r="U757" s="6" t="s">
        <v>38</v>
      </c>
      <c r="V757" s="6" t="s">
        <v>95</v>
      </c>
      <c r="W757" s="7">
        <v>40000000</v>
      </c>
      <c r="X757" s="6">
        <v>2008</v>
      </c>
      <c r="Y757" s="6">
        <v>754</v>
      </c>
      <c r="Z757" s="6">
        <v>4.4000000000000004</v>
      </c>
      <c r="AA757" s="6">
        <v>1.85</v>
      </c>
      <c r="AB757" s="6">
        <v>211</v>
      </c>
      <c r="AC757" s="7">
        <f>Table13[[#This Row],[gross]]-Table13[[#This Row],[budget]]</f>
        <v>-39488080</v>
      </c>
    </row>
    <row r="758" spans="1:29" ht="12.75">
      <c r="A758" s="6" t="s">
        <v>28</v>
      </c>
      <c r="B758" s="6" t="s">
        <v>2682</v>
      </c>
      <c r="C758" s="6">
        <v>242</v>
      </c>
      <c r="D758" s="6">
        <v>118</v>
      </c>
      <c r="E758" s="6">
        <v>301</v>
      </c>
      <c r="F758" s="6">
        <v>897</v>
      </c>
      <c r="G758" s="6" t="s">
        <v>2729</v>
      </c>
      <c r="H758" s="6">
        <v>2000</v>
      </c>
      <c r="I758" s="7">
        <v>30523568</v>
      </c>
      <c r="J758" s="6" t="s">
        <v>3030</v>
      </c>
      <c r="K758" s="6" t="s">
        <v>4402</v>
      </c>
      <c r="L758" s="6" t="s">
        <v>8487</v>
      </c>
      <c r="M758" s="6">
        <v>54447</v>
      </c>
      <c r="N758" s="6">
        <v>5697</v>
      </c>
      <c r="O758" s="6" t="s">
        <v>877</v>
      </c>
      <c r="P758" s="6">
        <v>0</v>
      </c>
      <c r="Q758" s="6" t="s">
        <v>8488</v>
      </c>
      <c r="R758" s="6" t="s">
        <v>8489</v>
      </c>
      <c r="S758" s="6">
        <v>201</v>
      </c>
      <c r="T758" s="6" t="s">
        <v>37</v>
      </c>
      <c r="U758" s="6" t="s">
        <v>38</v>
      </c>
      <c r="V758" s="6" t="s">
        <v>585</v>
      </c>
      <c r="W758" s="7">
        <v>30000000</v>
      </c>
      <c r="X758" s="6">
        <v>2014</v>
      </c>
      <c r="Y758" s="6">
        <v>1000</v>
      </c>
      <c r="Z758" s="6">
        <v>6.2</v>
      </c>
      <c r="AA758" s="6">
        <v>2.35</v>
      </c>
      <c r="AB758" s="6">
        <v>18000</v>
      </c>
      <c r="AC758" s="7">
        <f>Table13[[#This Row],[gross]]-Table13[[#This Row],[budget]]</f>
        <v>523568</v>
      </c>
    </row>
    <row r="759" spans="1:29" ht="12.75">
      <c r="A759" s="6" t="s">
        <v>28</v>
      </c>
      <c r="B759" s="6" t="s">
        <v>7754</v>
      </c>
      <c r="C759" s="6">
        <v>168</v>
      </c>
      <c r="D759" s="6">
        <v>105</v>
      </c>
      <c r="E759" s="6">
        <v>31</v>
      </c>
      <c r="F759" s="6">
        <v>110</v>
      </c>
      <c r="G759" s="6" t="s">
        <v>10406</v>
      </c>
      <c r="H759" s="6">
        <v>390</v>
      </c>
      <c r="I759" s="7">
        <v>30659817</v>
      </c>
      <c r="J759" s="6" t="s">
        <v>2527</v>
      </c>
      <c r="K759" s="6" t="s">
        <v>10407</v>
      </c>
      <c r="L759" s="6" t="s">
        <v>10408</v>
      </c>
      <c r="M759" s="6">
        <v>59805</v>
      </c>
      <c r="N759" s="6">
        <v>1006</v>
      </c>
      <c r="O759" s="6" t="s">
        <v>10409</v>
      </c>
      <c r="P759" s="6">
        <v>10</v>
      </c>
      <c r="Q759" s="6" t="s">
        <v>10410</v>
      </c>
      <c r="R759" s="6" t="s">
        <v>10411</v>
      </c>
      <c r="S759" s="6">
        <v>95</v>
      </c>
      <c r="T759" s="6" t="s">
        <v>37</v>
      </c>
      <c r="U759" s="6" t="s">
        <v>38</v>
      </c>
      <c r="V759" s="6" t="s">
        <v>39</v>
      </c>
      <c r="W759" s="7">
        <v>26000000</v>
      </c>
      <c r="X759" s="6">
        <v>2013</v>
      </c>
      <c r="Y759" s="6">
        <v>311</v>
      </c>
      <c r="Z759" s="6">
        <v>6.4</v>
      </c>
      <c r="AA759" s="6">
        <v>2.35</v>
      </c>
      <c r="AB759" s="6">
        <v>0</v>
      </c>
      <c r="AC759" s="7">
        <f>Table13[[#This Row],[gross]]-Table13[[#This Row],[budget]]</f>
        <v>4659817</v>
      </c>
    </row>
    <row r="760" spans="1:29" ht="12.75">
      <c r="A760" s="6" t="s">
        <v>747</v>
      </c>
      <c r="B760" s="6" t="s">
        <v>6704</v>
      </c>
      <c r="C760" s="6">
        <v>119</v>
      </c>
      <c r="D760" s="6">
        <v>125</v>
      </c>
      <c r="E760" s="6">
        <v>34</v>
      </c>
      <c r="F760" s="6">
        <v>65</v>
      </c>
      <c r="G760" s="6" t="s">
        <v>13037</v>
      </c>
      <c r="H760" s="6">
        <v>427</v>
      </c>
      <c r="I760" s="7">
        <v>13337299</v>
      </c>
      <c r="J760" s="6" t="s">
        <v>6507</v>
      </c>
      <c r="K760" s="6" t="s">
        <v>3603</v>
      </c>
      <c r="L760" s="6" t="s">
        <v>13038</v>
      </c>
      <c r="M760" s="6">
        <v>9649</v>
      </c>
      <c r="N760" s="6">
        <v>729</v>
      </c>
      <c r="O760" s="6" t="s">
        <v>13039</v>
      </c>
      <c r="P760" s="6">
        <v>7</v>
      </c>
      <c r="Q760" s="6" t="s">
        <v>13040</v>
      </c>
      <c r="R760" s="6" t="s">
        <v>13041</v>
      </c>
      <c r="S760" s="6">
        <v>226</v>
      </c>
      <c r="T760" s="6" t="s">
        <v>37</v>
      </c>
      <c r="U760" s="6" t="s">
        <v>38</v>
      </c>
      <c r="V760" s="6" t="s">
        <v>39</v>
      </c>
      <c r="W760" s="7">
        <v>20000000</v>
      </c>
      <c r="X760" s="6">
        <v>2004</v>
      </c>
      <c r="Y760" s="6">
        <v>66</v>
      </c>
      <c r="Z760" s="6">
        <v>6.6</v>
      </c>
      <c r="AA760" s="6">
        <v>2.35</v>
      </c>
      <c r="AB760" s="6">
        <v>1000</v>
      </c>
      <c r="AC760" s="7">
        <f>Table13[[#This Row],[gross]]-Table13[[#This Row],[budget]]</f>
        <v>-6662701</v>
      </c>
    </row>
    <row r="761" spans="1:29" ht="12.75">
      <c r="A761" s="6" t="s">
        <v>28</v>
      </c>
      <c r="B761" s="6" t="s">
        <v>3523</v>
      </c>
      <c r="C761" s="6">
        <v>116</v>
      </c>
      <c r="D761" s="6">
        <v>112</v>
      </c>
      <c r="E761" s="6">
        <v>101</v>
      </c>
      <c r="F761" s="6">
        <v>218</v>
      </c>
      <c r="G761" s="6" t="s">
        <v>1729</v>
      </c>
      <c r="H761" s="6">
        <v>896</v>
      </c>
      <c r="I761" s="7">
        <v>36020063</v>
      </c>
      <c r="J761" s="6" t="s">
        <v>4075</v>
      </c>
      <c r="K761" s="6" t="s">
        <v>4236</v>
      </c>
      <c r="L761" s="6" t="s">
        <v>10391</v>
      </c>
      <c r="M761" s="6">
        <v>62584</v>
      </c>
      <c r="N761" s="6">
        <v>2019</v>
      </c>
      <c r="O761" s="6" t="s">
        <v>4314</v>
      </c>
      <c r="P761" s="6">
        <v>2</v>
      </c>
      <c r="Q761" s="6" t="s">
        <v>10392</v>
      </c>
      <c r="R761" s="6" t="s">
        <v>10393</v>
      </c>
      <c r="S761" s="6">
        <v>375</v>
      </c>
      <c r="T761" s="6" t="s">
        <v>37</v>
      </c>
      <c r="U761" s="6" t="s">
        <v>38</v>
      </c>
      <c r="V761" s="6" t="s">
        <v>585</v>
      </c>
      <c r="W761" s="7">
        <v>22000000</v>
      </c>
      <c r="X761" s="6">
        <v>2005</v>
      </c>
      <c r="Y761" s="6">
        <v>561</v>
      </c>
      <c r="Z761" s="6">
        <v>6.6</v>
      </c>
      <c r="AA761" s="6">
        <v>2.35</v>
      </c>
      <c r="AB761" s="6">
        <v>0</v>
      </c>
      <c r="AC761" s="7">
        <f>Table13[[#This Row],[gross]]-Table13[[#This Row],[budget]]</f>
        <v>14020063</v>
      </c>
    </row>
    <row r="762" spans="1:29" ht="12.75">
      <c r="A762" s="6" t="s">
        <v>28</v>
      </c>
      <c r="B762" s="6" t="s">
        <v>17984</v>
      </c>
      <c r="C762" s="6">
        <v>31</v>
      </c>
      <c r="D762" s="6">
        <v>90</v>
      </c>
      <c r="E762" s="6">
        <v>204</v>
      </c>
      <c r="F762" s="6">
        <v>697</v>
      </c>
      <c r="G762" s="6" t="s">
        <v>3198</v>
      </c>
      <c r="H762" s="6">
        <v>1000</v>
      </c>
      <c r="I762" s="7">
        <v>99147</v>
      </c>
      <c r="J762" s="6" t="s">
        <v>3409</v>
      </c>
      <c r="K762" s="6" t="s">
        <v>2084</v>
      </c>
      <c r="L762" s="6" t="s">
        <v>17985</v>
      </c>
      <c r="M762" s="6">
        <v>1884</v>
      </c>
      <c r="N762" s="6">
        <v>3207</v>
      </c>
      <c r="O762" s="6" t="s">
        <v>17986</v>
      </c>
      <c r="P762" s="6">
        <v>3</v>
      </c>
      <c r="Q762" s="6" t="s">
        <v>17987</v>
      </c>
      <c r="R762" s="6" t="s">
        <v>17988</v>
      </c>
      <c r="S762" s="6">
        <v>28</v>
      </c>
      <c r="T762" s="6" t="s">
        <v>37</v>
      </c>
      <c r="U762" s="6" t="s">
        <v>38</v>
      </c>
      <c r="V762" s="6" t="s">
        <v>585</v>
      </c>
      <c r="W762" s="7">
        <v>2000000</v>
      </c>
      <c r="X762" s="6">
        <v>1998</v>
      </c>
      <c r="Y762" s="6">
        <v>697</v>
      </c>
      <c r="Z762" s="6">
        <v>6.2</v>
      </c>
      <c r="AA762" s="6">
        <v>1.85</v>
      </c>
      <c r="AB762" s="6">
        <v>69</v>
      </c>
      <c r="AC762" s="7">
        <f>Table13[[#This Row],[gross]]-Table13[[#This Row],[budget]]</f>
        <v>-1900853</v>
      </c>
    </row>
    <row r="763" spans="1:29" ht="12.75">
      <c r="A763" s="6" t="s">
        <v>28</v>
      </c>
      <c r="B763" s="6" t="s">
        <v>18798</v>
      </c>
      <c r="C763" s="6">
        <v>31</v>
      </c>
      <c r="D763" s="6">
        <v>104</v>
      </c>
      <c r="E763" s="6">
        <v>10</v>
      </c>
      <c r="F763" s="6">
        <v>196</v>
      </c>
      <c r="G763" s="6" t="s">
        <v>375</v>
      </c>
      <c r="H763" s="6">
        <v>507</v>
      </c>
      <c r="I763" s="7">
        <v>143653</v>
      </c>
      <c r="J763" s="6" t="s">
        <v>1544</v>
      </c>
      <c r="K763" s="6" t="s">
        <v>14716</v>
      </c>
      <c r="L763" s="6" t="s">
        <v>18799</v>
      </c>
      <c r="M763" s="6">
        <v>1177</v>
      </c>
      <c r="N763" s="6">
        <v>1281</v>
      </c>
      <c r="O763" s="6" t="s">
        <v>18800</v>
      </c>
      <c r="P763" s="6">
        <v>0</v>
      </c>
      <c r="Q763" s="6" t="s">
        <v>18801</v>
      </c>
      <c r="R763" s="6" t="s">
        <v>18802</v>
      </c>
      <c r="S763" s="6">
        <v>10</v>
      </c>
      <c r="T763" s="6" t="s">
        <v>37</v>
      </c>
      <c r="U763" s="6" t="s">
        <v>56</v>
      </c>
      <c r="V763" s="6" t="s">
        <v>39</v>
      </c>
      <c r="W763" s="7">
        <v>4000000</v>
      </c>
      <c r="X763" s="6">
        <v>2014</v>
      </c>
      <c r="Y763" s="6">
        <v>236</v>
      </c>
      <c r="Z763" s="6">
        <v>6</v>
      </c>
      <c r="AA763" s="6">
        <v>2.35</v>
      </c>
      <c r="AB763" s="6">
        <v>0</v>
      </c>
      <c r="AC763" s="7">
        <f>Table13[[#This Row],[gross]]-Table13[[#This Row],[budget]]</f>
        <v>-3856347</v>
      </c>
    </row>
    <row r="764" spans="1:29" ht="12.75">
      <c r="A764" s="6" t="s">
        <v>28</v>
      </c>
      <c r="B764" s="6" t="s">
        <v>4903</v>
      </c>
      <c r="C764" s="6">
        <v>93</v>
      </c>
      <c r="D764" s="6">
        <v>104</v>
      </c>
      <c r="E764" s="6">
        <v>0</v>
      </c>
      <c r="F764" s="6">
        <v>4000</v>
      </c>
      <c r="G764" s="6" t="s">
        <v>272</v>
      </c>
      <c r="H764" s="6">
        <v>16000</v>
      </c>
      <c r="I764" s="7">
        <v>25625110</v>
      </c>
      <c r="J764" s="6" t="s">
        <v>334</v>
      </c>
      <c r="K764" s="6" t="s">
        <v>1764</v>
      </c>
      <c r="L764" s="6" t="s">
        <v>16504</v>
      </c>
      <c r="M764" s="6">
        <v>138707</v>
      </c>
      <c r="N764" s="6">
        <v>33758</v>
      </c>
      <c r="O764" s="6" t="s">
        <v>493</v>
      </c>
      <c r="P764" s="6">
        <v>0</v>
      </c>
      <c r="Q764" s="6" t="s">
        <v>16505</v>
      </c>
      <c r="R764" s="6" t="s">
        <v>16506</v>
      </c>
      <c r="S764" s="6">
        <v>202</v>
      </c>
      <c r="T764" s="6" t="s">
        <v>37</v>
      </c>
      <c r="U764" s="6" t="s">
        <v>38</v>
      </c>
      <c r="V764" s="6" t="s">
        <v>585</v>
      </c>
      <c r="W764" s="7">
        <v>7000000</v>
      </c>
      <c r="X764" s="6">
        <v>1995</v>
      </c>
      <c r="Y764" s="6">
        <v>12000</v>
      </c>
      <c r="Z764" s="6">
        <v>7.2</v>
      </c>
      <c r="AA764" s="6">
        <v>1.85</v>
      </c>
      <c r="AB764" s="6">
        <v>0</v>
      </c>
      <c r="AC764" s="7">
        <f>Table13[[#This Row],[gross]]-Table13[[#This Row],[budget]]</f>
        <v>18625110</v>
      </c>
    </row>
    <row r="765" spans="1:29" ht="12.75">
      <c r="A765" s="6" t="s">
        <v>28</v>
      </c>
      <c r="B765" s="6" t="s">
        <v>2976</v>
      </c>
      <c r="C765" s="6">
        <v>306</v>
      </c>
      <c r="D765" s="6">
        <v>98</v>
      </c>
      <c r="E765" s="6">
        <v>275</v>
      </c>
      <c r="F765" s="6">
        <v>1000</v>
      </c>
      <c r="G765" s="6" t="s">
        <v>2977</v>
      </c>
      <c r="H765" s="6">
        <v>7000</v>
      </c>
      <c r="I765" s="7">
        <v>368049635</v>
      </c>
      <c r="J765" s="6" t="s">
        <v>2100</v>
      </c>
      <c r="K765" s="6" t="s">
        <v>518</v>
      </c>
      <c r="L765" s="6" t="s">
        <v>2978</v>
      </c>
      <c r="M765" s="6">
        <v>286877</v>
      </c>
      <c r="N765" s="6">
        <v>11905</v>
      </c>
      <c r="O765" s="6" t="s">
        <v>813</v>
      </c>
      <c r="P765" s="6">
        <v>0</v>
      </c>
      <c r="Q765" s="6" t="s">
        <v>2979</v>
      </c>
      <c r="R765" s="6" t="s">
        <v>2980</v>
      </c>
      <c r="S765" s="6">
        <v>284</v>
      </c>
      <c r="T765" s="6" t="s">
        <v>37</v>
      </c>
      <c r="U765" s="6" t="s">
        <v>38</v>
      </c>
      <c r="V765" s="6" t="s">
        <v>95</v>
      </c>
      <c r="W765" s="7">
        <v>76000000</v>
      </c>
      <c r="X765" s="6">
        <v>2013</v>
      </c>
      <c r="Y765" s="6">
        <v>2000</v>
      </c>
      <c r="Z765" s="6">
        <v>7.5</v>
      </c>
      <c r="AA765" s="6">
        <v>1.85</v>
      </c>
      <c r="AB765" s="6">
        <v>56000</v>
      </c>
      <c r="AC765" s="7">
        <f>Table13[[#This Row],[gross]]-Table13[[#This Row],[budget]]</f>
        <v>292049635</v>
      </c>
    </row>
    <row r="766" spans="1:29" ht="12.75">
      <c r="A766" s="6" t="s">
        <v>28</v>
      </c>
      <c r="B766" s="6" t="s">
        <v>2976</v>
      </c>
      <c r="C766" s="6">
        <v>304</v>
      </c>
      <c r="D766" s="6">
        <v>87</v>
      </c>
      <c r="E766" s="6">
        <v>275</v>
      </c>
      <c r="F766" s="6">
        <v>975</v>
      </c>
      <c r="G766" s="6" t="s">
        <v>2977</v>
      </c>
      <c r="H766" s="6">
        <v>7000</v>
      </c>
      <c r="I766" s="7">
        <v>251501645</v>
      </c>
      <c r="J766" s="6" t="s">
        <v>2966</v>
      </c>
      <c r="K766" s="6" t="s">
        <v>518</v>
      </c>
      <c r="L766" s="6" t="s">
        <v>3549</v>
      </c>
      <c r="M766" s="6">
        <v>385943</v>
      </c>
      <c r="N766" s="6">
        <v>11608</v>
      </c>
      <c r="O766" s="6" t="s">
        <v>622</v>
      </c>
      <c r="P766" s="6">
        <v>0</v>
      </c>
      <c r="Q766" s="6" t="s">
        <v>3550</v>
      </c>
      <c r="R766" s="6" t="s">
        <v>3551</v>
      </c>
      <c r="S766" s="6">
        <v>296</v>
      </c>
      <c r="T766" s="6" t="s">
        <v>37</v>
      </c>
      <c r="U766" s="6" t="s">
        <v>38</v>
      </c>
      <c r="V766" s="6" t="s">
        <v>95</v>
      </c>
      <c r="W766" s="7">
        <v>69000000</v>
      </c>
      <c r="X766" s="6">
        <v>2010</v>
      </c>
      <c r="Y766" s="6">
        <v>2000</v>
      </c>
      <c r="Z766" s="6">
        <v>7.7</v>
      </c>
      <c r="AA766" s="6">
        <v>1.85</v>
      </c>
      <c r="AB766" s="6">
        <v>31000</v>
      </c>
      <c r="AC766" s="7">
        <f>Table13[[#This Row],[gross]]-Table13[[#This Row],[budget]]</f>
        <v>182501645</v>
      </c>
    </row>
    <row r="767" spans="1:29" ht="12.75">
      <c r="A767" s="6" t="s">
        <v>28</v>
      </c>
      <c r="B767" s="6" t="s">
        <v>22660</v>
      </c>
      <c r="C767" s="6">
        <v>29</v>
      </c>
      <c r="D767" s="6">
        <v>87</v>
      </c>
      <c r="E767" s="6">
        <v>38</v>
      </c>
      <c r="F767" s="6">
        <v>445</v>
      </c>
      <c r="G767" s="6" t="s">
        <v>8253</v>
      </c>
      <c r="H767" s="6">
        <v>552</v>
      </c>
      <c r="I767" s="7">
        <v>1332</v>
      </c>
      <c r="J767" s="6" t="s">
        <v>7579</v>
      </c>
      <c r="K767" s="6" t="s">
        <v>13821</v>
      </c>
      <c r="L767" s="6" t="s">
        <v>22661</v>
      </c>
      <c r="M767" s="6">
        <v>2038</v>
      </c>
      <c r="N767" s="6">
        <v>2251</v>
      </c>
      <c r="O767" s="6" t="s">
        <v>22662</v>
      </c>
      <c r="P767" s="6">
        <v>6</v>
      </c>
      <c r="Q767" s="6" t="s">
        <v>22663</v>
      </c>
      <c r="R767" s="6" t="s">
        <v>22664</v>
      </c>
      <c r="S767" s="6">
        <v>20</v>
      </c>
      <c r="T767" s="6" t="s">
        <v>37</v>
      </c>
      <c r="U767" s="6" t="s">
        <v>38</v>
      </c>
      <c r="V767" s="6" t="s">
        <v>4830</v>
      </c>
      <c r="W767" s="7">
        <v>500000</v>
      </c>
      <c r="X767" s="6">
        <v>2012</v>
      </c>
      <c r="Y767" s="6">
        <v>533</v>
      </c>
      <c r="Z767" s="6">
        <v>4.5999999999999996</v>
      </c>
      <c r="AA767" s="6">
        <v>2.35</v>
      </c>
      <c r="AB767" s="6">
        <v>898</v>
      </c>
      <c r="AC767" s="7">
        <f>Table13[[#This Row],[gross]]-Table13[[#This Row],[budget]]</f>
        <v>-498668</v>
      </c>
    </row>
    <row r="768" spans="1:29" ht="12.75">
      <c r="A768" s="6" t="s">
        <v>28</v>
      </c>
      <c r="B768" s="6" t="s">
        <v>4351</v>
      </c>
      <c r="C768" s="6">
        <v>29</v>
      </c>
      <c r="D768" s="6">
        <v>104</v>
      </c>
      <c r="E768" s="6">
        <v>37</v>
      </c>
      <c r="F768" s="6">
        <v>501</v>
      </c>
      <c r="G768" s="6" t="s">
        <v>13831</v>
      </c>
      <c r="H768" s="6">
        <v>574</v>
      </c>
      <c r="I768" s="7">
        <v>144583</v>
      </c>
      <c r="J768" s="6" t="s">
        <v>4075</v>
      </c>
      <c r="K768" s="6" t="s">
        <v>3236</v>
      </c>
      <c r="L768" s="6" t="s">
        <v>22192</v>
      </c>
      <c r="M768" s="6">
        <v>2256</v>
      </c>
      <c r="N768" s="6">
        <v>1983</v>
      </c>
      <c r="O768" s="6" t="s">
        <v>3964</v>
      </c>
      <c r="P768" s="6">
        <v>0</v>
      </c>
      <c r="Q768" s="6" t="s">
        <v>22193</v>
      </c>
      <c r="R768" s="6" t="s">
        <v>22194</v>
      </c>
      <c r="S768" s="6">
        <v>79</v>
      </c>
      <c r="T768" s="6" t="s">
        <v>37</v>
      </c>
      <c r="U768" s="6" t="s">
        <v>1465</v>
      </c>
      <c r="V768" s="6" t="s">
        <v>585</v>
      </c>
      <c r="W768" s="7">
        <v>800000</v>
      </c>
      <c r="X768" s="6">
        <v>1999</v>
      </c>
      <c r="Y768" s="6">
        <v>573</v>
      </c>
      <c r="Z768" s="6">
        <v>6.5</v>
      </c>
      <c r="AA768" s="6">
        <v>1.85</v>
      </c>
      <c r="AB768" s="6">
        <v>130</v>
      </c>
      <c r="AC768" s="7">
        <f>Table13[[#This Row],[gross]]-Table13[[#This Row],[budget]]</f>
        <v>-655417</v>
      </c>
    </row>
    <row r="769" spans="1:29" ht="12.75">
      <c r="A769" s="6" t="s">
        <v>28</v>
      </c>
      <c r="B769" s="6" t="s">
        <v>12537</v>
      </c>
      <c r="C769" s="6">
        <v>42</v>
      </c>
      <c r="D769" s="6">
        <v>95</v>
      </c>
      <c r="E769" s="6">
        <v>89</v>
      </c>
      <c r="F769" s="6">
        <v>322</v>
      </c>
      <c r="G769" s="6" t="s">
        <v>7329</v>
      </c>
      <c r="H769" s="6">
        <v>1000</v>
      </c>
      <c r="I769" s="7">
        <v>4193025</v>
      </c>
      <c r="J769" s="6" t="s">
        <v>6419</v>
      </c>
      <c r="K769" s="6" t="s">
        <v>3750</v>
      </c>
      <c r="L769" s="6" t="s">
        <v>12538</v>
      </c>
      <c r="M769" s="6">
        <v>30682</v>
      </c>
      <c r="N769" s="6">
        <v>2518</v>
      </c>
      <c r="O769" s="6" t="s">
        <v>12539</v>
      </c>
      <c r="P769" s="6">
        <v>0</v>
      </c>
      <c r="Q769" s="6" t="s">
        <v>12540</v>
      </c>
      <c r="R769" s="6" t="s">
        <v>12541</v>
      </c>
      <c r="S769" s="6">
        <v>194</v>
      </c>
      <c r="T769" s="6" t="s">
        <v>37</v>
      </c>
      <c r="U769" s="6" t="s">
        <v>38</v>
      </c>
      <c r="V769" s="6" t="s">
        <v>585</v>
      </c>
      <c r="W769" s="7">
        <v>15000000</v>
      </c>
      <c r="X769" s="6">
        <v>1999</v>
      </c>
      <c r="Y769" s="6">
        <v>852</v>
      </c>
      <c r="Z769" s="6">
        <v>6.8</v>
      </c>
      <c r="AA769" s="6">
        <v>2.35</v>
      </c>
      <c r="AB769" s="6">
        <v>0</v>
      </c>
      <c r="AC769" s="7">
        <f>Table13[[#This Row],[gross]]-Table13[[#This Row],[budget]]</f>
        <v>-10806975</v>
      </c>
    </row>
    <row r="770" spans="1:29" ht="12.75">
      <c r="A770" s="6" t="s">
        <v>28</v>
      </c>
      <c r="B770" s="6" t="s">
        <v>10401</v>
      </c>
      <c r="C770" s="6">
        <v>98</v>
      </c>
      <c r="D770" s="6">
        <v>83</v>
      </c>
      <c r="E770" s="6">
        <v>2</v>
      </c>
      <c r="F770" s="6">
        <v>137</v>
      </c>
      <c r="G770" s="6" t="s">
        <v>9577</v>
      </c>
      <c r="H770" s="6">
        <v>591</v>
      </c>
      <c r="I770" s="7">
        <v>22264487</v>
      </c>
      <c r="J770" s="6" t="s">
        <v>1671</v>
      </c>
      <c r="K770" s="6" t="s">
        <v>4694</v>
      </c>
      <c r="L770" s="6" t="s">
        <v>10402</v>
      </c>
      <c r="M770" s="6">
        <v>41239</v>
      </c>
      <c r="N770" s="6">
        <v>1729</v>
      </c>
      <c r="O770" s="6" t="s">
        <v>10403</v>
      </c>
      <c r="P770" s="6">
        <v>0</v>
      </c>
      <c r="Q770" s="6" t="s">
        <v>10404</v>
      </c>
      <c r="R770" s="6" t="s">
        <v>10405</v>
      </c>
      <c r="S770" s="6">
        <v>166</v>
      </c>
      <c r="T770" s="6" t="s">
        <v>37</v>
      </c>
      <c r="U770" s="6" t="s">
        <v>38</v>
      </c>
      <c r="V770" s="6" t="s">
        <v>585</v>
      </c>
      <c r="W770" s="7">
        <v>22000000</v>
      </c>
      <c r="X770" s="6">
        <v>2005</v>
      </c>
      <c r="Y770" s="6">
        <v>489</v>
      </c>
      <c r="Z770" s="6">
        <v>4.5999999999999996</v>
      </c>
      <c r="AA770" s="6">
        <v>1.85</v>
      </c>
      <c r="AB770" s="6">
        <v>887</v>
      </c>
      <c r="AC770" s="7">
        <f>Table13[[#This Row],[gross]]-Table13[[#This Row],[budget]]</f>
        <v>264487</v>
      </c>
    </row>
    <row r="771" spans="1:29" ht="12.75">
      <c r="A771" s="6" t="s">
        <v>28</v>
      </c>
      <c r="B771" s="6" t="s">
        <v>597</v>
      </c>
      <c r="C771" s="6">
        <v>91</v>
      </c>
      <c r="D771" s="6">
        <v>88</v>
      </c>
      <c r="E771" s="6">
        <v>31</v>
      </c>
      <c r="F771" s="6">
        <v>489</v>
      </c>
      <c r="G771" s="6" t="s">
        <v>9577</v>
      </c>
      <c r="H771" s="6">
        <v>1000</v>
      </c>
      <c r="I771" s="7">
        <v>65535067</v>
      </c>
      <c r="J771" s="6" t="s">
        <v>1681</v>
      </c>
      <c r="K771" s="6" t="s">
        <v>479</v>
      </c>
      <c r="L771" s="6" t="s">
        <v>11744</v>
      </c>
      <c r="M771" s="6">
        <v>59380</v>
      </c>
      <c r="N771" s="6">
        <v>2604</v>
      </c>
      <c r="O771" s="6" t="s">
        <v>11745</v>
      </c>
      <c r="P771" s="6">
        <v>1</v>
      </c>
      <c r="Q771" s="6" t="s">
        <v>11746</v>
      </c>
      <c r="R771" s="6" t="s">
        <v>11747</v>
      </c>
      <c r="S771" s="6">
        <v>202</v>
      </c>
      <c r="T771" s="6" t="s">
        <v>37</v>
      </c>
      <c r="U771" s="6" t="s">
        <v>38</v>
      </c>
      <c r="V771" s="6" t="s">
        <v>585</v>
      </c>
      <c r="W771" s="7">
        <v>17000000</v>
      </c>
      <c r="X771" s="6">
        <v>1999</v>
      </c>
      <c r="Y771" s="6">
        <v>489</v>
      </c>
      <c r="Z771" s="6">
        <v>5.7</v>
      </c>
      <c r="AA771" s="6">
        <v>1.85</v>
      </c>
      <c r="AB771" s="6">
        <v>0</v>
      </c>
      <c r="AC771" s="7">
        <f>Table13[[#This Row],[gross]]-Table13[[#This Row],[budget]]</f>
        <v>48535067</v>
      </c>
    </row>
    <row r="772" spans="1:29" ht="12.75">
      <c r="A772" s="6" t="s">
        <v>28</v>
      </c>
      <c r="B772" s="6" t="s">
        <v>15139</v>
      </c>
      <c r="C772" s="6">
        <v>38</v>
      </c>
      <c r="D772" s="6">
        <v>96</v>
      </c>
      <c r="E772" s="6">
        <v>9</v>
      </c>
      <c r="F772" s="6">
        <v>934</v>
      </c>
      <c r="G772" s="6" t="s">
        <v>80</v>
      </c>
      <c r="H772" s="6">
        <v>12000</v>
      </c>
      <c r="I772" s="7">
        <v>6044618</v>
      </c>
      <c r="J772" s="6" t="s">
        <v>15140</v>
      </c>
      <c r="K772" s="6" t="s">
        <v>4837</v>
      </c>
      <c r="L772" s="6" t="s">
        <v>15141</v>
      </c>
      <c r="M772" s="6">
        <v>6200</v>
      </c>
      <c r="N772" s="6">
        <v>26961</v>
      </c>
      <c r="O772" s="6" t="s">
        <v>8305</v>
      </c>
      <c r="P772" s="6">
        <v>1</v>
      </c>
      <c r="Q772" s="6" t="s">
        <v>15142</v>
      </c>
      <c r="R772" s="6" t="s">
        <v>15143</v>
      </c>
      <c r="S772" s="6">
        <v>92</v>
      </c>
      <c r="T772" s="6" t="s">
        <v>37</v>
      </c>
      <c r="U772" s="6" t="s">
        <v>38</v>
      </c>
      <c r="V772" s="6" t="s">
        <v>585</v>
      </c>
      <c r="W772" s="7">
        <v>10000000</v>
      </c>
      <c r="X772" s="6">
        <v>2002</v>
      </c>
      <c r="Y772" s="6">
        <v>11000</v>
      </c>
      <c r="Z772" s="6">
        <v>5.6</v>
      </c>
      <c r="AA772" s="6">
        <v>2.35</v>
      </c>
      <c r="AB772" s="6">
        <v>398</v>
      </c>
      <c r="AC772" s="7">
        <f>Table13[[#This Row],[gross]]-Table13[[#This Row],[budget]]</f>
        <v>-3955382</v>
      </c>
    </row>
    <row r="773" spans="1:29" ht="12.75">
      <c r="A773" s="6" t="s">
        <v>28</v>
      </c>
      <c r="B773" s="6" t="s">
        <v>14108</v>
      </c>
      <c r="C773" s="6">
        <v>273</v>
      </c>
      <c r="D773" s="6">
        <v>80</v>
      </c>
      <c r="E773" s="6">
        <v>66</v>
      </c>
      <c r="F773" s="6">
        <v>816</v>
      </c>
      <c r="G773" s="6" t="s">
        <v>3009</v>
      </c>
      <c r="H773" s="6">
        <v>2000</v>
      </c>
      <c r="I773" s="7">
        <v>33583175</v>
      </c>
      <c r="J773" s="6" t="s">
        <v>3030</v>
      </c>
      <c r="K773" s="6" t="s">
        <v>4272</v>
      </c>
      <c r="L773" s="6" t="s">
        <v>14873</v>
      </c>
      <c r="M773" s="6">
        <v>104089</v>
      </c>
      <c r="N773" s="6">
        <v>5628</v>
      </c>
      <c r="O773" s="6" t="s">
        <v>11308</v>
      </c>
      <c r="P773" s="6">
        <v>0</v>
      </c>
      <c r="Q773" s="6" t="s">
        <v>14874</v>
      </c>
      <c r="R773" s="6" t="s">
        <v>14875</v>
      </c>
      <c r="S773" s="6">
        <v>319</v>
      </c>
      <c r="T773" s="6" t="s">
        <v>37</v>
      </c>
      <c r="U773" s="6" t="s">
        <v>38</v>
      </c>
      <c r="V773" s="6" t="s">
        <v>39</v>
      </c>
      <c r="W773" s="7">
        <v>10000000</v>
      </c>
      <c r="X773" s="6">
        <v>2010</v>
      </c>
      <c r="Y773" s="6">
        <v>904</v>
      </c>
      <c r="Z773" s="6">
        <v>6.3</v>
      </c>
      <c r="AA773" s="6">
        <v>2.35</v>
      </c>
      <c r="AB773" s="6">
        <v>16000</v>
      </c>
      <c r="AC773" s="7">
        <f>Table13[[#This Row],[gross]]-Table13[[#This Row],[budget]]</f>
        <v>23583175</v>
      </c>
    </row>
    <row r="774" spans="1:29" ht="12.75">
      <c r="A774" s="6" t="s">
        <v>28</v>
      </c>
      <c r="B774" s="6" t="s">
        <v>16533</v>
      </c>
      <c r="C774" s="6">
        <v>137</v>
      </c>
      <c r="D774" s="6">
        <v>89</v>
      </c>
      <c r="E774" s="6">
        <v>14</v>
      </c>
      <c r="F774" s="6">
        <v>270</v>
      </c>
      <c r="G774" s="6" t="s">
        <v>16534</v>
      </c>
      <c r="H774" s="6">
        <v>971</v>
      </c>
      <c r="I774" s="7">
        <v>15818967</v>
      </c>
      <c r="J774" s="6" t="s">
        <v>5103</v>
      </c>
      <c r="K774" s="6" t="s">
        <v>8226</v>
      </c>
      <c r="L774" s="6" t="s">
        <v>16535</v>
      </c>
      <c r="M774" s="6">
        <v>13913</v>
      </c>
      <c r="N774" s="6">
        <v>2517</v>
      </c>
      <c r="O774" s="6" t="s">
        <v>16536</v>
      </c>
      <c r="P774" s="6">
        <v>0</v>
      </c>
      <c r="Q774" s="6" t="s">
        <v>16537</v>
      </c>
      <c r="R774" s="6" t="s">
        <v>16538</v>
      </c>
      <c r="S774" s="6">
        <v>120</v>
      </c>
      <c r="T774" s="6" t="s">
        <v>37</v>
      </c>
      <c r="U774" s="6" t="s">
        <v>38</v>
      </c>
      <c r="V774" s="6" t="s">
        <v>585</v>
      </c>
      <c r="W774" s="7">
        <v>7000000</v>
      </c>
      <c r="X774" s="6">
        <v>2014</v>
      </c>
      <c r="Y774" s="6">
        <v>479</v>
      </c>
      <c r="Z774" s="6">
        <v>4</v>
      </c>
      <c r="AA774" s="6">
        <v>1.85</v>
      </c>
      <c r="AB774" s="6">
        <v>0</v>
      </c>
      <c r="AC774" s="7">
        <f>Table13[[#This Row],[gross]]-Table13[[#This Row],[budget]]</f>
        <v>8818967</v>
      </c>
    </row>
    <row r="775" spans="1:29" ht="12.75">
      <c r="A775" s="6" t="s">
        <v>28</v>
      </c>
      <c r="B775" s="6" t="s">
        <v>16450</v>
      </c>
      <c r="C775" s="6">
        <v>120</v>
      </c>
      <c r="D775" s="6">
        <v>120</v>
      </c>
      <c r="E775" s="6">
        <v>82</v>
      </c>
      <c r="F775" s="6">
        <v>175</v>
      </c>
      <c r="G775" s="6" t="s">
        <v>4827</v>
      </c>
      <c r="H775" s="6">
        <v>244</v>
      </c>
      <c r="I775" s="7">
        <v>43800000</v>
      </c>
      <c r="J775" s="6" t="s">
        <v>50</v>
      </c>
      <c r="K775" s="6" t="s">
        <v>1093</v>
      </c>
      <c r="L775" s="6" t="s">
        <v>16451</v>
      </c>
      <c r="M775" s="6">
        <v>74249</v>
      </c>
      <c r="N775" s="6">
        <v>1105</v>
      </c>
      <c r="O775" s="6" t="s">
        <v>16452</v>
      </c>
      <c r="P775" s="6">
        <v>2</v>
      </c>
      <c r="Q775" s="6" t="s">
        <v>16453</v>
      </c>
      <c r="R775" s="6" t="s">
        <v>16454</v>
      </c>
      <c r="S775" s="6">
        <v>276</v>
      </c>
      <c r="T775" s="6" t="s">
        <v>37</v>
      </c>
      <c r="U775" s="6" t="s">
        <v>56</v>
      </c>
      <c r="V775" s="6" t="s">
        <v>14104</v>
      </c>
      <c r="W775" s="7">
        <v>7200000</v>
      </c>
      <c r="X775" s="6">
        <v>1971</v>
      </c>
      <c r="Y775" s="6">
        <v>177</v>
      </c>
      <c r="Z775" s="6">
        <v>6.7</v>
      </c>
      <c r="AA775" s="6">
        <v>2.35</v>
      </c>
      <c r="AB775" s="6">
        <v>0</v>
      </c>
      <c r="AC775" s="7">
        <f>Table13[[#This Row],[gross]]-Table13[[#This Row],[budget]]</f>
        <v>36600000</v>
      </c>
    </row>
    <row r="776" spans="1:29" ht="12.75">
      <c r="A776" s="6" t="s">
        <v>28</v>
      </c>
      <c r="B776" s="6" t="s">
        <v>17390</v>
      </c>
      <c r="C776" s="6">
        <v>62</v>
      </c>
      <c r="D776" s="6">
        <v>116</v>
      </c>
      <c r="E776" s="6">
        <v>0</v>
      </c>
      <c r="F776" s="6">
        <v>476</v>
      </c>
      <c r="G776" s="6" t="s">
        <v>4908</v>
      </c>
      <c r="H776" s="6">
        <v>907</v>
      </c>
      <c r="I776" s="7">
        <v>50382128</v>
      </c>
      <c r="J776" s="6" t="s">
        <v>1415</v>
      </c>
      <c r="K776" s="6" t="s">
        <v>7512</v>
      </c>
      <c r="L776" s="6" t="s">
        <v>17391</v>
      </c>
      <c r="M776" s="6">
        <v>10472</v>
      </c>
      <c r="N776" s="6">
        <v>2723</v>
      </c>
      <c r="O776" s="6" t="s">
        <v>15112</v>
      </c>
      <c r="P776" s="6">
        <v>0</v>
      </c>
      <c r="Q776" s="6" t="s">
        <v>17392</v>
      </c>
      <c r="R776" s="6" t="s">
        <v>17393</v>
      </c>
      <c r="S776" s="6">
        <v>202</v>
      </c>
      <c r="T776" s="6" t="s">
        <v>37</v>
      </c>
      <c r="U776" s="6" t="s">
        <v>38</v>
      </c>
      <c r="V776" s="6" t="s">
        <v>39</v>
      </c>
      <c r="W776" s="7">
        <v>5500000</v>
      </c>
      <c r="X776" s="6">
        <v>2005</v>
      </c>
      <c r="Y776" s="6">
        <v>637</v>
      </c>
      <c r="Z776" s="6">
        <v>5.6</v>
      </c>
      <c r="AA776" s="6">
        <v>1.85</v>
      </c>
      <c r="AB776" s="6">
        <v>0</v>
      </c>
      <c r="AC776" s="7">
        <f>Table13[[#This Row],[gross]]-Table13[[#This Row],[budget]]</f>
        <v>44882128</v>
      </c>
    </row>
    <row r="777" spans="1:29" ht="12.75">
      <c r="A777" s="6" t="s">
        <v>28</v>
      </c>
      <c r="B777" s="6" t="s">
        <v>2222</v>
      </c>
      <c r="C777" s="6">
        <v>111</v>
      </c>
      <c r="D777" s="6">
        <v>94</v>
      </c>
      <c r="E777" s="6">
        <v>87</v>
      </c>
      <c r="F777" s="6">
        <v>569</v>
      </c>
      <c r="G777" s="6" t="s">
        <v>10424</v>
      </c>
      <c r="H777" s="6">
        <v>17000</v>
      </c>
      <c r="I777" s="7">
        <v>64001297</v>
      </c>
      <c r="J777" s="6" t="s">
        <v>3057</v>
      </c>
      <c r="K777" s="6" t="s">
        <v>489</v>
      </c>
      <c r="L777" s="6" t="s">
        <v>12714</v>
      </c>
      <c r="M777" s="6">
        <v>32002</v>
      </c>
      <c r="N777" s="6">
        <v>20154</v>
      </c>
      <c r="O777" s="6" t="s">
        <v>2194</v>
      </c>
      <c r="P777" s="6">
        <v>1</v>
      </c>
      <c r="Q777" s="6" t="s">
        <v>12715</v>
      </c>
      <c r="R777" s="6" t="s">
        <v>12716</v>
      </c>
      <c r="S777" s="6">
        <v>103</v>
      </c>
      <c r="T777" s="6" t="s">
        <v>37</v>
      </c>
      <c r="U777" s="6" t="s">
        <v>38</v>
      </c>
      <c r="V777" s="6" t="s">
        <v>95</v>
      </c>
      <c r="W777" s="7">
        <v>15000000</v>
      </c>
      <c r="X777" s="6">
        <v>2010</v>
      </c>
      <c r="Y777" s="6">
        <v>975</v>
      </c>
      <c r="Z777" s="6">
        <v>6.2</v>
      </c>
      <c r="AA777" s="6">
        <v>1.85</v>
      </c>
      <c r="AB777" s="6">
        <v>0</v>
      </c>
      <c r="AC777" s="7">
        <f>Table13[[#This Row],[gross]]-Table13[[#This Row],[budget]]</f>
        <v>49001297</v>
      </c>
    </row>
    <row r="778" spans="1:29" ht="12.75">
      <c r="A778" s="6" t="s">
        <v>28</v>
      </c>
      <c r="B778" s="6" t="s">
        <v>935</v>
      </c>
      <c r="C778" s="6">
        <v>88</v>
      </c>
      <c r="D778" s="6">
        <v>94</v>
      </c>
      <c r="E778" s="6">
        <v>42</v>
      </c>
      <c r="F778" s="6">
        <v>517</v>
      </c>
      <c r="G778" s="6" t="s">
        <v>2194</v>
      </c>
      <c r="H778" s="6">
        <v>975</v>
      </c>
      <c r="I778" s="7">
        <v>49002815</v>
      </c>
      <c r="J778" s="6" t="s">
        <v>3057</v>
      </c>
      <c r="K778" s="6" t="s">
        <v>10424</v>
      </c>
      <c r="L778" s="6" t="s">
        <v>10425</v>
      </c>
      <c r="M778" s="6">
        <v>15665</v>
      </c>
      <c r="N778" s="6">
        <v>3153</v>
      </c>
      <c r="O778" s="6" t="s">
        <v>950</v>
      </c>
      <c r="P778" s="6">
        <v>2</v>
      </c>
      <c r="Q778" s="6" t="s">
        <v>10426</v>
      </c>
      <c r="R778" s="6" t="s">
        <v>10427</v>
      </c>
      <c r="S778" s="6">
        <v>35</v>
      </c>
      <c r="T778" s="6" t="s">
        <v>37</v>
      </c>
      <c r="U778" s="6" t="s">
        <v>38</v>
      </c>
      <c r="V778" s="6" t="s">
        <v>95</v>
      </c>
      <c r="W778" s="7">
        <v>22000000</v>
      </c>
      <c r="X778" s="6">
        <v>2012</v>
      </c>
      <c r="Y778" s="6">
        <v>569</v>
      </c>
      <c r="Z778" s="6">
        <v>6.4</v>
      </c>
      <c r="AA778" s="6">
        <v>2.35</v>
      </c>
      <c r="AB778" s="6">
        <v>0</v>
      </c>
      <c r="AC778" s="7">
        <f>Table13[[#This Row],[gross]]-Table13[[#This Row],[budget]]</f>
        <v>27002815</v>
      </c>
    </row>
    <row r="779" spans="1:29" ht="12.75">
      <c r="A779" s="6" t="s">
        <v>28</v>
      </c>
      <c r="B779" s="6" t="s">
        <v>935</v>
      </c>
      <c r="C779" s="6">
        <v>103</v>
      </c>
      <c r="D779" s="6">
        <v>99</v>
      </c>
      <c r="E779" s="6">
        <v>42</v>
      </c>
      <c r="F779" s="6">
        <v>557</v>
      </c>
      <c r="G779" s="6" t="s">
        <v>2194</v>
      </c>
      <c r="H779" s="6">
        <v>975</v>
      </c>
      <c r="I779" s="7">
        <v>52691009</v>
      </c>
      <c r="J779" s="6" t="s">
        <v>3057</v>
      </c>
      <c r="K779" s="6" t="s">
        <v>10424</v>
      </c>
      <c r="L779" s="6" t="s">
        <v>11773</v>
      </c>
      <c r="M779" s="6">
        <v>18727</v>
      </c>
      <c r="N779" s="6">
        <v>3567</v>
      </c>
      <c r="O779" s="6" t="s">
        <v>11774</v>
      </c>
      <c r="P779" s="6">
        <v>2</v>
      </c>
      <c r="Q779" s="6" t="s">
        <v>11775</v>
      </c>
      <c r="R779" s="6" t="s">
        <v>11776</v>
      </c>
      <c r="S779" s="6">
        <v>45</v>
      </c>
      <c r="T779" s="6" t="s">
        <v>37</v>
      </c>
      <c r="U779" s="6" t="s">
        <v>38</v>
      </c>
      <c r="V779" s="6" t="s">
        <v>95</v>
      </c>
      <c r="W779" s="7">
        <v>21000000</v>
      </c>
      <c r="X779" s="6">
        <v>2011</v>
      </c>
      <c r="Y779" s="6">
        <v>569</v>
      </c>
      <c r="Z779" s="6">
        <v>6.6</v>
      </c>
      <c r="AA779" s="6">
        <v>2.35</v>
      </c>
      <c r="AB779" s="6">
        <v>0</v>
      </c>
      <c r="AC779" s="7">
        <f>Table13[[#This Row],[gross]]-Table13[[#This Row],[budget]]</f>
        <v>31691009</v>
      </c>
    </row>
    <row r="780" spans="1:29" ht="12.75">
      <c r="A780" s="6" t="s">
        <v>28</v>
      </c>
      <c r="B780" s="6" t="s">
        <v>2495</v>
      </c>
      <c r="C780" s="6">
        <v>280</v>
      </c>
      <c r="D780" s="6">
        <v>95</v>
      </c>
      <c r="E780" s="6">
        <v>0</v>
      </c>
      <c r="F780" s="6">
        <v>192</v>
      </c>
      <c r="G780" s="6" t="s">
        <v>4500</v>
      </c>
      <c r="H780" s="6">
        <v>569</v>
      </c>
      <c r="I780" s="7">
        <v>952620</v>
      </c>
      <c r="J780" s="6" t="s">
        <v>6403</v>
      </c>
      <c r="K780" s="6" t="s">
        <v>5061</v>
      </c>
      <c r="L780" s="6" t="s">
        <v>19688</v>
      </c>
      <c r="M780" s="6">
        <v>40800</v>
      </c>
      <c r="N780" s="6">
        <v>1797</v>
      </c>
      <c r="O780" s="6" t="s">
        <v>19689</v>
      </c>
      <c r="P780" s="6">
        <v>0</v>
      </c>
      <c r="Q780" s="6" t="s">
        <v>19690</v>
      </c>
      <c r="R780" s="6" t="s">
        <v>19691</v>
      </c>
      <c r="S780" s="6">
        <v>332</v>
      </c>
      <c r="T780" s="6" t="s">
        <v>37</v>
      </c>
      <c r="U780" s="6" t="s">
        <v>38</v>
      </c>
      <c r="V780" s="6" t="s">
        <v>585</v>
      </c>
      <c r="W780" s="7">
        <v>2000000</v>
      </c>
      <c r="X780" s="6">
        <v>2007</v>
      </c>
      <c r="Y780" s="6">
        <v>529</v>
      </c>
      <c r="Z780" s="6">
        <v>5.7</v>
      </c>
      <c r="AA780" s="6">
        <v>1.85</v>
      </c>
      <c r="AB780" s="6">
        <v>0</v>
      </c>
      <c r="AC780" s="7">
        <f>Table13[[#This Row],[gross]]-Table13[[#This Row],[budget]]</f>
        <v>-1047380</v>
      </c>
    </row>
    <row r="781" spans="1:29" ht="12.75">
      <c r="A781" s="6" t="s">
        <v>28</v>
      </c>
      <c r="B781" s="6" t="s">
        <v>1680</v>
      </c>
      <c r="C781" s="6">
        <v>72</v>
      </c>
      <c r="D781" s="6">
        <v>105</v>
      </c>
      <c r="E781" s="6">
        <v>631</v>
      </c>
      <c r="F781" s="6">
        <v>327</v>
      </c>
      <c r="G781" s="6" t="s">
        <v>1680</v>
      </c>
      <c r="H781" s="6">
        <v>678</v>
      </c>
      <c r="I781" s="7">
        <v>103738726</v>
      </c>
      <c r="J781" s="6" t="s">
        <v>5614</v>
      </c>
      <c r="K781" s="6" t="s">
        <v>5615</v>
      </c>
      <c r="L781" s="6" t="s">
        <v>5616</v>
      </c>
      <c r="M781" s="6">
        <v>47819</v>
      </c>
      <c r="N781" s="6">
        <v>2096</v>
      </c>
      <c r="O781" s="6" t="s">
        <v>4745</v>
      </c>
      <c r="P781" s="6">
        <v>1</v>
      </c>
      <c r="Q781" s="6" t="s">
        <v>5617</v>
      </c>
      <c r="R781" s="6" t="s">
        <v>5618</v>
      </c>
      <c r="S781" s="6">
        <v>164</v>
      </c>
      <c r="T781" s="6" t="s">
        <v>37</v>
      </c>
      <c r="U781" s="6" t="s">
        <v>38</v>
      </c>
      <c r="V781" s="6" t="s">
        <v>95</v>
      </c>
      <c r="W781" s="7">
        <v>100000000</v>
      </c>
      <c r="X781" s="6">
        <v>1990</v>
      </c>
      <c r="Y781" s="6">
        <v>631</v>
      </c>
      <c r="Z781" s="6">
        <v>6.1</v>
      </c>
      <c r="AA781" s="6">
        <v>1.85</v>
      </c>
      <c r="AB781" s="6">
        <v>2000</v>
      </c>
      <c r="AC781" s="7">
        <f>Table13[[#This Row],[gross]]-Table13[[#This Row],[budget]]</f>
        <v>3738726</v>
      </c>
    </row>
    <row r="782" spans="1:29" ht="12.75">
      <c r="A782" s="6" t="s">
        <v>28</v>
      </c>
      <c r="B782" s="6" t="s">
        <v>10959</v>
      </c>
      <c r="C782" s="6">
        <v>81</v>
      </c>
      <c r="D782" s="6">
        <v>94</v>
      </c>
      <c r="E782" s="6">
        <v>26</v>
      </c>
      <c r="F782" s="6">
        <v>4000</v>
      </c>
      <c r="G782" s="6" t="s">
        <v>1249</v>
      </c>
      <c r="H782" s="6">
        <v>16000</v>
      </c>
      <c r="I782" s="7">
        <v>6241697</v>
      </c>
      <c r="J782" s="6" t="s">
        <v>1671</v>
      </c>
      <c r="K782" s="6" t="s">
        <v>315</v>
      </c>
      <c r="L782" s="6" t="s">
        <v>13796</v>
      </c>
      <c r="M782" s="6">
        <v>16059</v>
      </c>
      <c r="N782" s="6">
        <v>31005</v>
      </c>
      <c r="O782" s="6" t="s">
        <v>84</v>
      </c>
      <c r="P782" s="6">
        <v>2</v>
      </c>
      <c r="Q782" s="6" t="s">
        <v>13797</v>
      </c>
      <c r="R782" s="6" t="s">
        <v>13798</v>
      </c>
      <c r="S782" s="6">
        <v>210</v>
      </c>
      <c r="T782" s="6" t="s">
        <v>37</v>
      </c>
      <c r="U782" s="6" t="s">
        <v>1465</v>
      </c>
      <c r="V782" s="6" t="s">
        <v>39</v>
      </c>
      <c r="W782" s="7">
        <v>13000000</v>
      </c>
      <c r="X782" s="6">
        <v>1999</v>
      </c>
      <c r="Y782" s="6">
        <v>8000</v>
      </c>
      <c r="Z782" s="6">
        <v>6.1</v>
      </c>
      <c r="AA782" s="6">
        <v>1.85</v>
      </c>
      <c r="AB782" s="6">
        <v>0</v>
      </c>
      <c r="AC782" s="7">
        <f>Table13[[#This Row],[gross]]-Table13[[#This Row],[budget]]</f>
        <v>-6758303</v>
      </c>
    </row>
    <row r="783" spans="1:29" ht="12.75">
      <c r="A783" s="6" t="s">
        <v>28</v>
      </c>
      <c r="B783" s="6" t="s">
        <v>4591</v>
      </c>
      <c r="C783" s="6">
        <v>75</v>
      </c>
      <c r="D783" s="6">
        <v>98</v>
      </c>
      <c r="E783" s="6">
        <v>39</v>
      </c>
      <c r="F783" s="6">
        <v>428</v>
      </c>
      <c r="G783" s="6" t="s">
        <v>4734</v>
      </c>
      <c r="H783" s="6">
        <v>593</v>
      </c>
      <c r="I783" s="7">
        <v>22734486</v>
      </c>
      <c r="J783" s="6" t="s">
        <v>1671</v>
      </c>
      <c r="K783" s="6" t="s">
        <v>3811</v>
      </c>
      <c r="L783" s="6" t="s">
        <v>12204</v>
      </c>
      <c r="M783" s="6">
        <v>11815</v>
      </c>
      <c r="N783" s="6">
        <v>2713</v>
      </c>
      <c r="O783" s="6" t="s">
        <v>8992</v>
      </c>
      <c r="P783" s="6">
        <v>1</v>
      </c>
      <c r="Q783" s="6" t="s">
        <v>12205</v>
      </c>
      <c r="R783" s="6" t="s">
        <v>12206</v>
      </c>
      <c r="S783" s="6">
        <v>117</v>
      </c>
      <c r="T783" s="6" t="s">
        <v>37</v>
      </c>
      <c r="U783" s="6" t="s">
        <v>38</v>
      </c>
      <c r="V783" s="6" t="s">
        <v>39</v>
      </c>
      <c r="W783" s="7">
        <v>17000000</v>
      </c>
      <c r="X783" s="6">
        <v>2003</v>
      </c>
      <c r="Y783" s="6">
        <v>517</v>
      </c>
      <c r="Z783" s="6">
        <v>5.6</v>
      </c>
      <c r="AA783" s="6">
        <v>2.35</v>
      </c>
      <c r="AB783" s="6">
        <v>320</v>
      </c>
      <c r="AC783" s="7">
        <f>Table13[[#This Row],[gross]]-Table13[[#This Row],[budget]]</f>
        <v>5734486</v>
      </c>
    </row>
    <row r="784" spans="1:29" ht="12.75">
      <c r="A784" s="6" t="s">
        <v>28</v>
      </c>
      <c r="B784" s="6" t="s">
        <v>3998</v>
      </c>
      <c r="C784" s="6">
        <v>133</v>
      </c>
      <c r="D784" s="6">
        <v>103</v>
      </c>
      <c r="E784" s="6">
        <v>30</v>
      </c>
      <c r="F784" s="6">
        <v>727</v>
      </c>
      <c r="G784" s="6" t="s">
        <v>4489</v>
      </c>
      <c r="H784" s="6">
        <v>963</v>
      </c>
      <c r="I784" s="7">
        <v>29580087</v>
      </c>
      <c r="J784" s="6" t="s">
        <v>1415</v>
      </c>
      <c r="K784" s="6" t="s">
        <v>3041</v>
      </c>
      <c r="L784" s="6" t="s">
        <v>4490</v>
      </c>
      <c r="M784" s="6">
        <v>29523</v>
      </c>
      <c r="N784" s="6">
        <v>3150</v>
      </c>
      <c r="O784" s="6" t="s">
        <v>4491</v>
      </c>
      <c r="P784" s="6">
        <v>2</v>
      </c>
      <c r="Q784" s="6" t="s">
        <v>4492</v>
      </c>
      <c r="R784" s="6" t="s">
        <v>4493</v>
      </c>
      <c r="S784" s="6">
        <v>121</v>
      </c>
      <c r="T784" s="6" t="s">
        <v>37</v>
      </c>
      <c r="U784" s="6" t="s">
        <v>38</v>
      </c>
      <c r="V784" s="6" t="s">
        <v>39</v>
      </c>
      <c r="W784" s="7">
        <v>58000000</v>
      </c>
      <c r="X784" s="6">
        <v>2009</v>
      </c>
      <c r="Y784" s="6">
        <v>935</v>
      </c>
      <c r="Z784" s="6">
        <v>4.7</v>
      </c>
      <c r="AA784" s="6">
        <v>2.35</v>
      </c>
      <c r="AB784" s="6">
        <v>0</v>
      </c>
      <c r="AC784" s="7">
        <f>Table13[[#This Row],[gross]]-Table13[[#This Row],[budget]]</f>
        <v>-28419913</v>
      </c>
    </row>
    <row r="785" spans="1:29" ht="12.75">
      <c r="A785" s="6" t="s">
        <v>747</v>
      </c>
      <c r="B785" s="6" t="s">
        <v>962</v>
      </c>
      <c r="C785" s="6">
        <v>264</v>
      </c>
      <c r="D785" s="6">
        <v>133</v>
      </c>
      <c r="E785" s="6">
        <v>93</v>
      </c>
      <c r="F785" s="6">
        <v>746</v>
      </c>
      <c r="G785" s="6" t="s">
        <v>963</v>
      </c>
      <c r="H785" s="6">
        <v>769</v>
      </c>
      <c r="I785" s="7">
        <v>160201106</v>
      </c>
      <c r="J785" s="6" t="s">
        <v>50</v>
      </c>
      <c r="K785" s="6" t="s">
        <v>964</v>
      </c>
      <c r="L785" s="6" t="s">
        <v>965</v>
      </c>
      <c r="M785" s="6">
        <v>169914</v>
      </c>
      <c r="N785" s="6">
        <v>2538</v>
      </c>
      <c r="O785" s="6" t="s">
        <v>966</v>
      </c>
      <c r="P785" s="6">
        <v>0</v>
      </c>
      <c r="Q785" s="6" t="s">
        <v>967</v>
      </c>
      <c r="R785" s="6" t="s">
        <v>968</v>
      </c>
      <c r="S785" s="6">
        <v>1185</v>
      </c>
      <c r="T785" s="6" t="s">
        <v>37</v>
      </c>
      <c r="U785" s="6" t="s">
        <v>56</v>
      </c>
      <c r="V785" s="6" t="s">
        <v>39</v>
      </c>
      <c r="W785" s="7">
        <v>142000000</v>
      </c>
      <c r="X785" s="6">
        <v>2002</v>
      </c>
      <c r="Y785" s="6">
        <v>766</v>
      </c>
      <c r="Z785" s="6">
        <v>6.1</v>
      </c>
      <c r="AA785" s="6">
        <v>2.35</v>
      </c>
      <c r="AB785" s="6">
        <v>0</v>
      </c>
      <c r="AC785" s="7">
        <f>Table13[[#This Row],[gross]]-Table13[[#This Row],[budget]]</f>
        <v>18201106</v>
      </c>
    </row>
    <row r="786" spans="1:29" ht="12.75">
      <c r="A786" s="6" t="s">
        <v>28</v>
      </c>
      <c r="B786" s="6" t="s">
        <v>2066</v>
      </c>
      <c r="C786" s="6">
        <v>142</v>
      </c>
      <c r="D786" s="6">
        <v>124</v>
      </c>
      <c r="E786" s="6">
        <v>212</v>
      </c>
      <c r="F786" s="6">
        <v>576</v>
      </c>
      <c r="G786" s="6" t="s">
        <v>3329</v>
      </c>
      <c r="H786" s="6">
        <v>13000</v>
      </c>
      <c r="I786" s="7">
        <v>117541000</v>
      </c>
      <c r="J786" s="6" t="s">
        <v>59</v>
      </c>
      <c r="K786" s="6" t="s">
        <v>977</v>
      </c>
      <c r="L786" s="6" t="s">
        <v>3330</v>
      </c>
      <c r="M786" s="6">
        <v>269858</v>
      </c>
      <c r="N786" s="6">
        <v>16595</v>
      </c>
      <c r="O786" s="6" t="s">
        <v>3331</v>
      </c>
      <c r="P786" s="6">
        <v>0</v>
      </c>
      <c r="Q786" s="6" t="s">
        <v>3332</v>
      </c>
      <c r="R786" s="6" t="s">
        <v>3333</v>
      </c>
      <c r="S786" s="6">
        <v>316</v>
      </c>
      <c r="T786" s="6" t="s">
        <v>37</v>
      </c>
      <c r="U786" s="6" t="s">
        <v>38</v>
      </c>
      <c r="V786" s="6" t="s">
        <v>585</v>
      </c>
      <c r="W786" s="7">
        <v>70000000</v>
      </c>
      <c r="X786" s="6">
        <v>1990</v>
      </c>
      <c r="Y786" s="6">
        <v>982</v>
      </c>
      <c r="Z786" s="6">
        <v>7.1</v>
      </c>
      <c r="AA786" s="6">
        <v>2.35</v>
      </c>
      <c r="AB786" s="6">
        <v>0</v>
      </c>
      <c r="AC786" s="7">
        <f>Table13[[#This Row],[gross]]-Table13[[#This Row],[budget]]</f>
        <v>47541000</v>
      </c>
    </row>
    <row r="787" spans="1:29" ht="12.75">
      <c r="A787" s="6" t="s">
        <v>28</v>
      </c>
      <c r="B787" s="6" t="s">
        <v>1311</v>
      </c>
      <c r="C787" s="6">
        <v>148</v>
      </c>
      <c r="D787" s="6">
        <v>128</v>
      </c>
      <c r="E787" s="6">
        <v>323</v>
      </c>
      <c r="F787" s="6">
        <v>489</v>
      </c>
      <c r="G787" s="6" t="s">
        <v>2147</v>
      </c>
      <c r="H787" s="6">
        <v>13000</v>
      </c>
      <c r="I787" s="7">
        <v>100012500</v>
      </c>
      <c r="J787" s="6" t="s">
        <v>50</v>
      </c>
      <c r="K787" s="6" t="s">
        <v>977</v>
      </c>
      <c r="L787" s="6" t="s">
        <v>2148</v>
      </c>
      <c r="M787" s="6">
        <v>299258</v>
      </c>
      <c r="N787" s="6">
        <v>14274</v>
      </c>
      <c r="O787" s="6" t="s">
        <v>2149</v>
      </c>
      <c r="P787" s="6">
        <v>1</v>
      </c>
      <c r="Q787" s="6" t="s">
        <v>2150</v>
      </c>
      <c r="R787" s="6" t="s">
        <v>2151</v>
      </c>
      <c r="S787" s="6">
        <v>346</v>
      </c>
      <c r="T787" s="6" t="s">
        <v>37</v>
      </c>
      <c r="U787" s="6" t="s">
        <v>38</v>
      </c>
      <c r="V787" s="6" t="s">
        <v>585</v>
      </c>
      <c r="W787" s="7">
        <v>90000000</v>
      </c>
      <c r="X787" s="6">
        <v>1995</v>
      </c>
      <c r="Y787" s="6">
        <v>559</v>
      </c>
      <c r="Z787" s="6">
        <v>7.6</v>
      </c>
      <c r="AA787" s="6">
        <v>2.35</v>
      </c>
      <c r="AB787" s="6">
        <v>0</v>
      </c>
      <c r="AC787" s="7">
        <f>Table13[[#This Row],[gross]]-Table13[[#This Row],[budget]]</f>
        <v>10012500</v>
      </c>
    </row>
    <row r="788" spans="1:29" ht="12.75">
      <c r="A788" s="6" t="s">
        <v>28</v>
      </c>
      <c r="B788" s="6" t="s">
        <v>1311</v>
      </c>
      <c r="C788" s="6">
        <v>233</v>
      </c>
      <c r="D788" s="6">
        <v>131</v>
      </c>
      <c r="E788" s="6">
        <v>323</v>
      </c>
      <c r="F788" s="6">
        <v>541</v>
      </c>
      <c r="G788" s="6" t="s">
        <v>977</v>
      </c>
      <c r="H788" s="6">
        <v>25000</v>
      </c>
      <c r="I788" s="7">
        <v>81350242</v>
      </c>
      <c r="J788" s="6" t="s">
        <v>59</v>
      </c>
      <c r="K788" s="6" t="s">
        <v>106</v>
      </c>
      <c r="L788" s="6" t="s">
        <v>8857</v>
      </c>
      <c r="M788" s="6">
        <v>592582</v>
      </c>
      <c r="N788" s="6">
        <v>40585</v>
      </c>
      <c r="O788" s="6" t="s">
        <v>8858</v>
      </c>
      <c r="P788" s="6">
        <v>0</v>
      </c>
      <c r="Q788" s="6" t="s">
        <v>8859</v>
      </c>
      <c r="R788" s="6" t="s">
        <v>8860</v>
      </c>
      <c r="S788" s="6">
        <v>722</v>
      </c>
      <c r="T788" s="6" t="s">
        <v>37</v>
      </c>
      <c r="U788" s="6" t="s">
        <v>38</v>
      </c>
      <c r="V788" s="6" t="s">
        <v>585</v>
      </c>
      <c r="W788" s="7">
        <v>28000000</v>
      </c>
      <c r="X788" s="6">
        <v>1988</v>
      </c>
      <c r="Y788" s="6">
        <v>13000</v>
      </c>
      <c r="Z788" s="6">
        <v>8.1999999999999993</v>
      </c>
      <c r="AA788" s="6">
        <v>2.35</v>
      </c>
      <c r="AB788" s="6">
        <v>25000</v>
      </c>
      <c r="AC788" s="7">
        <f>Table13[[#This Row],[gross]]-Table13[[#This Row],[budget]]</f>
        <v>53350242</v>
      </c>
    </row>
    <row r="789" spans="1:29" ht="12.75">
      <c r="A789" s="6" t="s">
        <v>28</v>
      </c>
      <c r="B789" s="6" t="s">
        <v>17799</v>
      </c>
      <c r="C789" s="6">
        <v>29</v>
      </c>
      <c r="D789" s="6">
        <v>82</v>
      </c>
      <c r="E789" s="6">
        <v>99</v>
      </c>
      <c r="F789" s="6">
        <v>44</v>
      </c>
      <c r="G789" s="6" t="s">
        <v>17800</v>
      </c>
      <c r="H789" s="6">
        <v>93</v>
      </c>
      <c r="I789" s="7">
        <v>9628751</v>
      </c>
      <c r="J789" s="6" t="s">
        <v>3155</v>
      </c>
      <c r="K789" s="6" t="s">
        <v>17801</v>
      </c>
      <c r="L789" s="6" t="s">
        <v>17802</v>
      </c>
      <c r="M789" s="6">
        <v>5164</v>
      </c>
      <c r="N789" s="6">
        <v>315</v>
      </c>
      <c r="O789" s="6" t="s">
        <v>17803</v>
      </c>
      <c r="P789" s="6">
        <v>0</v>
      </c>
      <c r="Q789" s="6" t="s">
        <v>17804</v>
      </c>
      <c r="R789" s="6" t="s">
        <v>17805</v>
      </c>
      <c r="S789" s="6">
        <v>65</v>
      </c>
      <c r="T789" s="6" t="s">
        <v>37</v>
      </c>
      <c r="U789" s="6" t="s">
        <v>38</v>
      </c>
      <c r="V789" s="6" t="s">
        <v>95</v>
      </c>
      <c r="W789" s="7">
        <v>5000000</v>
      </c>
      <c r="X789" s="6">
        <v>2000</v>
      </c>
      <c r="Y789" s="6">
        <v>45</v>
      </c>
      <c r="Z789" s="6">
        <v>5.9</v>
      </c>
      <c r="AA789" s="6">
        <v>1.85</v>
      </c>
      <c r="AB789" s="6">
        <v>207</v>
      </c>
      <c r="AC789" s="7">
        <f>Table13[[#This Row],[gross]]-Table13[[#This Row],[budget]]</f>
        <v>4628751</v>
      </c>
    </row>
    <row r="790" spans="1:29" ht="12.75">
      <c r="A790" s="6" t="s">
        <v>28</v>
      </c>
      <c r="B790" s="6" t="s">
        <v>3122</v>
      </c>
      <c r="C790" s="6">
        <v>42</v>
      </c>
      <c r="D790" s="6">
        <v>110</v>
      </c>
      <c r="E790" s="6">
        <v>272</v>
      </c>
      <c r="F790" s="6">
        <v>551</v>
      </c>
      <c r="G790" s="6" t="s">
        <v>8509</v>
      </c>
      <c r="H790" s="6">
        <v>801</v>
      </c>
      <c r="I790" s="7">
        <v>14100000</v>
      </c>
      <c r="J790" s="6" t="s">
        <v>2527</v>
      </c>
      <c r="K790" s="6" t="s">
        <v>11091</v>
      </c>
      <c r="L790" s="6" t="s">
        <v>17746</v>
      </c>
      <c r="M790" s="6">
        <v>14995</v>
      </c>
      <c r="N790" s="6">
        <v>2943</v>
      </c>
      <c r="O790" s="6" t="s">
        <v>4765</v>
      </c>
      <c r="P790" s="6">
        <v>6</v>
      </c>
      <c r="Q790" s="6" t="s">
        <v>17747</v>
      </c>
      <c r="R790" s="6" t="s">
        <v>17748</v>
      </c>
      <c r="S790" s="6">
        <v>87</v>
      </c>
      <c r="T790" s="6" t="s">
        <v>37</v>
      </c>
      <c r="U790" s="6" t="s">
        <v>38</v>
      </c>
      <c r="V790" s="6" t="s">
        <v>585</v>
      </c>
      <c r="W790" s="7">
        <v>5000000</v>
      </c>
      <c r="X790" s="6">
        <v>1982</v>
      </c>
      <c r="Y790" s="6">
        <v>796</v>
      </c>
      <c r="Z790" s="6">
        <v>7.2</v>
      </c>
      <c r="AA790" s="6">
        <v>1.85</v>
      </c>
      <c r="AB790" s="6">
        <v>0</v>
      </c>
      <c r="AC790" s="7">
        <f>Table13[[#This Row],[gross]]-Table13[[#This Row],[budget]]</f>
        <v>9100000</v>
      </c>
    </row>
    <row r="791" spans="1:29" ht="12.75">
      <c r="A791" s="6" t="s">
        <v>28</v>
      </c>
      <c r="B791" s="6" t="s">
        <v>1229</v>
      </c>
      <c r="C791" s="6">
        <v>145</v>
      </c>
      <c r="D791" s="6">
        <v>82</v>
      </c>
      <c r="E791" s="6">
        <v>0</v>
      </c>
      <c r="F791" s="6">
        <v>388</v>
      </c>
      <c r="G791" s="6" t="s">
        <v>1230</v>
      </c>
      <c r="H791" s="6">
        <v>1000</v>
      </c>
      <c r="I791" s="7">
        <v>137748063</v>
      </c>
      <c r="J791" s="6" t="s">
        <v>1231</v>
      </c>
      <c r="K791" s="6" t="s">
        <v>1232</v>
      </c>
      <c r="L791" s="6" t="s">
        <v>1233</v>
      </c>
      <c r="M791" s="6">
        <v>38438</v>
      </c>
      <c r="N791" s="6">
        <v>2945</v>
      </c>
      <c r="O791" s="6" t="s">
        <v>1234</v>
      </c>
      <c r="P791" s="6">
        <v>1</v>
      </c>
      <c r="Q791" s="6" t="s">
        <v>1235</v>
      </c>
      <c r="R791" s="6" t="s">
        <v>1236</v>
      </c>
      <c r="S791" s="6">
        <v>241</v>
      </c>
      <c r="T791" s="6" t="s">
        <v>37</v>
      </c>
      <c r="U791" s="6" t="s">
        <v>38</v>
      </c>
      <c r="V791" s="6" t="s">
        <v>95</v>
      </c>
      <c r="W791" s="7">
        <v>127500000</v>
      </c>
      <c r="X791" s="6">
        <v>2000</v>
      </c>
      <c r="Y791" s="6">
        <v>558</v>
      </c>
      <c r="Z791" s="6">
        <v>6.5</v>
      </c>
      <c r="AA791" s="6">
        <v>1.85</v>
      </c>
      <c r="AB791" s="6">
        <v>0</v>
      </c>
      <c r="AC791" s="7">
        <f>Table13[[#This Row],[gross]]-Table13[[#This Row],[budget]]</f>
        <v>10248063</v>
      </c>
    </row>
    <row r="792" spans="1:29" ht="12.75">
      <c r="A792" s="6" t="s">
        <v>28</v>
      </c>
      <c r="B792" s="6" t="s">
        <v>14487</v>
      </c>
      <c r="C792" s="6">
        <v>158</v>
      </c>
      <c r="D792" s="6">
        <v>109</v>
      </c>
      <c r="E792" s="6">
        <v>11</v>
      </c>
      <c r="F792" s="6">
        <v>411</v>
      </c>
      <c r="G792" s="6" t="s">
        <v>5463</v>
      </c>
      <c r="H792" s="6">
        <v>22000</v>
      </c>
      <c r="I792" s="7">
        <v>35537564</v>
      </c>
      <c r="J792" s="6" t="s">
        <v>1671</v>
      </c>
      <c r="K792" s="6" t="s">
        <v>1746</v>
      </c>
      <c r="L792" s="6" t="s">
        <v>14488</v>
      </c>
      <c r="M792" s="6">
        <v>49671</v>
      </c>
      <c r="N792" s="6">
        <v>24063</v>
      </c>
      <c r="O792" s="6" t="s">
        <v>14489</v>
      </c>
      <c r="P792" s="6">
        <v>1</v>
      </c>
      <c r="Q792" s="6" t="s">
        <v>14490</v>
      </c>
      <c r="R792" s="6" t="s">
        <v>14491</v>
      </c>
      <c r="S792" s="6">
        <v>166</v>
      </c>
      <c r="T792" s="6" t="s">
        <v>37</v>
      </c>
      <c r="U792" s="6" t="s">
        <v>38</v>
      </c>
      <c r="V792" s="6" t="s">
        <v>585</v>
      </c>
      <c r="W792" s="7">
        <v>11500000</v>
      </c>
      <c r="X792" s="6">
        <v>2016</v>
      </c>
      <c r="Y792" s="6">
        <v>851</v>
      </c>
      <c r="Z792" s="6">
        <v>6</v>
      </c>
      <c r="AA792" s="6">
        <v>2.35</v>
      </c>
      <c r="AB792" s="6">
        <v>11000</v>
      </c>
      <c r="AC792" s="7">
        <f>Table13[[#This Row],[gross]]-Table13[[#This Row],[budget]]</f>
        <v>24037564</v>
      </c>
    </row>
    <row r="793" spans="1:29" ht="12.75">
      <c r="A793" s="6" t="s">
        <v>28</v>
      </c>
      <c r="B793" s="6" t="s">
        <v>5647</v>
      </c>
      <c r="C793" s="6">
        <v>137</v>
      </c>
      <c r="D793" s="6">
        <v>97</v>
      </c>
      <c r="E793" s="6">
        <v>350</v>
      </c>
      <c r="F793" s="6">
        <v>250</v>
      </c>
      <c r="G793" s="6" t="s">
        <v>1667</v>
      </c>
      <c r="H793" s="6">
        <v>460</v>
      </c>
      <c r="I793" s="7">
        <v>8111360</v>
      </c>
      <c r="J793" s="6" t="s">
        <v>2125</v>
      </c>
      <c r="K793" s="6" t="s">
        <v>4128</v>
      </c>
      <c r="L793" s="6" t="s">
        <v>15091</v>
      </c>
      <c r="M793" s="6">
        <v>34848</v>
      </c>
      <c r="N793" s="6">
        <v>1334</v>
      </c>
      <c r="O793" s="6" t="s">
        <v>12427</v>
      </c>
      <c r="P793" s="6">
        <v>1</v>
      </c>
      <c r="Q793" s="6" t="s">
        <v>15092</v>
      </c>
      <c r="R793" s="6" t="s">
        <v>15093</v>
      </c>
      <c r="S793" s="6">
        <v>203</v>
      </c>
      <c r="T793" s="6" t="s">
        <v>37</v>
      </c>
      <c r="U793" s="6" t="s">
        <v>56</v>
      </c>
      <c r="V793" s="6" t="s">
        <v>585</v>
      </c>
      <c r="W793" s="7">
        <v>10000000</v>
      </c>
      <c r="X793" s="6">
        <v>2002</v>
      </c>
      <c r="Y793" s="6">
        <v>372</v>
      </c>
      <c r="Z793" s="6">
        <v>7.4</v>
      </c>
      <c r="AA793" s="6">
        <v>1.85</v>
      </c>
      <c r="AB793" s="6">
        <v>0</v>
      </c>
      <c r="AC793" s="7">
        <f>Table13[[#This Row],[gross]]-Table13[[#This Row],[budget]]</f>
        <v>-1888640</v>
      </c>
    </row>
    <row r="794" spans="1:29" ht="12.75">
      <c r="A794" s="6" t="s">
        <v>28</v>
      </c>
      <c r="B794" s="6" t="s">
        <v>6768</v>
      </c>
      <c r="C794" s="6">
        <v>32</v>
      </c>
      <c r="D794" s="6">
        <v>82</v>
      </c>
      <c r="E794" s="6">
        <v>799</v>
      </c>
      <c r="F794" s="6">
        <v>294</v>
      </c>
      <c r="G794" s="6" t="s">
        <v>12389</v>
      </c>
      <c r="H794" s="6">
        <v>721</v>
      </c>
      <c r="I794" s="7">
        <v>9975684</v>
      </c>
      <c r="J794" s="6" t="s">
        <v>1671</v>
      </c>
      <c r="K794" s="6" t="s">
        <v>324</v>
      </c>
      <c r="L794" s="6" t="s">
        <v>13789</v>
      </c>
      <c r="M794" s="6">
        <v>20033</v>
      </c>
      <c r="N794" s="6">
        <v>1805</v>
      </c>
      <c r="O794" s="6" t="s">
        <v>1890</v>
      </c>
      <c r="P794" s="6">
        <v>0</v>
      </c>
      <c r="Q794" s="6" t="s">
        <v>13790</v>
      </c>
      <c r="R794" s="6" t="s">
        <v>13791</v>
      </c>
      <c r="S794" s="6">
        <v>117</v>
      </c>
      <c r="T794" s="6" t="s">
        <v>37</v>
      </c>
      <c r="U794" s="6" t="s">
        <v>268</v>
      </c>
      <c r="V794" s="6" t="s">
        <v>39</v>
      </c>
      <c r="W794" s="7">
        <v>13000000</v>
      </c>
      <c r="X794" s="6">
        <v>1998</v>
      </c>
      <c r="Y794" s="6">
        <v>359</v>
      </c>
      <c r="Z794" s="6">
        <v>6.4</v>
      </c>
      <c r="AA794" s="6">
        <v>1.85</v>
      </c>
      <c r="AB794" s="6">
        <v>679</v>
      </c>
      <c r="AC794" s="7">
        <f>Table13[[#This Row],[gross]]-Table13[[#This Row],[budget]]</f>
        <v>-3024316</v>
      </c>
    </row>
    <row r="795" spans="1:29" ht="12.75">
      <c r="A795" s="6" t="s">
        <v>28</v>
      </c>
      <c r="B795" s="6" t="s">
        <v>8382</v>
      </c>
      <c r="C795" s="6">
        <v>111</v>
      </c>
      <c r="D795" s="6">
        <v>88</v>
      </c>
      <c r="E795" s="6">
        <v>82</v>
      </c>
      <c r="F795" s="6">
        <v>329</v>
      </c>
      <c r="G795" s="6" t="s">
        <v>4977</v>
      </c>
      <c r="H795" s="6">
        <v>869</v>
      </c>
      <c r="I795" s="7">
        <v>14174654</v>
      </c>
      <c r="J795" s="6" t="s">
        <v>1671</v>
      </c>
      <c r="K795" s="6" t="s">
        <v>2613</v>
      </c>
      <c r="L795" s="6" t="s">
        <v>11153</v>
      </c>
      <c r="M795" s="6">
        <v>74945</v>
      </c>
      <c r="N795" s="6">
        <v>2857</v>
      </c>
      <c r="O795" s="6" t="s">
        <v>511</v>
      </c>
      <c r="P795" s="6">
        <v>0</v>
      </c>
      <c r="Q795" s="6" t="s">
        <v>11154</v>
      </c>
      <c r="R795" s="6" t="s">
        <v>11155</v>
      </c>
      <c r="S795" s="6">
        <v>359</v>
      </c>
      <c r="T795" s="6" t="s">
        <v>37</v>
      </c>
      <c r="U795" s="6" t="s">
        <v>38</v>
      </c>
      <c r="V795" s="6" t="s">
        <v>39</v>
      </c>
      <c r="W795" s="7">
        <v>25000000</v>
      </c>
      <c r="X795" s="6">
        <v>2008</v>
      </c>
      <c r="Y795" s="6">
        <v>624</v>
      </c>
      <c r="Z795" s="6">
        <v>1.9</v>
      </c>
      <c r="AA795" s="6">
        <v>1.85</v>
      </c>
      <c r="AB795" s="6">
        <v>0</v>
      </c>
      <c r="AC795" s="7">
        <f>Table13[[#This Row],[gross]]-Table13[[#This Row],[budget]]</f>
        <v>-10825346</v>
      </c>
    </row>
    <row r="796" spans="1:29" ht="12.75">
      <c r="A796" s="6" t="s">
        <v>28</v>
      </c>
      <c r="B796" s="6" t="s">
        <v>3122</v>
      </c>
      <c r="C796" s="6">
        <v>55</v>
      </c>
      <c r="D796" s="6">
        <v>128</v>
      </c>
      <c r="E796" s="6">
        <v>272</v>
      </c>
      <c r="F796" s="6">
        <v>383</v>
      </c>
      <c r="G796" s="6" t="s">
        <v>4639</v>
      </c>
      <c r="H796" s="6">
        <v>2000</v>
      </c>
      <c r="I796" s="7">
        <v>83000000</v>
      </c>
      <c r="J796" s="6" t="s">
        <v>4075</v>
      </c>
      <c r="K796" s="6" t="s">
        <v>1375</v>
      </c>
      <c r="L796" s="6" t="s">
        <v>4640</v>
      </c>
      <c r="M796" s="6">
        <v>36587</v>
      </c>
      <c r="N796" s="6">
        <v>3888</v>
      </c>
      <c r="O796" s="6" t="s">
        <v>1761</v>
      </c>
      <c r="P796" s="6">
        <v>0</v>
      </c>
      <c r="Q796" s="6" t="s">
        <v>4641</v>
      </c>
      <c r="R796" s="6" t="s">
        <v>4642</v>
      </c>
      <c r="S796" s="6">
        <v>95</v>
      </c>
      <c r="T796" s="6" t="s">
        <v>37</v>
      </c>
      <c r="U796" s="6" t="s">
        <v>38</v>
      </c>
      <c r="V796" s="6" t="s">
        <v>585</v>
      </c>
      <c r="W796" s="7">
        <v>55000000</v>
      </c>
      <c r="X796" s="6">
        <v>1994</v>
      </c>
      <c r="Y796" s="6">
        <v>812</v>
      </c>
      <c r="Z796" s="6">
        <v>6</v>
      </c>
      <c r="AA796" s="6">
        <v>2.35</v>
      </c>
      <c r="AB796" s="6">
        <v>0</v>
      </c>
      <c r="AC796" s="7">
        <f>Table13[[#This Row],[gross]]-Table13[[#This Row],[budget]]</f>
        <v>28000000</v>
      </c>
    </row>
    <row r="797" spans="1:29" ht="12.75">
      <c r="A797" s="6" t="s">
        <v>28</v>
      </c>
      <c r="B797" s="6" t="s">
        <v>1389</v>
      </c>
      <c r="C797" s="6">
        <v>472</v>
      </c>
      <c r="D797" s="6">
        <v>112</v>
      </c>
      <c r="E797" s="6">
        <v>662</v>
      </c>
      <c r="F797" s="6">
        <v>107</v>
      </c>
      <c r="G797" s="6" t="s">
        <v>6186</v>
      </c>
      <c r="H797" s="6">
        <v>2000</v>
      </c>
      <c r="I797" s="7">
        <v>115646235</v>
      </c>
      <c r="J797" s="6" t="s">
        <v>2813</v>
      </c>
      <c r="K797" s="6" t="s">
        <v>563</v>
      </c>
      <c r="L797" s="6" t="s">
        <v>8141</v>
      </c>
      <c r="M797" s="6">
        <v>531737</v>
      </c>
      <c r="N797" s="6">
        <v>2639</v>
      </c>
      <c r="O797" s="6" t="s">
        <v>2483</v>
      </c>
      <c r="P797" s="6">
        <v>0</v>
      </c>
      <c r="Q797" s="6" t="s">
        <v>8142</v>
      </c>
      <c r="R797" s="6" t="s">
        <v>8143</v>
      </c>
      <c r="S797" s="6">
        <v>1262</v>
      </c>
      <c r="T797" s="6" t="s">
        <v>37</v>
      </c>
      <c r="U797" s="6" t="s">
        <v>8144</v>
      </c>
      <c r="V797" s="6" t="s">
        <v>585</v>
      </c>
      <c r="W797" s="7">
        <v>30000000</v>
      </c>
      <c r="X797" s="6">
        <v>2009</v>
      </c>
      <c r="Y797" s="6">
        <v>433</v>
      </c>
      <c r="Z797" s="6">
        <v>8</v>
      </c>
      <c r="AA797" s="6">
        <v>1.85</v>
      </c>
      <c r="AB797" s="6">
        <v>22000</v>
      </c>
      <c r="AC797" s="7">
        <f>Table13[[#This Row],[gross]]-Table13[[#This Row],[budget]]</f>
        <v>85646235</v>
      </c>
    </row>
    <row r="798" spans="1:29" ht="12.75">
      <c r="A798" s="6" t="s">
        <v>28</v>
      </c>
      <c r="B798" s="6" t="s">
        <v>4965</v>
      </c>
      <c r="C798" s="6">
        <v>141</v>
      </c>
      <c r="D798" s="6">
        <v>84</v>
      </c>
      <c r="E798" s="6">
        <v>180</v>
      </c>
      <c r="F798" s="6">
        <v>58</v>
      </c>
      <c r="G798" s="6" t="s">
        <v>1620</v>
      </c>
      <c r="H798" s="6">
        <v>510</v>
      </c>
      <c r="I798" s="7">
        <v>1197786</v>
      </c>
      <c r="J798" s="6" t="s">
        <v>334</v>
      </c>
      <c r="K798" s="6" t="s">
        <v>5898</v>
      </c>
      <c r="L798" s="6" t="s">
        <v>13216</v>
      </c>
      <c r="M798" s="6">
        <v>55928</v>
      </c>
      <c r="N798" s="6">
        <v>962</v>
      </c>
      <c r="O798" s="6" t="s">
        <v>13217</v>
      </c>
      <c r="P798" s="6">
        <v>2</v>
      </c>
      <c r="Q798" s="6" t="s">
        <v>13218</v>
      </c>
      <c r="R798" s="6" t="s">
        <v>13219</v>
      </c>
      <c r="S798" s="6">
        <v>157</v>
      </c>
      <c r="T798" s="6" t="s">
        <v>1464</v>
      </c>
      <c r="U798" s="6" t="s">
        <v>1465</v>
      </c>
      <c r="V798" s="6" t="s">
        <v>585</v>
      </c>
      <c r="W798" s="7">
        <v>12000000</v>
      </c>
      <c r="X798" s="6">
        <v>2004</v>
      </c>
      <c r="Y798" s="6">
        <v>297</v>
      </c>
      <c r="Z798" s="6">
        <v>7.2</v>
      </c>
      <c r="AA798" s="6">
        <v>2.35</v>
      </c>
      <c r="AB798" s="6">
        <v>0</v>
      </c>
      <c r="AC798" s="7">
        <f>Table13[[#This Row],[gross]]-Table13[[#This Row],[budget]]</f>
        <v>-10802214</v>
      </c>
    </row>
    <row r="799" spans="1:29" ht="12.75">
      <c r="A799" s="6" t="s">
        <v>28</v>
      </c>
      <c r="B799" s="6" t="s">
        <v>2641</v>
      </c>
      <c r="C799" s="6">
        <v>253</v>
      </c>
      <c r="D799" s="6">
        <v>105</v>
      </c>
      <c r="E799" s="6">
        <v>154</v>
      </c>
      <c r="F799" s="6">
        <v>502</v>
      </c>
      <c r="G799" s="6" t="s">
        <v>6860</v>
      </c>
      <c r="H799" s="6">
        <v>884</v>
      </c>
      <c r="I799" s="7">
        <v>80050171</v>
      </c>
      <c r="J799" s="6" t="s">
        <v>1924</v>
      </c>
      <c r="K799" s="6" t="s">
        <v>6861</v>
      </c>
      <c r="L799" s="6" t="s">
        <v>6862</v>
      </c>
      <c r="M799" s="6">
        <v>186982</v>
      </c>
      <c r="N799" s="6">
        <v>2288</v>
      </c>
      <c r="O799" s="6" t="s">
        <v>2731</v>
      </c>
      <c r="P799" s="6">
        <v>0</v>
      </c>
      <c r="Q799" s="6" t="s">
        <v>6863</v>
      </c>
      <c r="R799" s="6" t="s">
        <v>6864</v>
      </c>
      <c r="S799" s="6">
        <v>491</v>
      </c>
      <c r="T799" s="6" t="s">
        <v>37</v>
      </c>
      <c r="U799" s="6" t="s">
        <v>38</v>
      </c>
      <c r="V799" s="6" t="s">
        <v>39</v>
      </c>
      <c r="W799" s="7">
        <v>20000000</v>
      </c>
      <c r="X799" s="6">
        <v>2007</v>
      </c>
      <c r="Y799" s="6">
        <v>617</v>
      </c>
      <c r="Z799" s="6">
        <v>6.9</v>
      </c>
      <c r="AA799" s="6">
        <v>1.85</v>
      </c>
      <c r="AB799" s="6">
        <v>0</v>
      </c>
      <c r="AC799" s="7">
        <f>Table13[[#This Row],[gross]]-Table13[[#This Row],[budget]]</f>
        <v>60050171</v>
      </c>
    </row>
    <row r="800" spans="1:29" ht="12.75">
      <c r="A800" s="6" t="s">
        <v>28</v>
      </c>
      <c r="B800" s="6" t="s">
        <v>12954</v>
      </c>
      <c r="C800" s="6">
        <v>96</v>
      </c>
      <c r="D800" s="6">
        <v>84</v>
      </c>
      <c r="E800" s="6">
        <v>119</v>
      </c>
      <c r="F800" s="6">
        <v>918</v>
      </c>
      <c r="G800" s="6" t="s">
        <v>2642</v>
      </c>
      <c r="H800" s="6">
        <v>989</v>
      </c>
      <c r="I800" s="7">
        <v>17411331</v>
      </c>
      <c r="J800" s="6" t="s">
        <v>4277</v>
      </c>
      <c r="K800" s="6" t="s">
        <v>352</v>
      </c>
      <c r="L800" s="6" t="s">
        <v>12955</v>
      </c>
      <c r="M800" s="6">
        <v>17328</v>
      </c>
      <c r="N800" s="6">
        <v>4660</v>
      </c>
      <c r="O800" s="6" t="s">
        <v>9426</v>
      </c>
      <c r="P800" s="6">
        <v>3</v>
      </c>
      <c r="Q800" s="6" t="s">
        <v>12956</v>
      </c>
      <c r="R800" s="6" t="s">
        <v>12957</v>
      </c>
      <c r="S800" s="6">
        <v>237</v>
      </c>
      <c r="T800" s="6" t="s">
        <v>37</v>
      </c>
      <c r="U800" s="6" t="s">
        <v>370</v>
      </c>
      <c r="V800" s="6" t="s">
        <v>585</v>
      </c>
      <c r="W800" s="7">
        <v>15000000</v>
      </c>
      <c r="X800" s="6">
        <v>1998</v>
      </c>
      <c r="Y800" s="6">
        <v>982</v>
      </c>
      <c r="Z800" s="6">
        <v>5.5</v>
      </c>
      <c r="AA800" s="6">
        <v>1.85</v>
      </c>
      <c r="AB800" s="6">
        <v>673</v>
      </c>
      <c r="AC800" s="7">
        <f>Table13[[#This Row],[gross]]-Table13[[#This Row],[budget]]</f>
        <v>2411331</v>
      </c>
    </row>
    <row r="801" spans="1:29" ht="12.75">
      <c r="A801" s="6" t="s">
        <v>28</v>
      </c>
      <c r="B801" s="6" t="s">
        <v>2392</v>
      </c>
      <c r="C801" s="6">
        <v>459</v>
      </c>
      <c r="D801" s="6">
        <v>139</v>
      </c>
      <c r="E801" s="6">
        <v>168</v>
      </c>
      <c r="F801" s="6">
        <v>1000</v>
      </c>
      <c r="G801" s="6" t="s">
        <v>1538</v>
      </c>
      <c r="H801" s="6">
        <v>14000</v>
      </c>
      <c r="I801" s="7">
        <v>150832203</v>
      </c>
      <c r="J801" s="6" t="s">
        <v>1380</v>
      </c>
      <c r="K801" s="6" t="s">
        <v>213</v>
      </c>
      <c r="L801" s="6" t="s">
        <v>2393</v>
      </c>
      <c r="M801" s="6">
        <v>341058</v>
      </c>
      <c r="N801" s="6">
        <v>22226</v>
      </c>
      <c r="O801" s="6" t="s">
        <v>1540</v>
      </c>
      <c r="P801" s="6">
        <v>2</v>
      </c>
      <c r="Q801" s="6" t="s">
        <v>2394</v>
      </c>
      <c r="R801" s="6" t="s">
        <v>2395</v>
      </c>
      <c r="S801" s="6">
        <v>713</v>
      </c>
      <c r="T801" s="6" t="s">
        <v>37</v>
      </c>
      <c r="U801" s="6" t="s">
        <v>38</v>
      </c>
      <c r="V801" s="6" t="s">
        <v>39</v>
      </c>
      <c r="W801" s="7">
        <v>85000000</v>
      </c>
      <c r="X801" s="6">
        <v>2014</v>
      </c>
      <c r="Y801" s="6">
        <v>5000</v>
      </c>
      <c r="Z801" s="6">
        <v>6.7</v>
      </c>
      <c r="AA801" s="6">
        <v>2.35</v>
      </c>
      <c r="AB801" s="6">
        <v>49000</v>
      </c>
      <c r="AC801" s="7">
        <f>Table13[[#This Row],[gross]]-Table13[[#This Row],[budget]]</f>
        <v>65832203</v>
      </c>
    </row>
    <row r="802" spans="1:29" ht="12.75">
      <c r="A802" s="6" t="s">
        <v>28</v>
      </c>
      <c r="B802" s="6" t="s">
        <v>9089</v>
      </c>
      <c r="C802" s="6">
        <v>93</v>
      </c>
      <c r="D802" s="6">
        <v>116</v>
      </c>
      <c r="E802" s="6">
        <v>144</v>
      </c>
      <c r="F802" s="6">
        <v>477</v>
      </c>
      <c r="G802" s="6" t="s">
        <v>8232</v>
      </c>
      <c r="H802" s="6">
        <v>1000</v>
      </c>
      <c r="I802" s="7">
        <v>69586544</v>
      </c>
      <c r="J802" s="6" t="s">
        <v>3409</v>
      </c>
      <c r="K802" s="6" t="s">
        <v>7763</v>
      </c>
      <c r="L802" s="6" t="s">
        <v>9090</v>
      </c>
      <c r="M802" s="6">
        <v>15352</v>
      </c>
      <c r="N802" s="6">
        <v>3845</v>
      </c>
      <c r="O802" s="6" t="s">
        <v>9091</v>
      </c>
      <c r="P802" s="6">
        <v>4</v>
      </c>
      <c r="Q802" s="6" t="s">
        <v>9092</v>
      </c>
      <c r="R802" s="6" t="s">
        <v>9093</v>
      </c>
      <c r="S802" s="6">
        <v>199</v>
      </c>
      <c r="T802" s="6" t="s">
        <v>37</v>
      </c>
      <c r="U802" s="6" t="s">
        <v>38</v>
      </c>
      <c r="V802" s="6" t="s">
        <v>39</v>
      </c>
      <c r="W802" s="7">
        <v>27000000</v>
      </c>
      <c r="X802" s="6">
        <v>2002</v>
      </c>
      <c r="Y802" s="6">
        <v>482</v>
      </c>
      <c r="Z802" s="6">
        <v>6</v>
      </c>
      <c r="AA802" s="6">
        <v>2.35</v>
      </c>
      <c r="AB802" s="6">
        <v>0</v>
      </c>
      <c r="AC802" s="7">
        <f>Table13[[#This Row],[gross]]-Table13[[#This Row],[budget]]</f>
        <v>42586544</v>
      </c>
    </row>
    <row r="803" spans="1:29" ht="12.75">
      <c r="A803" s="6" t="s">
        <v>28</v>
      </c>
      <c r="B803" s="6" t="s">
        <v>1764</v>
      </c>
      <c r="C803" s="6">
        <v>765</v>
      </c>
      <c r="D803" s="6">
        <v>165</v>
      </c>
      <c r="E803" s="6">
        <v>16000</v>
      </c>
      <c r="F803" s="6">
        <v>265</v>
      </c>
      <c r="G803" s="6" t="s">
        <v>51</v>
      </c>
      <c r="H803" s="6">
        <v>29000</v>
      </c>
      <c r="I803" s="7">
        <v>162804648</v>
      </c>
      <c r="J803" s="6" t="s">
        <v>1765</v>
      </c>
      <c r="K803" s="6" t="s">
        <v>215</v>
      </c>
      <c r="L803" s="6" t="s">
        <v>1766</v>
      </c>
      <c r="M803" s="6">
        <v>955174</v>
      </c>
      <c r="N803" s="6">
        <v>40978</v>
      </c>
      <c r="O803" s="6" t="s">
        <v>1371</v>
      </c>
      <c r="P803" s="6">
        <v>1</v>
      </c>
      <c r="Q803" s="6" t="s">
        <v>1767</v>
      </c>
      <c r="R803" s="6" t="s">
        <v>1768</v>
      </c>
      <c r="S803" s="6">
        <v>1193</v>
      </c>
      <c r="T803" s="6" t="s">
        <v>37</v>
      </c>
      <c r="U803" s="6" t="s">
        <v>38</v>
      </c>
      <c r="V803" s="6" t="s">
        <v>585</v>
      </c>
      <c r="W803" s="7">
        <v>100000000</v>
      </c>
      <c r="X803" s="6">
        <v>2012</v>
      </c>
      <c r="Y803" s="6">
        <v>11000</v>
      </c>
      <c r="Z803" s="6">
        <v>8.5</v>
      </c>
      <c r="AA803" s="6">
        <v>2.35</v>
      </c>
      <c r="AB803" s="6">
        <v>199000</v>
      </c>
      <c r="AC803" s="7">
        <f>Table13[[#This Row],[gross]]-Table13[[#This Row],[budget]]</f>
        <v>62804648</v>
      </c>
    </row>
    <row r="804" spans="1:29" ht="12.75">
      <c r="A804" s="6" t="s">
        <v>28</v>
      </c>
      <c r="B804" s="6" t="s">
        <v>5076</v>
      </c>
      <c r="C804" s="6">
        <v>103</v>
      </c>
      <c r="D804" s="6">
        <v>120</v>
      </c>
      <c r="E804" s="6">
        <v>0</v>
      </c>
      <c r="F804" s="6">
        <v>388</v>
      </c>
      <c r="G804" s="6" t="s">
        <v>8269</v>
      </c>
      <c r="H804" s="6">
        <v>782</v>
      </c>
      <c r="I804" s="7">
        <v>27545445</v>
      </c>
      <c r="J804" s="6" t="s">
        <v>3409</v>
      </c>
      <c r="K804" s="6" t="s">
        <v>1725</v>
      </c>
      <c r="L804" s="6" t="s">
        <v>17437</v>
      </c>
      <c r="M804" s="6">
        <v>59524</v>
      </c>
      <c r="N804" s="6">
        <v>2892</v>
      </c>
      <c r="O804" s="6" t="s">
        <v>17438</v>
      </c>
      <c r="P804" s="6">
        <v>2</v>
      </c>
      <c r="Q804" s="6" t="s">
        <v>17439</v>
      </c>
      <c r="R804" s="6" t="s">
        <v>17440</v>
      </c>
      <c r="S804" s="6">
        <v>418</v>
      </c>
      <c r="T804" s="6" t="s">
        <v>37</v>
      </c>
      <c r="U804" s="6" t="s">
        <v>38</v>
      </c>
      <c r="V804" s="6" t="s">
        <v>585</v>
      </c>
      <c r="W804" s="7">
        <v>6500000</v>
      </c>
      <c r="X804" s="6">
        <v>1989</v>
      </c>
      <c r="Y804" s="6">
        <v>652</v>
      </c>
      <c r="Z804" s="6">
        <v>7.9</v>
      </c>
      <c r="AA804" s="6">
        <v>1.85</v>
      </c>
      <c r="AB804" s="6">
        <v>0</v>
      </c>
      <c r="AC804" s="7">
        <f>Table13[[#This Row],[gross]]-Table13[[#This Row],[budget]]</f>
        <v>21045445</v>
      </c>
    </row>
    <row r="805" spans="1:29" ht="12.75">
      <c r="A805" s="6" t="s">
        <v>28</v>
      </c>
      <c r="B805" s="6" t="s">
        <v>20031</v>
      </c>
      <c r="C805" s="6">
        <v>11</v>
      </c>
      <c r="D805" s="6">
        <v>120</v>
      </c>
      <c r="E805" s="6">
        <v>16</v>
      </c>
      <c r="F805" s="6">
        <v>835</v>
      </c>
      <c r="G805" s="6" t="s">
        <v>470</v>
      </c>
      <c r="H805" s="6">
        <v>2000</v>
      </c>
      <c r="I805" s="7">
        <v>12985267</v>
      </c>
      <c r="J805" s="6" t="s">
        <v>3409</v>
      </c>
      <c r="K805" s="6" t="s">
        <v>5902</v>
      </c>
      <c r="L805" s="6" t="s">
        <v>20032</v>
      </c>
      <c r="M805" s="6">
        <v>4977</v>
      </c>
      <c r="N805" s="6">
        <v>6752</v>
      </c>
      <c r="O805" s="6" t="s">
        <v>4842</v>
      </c>
      <c r="P805" s="6">
        <v>5</v>
      </c>
      <c r="Q805" s="6" t="s">
        <v>20033</v>
      </c>
      <c r="R805" s="6" t="s">
        <v>20034</v>
      </c>
      <c r="S805" s="6">
        <v>63</v>
      </c>
      <c r="T805" s="6" t="s">
        <v>37</v>
      </c>
      <c r="U805" s="6" t="s">
        <v>38</v>
      </c>
      <c r="V805" s="6" t="s">
        <v>39</v>
      </c>
      <c r="W805" s="7">
        <v>2300000</v>
      </c>
      <c r="X805" s="6">
        <v>2015</v>
      </c>
      <c r="Y805" s="6">
        <v>848</v>
      </c>
      <c r="Z805" s="6">
        <v>5.9</v>
      </c>
      <c r="AB805" s="6">
        <v>13000</v>
      </c>
      <c r="AC805" s="7">
        <f>Table13[[#This Row],[gross]]-Table13[[#This Row],[budget]]</f>
        <v>10685267</v>
      </c>
    </row>
    <row r="806" spans="1:29" ht="12.75">
      <c r="A806" s="6" t="s">
        <v>28</v>
      </c>
      <c r="B806" s="6" t="s">
        <v>8696</v>
      </c>
      <c r="C806" s="6">
        <v>110</v>
      </c>
      <c r="D806" s="6">
        <v>87</v>
      </c>
      <c r="E806" s="6">
        <v>23</v>
      </c>
      <c r="F806" s="6">
        <v>748</v>
      </c>
      <c r="G806" s="6" t="s">
        <v>8697</v>
      </c>
      <c r="H806" s="6">
        <v>826</v>
      </c>
      <c r="I806" s="7">
        <v>480314</v>
      </c>
      <c r="J806" s="6" t="s">
        <v>127</v>
      </c>
      <c r="K806" s="6" t="s">
        <v>7428</v>
      </c>
      <c r="L806" s="6" t="s">
        <v>8698</v>
      </c>
      <c r="M806" s="6">
        <v>38503</v>
      </c>
      <c r="N806" s="6">
        <v>4473</v>
      </c>
      <c r="O806" s="6" t="s">
        <v>8699</v>
      </c>
      <c r="P806" s="6">
        <v>4</v>
      </c>
      <c r="Q806" s="6" t="s">
        <v>8700</v>
      </c>
      <c r="R806" s="6" t="s">
        <v>8701</v>
      </c>
      <c r="S806" s="6">
        <v>180</v>
      </c>
      <c r="T806" s="6" t="s">
        <v>37</v>
      </c>
      <c r="U806" s="6" t="s">
        <v>38</v>
      </c>
      <c r="V806" s="6" t="s">
        <v>39</v>
      </c>
      <c r="W806" s="7">
        <v>21000000</v>
      </c>
      <c r="X806" s="6">
        <v>2006</v>
      </c>
      <c r="Y806" s="6">
        <v>816</v>
      </c>
      <c r="Z806" s="6">
        <v>4.8</v>
      </c>
      <c r="AA806" s="6">
        <v>2.35</v>
      </c>
      <c r="AB806" s="6">
        <v>0</v>
      </c>
      <c r="AC806" s="7">
        <f>Table13[[#This Row],[gross]]-Table13[[#This Row],[budget]]</f>
        <v>-20519686</v>
      </c>
    </row>
    <row r="807" spans="1:29" ht="12.75">
      <c r="A807" s="6" t="s">
        <v>28</v>
      </c>
      <c r="B807" s="6" t="s">
        <v>3281</v>
      </c>
      <c r="C807" s="6">
        <v>73</v>
      </c>
      <c r="D807" s="6">
        <v>85</v>
      </c>
      <c r="E807" s="6">
        <v>84</v>
      </c>
      <c r="F807" s="6">
        <v>595</v>
      </c>
      <c r="G807" s="6" t="s">
        <v>3234</v>
      </c>
      <c r="H807" s="6">
        <v>1000</v>
      </c>
      <c r="I807" s="7">
        <v>144156464</v>
      </c>
      <c r="J807" s="6" t="s">
        <v>515</v>
      </c>
      <c r="K807" s="6" t="s">
        <v>430</v>
      </c>
      <c r="L807" s="6" t="s">
        <v>3282</v>
      </c>
      <c r="M807" s="6">
        <v>74343</v>
      </c>
      <c r="N807" s="6">
        <v>4166</v>
      </c>
      <c r="O807" s="6" t="s">
        <v>3283</v>
      </c>
      <c r="P807" s="6">
        <v>0</v>
      </c>
      <c r="Q807" s="6" t="s">
        <v>3284</v>
      </c>
      <c r="R807" s="6" t="s">
        <v>3285</v>
      </c>
      <c r="S807" s="6">
        <v>98</v>
      </c>
      <c r="T807" s="6" t="s">
        <v>37</v>
      </c>
      <c r="U807" s="6" t="s">
        <v>38</v>
      </c>
      <c r="V807" s="6" t="s">
        <v>39</v>
      </c>
      <c r="W807" s="7">
        <v>71500000</v>
      </c>
      <c r="X807" s="6">
        <v>1998</v>
      </c>
      <c r="Y807" s="6">
        <v>1000</v>
      </c>
      <c r="Z807" s="6">
        <v>5.3</v>
      </c>
      <c r="AA807" s="6">
        <v>1.85</v>
      </c>
      <c r="AB807" s="6">
        <v>694</v>
      </c>
      <c r="AC807" s="7">
        <f>Table13[[#This Row],[gross]]-Table13[[#This Row],[budget]]</f>
        <v>72656464</v>
      </c>
    </row>
    <row r="808" spans="1:29" ht="12.75">
      <c r="A808" s="6" t="s">
        <v>28</v>
      </c>
      <c r="B808" s="6" t="s">
        <v>9065</v>
      </c>
      <c r="C808" s="6">
        <v>89</v>
      </c>
      <c r="D808" s="6">
        <v>200</v>
      </c>
      <c r="E808" s="6">
        <v>767</v>
      </c>
      <c r="F808" s="6">
        <v>382</v>
      </c>
      <c r="G808" s="6" t="s">
        <v>14492</v>
      </c>
      <c r="H808" s="6">
        <v>597</v>
      </c>
      <c r="I808" s="7">
        <v>111722000</v>
      </c>
      <c r="J808" s="6" t="s">
        <v>5605</v>
      </c>
      <c r="K808" s="6" t="s">
        <v>11990</v>
      </c>
      <c r="L808" s="6" t="s">
        <v>14493</v>
      </c>
      <c r="M808" s="6">
        <v>55816</v>
      </c>
      <c r="N808" s="6">
        <v>1966</v>
      </c>
      <c r="O808" s="6" t="s">
        <v>6737</v>
      </c>
      <c r="P808" s="6">
        <v>2</v>
      </c>
      <c r="Q808" s="6" t="s">
        <v>14494</v>
      </c>
      <c r="R808" s="6" t="s">
        <v>14495</v>
      </c>
      <c r="S808" s="6">
        <v>255</v>
      </c>
      <c r="T808" s="6" t="s">
        <v>37</v>
      </c>
      <c r="U808" s="6" t="s">
        <v>38</v>
      </c>
      <c r="V808" s="6" t="s">
        <v>39</v>
      </c>
      <c r="W808" s="7">
        <v>11000000</v>
      </c>
      <c r="X808" s="6">
        <v>1965</v>
      </c>
      <c r="Y808" s="6">
        <v>396</v>
      </c>
      <c r="Z808" s="6">
        <v>8</v>
      </c>
      <c r="AA808" s="6">
        <v>2.35</v>
      </c>
      <c r="AB808" s="6">
        <v>7000</v>
      </c>
      <c r="AC808" s="7">
        <f>Table13[[#This Row],[gross]]-Table13[[#This Row],[budget]]</f>
        <v>100722000</v>
      </c>
    </row>
    <row r="809" spans="1:29" ht="12.75">
      <c r="A809" s="6" t="s">
        <v>24241</v>
      </c>
      <c r="B809" s="6" t="s">
        <v>5059</v>
      </c>
      <c r="C809" s="6">
        <v>191</v>
      </c>
      <c r="D809" s="6">
        <v>92</v>
      </c>
      <c r="E809" s="6">
        <v>43</v>
      </c>
      <c r="F809" s="6">
        <v>936</v>
      </c>
      <c r="G809" s="6" t="s">
        <v>1147</v>
      </c>
      <c r="H809" s="6">
        <v>989</v>
      </c>
      <c r="I809" s="7">
        <v>114324072</v>
      </c>
      <c r="J809" s="6" t="s">
        <v>3913</v>
      </c>
      <c r="K809" s="6" t="s">
        <v>3230</v>
      </c>
      <c r="L809" s="6" t="s">
        <v>8121</v>
      </c>
      <c r="M809" s="6">
        <v>185338</v>
      </c>
      <c r="N809" s="6">
        <v>4730</v>
      </c>
      <c r="O809" s="6" t="s">
        <v>30</v>
      </c>
      <c r="P809" s="6">
        <v>0</v>
      </c>
      <c r="Q809" s="6" t="s">
        <v>8122</v>
      </c>
      <c r="R809" s="6" t="s">
        <v>8123</v>
      </c>
      <c r="S809" s="6">
        <v>392</v>
      </c>
      <c r="T809" s="6" t="s">
        <v>37</v>
      </c>
      <c r="U809" s="6" t="s">
        <v>38</v>
      </c>
      <c r="V809" s="6" t="s">
        <v>39</v>
      </c>
      <c r="W809" s="7">
        <v>20000000</v>
      </c>
      <c r="X809" s="6">
        <v>2004</v>
      </c>
      <c r="Y809" s="6">
        <v>939</v>
      </c>
      <c r="Z809" s="6">
        <v>6.7</v>
      </c>
      <c r="AA809" s="6">
        <v>2.35</v>
      </c>
      <c r="AB809" s="6">
        <v>0</v>
      </c>
      <c r="AC809" s="7">
        <f>Table13[[#This Row],[gross]]-Table13[[#This Row],[budget]]</f>
        <v>94324072</v>
      </c>
    </row>
    <row r="810" spans="1:29" ht="12.75">
      <c r="A810" s="6" t="s">
        <v>28</v>
      </c>
      <c r="B810" s="6" t="s">
        <v>7134</v>
      </c>
      <c r="C810" s="6">
        <v>206</v>
      </c>
      <c r="D810" s="6">
        <v>130</v>
      </c>
      <c r="E810" s="6">
        <v>0</v>
      </c>
      <c r="F810" s="6">
        <v>769</v>
      </c>
      <c r="G810" s="6" t="s">
        <v>793</v>
      </c>
      <c r="H810" s="6">
        <v>13000</v>
      </c>
      <c r="I810" s="7">
        <v>30651422</v>
      </c>
      <c r="J810" s="6" t="s">
        <v>11056</v>
      </c>
      <c r="K810" s="6" t="s">
        <v>1157</v>
      </c>
      <c r="L810" s="6" t="s">
        <v>14899</v>
      </c>
      <c r="M810" s="6">
        <v>181737</v>
      </c>
      <c r="N810" s="6">
        <v>16693</v>
      </c>
      <c r="O810" s="6" t="s">
        <v>3300</v>
      </c>
      <c r="P810" s="6">
        <v>8</v>
      </c>
      <c r="Q810" s="6" t="s">
        <v>14900</v>
      </c>
      <c r="R810" s="6" t="s">
        <v>14901</v>
      </c>
      <c r="S810" s="6">
        <v>1015</v>
      </c>
      <c r="T810" s="6" t="s">
        <v>37</v>
      </c>
      <c r="U810" s="6" t="s">
        <v>38</v>
      </c>
      <c r="V810" s="6" t="s">
        <v>585</v>
      </c>
      <c r="W810" s="7">
        <v>10000000</v>
      </c>
      <c r="X810" s="6">
        <v>1999</v>
      </c>
      <c r="Y810" s="6">
        <v>1000</v>
      </c>
      <c r="Z810" s="6">
        <v>7.4</v>
      </c>
      <c r="AA810" s="6">
        <v>2.35</v>
      </c>
      <c r="AB810" s="6">
        <v>10000</v>
      </c>
      <c r="AC810" s="7">
        <f>Table13[[#This Row],[gross]]-Table13[[#This Row],[budget]]</f>
        <v>20651422</v>
      </c>
    </row>
    <row r="811" spans="1:29" ht="12.75">
      <c r="A811" s="6" t="s">
        <v>28</v>
      </c>
      <c r="B811" s="6" t="s">
        <v>7142</v>
      </c>
      <c r="C811" s="6">
        <v>54</v>
      </c>
      <c r="D811" s="6">
        <v>107</v>
      </c>
      <c r="E811" s="6">
        <v>188</v>
      </c>
      <c r="F811" s="6">
        <v>631</v>
      </c>
      <c r="G811" s="6" t="s">
        <v>7187</v>
      </c>
      <c r="H811" s="6">
        <v>11000</v>
      </c>
      <c r="I811" s="7">
        <v>42019483</v>
      </c>
      <c r="J811" s="6" t="s">
        <v>7144</v>
      </c>
      <c r="K811" s="6" t="s">
        <v>466</v>
      </c>
      <c r="L811" s="6" t="s">
        <v>7188</v>
      </c>
      <c r="M811" s="6">
        <v>6069</v>
      </c>
      <c r="N811" s="6">
        <v>13904</v>
      </c>
      <c r="O811" s="6" t="s">
        <v>5355</v>
      </c>
      <c r="P811" s="6">
        <v>0</v>
      </c>
      <c r="Q811" s="6" t="s">
        <v>7189</v>
      </c>
      <c r="R811" s="6" t="s">
        <v>7190</v>
      </c>
      <c r="S811" s="6">
        <v>33</v>
      </c>
      <c r="T811" s="6" t="s">
        <v>37</v>
      </c>
      <c r="U811" s="6" t="s">
        <v>38</v>
      </c>
      <c r="V811" s="6" t="s">
        <v>95</v>
      </c>
      <c r="W811" s="7">
        <v>36000000</v>
      </c>
      <c r="X811" s="6">
        <v>2014</v>
      </c>
      <c r="Y811" s="6">
        <v>641</v>
      </c>
      <c r="Z811" s="6">
        <v>6.4</v>
      </c>
      <c r="AA811" s="6">
        <v>1.85</v>
      </c>
      <c r="AB811" s="6">
        <v>0</v>
      </c>
      <c r="AC811" s="7">
        <f>Table13[[#This Row],[gross]]-Table13[[#This Row],[budget]]</f>
        <v>6019483</v>
      </c>
    </row>
    <row r="812" spans="1:29" ht="12.75">
      <c r="A812" s="6" t="s">
        <v>28</v>
      </c>
      <c r="B812" s="6" t="s">
        <v>7142</v>
      </c>
      <c r="C812" s="6">
        <v>131</v>
      </c>
      <c r="D812" s="6">
        <v>113</v>
      </c>
      <c r="E812" s="6">
        <v>188</v>
      </c>
      <c r="F812" s="6">
        <v>631</v>
      </c>
      <c r="G812" s="6" t="s">
        <v>7143</v>
      </c>
      <c r="H812" s="6">
        <v>11000</v>
      </c>
      <c r="I812" s="7">
        <v>72279690</v>
      </c>
      <c r="J812" s="6" t="s">
        <v>7144</v>
      </c>
      <c r="K812" s="6" t="s">
        <v>466</v>
      </c>
      <c r="L812" s="6" t="s">
        <v>7145</v>
      </c>
      <c r="M812" s="6">
        <v>17948</v>
      </c>
      <c r="N812" s="6">
        <v>14209</v>
      </c>
      <c r="O812" s="6" t="s">
        <v>5355</v>
      </c>
      <c r="P812" s="6">
        <v>5</v>
      </c>
      <c r="Q812" s="6" t="s">
        <v>7146</v>
      </c>
      <c r="R812" s="6" t="s">
        <v>7147</v>
      </c>
      <c r="S812" s="6">
        <v>86</v>
      </c>
      <c r="T812" s="6" t="s">
        <v>37</v>
      </c>
      <c r="U812" s="6" t="s">
        <v>38</v>
      </c>
      <c r="V812" s="6" t="s">
        <v>95</v>
      </c>
      <c r="W812" s="7">
        <v>37000000</v>
      </c>
      <c r="X812" s="6">
        <v>2011</v>
      </c>
      <c r="Y812" s="6">
        <v>680</v>
      </c>
      <c r="Z812" s="6">
        <v>6.9</v>
      </c>
      <c r="AA812" s="6">
        <v>1.85</v>
      </c>
      <c r="AB812" s="6">
        <v>0</v>
      </c>
      <c r="AC812" s="7">
        <f>Table13[[#This Row],[gross]]-Table13[[#This Row],[budget]]</f>
        <v>35279690</v>
      </c>
    </row>
    <row r="813" spans="1:29" ht="12.75">
      <c r="A813" s="6" t="s">
        <v>28</v>
      </c>
      <c r="B813" s="6" t="s">
        <v>17099</v>
      </c>
      <c r="C813" s="6">
        <v>9</v>
      </c>
      <c r="D813" s="6">
        <v>42</v>
      </c>
      <c r="E813" s="6">
        <v>0</v>
      </c>
      <c r="G813" s="6" t="s">
        <v>17100</v>
      </c>
      <c r="H813" s="6">
        <v>844</v>
      </c>
      <c r="I813" s="7">
        <v>7518876</v>
      </c>
      <c r="J813" s="6" t="s">
        <v>17101</v>
      </c>
      <c r="K813" s="6" t="s">
        <v>3518</v>
      </c>
      <c r="L813" s="6" t="s">
        <v>17102</v>
      </c>
      <c r="M813" s="6">
        <v>172</v>
      </c>
      <c r="N813" s="6">
        <v>844</v>
      </c>
      <c r="P813" s="6">
        <v>0</v>
      </c>
      <c r="Q813" s="6" t="s">
        <v>17103</v>
      </c>
      <c r="R813" s="6" t="s">
        <v>17104</v>
      </c>
      <c r="S813" s="6">
        <v>5</v>
      </c>
      <c r="T813" s="6" t="s">
        <v>37</v>
      </c>
      <c r="U813" s="6" t="s">
        <v>56</v>
      </c>
      <c r="W813" s="7">
        <v>6000000</v>
      </c>
      <c r="X813" s="6">
        <v>2008</v>
      </c>
      <c r="Y813" s="6">
        <v>0</v>
      </c>
      <c r="Z813" s="6">
        <v>6.5</v>
      </c>
      <c r="AA813" s="6">
        <v>1.78</v>
      </c>
      <c r="AB813" s="6">
        <v>28</v>
      </c>
      <c r="AC813" s="7">
        <f>Table13[[#This Row],[gross]]-Table13[[#This Row],[budget]]</f>
        <v>1518876</v>
      </c>
    </row>
    <row r="814" spans="1:29" ht="12.75">
      <c r="A814" s="6" t="s">
        <v>28</v>
      </c>
      <c r="B814" s="6" t="s">
        <v>4291</v>
      </c>
      <c r="C814" s="6">
        <v>98</v>
      </c>
      <c r="D814" s="6">
        <v>89</v>
      </c>
      <c r="E814" s="6">
        <v>17</v>
      </c>
      <c r="F814" s="6">
        <v>303</v>
      </c>
      <c r="G814" s="6" t="s">
        <v>1748</v>
      </c>
      <c r="H814" s="6">
        <v>12000</v>
      </c>
      <c r="I814" s="7">
        <v>45207112</v>
      </c>
      <c r="J814" s="6" t="s">
        <v>2215</v>
      </c>
      <c r="K814" s="6" t="s">
        <v>272</v>
      </c>
      <c r="L814" s="6" t="s">
        <v>4889</v>
      </c>
      <c r="M814" s="6">
        <v>21283</v>
      </c>
      <c r="N814" s="6">
        <v>13390</v>
      </c>
      <c r="O814" s="6" t="s">
        <v>4890</v>
      </c>
      <c r="P814" s="6">
        <v>1</v>
      </c>
      <c r="Q814" s="6" t="s">
        <v>4891</v>
      </c>
      <c r="R814" s="6" t="s">
        <v>4892</v>
      </c>
      <c r="S814" s="6">
        <v>190</v>
      </c>
      <c r="T814" s="6" t="s">
        <v>37</v>
      </c>
      <c r="U814" s="6" t="s">
        <v>38</v>
      </c>
      <c r="V814" s="6" t="s">
        <v>39</v>
      </c>
      <c r="W814" s="7">
        <v>53000000</v>
      </c>
      <c r="X814" s="6">
        <v>2001</v>
      </c>
      <c r="Y814" s="6">
        <v>708</v>
      </c>
      <c r="Z814" s="6">
        <v>5.5</v>
      </c>
      <c r="AA814" s="6">
        <v>2.35</v>
      </c>
      <c r="AB814" s="6">
        <v>361</v>
      </c>
      <c r="AC814" s="7">
        <f>Table13[[#This Row],[gross]]-Table13[[#This Row],[budget]]</f>
        <v>-7792888</v>
      </c>
    </row>
    <row r="815" spans="1:29" ht="12.75">
      <c r="A815" s="6" t="s">
        <v>28</v>
      </c>
      <c r="B815" s="6" t="s">
        <v>1739</v>
      </c>
      <c r="C815" s="6">
        <v>186</v>
      </c>
      <c r="D815" s="6">
        <v>127</v>
      </c>
      <c r="E815" s="6">
        <v>12000</v>
      </c>
      <c r="F815" s="6">
        <v>897</v>
      </c>
      <c r="G815" s="6" t="s">
        <v>5450</v>
      </c>
      <c r="H815" s="6">
        <v>984</v>
      </c>
      <c r="I815" s="7">
        <v>10137232</v>
      </c>
      <c r="J815" s="6" t="s">
        <v>5451</v>
      </c>
      <c r="K815" s="6" t="s">
        <v>5452</v>
      </c>
      <c r="L815" s="6" t="s">
        <v>5453</v>
      </c>
      <c r="M815" s="6">
        <v>58015</v>
      </c>
      <c r="N815" s="6">
        <v>5702</v>
      </c>
      <c r="O815" s="6" t="s">
        <v>877</v>
      </c>
      <c r="P815" s="6">
        <v>0</v>
      </c>
      <c r="Q815" s="6" t="s">
        <v>5454</v>
      </c>
      <c r="R815" s="6" t="s">
        <v>5455</v>
      </c>
      <c r="S815" s="6">
        <v>374</v>
      </c>
      <c r="T815" s="6" t="s">
        <v>37</v>
      </c>
      <c r="U815" s="6" t="s">
        <v>1465</v>
      </c>
      <c r="V815" s="6" t="s">
        <v>585</v>
      </c>
      <c r="W815" s="7">
        <v>50000000</v>
      </c>
      <c r="X815" s="6">
        <v>2005</v>
      </c>
      <c r="Y815" s="6">
        <v>940</v>
      </c>
      <c r="Z815" s="6">
        <v>6</v>
      </c>
      <c r="AA815" s="6">
        <v>2.35</v>
      </c>
      <c r="AB815" s="6">
        <v>0</v>
      </c>
      <c r="AC815" s="7">
        <f>Table13[[#This Row],[gross]]-Table13[[#This Row],[budget]]</f>
        <v>-39862768</v>
      </c>
    </row>
    <row r="816" spans="1:29" ht="12.75">
      <c r="A816" s="6" t="s">
        <v>28</v>
      </c>
      <c r="B816" s="6" t="s">
        <v>62</v>
      </c>
      <c r="C816" s="6">
        <v>364</v>
      </c>
      <c r="D816" s="6">
        <v>90</v>
      </c>
      <c r="E816" s="6">
        <v>23000</v>
      </c>
      <c r="F816" s="6">
        <v>694</v>
      </c>
      <c r="G816" s="6" t="s">
        <v>100</v>
      </c>
      <c r="H816" s="6">
        <v>23000</v>
      </c>
      <c r="I816" s="7">
        <v>24475193</v>
      </c>
      <c r="J816" s="6" t="s">
        <v>1415</v>
      </c>
      <c r="K816" s="6" t="s">
        <v>62</v>
      </c>
      <c r="L816" s="6" t="s">
        <v>17398</v>
      </c>
      <c r="M816" s="6">
        <v>190494</v>
      </c>
      <c r="N816" s="6">
        <v>44265</v>
      </c>
      <c r="O816" s="6" t="s">
        <v>17399</v>
      </c>
      <c r="P816" s="6">
        <v>1</v>
      </c>
      <c r="Q816" s="6" t="s">
        <v>17400</v>
      </c>
      <c r="R816" s="6" t="s">
        <v>17401</v>
      </c>
      <c r="S816" s="6">
        <v>314</v>
      </c>
      <c r="T816" s="6" t="s">
        <v>37</v>
      </c>
      <c r="U816" s="6" t="s">
        <v>38</v>
      </c>
      <c r="V816" s="6" t="s">
        <v>585</v>
      </c>
      <c r="W816" s="7">
        <v>3000000</v>
      </c>
      <c r="X816" s="6">
        <v>2013</v>
      </c>
      <c r="Y816" s="6">
        <v>19000</v>
      </c>
      <c r="Z816" s="6">
        <v>6.6</v>
      </c>
      <c r="AA816" s="6">
        <v>2.35</v>
      </c>
      <c r="AB816" s="6">
        <v>33000</v>
      </c>
      <c r="AC816" s="7">
        <f>Table13[[#This Row],[gross]]-Table13[[#This Row],[budget]]</f>
        <v>21475193</v>
      </c>
    </row>
    <row r="817" spans="1:29" ht="12.75">
      <c r="A817" s="6" t="s">
        <v>28</v>
      </c>
      <c r="B817" s="6" t="s">
        <v>9735</v>
      </c>
      <c r="C817" s="6">
        <v>44</v>
      </c>
      <c r="D817" s="6">
        <v>97</v>
      </c>
      <c r="E817" s="6">
        <v>19</v>
      </c>
      <c r="F817" s="6">
        <v>977</v>
      </c>
      <c r="G817" s="6" t="s">
        <v>119</v>
      </c>
      <c r="H817" s="6">
        <v>40000</v>
      </c>
      <c r="I817" s="7">
        <v>22200000</v>
      </c>
      <c r="J817" s="6" t="s">
        <v>1415</v>
      </c>
      <c r="K817" s="6" t="s">
        <v>43</v>
      </c>
      <c r="L817" s="6" t="s">
        <v>9736</v>
      </c>
      <c r="M817" s="6">
        <v>41310</v>
      </c>
      <c r="N817" s="6">
        <v>52122</v>
      </c>
      <c r="O817" s="6" t="s">
        <v>5619</v>
      </c>
      <c r="P817" s="6">
        <v>3</v>
      </c>
      <c r="Q817" s="6" t="s">
        <v>9737</v>
      </c>
      <c r="R817" s="6" t="s">
        <v>9738</v>
      </c>
      <c r="S817" s="6">
        <v>117</v>
      </c>
      <c r="T817" s="6" t="s">
        <v>37</v>
      </c>
      <c r="U817" s="6" t="s">
        <v>38</v>
      </c>
      <c r="V817" s="6" t="s">
        <v>39</v>
      </c>
      <c r="W817" s="7">
        <v>25000000</v>
      </c>
      <c r="X817" s="6">
        <v>1994</v>
      </c>
      <c r="Y817" s="6">
        <v>10000</v>
      </c>
      <c r="Z817" s="6">
        <v>6.8</v>
      </c>
      <c r="AA817" s="6">
        <v>1.85</v>
      </c>
      <c r="AB817" s="6">
        <v>0</v>
      </c>
      <c r="AC817" s="7">
        <f>Table13[[#This Row],[gross]]-Table13[[#This Row],[budget]]</f>
        <v>-2800000</v>
      </c>
    </row>
    <row r="818" spans="1:29" ht="12.75">
      <c r="A818" s="6" t="s">
        <v>28</v>
      </c>
      <c r="B818" s="6" t="s">
        <v>22272</v>
      </c>
      <c r="C818" s="6">
        <v>114</v>
      </c>
      <c r="D818" s="6">
        <v>99</v>
      </c>
      <c r="E818" s="6">
        <v>4</v>
      </c>
      <c r="F818" s="6">
        <v>201</v>
      </c>
      <c r="G818" s="6" t="s">
        <v>22273</v>
      </c>
      <c r="H818" s="6">
        <v>1000</v>
      </c>
      <c r="I818" s="7">
        <v>18378</v>
      </c>
      <c r="J818" s="6" t="s">
        <v>6648</v>
      </c>
      <c r="K818" s="6" t="s">
        <v>13946</v>
      </c>
      <c r="L818" s="6" t="s">
        <v>22274</v>
      </c>
      <c r="M818" s="6">
        <v>9376</v>
      </c>
      <c r="N818" s="6">
        <v>1558</v>
      </c>
      <c r="O818" s="6" t="s">
        <v>10298</v>
      </c>
      <c r="P818" s="6">
        <v>0</v>
      </c>
      <c r="Q818" s="6" t="s">
        <v>22275</v>
      </c>
      <c r="R818" s="6" t="s">
        <v>22276</v>
      </c>
      <c r="S818" s="6">
        <v>74</v>
      </c>
      <c r="T818" s="6" t="s">
        <v>37</v>
      </c>
      <c r="U818" s="6" t="s">
        <v>56</v>
      </c>
      <c r="V818" s="6" t="s">
        <v>585</v>
      </c>
      <c r="W818" s="7">
        <v>900000</v>
      </c>
      <c r="X818" s="6">
        <v>2008</v>
      </c>
      <c r="Y818" s="6">
        <v>233</v>
      </c>
      <c r="Z818" s="6">
        <v>5.2</v>
      </c>
      <c r="AA818" s="6">
        <v>1.85</v>
      </c>
      <c r="AB818" s="6">
        <v>0</v>
      </c>
      <c r="AC818" s="7">
        <f>Table13[[#This Row],[gross]]-Table13[[#This Row],[budget]]</f>
        <v>-881622</v>
      </c>
    </row>
    <row r="819" spans="1:29" ht="12.75">
      <c r="A819" s="6" t="s">
        <v>28</v>
      </c>
      <c r="B819" s="6" t="s">
        <v>371</v>
      </c>
      <c r="C819" s="6">
        <v>117</v>
      </c>
      <c r="D819" s="6">
        <v>147</v>
      </c>
      <c r="E819" s="6">
        <v>179</v>
      </c>
      <c r="F819" s="6">
        <v>646</v>
      </c>
      <c r="G819" s="6" t="s">
        <v>2382</v>
      </c>
      <c r="H819" s="6">
        <v>40000</v>
      </c>
      <c r="I819" s="7">
        <v>41954997</v>
      </c>
      <c r="J819" s="6" t="s">
        <v>1726</v>
      </c>
      <c r="K819" s="6" t="s">
        <v>43</v>
      </c>
      <c r="L819" s="6" t="s">
        <v>7397</v>
      </c>
      <c r="M819" s="6">
        <v>225122</v>
      </c>
      <c r="N819" s="6">
        <v>56014</v>
      </c>
      <c r="O819" s="6" t="s">
        <v>2261</v>
      </c>
      <c r="P819" s="6">
        <v>2</v>
      </c>
      <c r="Q819" s="6" t="s">
        <v>7398</v>
      </c>
      <c r="R819" s="6" t="s">
        <v>7399</v>
      </c>
      <c r="S819" s="6">
        <v>234</v>
      </c>
      <c r="T819" s="6" t="s">
        <v>37</v>
      </c>
      <c r="U819" s="6" t="s">
        <v>38</v>
      </c>
      <c r="V819" s="6" t="s">
        <v>585</v>
      </c>
      <c r="W819" s="7">
        <v>35000000</v>
      </c>
      <c r="X819" s="6">
        <v>1997</v>
      </c>
      <c r="Y819" s="6">
        <v>14000</v>
      </c>
      <c r="Z819" s="6">
        <v>7.8</v>
      </c>
      <c r="AA819" s="6">
        <v>2.35</v>
      </c>
      <c r="AB819" s="6">
        <v>0</v>
      </c>
      <c r="AC819" s="7">
        <f>Table13[[#This Row],[gross]]-Table13[[#This Row],[budget]]</f>
        <v>6954997</v>
      </c>
    </row>
    <row r="820" spans="1:29" ht="12.75">
      <c r="A820" s="6" t="s">
        <v>28</v>
      </c>
      <c r="B820" s="6" t="s">
        <v>9802</v>
      </c>
      <c r="C820" s="6">
        <v>283</v>
      </c>
      <c r="D820" s="6">
        <v>133</v>
      </c>
      <c r="E820" s="6">
        <v>219</v>
      </c>
      <c r="F820" s="6">
        <v>701</v>
      </c>
      <c r="G820" s="6" t="s">
        <v>2982</v>
      </c>
      <c r="H820" s="6">
        <v>15000</v>
      </c>
      <c r="I820" s="7">
        <v>727883</v>
      </c>
      <c r="J820" s="6" t="s">
        <v>2683</v>
      </c>
      <c r="K820" s="6" t="s">
        <v>373</v>
      </c>
      <c r="L820" s="6" t="s">
        <v>18273</v>
      </c>
      <c r="M820" s="6">
        <v>580999</v>
      </c>
      <c r="N820" s="6">
        <v>17040</v>
      </c>
      <c r="O820" s="6" t="s">
        <v>18274</v>
      </c>
      <c r="P820" s="6">
        <v>1</v>
      </c>
      <c r="Q820" s="6" t="s">
        <v>18275</v>
      </c>
      <c r="R820" s="6" t="s">
        <v>18276</v>
      </c>
      <c r="S820" s="6">
        <v>2110</v>
      </c>
      <c r="T820" s="6" t="s">
        <v>37</v>
      </c>
      <c r="U820" s="6" t="s">
        <v>38</v>
      </c>
      <c r="V820" s="6" t="s">
        <v>585</v>
      </c>
      <c r="W820" s="7">
        <v>4500000</v>
      </c>
      <c r="X820" s="6">
        <v>2001</v>
      </c>
      <c r="Y820" s="6">
        <v>933</v>
      </c>
      <c r="Z820" s="6">
        <v>8.1</v>
      </c>
      <c r="AA820" s="6">
        <v>2.35</v>
      </c>
      <c r="AB820" s="6">
        <v>33000</v>
      </c>
      <c r="AC820" s="7">
        <f>Table13[[#This Row],[gross]]-Table13[[#This Row],[budget]]</f>
        <v>-3772117</v>
      </c>
    </row>
    <row r="821" spans="1:29" ht="12.75">
      <c r="A821" s="6" t="s">
        <v>28</v>
      </c>
      <c r="B821" s="6" t="s">
        <v>9753</v>
      </c>
      <c r="C821" s="6">
        <v>298</v>
      </c>
      <c r="D821" s="6">
        <v>99</v>
      </c>
      <c r="E821" s="6">
        <v>24</v>
      </c>
      <c r="F821" s="6">
        <v>155</v>
      </c>
      <c r="G821" s="6" t="s">
        <v>4318</v>
      </c>
      <c r="H821" s="6">
        <v>3000</v>
      </c>
      <c r="I821" s="7">
        <v>24042490</v>
      </c>
      <c r="J821" s="6" t="s">
        <v>9754</v>
      </c>
      <c r="K821" s="6" t="s">
        <v>2624</v>
      </c>
      <c r="L821" s="6" t="s">
        <v>9755</v>
      </c>
      <c r="M821" s="6">
        <v>40776</v>
      </c>
      <c r="N821" s="6">
        <v>3744</v>
      </c>
      <c r="O821" s="6" t="s">
        <v>9317</v>
      </c>
      <c r="P821" s="6">
        <v>1</v>
      </c>
      <c r="Q821" s="6" t="s">
        <v>9756</v>
      </c>
      <c r="R821" s="6" t="s">
        <v>9757</v>
      </c>
      <c r="S821" s="6">
        <v>250</v>
      </c>
      <c r="T821" s="6" t="s">
        <v>37</v>
      </c>
      <c r="U821" s="6" t="s">
        <v>38</v>
      </c>
      <c r="V821" s="6" t="s">
        <v>585</v>
      </c>
      <c r="W821" s="7">
        <v>25000000</v>
      </c>
      <c r="X821" s="6">
        <v>2010</v>
      </c>
      <c r="Y821" s="6">
        <v>441</v>
      </c>
      <c r="Z821" s="6">
        <v>5.6</v>
      </c>
      <c r="AA821" s="6">
        <v>1.85</v>
      </c>
      <c r="AB821" s="6">
        <v>10000</v>
      </c>
      <c r="AC821" s="7">
        <f>Table13[[#This Row],[gross]]-Table13[[#This Row],[budget]]</f>
        <v>-957510</v>
      </c>
    </row>
    <row r="822" spans="1:29" ht="12.75">
      <c r="A822" s="6" t="s">
        <v>28</v>
      </c>
      <c r="B822" s="6" t="s">
        <v>5164</v>
      </c>
      <c r="C822" s="6">
        <v>113</v>
      </c>
      <c r="D822" s="6">
        <v>113</v>
      </c>
      <c r="E822" s="6">
        <v>39</v>
      </c>
      <c r="F822" s="6">
        <v>477</v>
      </c>
      <c r="G822" s="6" t="s">
        <v>5165</v>
      </c>
      <c r="H822" s="6">
        <v>1000</v>
      </c>
      <c r="I822" s="7">
        <v>54997476</v>
      </c>
      <c r="J822" s="6" t="s">
        <v>2142</v>
      </c>
      <c r="K822" s="6" t="s">
        <v>430</v>
      </c>
      <c r="L822" s="6" t="s">
        <v>5166</v>
      </c>
      <c r="M822" s="6">
        <v>40362</v>
      </c>
      <c r="N822" s="6">
        <v>3341</v>
      </c>
      <c r="O822" s="6" t="s">
        <v>5167</v>
      </c>
      <c r="P822" s="6">
        <v>0</v>
      </c>
      <c r="Q822" s="6" t="s">
        <v>5168</v>
      </c>
      <c r="R822" s="6" t="s">
        <v>5169</v>
      </c>
      <c r="S822" s="6">
        <v>248</v>
      </c>
      <c r="T822" s="6" t="s">
        <v>37</v>
      </c>
      <c r="U822" s="6" t="s">
        <v>38</v>
      </c>
      <c r="V822" s="6" t="s">
        <v>585</v>
      </c>
      <c r="W822" s="7">
        <v>50000000</v>
      </c>
      <c r="X822" s="6">
        <v>2001</v>
      </c>
      <c r="Y822" s="6">
        <v>912</v>
      </c>
      <c r="Z822" s="6">
        <v>6.3</v>
      </c>
      <c r="AA822" s="6">
        <v>2.35</v>
      </c>
      <c r="AB822" s="6">
        <v>970</v>
      </c>
      <c r="AC822" s="7">
        <f>Table13[[#This Row],[gross]]-Table13[[#This Row],[budget]]</f>
        <v>4997476</v>
      </c>
    </row>
    <row r="823" spans="1:29" ht="12.75">
      <c r="A823" s="6" t="s">
        <v>28</v>
      </c>
      <c r="B823" s="6" t="s">
        <v>11295</v>
      </c>
      <c r="C823" s="6">
        <v>31</v>
      </c>
      <c r="D823" s="6">
        <v>77</v>
      </c>
      <c r="E823" s="6">
        <v>3</v>
      </c>
      <c r="F823" s="6">
        <v>593</v>
      </c>
      <c r="G823" s="6" t="s">
        <v>4885</v>
      </c>
      <c r="H823" s="6">
        <v>787</v>
      </c>
      <c r="I823" s="7">
        <v>7382993</v>
      </c>
      <c r="J823" s="6" t="s">
        <v>271</v>
      </c>
      <c r="K823" s="6" t="s">
        <v>6597</v>
      </c>
      <c r="L823" s="6" t="s">
        <v>11296</v>
      </c>
      <c r="M823" s="6">
        <v>3851</v>
      </c>
      <c r="N823" s="6">
        <v>2185</v>
      </c>
      <c r="O823" s="6" t="s">
        <v>5004</v>
      </c>
      <c r="P823" s="6">
        <v>0</v>
      </c>
      <c r="Q823" s="6" t="s">
        <v>11297</v>
      </c>
      <c r="R823" s="6" t="s">
        <v>11298</v>
      </c>
      <c r="S823" s="6">
        <v>114</v>
      </c>
      <c r="T823" s="6" t="s">
        <v>37</v>
      </c>
      <c r="U823" s="6" t="s">
        <v>38</v>
      </c>
      <c r="V823" s="6" t="s">
        <v>277</v>
      </c>
      <c r="W823" s="7">
        <v>20000000</v>
      </c>
      <c r="X823" s="6">
        <v>2006</v>
      </c>
      <c r="Y823" s="6">
        <v>690</v>
      </c>
      <c r="Z823" s="6">
        <v>2.8</v>
      </c>
      <c r="AA823" s="6">
        <v>1.85</v>
      </c>
      <c r="AB823" s="6">
        <v>346</v>
      </c>
      <c r="AC823" s="7">
        <f>Table13[[#This Row],[gross]]-Table13[[#This Row],[budget]]</f>
        <v>-12617007</v>
      </c>
    </row>
    <row r="824" spans="1:29" ht="12.75">
      <c r="A824" s="6" t="s">
        <v>28</v>
      </c>
      <c r="B824" s="6" t="s">
        <v>3444</v>
      </c>
      <c r="C824" s="6">
        <v>237</v>
      </c>
      <c r="D824" s="6">
        <v>113</v>
      </c>
      <c r="E824" s="6">
        <v>43</v>
      </c>
      <c r="F824" s="6">
        <v>452</v>
      </c>
      <c r="G824" s="6" t="s">
        <v>3445</v>
      </c>
      <c r="H824" s="6">
        <v>12000</v>
      </c>
      <c r="I824" s="7">
        <v>28031250</v>
      </c>
      <c r="J824" s="6" t="s">
        <v>3446</v>
      </c>
      <c r="K824" s="6" t="s">
        <v>1072</v>
      </c>
      <c r="L824" s="6" t="s">
        <v>3447</v>
      </c>
      <c r="M824" s="6">
        <v>88146</v>
      </c>
      <c r="N824" s="6">
        <v>13517</v>
      </c>
      <c r="O824" s="6" t="s">
        <v>3448</v>
      </c>
      <c r="P824" s="6">
        <v>0</v>
      </c>
      <c r="Q824" s="6" t="s">
        <v>3449</v>
      </c>
      <c r="R824" s="6" t="s">
        <v>3450</v>
      </c>
      <c r="S824" s="6">
        <v>814</v>
      </c>
      <c r="T824" s="6" t="s">
        <v>37</v>
      </c>
      <c r="U824" s="6" t="s">
        <v>56</v>
      </c>
      <c r="V824" s="6" t="s">
        <v>585</v>
      </c>
      <c r="W824" s="7">
        <v>60000000</v>
      </c>
      <c r="X824" s="6">
        <v>2005</v>
      </c>
      <c r="Y824" s="6">
        <v>585</v>
      </c>
      <c r="Z824" s="6">
        <v>5.2</v>
      </c>
      <c r="AA824" s="6">
        <v>2.35</v>
      </c>
      <c r="AB824" s="6">
        <v>0</v>
      </c>
      <c r="AC824" s="7">
        <f>Table13[[#This Row],[gross]]-Table13[[#This Row],[budget]]</f>
        <v>-31968750</v>
      </c>
    </row>
    <row r="825" spans="1:29" ht="12.75">
      <c r="A825" s="6" t="s">
        <v>28</v>
      </c>
      <c r="B825" s="6" t="s">
        <v>7875</v>
      </c>
      <c r="C825" s="6">
        <v>254</v>
      </c>
      <c r="D825" s="6">
        <v>113</v>
      </c>
      <c r="E825" s="6">
        <v>197</v>
      </c>
      <c r="F825" s="6">
        <v>43</v>
      </c>
      <c r="G825" s="6" t="s">
        <v>2483</v>
      </c>
      <c r="H825" s="6">
        <v>165</v>
      </c>
      <c r="I825" s="7">
        <v>10955425</v>
      </c>
      <c r="J825" s="6" t="s">
        <v>2813</v>
      </c>
      <c r="K825" s="6" t="s">
        <v>7876</v>
      </c>
      <c r="L825" s="6" t="s">
        <v>7877</v>
      </c>
      <c r="M825" s="6">
        <v>62770</v>
      </c>
      <c r="N825" s="6">
        <v>391</v>
      </c>
      <c r="O825" s="6" t="s">
        <v>6161</v>
      </c>
      <c r="P825" s="6">
        <v>1</v>
      </c>
      <c r="Q825" s="6" t="s">
        <v>7878</v>
      </c>
      <c r="R825" s="6" t="s">
        <v>7879</v>
      </c>
      <c r="S825" s="6">
        <v>396</v>
      </c>
      <c r="T825" s="6" t="s">
        <v>37</v>
      </c>
      <c r="U825" s="6" t="s">
        <v>56</v>
      </c>
      <c r="V825" s="6" t="s">
        <v>585</v>
      </c>
      <c r="W825" s="7">
        <v>30000000</v>
      </c>
      <c r="X825" s="6">
        <v>2008</v>
      </c>
      <c r="Y825" s="6">
        <v>107</v>
      </c>
      <c r="Z825" s="6">
        <v>6</v>
      </c>
      <c r="AA825" s="6">
        <v>2.35</v>
      </c>
      <c r="AB825" s="6">
        <v>0</v>
      </c>
      <c r="AC825" s="7">
        <f>Table13[[#This Row],[gross]]-Table13[[#This Row],[budget]]</f>
        <v>-19044575</v>
      </c>
    </row>
    <row r="826" spans="1:29" ht="12.75">
      <c r="A826" s="6" t="s">
        <v>28</v>
      </c>
      <c r="B826" s="6" t="s">
        <v>13454</v>
      </c>
      <c r="C826" s="6">
        <v>180</v>
      </c>
      <c r="D826" s="6">
        <v>103</v>
      </c>
      <c r="E826" s="6">
        <v>44</v>
      </c>
      <c r="F826" s="6">
        <v>190</v>
      </c>
      <c r="G826" s="6" t="s">
        <v>16551</v>
      </c>
      <c r="H826" s="6">
        <v>637</v>
      </c>
      <c r="I826" s="7">
        <v>17474107</v>
      </c>
      <c r="J826" s="6" t="s">
        <v>9193</v>
      </c>
      <c r="K826" s="6" t="s">
        <v>4908</v>
      </c>
      <c r="L826" s="6" t="s">
        <v>16552</v>
      </c>
      <c r="M826" s="6">
        <v>56605</v>
      </c>
      <c r="N826" s="6">
        <v>1342</v>
      </c>
      <c r="O826" s="6" t="s">
        <v>7360</v>
      </c>
      <c r="P826" s="6">
        <v>3</v>
      </c>
      <c r="Q826" s="6" t="s">
        <v>16553</v>
      </c>
      <c r="R826" s="6" t="s">
        <v>16554</v>
      </c>
      <c r="S826" s="6">
        <v>89</v>
      </c>
      <c r="T826" s="6" t="s">
        <v>37</v>
      </c>
      <c r="U826" s="6" t="s">
        <v>38</v>
      </c>
      <c r="V826" s="6" t="s">
        <v>585</v>
      </c>
      <c r="W826" s="7">
        <v>7000000</v>
      </c>
      <c r="X826" s="6">
        <v>2015</v>
      </c>
      <c r="Y826" s="6">
        <v>256</v>
      </c>
      <c r="Z826" s="6">
        <v>7.3</v>
      </c>
      <c r="AA826" s="6">
        <v>2.35</v>
      </c>
      <c r="AB826" s="6">
        <v>23000</v>
      </c>
      <c r="AC826" s="7">
        <f>Table13[[#This Row],[gross]]-Table13[[#This Row],[budget]]</f>
        <v>10474107</v>
      </c>
    </row>
    <row r="827" spans="1:29" ht="12.75">
      <c r="A827" s="6" t="s">
        <v>28</v>
      </c>
      <c r="B827" s="6" t="s">
        <v>12448</v>
      </c>
      <c r="C827" s="6">
        <v>40</v>
      </c>
      <c r="D827" s="6">
        <v>110</v>
      </c>
      <c r="E827" s="6">
        <v>23</v>
      </c>
      <c r="F827" s="6">
        <v>51</v>
      </c>
      <c r="G827" s="6" t="s">
        <v>12449</v>
      </c>
      <c r="H827" s="6">
        <v>633</v>
      </c>
      <c r="I827" s="7">
        <v>30102717</v>
      </c>
      <c r="J827" s="6" t="s">
        <v>4556</v>
      </c>
      <c r="K827" s="6" t="s">
        <v>12450</v>
      </c>
      <c r="L827" s="6" t="s">
        <v>12451</v>
      </c>
      <c r="M827" s="6">
        <v>28736</v>
      </c>
      <c r="N827" s="6">
        <v>874</v>
      </c>
      <c r="O827" s="6" t="s">
        <v>12452</v>
      </c>
      <c r="P827" s="6">
        <v>2</v>
      </c>
      <c r="Q827" s="6" t="s">
        <v>12453</v>
      </c>
      <c r="R827" s="6" t="s">
        <v>12454</v>
      </c>
      <c r="S827" s="6">
        <v>72</v>
      </c>
      <c r="T827" s="6" t="s">
        <v>37</v>
      </c>
      <c r="U827" s="6" t="s">
        <v>38</v>
      </c>
      <c r="V827" s="6" t="s">
        <v>585</v>
      </c>
      <c r="W827" s="7">
        <v>15000000</v>
      </c>
      <c r="X827" s="6">
        <v>1991</v>
      </c>
      <c r="Y827" s="6">
        <v>67</v>
      </c>
      <c r="Z827" s="6">
        <v>5.5</v>
      </c>
      <c r="AA827" s="6">
        <v>1.85</v>
      </c>
      <c r="AB827" s="6">
        <v>0</v>
      </c>
      <c r="AC827" s="7">
        <f>Table13[[#This Row],[gross]]-Table13[[#This Row],[budget]]</f>
        <v>15102717</v>
      </c>
    </row>
    <row r="828" spans="1:29" ht="12.75">
      <c r="A828" s="6" t="s">
        <v>28</v>
      </c>
      <c r="B828" s="6" t="s">
        <v>6248</v>
      </c>
      <c r="C828" s="6">
        <v>129</v>
      </c>
      <c r="D828" s="6">
        <v>105</v>
      </c>
      <c r="E828" s="6">
        <v>78</v>
      </c>
      <c r="F828" s="6">
        <v>298</v>
      </c>
      <c r="G828" s="6" t="s">
        <v>6249</v>
      </c>
      <c r="H828" s="6">
        <v>984</v>
      </c>
      <c r="I828" s="7">
        <v>116735231</v>
      </c>
      <c r="J828" s="6" t="s">
        <v>2215</v>
      </c>
      <c r="K828" s="6" t="s">
        <v>352</v>
      </c>
      <c r="L828" s="6" t="s">
        <v>6250</v>
      </c>
      <c r="M828" s="6">
        <v>56646</v>
      </c>
      <c r="N828" s="6">
        <v>2129</v>
      </c>
      <c r="O828" s="6" t="s">
        <v>6251</v>
      </c>
      <c r="P828" s="6">
        <v>0</v>
      </c>
      <c r="Q828" s="6" t="s">
        <v>6252</v>
      </c>
      <c r="R828" s="6" t="s">
        <v>6253</v>
      </c>
      <c r="S828" s="6">
        <v>336</v>
      </c>
      <c r="T828" s="6" t="s">
        <v>37</v>
      </c>
      <c r="U828" s="6" t="s">
        <v>38</v>
      </c>
      <c r="V828" s="6" t="s">
        <v>585</v>
      </c>
      <c r="W828" s="7">
        <v>70000000</v>
      </c>
      <c r="X828" s="6">
        <v>1999</v>
      </c>
      <c r="Y828" s="6">
        <v>489</v>
      </c>
      <c r="Z828" s="6">
        <v>6.4</v>
      </c>
      <c r="AA828" s="6">
        <v>2.35</v>
      </c>
      <c r="AB828" s="6">
        <v>0</v>
      </c>
      <c r="AC828" s="7">
        <f>Table13[[#This Row],[gross]]-Table13[[#This Row],[budget]]</f>
        <v>46735231</v>
      </c>
    </row>
    <row r="829" spans="1:29" ht="12.75">
      <c r="A829" s="6" t="s">
        <v>28</v>
      </c>
      <c r="B829" s="6" t="s">
        <v>10130</v>
      </c>
      <c r="C829" s="6">
        <v>45</v>
      </c>
      <c r="D829" s="6">
        <v>88</v>
      </c>
      <c r="E829" s="6">
        <v>269</v>
      </c>
      <c r="F829" s="6">
        <v>384</v>
      </c>
      <c r="G829" s="6" t="s">
        <v>9577</v>
      </c>
      <c r="H829" s="6">
        <v>1000</v>
      </c>
      <c r="I829" s="7">
        <v>20218</v>
      </c>
      <c r="J829" s="6" t="s">
        <v>422</v>
      </c>
      <c r="K829" s="6" t="s">
        <v>6008</v>
      </c>
      <c r="L829" s="6" t="s">
        <v>10131</v>
      </c>
      <c r="M829" s="6">
        <v>5431</v>
      </c>
      <c r="N829" s="6">
        <v>2557</v>
      </c>
      <c r="O829" s="6" t="s">
        <v>3441</v>
      </c>
      <c r="P829" s="6">
        <v>2</v>
      </c>
      <c r="Q829" s="6" t="s">
        <v>10132</v>
      </c>
      <c r="R829" s="6" t="s">
        <v>10133</v>
      </c>
      <c r="S829" s="6">
        <v>50</v>
      </c>
      <c r="T829" s="6" t="s">
        <v>37</v>
      </c>
      <c r="U829" s="6" t="s">
        <v>38</v>
      </c>
      <c r="V829" s="6" t="s">
        <v>39</v>
      </c>
      <c r="W829" s="7">
        <v>24000000</v>
      </c>
      <c r="X829" s="6">
        <v>2001</v>
      </c>
      <c r="Y829" s="6">
        <v>489</v>
      </c>
      <c r="Z829" s="6">
        <v>5.3</v>
      </c>
      <c r="AA829" s="6">
        <v>2.35</v>
      </c>
      <c r="AB829" s="6">
        <v>204</v>
      </c>
      <c r="AC829" s="7">
        <f>Table13[[#This Row],[gross]]-Table13[[#This Row],[budget]]</f>
        <v>-23979782</v>
      </c>
    </row>
    <row r="830" spans="1:29" ht="12.75">
      <c r="A830" s="6" t="s">
        <v>28</v>
      </c>
      <c r="B830" s="6" t="s">
        <v>10865</v>
      </c>
      <c r="C830" s="6">
        <v>293</v>
      </c>
      <c r="D830" s="6">
        <v>104</v>
      </c>
      <c r="E830" s="6">
        <v>53</v>
      </c>
      <c r="F830" s="6">
        <v>652</v>
      </c>
      <c r="G830" s="6" t="s">
        <v>2377</v>
      </c>
      <c r="H830" s="6">
        <v>22000</v>
      </c>
      <c r="I830" s="7">
        <v>33422556</v>
      </c>
      <c r="J830" s="6" t="s">
        <v>8060</v>
      </c>
      <c r="K830" s="6" t="s">
        <v>697</v>
      </c>
      <c r="L830" s="6" t="s">
        <v>10866</v>
      </c>
      <c r="M830" s="6">
        <v>99236</v>
      </c>
      <c r="N830" s="6">
        <v>33903</v>
      </c>
      <c r="O830" s="6" t="s">
        <v>4293</v>
      </c>
      <c r="P830" s="6">
        <v>0</v>
      </c>
      <c r="Q830" s="6" t="s">
        <v>10867</v>
      </c>
      <c r="R830" s="6" t="s">
        <v>10868</v>
      </c>
      <c r="S830" s="6">
        <v>321</v>
      </c>
      <c r="T830" s="6" t="s">
        <v>37</v>
      </c>
      <c r="U830" s="6" t="s">
        <v>38</v>
      </c>
      <c r="V830" s="6" t="s">
        <v>39</v>
      </c>
      <c r="W830" s="7">
        <v>20000000</v>
      </c>
      <c r="X830" s="6">
        <v>2008</v>
      </c>
      <c r="Y830" s="6">
        <v>11000</v>
      </c>
      <c r="Z830" s="6">
        <v>7.5</v>
      </c>
      <c r="AA830" s="6">
        <v>1.85</v>
      </c>
      <c r="AB830" s="6">
        <v>0</v>
      </c>
      <c r="AC830" s="7">
        <f>Table13[[#This Row],[gross]]-Table13[[#This Row],[budget]]</f>
        <v>13422556</v>
      </c>
    </row>
    <row r="831" spans="1:29" ht="12.75">
      <c r="A831" s="6" t="s">
        <v>28</v>
      </c>
      <c r="B831" s="6" t="s">
        <v>17642</v>
      </c>
      <c r="C831" s="6">
        <v>28</v>
      </c>
      <c r="D831" s="6">
        <v>77</v>
      </c>
      <c r="E831" s="6">
        <v>0</v>
      </c>
      <c r="F831" s="6">
        <v>73</v>
      </c>
      <c r="G831" s="6" t="s">
        <v>17643</v>
      </c>
      <c r="H831" s="6">
        <v>2000</v>
      </c>
      <c r="I831" s="7">
        <v>19421271</v>
      </c>
      <c r="J831" s="6" t="s">
        <v>2966</v>
      </c>
      <c r="K831" s="6" t="s">
        <v>1986</v>
      </c>
      <c r="L831" s="6" t="s">
        <v>17644</v>
      </c>
      <c r="M831" s="6">
        <v>2448</v>
      </c>
      <c r="N831" s="6">
        <v>2908</v>
      </c>
      <c r="O831" s="6" t="s">
        <v>17645</v>
      </c>
      <c r="P831" s="6">
        <v>1</v>
      </c>
      <c r="Q831" s="6" t="s">
        <v>17646</v>
      </c>
      <c r="R831" s="6" t="s">
        <v>17647</v>
      </c>
      <c r="S831" s="6">
        <v>18</v>
      </c>
      <c r="T831" s="6" t="s">
        <v>37</v>
      </c>
      <c r="U831" s="6" t="s">
        <v>38</v>
      </c>
      <c r="V831" s="6" t="s">
        <v>277</v>
      </c>
      <c r="W831" s="7">
        <v>5000000</v>
      </c>
      <c r="X831" s="6">
        <v>1999</v>
      </c>
      <c r="Y831" s="6">
        <v>804</v>
      </c>
      <c r="Z831" s="6">
        <v>5</v>
      </c>
      <c r="AA831" s="6">
        <v>1.33</v>
      </c>
      <c r="AB831" s="6">
        <v>122</v>
      </c>
      <c r="AC831" s="7">
        <f>Table13[[#This Row],[gross]]-Table13[[#This Row],[budget]]</f>
        <v>14421271</v>
      </c>
    </row>
    <row r="832" spans="1:29" ht="12.75">
      <c r="A832" s="6" t="s">
        <v>28</v>
      </c>
      <c r="B832" s="6" t="s">
        <v>21346</v>
      </c>
      <c r="C832" s="6">
        <v>12</v>
      </c>
      <c r="D832" s="6">
        <v>88</v>
      </c>
      <c r="E832" s="6">
        <v>0</v>
      </c>
      <c r="F832" s="6">
        <v>3</v>
      </c>
      <c r="G832" s="6" t="s">
        <v>21347</v>
      </c>
      <c r="H832" s="6">
        <v>268</v>
      </c>
      <c r="I832" s="7">
        <v>58936</v>
      </c>
      <c r="J832" s="6" t="s">
        <v>6419</v>
      </c>
      <c r="K832" s="6" t="s">
        <v>21348</v>
      </c>
      <c r="L832" s="6" t="s">
        <v>21349</v>
      </c>
      <c r="M832" s="6">
        <v>91</v>
      </c>
      <c r="N832" s="6">
        <v>318</v>
      </c>
      <c r="O832" s="6" t="s">
        <v>21350</v>
      </c>
      <c r="P832" s="6">
        <v>0</v>
      </c>
      <c r="Q832" s="6" t="s">
        <v>21351</v>
      </c>
      <c r="R832" s="6" t="s">
        <v>21352</v>
      </c>
      <c r="S832" s="6">
        <v>4</v>
      </c>
      <c r="T832" s="6" t="s">
        <v>37</v>
      </c>
      <c r="U832" s="6" t="s">
        <v>38</v>
      </c>
      <c r="V832" s="6" t="s">
        <v>585</v>
      </c>
      <c r="W832" s="7">
        <v>1200000</v>
      </c>
      <c r="X832" s="6">
        <v>2001</v>
      </c>
      <c r="Y832" s="6">
        <v>44</v>
      </c>
      <c r="Z832" s="6">
        <v>6.1</v>
      </c>
      <c r="AA832" s="6">
        <v>1.78</v>
      </c>
      <c r="AB832" s="6">
        <v>27</v>
      </c>
      <c r="AC832" s="7">
        <f>Table13[[#This Row],[gross]]-Table13[[#This Row],[budget]]</f>
        <v>-1141064</v>
      </c>
    </row>
    <row r="833" spans="1:29" ht="12.75">
      <c r="A833" s="6" t="s">
        <v>28</v>
      </c>
      <c r="B833" s="6" t="s">
        <v>16198</v>
      </c>
      <c r="C833" s="6">
        <v>74</v>
      </c>
      <c r="D833" s="6">
        <v>108</v>
      </c>
      <c r="E833" s="6">
        <v>12</v>
      </c>
      <c r="F833" s="6">
        <v>710</v>
      </c>
      <c r="G833" s="6" t="s">
        <v>10436</v>
      </c>
      <c r="H833" s="6">
        <v>2000</v>
      </c>
      <c r="I833" s="7">
        <v>568695</v>
      </c>
      <c r="J833" s="6" t="s">
        <v>8921</v>
      </c>
      <c r="K833" s="6" t="s">
        <v>2376</v>
      </c>
      <c r="L833" s="6" t="s">
        <v>16199</v>
      </c>
      <c r="M833" s="6">
        <v>16617</v>
      </c>
      <c r="N833" s="6">
        <v>3921</v>
      </c>
      <c r="O833" s="6" t="s">
        <v>3287</v>
      </c>
      <c r="P833" s="6">
        <v>2</v>
      </c>
      <c r="Q833" s="6" t="s">
        <v>16200</v>
      </c>
      <c r="R833" s="6" t="s">
        <v>16201</v>
      </c>
      <c r="S833" s="6">
        <v>110</v>
      </c>
      <c r="T833" s="6" t="s">
        <v>37</v>
      </c>
      <c r="U833" s="6" t="s">
        <v>38</v>
      </c>
      <c r="V833" s="6" t="s">
        <v>585</v>
      </c>
      <c r="W833" s="7">
        <v>8000000</v>
      </c>
      <c r="X833" s="6">
        <v>2005</v>
      </c>
      <c r="Y833" s="6">
        <v>844</v>
      </c>
      <c r="Z833" s="6">
        <v>6.5</v>
      </c>
      <c r="AA833" s="6">
        <v>2.35</v>
      </c>
      <c r="AB833" s="6">
        <v>412</v>
      </c>
      <c r="AC833" s="7">
        <f>Table13[[#This Row],[gross]]-Table13[[#This Row],[budget]]</f>
        <v>-7431305</v>
      </c>
    </row>
    <row r="834" spans="1:29" ht="12.75">
      <c r="A834" s="6" t="s">
        <v>28</v>
      </c>
      <c r="B834" s="6" t="s">
        <v>198</v>
      </c>
      <c r="C834" s="6">
        <v>61</v>
      </c>
      <c r="D834" s="6">
        <v>87</v>
      </c>
      <c r="E834" s="6">
        <v>129</v>
      </c>
      <c r="F834" s="6">
        <v>560</v>
      </c>
      <c r="G834" s="6" t="s">
        <v>190</v>
      </c>
      <c r="H834" s="6">
        <v>979</v>
      </c>
      <c r="I834" s="7">
        <v>64172251</v>
      </c>
      <c r="J834" s="6" t="s">
        <v>2786</v>
      </c>
      <c r="K834" s="6" t="s">
        <v>1653</v>
      </c>
      <c r="L834" s="6" t="s">
        <v>8210</v>
      </c>
      <c r="M834" s="6">
        <v>19079</v>
      </c>
      <c r="N834" s="6">
        <v>2911</v>
      </c>
      <c r="O834" s="6" t="s">
        <v>2251</v>
      </c>
      <c r="P834" s="6">
        <v>1</v>
      </c>
      <c r="Q834" s="6" t="s">
        <v>8211</v>
      </c>
      <c r="R834" s="6" t="s">
        <v>8212</v>
      </c>
      <c r="S834" s="6">
        <v>122</v>
      </c>
      <c r="T834" s="6" t="s">
        <v>37</v>
      </c>
      <c r="U834" s="6" t="s">
        <v>38</v>
      </c>
      <c r="V834" s="6" t="s">
        <v>39</v>
      </c>
      <c r="W834" s="7">
        <v>30000000</v>
      </c>
      <c r="X834" s="6">
        <v>2001</v>
      </c>
      <c r="Y834" s="6">
        <v>891</v>
      </c>
      <c r="Z834" s="6">
        <v>5.4</v>
      </c>
      <c r="AA834" s="6">
        <v>1.85</v>
      </c>
      <c r="AB834" s="6">
        <v>602</v>
      </c>
      <c r="AC834" s="7">
        <f>Table13[[#This Row],[gross]]-Table13[[#This Row],[budget]]</f>
        <v>34172251</v>
      </c>
    </row>
    <row r="835" spans="1:29" ht="12.75">
      <c r="A835" s="6" t="s">
        <v>28</v>
      </c>
      <c r="B835" s="6" t="s">
        <v>15645</v>
      </c>
      <c r="C835" s="6">
        <v>64</v>
      </c>
      <c r="D835" s="6">
        <v>91</v>
      </c>
      <c r="E835" s="6">
        <v>0</v>
      </c>
      <c r="F835" s="6">
        <v>407</v>
      </c>
      <c r="G835" s="6" t="s">
        <v>14538</v>
      </c>
      <c r="H835" s="6">
        <v>3000</v>
      </c>
      <c r="I835" s="7">
        <v>20035310</v>
      </c>
      <c r="J835" s="6" t="s">
        <v>1415</v>
      </c>
      <c r="K835" s="6" t="s">
        <v>982</v>
      </c>
      <c r="L835" s="6" t="s">
        <v>15646</v>
      </c>
      <c r="M835" s="6">
        <v>12324</v>
      </c>
      <c r="N835" s="6">
        <v>4409</v>
      </c>
      <c r="O835" s="6" t="s">
        <v>10020</v>
      </c>
      <c r="P835" s="6">
        <v>1</v>
      </c>
      <c r="Q835" s="6" t="s">
        <v>15647</v>
      </c>
      <c r="R835" s="6" t="s">
        <v>15648</v>
      </c>
      <c r="S835" s="6">
        <v>173</v>
      </c>
      <c r="T835" s="6" t="s">
        <v>37</v>
      </c>
      <c r="U835" s="6" t="s">
        <v>38</v>
      </c>
      <c r="V835" s="6" t="s">
        <v>39</v>
      </c>
      <c r="W835" s="7">
        <v>9000000</v>
      </c>
      <c r="X835" s="6">
        <v>2000</v>
      </c>
      <c r="Y835" s="6">
        <v>683</v>
      </c>
      <c r="Z835" s="6">
        <v>4.9000000000000004</v>
      </c>
      <c r="AA835" s="6">
        <v>1.85</v>
      </c>
      <c r="AB835" s="6">
        <v>580</v>
      </c>
      <c r="AC835" s="7">
        <f>Table13[[#This Row],[gross]]-Table13[[#This Row],[budget]]</f>
        <v>11035310</v>
      </c>
    </row>
    <row r="836" spans="1:29" ht="12.75">
      <c r="A836" s="6" t="s">
        <v>28</v>
      </c>
      <c r="B836" s="6" t="s">
        <v>2952</v>
      </c>
      <c r="C836" s="6">
        <v>192</v>
      </c>
      <c r="D836" s="6">
        <v>178</v>
      </c>
      <c r="E836" s="6">
        <v>101</v>
      </c>
      <c r="F836" s="6">
        <v>471</v>
      </c>
      <c r="G836" s="6" t="s">
        <v>13624</v>
      </c>
      <c r="H836" s="6">
        <v>918</v>
      </c>
      <c r="I836" s="7">
        <v>5501940</v>
      </c>
      <c r="J836" s="6" t="s">
        <v>3241</v>
      </c>
      <c r="K836" s="6" t="s">
        <v>206</v>
      </c>
      <c r="L836" s="6" t="s">
        <v>13625</v>
      </c>
      <c r="M836" s="6">
        <v>248354</v>
      </c>
      <c r="N836" s="6">
        <v>2334</v>
      </c>
      <c r="O836" s="6" t="s">
        <v>7125</v>
      </c>
      <c r="P836" s="6">
        <v>0</v>
      </c>
      <c r="Q836" s="6" t="s">
        <v>13626</v>
      </c>
      <c r="R836" s="6" t="s">
        <v>13627</v>
      </c>
      <c r="S836" s="6">
        <v>564</v>
      </c>
      <c r="T836" s="6" t="s">
        <v>8731</v>
      </c>
      <c r="U836" s="6" t="s">
        <v>767</v>
      </c>
      <c r="V836" s="6" t="s">
        <v>585</v>
      </c>
      <c r="W836" s="7">
        <v>13500000</v>
      </c>
      <c r="X836" s="6">
        <v>2004</v>
      </c>
      <c r="Y836" s="6">
        <v>653</v>
      </c>
      <c r="Z836" s="6">
        <v>8.3000000000000007</v>
      </c>
      <c r="AA836" s="6">
        <v>1.85</v>
      </c>
      <c r="AB836" s="6">
        <v>14000</v>
      </c>
      <c r="AC836" s="7">
        <f>Table13[[#This Row],[gross]]-Table13[[#This Row],[budget]]</f>
        <v>-7998060</v>
      </c>
    </row>
    <row r="837" spans="1:29" ht="12.75">
      <c r="A837" s="6" t="s">
        <v>28</v>
      </c>
      <c r="B837" s="6" t="s">
        <v>3233</v>
      </c>
      <c r="C837" s="6">
        <v>91</v>
      </c>
      <c r="D837" s="6">
        <v>87</v>
      </c>
      <c r="E837" s="6">
        <v>41</v>
      </c>
      <c r="F837" s="6">
        <v>574</v>
      </c>
      <c r="G837" s="6" t="s">
        <v>1655</v>
      </c>
      <c r="H837" s="6">
        <v>1000</v>
      </c>
      <c r="I837" s="7">
        <v>112950721</v>
      </c>
      <c r="J837" s="6" t="s">
        <v>515</v>
      </c>
      <c r="K837" s="6" t="s">
        <v>3234</v>
      </c>
      <c r="L837" s="6" t="s">
        <v>3235</v>
      </c>
      <c r="M837" s="6">
        <v>33884</v>
      </c>
      <c r="N837" s="6">
        <v>3287</v>
      </c>
      <c r="O837" s="6" t="s">
        <v>3236</v>
      </c>
      <c r="P837" s="6">
        <v>0</v>
      </c>
      <c r="Q837" s="6" t="s">
        <v>3237</v>
      </c>
      <c r="R837" s="6" t="s">
        <v>3238</v>
      </c>
      <c r="S837" s="6">
        <v>79</v>
      </c>
      <c r="T837" s="6" t="s">
        <v>37</v>
      </c>
      <c r="U837" s="6" t="s">
        <v>38</v>
      </c>
      <c r="V837" s="6" t="s">
        <v>95</v>
      </c>
      <c r="W837" s="7">
        <v>72000000</v>
      </c>
      <c r="X837" s="6">
        <v>2001</v>
      </c>
      <c r="Y837" s="6">
        <v>692</v>
      </c>
      <c r="Z837" s="6">
        <v>4.5999999999999996</v>
      </c>
      <c r="AA837" s="6">
        <v>2.35</v>
      </c>
      <c r="AB837" s="6">
        <v>266</v>
      </c>
      <c r="AC837" s="7">
        <f>Table13[[#This Row],[gross]]-Table13[[#This Row],[budget]]</f>
        <v>40950721</v>
      </c>
    </row>
    <row r="838" spans="1:29" ht="12.75">
      <c r="A838" s="6" t="s">
        <v>28</v>
      </c>
      <c r="B838" s="6" t="s">
        <v>5689</v>
      </c>
      <c r="C838" s="6">
        <v>184</v>
      </c>
      <c r="D838" s="6">
        <v>110</v>
      </c>
      <c r="E838" s="6">
        <v>92</v>
      </c>
      <c r="F838" s="6">
        <v>177</v>
      </c>
      <c r="G838" s="6" t="s">
        <v>21532</v>
      </c>
      <c r="H838" s="6">
        <v>650</v>
      </c>
      <c r="I838" s="7">
        <v>16067035</v>
      </c>
      <c r="J838" s="6" t="s">
        <v>50</v>
      </c>
      <c r="K838" s="6" t="s">
        <v>21533</v>
      </c>
      <c r="L838" s="6" t="s">
        <v>21534</v>
      </c>
      <c r="M838" s="6">
        <v>116642</v>
      </c>
      <c r="N838" s="6">
        <v>1421</v>
      </c>
      <c r="O838" s="6" t="s">
        <v>4827</v>
      </c>
      <c r="P838" s="6">
        <v>4</v>
      </c>
      <c r="Q838" s="6" t="s">
        <v>21535</v>
      </c>
      <c r="R838" s="6" t="s">
        <v>21536</v>
      </c>
      <c r="S838" s="6">
        <v>389</v>
      </c>
      <c r="T838" s="6" t="s">
        <v>37</v>
      </c>
      <c r="U838" s="6" t="s">
        <v>56</v>
      </c>
      <c r="V838" s="6" t="s">
        <v>6036</v>
      </c>
      <c r="W838" s="7">
        <v>1100000</v>
      </c>
      <c r="X838" s="6">
        <v>1962</v>
      </c>
      <c r="Y838" s="6">
        <v>275</v>
      </c>
      <c r="Z838" s="6">
        <v>7.3</v>
      </c>
      <c r="AA838" s="6">
        <v>1.37</v>
      </c>
      <c r="AB838" s="6">
        <v>5000</v>
      </c>
      <c r="AC838" s="7">
        <f>Table13[[#This Row],[gross]]-Table13[[#This Row],[budget]]</f>
        <v>14967035</v>
      </c>
    </row>
    <row r="839" spans="1:29" ht="12.75">
      <c r="A839" s="6" t="s">
        <v>28</v>
      </c>
      <c r="B839" s="6" t="s">
        <v>5486</v>
      </c>
      <c r="C839" s="6">
        <v>122</v>
      </c>
      <c r="D839" s="6">
        <v>99</v>
      </c>
      <c r="E839" s="6">
        <v>71</v>
      </c>
      <c r="F839" s="6">
        <v>1000</v>
      </c>
      <c r="G839" s="6" t="s">
        <v>5056</v>
      </c>
      <c r="H839" s="6">
        <v>18000</v>
      </c>
      <c r="I839" s="7">
        <v>33000377</v>
      </c>
      <c r="J839" s="6" t="s">
        <v>8945</v>
      </c>
      <c r="K839" s="6" t="s">
        <v>641</v>
      </c>
      <c r="L839" s="6" t="s">
        <v>8946</v>
      </c>
      <c r="M839" s="6">
        <v>27378</v>
      </c>
      <c r="N839" s="6">
        <v>23344</v>
      </c>
      <c r="O839" s="6" t="s">
        <v>8947</v>
      </c>
      <c r="P839" s="6">
        <v>0</v>
      </c>
      <c r="Q839" s="6" t="s">
        <v>8948</v>
      </c>
      <c r="R839" s="6" t="s">
        <v>8949</v>
      </c>
      <c r="S839" s="6">
        <v>365</v>
      </c>
      <c r="T839" s="6" t="s">
        <v>37</v>
      </c>
      <c r="U839" s="6" t="s">
        <v>38</v>
      </c>
      <c r="V839" s="6" t="s">
        <v>585</v>
      </c>
      <c r="W839" s="7">
        <v>28000000</v>
      </c>
      <c r="X839" s="6">
        <v>2000</v>
      </c>
      <c r="Y839" s="6">
        <v>1000</v>
      </c>
      <c r="Z839" s="6">
        <v>4.9000000000000004</v>
      </c>
      <c r="AA839" s="6">
        <v>2.35</v>
      </c>
      <c r="AB839" s="6">
        <v>0</v>
      </c>
      <c r="AC839" s="7">
        <f>Table13[[#This Row],[gross]]-Table13[[#This Row],[budget]]</f>
        <v>5000377</v>
      </c>
    </row>
    <row r="840" spans="1:29" ht="12.75">
      <c r="A840" s="6" t="s">
        <v>28</v>
      </c>
      <c r="B840" s="6" t="s">
        <v>3414</v>
      </c>
      <c r="C840" s="6">
        <v>261</v>
      </c>
      <c r="D840" s="6">
        <v>92</v>
      </c>
      <c r="E840" s="6">
        <v>28</v>
      </c>
      <c r="F840" s="6">
        <v>423</v>
      </c>
      <c r="G840" s="6" t="s">
        <v>3415</v>
      </c>
      <c r="H840" s="6">
        <v>3000</v>
      </c>
      <c r="I840" s="7">
        <v>55942830</v>
      </c>
      <c r="J840" s="6" t="s">
        <v>3416</v>
      </c>
      <c r="K840" s="6" t="s">
        <v>730</v>
      </c>
      <c r="L840" s="6" t="s">
        <v>3417</v>
      </c>
      <c r="M840" s="6">
        <v>138582</v>
      </c>
      <c r="N840" s="6">
        <v>5178</v>
      </c>
      <c r="O840" s="6" t="s">
        <v>3418</v>
      </c>
      <c r="P840" s="6">
        <v>1</v>
      </c>
      <c r="Q840" s="6" t="s">
        <v>3419</v>
      </c>
      <c r="R840" s="6" t="s">
        <v>3420</v>
      </c>
      <c r="S840" s="6">
        <v>423</v>
      </c>
      <c r="T840" s="6" t="s">
        <v>37</v>
      </c>
      <c r="U840" s="6" t="s">
        <v>38</v>
      </c>
      <c r="V840" s="6" t="s">
        <v>39</v>
      </c>
      <c r="W840" s="7">
        <v>70000000</v>
      </c>
      <c r="X840" s="6">
        <v>2014</v>
      </c>
      <c r="Y840" s="6">
        <v>692</v>
      </c>
      <c r="Z840" s="6">
        <v>6.3</v>
      </c>
      <c r="AA840" s="6">
        <v>2.35</v>
      </c>
      <c r="AB840" s="6">
        <v>37000</v>
      </c>
      <c r="AC840" s="7">
        <f>Table13[[#This Row],[gross]]-Table13[[#This Row],[budget]]</f>
        <v>-14057170</v>
      </c>
    </row>
    <row r="841" spans="1:29" ht="12.75">
      <c r="A841" s="6" t="s">
        <v>747</v>
      </c>
      <c r="B841" s="6" t="s">
        <v>21445</v>
      </c>
      <c r="C841" s="6">
        <v>58</v>
      </c>
      <c r="D841" s="6">
        <v>73</v>
      </c>
      <c r="E841" s="6">
        <v>126</v>
      </c>
      <c r="F841" s="6">
        <v>3</v>
      </c>
      <c r="G841" s="6" t="s">
        <v>21446</v>
      </c>
      <c r="H841" s="6">
        <v>14</v>
      </c>
      <c r="I841" s="7">
        <v>39659</v>
      </c>
      <c r="J841" s="6" t="s">
        <v>21447</v>
      </c>
      <c r="K841" s="6" t="s">
        <v>21448</v>
      </c>
      <c r="L841" s="6" t="s">
        <v>21449</v>
      </c>
      <c r="M841" s="6">
        <v>1555</v>
      </c>
      <c r="N841" s="6">
        <v>21</v>
      </c>
      <c r="O841" s="6" t="s">
        <v>21450</v>
      </c>
      <c r="P841" s="6">
        <v>1</v>
      </c>
      <c r="Q841" s="6" t="s">
        <v>21451</v>
      </c>
      <c r="R841" s="6" t="s">
        <v>21452</v>
      </c>
      <c r="S841" s="6">
        <v>32</v>
      </c>
      <c r="T841" s="6" t="s">
        <v>37</v>
      </c>
      <c r="U841" s="6" t="s">
        <v>268</v>
      </c>
      <c r="W841" s="7">
        <v>1600000</v>
      </c>
      <c r="X841" s="6">
        <v>2002</v>
      </c>
      <c r="Y841" s="6">
        <v>4</v>
      </c>
      <c r="Z841" s="6">
        <v>7</v>
      </c>
      <c r="AA841" s="6">
        <v>1.85</v>
      </c>
      <c r="AB841" s="6">
        <v>131</v>
      </c>
      <c r="AC841" s="7">
        <f>Table13[[#This Row],[gross]]-Table13[[#This Row],[budget]]</f>
        <v>-1560341</v>
      </c>
    </row>
    <row r="842" spans="1:29" ht="12.75">
      <c r="A842" s="6" t="s">
        <v>28</v>
      </c>
      <c r="B842" s="6" t="s">
        <v>2698</v>
      </c>
      <c r="C842" s="6">
        <v>159</v>
      </c>
      <c r="D842" s="6">
        <v>110</v>
      </c>
      <c r="E842" s="6">
        <v>425</v>
      </c>
      <c r="F842" s="6">
        <v>148</v>
      </c>
      <c r="G842" s="6" t="s">
        <v>1646</v>
      </c>
      <c r="H842" s="6">
        <v>3000</v>
      </c>
      <c r="I842" s="7">
        <v>28831145</v>
      </c>
      <c r="J842" s="6" t="s">
        <v>3794</v>
      </c>
      <c r="K842" s="6" t="s">
        <v>750</v>
      </c>
      <c r="L842" s="6" t="s">
        <v>9856</v>
      </c>
      <c r="M842" s="6">
        <v>39357</v>
      </c>
      <c r="N842" s="6">
        <v>3757</v>
      </c>
      <c r="O842" s="6" t="s">
        <v>9857</v>
      </c>
      <c r="P842" s="6">
        <v>1</v>
      </c>
      <c r="Q842" s="6" t="s">
        <v>9858</v>
      </c>
      <c r="R842" s="6" t="s">
        <v>9859</v>
      </c>
      <c r="S842" s="6">
        <v>113</v>
      </c>
      <c r="T842" s="6" t="s">
        <v>37</v>
      </c>
      <c r="U842" s="6" t="s">
        <v>38</v>
      </c>
      <c r="V842" s="6" t="s">
        <v>585</v>
      </c>
      <c r="W842" s="7">
        <v>25000000</v>
      </c>
      <c r="X842" s="6">
        <v>2014</v>
      </c>
      <c r="Y842" s="6">
        <v>466</v>
      </c>
      <c r="Z842" s="6">
        <v>6.8</v>
      </c>
      <c r="AA842" s="6">
        <v>2.35</v>
      </c>
      <c r="AB842" s="6">
        <v>14000</v>
      </c>
      <c r="AC842" s="7">
        <f>Table13[[#This Row],[gross]]-Table13[[#This Row],[budget]]</f>
        <v>3831145</v>
      </c>
    </row>
    <row r="843" spans="1:29" ht="12.75">
      <c r="A843" s="6" t="s">
        <v>28</v>
      </c>
      <c r="B843" s="6" t="s">
        <v>79</v>
      </c>
      <c r="C843" s="6">
        <v>397</v>
      </c>
      <c r="D843" s="6">
        <v>99</v>
      </c>
      <c r="E843" s="6">
        <v>0</v>
      </c>
      <c r="F843" s="6">
        <v>828</v>
      </c>
      <c r="G843" s="6" t="s">
        <v>3385</v>
      </c>
      <c r="H843" s="6">
        <v>2000</v>
      </c>
      <c r="I843" s="7">
        <v>42057340</v>
      </c>
      <c r="J843" s="6" t="s">
        <v>5544</v>
      </c>
      <c r="K843" s="6" t="s">
        <v>4272</v>
      </c>
      <c r="L843" s="6" t="s">
        <v>8348</v>
      </c>
      <c r="M843" s="6">
        <v>158354</v>
      </c>
      <c r="N843" s="6">
        <v>5642</v>
      </c>
      <c r="O843" s="6" t="s">
        <v>6118</v>
      </c>
      <c r="P843" s="6">
        <v>0</v>
      </c>
      <c r="Q843" s="6" t="s">
        <v>8349</v>
      </c>
      <c r="R843" s="6" t="s">
        <v>8350</v>
      </c>
      <c r="S843" s="6">
        <v>691</v>
      </c>
      <c r="T843" s="6" t="s">
        <v>37</v>
      </c>
      <c r="U843" s="6" t="s">
        <v>38</v>
      </c>
      <c r="V843" s="6" t="s">
        <v>39</v>
      </c>
      <c r="W843" s="7">
        <v>30000000</v>
      </c>
      <c r="X843" s="6">
        <v>2009</v>
      </c>
      <c r="Y843" s="6">
        <v>1000</v>
      </c>
      <c r="Z843" s="6">
        <v>6.6</v>
      </c>
      <c r="AA843" s="6">
        <v>2.35</v>
      </c>
      <c r="AB843" s="6">
        <v>11000</v>
      </c>
      <c r="AC843" s="7">
        <f>Table13[[#This Row],[gross]]-Table13[[#This Row],[budget]]</f>
        <v>12057340</v>
      </c>
    </row>
    <row r="844" spans="1:29" ht="12.75">
      <c r="A844" s="6" t="s">
        <v>28</v>
      </c>
      <c r="B844" s="6" t="s">
        <v>3873</v>
      </c>
      <c r="C844" s="6">
        <v>68</v>
      </c>
      <c r="D844" s="6">
        <v>103</v>
      </c>
      <c r="E844" s="6">
        <v>10</v>
      </c>
      <c r="F844" s="6">
        <v>7</v>
      </c>
      <c r="G844" s="6" t="s">
        <v>3874</v>
      </c>
      <c r="H844" s="6">
        <v>21</v>
      </c>
      <c r="I844" s="7">
        <v>72413</v>
      </c>
      <c r="J844" s="6" t="s">
        <v>189</v>
      </c>
      <c r="K844" s="6" t="s">
        <v>3875</v>
      </c>
      <c r="L844" s="6" t="s">
        <v>3876</v>
      </c>
      <c r="M844" s="6">
        <v>11584</v>
      </c>
      <c r="N844" s="6">
        <v>58</v>
      </c>
      <c r="O844" s="6" t="s">
        <v>3877</v>
      </c>
      <c r="P844" s="6">
        <v>3</v>
      </c>
      <c r="Q844" s="6" t="s">
        <v>3878</v>
      </c>
      <c r="R844" s="6" t="s">
        <v>3879</v>
      </c>
      <c r="S844" s="6">
        <v>86</v>
      </c>
      <c r="T844" s="6" t="s">
        <v>1946</v>
      </c>
      <c r="U844" s="6" t="s">
        <v>892</v>
      </c>
      <c r="V844" s="6" t="s">
        <v>585</v>
      </c>
      <c r="W844" s="7">
        <v>65000000</v>
      </c>
      <c r="X844" s="6">
        <v>2015</v>
      </c>
      <c r="Y844" s="6">
        <v>18</v>
      </c>
      <c r="Z844" s="6">
        <v>6.1</v>
      </c>
      <c r="AA844" s="6">
        <v>2.35</v>
      </c>
      <c r="AB844" s="6">
        <v>0</v>
      </c>
      <c r="AC844" s="7">
        <f>Table13[[#This Row],[gross]]-Table13[[#This Row],[budget]]</f>
        <v>-64927587</v>
      </c>
    </row>
    <row r="845" spans="1:29" ht="12.75">
      <c r="A845" s="6" t="s">
        <v>28</v>
      </c>
      <c r="B845" s="6" t="s">
        <v>7997</v>
      </c>
      <c r="C845" s="6">
        <v>93</v>
      </c>
      <c r="D845" s="6">
        <v>107</v>
      </c>
      <c r="E845" s="6">
        <v>26</v>
      </c>
      <c r="F845" s="6">
        <v>535</v>
      </c>
      <c r="G845" s="6" t="s">
        <v>7262</v>
      </c>
      <c r="H845" s="6">
        <v>889</v>
      </c>
      <c r="I845" s="7">
        <v>10956379</v>
      </c>
      <c r="J845" s="6" t="s">
        <v>7998</v>
      </c>
      <c r="K845" s="6" t="s">
        <v>4358</v>
      </c>
      <c r="L845" s="6" t="s">
        <v>7999</v>
      </c>
      <c r="M845" s="6">
        <v>21506</v>
      </c>
      <c r="N845" s="6">
        <v>3274</v>
      </c>
      <c r="O845" s="6" t="s">
        <v>4603</v>
      </c>
      <c r="P845" s="6">
        <v>0</v>
      </c>
      <c r="Q845" s="6" t="s">
        <v>8000</v>
      </c>
      <c r="R845" s="6" t="s">
        <v>8001</v>
      </c>
      <c r="S845" s="6">
        <v>364</v>
      </c>
      <c r="T845" s="6" t="s">
        <v>37</v>
      </c>
      <c r="U845" s="6" t="s">
        <v>5694</v>
      </c>
      <c r="V845" s="6" t="s">
        <v>39</v>
      </c>
      <c r="W845" s="7">
        <v>35000000</v>
      </c>
      <c r="X845" s="6">
        <v>2007</v>
      </c>
      <c r="Y845" s="6">
        <v>618</v>
      </c>
      <c r="Z845" s="6">
        <v>3.6</v>
      </c>
      <c r="AA845" s="6">
        <v>2.35</v>
      </c>
      <c r="AB845" s="6">
        <v>0</v>
      </c>
      <c r="AC845" s="7">
        <f>Table13[[#This Row],[gross]]-Table13[[#This Row],[budget]]</f>
        <v>-24043621</v>
      </c>
    </row>
    <row r="846" spans="1:29" ht="12.75">
      <c r="A846" s="6" t="s">
        <v>28</v>
      </c>
      <c r="B846" s="6" t="s">
        <v>5495</v>
      </c>
      <c r="C846" s="6">
        <v>130</v>
      </c>
      <c r="D846" s="6">
        <v>100</v>
      </c>
      <c r="E846" s="6">
        <v>70</v>
      </c>
      <c r="F846" s="6">
        <v>99</v>
      </c>
      <c r="G846" s="6" t="s">
        <v>8603</v>
      </c>
      <c r="H846" s="6">
        <v>473</v>
      </c>
      <c r="I846" s="7">
        <v>9353573</v>
      </c>
      <c r="J846" s="6" t="s">
        <v>262</v>
      </c>
      <c r="K846" s="6" t="s">
        <v>6533</v>
      </c>
      <c r="L846" s="6" t="s">
        <v>8604</v>
      </c>
      <c r="M846" s="6">
        <v>56451</v>
      </c>
      <c r="N846" s="6">
        <v>1100</v>
      </c>
      <c r="O846" s="6" t="s">
        <v>3140</v>
      </c>
      <c r="P846" s="6">
        <v>0</v>
      </c>
      <c r="Q846" s="6" t="s">
        <v>8605</v>
      </c>
      <c r="R846" s="6" t="s">
        <v>8606</v>
      </c>
      <c r="S846" s="6">
        <v>524</v>
      </c>
      <c r="T846" s="6" t="s">
        <v>37</v>
      </c>
      <c r="U846" s="6" t="s">
        <v>38</v>
      </c>
      <c r="V846" s="6" t="s">
        <v>95</v>
      </c>
      <c r="W846" s="7">
        <v>45000000</v>
      </c>
      <c r="X846" s="6">
        <v>2009</v>
      </c>
      <c r="Y846" s="6">
        <v>315</v>
      </c>
      <c r="Z846" s="6">
        <v>2.7</v>
      </c>
      <c r="AA846" s="6">
        <v>2.35</v>
      </c>
      <c r="AB846" s="6">
        <v>0</v>
      </c>
      <c r="AC846" s="7">
        <f>Table13[[#This Row],[gross]]-Table13[[#This Row],[budget]]</f>
        <v>-35646427</v>
      </c>
    </row>
    <row r="847" spans="1:29" ht="12.75">
      <c r="A847" s="6" t="s">
        <v>28</v>
      </c>
      <c r="B847" s="6" t="s">
        <v>514</v>
      </c>
      <c r="C847" s="6">
        <v>117</v>
      </c>
      <c r="D847" s="6">
        <v>104</v>
      </c>
      <c r="E847" s="6">
        <v>293</v>
      </c>
      <c r="F847" s="6">
        <v>256</v>
      </c>
      <c r="G847" s="6" t="s">
        <v>4336</v>
      </c>
      <c r="H847" s="6">
        <v>780</v>
      </c>
      <c r="I847" s="7">
        <v>30063805</v>
      </c>
      <c r="J847" s="6" t="s">
        <v>4337</v>
      </c>
      <c r="K847" s="6" t="s">
        <v>1045</v>
      </c>
      <c r="L847" s="6" t="s">
        <v>4338</v>
      </c>
      <c r="M847" s="6">
        <v>31788</v>
      </c>
      <c r="N847" s="6">
        <v>2109</v>
      </c>
      <c r="O847" s="6" t="s">
        <v>925</v>
      </c>
      <c r="P847" s="6">
        <v>0</v>
      </c>
      <c r="Q847" s="6" t="s">
        <v>4339</v>
      </c>
      <c r="R847" s="6" t="s">
        <v>4340</v>
      </c>
      <c r="S847" s="6">
        <v>243</v>
      </c>
      <c r="T847" s="6" t="s">
        <v>37</v>
      </c>
      <c r="U847" s="6" t="s">
        <v>38</v>
      </c>
      <c r="V847" s="6" t="s">
        <v>39</v>
      </c>
      <c r="W847" s="7">
        <v>60000000</v>
      </c>
      <c r="X847" s="6">
        <v>2002</v>
      </c>
      <c r="Y847" s="6">
        <v>265</v>
      </c>
      <c r="Z847" s="6">
        <v>6.1</v>
      </c>
      <c r="AA847" s="6">
        <v>2.35</v>
      </c>
      <c r="AB847" s="6">
        <v>0</v>
      </c>
      <c r="AC847" s="7">
        <f>Table13[[#This Row],[gross]]-Table13[[#This Row],[budget]]</f>
        <v>-29936195</v>
      </c>
    </row>
    <row r="848" spans="1:29" ht="12.75">
      <c r="A848" s="6" t="s">
        <v>28</v>
      </c>
      <c r="B848" s="6" t="s">
        <v>499</v>
      </c>
      <c r="C848" s="6">
        <v>60</v>
      </c>
      <c r="D848" s="6">
        <v>103</v>
      </c>
      <c r="E848" s="6">
        <v>357</v>
      </c>
      <c r="F848" s="6">
        <v>40</v>
      </c>
      <c r="G848" s="6" t="s">
        <v>4521</v>
      </c>
      <c r="H848" s="6">
        <v>2000</v>
      </c>
      <c r="I848" s="7">
        <v>51317350</v>
      </c>
      <c r="J848" s="6" t="s">
        <v>42</v>
      </c>
      <c r="K848" s="6" t="s">
        <v>536</v>
      </c>
      <c r="L848" s="6" t="s">
        <v>4522</v>
      </c>
      <c r="M848" s="6">
        <v>78343</v>
      </c>
      <c r="N848" s="6">
        <v>2710</v>
      </c>
      <c r="O848" s="6" t="s">
        <v>4523</v>
      </c>
      <c r="P848" s="6">
        <v>0</v>
      </c>
      <c r="Q848" s="6" t="s">
        <v>4524</v>
      </c>
      <c r="R848" s="6" t="s">
        <v>4525</v>
      </c>
      <c r="S848" s="6">
        <v>139</v>
      </c>
      <c r="T848" s="6" t="s">
        <v>37</v>
      </c>
      <c r="U848" s="6" t="s">
        <v>38</v>
      </c>
      <c r="V848" s="6" t="s">
        <v>39</v>
      </c>
      <c r="W848" s="7">
        <v>57000000</v>
      </c>
      <c r="X848" s="6">
        <v>1996</v>
      </c>
      <c r="Y848" s="6">
        <v>663</v>
      </c>
      <c r="Z848" s="6">
        <v>6.4</v>
      </c>
      <c r="AA848" s="6">
        <v>2.35</v>
      </c>
      <c r="AB848" s="6">
        <v>0</v>
      </c>
      <c r="AC848" s="7">
        <f>Table13[[#This Row],[gross]]-Table13[[#This Row],[budget]]</f>
        <v>-5682650</v>
      </c>
    </row>
    <row r="849" spans="1:29" ht="12.75">
      <c r="A849" s="6" t="s">
        <v>28</v>
      </c>
      <c r="B849" s="6" t="s">
        <v>11958</v>
      </c>
      <c r="C849" s="6">
        <v>60</v>
      </c>
      <c r="D849" s="6">
        <v>108</v>
      </c>
      <c r="E849" s="6">
        <v>25</v>
      </c>
      <c r="F849" s="6">
        <v>94</v>
      </c>
      <c r="G849" s="6" t="s">
        <v>11959</v>
      </c>
      <c r="H849" s="6">
        <v>1000</v>
      </c>
      <c r="I849" s="7">
        <v>6000000</v>
      </c>
      <c r="J849" s="6" t="s">
        <v>42</v>
      </c>
      <c r="K849" s="6" t="s">
        <v>1450</v>
      </c>
      <c r="L849" s="6" t="s">
        <v>11960</v>
      </c>
      <c r="M849" s="6">
        <v>10832</v>
      </c>
      <c r="N849" s="6">
        <v>1263</v>
      </c>
      <c r="O849" s="6" t="s">
        <v>11961</v>
      </c>
      <c r="P849" s="6">
        <v>0</v>
      </c>
      <c r="Q849" s="6" t="s">
        <v>11962</v>
      </c>
      <c r="R849" s="6" t="s">
        <v>11963</v>
      </c>
      <c r="S849" s="6">
        <v>102</v>
      </c>
      <c r="T849" s="6" t="s">
        <v>37</v>
      </c>
      <c r="U849" s="6" t="s">
        <v>38</v>
      </c>
      <c r="V849" s="6" t="s">
        <v>95</v>
      </c>
      <c r="W849" s="7">
        <v>18000000</v>
      </c>
      <c r="X849" s="6">
        <v>1981</v>
      </c>
      <c r="Y849" s="6">
        <v>115</v>
      </c>
      <c r="Z849" s="6">
        <v>6.7</v>
      </c>
      <c r="AA849" s="6">
        <v>2.35</v>
      </c>
      <c r="AB849" s="6">
        <v>0</v>
      </c>
      <c r="AC849" s="7">
        <f>Table13[[#This Row],[gross]]-Table13[[#This Row],[budget]]</f>
        <v>-12000000</v>
      </c>
    </row>
    <row r="850" spans="1:29" ht="12.75">
      <c r="A850" s="6" t="s">
        <v>28</v>
      </c>
      <c r="B850" s="6" t="s">
        <v>5423</v>
      </c>
      <c r="C850" s="6">
        <v>174</v>
      </c>
      <c r="D850" s="6">
        <v>84</v>
      </c>
      <c r="E850" s="6">
        <v>260</v>
      </c>
      <c r="F850" s="6">
        <v>692</v>
      </c>
      <c r="G850" s="6" t="s">
        <v>5424</v>
      </c>
      <c r="H850" s="6">
        <v>6000</v>
      </c>
      <c r="I850" s="7">
        <v>21283440</v>
      </c>
      <c r="J850" s="6" t="s">
        <v>1924</v>
      </c>
      <c r="K850" s="6" t="s">
        <v>208</v>
      </c>
      <c r="L850" s="6" t="s">
        <v>5425</v>
      </c>
      <c r="M850" s="6">
        <v>46239</v>
      </c>
      <c r="N850" s="6">
        <v>8018</v>
      </c>
      <c r="O850" s="6" t="s">
        <v>3415</v>
      </c>
      <c r="P850" s="6">
        <v>0</v>
      </c>
      <c r="Q850" s="6" t="s">
        <v>5426</v>
      </c>
      <c r="R850" s="6" t="s">
        <v>5427</v>
      </c>
      <c r="S850" s="6">
        <v>137</v>
      </c>
      <c r="T850" s="6" t="s">
        <v>37</v>
      </c>
      <c r="U850" s="6" t="s">
        <v>38</v>
      </c>
      <c r="V850" s="6" t="s">
        <v>39</v>
      </c>
      <c r="W850" s="7">
        <v>55000000</v>
      </c>
      <c r="X850" s="6">
        <v>2011</v>
      </c>
      <c r="Y850" s="6">
        <v>694</v>
      </c>
      <c r="Z850" s="6">
        <v>6</v>
      </c>
      <c r="AA850" s="6">
        <v>2.35</v>
      </c>
      <c r="AB850" s="6">
        <v>0</v>
      </c>
      <c r="AC850" s="7">
        <f>Table13[[#This Row],[gross]]-Table13[[#This Row],[budget]]</f>
        <v>-33716560</v>
      </c>
    </row>
    <row r="851" spans="1:29" ht="12.75">
      <c r="A851" s="6" t="s">
        <v>28</v>
      </c>
      <c r="B851" s="6" t="s">
        <v>21717</v>
      </c>
      <c r="C851" s="6">
        <v>28</v>
      </c>
      <c r="D851" s="6">
        <v>97</v>
      </c>
      <c r="E851" s="6">
        <v>4</v>
      </c>
      <c r="F851" s="6">
        <v>301</v>
      </c>
      <c r="G851" s="6" t="s">
        <v>4283</v>
      </c>
      <c r="H851" s="6">
        <v>611</v>
      </c>
      <c r="I851" s="7">
        <v>464655</v>
      </c>
      <c r="J851" s="6" t="s">
        <v>2527</v>
      </c>
      <c r="K851" s="6" t="s">
        <v>10142</v>
      </c>
      <c r="L851" s="6" t="s">
        <v>21718</v>
      </c>
      <c r="M851" s="6">
        <v>1524</v>
      </c>
      <c r="N851" s="6">
        <v>1692</v>
      </c>
      <c r="O851" s="6" t="s">
        <v>14156</v>
      </c>
      <c r="P851" s="6">
        <v>0</v>
      </c>
      <c r="Q851" s="6" t="s">
        <v>21719</v>
      </c>
      <c r="R851" s="6" t="s">
        <v>21720</v>
      </c>
      <c r="S851" s="6">
        <v>29</v>
      </c>
      <c r="T851" s="6" t="s">
        <v>37</v>
      </c>
      <c r="U851" s="6" t="s">
        <v>38</v>
      </c>
      <c r="V851" s="6" t="s">
        <v>585</v>
      </c>
      <c r="W851" s="7">
        <v>1000000</v>
      </c>
      <c r="X851" s="6">
        <v>1997</v>
      </c>
      <c r="Y851" s="6">
        <v>394</v>
      </c>
      <c r="Z851" s="6">
        <v>7</v>
      </c>
      <c r="AA851" s="6">
        <v>1.85</v>
      </c>
      <c r="AB851" s="6">
        <v>166</v>
      </c>
      <c r="AC851" s="7">
        <f>Table13[[#This Row],[gross]]-Table13[[#This Row],[budget]]</f>
        <v>-535345</v>
      </c>
    </row>
    <row r="852" spans="1:29" ht="12.75">
      <c r="A852" s="6" t="s">
        <v>28</v>
      </c>
      <c r="B852" s="6" t="s">
        <v>3639</v>
      </c>
      <c r="C852" s="6">
        <v>175</v>
      </c>
      <c r="D852" s="6">
        <v>136</v>
      </c>
      <c r="E852" s="6">
        <v>759</v>
      </c>
      <c r="F852" s="6">
        <v>354</v>
      </c>
      <c r="G852" s="6" t="s">
        <v>755</v>
      </c>
      <c r="H852" s="6">
        <v>11000</v>
      </c>
      <c r="I852" s="7">
        <v>33685268</v>
      </c>
      <c r="J852" s="6" t="s">
        <v>3171</v>
      </c>
      <c r="K852" s="6" t="s">
        <v>466</v>
      </c>
      <c r="L852" s="6" t="s">
        <v>3640</v>
      </c>
      <c r="M852" s="6">
        <v>75573</v>
      </c>
      <c r="N852" s="6">
        <v>12194</v>
      </c>
      <c r="O852" s="6" t="s">
        <v>3641</v>
      </c>
      <c r="P852" s="6">
        <v>1</v>
      </c>
      <c r="Q852" s="6" t="s">
        <v>3642</v>
      </c>
      <c r="R852" s="6" t="s">
        <v>3643</v>
      </c>
      <c r="S852" s="6">
        <v>662</v>
      </c>
      <c r="T852" s="6" t="s">
        <v>37</v>
      </c>
      <c r="U852" s="6" t="s">
        <v>38</v>
      </c>
      <c r="V852" s="6" t="s">
        <v>585</v>
      </c>
      <c r="W852" s="7">
        <v>68000000</v>
      </c>
      <c r="X852" s="6">
        <v>2003</v>
      </c>
      <c r="Y852" s="6">
        <v>599</v>
      </c>
      <c r="Z852" s="6">
        <v>5.5</v>
      </c>
      <c r="AA852" s="6">
        <v>2.35</v>
      </c>
      <c r="AB852" s="6">
        <v>4000</v>
      </c>
      <c r="AC852" s="7">
        <f>Table13[[#This Row],[gross]]-Table13[[#This Row],[budget]]</f>
        <v>-34314732</v>
      </c>
    </row>
    <row r="853" spans="1:29" ht="12.75">
      <c r="A853" s="6" t="s">
        <v>28</v>
      </c>
      <c r="B853" s="6" t="s">
        <v>6839</v>
      </c>
      <c r="C853" s="6">
        <v>75</v>
      </c>
      <c r="D853" s="6">
        <v>98</v>
      </c>
      <c r="E853" s="6">
        <v>61</v>
      </c>
      <c r="F853" s="6">
        <v>83</v>
      </c>
      <c r="G853" s="6" t="s">
        <v>3352</v>
      </c>
      <c r="H853" s="6">
        <v>649</v>
      </c>
      <c r="I853" s="7">
        <v>32701088</v>
      </c>
      <c r="J853" s="6" t="s">
        <v>7963</v>
      </c>
      <c r="K853" s="6" t="s">
        <v>7964</v>
      </c>
      <c r="L853" s="6" t="s">
        <v>7965</v>
      </c>
      <c r="M853" s="6">
        <v>10018</v>
      </c>
      <c r="N853" s="6">
        <v>1400</v>
      </c>
      <c r="O853" s="6" t="s">
        <v>7966</v>
      </c>
      <c r="P853" s="6">
        <v>1</v>
      </c>
      <c r="Q853" s="6" t="s">
        <v>7967</v>
      </c>
      <c r="R853" s="6" t="s">
        <v>7968</v>
      </c>
      <c r="S853" s="6">
        <v>108</v>
      </c>
      <c r="T853" s="6" t="s">
        <v>37</v>
      </c>
      <c r="U853" s="6" t="s">
        <v>38</v>
      </c>
      <c r="V853" s="6" t="s">
        <v>95</v>
      </c>
      <c r="W853" s="7">
        <v>32000000</v>
      </c>
      <c r="X853" s="6">
        <v>2005</v>
      </c>
      <c r="Y853" s="6">
        <v>579</v>
      </c>
      <c r="Z853" s="6">
        <v>6.9</v>
      </c>
      <c r="AA853" s="6">
        <v>2.35</v>
      </c>
      <c r="AB853" s="6">
        <v>0</v>
      </c>
      <c r="AC853" s="7">
        <f>Table13[[#This Row],[gross]]-Table13[[#This Row],[budget]]</f>
        <v>701088</v>
      </c>
    </row>
    <row r="854" spans="1:29" ht="12.75">
      <c r="A854" s="6" t="s">
        <v>28</v>
      </c>
      <c r="B854" s="6" t="s">
        <v>1104</v>
      </c>
      <c r="C854" s="6">
        <v>241</v>
      </c>
      <c r="D854" s="6">
        <v>130</v>
      </c>
      <c r="E854" s="6">
        <v>386</v>
      </c>
      <c r="F854" s="6">
        <v>525</v>
      </c>
      <c r="G854" s="6" t="s">
        <v>3075</v>
      </c>
      <c r="H854" s="6">
        <v>912</v>
      </c>
      <c r="I854" s="7">
        <v>103338338</v>
      </c>
      <c r="J854" s="6" t="s">
        <v>3076</v>
      </c>
      <c r="K854" s="6" t="s">
        <v>3077</v>
      </c>
      <c r="L854" s="6" t="s">
        <v>3078</v>
      </c>
      <c r="M854" s="6">
        <v>55901</v>
      </c>
      <c r="N854" s="6">
        <v>2856</v>
      </c>
      <c r="O854" s="6" t="s">
        <v>1662</v>
      </c>
      <c r="P854" s="6">
        <v>0</v>
      </c>
      <c r="Q854" s="6" t="s">
        <v>3079</v>
      </c>
      <c r="R854" s="6" t="s">
        <v>3080</v>
      </c>
      <c r="S854" s="6">
        <v>503</v>
      </c>
      <c r="T854" s="6" t="s">
        <v>37</v>
      </c>
      <c r="U854" s="6" t="s">
        <v>38</v>
      </c>
      <c r="V854" s="6" t="s">
        <v>39</v>
      </c>
      <c r="W854" s="7">
        <v>70000000</v>
      </c>
      <c r="X854" s="6">
        <v>2006</v>
      </c>
      <c r="Y854" s="6">
        <v>549</v>
      </c>
      <c r="Z854" s="6">
        <v>6.5</v>
      </c>
      <c r="AA854" s="6">
        <v>2.35</v>
      </c>
      <c r="AB854" s="6">
        <v>0</v>
      </c>
      <c r="AC854" s="7">
        <f>Table13[[#This Row],[gross]]-Table13[[#This Row],[budget]]</f>
        <v>33338338</v>
      </c>
    </row>
    <row r="855" spans="1:29" ht="12.75">
      <c r="A855" s="6" t="s">
        <v>28</v>
      </c>
      <c r="B855" s="6" t="s">
        <v>19115</v>
      </c>
      <c r="C855" s="6">
        <v>16</v>
      </c>
      <c r="D855" s="6">
        <v>92</v>
      </c>
      <c r="E855" s="6">
        <v>4</v>
      </c>
      <c r="F855" s="6">
        <v>405</v>
      </c>
      <c r="G855" s="6" t="s">
        <v>5141</v>
      </c>
      <c r="H855" s="6">
        <v>631</v>
      </c>
      <c r="I855" s="7">
        <v>7680</v>
      </c>
      <c r="J855" s="6" t="s">
        <v>214</v>
      </c>
      <c r="K855" s="6" t="s">
        <v>72</v>
      </c>
      <c r="L855" s="6" t="s">
        <v>19116</v>
      </c>
      <c r="M855" s="6">
        <v>704</v>
      </c>
      <c r="N855" s="6">
        <v>2020</v>
      </c>
      <c r="O855" s="6" t="s">
        <v>3991</v>
      </c>
      <c r="P855" s="6">
        <v>0</v>
      </c>
      <c r="Q855" s="6" t="s">
        <v>19117</v>
      </c>
      <c r="R855" s="6" t="s">
        <v>19118</v>
      </c>
      <c r="S855" s="6">
        <v>18</v>
      </c>
      <c r="T855" s="6" t="s">
        <v>37</v>
      </c>
      <c r="U855" s="6" t="s">
        <v>38</v>
      </c>
      <c r="V855" s="6" t="s">
        <v>585</v>
      </c>
      <c r="W855" s="7">
        <v>2000000</v>
      </c>
      <c r="X855" s="6">
        <v>1999</v>
      </c>
      <c r="Y855" s="6">
        <v>443</v>
      </c>
      <c r="Z855" s="6">
        <v>6.4</v>
      </c>
      <c r="AB855" s="6">
        <v>100</v>
      </c>
      <c r="AC855" s="7">
        <f>Table13[[#This Row],[gross]]-Table13[[#This Row],[budget]]</f>
        <v>-1992320</v>
      </c>
    </row>
    <row r="856" spans="1:29" ht="12.75">
      <c r="A856" s="6" t="s">
        <v>28</v>
      </c>
      <c r="B856" s="6" t="s">
        <v>2482</v>
      </c>
      <c r="C856" s="6">
        <v>432</v>
      </c>
      <c r="D856" s="6">
        <v>95</v>
      </c>
      <c r="E856" s="6">
        <v>38</v>
      </c>
      <c r="F856" s="6">
        <v>20</v>
      </c>
      <c r="G856" s="6" t="s">
        <v>2483</v>
      </c>
      <c r="H856" s="6">
        <v>409</v>
      </c>
      <c r="I856" s="7">
        <v>13401683</v>
      </c>
      <c r="J856" s="6" t="s">
        <v>647</v>
      </c>
      <c r="K856" s="6" t="s">
        <v>2484</v>
      </c>
      <c r="L856" s="6" t="s">
        <v>2485</v>
      </c>
      <c r="M856" s="6">
        <v>203458</v>
      </c>
      <c r="N856" s="6">
        <v>578</v>
      </c>
      <c r="O856" s="6" t="s">
        <v>2486</v>
      </c>
      <c r="P856" s="6">
        <v>0</v>
      </c>
      <c r="Q856" s="6" t="s">
        <v>2487</v>
      </c>
      <c r="R856" s="6" t="s">
        <v>2488</v>
      </c>
      <c r="S856" s="6">
        <v>588</v>
      </c>
      <c r="T856" s="6" t="s">
        <v>37</v>
      </c>
      <c r="U856" s="6" t="s">
        <v>56</v>
      </c>
      <c r="V856" s="6" t="s">
        <v>585</v>
      </c>
      <c r="W856" s="7">
        <v>35000000</v>
      </c>
      <c r="X856" s="6">
        <v>2012</v>
      </c>
      <c r="Y856" s="6">
        <v>107</v>
      </c>
      <c r="Z856" s="6">
        <v>7.1</v>
      </c>
      <c r="AA856" s="6">
        <v>2.35</v>
      </c>
      <c r="AB856" s="6">
        <v>46000</v>
      </c>
      <c r="AC856" s="7">
        <f>Table13[[#This Row],[gross]]-Table13[[#This Row],[budget]]</f>
        <v>-21598317</v>
      </c>
    </row>
    <row r="857" spans="1:29" ht="12.75">
      <c r="A857" s="6" t="s">
        <v>28</v>
      </c>
      <c r="B857" s="6" t="s">
        <v>2246</v>
      </c>
      <c r="C857" s="6">
        <v>121</v>
      </c>
      <c r="D857" s="6">
        <v>104</v>
      </c>
      <c r="E857" s="6">
        <v>0</v>
      </c>
      <c r="F857" s="6">
        <v>517</v>
      </c>
      <c r="G857" s="6" t="s">
        <v>11953</v>
      </c>
      <c r="H857" s="6">
        <v>754</v>
      </c>
      <c r="I857" s="7">
        <v>31899000</v>
      </c>
      <c r="J857" s="6" t="s">
        <v>16873</v>
      </c>
      <c r="K857" s="6" t="s">
        <v>6593</v>
      </c>
      <c r="L857" s="6" t="s">
        <v>16874</v>
      </c>
      <c r="M857" s="6">
        <v>23986</v>
      </c>
      <c r="N857" s="6">
        <v>2442</v>
      </c>
      <c r="O857" s="6" t="s">
        <v>11921</v>
      </c>
      <c r="P857" s="6">
        <v>0</v>
      </c>
      <c r="Q857" s="6" t="s">
        <v>16875</v>
      </c>
      <c r="R857" s="6" t="s">
        <v>16876</v>
      </c>
      <c r="S857" s="6">
        <v>201</v>
      </c>
      <c r="T857" s="6" t="s">
        <v>37</v>
      </c>
      <c r="U857" s="6" t="s">
        <v>38</v>
      </c>
      <c r="V857" s="6" t="s">
        <v>7334</v>
      </c>
      <c r="W857" s="7">
        <v>6500000</v>
      </c>
      <c r="X857" s="6">
        <v>1980</v>
      </c>
      <c r="Y857" s="6">
        <v>567</v>
      </c>
      <c r="Z857" s="6">
        <v>7.1</v>
      </c>
      <c r="AA857" s="6">
        <v>2.35</v>
      </c>
      <c r="AB857" s="6">
        <v>0</v>
      </c>
      <c r="AC857" s="7">
        <f>Table13[[#This Row],[gross]]-Table13[[#This Row],[budget]]</f>
        <v>25399000</v>
      </c>
    </row>
    <row r="858" spans="1:29" ht="12.75">
      <c r="A858" s="6" t="s">
        <v>28</v>
      </c>
      <c r="B858" s="6" t="s">
        <v>2785</v>
      </c>
      <c r="C858" s="6">
        <v>146</v>
      </c>
      <c r="D858" s="6">
        <v>102</v>
      </c>
      <c r="E858" s="6">
        <v>65</v>
      </c>
      <c r="F858" s="6">
        <v>490</v>
      </c>
      <c r="G858" s="6" t="s">
        <v>6609</v>
      </c>
      <c r="H858" s="6">
        <v>1000</v>
      </c>
      <c r="I858" s="7">
        <v>32853640</v>
      </c>
      <c r="J858" s="6" t="s">
        <v>2527</v>
      </c>
      <c r="K858" s="6" t="s">
        <v>1183</v>
      </c>
      <c r="L858" s="6" t="s">
        <v>6610</v>
      </c>
      <c r="M858" s="6">
        <v>50199</v>
      </c>
      <c r="N858" s="6">
        <v>3239</v>
      </c>
      <c r="O858" s="6" t="s">
        <v>3684</v>
      </c>
      <c r="P858" s="6">
        <v>1</v>
      </c>
      <c r="Q858" s="6" t="s">
        <v>6611</v>
      </c>
      <c r="R858" s="6" t="s">
        <v>6612</v>
      </c>
      <c r="S858" s="6">
        <v>101</v>
      </c>
      <c r="T858" s="6" t="s">
        <v>37</v>
      </c>
      <c r="U858" s="6" t="s">
        <v>38</v>
      </c>
      <c r="V858" s="6" t="s">
        <v>39</v>
      </c>
      <c r="W858" s="7">
        <v>40000000</v>
      </c>
      <c r="X858" s="6">
        <v>2008</v>
      </c>
      <c r="Y858" s="6">
        <v>613</v>
      </c>
      <c r="Z858" s="6">
        <v>5.7</v>
      </c>
      <c r="AA858" s="6">
        <v>2.35</v>
      </c>
      <c r="AB858" s="6">
        <v>702</v>
      </c>
      <c r="AC858" s="7">
        <f>Table13[[#This Row],[gross]]-Table13[[#This Row],[budget]]</f>
        <v>-7146360</v>
      </c>
    </row>
    <row r="859" spans="1:29" ht="12.75">
      <c r="A859" s="6" t="s">
        <v>28</v>
      </c>
      <c r="B859" s="6" t="s">
        <v>5486</v>
      </c>
      <c r="C859" s="6">
        <v>296</v>
      </c>
      <c r="D859" s="6">
        <v>104</v>
      </c>
      <c r="E859" s="6">
        <v>71</v>
      </c>
      <c r="F859" s="6">
        <v>982</v>
      </c>
      <c r="G859" s="6" t="s">
        <v>4054</v>
      </c>
      <c r="H859" s="6">
        <v>12000</v>
      </c>
      <c r="I859" s="7">
        <v>10706786</v>
      </c>
      <c r="J859" s="6" t="s">
        <v>1364</v>
      </c>
      <c r="K859" s="6" t="s">
        <v>705</v>
      </c>
      <c r="L859" s="6" t="s">
        <v>5487</v>
      </c>
      <c r="M859" s="6">
        <v>81800</v>
      </c>
      <c r="N859" s="6">
        <v>16481</v>
      </c>
      <c r="O859" s="6" t="s">
        <v>2601</v>
      </c>
      <c r="P859" s="6">
        <v>1</v>
      </c>
      <c r="Q859" s="6" t="s">
        <v>5488</v>
      </c>
      <c r="R859" s="6" t="s">
        <v>5489</v>
      </c>
      <c r="S859" s="6">
        <v>211</v>
      </c>
      <c r="T859" s="6" t="s">
        <v>37</v>
      </c>
      <c r="U859" s="6" t="s">
        <v>38</v>
      </c>
      <c r="V859" s="6" t="s">
        <v>585</v>
      </c>
      <c r="W859" s="7">
        <v>50000000</v>
      </c>
      <c r="X859" s="6">
        <v>2011</v>
      </c>
      <c r="Y859" s="6">
        <v>2000</v>
      </c>
      <c r="Z859" s="6">
        <v>5.5</v>
      </c>
      <c r="AA859" s="6">
        <v>1.85</v>
      </c>
      <c r="AB859" s="6">
        <v>15000</v>
      </c>
      <c r="AC859" s="7">
        <f>Table13[[#This Row],[gross]]-Table13[[#This Row],[budget]]</f>
        <v>-39293214</v>
      </c>
    </row>
    <row r="860" spans="1:29" ht="12.75">
      <c r="A860" s="6" t="s">
        <v>28</v>
      </c>
      <c r="B860" s="6" t="s">
        <v>5911</v>
      </c>
      <c r="C860" s="6">
        <v>59</v>
      </c>
      <c r="D860" s="6">
        <v>91</v>
      </c>
      <c r="E860" s="6">
        <v>13</v>
      </c>
      <c r="F860" s="6">
        <v>292</v>
      </c>
      <c r="G860" s="6" t="s">
        <v>11480</v>
      </c>
      <c r="H860" s="6">
        <v>452</v>
      </c>
      <c r="I860" s="7">
        <v>17843379</v>
      </c>
      <c r="J860" s="6" t="s">
        <v>1415</v>
      </c>
      <c r="K860" s="6" t="s">
        <v>1828</v>
      </c>
      <c r="L860" s="6" t="s">
        <v>16063</v>
      </c>
      <c r="M860" s="6">
        <v>14904</v>
      </c>
      <c r="N860" s="6">
        <v>1760</v>
      </c>
      <c r="O860" s="6" t="s">
        <v>16064</v>
      </c>
      <c r="P860" s="6">
        <v>2</v>
      </c>
      <c r="Q860" s="6" t="s">
        <v>16065</v>
      </c>
      <c r="R860" s="6" t="s">
        <v>16066</v>
      </c>
      <c r="S860" s="6">
        <v>147</v>
      </c>
      <c r="T860" s="6" t="s">
        <v>37</v>
      </c>
      <c r="U860" s="6" t="s">
        <v>38</v>
      </c>
      <c r="V860" s="6" t="s">
        <v>39</v>
      </c>
      <c r="W860" s="7">
        <v>8000000</v>
      </c>
      <c r="X860" s="6">
        <v>1999</v>
      </c>
      <c r="Y860" s="6">
        <v>442</v>
      </c>
      <c r="Z860" s="6">
        <v>5.7</v>
      </c>
      <c r="AA860" s="6">
        <v>1.85</v>
      </c>
      <c r="AB860" s="6">
        <v>0</v>
      </c>
      <c r="AC860" s="7">
        <f>Table13[[#This Row],[gross]]-Table13[[#This Row],[budget]]</f>
        <v>9843379</v>
      </c>
    </row>
    <row r="861" spans="1:29" ht="12.75">
      <c r="A861" s="6" t="s">
        <v>28</v>
      </c>
      <c r="B861" s="6" t="s">
        <v>12849</v>
      </c>
      <c r="C861" s="6">
        <v>676</v>
      </c>
      <c r="D861" s="6">
        <v>100</v>
      </c>
      <c r="E861" s="6">
        <v>0</v>
      </c>
      <c r="F861" s="6">
        <v>228</v>
      </c>
      <c r="G861" s="6" t="s">
        <v>2968</v>
      </c>
      <c r="H861" s="6">
        <v>33000</v>
      </c>
      <c r="I861" s="7">
        <v>35054909</v>
      </c>
      <c r="J861" s="6" t="s">
        <v>1935</v>
      </c>
      <c r="K861" s="6" t="s">
        <v>4213</v>
      </c>
      <c r="L861" s="6" t="s">
        <v>12850</v>
      </c>
      <c r="M861" s="6">
        <v>431578</v>
      </c>
      <c r="N861" s="6">
        <v>34337</v>
      </c>
      <c r="O861" s="6" t="s">
        <v>12851</v>
      </c>
      <c r="P861" s="6">
        <v>0</v>
      </c>
      <c r="Q861" s="6" t="s">
        <v>12852</v>
      </c>
      <c r="R861" s="6" t="s">
        <v>12853</v>
      </c>
      <c r="S861" s="6">
        <v>1264</v>
      </c>
      <c r="T861" s="6" t="s">
        <v>37</v>
      </c>
      <c r="U861" s="6" t="s">
        <v>38</v>
      </c>
      <c r="V861" s="6" t="s">
        <v>585</v>
      </c>
      <c r="W861" s="7">
        <v>15000000</v>
      </c>
      <c r="X861" s="6">
        <v>2011</v>
      </c>
      <c r="Y861" s="6">
        <v>745</v>
      </c>
      <c r="Z861" s="6">
        <v>7.8</v>
      </c>
      <c r="AA861" s="6">
        <v>2.35</v>
      </c>
      <c r="AB861" s="6">
        <v>81000</v>
      </c>
      <c r="AC861" s="7">
        <f>Table13[[#This Row],[gross]]-Table13[[#This Row],[budget]]</f>
        <v>20054909</v>
      </c>
    </row>
    <row r="862" spans="1:29" ht="12.75">
      <c r="A862" s="6" t="s">
        <v>28</v>
      </c>
      <c r="B862" s="6" t="s">
        <v>2066</v>
      </c>
      <c r="C862" s="6">
        <v>109</v>
      </c>
      <c r="D862" s="6">
        <v>116</v>
      </c>
      <c r="E862" s="6">
        <v>212</v>
      </c>
      <c r="F862" s="6">
        <v>462</v>
      </c>
      <c r="G862" s="6" t="s">
        <v>1711</v>
      </c>
      <c r="H862" s="6">
        <v>13000</v>
      </c>
      <c r="I862" s="7">
        <v>32616869</v>
      </c>
      <c r="J862" s="6" t="s">
        <v>3265</v>
      </c>
      <c r="K862" s="6" t="s">
        <v>1784</v>
      </c>
      <c r="L862" s="6" t="s">
        <v>3266</v>
      </c>
      <c r="M862" s="6">
        <v>34435</v>
      </c>
      <c r="N862" s="6">
        <v>14780</v>
      </c>
      <c r="O862" s="6" t="s">
        <v>3267</v>
      </c>
      <c r="P862" s="6">
        <v>0</v>
      </c>
      <c r="Q862" s="6" t="s">
        <v>3268</v>
      </c>
      <c r="R862" s="6" t="s">
        <v>3269</v>
      </c>
      <c r="S862" s="6">
        <v>346</v>
      </c>
      <c r="T862" s="6" t="s">
        <v>37</v>
      </c>
      <c r="U862" s="6" t="s">
        <v>38</v>
      </c>
      <c r="V862" s="6" t="s">
        <v>39</v>
      </c>
      <c r="W862" s="7">
        <v>72000000</v>
      </c>
      <c r="X862" s="6">
        <v>2001</v>
      </c>
      <c r="Y862" s="6">
        <v>658</v>
      </c>
      <c r="Z862" s="6">
        <v>4.5</v>
      </c>
      <c r="AA862" s="6">
        <v>2.35</v>
      </c>
      <c r="AB862" s="6">
        <v>886</v>
      </c>
      <c r="AC862" s="7">
        <f>Table13[[#This Row],[gross]]-Table13[[#This Row],[budget]]</f>
        <v>-39383131</v>
      </c>
    </row>
    <row r="863" spans="1:29" ht="12.75">
      <c r="A863" s="6" t="s">
        <v>28</v>
      </c>
      <c r="B863" s="6" t="s">
        <v>6248</v>
      </c>
      <c r="C863" s="6">
        <v>61</v>
      </c>
      <c r="D863" s="6">
        <v>99</v>
      </c>
      <c r="E863" s="6">
        <v>78</v>
      </c>
      <c r="F863" s="6">
        <v>325</v>
      </c>
      <c r="G863" s="6" t="s">
        <v>16313</v>
      </c>
      <c r="H863" s="6">
        <v>11000</v>
      </c>
      <c r="I863" s="7">
        <v>106593296</v>
      </c>
      <c r="J863" s="6" t="s">
        <v>3932</v>
      </c>
      <c r="K863" s="6" t="s">
        <v>466</v>
      </c>
      <c r="L863" s="6" t="s">
        <v>16314</v>
      </c>
      <c r="M863" s="6">
        <v>72324</v>
      </c>
      <c r="N863" s="6">
        <v>12619</v>
      </c>
      <c r="O863" s="6" t="s">
        <v>16315</v>
      </c>
      <c r="P863" s="6">
        <v>1</v>
      </c>
      <c r="Q863" s="6" t="s">
        <v>16316</v>
      </c>
      <c r="R863" s="6" t="s">
        <v>16317</v>
      </c>
      <c r="S863" s="6">
        <v>134</v>
      </c>
      <c r="T863" s="6" t="s">
        <v>37</v>
      </c>
      <c r="U863" s="6" t="s">
        <v>38</v>
      </c>
      <c r="V863" s="6" t="s">
        <v>95</v>
      </c>
      <c r="W863" s="7">
        <v>7500000</v>
      </c>
      <c r="X863" s="6">
        <v>1989</v>
      </c>
      <c r="Y863" s="6">
        <v>509</v>
      </c>
      <c r="Z863" s="6">
        <v>7.4</v>
      </c>
      <c r="AA863" s="6">
        <v>1.85</v>
      </c>
      <c r="AB863" s="6">
        <v>3000</v>
      </c>
      <c r="AC863" s="7">
        <f>Table13[[#This Row],[gross]]-Table13[[#This Row],[budget]]</f>
        <v>99093296</v>
      </c>
    </row>
    <row r="864" spans="1:29" ht="12.75">
      <c r="A864" s="6" t="s">
        <v>28</v>
      </c>
      <c r="B864" s="6" t="s">
        <v>15069</v>
      </c>
      <c r="C864" s="6">
        <v>77</v>
      </c>
      <c r="D864" s="6">
        <v>97</v>
      </c>
      <c r="E864" s="6">
        <v>31</v>
      </c>
      <c r="F864" s="6">
        <v>551</v>
      </c>
      <c r="G864" s="6" t="s">
        <v>9347</v>
      </c>
      <c r="H864" s="6">
        <v>4000</v>
      </c>
      <c r="I864" s="7">
        <v>10561238</v>
      </c>
      <c r="J864" s="6" t="s">
        <v>15070</v>
      </c>
      <c r="K864" s="6" t="s">
        <v>84</v>
      </c>
      <c r="L864" s="6" t="s">
        <v>15071</v>
      </c>
      <c r="M864" s="6">
        <v>27265</v>
      </c>
      <c r="N864" s="6">
        <v>6388</v>
      </c>
      <c r="O864" s="6" t="s">
        <v>4765</v>
      </c>
      <c r="P864" s="6">
        <v>0</v>
      </c>
      <c r="Q864" s="6" t="s">
        <v>15072</v>
      </c>
      <c r="R864" s="6" t="s">
        <v>15073</v>
      </c>
      <c r="S864" s="6">
        <v>321</v>
      </c>
      <c r="T864" s="6" t="s">
        <v>37</v>
      </c>
      <c r="U864" s="6" t="s">
        <v>767</v>
      </c>
      <c r="V864" s="6" t="s">
        <v>39</v>
      </c>
      <c r="W864" s="7">
        <v>10000000</v>
      </c>
      <c r="X864" s="6">
        <v>1999</v>
      </c>
      <c r="Y864" s="6">
        <v>980</v>
      </c>
      <c r="Z864" s="6">
        <v>6.5</v>
      </c>
      <c r="AA864" s="6">
        <v>1.85</v>
      </c>
      <c r="AB864" s="6">
        <v>0</v>
      </c>
      <c r="AC864" s="7">
        <f>Table13[[#This Row],[gross]]-Table13[[#This Row],[budget]]</f>
        <v>561238</v>
      </c>
    </row>
    <row r="865" spans="1:29" ht="12.75">
      <c r="A865" s="6" t="s">
        <v>28</v>
      </c>
      <c r="B865" s="6" t="s">
        <v>11208</v>
      </c>
      <c r="C865" s="6">
        <v>84</v>
      </c>
      <c r="D865" s="6">
        <v>96</v>
      </c>
      <c r="E865" s="6">
        <v>22</v>
      </c>
      <c r="F865" s="6">
        <v>324</v>
      </c>
      <c r="G865" s="6" t="s">
        <v>1734</v>
      </c>
      <c r="H865" s="6">
        <v>8000</v>
      </c>
      <c r="I865" s="7">
        <v>15427192</v>
      </c>
      <c r="J865" s="6" t="s">
        <v>12488</v>
      </c>
      <c r="K865" s="6" t="s">
        <v>1249</v>
      </c>
      <c r="L865" s="6" t="s">
        <v>12489</v>
      </c>
      <c r="M865" s="6">
        <v>11768</v>
      </c>
      <c r="N865" s="6">
        <v>11078</v>
      </c>
      <c r="O865" s="6" t="s">
        <v>12490</v>
      </c>
      <c r="P865" s="6">
        <v>0</v>
      </c>
      <c r="Q865" s="6" t="s">
        <v>12491</v>
      </c>
      <c r="R865" s="6" t="s">
        <v>12492</v>
      </c>
      <c r="S865" s="6">
        <v>148</v>
      </c>
      <c r="T865" s="6" t="s">
        <v>37</v>
      </c>
      <c r="U865" s="6" t="s">
        <v>38</v>
      </c>
      <c r="V865" s="6" t="s">
        <v>39</v>
      </c>
      <c r="W865" s="7">
        <v>16000000</v>
      </c>
      <c r="X865" s="6">
        <v>2000</v>
      </c>
      <c r="Y865" s="6">
        <v>2000</v>
      </c>
      <c r="Z865" s="6">
        <v>5.6</v>
      </c>
      <c r="AA865" s="6">
        <v>1.85</v>
      </c>
      <c r="AB865" s="6">
        <v>492</v>
      </c>
      <c r="AC865" s="7">
        <f>Table13[[#This Row],[gross]]-Table13[[#This Row],[budget]]</f>
        <v>-572808</v>
      </c>
    </row>
    <row r="866" spans="1:29" ht="12.75">
      <c r="A866" s="6" t="s">
        <v>28</v>
      </c>
      <c r="B866" s="6" t="s">
        <v>8504</v>
      </c>
      <c r="C866" s="6">
        <v>64</v>
      </c>
      <c r="D866" s="6">
        <v>118</v>
      </c>
      <c r="E866" s="6">
        <v>30</v>
      </c>
      <c r="F866" s="6">
        <v>284</v>
      </c>
      <c r="G866" s="6" t="s">
        <v>6425</v>
      </c>
      <c r="H866" s="6">
        <v>962</v>
      </c>
      <c r="I866" s="7">
        <v>56398162</v>
      </c>
      <c r="J866" s="6" t="s">
        <v>5788</v>
      </c>
      <c r="K866" s="6" t="s">
        <v>4443</v>
      </c>
      <c r="L866" s="6" t="s">
        <v>10727</v>
      </c>
      <c r="M866" s="6">
        <v>28649</v>
      </c>
      <c r="N866" s="6">
        <v>2390</v>
      </c>
      <c r="O866" s="6" t="s">
        <v>10728</v>
      </c>
      <c r="P866" s="6">
        <v>0</v>
      </c>
      <c r="Q866" s="6" t="s">
        <v>10729</v>
      </c>
      <c r="R866" s="6" t="s">
        <v>10730</v>
      </c>
      <c r="S866" s="6">
        <v>185</v>
      </c>
      <c r="T866" s="6" t="s">
        <v>37</v>
      </c>
      <c r="U866" s="6" t="s">
        <v>38</v>
      </c>
      <c r="V866" s="6" t="s">
        <v>39</v>
      </c>
      <c r="W866" s="7">
        <v>20000000</v>
      </c>
      <c r="X866" s="6">
        <v>2002</v>
      </c>
      <c r="Y866" s="6">
        <v>593</v>
      </c>
      <c r="Z866" s="6">
        <v>5.7</v>
      </c>
      <c r="AA866" s="6">
        <v>2.35</v>
      </c>
      <c r="AB866" s="6">
        <v>2000</v>
      </c>
      <c r="AC866" s="7">
        <f>Table13[[#This Row],[gross]]-Table13[[#This Row],[budget]]</f>
        <v>36398162</v>
      </c>
    </row>
    <row r="867" spans="1:29" ht="12.75">
      <c r="A867" s="6" t="s">
        <v>28</v>
      </c>
      <c r="B867" s="6" t="s">
        <v>13672</v>
      </c>
      <c r="C867" s="6">
        <v>106</v>
      </c>
      <c r="D867" s="6">
        <v>83</v>
      </c>
      <c r="E867" s="6">
        <v>8</v>
      </c>
      <c r="F867" s="6">
        <v>612</v>
      </c>
      <c r="G867" s="6" t="s">
        <v>5206</v>
      </c>
      <c r="H867" s="6">
        <v>3000</v>
      </c>
      <c r="I867" s="7">
        <v>46729374</v>
      </c>
      <c r="J867" s="6" t="s">
        <v>10440</v>
      </c>
      <c r="K867" s="6" t="s">
        <v>750</v>
      </c>
      <c r="L867" s="6" t="s">
        <v>13673</v>
      </c>
      <c r="M867" s="6">
        <v>116625</v>
      </c>
      <c r="N867" s="6">
        <v>6454</v>
      </c>
      <c r="O867" s="6" t="s">
        <v>13094</v>
      </c>
      <c r="P867" s="6">
        <v>2</v>
      </c>
      <c r="Q867" s="6" t="s">
        <v>13674</v>
      </c>
      <c r="R867" s="6" t="s">
        <v>13675</v>
      </c>
      <c r="S867" s="6">
        <v>469</v>
      </c>
      <c r="T867" s="6" t="s">
        <v>37</v>
      </c>
      <c r="U867" s="6" t="s">
        <v>38</v>
      </c>
      <c r="V867" s="6" t="s">
        <v>39</v>
      </c>
      <c r="W867" s="7">
        <v>13000000</v>
      </c>
      <c r="X867" s="6">
        <v>2000</v>
      </c>
      <c r="Y867" s="6">
        <v>934</v>
      </c>
      <c r="Z867" s="6">
        <v>5.5</v>
      </c>
      <c r="AA867" s="6">
        <v>1.37</v>
      </c>
      <c r="AB867" s="6">
        <v>0</v>
      </c>
      <c r="AC867" s="7">
        <f>Table13[[#This Row],[gross]]-Table13[[#This Row],[budget]]</f>
        <v>33729374</v>
      </c>
    </row>
    <row r="868" spans="1:29" ht="12.75">
      <c r="A868" s="6" t="s">
        <v>28</v>
      </c>
      <c r="B868" s="6" t="s">
        <v>7498</v>
      </c>
      <c r="C868" s="6">
        <v>41</v>
      </c>
      <c r="D868" s="6">
        <v>77</v>
      </c>
      <c r="E868" s="6">
        <v>37</v>
      </c>
      <c r="F868" s="6">
        <v>795</v>
      </c>
      <c r="G868" s="6" t="s">
        <v>8881</v>
      </c>
      <c r="H868" s="6">
        <v>3000</v>
      </c>
      <c r="I868" s="7">
        <v>9694105</v>
      </c>
      <c r="J868" s="6" t="s">
        <v>2717</v>
      </c>
      <c r="K868" s="6" t="s">
        <v>500</v>
      </c>
      <c r="L868" s="6" t="s">
        <v>10476</v>
      </c>
      <c r="M868" s="6">
        <v>8176</v>
      </c>
      <c r="N868" s="6">
        <v>5568</v>
      </c>
      <c r="O868" s="6" t="s">
        <v>722</v>
      </c>
      <c r="P868" s="6">
        <v>0</v>
      </c>
      <c r="Q868" s="6" t="s">
        <v>10477</v>
      </c>
      <c r="R868" s="6" t="s">
        <v>10478</v>
      </c>
      <c r="S868" s="6">
        <v>77</v>
      </c>
      <c r="T868" s="6" t="s">
        <v>37</v>
      </c>
      <c r="U868" s="6" t="s">
        <v>38</v>
      </c>
      <c r="V868" s="6" t="s">
        <v>95</v>
      </c>
      <c r="W868" s="7">
        <v>22000000</v>
      </c>
      <c r="X868" s="6">
        <v>1999</v>
      </c>
      <c r="Y868" s="6">
        <v>968</v>
      </c>
      <c r="Z868" s="6">
        <v>3.8</v>
      </c>
      <c r="AA868" s="6">
        <v>2.35</v>
      </c>
      <c r="AB868" s="6">
        <v>272</v>
      </c>
      <c r="AC868" s="7">
        <f>Table13[[#This Row],[gross]]-Table13[[#This Row],[budget]]</f>
        <v>-12305895</v>
      </c>
    </row>
    <row r="869" spans="1:29" ht="12.75">
      <c r="A869" s="6" t="s">
        <v>28</v>
      </c>
      <c r="B869" s="6" t="s">
        <v>2542</v>
      </c>
      <c r="C869" s="6">
        <v>307</v>
      </c>
      <c r="D869" s="6">
        <v>95</v>
      </c>
      <c r="E869" s="6">
        <v>480</v>
      </c>
      <c r="F869" s="6">
        <v>490</v>
      </c>
      <c r="G869" s="6" t="s">
        <v>1729</v>
      </c>
      <c r="H869" s="6">
        <v>21000</v>
      </c>
      <c r="I869" s="7">
        <v>100448498</v>
      </c>
      <c r="J869" s="6" t="s">
        <v>2527</v>
      </c>
      <c r="K869" s="6" t="s">
        <v>97</v>
      </c>
      <c r="L869" s="6" t="s">
        <v>3683</v>
      </c>
      <c r="M869" s="6">
        <v>272789</v>
      </c>
      <c r="N869" s="6">
        <v>23018</v>
      </c>
      <c r="O869" s="6" t="s">
        <v>3684</v>
      </c>
      <c r="P869" s="6">
        <v>3</v>
      </c>
      <c r="Q869" s="6" t="s">
        <v>3685</v>
      </c>
      <c r="R869" s="6" t="s">
        <v>3686</v>
      </c>
      <c r="S869" s="6">
        <v>285</v>
      </c>
      <c r="T869" s="6" t="s">
        <v>37</v>
      </c>
      <c r="U869" s="6" t="s">
        <v>38</v>
      </c>
      <c r="V869" s="6" t="s">
        <v>585</v>
      </c>
      <c r="W869" s="7">
        <v>65000000</v>
      </c>
      <c r="X869" s="6">
        <v>2010</v>
      </c>
      <c r="Y869" s="6">
        <v>561</v>
      </c>
      <c r="Z869" s="6">
        <v>6.6</v>
      </c>
      <c r="AA869" s="6">
        <v>2.35</v>
      </c>
      <c r="AB869" s="6">
        <v>25000</v>
      </c>
      <c r="AC869" s="7">
        <f>Table13[[#This Row],[gross]]-Table13[[#This Row],[budget]]</f>
        <v>35448498</v>
      </c>
    </row>
    <row r="870" spans="1:29" ht="12.75">
      <c r="A870" s="6" t="s">
        <v>28</v>
      </c>
      <c r="B870" s="6" t="s">
        <v>17041</v>
      </c>
      <c r="C870" s="6">
        <v>32</v>
      </c>
      <c r="D870" s="6">
        <v>144</v>
      </c>
      <c r="E870" s="6">
        <v>54</v>
      </c>
      <c r="F870" s="6">
        <v>332</v>
      </c>
      <c r="G870" s="6" t="s">
        <v>17042</v>
      </c>
      <c r="H870" s="6">
        <v>469</v>
      </c>
      <c r="I870" s="7">
        <v>20400000</v>
      </c>
      <c r="J870" s="6" t="s">
        <v>4042</v>
      </c>
      <c r="K870" s="6" t="s">
        <v>9669</v>
      </c>
      <c r="L870" s="6" t="s">
        <v>17043</v>
      </c>
      <c r="M870" s="6">
        <v>6304</v>
      </c>
      <c r="N870" s="6">
        <v>2037</v>
      </c>
      <c r="O870" s="6" t="s">
        <v>17044</v>
      </c>
      <c r="P870" s="6">
        <v>0</v>
      </c>
      <c r="Q870" s="6" t="s">
        <v>17045</v>
      </c>
      <c r="R870" s="6" t="s">
        <v>17046</v>
      </c>
      <c r="S870" s="6">
        <v>87</v>
      </c>
      <c r="T870" s="6" t="s">
        <v>37</v>
      </c>
      <c r="U870" s="6" t="s">
        <v>38</v>
      </c>
      <c r="V870" s="6" t="s">
        <v>5613</v>
      </c>
      <c r="W870" s="7">
        <v>8000000</v>
      </c>
      <c r="X870" s="6">
        <v>1946</v>
      </c>
      <c r="Y870" s="6">
        <v>436</v>
      </c>
      <c r="Z870" s="6">
        <v>6.9</v>
      </c>
      <c r="AA870" s="6">
        <v>1.37</v>
      </c>
      <c r="AB870" s="6">
        <v>403</v>
      </c>
      <c r="AC870" s="7">
        <f>Table13[[#This Row],[gross]]-Table13[[#This Row],[budget]]</f>
        <v>12400000</v>
      </c>
    </row>
    <row r="871" spans="1:29" ht="12.75">
      <c r="A871" s="6" t="s">
        <v>28</v>
      </c>
      <c r="B871" s="6" t="s">
        <v>12530</v>
      </c>
      <c r="C871" s="6">
        <v>65</v>
      </c>
      <c r="D871" s="6">
        <v>112</v>
      </c>
      <c r="E871" s="6">
        <v>28</v>
      </c>
      <c r="F871" s="6">
        <v>215</v>
      </c>
      <c r="G871" s="6" t="s">
        <v>3719</v>
      </c>
      <c r="H871" s="6">
        <v>555</v>
      </c>
      <c r="I871" s="7">
        <v>4734235</v>
      </c>
      <c r="J871" s="6" t="s">
        <v>5510</v>
      </c>
      <c r="K871" s="6" t="s">
        <v>5543</v>
      </c>
      <c r="L871" s="6" t="s">
        <v>12531</v>
      </c>
      <c r="M871" s="6">
        <v>8217</v>
      </c>
      <c r="N871" s="6">
        <v>1227</v>
      </c>
      <c r="O871" s="6" t="s">
        <v>3204</v>
      </c>
      <c r="P871" s="6">
        <v>0</v>
      </c>
      <c r="Q871" s="6" t="s">
        <v>12532</v>
      </c>
      <c r="R871" s="6" t="s">
        <v>12533</v>
      </c>
      <c r="S871" s="6">
        <v>123</v>
      </c>
      <c r="T871" s="6" t="s">
        <v>37</v>
      </c>
      <c r="U871" s="6" t="s">
        <v>38</v>
      </c>
      <c r="V871" s="6" t="s">
        <v>585</v>
      </c>
      <c r="W871" s="7">
        <v>15000000</v>
      </c>
      <c r="X871" s="6">
        <v>2000</v>
      </c>
      <c r="Y871" s="6">
        <v>403</v>
      </c>
      <c r="Z871" s="6">
        <v>6</v>
      </c>
      <c r="AA871" s="6">
        <v>1.85</v>
      </c>
      <c r="AB871" s="6">
        <v>573</v>
      </c>
      <c r="AC871" s="7">
        <f>Table13[[#This Row],[gross]]-Table13[[#This Row],[budget]]</f>
        <v>-10265765</v>
      </c>
    </row>
    <row r="872" spans="1:29" ht="12.75">
      <c r="A872" s="6" t="s">
        <v>28</v>
      </c>
      <c r="B872" s="6" t="s">
        <v>14356</v>
      </c>
      <c r="C872" s="6">
        <v>38</v>
      </c>
      <c r="D872" s="6">
        <v>100</v>
      </c>
      <c r="E872" s="6">
        <v>19</v>
      </c>
      <c r="F872" s="6">
        <v>393</v>
      </c>
      <c r="G872" s="6" t="s">
        <v>8062</v>
      </c>
      <c r="H872" s="6">
        <v>706</v>
      </c>
      <c r="I872" s="7">
        <v>860002</v>
      </c>
      <c r="J872" s="6" t="s">
        <v>3271</v>
      </c>
      <c r="K872" s="6" t="s">
        <v>14357</v>
      </c>
      <c r="L872" s="6" t="s">
        <v>14358</v>
      </c>
      <c r="M872" s="6">
        <v>6454</v>
      </c>
      <c r="N872" s="6">
        <v>1579</v>
      </c>
      <c r="O872" s="6" t="s">
        <v>1927</v>
      </c>
      <c r="P872" s="6">
        <v>0</v>
      </c>
      <c r="Q872" s="6" t="s">
        <v>14359</v>
      </c>
      <c r="R872" s="6" t="s">
        <v>14360</v>
      </c>
      <c r="S872" s="6">
        <v>43</v>
      </c>
      <c r="T872" s="6" t="s">
        <v>37</v>
      </c>
      <c r="U872" s="6" t="s">
        <v>38</v>
      </c>
      <c r="V872" s="6" t="s">
        <v>95</v>
      </c>
      <c r="W872" s="7">
        <v>12000000</v>
      </c>
      <c r="X872" s="6">
        <v>2005</v>
      </c>
      <c r="Y872" s="6">
        <v>442</v>
      </c>
      <c r="Z872" s="6">
        <v>7.3</v>
      </c>
      <c r="AA872" s="6">
        <v>1.85</v>
      </c>
      <c r="AB872" s="6">
        <v>0</v>
      </c>
      <c r="AC872" s="7">
        <f>Table13[[#This Row],[gross]]-Table13[[#This Row],[budget]]</f>
        <v>-11139998</v>
      </c>
    </row>
    <row r="873" spans="1:29" ht="12.75">
      <c r="A873" s="6" t="s">
        <v>28</v>
      </c>
      <c r="B873" s="6" t="s">
        <v>12378</v>
      </c>
      <c r="C873" s="6">
        <v>84</v>
      </c>
      <c r="D873" s="6">
        <v>113</v>
      </c>
      <c r="E873" s="6">
        <v>137</v>
      </c>
      <c r="F873" s="6">
        <v>481</v>
      </c>
      <c r="G873" s="6" t="s">
        <v>3196</v>
      </c>
      <c r="H873" s="6">
        <v>879</v>
      </c>
      <c r="I873" s="7">
        <v>127175354</v>
      </c>
      <c r="J873" s="6" t="s">
        <v>1671</v>
      </c>
      <c r="K873" s="6" t="s">
        <v>4790</v>
      </c>
      <c r="L873" s="6" t="s">
        <v>12379</v>
      </c>
      <c r="M873" s="6">
        <v>288451</v>
      </c>
      <c r="N873" s="6">
        <v>2985</v>
      </c>
      <c r="O873" s="6" t="s">
        <v>10641</v>
      </c>
      <c r="P873" s="6">
        <v>2</v>
      </c>
      <c r="Q873" s="6" t="s">
        <v>12380</v>
      </c>
      <c r="R873" s="6" t="s">
        <v>12381</v>
      </c>
      <c r="S873" s="6">
        <v>438</v>
      </c>
      <c r="T873" s="6" t="s">
        <v>37</v>
      </c>
      <c r="U873" s="6" t="s">
        <v>38</v>
      </c>
      <c r="V873" s="6" t="s">
        <v>39</v>
      </c>
      <c r="W873" s="7">
        <v>16000000</v>
      </c>
      <c r="X873" s="6">
        <v>1994</v>
      </c>
      <c r="Y873" s="6">
        <v>854</v>
      </c>
      <c r="Z873" s="6">
        <v>7.3</v>
      </c>
      <c r="AA873" s="6">
        <v>1.85</v>
      </c>
      <c r="AB873" s="6">
        <v>0</v>
      </c>
      <c r="AC873" s="7">
        <f>Table13[[#This Row],[gross]]-Table13[[#This Row],[budget]]</f>
        <v>111175354</v>
      </c>
    </row>
    <row r="874" spans="1:29" ht="12.75">
      <c r="A874" s="6" t="s">
        <v>28</v>
      </c>
      <c r="B874" s="6" t="s">
        <v>3494</v>
      </c>
      <c r="C874" s="6">
        <v>218</v>
      </c>
      <c r="D874" s="6">
        <v>109</v>
      </c>
      <c r="E874" s="6">
        <v>101</v>
      </c>
      <c r="F874" s="6">
        <v>839</v>
      </c>
      <c r="G874" s="6" t="s">
        <v>3931</v>
      </c>
      <c r="H874" s="6">
        <v>13000</v>
      </c>
      <c r="I874" s="7">
        <v>86208010</v>
      </c>
      <c r="J874" s="6" t="s">
        <v>1671</v>
      </c>
      <c r="K874" s="6" t="s">
        <v>547</v>
      </c>
      <c r="L874" s="6" t="s">
        <v>6336</v>
      </c>
      <c r="M874" s="6">
        <v>97045</v>
      </c>
      <c r="N874" s="6">
        <v>16179</v>
      </c>
      <c r="O874" s="6" t="s">
        <v>4496</v>
      </c>
      <c r="P874" s="6">
        <v>1</v>
      </c>
      <c r="Q874" s="6" t="s">
        <v>6337</v>
      </c>
      <c r="R874" s="6" t="s">
        <v>6338</v>
      </c>
      <c r="S874" s="6">
        <v>285</v>
      </c>
      <c r="T874" s="6" t="s">
        <v>37</v>
      </c>
      <c r="U874" s="6" t="s">
        <v>38</v>
      </c>
      <c r="V874" s="6" t="s">
        <v>39</v>
      </c>
      <c r="W874" s="7">
        <v>35000000</v>
      </c>
      <c r="X874" s="6">
        <v>2014</v>
      </c>
      <c r="Y874" s="6">
        <v>899</v>
      </c>
      <c r="Z874" s="6">
        <v>5.7</v>
      </c>
      <c r="AA874" s="6">
        <v>1.85</v>
      </c>
      <c r="AB874" s="6">
        <v>55000</v>
      </c>
      <c r="AC874" s="7">
        <f>Table13[[#This Row],[gross]]-Table13[[#This Row],[budget]]</f>
        <v>51208010</v>
      </c>
    </row>
    <row r="875" spans="1:29" ht="12.75">
      <c r="A875" s="6" t="s">
        <v>28</v>
      </c>
      <c r="B875" s="6" t="s">
        <v>8461</v>
      </c>
      <c r="C875" s="6">
        <v>85</v>
      </c>
      <c r="D875" s="6">
        <v>85</v>
      </c>
      <c r="E875" s="6">
        <v>14</v>
      </c>
      <c r="F875" s="6">
        <v>244</v>
      </c>
      <c r="G875" s="6" t="s">
        <v>6128</v>
      </c>
      <c r="H875" s="6">
        <v>577</v>
      </c>
      <c r="I875" s="7">
        <v>26096584</v>
      </c>
      <c r="J875" s="6" t="s">
        <v>1671</v>
      </c>
      <c r="K875" s="6" t="s">
        <v>2630</v>
      </c>
      <c r="L875" s="6" t="s">
        <v>8462</v>
      </c>
      <c r="M875" s="6">
        <v>30651</v>
      </c>
      <c r="N875" s="6">
        <v>1653</v>
      </c>
      <c r="O875" s="6" t="s">
        <v>8463</v>
      </c>
      <c r="P875" s="6">
        <v>0</v>
      </c>
      <c r="Q875" s="6" t="s">
        <v>8464</v>
      </c>
      <c r="R875" s="6" t="s">
        <v>8465</v>
      </c>
      <c r="S875" s="6">
        <v>267</v>
      </c>
      <c r="T875" s="6" t="s">
        <v>37</v>
      </c>
      <c r="U875" s="6" t="s">
        <v>38</v>
      </c>
      <c r="V875" s="6" t="s">
        <v>39</v>
      </c>
      <c r="W875" s="7">
        <v>19000000</v>
      </c>
      <c r="X875" s="6">
        <v>2003</v>
      </c>
      <c r="Y875" s="6">
        <v>291</v>
      </c>
      <c r="Z875" s="6">
        <v>3.4</v>
      </c>
      <c r="AA875" s="6">
        <v>1.37</v>
      </c>
      <c r="AB875" s="6">
        <v>1000</v>
      </c>
      <c r="AC875" s="7">
        <f>Table13[[#This Row],[gross]]-Table13[[#This Row],[budget]]</f>
        <v>7096584</v>
      </c>
    </row>
    <row r="876" spans="1:29" ht="12.75">
      <c r="A876" s="6" t="s">
        <v>28</v>
      </c>
      <c r="B876" s="6" t="s">
        <v>5877</v>
      </c>
      <c r="C876" s="6">
        <v>144</v>
      </c>
      <c r="D876" s="6">
        <v>177</v>
      </c>
      <c r="E876" s="6">
        <v>0</v>
      </c>
      <c r="F876" s="6">
        <v>202</v>
      </c>
      <c r="G876" s="6" t="s">
        <v>1275</v>
      </c>
      <c r="H876" s="6">
        <v>913</v>
      </c>
      <c r="I876" s="7">
        <v>27400000</v>
      </c>
      <c r="J876" s="6" t="s">
        <v>73</v>
      </c>
      <c r="K876" s="6" t="s">
        <v>2666</v>
      </c>
      <c r="L876" s="6" t="s">
        <v>5878</v>
      </c>
      <c r="M876" s="6">
        <v>97087</v>
      </c>
      <c r="N876" s="6">
        <v>2449</v>
      </c>
      <c r="O876" s="6" t="s">
        <v>5879</v>
      </c>
      <c r="P876" s="6">
        <v>3</v>
      </c>
      <c r="Q876" s="6" t="s">
        <v>5880</v>
      </c>
      <c r="R876" s="6" t="s">
        <v>5881</v>
      </c>
      <c r="S876" s="6">
        <v>569</v>
      </c>
      <c r="T876" s="6" t="s">
        <v>37</v>
      </c>
      <c r="U876" s="6" t="s">
        <v>38</v>
      </c>
      <c r="V876" s="6" t="s">
        <v>39</v>
      </c>
      <c r="W876" s="7">
        <v>40000000</v>
      </c>
      <c r="X876" s="6">
        <v>1984</v>
      </c>
      <c r="Y876" s="6">
        <v>362</v>
      </c>
      <c r="Z876" s="6">
        <v>6.6</v>
      </c>
      <c r="AA876" s="6">
        <v>2.35</v>
      </c>
      <c r="AB876" s="6">
        <v>11000</v>
      </c>
      <c r="AC876" s="7">
        <f>Table13[[#This Row],[gross]]-Table13[[#This Row],[budget]]</f>
        <v>-12600000</v>
      </c>
    </row>
    <row r="877" spans="1:29" ht="12.75">
      <c r="A877" s="6" t="s">
        <v>28</v>
      </c>
      <c r="B877" s="6" t="s">
        <v>5469</v>
      </c>
      <c r="C877" s="6">
        <v>78</v>
      </c>
      <c r="D877" s="6">
        <v>89</v>
      </c>
      <c r="E877" s="6">
        <v>0</v>
      </c>
      <c r="F877" s="6">
        <v>500</v>
      </c>
      <c r="G877" s="6" t="s">
        <v>2093</v>
      </c>
      <c r="H877" s="6">
        <v>1000</v>
      </c>
      <c r="I877" s="7">
        <v>9652000</v>
      </c>
      <c r="J877" s="6" t="s">
        <v>1671</v>
      </c>
      <c r="K877" s="6" t="s">
        <v>1377</v>
      </c>
      <c r="L877" s="6" t="s">
        <v>6797</v>
      </c>
      <c r="M877" s="6">
        <v>46205</v>
      </c>
      <c r="N877" s="6">
        <v>3096</v>
      </c>
      <c r="O877" s="6" t="s">
        <v>2130</v>
      </c>
      <c r="P877" s="6">
        <v>0</v>
      </c>
      <c r="Q877" s="6" t="s">
        <v>6798</v>
      </c>
      <c r="R877" s="6" t="s">
        <v>6799</v>
      </c>
      <c r="S877" s="6">
        <v>147</v>
      </c>
      <c r="T877" s="6" t="s">
        <v>37</v>
      </c>
      <c r="U877" s="6" t="s">
        <v>38</v>
      </c>
      <c r="V877" s="6" t="s">
        <v>39</v>
      </c>
      <c r="W877" s="7">
        <v>40000000</v>
      </c>
      <c r="X877" s="6">
        <v>2003</v>
      </c>
      <c r="Y877" s="6">
        <v>627</v>
      </c>
      <c r="Z877" s="6">
        <v>5.8</v>
      </c>
      <c r="AA877" s="6">
        <v>1.85</v>
      </c>
      <c r="AB877" s="6">
        <v>0</v>
      </c>
      <c r="AC877" s="7">
        <f>Table13[[#This Row],[gross]]-Table13[[#This Row],[budget]]</f>
        <v>-30348000</v>
      </c>
    </row>
    <row r="878" spans="1:29" ht="12.75">
      <c r="A878" s="6" t="s">
        <v>28</v>
      </c>
      <c r="B878" s="6" t="s">
        <v>1318</v>
      </c>
      <c r="C878" s="6">
        <v>211</v>
      </c>
      <c r="D878" s="6">
        <v>125</v>
      </c>
      <c r="E878" s="6">
        <v>209</v>
      </c>
      <c r="F878" s="6">
        <v>896</v>
      </c>
      <c r="G878" s="6" t="s">
        <v>138</v>
      </c>
      <c r="H878" s="6">
        <v>8000</v>
      </c>
      <c r="I878" s="7">
        <v>40559930</v>
      </c>
      <c r="J878" s="6" t="s">
        <v>4234</v>
      </c>
      <c r="K878" s="6" t="s">
        <v>1527</v>
      </c>
      <c r="L878" s="6" t="s">
        <v>4235</v>
      </c>
      <c r="M878" s="6">
        <v>41727</v>
      </c>
      <c r="N878" s="6">
        <v>10623</v>
      </c>
      <c r="O878" s="6" t="s">
        <v>4236</v>
      </c>
      <c r="P878" s="6">
        <v>0</v>
      </c>
      <c r="Q878" s="6" t="s">
        <v>4237</v>
      </c>
      <c r="R878" s="6" t="s">
        <v>4238</v>
      </c>
      <c r="S878" s="6">
        <v>184</v>
      </c>
      <c r="T878" s="6" t="s">
        <v>37</v>
      </c>
      <c r="U878" s="6" t="s">
        <v>38</v>
      </c>
      <c r="V878" s="6" t="s">
        <v>39</v>
      </c>
      <c r="W878" s="7">
        <v>60000000</v>
      </c>
      <c r="X878" s="6">
        <v>2009</v>
      </c>
      <c r="Y878" s="6">
        <v>1000</v>
      </c>
      <c r="Z878" s="6">
        <v>6.2</v>
      </c>
      <c r="AA878" s="6">
        <v>2.35</v>
      </c>
      <c r="AB878" s="6">
        <v>0</v>
      </c>
      <c r="AC878" s="7">
        <f>Table13[[#This Row],[gross]]-Table13[[#This Row],[budget]]</f>
        <v>-19440070</v>
      </c>
    </row>
    <row r="879" spans="1:29" ht="12.75">
      <c r="A879" s="6" t="s">
        <v>28</v>
      </c>
      <c r="B879" s="6" t="s">
        <v>7348</v>
      </c>
      <c r="C879" s="6">
        <v>138</v>
      </c>
      <c r="D879" s="6">
        <v>107</v>
      </c>
      <c r="E879" s="6">
        <v>14</v>
      </c>
      <c r="F879" s="6">
        <v>311</v>
      </c>
      <c r="G879" s="6" t="s">
        <v>11473</v>
      </c>
      <c r="H879" s="6">
        <v>403</v>
      </c>
      <c r="I879" s="7">
        <v>1183354</v>
      </c>
      <c r="J879" s="6" t="s">
        <v>11474</v>
      </c>
      <c r="K879" s="6" t="s">
        <v>7853</v>
      </c>
      <c r="L879" s="6" t="s">
        <v>11475</v>
      </c>
      <c r="M879" s="6">
        <v>13026</v>
      </c>
      <c r="N879" s="6">
        <v>1577</v>
      </c>
      <c r="O879" s="6" t="s">
        <v>5718</v>
      </c>
      <c r="P879" s="6">
        <v>1</v>
      </c>
      <c r="Q879" s="6" t="s">
        <v>11476</v>
      </c>
      <c r="R879" s="6" t="s">
        <v>11477</v>
      </c>
      <c r="S879" s="6">
        <v>75</v>
      </c>
      <c r="T879" s="6" t="s">
        <v>37</v>
      </c>
      <c r="U879" s="6" t="s">
        <v>38</v>
      </c>
      <c r="V879" s="6" t="s">
        <v>39</v>
      </c>
      <c r="W879" s="7">
        <v>20000000</v>
      </c>
      <c r="X879" s="6">
        <v>2010</v>
      </c>
      <c r="Y879" s="6">
        <v>368</v>
      </c>
      <c r="Z879" s="6">
        <v>5.0999999999999996</v>
      </c>
      <c r="AA879" s="6">
        <v>2.35</v>
      </c>
      <c r="AB879" s="6">
        <v>0</v>
      </c>
      <c r="AC879" s="7">
        <f>Table13[[#This Row],[gross]]-Table13[[#This Row],[budget]]</f>
        <v>-18816646</v>
      </c>
    </row>
    <row r="880" spans="1:29" ht="12.75">
      <c r="A880" s="6" t="s">
        <v>28</v>
      </c>
      <c r="B880" s="6" t="s">
        <v>10130</v>
      </c>
      <c r="C880" s="6">
        <v>23</v>
      </c>
      <c r="D880" s="6">
        <v>89</v>
      </c>
      <c r="E880" s="6">
        <v>269</v>
      </c>
      <c r="F880" s="6">
        <v>24</v>
      </c>
      <c r="G880" s="6" t="s">
        <v>19425</v>
      </c>
      <c r="H880" s="6">
        <v>489</v>
      </c>
      <c r="I880" s="7">
        <v>2223990</v>
      </c>
      <c r="J880" s="6" t="s">
        <v>17534</v>
      </c>
      <c r="K880" s="6" t="s">
        <v>9577</v>
      </c>
      <c r="L880" s="6" t="s">
        <v>19426</v>
      </c>
      <c r="M880" s="6">
        <v>761</v>
      </c>
      <c r="N880" s="6">
        <v>539</v>
      </c>
      <c r="O880" s="6" t="s">
        <v>19427</v>
      </c>
      <c r="P880" s="6">
        <v>1</v>
      </c>
      <c r="Q880" s="6" t="s">
        <v>19428</v>
      </c>
      <c r="R880" s="6" t="s">
        <v>19429</v>
      </c>
      <c r="S880" s="6">
        <v>14</v>
      </c>
      <c r="T880" s="6" t="s">
        <v>37</v>
      </c>
      <c r="U880" s="6" t="s">
        <v>38</v>
      </c>
      <c r="V880" s="6" t="s">
        <v>585</v>
      </c>
      <c r="W880" s="7">
        <v>3000000</v>
      </c>
      <c r="X880" s="6">
        <v>2003</v>
      </c>
      <c r="Y880" s="6">
        <v>26</v>
      </c>
      <c r="Z880" s="6">
        <v>6.6</v>
      </c>
      <c r="AA880" s="6">
        <v>1.85</v>
      </c>
      <c r="AB880" s="6">
        <v>26</v>
      </c>
      <c r="AC880" s="7">
        <f>Table13[[#This Row],[gross]]-Table13[[#This Row],[budget]]</f>
        <v>-776010</v>
      </c>
    </row>
    <row r="881" spans="1:29" ht="12.75">
      <c r="A881" s="6" t="s">
        <v>28</v>
      </c>
      <c r="B881" s="6" t="s">
        <v>389</v>
      </c>
      <c r="C881" s="6">
        <v>215</v>
      </c>
      <c r="D881" s="6">
        <v>120</v>
      </c>
      <c r="E881" s="6">
        <v>14000</v>
      </c>
      <c r="F881" s="6">
        <v>548</v>
      </c>
      <c r="G881" s="6" t="s">
        <v>14730</v>
      </c>
      <c r="H881" s="6">
        <v>861</v>
      </c>
      <c r="I881" s="7">
        <v>434949459</v>
      </c>
      <c r="J881" s="6" t="s">
        <v>14731</v>
      </c>
      <c r="K881" s="6" t="s">
        <v>5936</v>
      </c>
      <c r="L881" s="6" t="s">
        <v>14732</v>
      </c>
      <c r="M881" s="6">
        <v>281842</v>
      </c>
      <c r="N881" s="6">
        <v>2811</v>
      </c>
      <c r="O881" s="6" t="s">
        <v>3202</v>
      </c>
      <c r="P881" s="6">
        <v>0</v>
      </c>
      <c r="Q881" s="6" t="s">
        <v>14733</v>
      </c>
      <c r="R881" s="6" t="s">
        <v>14734</v>
      </c>
      <c r="S881" s="6">
        <v>515</v>
      </c>
      <c r="T881" s="6" t="s">
        <v>37</v>
      </c>
      <c r="U881" s="6" t="s">
        <v>38</v>
      </c>
      <c r="V881" s="6" t="s">
        <v>95</v>
      </c>
      <c r="W881" s="7">
        <v>10500000</v>
      </c>
      <c r="X881" s="6">
        <v>1982</v>
      </c>
      <c r="Y881" s="6">
        <v>725</v>
      </c>
      <c r="Z881" s="6">
        <v>7.9</v>
      </c>
      <c r="AA881" s="6">
        <v>1.85</v>
      </c>
      <c r="AB881" s="6">
        <v>34000</v>
      </c>
      <c r="AC881" s="7">
        <f>Table13[[#This Row],[gross]]-Table13[[#This Row],[budget]]</f>
        <v>424449459</v>
      </c>
    </row>
    <row r="882" spans="1:29" ht="12.75">
      <c r="A882" s="6" t="s">
        <v>28</v>
      </c>
      <c r="B882" s="6" t="s">
        <v>2641</v>
      </c>
      <c r="C882" s="6">
        <v>215</v>
      </c>
      <c r="D882" s="6">
        <v>118</v>
      </c>
      <c r="E882" s="6">
        <v>154</v>
      </c>
      <c r="F882" s="6">
        <v>915</v>
      </c>
      <c r="G882" s="6" t="s">
        <v>2642</v>
      </c>
      <c r="H882" s="6">
        <v>3000</v>
      </c>
      <c r="I882" s="7">
        <v>101111837</v>
      </c>
      <c r="J882" s="6" t="s">
        <v>1156</v>
      </c>
      <c r="K882" s="6" t="s">
        <v>982</v>
      </c>
      <c r="L882" s="6" t="s">
        <v>2643</v>
      </c>
      <c r="M882" s="6">
        <v>150764</v>
      </c>
      <c r="N882" s="6">
        <v>5637</v>
      </c>
      <c r="O882" s="6" t="s">
        <v>2644</v>
      </c>
      <c r="P882" s="6">
        <v>3</v>
      </c>
      <c r="Q882" s="6" t="s">
        <v>2645</v>
      </c>
      <c r="R882" s="6" t="s">
        <v>2646</v>
      </c>
      <c r="S882" s="6">
        <v>318</v>
      </c>
      <c r="T882" s="6" t="s">
        <v>37</v>
      </c>
      <c r="U882" s="6" t="s">
        <v>38</v>
      </c>
      <c r="V882" s="6" t="s">
        <v>39</v>
      </c>
      <c r="W882" s="7">
        <v>80000000</v>
      </c>
      <c r="X882" s="6">
        <v>2008</v>
      </c>
      <c r="Y882" s="6">
        <v>982</v>
      </c>
      <c r="Z882" s="6">
        <v>6.6</v>
      </c>
      <c r="AA882" s="6">
        <v>2.35</v>
      </c>
      <c r="AB882" s="6">
        <v>0</v>
      </c>
      <c r="AC882" s="7">
        <f>Table13[[#This Row],[gross]]-Table13[[#This Row],[budget]]</f>
        <v>21111837</v>
      </c>
    </row>
    <row r="883" spans="1:29" ht="12.75">
      <c r="A883" s="6" t="s">
        <v>28</v>
      </c>
      <c r="B883" s="6" t="s">
        <v>1495</v>
      </c>
      <c r="C883" s="6">
        <v>112</v>
      </c>
      <c r="D883" s="6">
        <v>91</v>
      </c>
      <c r="E883" s="6">
        <v>13</v>
      </c>
      <c r="F883" s="6">
        <v>140</v>
      </c>
      <c r="G883" s="6" t="s">
        <v>13760</v>
      </c>
      <c r="H883" s="6">
        <v>803</v>
      </c>
      <c r="I883" s="7">
        <v>38916903</v>
      </c>
      <c r="J883" s="6" t="s">
        <v>13761</v>
      </c>
      <c r="K883" s="6" t="s">
        <v>13762</v>
      </c>
      <c r="L883" s="6" t="s">
        <v>13763</v>
      </c>
      <c r="M883" s="6">
        <v>15664</v>
      </c>
      <c r="N883" s="6">
        <v>1921</v>
      </c>
      <c r="O883" s="6" t="s">
        <v>13764</v>
      </c>
      <c r="P883" s="6">
        <v>0</v>
      </c>
      <c r="Q883" s="6" t="s">
        <v>13765</v>
      </c>
      <c r="R883" s="6" t="s">
        <v>13766</v>
      </c>
      <c r="S883" s="6">
        <v>149</v>
      </c>
      <c r="T883" s="6" t="s">
        <v>37</v>
      </c>
      <c r="U883" s="6" t="s">
        <v>38</v>
      </c>
      <c r="V883" s="6" t="s">
        <v>95</v>
      </c>
      <c r="W883" s="7">
        <v>13000000</v>
      </c>
      <c r="X883" s="6">
        <v>2014</v>
      </c>
      <c r="Y883" s="6">
        <v>587</v>
      </c>
      <c r="Z883" s="6">
        <v>5.8</v>
      </c>
      <c r="AA883" s="6">
        <v>1.85</v>
      </c>
      <c r="AB883" s="6">
        <v>0</v>
      </c>
      <c r="AC883" s="7">
        <f>Table13[[#This Row],[gross]]-Table13[[#This Row],[budget]]</f>
        <v>25916903</v>
      </c>
    </row>
    <row r="884" spans="1:29" ht="12.75">
      <c r="A884" s="6" t="s">
        <v>28</v>
      </c>
      <c r="B884" s="6" t="s">
        <v>19358</v>
      </c>
      <c r="C884" s="6">
        <v>82</v>
      </c>
      <c r="D884" s="6">
        <v>96</v>
      </c>
      <c r="E884" s="6">
        <v>70</v>
      </c>
      <c r="F884" s="6">
        <v>163</v>
      </c>
      <c r="G884" s="6" t="s">
        <v>14641</v>
      </c>
      <c r="H884" s="6">
        <v>883</v>
      </c>
      <c r="I884" s="7">
        <v>4170647</v>
      </c>
      <c r="J884" s="6" t="s">
        <v>2527</v>
      </c>
      <c r="K884" s="6" t="s">
        <v>1513</v>
      </c>
      <c r="L884" s="6" t="s">
        <v>19359</v>
      </c>
      <c r="M884" s="6">
        <v>14548</v>
      </c>
      <c r="N884" s="6">
        <v>1616</v>
      </c>
      <c r="O884" s="6" t="s">
        <v>4719</v>
      </c>
      <c r="P884" s="6">
        <v>0</v>
      </c>
      <c r="Q884" s="6" t="s">
        <v>19360</v>
      </c>
      <c r="R884" s="6" t="s">
        <v>19361</v>
      </c>
      <c r="S884" s="6">
        <v>161</v>
      </c>
      <c r="T884" s="6" t="s">
        <v>37</v>
      </c>
      <c r="U884" s="6" t="s">
        <v>56</v>
      </c>
      <c r="V884" s="6" t="s">
        <v>585</v>
      </c>
      <c r="W884" s="7">
        <v>1900000</v>
      </c>
      <c r="X884" s="6">
        <v>1999</v>
      </c>
      <c r="Y884" s="6">
        <v>183</v>
      </c>
      <c r="Z884" s="6">
        <v>6.9</v>
      </c>
      <c r="AA884" s="6">
        <v>1.85</v>
      </c>
      <c r="AB884" s="6">
        <v>1000</v>
      </c>
      <c r="AC884" s="7">
        <f>Table13[[#This Row],[gross]]-Table13[[#This Row],[budget]]</f>
        <v>2270647</v>
      </c>
    </row>
    <row r="885" spans="1:29" ht="12.75">
      <c r="A885" s="6" t="s">
        <v>28</v>
      </c>
      <c r="B885" s="6" t="s">
        <v>5403</v>
      </c>
      <c r="C885" s="6">
        <v>356</v>
      </c>
      <c r="D885" s="6">
        <v>96</v>
      </c>
      <c r="E885" s="6">
        <v>0</v>
      </c>
      <c r="F885" s="6">
        <v>509</v>
      </c>
      <c r="G885" s="6" t="s">
        <v>208</v>
      </c>
      <c r="H885" s="6">
        <v>10000</v>
      </c>
      <c r="I885" s="7">
        <v>17114882</v>
      </c>
      <c r="J885" s="6" t="s">
        <v>2215</v>
      </c>
      <c r="K885" s="6" t="s">
        <v>2824</v>
      </c>
      <c r="L885" s="6" t="s">
        <v>5404</v>
      </c>
      <c r="M885" s="6">
        <v>189249</v>
      </c>
      <c r="N885" s="6">
        <v>17211</v>
      </c>
      <c r="O885" s="6" t="s">
        <v>5405</v>
      </c>
      <c r="P885" s="6">
        <v>1</v>
      </c>
      <c r="Q885" s="6" t="s">
        <v>5406</v>
      </c>
      <c r="R885" s="6" t="s">
        <v>5407</v>
      </c>
      <c r="S885" s="6">
        <v>398</v>
      </c>
      <c r="T885" s="6" t="s">
        <v>37</v>
      </c>
      <c r="U885" s="6" t="s">
        <v>38</v>
      </c>
      <c r="V885" s="6" t="s">
        <v>585</v>
      </c>
      <c r="W885" s="7">
        <v>25000000</v>
      </c>
      <c r="X885" s="6">
        <v>2007</v>
      </c>
      <c r="Y885" s="6">
        <v>6000</v>
      </c>
      <c r="Z885" s="6">
        <v>7.7</v>
      </c>
      <c r="AA885" s="6">
        <v>1.85</v>
      </c>
      <c r="AB885" s="6">
        <v>0</v>
      </c>
      <c r="AC885" s="7">
        <f>Table13[[#This Row],[gross]]-Table13[[#This Row],[budget]]</f>
        <v>-7885118</v>
      </c>
    </row>
    <row r="886" spans="1:29" ht="12.75">
      <c r="A886" s="6" t="s">
        <v>28</v>
      </c>
      <c r="B886" s="6" t="s">
        <v>3732</v>
      </c>
      <c r="C886" s="6">
        <v>262</v>
      </c>
      <c r="D886" s="6">
        <v>92</v>
      </c>
      <c r="E886" s="6">
        <v>87</v>
      </c>
      <c r="F886" s="6">
        <v>424</v>
      </c>
      <c r="G886" s="6" t="s">
        <v>11563</v>
      </c>
      <c r="H886" s="6">
        <v>15000</v>
      </c>
      <c r="I886" s="7">
        <v>58401464</v>
      </c>
      <c r="J886" s="6" t="s">
        <v>1681</v>
      </c>
      <c r="K886" s="6" t="s">
        <v>182</v>
      </c>
      <c r="L886" s="6" t="s">
        <v>16107</v>
      </c>
      <c r="M886" s="6">
        <v>276746</v>
      </c>
      <c r="N886" s="6">
        <v>16982</v>
      </c>
      <c r="O886" s="6" t="s">
        <v>16108</v>
      </c>
      <c r="P886" s="6">
        <v>1</v>
      </c>
      <c r="Q886" s="6" t="s">
        <v>16109</v>
      </c>
      <c r="R886" s="6" t="s">
        <v>16110</v>
      </c>
      <c r="S886" s="6">
        <v>264</v>
      </c>
      <c r="T886" s="6" t="s">
        <v>37</v>
      </c>
      <c r="U886" s="6" t="s">
        <v>38</v>
      </c>
      <c r="V886" s="6" t="s">
        <v>39</v>
      </c>
      <c r="W886" s="7">
        <v>8000000</v>
      </c>
      <c r="X886" s="6">
        <v>2010</v>
      </c>
      <c r="Y886" s="6">
        <v>1000</v>
      </c>
      <c r="Z886" s="6">
        <v>7.1</v>
      </c>
      <c r="AA886" s="6">
        <v>1.85</v>
      </c>
      <c r="AB886" s="6">
        <v>19000</v>
      </c>
      <c r="AC886" s="7">
        <f>Table13[[#This Row],[gross]]-Table13[[#This Row],[budget]]</f>
        <v>50401464</v>
      </c>
    </row>
    <row r="887" spans="1:29" ht="12.75">
      <c r="A887" s="6" t="s">
        <v>28</v>
      </c>
      <c r="B887" s="6" t="s">
        <v>4027</v>
      </c>
      <c r="C887" s="6">
        <v>213</v>
      </c>
      <c r="D887" s="6">
        <v>140</v>
      </c>
      <c r="E887" s="6">
        <v>708</v>
      </c>
      <c r="F887" s="6">
        <v>745</v>
      </c>
      <c r="G887" s="6" t="s">
        <v>1527</v>
      </c>
      <c r="H887" s="6">
        <v>11000</v>
      </c>
      <c r="I887" s="7">
        <v>80574010</v>
      </c>
      <c r="J887" s="6" t="s">
        <v>214</v>
      </c>
      <c r="K887" s="6" t="s">
        <v>80</v>
      </c>
      <c r="L887" s="6" t="s">
        <v>4028</v>
      </c>
      <c r="M887" s="6">
        <v>63493</v>
      </c>
      <c r="N887" s="6">
        <v>20440</v>
      </c>
      <c r="O887" s="6" t="s">
        <v>1051</v>
      </c>
      <c r="P887" s="6">
        <v>1</v>
      </c>
      <c r="Q887" s="6" t="s">
        <v>4029</v>
      </c>
      <c r="R887" s="6" t="s">
        <v>4030</v>
      </c>
      <c r="S887" s="6">
        <v>302</v>
      </c>
      <c r="T887" s="6" t="s">
        <v>37</v>
      </c>
      <c r="U887" s="6" t="s">
        <v>38</v>
      </c>
      <c r="V887" s="6" t="s">
        <v>39</v>
      </c>
      <c r="W887" s="7">
        <v>60000000</v>
      </c>
      <c r="X887" s="6">
        <v>2010</v>
      </c>
      <c r="Y887" s="6">
        <v>8000</v>
      </c>
      <c r="Z887" s="6">
        <v>5.7</v>
      </c>
      <c r="AA887" s="6">
        <v>1.85</v>
      </c>
      <c r="AB887" s="6">
        <v>26000</v>
      </c>
      <c r="AC887" s="7">
        <f>Table13[[#This Row],[gross]]-Table13[[#This Row],[budget]]</f>
        <v>20574010</v>
      </c>
    </row>
    <row r="888" spans="1:29" ht="12.75">
      <c r="A888" s="6" t="s">
        <v>747</v>
      </c>
      <c r="B888" s="6" t="s">
        <v>255</v>
      </c>
      <c r="C888" s="6">
        <v>148</v>
      </c>
      <c r="D888" s="6">
        <v>127</v>
      </c>
      <c r="E888" s="6">
        <v>13000</v>
      </c>
      <c r="F888" s="6">
        <v>940</v>
      </c>
      <c r="G888" s="6" t="s">
        <v>547</v>
      </c>
      <c r="H888" s="6">
        <v>40000</v>
      </c>
      <c r="I888" s="7">
        <v>5887457</v>
      </c>
      <c r="J888" s="6" t="s">
        <v>4167</v>
      </c>
      <c r="K888" s="6" t="s">
        <v>43</v>
      </c>
      <c r="L888" s="6" t="s">
        <v>11969</v>
      </c>
      <c r="M888" s="6">
        <v>142416</v>
      </c>
      <c r="N888" s="6">
        <v>56585</v>
      </c>
      <c r="O888" s="6" t="s">
        <v>3260</v>
      </c>
      <c r="P888" s="6">
        <v>1</v>
      </c>
      <c r="Q888" s="6" t="s">
        <v>11970</v>
      </c>
      <c r="R888" s="6" t="s">
        <v>11971</v>
      </c>
      <c r="S888" s="6">
        <v>420</v>
      </c>
      <c r="T888" s="6" t="s">
        <v>37</v>
      </c>
      <c r="U888" s="6" t="s">
        <v>38</v>
      </c>
      <c r="V888" s="6" t="s">
        <v>585</v>
      </c>
      <c r="W888" s="7">
        <v>18000000</v>
      </c>
      <c r="X888" s="6">
        <v>1994</v>
      </c>
      <c r="Y888" s="6">
        <v>13000</v>
      </c>
      <c r="Z888" s="6">
        <v>7.9</v>
      </c>
      <c r="AA888" s="6">
        <v>1.85</v>
      </c>
      <c r="AB888" s="6">
        <v>0</v>
      </c>
      <c r="AC888" s="7">
        <f>Table13[[#This Row],[gross]]-Table13[[#This Row],[budget]]</f>
        <v>-12112543</v>
      </c>
    </row>
    <row r="889" spans="1:29" ht="12.75">
      <c r="A889" s="6" t="s">
        <v>28</v>
      </c>
      <c r="B889" s="6" t="s">
        <v>3448</v>
      </c>
      <c r="C889" s="6">
        <v>216</v>
      </c>
      <c r="D889" s="6">
        <v>106</v>
      </c>
      <c r="E889" s="6">
        <v>452</v>
      </c>
      <c r="F889" s="6">
        <v>141</v>
      </c>
      <c r="G889" s="6" t="s">
        <v>9727</v>
      </c>
      <c r="H889" s="6">
        <v>20000</v>
      </c>
      <c r="I889" s="7">
        <v>15785632</v>
      </c>
      <c r="J889" s="6" t="s">
        <v>9728</v>
      </c>
      <c r="K889" s="6" t="s">
        <v>263</v>
      </c>
      <c r="L889" s="6" t="s">
        <v>9729</v>
      </c>
      <c r="M889" s="6">
        <v>32507</v>
      </c>
      <c r="N889" s="6">
        <v>21195</v>
      </c>
      <c r="O889" s="6" t="s">
        <v>5991</v>
      </c>
      <c r="P889" s="6">
        <v>3</v>
      </c>
      <c r="Q889" s="6" t="s">
        <v>9730</v>
      </c>
      <c r="R889" s="6" t="s">
        <v>9731</v>
      </c>
      <c r="S889" s="6">
        <v>119</v>
      </c>
      <c r="T889" s="6" t="s">
        <v>37</v>
      </c>
      <c r="U889" s="6" t="s">
        <v>56</v>
      </c>
      <c r="V889" s="6" t="s">
        <v>39</v>
      </c>
      <c r="W889" s="7">
        <v>23000000</v>
      </c>
      <c r="X889" s="6">
        <v>2016</v>
      </c>
      <c r="Y889" s="6">
        <v>732</v>
      </c>
      <c r="Z889" s="6">
        <v>7.5</v>
      </c>
      <c r="AA889" s="6">
        <v>2.35</v>
      </c>
      <c r="AB889" s="6">
        <v>15000</v>
      </c>
      <c r="AC889" s="7">
        <f>Table13[[#This Row],[gross]]-Table13[[#This Row],[budget]]</f>
        <v>-7214368</v>
      </c>
    </row>
    <row r="890" spans="1:29" ht="12.75">
      <c r="A890" s="6" t="s">
        <v>28</v>
      </c>
      <c r="B890" s="6" t="s">
        <v>21183</v>
      </c>
      <c r="C890" s="6">
        <v>56</v>
      </c>
      <c r="D890" s="6">
        <v>83</v>
      </c>
      <c r="E890" s="6">
        <v>5</v>
      </c>
      <c r="F890" s="6">
        <v>98</v>
      </c>
      <c r="G890" s="6" t="s">
        <v>15773</v>
      </c>
      <c r="H890" s="6">
        <v>413</v>
      </c>
      <c r="I890" s="7">
        <v>1521</v>
      </c>
      <c r="J890" s="6" t="s">
        <v>7579</v>
      </c>
      <c r="K890" s="6" t="s">
        <v>1055</v>
      </c>
      <c r="L890" s="6" t="s">
        <v>21184</v>
      </c>
      <c r="M890" s="6">
        <v>1231</v>
      </c>
      <c r="N890" s="6">
        <v>843</v>
      </c>
      <c r="O890" s="6" t="s">
        <v>21028</v>
      </c>
      <c r="P890" s="6">
        <v>0</v>
      </c>
      <c r="Q890" s="6" t="s">
        <v>21185</v>
      </c>
      <c r="R890" s="6" t="s">
        <v>21186</v>
      </c>
      <c r="S890" s="6">
        <v>10</v>
      </c>
      <c r="T890" s="6" t="s">
        <v>37</v>
      </c>
      <c r="U890" s="6" t="s">
        <v>268</v>
      </c>
      <c r="V890" s="6" t="s">
        <v>4830</v>
      </c>
      <c r="W890" s="7">
        <v>1500000</v>
      </c>
      <c r="X890" s="6">
        <v>2012</v>
      </c>
      <c r="Y890" s="6">
        <v>197</v>
      </c>
      <c r="Z890" s="6">
        <v>5.7</v>
      </c>
      <c r="AB890" s="6">
        <v>932</v>
      </c>
      <c r="AC890" s="7">
        <f>Table13[[#This Row],[gross]]-Table13[[#This Row],[budget]]</f>
        <v>-1498479</v>
      </c>
    </row>
    <row r="891" spans="1:29" ht="12.75">
      <c r="A891" s="6" t="s">
        <v>28</v>
      </c>
      <c r="B891" s="6" t="s">
        <v>313</v>
      </c>
      <c r="C891" s="6">
        <v>258</v>
      </c>
      <c r="D891" s="6">
        <v>117</v>
      </c>
      <c r="E891" s="6">
        <v>258</v>
      </c>
      <c r="F891" s="6">
        <v>896</v>
      </c>
      <c r="G891" s="6" t="s">
        <v>390</v>
      </c>
      <c r="H891" s="6">
        <v>2000</v>
      </c>
      <c r="I891" s="7">
        <v>43290977</v>
      </c>
      <c r="J891" s="6" t="s">
        <v>2142</v>
      </c>
      <c r="K891" s="6" t="s">
        <v>4272</v>
      </c>
      <c r="L891" s="6" t="s">
        <v>4273</v>
      </c>
      <c r="M891" s="6">
        <v>75201</v>
      </c>
      <c r="N891" s="6">
        <v>7053</v>
      </c>
      <c r="O891" s="6" t="s">
        <v>4236</v>
      </c>
      <c r="P891" s="6">
        <v>1</v>
      </c>
      <c r="Q891" s="6" t="s">
        <v>4274</v>
      </c>
      <c r="R891" s="6" t="s">
        <v>4275</v>
      </c>
      <c r="S891" s="6">
        <v>256</v>
      </c>
      <c r="T891" s="6" t="s">
        <v>37</v>
      </c>
      <c r="U891" s="6" t="s">
        <v>56</v>
      </c>
      <c r="V891" s="6" t="s">
        <v>585</v>
      </c>
      <c r="W891" s="7">
        <v>80000000</v>
      </c>
      <c r="X891" s="6">
        <v>2010</v>
      </c>
      <c r="Y891" s="6">
        <v>1000</v>
      </c>
      <c r="Z891" s="6">
        <v>6.6</v>
      </c>
      <c r="AA891" s="6">
        <v>2.35</v>
      </c>
      <c r="AB891" s="6">
        <v>0</v>
      </c>
      <c r="AC891" s="7">
        <f>Table13[[#This Row],[gross]]-Table13[[#This Row],[budget]]</f>
        <v>-36709023</v>
      </c>
    </row>
    <row r="892" spans="1:29" ht="12.75">
      <c r="A892" s="6" t="s">
        <v>28</v>
      </c>
      <c r="B892" s="6" t="s">
        <v>521</v>
      </c>
      <c r="C892" s="6">
        <v>585</v>
      </c>
      <c r="D892" s="6">
        <v>113</v>
      </c>
      <c r="E892" s="6">
        <v>218</v>
      </c>
      <c r="F892" s="6">
        <v>509</v>
      </c>
      <c r="G892" s="6" t="s">
        <v>522</v>
      </c>
      <c r="H892" s="6">
        <v>10000</v>
      </c>
      <c r="I892" s="7">
        <v>100189501</v>
      </c>
      <c r="J892" s="6" t="s">
        <v>73</v>
      </c>
      <c r="K892" s="6" t="s">
        <v>523</v>
      </c>
      <c r="L892" s="6" t="s">
        <v>524</v>
      </c>
      <c r="M892" s="6">
        <v>431620</v>
      </c>
      <c r="N892" s="6">
        <v>12652</v>
      </c>
      <c r="O892" s="6" t="s">
        <v>525</v>
      </c>
      <c r="P892" s="6">
        <v>1</v>
      </c>
      <c r="Q892" s="6" t="s">
        <v>526</v>
      </c>
      <c r="R892" s="6" t="s">
        <v>527</v>
      </c>
      <c r="S892" s="6">
        <v>741</v>
      </c>
      <c r="T892" s="6" t="s">
        <v>37</v>
      </c>
      <c r="U892" s="6" t="s">
        <v>38</v>
      </c>
      <c r="V892" s="6" t="s">
        <v>39</v>
      </c>
      <c r="W892" s="7">
        <v>178000000</v>
      </c>
      <c r="X892" s="6">
        <v>2014</v>
      </c>
      <c r="Y892" s="6">
        <v>854</v>
      </c>
      <c r="Z892" s="6">
        <v>7.9</v>
      </c>
      <c r="AA892" s="6">
        <v>2.35</v>
      </c>
      <c r="AB892" s="6">
        <v>77000</v>
      </c>
      <c r="AC892" s="7">
        <f>Table13[[#This Row],[gross]]-Table13[[#This Row],[budget]]</f>
        <v>-77810499</v>
      </c>
    </row>
    <row r="893" spans="1:29" ht="12.75">
      <c r="A893" s="6" t="s">
        <v>28</v>
      </c>
      <c r="B893" s="6" t="s">
        <v>14272</v>
      </c>
      <c r="C893" s="6">
        <v>79</v>
      </c>
      <c r="D893" s="6">
        <v>82</v>
      </c>
      <c r="E893" s="6">
        <v>216</v>
      </c>
      <c r="F893" s="6">
        <v>885</v>
      </c>
      <c r="G893" s="6" t="s">
        <v>15354</v>
      </c>
      <c r="H893" s="6">
        <v>1000</v>
      </c>
      <c r="I893" s="7">
        <v>131617</v>
      </c>
      <c r="J893" s="6" t="s">
        <v>4075</v>
      </c>
      <c r="K893" s="6" t="s">
        <v>308</v>
      </c>
      <c r="L893" s="6" t="s">
        <v>15355</v>
      </c>
      <c r="M893" s="6">
        <v>9971</v>
      </c>
      <c r="N893" s="6">
        <v>5761</v>
      </c>
      <c r="O893" s="6" t="s">
        <v>6789</v>
      </c>
      <c r="P893" s="6">
        <v>1</v>
      </c>
      <c r="Q893" s="6" t="s">
        <v>15356</v>
      </c>
      <c r="R893" s="6" t="s">
        <v>15357</v>
      </c>
      <c r="S893" s="6">
        <v>119</v>
      </c>
      <c r="T893" s="6" t="s">
        <v>37</v>
      </c>
      <c r="U893" s="6" t="s">
        <v>38</v>
      </c>
      <c r="V893" s="6" t="s">
        <v>585</v>
      </c>
      <c r="W893" s="7">
        <v>10000000</v>
      </c>
      <c r="X893" s="6">
        <v>2005</v>
      </c>
      <c r="Y893" s="6">
        <v>922</v>
      </c>
      <c r="Z893" s="6">
        <v>6.3</v>
      </c>
      <c r="AA893" s="6">
        <v>1.85</v>
      </c>
      <c r="AB893" s="6">
        <v>661</v>
      </c>
      <c r="AC893" s="7">
        <f>Table13[[#This Row],[gross]]-Table13[[#This Row],[budget]]</f>
        <v>-9868383</v>
      </c>
    </row>
    <row r="894" spans="1:29" ht="12.75">
      <c r="A894" s="6" t="s">
        <v>28</v>
      </c>
      <c r="B894" s="6" t="s">
        <v>850</v>
      </c>
      <c r="C894" s="6">
        <v>115</v>
      </c>
      <c r="D894" s="6">
        <v>122</v>
      </c>
      <c r="E894" s="6">
        <v>2000</v>
      </c>
      <c r="F894" s="6">
        <v>1000</v>
      </c>
      <c r="G894" s="6" t="s">
        <v>2865</v>
      </c>
      <c r="H894" s="6">
        <v>11000</v>
      </c>
      <c r="I894" s="7">
        <v>22362500</v>
      </c>
      <c r="J894" s="6" t="s">
        <v>2527</v>
      </c>
      <c r="K894" s="6" t="s">
        <v>660</v>
      </c>
      <c r="L894" s="6" t="s">
        <v>4389</v>
      </c>
      <c r="M894" s="6">
        <v>35599</v>
      </c>
      <c r="N894" s="6">
        <v>15275</v>
      </c>
      <c r="O894" s="6" t="s">
        <v>1332</v>
      </c>
      <c r="P894" s="6">
        <v>0</v>
      </c>
      <c r="Q894" s="6" t="s">
        <v>4390</v>
      </c>
      <c r="R894" s="6" t="s">
        <v>4391</v>
      </c>
      <c r="S894" s="6">
        <v>195</v>
      </c>
      <c r="T894" s="6" t="s">
        <v>37</v>
      </c>
      <c r="U894" s="6" t="s">
        <v>38</v>
      </c>
      <c r="V894" s="6" t="s">
        <v>39</v>
      </c>
      <c r="W894" s="7">
        <v>55000000</v>
      </c>
      <c r="X894" s="6">
        <v>1999</v>
      </c>
      <c r="Y894" s="6">
        <v>1000</v>
      </c>
      <c r="Z894" s="6">
        <v>6.1</v>
      </c>
      <c r="AA894" s="6">
        <v>1.85</v>
      </c>
      <c r="AB894" s="6">
        <v>641</v>
      </c>
      <c r="AC894" s="7">
        <f>Table13[[#This Row],[gross]]-Table13[[#This Row],[budget]]</f>
        <v>-32637500</v>
      </c>
    </row>
    <row r="895" spans="1:29" ht="12.75">
      <c r="A895" s="6" t="s">
        <v>28</v>
      </c>
      <c r="B895" s="6" t="s">
        <v>255</v>
      </c>
      <c r="C895" s="6">
        <v>111</v>
      </c>
      <c r="D895" s="6">
        <v>105</v>
      </c>
      <c r="E895" s="6">
        <v>13000</v>
      </c>
      <c r="F895" s="6">
        <v>658</v>
      </c>
      <c r="G895" s="6" t="s">
        <v>4195</v>
      </c>
      <c r="H895" s="6">
        <v>40000</v>
      </c>
      <c r="I895" s="7">
        <v>56362352</v>
      </c>
      <c r="J895" s="6" t="s">
        <v>10734</v>
      </c>
      <c r="K895" s="6" t="s">
        <v>43</v>
      </c>
      <c r="L895" s="6" t="s">
        <v>10735</v>
      </c>
      <c r="M895" s="6">
        <v>357581</v>
      </c>
      <c r="N895" s="6">
        <v>42330</v>
      </c>
      <c r="O895" s="6" t="s">
        <v>5039</v>
      </c>
      <c r="P895" s="6">
        <v>0</v>
      </c>
      <c r="Q895" s="6" t="s">
        <v>10736</v>
      </c>
      <c r="R895" s="6" t="s">
        <v>10737</v>
      </c>
      <c r="S895" s="6">
        <v>588</v>
      </c>
      <c r="T895" s="6" t="s">
        <v>37</v>
      </c>
      <c r="U895" s="6" t="s">
        <v>38</v>
      </c>
      <c r="V895" s="6" t="s">
        <v>39</v>
      </c>
      <c r="W895" s="7">
        <v>20000000</v>
      </c>
      <c r="X895" s="6">
        <v>1990</v>
      </c>
      <c r="Y895" s="6">
        <v>967</v>
      </c>
      <c r="Z895" s="6">
        <v>7.9</v>
      </c>
      <c r="AA895" s="6">
        <v>1.85</v>
      </c>
      <c r="AB895" s="6">
        <v>16000</v>
      </c>
      <c r="AC895" s="7">
        <f>Table13[[#This Row],[gross]]-Table13[[#This Row],[budget]]</f>
        <v>36362352</v>
      </c>
    </row>
    <row r="896" spans="1:29" ht="12.75">
      <c r="A896" s="6" t="s">
        <v>28</v>
      </c>
      <c r="B896" s="6" t="s">
        <v>5087</v>
      </c>
      <c r="C896" s="6">
        <v>118</v>
      </c>
      <c r="D896" s="6">
        <v>120</v>
      </c>
      <c r="E896" s="6">
        <v>155</v>
      </c>
      <c r="F896" s="6">
        <v>249</v>
      </c>
      <c r="G896" s="6" t="s">
        <v>352</v>
      </c>
      <c r="H896" s="6">
        <v>23000</v>
      </c>
      <c r="I896" s="7">
        <v>81593527</v>
      </c>
      <c r="J896" s="6" t="s">
        <v>3271</v>
      </c>
      <c r="K896" s="6" t="s">
        <v>333</v>
      </c>
      <c r="L896" s="6" t="s">
        <v>6339</v>
      </c>
      <c r="M896" s="6">
        <v>48806</v>
      </c>
      <c r="N896" s="6">
        <v>24300</v>
      </c>
      <c r="O896" s="6" t="s">
        <v>6340</v>
      </c>
      <c r="P896" s="6">
        <v>1</v>
      </c>
      <c r="Q896" s="6" t="s">
        <v>6341</v>
      </c>
      <c r="R896" s="6" t="s">
        <v>6342</v>
      </c>
      <c r="S896" s="6">
        <v>263</v>
      </c>
      <c r="T896" s="6" t="s">
        <v>37</v>
      </c>
      <c r="U896" s="6" t="s">
        <v>38</v>
      </c>
      <c r="V896" s="6" t="s">
        <v>95</v>
      </c>
      <c r="W896" s="7">
        <v>40000000</v>
      </c>
      <c r="X896" s="6">
        <v>2006</v>
      </c>
      <c r="Y896" s="6">
        <v>984</v>
      </c>
      <c r="Z896" s="6">
        <v>7.3</v>
      </c>
      <c r="AA896" s="6">
        <v>2.35</v>
      </c>
      <c r="AB896" s="6">
        <v>11000</v>
      </c>
      <c r="AC896" s="7">
        <f>Table13[[#This Row],[gross]]-Table13[[#This Row],[budget]]</f>
        <v>41593527</v>
      </c>
    </row>
    <row r="897" spans="1:29" ht="12.75">
      <c r="A897" s="6" t="s">
        <v>28</v>
      </c>
      <c r="B897" s="6" t="s">
        <v>8534</v>
      </c>
      <c r="C897" s="6">
        <v>181</v>
      </c>
      <c r="D897" s="6">
        <v>99</v>
      </c>
      <c r="E897" s="6">
        <v>11</v>
      </c>
      <c r="F897" s="6">
        <v>762</v>
      </c>
      <c r="G897" s="6" t="s">
        <v>8535</v>
      </c>
      <c r="H897" s="6">
        <v>19000</v>
      </c>
      <c r="I897" s="7">
        <v>17266505</v>
      </c>
      <c r="J897" s="6" t="s">
        <v>8536</v>
      </c>
      <c r="K897" s="6" t="s">
        <v>100</v>
      </c>
      <c r="L897" s="6" t="s">
        <v>8537</v>
      </c>
      <c r="M897" s="6">
        <v>43764</v>
      </c>
      <c r="N897" s="6">
        <v>22554</v>
      </c>
      <c r="O897" s="6" t="s">
        <v>6772</v>
      </c>
      <c r="P897" s="6">
        <v>1</v>
      </c>
      <c r="Q897" s="6" t="s">
        <v>8538</v>
      </c>
      <c r="R897" s="6" t="s">
        <v>8539</v>
      </c>
      <c r="S897" s="6">
        <v>291</v>
      </c>
      <c r="T897" s="6" t="s">
        <v>37</v>
      </c>
      <c r="U897" s="6" t="s">
        <v>38</v>
      </c>
      <c r="V897" s="6" t="s">
        <v>39</v>
      </c>
      <c r="W897" s="7">
        <v>30000000</v>
      </c>
      <c r="X897" s="6">
        <v>2002</v>
      </c>
      <c r="Y897" s="6">
        <v>953</v>
      </c>
      <c r="Z897" s="6">
        <v>5.4</v>
      </c>
      <c r="AA897" s="6">
        <v>2.35</v>
      </c>
      <c r="AB897" s="6">
        <v>0</v>
      </c>
      <c r="AC897" s="7">
        <f>Table13[[#This Row],[gross]]-Table13[[#This Row],[budget]]</f>
        <v>-12733495</v>
      </c>
    </row>
    <row r="898" spans="1:29" ht="12.75">
      <c r="A898" s="6" t="s">
        <v>28</v>
      </c>
      <c r="B898" s="6" t="s">
        <v>20672</v>
      </c>
      <c r="C898" s="6">
        <v>85</v>
      </c>
      <c r="D898" s="6">
        <v>118</v>
      </c>
      <c r="E898" s="6">
        <v>12</v>
      </c>
      <c r="F898" s="6">
        <v>67</v>
      </c>
      <c r="G898" s="6" t="s">
        <v>20673</v>
      </c>
      <c r="H898" s="6">
        <v>201</v>
      </c>
      <c r="I898" s="7">
        <v>5709616</v>
      </c>
      <c r="J898" s="6" t="s">
        <v>214</v>
      </c>
      <c r="K898" s="6" t="s">
        <v>151</v>
      </c>
      <c r="L898" s="6" t="s">
        <v>20674</v>
      </c>
      <c r="M898" s="6">
        <v>11088</v>
      </c>
      <c r="N898" s="6">
        <v>546</v>
      </c>
      <c r="O898" s="6" t="s">
        <v>2890</v>
      </c>
      <c r="P898" s="6">
        <v>0</v>
      </c>
      <c r="Q898" s="6" t="s">
        <v>20675</v>
      </c>
      <c r="R898" s="6" t="s">
        <v>20676</v>
      </c>
      <c r="S898" s="6">
        <v>110</v>
      </c>
      <c r="T898" s="6" t="s">
        <v>2778</v>
      </c>
      <c r="U898" s="6" t="s">
        <v>2913</v>
      </c>
      <c r="V898" s="6" t="s">
        <v>585</v>
      </c>
      <c r="W898" s="7">
        <v>1800000</v>
      </c>
      <c r="X898" s="6">
        <v>2002</v>
      </c>
      <c r="Y898" s="6">
        <v>163</v>
      </c>
      <c r="Z898" s="6">
        <v>6.8</v>
      </c>
      <c r="AA898" s="6">
        <v>1.85</v>
      </c>
      <c r="AB898" s="6">
        <v>544</v>
      </c>
      <c r="AC898" s="7">
        <f>Table13[[#This Row],[gross]]-Table13[[#This Row],[budget]]</f>
        <v>3909616</v>
      </c>
    </row>
    <row r="899" spans="1:29" ht="12.75">
      <c r="A899" s="6" t="s">
        <v>28</v>
      </c>
      <c r="B899" s="6" t="s">
        <v>4903</v>
      </c>
      <c r="C899" s="6">
        <v>56</v>
      </c>
      <c r="D899" s="6">
        <v>81</v>
      </c>
      <c r="E899" s="6">
        <v>0</v>
      </c>
      <c r="F899" s="6">
        <v>6</v>
      </c>
      <c r="G899" s="6" t="s">
        <v>24118</v>
      </c>
      <c r="H899" s="6">
        <v>121</v>
      </c>
      <c r="I899" s="7">
        <v>2040920</v>
      </c>
      <c r="J899" s="6" t="s">
        <v>5806</v>
      </c>
      <c r="K899" s="6" t="s">
        <v>24119</v>
      </c>
      <c r="L899" s="6" t="s">
        <v>24120</v>
      </c>
      <c r="M899" s="6">
        <v>52055</v>
      </c>
      <c r="N899" s="6">
        <v>147</v>
      </c>
      <c r="O899" s="6" t="s">
        <v>24121</v>
      </c>
      <c r="P899" s="6">
        <v>0</v>
      </c>
      <c r="Q899" s="6" t="s">
        <v>24122</v>
      </c>
      <c r="R899" s="6" t="s">
        <v>24123</v>
      </c>
      <c r="S899" s="6">
        <v>130</v>
      </c>
      <c r="T899" s="6" t="s">
        <v>2778</v>
      </c>
      <c r="U899" s="6" t="s">
        <v>38</v>
      </c>
      <c r="V899" s="6" t="s">
        <v>585</v>
      </c>
      <c r="W899" s="7">
        <v>7000</v>
      </c>
      <c r="X899" s="6">
        <v>1992</v>
      </c>
      <c r="Y899" s="6">
        <v>20</v>
      </c>
      <c r="Z899" s="6">
        <v>6.9</v>
      </c>
      <c r="AA899" s="6">
        <v>1.37</v>
      </c>
      <c r="AB899" s="6">
        <v>0</v>
      </c>
      <c r="AC899" s="7">
        <f>Table13[[#This Row],[gross]]-Table13[[#This Row],[budget]]</f>
        <v>2033920</v>
      </c>
    </row>
    <row r="900" spans="1:29" ht="12.75">
      <c r="A900" s="6" t="s">
        <v>28</v>
      </c>
      <c r="B900" s="6" t="s">
        <v>8191</v>
      </c>
      <c r="C900" s="6">
        <v>175</v>
      </c>
      <c r="D900" s="6">
        <v>103</v>
      </c>
      <c r="E900" s="6">
        <v>729</v>
      </c>
      <c r="F900" s="6">
        <v>133</v>
      </c>
      <c r="G900" s="6" t="s">
        <v>3369</v>
      </c>
      <c r="H900" s="6">
        <v>2000</v>
      </c>
      <c r="I900" s="7">
        <v>14879556</v>
      </c>
      <c r="J900" s="6" t="s">
        <v>2527</v>
      </c>
      <c r="K900" s="6" t="s">
        <v>902</v>
      </c>
      <c r="L900" s="6" t="s">
        <v>15867</v>
      </c>
      <c r="M900" s="6">
        <v>73640</v>
      </c>
      <c r="N900" s="6">
        <v>3516</v>
      </c>
      <c r="O900" s="6" t="s">
        <v>15868</v>
      </c>
      <c r="P900" s="6">
        <v>0</v>
      </c>
      <c r="Q900" s="6" t="s">
        <v>15869</v>
      </c>
      <c r="R900" s="6" t="s">
        <v>15870</v>
      </c>
      <c r="S900" s="6">
        <v>441</v>
      </c>
      <c r="T900" s="6" t="s">
        <v>37</v>
      </c>
      <c r="U900" s="6" t="s">
        <v>38</v>
      </c>
      <c r="V900" s="6" t="s">
        <v>585</v>
      </c>
      <c r="W900" s="7">
        <v>8000000</v>
      </c>
      <c r="X900" s="6">
        <v>1999</v>
      </c>
      <c r="Y900" s="6">
        <v>841</v>
      </c>
      <c r="Z900" s="6">
        <v>7.3</v>
      </c>
      <c r="AA900" s="6">
        <v>2.35</v>
      </c>
      <c r="AB900" s="6">
        <v>0</v>
      </c>
      <c r="AC900" s="7">
        <f>Table13[[#This Row],[gross]]-Table13[[#This Row],[budget]]</f>
        <v>6879556</v>
      </c>
    </row>
    <row r="901" spans="1:29" ht="12.75">
      <c r="A901" s="6" t="s">
        <v>28</v>
      </c>
      <c r="B901" s="6" t="s">
        <v>3613</v>
      </c>
      <c r="C901" s="6">
        <v>196</v>
      </c>
      <c r="D901" s="6">
        <v>100</v>
      </c>
      <c r="E901" s="6">
        <v>38</v>
      </c>
      <c r="F901" s="6">
        <v>1000</v>
      </c>
      <c r="G901" s="6" t="s">
        <v>587</v>
      </c>
      <c r="H901" s="6">
        <v>3000</v>
      </c>
      <c r="I901" s="7">
        <v>24407944</v>
      </c>
      <c r="J901" s="6" t="s">
        <v>3003</v>
      </c>
      <c r="K901" s="6" t="s">
        <v>750</v>
      </c>
      <c r="L901" s="6" t="s">
        <v>3824</v>
      </c>
      <c r="M901" s="6">
        <v>71202</v>
      </c>
      <c r="N901" s="6">
        <v>7048</v>
      </c>
      <c r="O901" s="6" t="s">
        <v>2141</v>
      </c>
      <c r="P901" s="6">
        <v>0</v>
      </c>
      <c r="Q901" s="6" t="s">
        <v>3825</v>
      </c>
      <c r="R901" s="6" t="s">
        <v>3826</v>
      </c>
      <c r="S901" s="6">
        <v>380</v>
      </c>
      <c r="T901" s="6" t="s">
        <v>37</v>
      </c>
      <c r="U901" s="6" t="s">
        <v>268</v>
      </c>
      <c r="V901" s="6" t="s">
        <v>39</v>
      </c>
      <c r="W901" s="7">
        <v>43000000</v>
      </c>
      <c r="X901" s="6">
        <v>2005</v>
      </c>
      <c r="Y901" s="6">
        <v>1000</v>
      </c>
      <c r="Z901" s="6">
        <v>4.8</v>
      </c>
      <c r="AA901" s="6">
        <v>2.35</v>
      </c>
      <c r="AB901" s="6">
        <v>0</v>
      </c>
      <c r="AC901" s="7">
        <f>Table13[[#This Row],[gross]]-Table13[[#This Row],[budget]]</f>
        <v>-18592056</v>
      </c>
    </row>
    <row r="902" spans="1:29" ht="12.75">
      <c r="A902" s="6" t="s">
        <v>28</v>
      </c>
      <c r="B902" s="6" t="s">
        <v>250</v>
      </c>
      <c r="C902" s="6">
        <v>152</v>
      </c>
      <c r="D902" s="6">
        <v>97</v>
      </c>
      <c r="E902" s="6">
        <v>4000</v>
      </c>
      <c r="F902" s="6">
        <v>8000</v>
      </c>
      <c r="G902" s="6" t="s">
        <v>1948</v>
      </c>
      <c r="H902" s="6">
        <v>22000</v>
      </c>
      <c r="I902" s="7">
        <v>173381405</v>
      </c>
      <c r="J902" s="6" t="s">
        <v>2614</v>
      </c>
      <c r="K902" s="6" t="s">
        <v>149</v>
      </c>
      <c r="L902" s="6" t="s">
        <v>7889</v>
      </c>
      <c r="M902" s="6">
        <v>147597</v>
      </c>
      <c r="N902" s="6">
        <v>43354</v>
      </c>
      <c r="O902" s="6" t="s">
        <v>1249</v>
      </c>
      <c r="P902" s="6">
        <v>1</v>
      </c>
      <c r="Q902" s="6" t="s">
        <v>7890</v>
      </c>
      <c r="R902" s="6" t="s">
        <v>7891</v>
      </c>
      <c r="S902" s="6">
        <v>395</v>
      </c>
      <c r="T902" s="6" t="s">
        <v>37</v>
      </c>
      <c r="U902" s="6" t="s">
        <v>38</v>
      </c>
      <c r="V902" s="6" t="s">
        <v>95</v>
      </c>
      <c r="W902" s="7">
        <v>33000000</v>
      </c>
      <c r="X902" s="6">
        <v>2003</v>
      </c>
      <c r="Y902" s="6">
        <v>11000</v>
      </c>
      <c r="Z902" s="6">
        <v>6.9</v>
      </c>
      <c r="AA902" s="6">
        <v>1.85</v>
      </c>
      <c r="AB902" s="6">
        <v>21000</v>
      </c>
      <c r="AC902" s="7">
        <f>Table13[[#This Row],[gross]]-Table13[[#This Row],[budget]]</f>
        <v>140381405</v>
      </c>
    </row>
    <row r="903" spans="1:29" ht="12.75">
      <c r="A903" s="6" t="s">
        <v>28</v>
      </c>
      <c r="B903" s="6" t="s">
        <v>1399</v>
      </c>
      <c r="C903" s="6">
        <v>142</v>
      </c>
      <c r="D903" s="6">
        <v>115</v>
      </c>
      <c r="E903" s="6">
        <v>294</v>
      </c>
      <c r="F903" s="6">
        <v>15</v>
      </c>
      <c r="G903" s="6" t="s">
        <v>16836</v>
      </c>
      <c r="H903" s="6">
        <v>585</v>
      </c>
      <c r="I903" s="7">
        <v>8060</v>
      </c>
      <c r="J903" s="6" t="s">
        <v>464</v>
      </c>
      <c r="K903" s="6" t="s">
        <v>14498</v>
      </c>
      <c r="L903" s="6" t="s">
        <v>16837</v>
      </c>
      <c r="M903" s="6">
        <v>81644</v>
      </c>
      <c r="N903" s="6">
        <v>666</v>
      </c>
      <c r="O903" s="6" t="s">
        <v>16838</v>
      </c>
      <c r="P903" s="6">
        <v>1</v>
      </c>
      <c r="Q903" s="6" t="s">
        <v>16839</v>
      </c>
      <c r="R903" s="6" t="s">
        <v>16840</v>
      </c>
      <c r="S903" s="6">
        <v>107</v>
      </c>
      <c r="T903" s="6" t="s">
        <v>14503</v>
      </c>
      <c r="U903" s="6" t="s">
        <v>16841</v>
      </c>
      <c r="V903" s="6" t="s">
        <v>585</v>
      </c>
      <c r="W903" s="7">
        <v>4000000</v>
      </c>
      <c r="X903" s="6">
        <v>2007</v>
      </c>
      <c r="Y903" s="6">
        <v>39</v>
      </c>
      <c r="Z903" s="6">
        <v>8.1</v>
      </c>
      <c r="AA903" s="6">
        <v>1.85</v>
      </c>
      <c r="AB903" s="6">
        <v>11000</v>
      </c>
      <c r="AC903" s="7">
        <f>Table13[[#This Row],[gross]]-Table13[[#This Row],[budget]]</f>
        <v>-3991940</v>
      </c>
    </row>
    <row r="904" spans="1:29" ht="12.75">
      <c r="A904" s="6" t="s">
        <v>28</v>
      </c>
      <c r="B904" s="6" t="s">
        <v>4773</v>
      </c>
      <c r="C904" s="6">
        <v>141</v>
      </c>
      <c r="D904" s="6">
        <v>124</v>
      </c>
      <c r="E904" s="6">
        <v>159</v>
      </c>
      <c r="F904" s="6">
        <v>240</v>
      </c>
      <c r="G904" s="6" t="s">
        <v>3133</v>
      </c>
      <c r="H904" s="6">
        <v>288</v>
      </c>
      <c r="I904" s="7">
        <v>30012990</v>
      </c>
      <c r="J904" s="6" t="s">
        <v>5940</v>
      </c>
      <c r="K904" s="6" t="s">
        <v>9655</v>
      </c>
      <c r="L904" s="6" t="s">
        <v>9656</v>
      </c>
      <c r="M904" s="6">
        <v>75973</v>
      </c>
      <c r="N904" s="6">
        <v>1006</v>
      </c>
      <c r="O904" s="6" t="s">
        <v>9657</v>
      </c>
      <c r="P904" s="6">
        <v>1</v>
      </c>
      <c r="Q904" s="6" t="s">
        <v>9658</v>
      </c>
      <c r="R904" s="6" t="s">
        <v>9659</v>
      </c>
      <c r="S904" s="6">
        <v>409</v>
      </c>
      <c r="T904" s="6" t="s">
        <v>37</v>
      </c>
      <c r="U904" s="6" t="s">
        <v>56</v>
      </c>
      <c r="V904" s="6" t="s">
        <v>585</v>
      </c>
      <c r="W904" s="7">
        <v>25000000</v>
      </c>
      <c r="X904" s="6">
        <v>1998</v>
      </c>
      <c r="Y904" s="6">
        <v>249</v>
      </c>
      <c r="Z904" s="6">
        <v>7.5</v>
      </c>
      <c r="AA904" s="6">
        <v>1.85</v>
      </c>
      <c r="AB904" s="6">
        <v>0</v>
      </c>
      <c r="AC904" s="7">
        <f>Table13[[#This Row],[gross]]-Table13[[#This Row],[budget]]</f>
        <v>5012990</v>
      </c>
    </row>
    <row r="905" spans="1:29" ht="12.75">
      <c r="A905" s="6" t="s">
        <v>28</v>
      </c>
      <c r="B905" s="6" t="s">
        <v>4773</v>
      </c>
      <c r="C905" s="6">
        <v>202</v>
      </c>
      <c r="D905" s="6">
        <v>114</v>
      </c>
      <c r="E905" s="6">
        <v>159</v>
      </c>
      <c r="F905" s="6">
        <v>877</v>
      </c>
      <c r="G905" s="6" t="s">
        <v>1400</v>
      </c>
      <c r="H905" s="6">
        <v>13000</v>
      </c>
      <c r="I905" s="7">
        <v>16264475</v>
      </c>
      <c r="J905" s="6" t="s">
        <v>3241</v>
      </c>
      <c r="K905" s="6" t="s">
        <v>446</v>
      </c>
      <c r="L905" s="6" t="s">
        <v>4774</v>
      </c>
      <c r="M905" s="6">
        <v>54787</v>
      </c>
      <c r="N905" s="6">
        <v>16899</v>
      </c>
      <c r="O905" s="6" t="s">
        <v>1190</v>
      </c>
      <c r="P905" s="6">
        <v>1</v>
      </c>
      <c r="Q905" s="6" t="s">
        <v>4775</v>
      </c>
      <c r="R905" s="6" t="s">
        <v>4776</v>
      </c>
      <c r="S905" s="6">
        <v>216</v>
      </c>
      <c r="T905" s="6" t="s">
        <v>37</v>
      </c>
      <c r="U905" s="6" t="s">
        <v>56</v>
      </c>
      <c r="V905" s="6" t="s">
        <v>39</v>
      </c>
      <c r="W905" s="7">
        <v>55000000</v>
      </c>
      <c r="X905" s="6">
        <v>2007</v>
      </c>
      <c r="Y905" s="6">
        <v>2000</v>
      </c>
      <c r="Z905" s="6">
        <v>6.9</v>
      </c>
      <c r="AA905" s="6">
        <v>1.85</v>
      </c>
      <c r="AB905" s="6">
        <v>0</v>
      </c>
      <c r="AC905" s="7">
        <f>Table13[[#This Row],[gross]]-Table13[[#This Row],[budget]]</f>
        <v>-38735525</v>
      </c>
    </row>
    <row r="906" spans="1:29" ht="12.75">
      <c r="A906" s="6" t="s">
        <v>28</v>
      </c>
      <c r="B906" s="6" t="s">
        <v>3347</v>
      </c>
      <c r="C906" s="6">
        <v>190</v>
      </c>
      <c r="D906" s="6">
        <v>123</v>
      </c>
      <c r="E906" s="6">
        <v>488</v>
      </c>
      <c r="F906" s="6">
        <v>2000</v>
      </c>
      <c r="G906" s="6" t="s">
        <v>84</v>
      </c>
      <c r="H906" s="6">
        <v>5000</v>
      </c>
      <c r="I906" s="7">
        <v>26838389</v>
      </c>
      <c r="J906" s="6" t="s">
        <v>1415</v>
      </c>
      <c r="K906" s="6" t="s">
        <v>41</v>
      </c>
      <c r="L906" s="6" t="s">
        <v>4854</v>
      </c>
      <c r="M906" s="6">
        <v>58658</v>
      </c>
      <c r="N906" s="6">
        <v>12700</v>
      </c>
      <c r="O906" s="6" t="s">
        <v>234</v>
      </c>
      <c r="P906" s="6">
        <v>0</v>
      </c>
      <c r="Q906" s="6" t="s">
        <v>4855</v>
      </c>
      <c r="R906" s="6" t="s">
        <v>4856</v>
      </c>
      <c r="S906" s="6">
        <v>495</v>
      </c>
      <c r="T906" s="6" t="s">
        <v>37</v>
      </c>
      <c r="U906" s="6" t="s">
        <v>38</v>
      </c>
      <c r="V906" s="6" t="s">
        <v>39</v>
      </c>
      <c r="W906" s="7">
        <v>57000000</v>
      </c>
      <c r="X906" s="6">
        <v>2005</v>
      </c>
      <c r="Y906" s="6">
        <v>4000</v>
      </c>
      <c r="Z906" s="6">
        <v>6.4</v>
      </c>
      <c r="AA906" s="6">
        <v>1.85</v>
      </c>
      <c r="AB906" s="6">
        <v>0</v>
      </c>
      <c r="AC906" s="7">
        <f>Table13[[#This Row],[gross]]-Table13[[#This Row],[budget]]</f>
        <v>-30161611</v>
      </c>
    </row>
    <row r="907" spans="1:29" ht="12.75">
      <c r="A907" s="6" t="s">
        <v>28</v>
      </c>
      <c r="B907" s="6" t="s">
        <v>7540</v>
      </c>
      <c r="C907" s="6">
        <v>89</v>
      </c>
      <c r="D907" s="6">
        <v>96</v>
      </c>
      <c r="E907" s="6">
        <v>13</v>
      </c>
      <c r="F907" s="6">
        <v>973</v>
      </c>
      <c r="G907" s="6" t="s">
        <v>813</v>
      </c>
      <c r="H907" s="6">
        <v>11000</v>
      </c>
      <c r="I907" s="7">
        <v>22913677</v>
      </c>
      <c r="J907" s="6" t="s">
        <v>2614</v>
      </c>
      <c r="K907" s="6" t="s">
        <v>257</v>
      </c>
      <c r="L907" s="6" t="s">
        <v>7541</v>
      </c>
      <c r="M907" s="6">
        <v>47800</v>
      </c>
      <c r="N907" s="6">
        <v>17292</v>
      </c>
      <c r="O907" s="6" t="s">
        <v>7542</v>
      </c>
      <c r="P907" s="6">
        <v>1</v>
      </c>
      <c r="Q907" s="6" t="s">
        <v>7543</v>
      </c>
      <c r="R907" s="6" t="s">
        <v>7544</v>
      </c>
      <c r="S907" s="6">
        <v>244</v>
      </c>
      <c r="T907" s="6" t="s">
        <v>37</v>
      </c>
      <c r="U907" s="6" t="s">
        <v>38</v>
      </c>
      <c r="V907" s="6" t="s">
        <v>95</v>
      </c>
      <c r="W907" s="7">
        <v>35000000</v>
      </c>
      <c r="X907" s="6">
        <v>2004</v>
      </c>
      <c r="Y907" s="6">
        <v>1000</v>
      </c>
      <c r="Z907" s="6">
        <v>6.3</v>
      </c>
      <c r="AA907" s="6">
        <v>1.85</v>
      </c>
      <c r="AB907" s="6">
        <v>0</v>
      </c>
      <c r="AC907" s="7">
        <f>Table13[[#This Row],[gross]]-Table13[[#This Row],[budget]]</f>
        <v>-12086323</v>
      </c>
    </row>
    <row r="908" spans="1:29" ht="12.75">
      <c r="A908" s="6" t="s">
        <v>28</v>
      </c>
      <c r="B908" s="6" t="s">
        <v>20078</v>
      </c>
      <c r="C908" s="6">
        <v>67</v>
      </c>
      <c r="D908" s="6">
        <v>89</v>
      </c>
      <c r="E908" s="6">
        <v>16</v>
      </c>
      <c r="F908" s="6">
        <v>14</v>
      </c>
      <c r="G908" s="6" t="s">
        <v>20079</v>
      </c>
      <c r="H908" s="6">
        <v>117</v>
      </c>
      <c r="I908" s="7">
        <v>313436</v>
      </c>
      <c r="J908" s="6" t="s">
        <v>2527</v>
      </c>
      <c r="K908" s="6" t="s">
        <v>20080</v>
      </c>
      <c r="L908" s="6" t="s">
        <v>20081</v>
      </c>
      <c r="M908" s="6">
        <v>12244</v>
      </c>
      <c r="N908" s="6">
        <v>155</v>
      </c>
      <c r="O908" s="6" t="s">
        <v>20082</v>
      </c>
      <c r="P908" s="6">
        <v>0</v>
      </c>
      <c r="Q908" s="6" t="s">
        <v>20083</v>
      </c>
      <c r="R908" s="6" t="s">
        <v>20084</v>
      </c>
      <c r="S908" s="6">
        <v>95</v>
      </c>
      <c r="T908" s="6" t="s">
        <v>17494</v>
      </c>
      <c r="U908" s="6" t="s">
        <v>12616</v>
      </c>
      <c r="V908" s="6" t="s">
        <v>585</v>
      </c>
      <c r="W908" s="7">
        <v>15500000</v>
      </c>
      <c r="X908" s="6">
        <v>2001</v>
      </c>
      <c r="Y908" s="6">
        <v>21</v>
      </c>
      <c r="Z908" s="6">
        <v>7.6</v>
      </c>
      <c r="AA908" s="6">
        <v>1.85</v>
      </c>
      <c r="AB908" s="6">
        <v>0</v>
      </c>
      <c r="AC908" s="7">
        <f>Table13[[#This Row],[gross]]-Table13[[#This Row],[budget]]</f>
        <v>-15186564</v>
      </c>
    </row>
    <row r="909" spans="1:29" ht="12.75">
      <c r="A909" s="6" t="s">
        <v>28</v>
      </c>
      <c r="B909" s="6" t="s">
        <v>1389</v>
      </c>
      <c r="C909" s="6">
        <v>476</v>
      </c>
      <c r="D909" s="6">
        <v>109</v>
      </c>
      <c r="E909" s="6">
        <v>662</v>
      </c>
      <c r="F909" s="6">
        <v>1000</v>
      </c>
      <c r="G909" s="6" t="s">
        <v>563</v>
      </c>
      <c r="H909" s="6">
        <v>13000</v>
      </c>
      <c r="I909" s="7">
        <v>93050117</v>
      </c>
      <c r="J909" s="6" t="s">
        <v>1390</v>
      </c>
      <c r="K909" s="6" t="s">
        <v>1157</v>
      </c>
      <c r="L909" s="6" t="s">
        <v>1391</v>
      </c>
      <c r="M909" s="6">
        <v>338087</v>
      </c>
      <c r="N909" s="6">
        <v>17689</v>
      </c>
      <c r="O909" s="6" t="s">
        <v>781</v>
      </c>
      <c r="P909" s="6">
        <v>0</v>
      </c>
      <c r="Q909" s="6" t="s">
        <v>1392</v>
      </c>
      <c r="R909" s="6" t="s">
        <v>1393</v>
      </c>
      <c r="S909" s="6">
        <v>814</v>
      </c>
      <c r="T909" s="6" t="s">
        <v>37</v>
      </c>
      <c r="U909" s="6" t="s">
        <v>38</v>
      </c>
      <c r="V909" s="6" t="s">
        <v>585</v>
      </c>
      <c r="W909" s="7">
        <v>115000000</v>
      </c>
      <c r="X909" s="6">
        <v>2013</v>
      </c>
      <c r="Y909" s="6">
        <v>2000</v>
      </c>
      <c r="Z909" s="6">
        <v>6.6</v>
      </c>
      <c r="AA909" s="6">
        <v>2.35</v>
      </c>
      <c r="AB909" s="6">
        <v>61000</v>
      </c>
      <c r="AC909" s="7">
        <f>Table13[[#This Row],[gross]]-Table13[[#This Row],[budget]]</f>
        <v>-21949883</v>
      </c>
    </row>
    <row r="910" spans="1:29" ht="12.75">
      <c r="A910" s="6" t="s">
        <v>28</v>
      </c>
      <c r="B910" s="6" t="s">
        <v>14921</v>
      </c>
      <c r="C910" s="6">
        <v>85</v>
      </c>
      <c r="D910" s="6">
        <v>103</v>
      </c>
      <c r="E910" s="6">
        <v>27</v>
      </c>
      <c r="F910" s="6">
        <v>534</v>
      </c>
      <c r="G910" s="6" t="s">
        <v>1476</v>
      </c>
      <c r="H910" s="6">
        <v>1000</v>
      </c>
      <c r="I910" s="7">
        <v>28435406</v>
      </c>
      <c r="J910" s="6" t="s">
        <v>1681</v>
      </c>
      <c r="K910" s="6" t="s">
        <v>6711</v>
      </c>
      <c r="L910" s="6" t="s">
        <v>14922</v>
      </c>
      <c r="M910" s="6">
        <v>37681</v>
      </c>
      <c r="N910" s="6">
        <v>4441</v>
      </c>
      <c r="O910" s="6" t="s">
        <v>4940</v>
      </c>
      <c r="P910" s="6">
        <v>2</v>
      </c>
      <c r="Q910" s="6" t="s">
        <v>14923</v>
      </c>
      <c r="R910" s="6" t="s">
        <v>14924</v>
      </c>
      <c r="S910" s="6">
        <v>151</v>
      </c>
      <c r="T910" s="6" t="s">
        <v>37</v>
      </c>
      <c r="U910" s="6" t="s">
        <v>38</v>
      </c>
      <c r="V910" s="6" t="s">
        <v>39</v>
      </c>
      <c r="W910" s="7">
        <v>12000000</v>
      </c>
      <c r="X910" s="6">
        <v>2006</v>
      </c>
      <c r="Y910" s="6">
        <v>809</v>
      </c>
      <c r="Z910" s="6">
        <v>5.5</v>
      </c>
      <c r="AA910" s="6">
        <v>1.85</v>
      </c>
      <c r="AB910" s="6">
        <v>0</v>
      </c>
      <c r="AC910" s="7">
        <f>Table13[[#This Row],[gross]]-Table13[[#This Row],[budget]]</f>
        <v>16435406</v>
      </c>
    </row>
    <row r="911" spans="1:29" ht="12.75">
      <c r="A911" s="6" t="s">
        <v>28</v>
      </c>
      <c r="B911" s="6" t="s">
        <v>2339</v>
      </c>
      <c r="C911" s="6">
        <v>222</v>
      </c>
      <c r="D911" s="6">
        <v>107</v>
      </c>
      <c r="E911" s="6">
        <v>36</v>
      </c>
      <c r="F911" s="6">
        <v>118</v>
      </c>
      <c r="G911" s="6" t="s">
        <v>2340</v>
      </c>
      <c r="H911" s="6">
        <v>283</v>
      </c>
      <c r="I911" s="7">
        <v>127706877</v>
      </c>
      <c r="J911" s="6" t="s">
        <v>2341</v>
      </c>
      <c r="K911" s="6" t="s">
        <v>2342</v>
      </c>
      <c r="L911" s="6" t="s">
        <v>2343</v>
      </c>
      <c r="M911" s="6">
        <v>142496</v>
      </c>
      <c r="N911" s="6">
        <v>662</v>
      </c>
      <c r="O911" s="6" t="s">
        <v>2344</v>
      </c>
      <c r="P911" s="6">
        <v>2</v>
      </c>
      <c r="Q911" s="6" t="s">
        <v>2345</v>
      </c>
      <c r="R911" s="6" t="s">
        <v>2346</v>
      </c>
      <c r="S911" s="6">
        <v>399</v>
      </c>
      <c r="T911" s="6" t="s">
        <v>37</v>
      </c>
      <c r="U911" s="6" t="s">
        <v>38</v>
      </c>
      <c r="V911" s="6" t="s">
        <v>95</v>
      </c>
      <c r="W911" s="7">
        <v>85000000</v>
      </c>
      <c r="X911" s="6">
        <v>2007</v>
      </c>
      <c r="Y911" s="6">
        <v>142</v>
      </c>
      <c r="Z911" s="6">
        <v>7.1</v>
      </c>
      <c r="AA911" s="6">
        <v>2.35</v>
      </c>
      <c r="AB911" s="6">
        <v>0</v>
      </c>
      <c r="AC911" s="7">
        <f>Table13[[#This Row],[gross]]-Table13[[#This Row],[budget]]</f>
        <v>42706877</v>
      </c>
    </row>
    <row r="912" spans="1:29" ht="12.75">
      <c r="A912" s="6" t="s">
        <v>28</v>
      </c>
      <c r="B912" s="6" t="s">
        <v>1819</v>
      </c>
      <c r="C912" s="6">
        <v>174</v>
      </c>
      <c r="D912" s="6">
        <v>121</v>
      </c>
      <c r="E912" s="6">
        <v>0</v>
      </c>
      <c r="F912" s="6">
        <v>595</v>
      </c>
      <c r="G912" s="6" t="s">
        <v>1820</v>
      </c>
      <c r="H912" s="6">
        <v>1000</v>
      </c>
      <c r="I912" s="7">
        <v>66862068</v>
      </c>
      <c r="J912" s="6" t="s">
        <v>1821</v>
      </c>
      <c r="K912" s="6" t="s">
        <v>32</v>
      </c>
      <c r="L912" s="6" t="s">
        <v>1822</v>
      </c>
      <c r="M912" s="6">
        <v>89509</v>
      </c>
      <c r="N912" s="6">
        <v>3903</v>
      </c>
      <c r="O912" s="6" t="s">
        <v>1823</v>
      </c>
      <c r="P912" s="6">
        <v>0</v>
      </c>
      <c r="Q912" s="6" t="s">
        <v>1824</v>
      </c>
      <c r="R912" s="6" t="s">
        <v>1825</v>
      </c>
      <c r="S912" s="6">
        <v>524</v>
      </c>
      <c r="T912" s="6" t="s">
        <v>37</v>
      </c>
      <c r="U912" s="6" t="s">
        <v>38</v>
      </c>
      <c r="V912" s="6" t="s">
        <v>585</v>
      </c>
      <c r="W912" s="7">
        <v>83000000</v>
      </c>
      <c r="X912" s="6">
        <v>1999</v>
      </c>
      <c r="Y912" s="6">
        <v>1000</v>
      </c>
      <c r="Z912" s="6">
        <v>5.7</v>
      </c>
      <c r="AA912" s="6">
        <v>2.35</v>
      </c>
      <c r="AB912" s="6">
        <v>2000</v>
      </c>
      <c r="AC912" s="7">
        <f>Table13[[#This Row],[gross]]-Table13[[#This Row],[budget]]</f>
        <v>-16137932</v>
      </c>
    </row>
    <row r="913" spans="1:29" ht="12.75">
      <c r="A913" s="6" t="s">
        <v>28</v>
      </c>
      <c r="B913" s="6" t="s">
        <v>15056</v>
      </c>
      <c r="C913" s="6">
        <v>47</v>
      </c>
      <c r="D913" s="6">
        <v>108</v>
      </c>
      <c r="E913" s="6">
        <v>2</v>
      </c>
      <c r="F913" s="6">
        <v>30</v>
      </c>
      <c r="G913" s="6" t="s">
        <v>15057</v>
      </c>
      <c r="H913" s="6">
        <v>772</v>
      </c>
      <c r="I913" s="7">
        <v>11703287</v>
      </c>
      <c r="J913" s="6" t="s">
        <v>7043</v>
      </c>
      <c r="K913" s="6" t="s">
        <v>15058</v>
      </c>
      <c r="L913" s="6" t="s">
        <v>15059</v>
      </c>
      <c r="M913" s="6">
        <v>4360</v>
      </c>
      <c r="N913" s="6">
        <v>1058</v>
      </c>
      <c r="O913" s="6" t="s">
        <v>15060</v>
      </c>
      <c r="P913" s="6">
        <v>3</v>
      </c>
      <c r="Q913" s="6" t="s">
        <v>15061</v>
      </c>
      <c r="R913" s="6" t="s">
        <v>15062</v>
      </c>
      <c r="S913" s="6">
        <v>148</v>
      </c>
      <c r="T913" s="6" t="s">
        <v>37</v>
      </c>
      <c r="U913" s="6" t="s">
        <v>38</v>
      </c>
      <c r="V913" s="6" t="s">
        <v>39</v>
      </c>
      <c r="W913" s="7">
        <v>10000000</v>
      </c>
      <c r="X913" s="6">
        <v>2005</v>
      </c>
      <c r="Y913" s="6">
        <v>232</v>
      </c>
      <c r="Z913" s="6">
        <v>7</v>
      </c>
      <c r="AA913" s="6">
        <v>2.35</v>
      </c>
      <c r="AB913" s="6">
        <v>1000</v>
      </c>
      <c r="AC913" s="7">
        <f>Table13[[#This Row],[gross]]-Table13[[#This Row],[budget]]</f>
        <v>1703287</v>
      </c>
    </row>
    <row r="914" spans="1:29" ht="12.75">
      <c r="A914" s="6" t="s">
        <v>28</v>
      </c>
      <c r="B914" s="6" t="s">
        <v>507</v>
      </c>
      <c r="C914" s="6">
        <v>355</v>
      </c>
      <c r="D914" s="6">
        <v>109</v>
      </c>
      <c r="E914" s="6">
        <v>453</v>
      </c>
      <c r="F914" s="6">
        <v>953</v>
      </c>
      <c r="G914" s="6" t="s">
        <v>2456</v>
      </c>
      <c r="H914" s="6">
        <v>15000</v>
      </c>
      <c r="I914" s="7">
        <v>40983001</v>
      </c>
      <c r="J914" s="6" t="s">
        <v>2125</v>
      </c>
      <c r="K914" s="6" t="s">
        <v>373</v>
      </c>
      <c r="L914" s="6" t="s">
        <v>12800</v>
      </c>
      <c r="M914" s="6">
        <v>181025</v>
      </c>
      <c r="N914" s="6">
        <v>27788</v>
      </c>
      <c r="O914" s="6" t="s">
        <v>640</v>
      </c>
      <c r="P914" s="6">
        <v>2</v>
      </c>
      <c r="Q914" s="6" t="s">
        <v>12801</v>
      </c>
      <c r="R914" s="6" t="s">
        <v>12802</v>
      </c>
      <c r="S914" s="6">
        <v>336</v>
      </c>
      <c r="T914" s="6" t="s">
        <v>37</v>
      </c>
      <c r="U914" s="6" t="s">
        <v>38</v>
      </c>
      <c r="V914" s="6" t="s">
        <v>585</v>
      </c>
      <c r="W914" s="7">
        <v>7000000</v>
      </c>
      <c r="X914" s="6">
        <v>2012</v>
      </c>
      <c r="Y914" s="6">
        <v>10000</v>
      </c>
      <c r="Z914" s="6">
        <v>7.7</v>
      </c>
      <c r="AA914" s="6">
        <v>1.85</v>
      </c>
      <c r="AB914" s="6">
        <v>38000</v>
      </c>
      <c r="AC914" s="7">
        <f>Table13[[#This Row],[gross]]-Table13[[#This Row],[budget]]</f>
        <v>33983001</v>
      </c>
    </row>
    <row r="915" spans="1:29" ht="12.75">
      <c r="A915" s="6" t="s">
        <v>28</v>
      </c>
      <c r="B915" s="6" t="s">
        <v>816</v>
      </c>
      <c r="C915" s="6">
        <v>326</v>
      </c>
      <c r="D915" s="6">
        <v>114</v>
      </c>
      <c r="E915" s="6">
        <v>151</v>
      </c>
      <c r="F915" s="6">
        <v>430</v>
      </c>
      <c r="G915" s="6" t="s">
        <v>1612</v>
      </c>
      <c r="H915" s="6">
        <v>11000</v>
      </c>
      <c r="I915" s="7">
        <v>61656849</v>
      </c>
      <c r="J915" s="6" t="s">
        <v>647</v>
      </c>
      <c r="K915" s="6" t="s">
        <v>391</v>
      </c>
      <c r="L915" s="6" t="s">
        <v>1613</v>
      </c>
      <c r="M915" s="6">
        <v>184561</v>
      </c>
      <c r="N915" s="6">
        <v>12908</v>
      </c>
      <c r="O915" s="6" t="s">
        <v>1614</v>
      </c>
      <c r="P915" s="6">
        <v>4</v>
      </c>
      <c r="Q915" s="6" t="s">
        <v>1615</v>
      </c>
      <c r="R915" s="6" t="s">
        <v>1616</v>
      </c>
      <c r="S915" s="6">
        <v>554</v>
      </c>
      <c r="T915" s="6" t="s">
        <v>37</v>
      </c>
      <c r="U915" s="6" t="s">
        <v>38</v>
      </c>
      <c r="V915" s="6" t="s">
        <v>39</v>
      </c>
      <c r="W915" s="7">
        <v>110000000</v>
      </c>
      <c r="X915" s="6">
        <v>2013</v>
      </c>
      <c r="Y915" s="6">
        <v>635</v>
      </c>
      <c r="Z915" s="6">
        <v>6.7</v>
      </c>
      <c r="AA915" s="6">
        <v>2.35</v>
      </c>
      <c r="AB915" s="6">
        <v>123000</v>
      </c>
      <c r="AC915" s="7">
        <f>Table13[[#This Row],[gross]]-Table13[[#This Row],[budget]]</f>
        <v>-48343151</v>
      </c>
    </row>
    <row r="916" spans="1:29" ht="12.75">
      <c r="A916" s="6" t="s">
        <v>28</v>
      </c>
      <c r="B916" s="6" t="s">
        <v>11043</v>
      </c>
      <c r="C916" s="6">
        <v>98</v>
      </c>
      <c r="D916" s="6">
        <v>104</v>
      </c>
      <c r="E916" s="6">
        <v>19</v>
      </c>
      <c r="F916" s="6">
        <v>942</v>
      </c>
      <c r="G916" s="6" t="s">
        <v>352</v>
      </c>
      <c r="H916" s="6">
        <v>15000</v>
      </c>
      <c r="I916" s="7">
        <v>23393765</v>
      </c>
      <c r="J916" s="6" t="s">
        <v>214</v>
      </c>
      <c r="K916" s="6" t="s">
        <v>5183</v>
      </c>
      <c r="L916" s="6" t="s">
        <v>11044</v>
      </c>
      <c r="M916" s="6">
        <v>31323</v>
      </c>
      <c r="N916" s="6">
        <v>18760</v>
      </c>
      <c r="O916" s="6" t="s">
        <v>8491</v>
      </c>
      <c r="P916" s="6">
        <v>0</v>
      </c>
      <c r="Q916" s="6" t="s">
        <v>11045</v>
      </c>
      <c r="R916" s="6" t="s">
        <v>11046</v>
      </c>
      <c r="S916" s="6">
        <v>76</v>
      </c>
      <c r="T916" s="6" t="s">
        <v>37</v>
      </c>
      <c r="U916" s="6" t="s">
        <v>38</v>
      </c>
      <c r="V916" s="6" t="s">
        <v>39</v>
      </c>
      <c r="W916" s="7">
        <v>20000000</v>
      </c>
      <c r="X916" s="6">
        <v>2014</v>
      </c>
      <c r="Y916" s="6">
        <v>989</v>
      </c>
      <c r="Z916" s="6">
        <v>6.3</v>
      </c>
      <c r="AA916" s="6">
        <v>2.35</v>
      </c>
      <c r="AB916" s="6">
        <v>0</v>
      </c>
      <c r="AC916" s="7">
        <f>Table13[[#This Row],[gross]]-Table13[[#This Row],[budget]]</f>
        <v>3393765</v>
      </c>
    </row>
    <row r="917" spans="1:29" ht="12.75">
      <c r="A917" s="6" t="s">
        <v>28</v>
      </c>
      <c r="B917" s="6" t="s">
        <v>2396</v>
      </c>
      <c r="C917" s="6">
        <v>187</v>
      </c>
      <c r="D917" s="6">
        <v>131</v>
      </c>
      <c r="E917" s="6">
        <v>218</v>
      </c>
      <c r="F917" s="6">
        <v>29</v>
      </c>
      <c r="G917" s="6" t="s">
        <v>2397</v>
      </c>
      <c r="H917" s="6">
        <v>5000</v>
      </c>
      <c r="I917" s="7">
        <v>51396781</v>
      </c>
      <c r="J917" s="6" t="s">
        <v>1961</v>
      </c>
      <c r="K917" s="6" t="s">
        <v>2398</v>
      </c>
      <c r="L917" s="6" t="s">
        <v>2399</v>
      </c>
      <c r="M917" s="6">
        <v>188887</v>
      </c>
      <c r="N917" s="6">
        <v>5103</v>
      </c>
      <c r="O917" s="6" t="s">
        <v>2400</v>
      </c>
      <c r="P917" s="6">
        <v>1</v>
      </c>
      <c r="Q917" s="6" t="s">
        <v>2401</v>
      </c>
      <c r="R917" s="6" t="s">
        <v>2402</v>
      </c>
      <c r="S917" s="6">
        <v>662</v>
      </c>
      <c r="T917" s="6" t="s">
        <v>37</v>
      </c>
      <c r="U917" s="6" t="s">
        <v>38</v>
      </c>
      <c r="V917" s="6" t="s">
        <v>585</v>
      </c>
      <c r="W917" s="7">
        <v>68000000</v>
      </c>
      <c r="X917" s="6">
        <v>2001</v>
      </c>
      <c r="Y917" s="6">
        <v>35</v>
      </c>
      <c r="Z917" s="6">
        <v>7.6</v>
      </c>
      <c r="AA917" s="6">
        <v>2.35</v>
      </c>
      <c r="AB917" s="6">
        <v>0</v>
      </c>
      <c r="AC917" s="7">
        <f>Table13[[#This Row],[gross]]-Table13[[#This Row],[budget]]</f>
        <v>-16603219</v>
      </c>
    </row>
    <row r="918" spans="1:29" ht="12.75">
      <c r="A918" s="6" t="s">
        <v>28</v>
      </c>
      <c r="B918" s="6" t="s">
        <v>1739</v>
      </c>
      <c r="C918" s="6">
        <v>81</v>
      </c>
      <c r="D918" s="6">
        <v>140</v>
      </c>
      <c r="E918" s="6">
        <v>12000</v>
      </c>
      <c r="F918" s="6">
        <v>619</v>
      </c>
      <c r="G918" s="6" t="s">
        <v>1842</v>
      </c>
      <c r="H918" s="6">
        <v>10000</v>
      </c>
      <c r="I918" s="7">
        <v>111544445</v>
      </c>
      <c r="J918" s="6" t="s">
        <v>1120</v>
      </c>
      <c r="K918" s="6" t="s">
        <v>166</v>
      </c>
      <c r="L918" s="6" t="s">
        <v>2372</v>
      </c>
      <c r="M918" s="6">
        <v>188116</v>
      </c>
      <c r="N918" s="6">
        <v>11951</v>
      </c>
      <c r="O918" s="6" t="s">
        <v>2373</v>
      </c>
      <c r="P918" s="6">
        <v>4</v>
      </c>
      <c r="Q918" s="6" t="s">
        <v>2374</v>
      </c>
      <c r="R918" s="6" t="s">
        <v>2375</v>
      </c>
      <c r="S918" s="6">
        <v>415</v>
      </c>
      <c r="T918" s="6" t="s">
        <v>37</v>
      </c>
      <c r="U918" s="6" t="s">
        <v>38</v>
      </c>
      <c r="V918" s="6" t="s">
        <v>585</v>
      </c>
      <c r="W918" s="7">
        <v>90000000</v>
      </c>
      <c r="X918" s="6">
        <v>1998</v>
      </c>
      <c r="Y918" s="6">
        <v>660</v>
      </c>
      <c r="Z918" s="6">
        <v>7.3</v>
      </c>
      <c r="AA918" s="6">
        <v>2.35</v>
      </c>
      <c r="AB918" s="6">
        <v>0</v>
      </c>
      <c r="AC918" s="7">
        <f>Table13[[#This Row],[gross]]-Table13[[#This Row],[budget]]</f>
        <v>21544445</v>
      </c>
    </row>
    <row r="919" spans="1:29" ht="12.75">
      <c r="A919" s="6" t="s">
        <v>28</v>
      </c>
      <c r="B919" s="6" t="s">
        <v>16101</v>
      </c>
      <c r="C919" s="6">
        <v>231</v>
      </c>
      <c r="D919" s="6">
        <v>93</v>
      </c>
      <c r="E919" s="6">
        <v>132</v>
      </c>
      <c r="F919" s="6">
        <v>216</v>
      </c>
      <c r="G919" s="6" t="s">
        <v>4309</v>
      </c>
      <c r="H919" s="6">
        <v>434</v>
      </c>
      <c r="I919" s="7">
        <v>17536788</v>
      </c>
      <c r="J919" s="6" t="s">
        <v>1415</v>
      </c>
      <c r="K919" s="6" t="s">
        <v>16102</v>
      </c>
      <c r="L919" s="6" t="s">
        <v>16103</v>
      </c>
      <c r="M919" s="6">
        <v>49240</v>
      </c>
      <c r="N919" s="6">
        <v>1183</v>
      </c>
      <c r="O919" s="6" t="s">
        <v>16104</v>
      </c>
      <c r="P919" s="6">
        <v>2</v>
      </c>
      <c r="Q919" s="6" t="s">
        <v>16105</v>
      </c>
      <c r="R919" s="6" t="s">
        <v>16106</v>
      </c>
      <c r="S919" s="6">
        <v>142</v>
      </c>
      <c r="T919" s="6" t="s">
        <v>37</v>
      </c>
      <c r="U919" s="6" t="s">
        <v>38</v>
      </c>
      <c r="V919" s="6" t="s">
        <v>39</v>
      </c>
      <c r="W919" s="7">
        <v>8000000</v>
      </c>
      <c r="X919" s="6">
        <v>2013</v>
      </c>
      <c r="Y919" s="6">
        <v>265</v>
      </c>
      <c r="Z919" s="6">
        <v>7.1</v>
      </c>
      <c r="AA919" s="6">
        <v>1.85</v>
      </c>
      <c r="AB919" s="6">
        <v>12000</v>
      </c>
      <c r="AC919" s="7">
        <f>Table13[[#This Row],[gross]]-Table13[[#This Row],[budget]]</f>
        <v>9536788</v>
      </c>
    </row>
    <row r="920" spans="1:29" ht="12.75">
      <c r="A920" s="6" t="s">
        <v>28</v>
      </c>
      <c r="B920" s="6" t="s">
        <v>741</v>
      </c>
      <c r="C920" s="6">
        <v>98</v>
      </c>
      <c r="D920" s="6">
        <v>115</v>
      </c>
      <c r="E920" s="6">
        <v>150</v>
      </c>
      <c r="F920" s="6">
        <v>789</v>
      </c>
      <c r="G920" s="6" t="s">
        <v>7001</v>
      </c>
      <c r="H920" s="6">
        <v>970</v>
      </c>
      <c r="I920" s="7">
        <v>39177215</v>
      </c>
      <c r="J920" s="6" t="s">
        <v>2125</v>
      </c>
      <c r="K920" s="6" t="s">
        <v>3833</v>
      </c>
      <c r="L920" s="6" t="s">
        <v>7002</v>
      </c>
      <c r="M920" s="6">
        <v>30667</v>
      </c>
      <c r="N920" s="6">
        <v>3770</v>
      </c>
      <c r="O920" s="6" t="s">
        <v>4784</v>
      </c>
      <c r="P920" s="6">
        <v>1</v>
      </c>
      <c r="Q920" s="6" t="s">
        <v>7003</v>
      </c>
      <c r="R920" s="6" t="s">
        <v>7004</v>
      </c>
      <c r="S920" s="6">
        <v>234</v>
      </c>
      <c r="T920" s="6" t="s">
        <v>37</v>
      </c>
      <c r="U920" s="6" t="s">
        <v>38</v>
      </c>
      <c r="V920" s="6" t="s">
        <v>39</v>
      </c>
      <c r="W920" s="7">
        <v>38000000</v>
      </c>
      <c r="X920" s="6">
        <v>2002</v>
      </c>
      <c r="Y920" s="6">
        <v>919</v>
      </c>
      <c r="Z920" s="6">
        <v>5.6</v>
      </c>
      <c r="AA920" s="6">
        <v>2.35</v>
      </c>
      <c r="AB920" s="6">
        <v>0</v>
      </c>
      <c r="AC920" s="7">
        <f>Table13[[#This Row],[gross]]-Table13[[#This Row],[budget]]</f>
        <v>1177215</v>
      </c>
    </row>
    <row r="921" spans="1:29" ht="12.75">
      <c r="A921" s="6" t="s">
        <v>28</v>
      </c>
      <c r="B921" s="6" t="s">
        <v>12582</v>
      </c>
      <c r="C921" s="6">
        <v>216</v>
      </c>
      <c r="D921" s="6">
        <v>161</v>
      </c>
      <c r="E921" s="6">
        <v>929</v>
      </c>
      <c r="F921" s="6">
        <v>116</v>
      </c>
      <c r="G921" s="6" t="s">
        <v>12583</v>
      </c>
      <c r="H921" s="6">
        <v>488</v>
      </c>
      <c r="I921" s="7">
        <v>336467</v>
      </c>
      <c r="J921" s="6" t="s">
        <v>5324</v>
      </c>
      <c r="K921" s="6" t="s">
        <v>12584</v>
      </c>
      <c r="L921" s="6" t="s">
        <v>12585</v>
      </c>
      <c r="M921" s="6">
        <v>45449</v>
      </c>
      <c r="N921" s="6">
        <v>943</v>
      </c>
      <c r="O921" s="6" t="s">
        <v>1552</v>
      </c>
      <c r="P921" s="6">
        <v>0</v>
      </c>
      <c r="Q921" s="6" t="s">
        <v>12586</v>
      </c>
      <c r="R921" s="6" t="s">
        <v>12587</v>
      </c>
      <c r="S921" s="6">
        <v>192</v>
      </c>
      <c r="T921" s="6" t="s">
        <v>37</v>
      </c>
      <c r="U921" s="6" t="s">
        <v>1465</v>
      </c>
      <c r="V921" s="6" t="s">
        <v>4830</v>
      </c>
      <c r="W921" s="7">
        <v>13000000</v>
      </c>
      <c r="X921" s="6">
        <v>2009</v>
      </c>
      <c r="Y921" s="6">
        <v>289</v>
      </c>
      <c r="Z921" s="6">
        <v>7.3</v>
      </c>
      <c r="AA921" s="6">
        <v>2.35</v>
      </c>
      <c r="AB921" s="6">
        <v>23000</v>
      </c>
      <c r="AC921" s="7">
        <f>Table13[[#This Row],[gross]]-Table13[[#This Row],[budget]]</f>
        <v>-12663533</v>
      </c>
    </row>
    <row r="922" spans="1:29" ht="12.75">
      <c r="A922" s="6" t="s">
        <v>28</v>
      </c>
      <c r="B922" s="6" t="s">
        <v>2461</v>
      </c>
      <c r="C922" s="6">
        <v>138</v>
      </c>
      <c r="D922" s="6">
        <v>113</v>
      </c>
      <c r="E922" s="6">
        <v>36</v>
      </c>
      <c r="F922" s="6">
        <v>232</v>
      </c>
      <c r="G922" s="6" t="s">
        <v>3603</v>
      </c>
      <c r="H922" s="6">
        <v>537</v>
      </c>
      <c r="I922" s="7">
        <v>87704396</v>
      </c>
      <c r="J922" s="6" t="s">
        <v>1606</v>
      </c>
      <c r="K922" s="6" t="s">
        <v>979</v>
      </c>
      <c r="L922" s="6" t="s">
        <v>3604</v>
      </c>
      <c r="M922" s="6">
        <v>88132</v>
      </c>
      <c r="N922" s="6">
        <v>1302</v>
      </c>
      <c r="O922" s="6" t="s">
        <v>3605</v>
      </c>
      <c r="P922" s="6">
        <v>1</v>
      </c>
      <c r="Q922" s="6" t="s">
        <v>3606</v>
      </c>
      <c r="R922" s="6" t="s">
        <v>3607</v>
      </c>
      <c r="S922" s="6">
        <v>274</v>
      </c>
      <c r="T922" s="6" t="s">
        <v>37</v>
      </c>
      <c r="U922" s="6" t="s">
        <v>38</v>
      </c>
      <c r="V922" s="6" t="s">
        <v>39</v>
      </c>
      <c r="W922" s="7">
        <v>66000000</v>
      </c>
      <c r="X922" s="6">
        <v>1999</v>
      </c>
      <c r="Y922" s="6">
        <v>427</v>
      </c>
      <c r="Z922" s="6">
        <v>6.2</v>
      </c>
      <c r="AA922" s="6">
        <v>2.35</v>
      </c>
      <c r="AB922" s="6">
        <v>0</v>
      </c>
      <c r="AC922" s="7">
        <f>Table13[[#This Row],[gross]]-Table13[[#This Row],[budget]]</f>
        <v>21704396</v>
      </c>
    </row>
    <row r="923" spans="1:29" ht="12.75">
      <c r="A923" s="6" t="s">
        <v>28</v>
      </c>
      <c r="B923" s="6" t="s">
        <v>3122</v>
      </c>
      <c r="C923" s="6">
        <v>76</v>
      </c>
      <c r="D923" s="6">
        <v>99</v>
      </c>
      <c r="E923" s="6">
        <v>272</v>
      </c>
      <c r="F923" s="6">
        <v>62</v>
      </c>
      <c r="G923" s="6" t="s">
        <v>4386</v>
      </c>
      <c r="H923" s="6">
        <v>1000</v>
      </c>
      <c r="I923" s="7">
        <v>12181484</v>
      </c>
      <c r="J923" s="6" t="s">
        <v>1671</v>
      </c>
      <c r="K923" s="6" t="s">
        <v>479</v>
      </c>
      <c r="L923" s="6" t="s">
        <v>11173</v>
      </c>
      <c r="M923" s="6">
        <v>26390</v>
      </c>
      <c r="N923" s="6">
        <v>1189</v>
      </c>
      <c r="O923" s="6" t="s">
        <v>11174</v>
      </c>
      <c r="P923" s="6">
        <v>1</v>
      </c>
      <c r="Q923" s="6" t="s">
        <v>11175</v>
      </c>
      <c r="R923" s="6" t="s">
        <v>11176</v>
      </c>
      <c r="S923" s="6">
        <v>176</v>
      </c>
      <c r="T923" s="6" t="s">
        <v>37</v>
      </c>
      <c r="U923" s="6" t="s">
        <v>38</v>
      </c>
      <c r="V923" s="6" t="s">
        <v>39</v>
      </c>
      <c r="W923" s="7">
        <v>40000000</v>
      </c>
      <c r="X923" s="6">
        <v>2004</v>
      </c>
      <c r="Y923" s="6">
        <v>87</v>
      </c>
      <c r="Z923" s="6">
        <v>4.8</v>
      </c>
      <c r="AA923" s="6">
        <v>1.85</v>
      </c>
      <c r="AB923" s="6">
        <v>713</v>
      </c>
      <c r="AC923" s="7">
        <f>Table13[[#This Row],[gross]]-Table13[[#This Row],[budget]]</f>
        <v>-27818516</v>
      </c>
    </row>
    <row r="924" spans="1:29" ht="12.75">
      <c r="A924" s="6" t="s">
        <v>28</v>
      </c>
      <c r="B924" s="6" t="s">
        <v>8382</v>
      </c>
      <c r="C924" s="6">
        <v>112</v>
      </c>
      <c r="D924" s="6">
        <v>93</v>
      </c>
      <c r="E924" s="6">
        <v>82</v>
      </c>
      <c r="F924" s="6">
        <v>729</v>
      </c>
      <c r="G924" s="6" t="s">
        <v>2613</v>
      </c>
      <c r="H924" s="6">
        <v>926</v>
      </c>
      <c r="I924" s="7">
        <v>39737645</v>
      </c>
      <c r="J924" s="6" t="s">
        <v>4219</v>
      </c>
      <c r="K924" s="6" t="s">
        <v>4646</v>
      </c>
      <c r="L924" s="6" t="s">
        <v>10807</v>
      </c>
      <c r="M924" s="6">
        <v>89687</v>
      </c>
      <c r="N924" s="6">
        <v>4293</v>
      </c>
      <c r="O924" s="6" t="s">
        <v>415</v>
      </c>
      <c r="P924" s="6">
        <v>11</v>
      </c>
      <c r="Q924" s="6" t="s">
        <v>10808</v>
      </c>
      <c r="R924" s="6" t="s">
        <v>10809</v>
      </c>
      <c r="S924" s="6">
        <v>666</v>
      </c>
      <c r="T924" s="6" t="s">
        <v>37</v>
      </c>
      <c r="U924" s="6" t="s">
        <v>38</v>
      </c>
      <c r="V924" s="6" t="s">
        <v>39</v>
      </c>
      <c r="W924" s="7">
        <v>20000000</v>
      </c>
      <c r="X924" s="6">
        <v>2007</v>
      </c>
      <c r="Y924" s="6">
        <v>869</v>
      </c>
      <c r="Z924" s="6">
        <v>2.2999999999999998</v>
      </c>
      <c r="AA924" s="6">
        <v>1.85</v>
      </c>
      <c r="AB924" s="6">
        <v>0</v>
      </c>
      <c r="AC924" s="7">
        <f>Table13[[#This Row],[gross]]-Table13[[#This Row],[budget]]</f>
        <v>19737645</v>
      </c>
    </row>
    <row r="925" spans="1:29" ht="12.75">
      <c r="A925" s="6" t="s">
        <v>28</v>
      </c>
      <c r="B925" s="6" t="s">
        <v>1807</v>
      </c>
      <c r="C925" s="6">
        <v>203</v>
      </c>
      <c r="D925" s="6">
        <v>102</v>
      </c>
      <c r="E925" s="6">
        <v>77</v>
      </c>
      <c r="F925" s="6">
        <v>120</v>
      </c>
      <c r="G925" s="6" t="s">
        <v>1808</v>
      </c>
      <c r="H925" s="6">
        <v>14000</v>
      </c>
      <c r="I925" s="7">
        <v>107515297</v>
      </c>
      <c r="J925" s="6" t="s">
        <v>628</v>
      </c>
      <c r="K925" s="6" t="s">
        <v>700</v>
      </c>
      <c r="L925" s="6" t="s">
        <v>1809</v>
      </c>
      <c r="M925" s="6">
        <v>85833</v>
      </c>
      <c r="N925" s="6">
        <v>14552</v>
      </c>
      <c r="O925" s="6" t="s">
        <v>1810</v>
      </c>
      <c r="P925" s="6">
        <v>2</v>
      </c>
      <c r="Q925" s="6" t="s">
        <v>1811</v>
      </c>
      <c r="R925" s="6" t="s">
        <v>1812</v>
      </c>
      <c r="S925" s="6">
        <v>113</v>
      </c>
      <c r="T925" s="6" t="s">
        <v>37</v>
      </c>
      <c r="U925" s="6" t="s">
        <v>38</v>
      </c>
      <c r="V925" s="6" t="s">
        <v>95</v>
      </c>
      <c r="W925" s="7">
        <v>100000000</v>
      </c>
      <c r="X925" s="6">
        <v>2013</v>
      </c>
      <c r="Y925" s="6">
        <v>151</v>
      </c>
      <c r="Z925" s="6">
        <v>6.7</v>
      </c>
      <c r="AA925" s="6">
        <v>2.35</v>
      </c>
      <c r="AB925" s="6">
        <v>17000</v>
      </c>
      <c r="AC925" s="7">
        <f>Table13[[#This Row],[gross]]-Table13[[#This Row],[budget]]</f>
        <v>7515297</v>
      </c>
    </row>
    <row r="926" spans="1:29" ht="12.75">
      <c r="A926" s="6" t="s">
        <v>28</v>
      </c>
      <c r="B926" s="6" t="s">
        <v>8514</v>
      </c>
      <c r="C926" s="6">
        <v>146</v>
      </c>
      <c r="D926" s="6">
        <v>107</v>
      </c>
      <c r="E926" s="6">
        <v>110</v>
      </c>
      <c r="F926" s="6">
        <v>722</v>
      </c>
      <c r="G926" s="6" t="s">
        <v>2933</v>
      </c>
      <c r="H926" s="6">
        <v>23000</v>
      </c>
      <c r="I926" s="7">
        <v>1190018</v>
      </c>
      <c r="J926" s="6" t="s">
        <v>1390</v>
      </c>
      <c r="K926" s="6" t="s">
        <v>58</v>
      </c>
      <c r="L926" s="6" t="s">
        <v>11420</v>
      </c>
      <c r="M926" s="6">
        <v>261317</v>
      </c>
      <c r="N926" s="6">
        <v>25088</v>
      </c>
      <c r="O926" s="6" t="s">
        <v>3164</v>
      </c>
      <c r="P926" s="6">
        <v>2</v>
      </c>
      <c r="Q926" s="6" t="s">
        <v>11421</v>
      </c>
      <c r="R926" s="6" t="s">
        <v>11422</v>
      </c>
      <c r="S926" s="6">
        <v>1137</v>
      </c>
      <c r="T926" s="6" t="s">
        <v>37</v>
      </c>
      <c r="U926" s="6" t="s">
        <v>38</v>
      </c>
      <c r="V926" s="6" t="s">
        <v>585</v>
      </c>
      <c r="W926" s="7">
        <v>20000000</v>
      </c>
      <c r="X926" s="6">
        <v>2002</v>
      </c>
      <c r="Y926" s="6">
        <v>876</v>
      </c>
      <c r="Z926" s="6">
        <v>7.5</v>
      </c>
      <c r="AA926" s="6">
        <v>2.35</v>
      </c>
      <c r="AB926" s="6">
        <v>20000</v>
      </c>
      <c r="AC926" s="7">
        <f>Table13[[#This Row],[gross]]-Table13[[#This Row],[budget]]</f>
        <v>-18809982</v>
      </c>
    </row>
    <row r="927" spans="1:29" ht="12.75">
      <c r="A927" s="6" t="s">
        <v>747</v>
      </c>
      <c r="B927" s="6" t="s">
        <v>1794</v>
      </c>
      <c r="C927" s="6">
        <v>170</v>
      </c>
      <c r="D927" s="6">
        <v>104</v>
      </c>
      <c r="E927" s="6">
        <v>14</v>
      </c>
      <c r="F927" s="6">
        <v>203</v>
      </c>
      <c r="G927" s="6" t="s">
        <v>1795</v>
      </c>
      <c r="H927" s="6">
        <v>3000</v>
      </c>
      <c r="I927" s="7">
        <v>75030163</v>
      </c>
      <c r="J927" s="6" t="s">
        <v>148</v>
      </c>
      <c r="K927" s="6" t="s">
        <v>656</v>
      </c>
      <c r="L927" s="6" t="s">
        <v>1796</v>
      </c>
      <c r="M927" s="6">
        <v>108076</v>
      </c>
      <c r="N927" s="6">
        <v>4487</v>
      </c>
      <c r="O927" s="6" t="s">
        <v>1797</v>
      </c>
      <c r="P927" s="6">
        <v>0</v>
      </c>
      <c r="Q927" s="6" t="s">
        <v>1798</v>
      </c>
      <c r="R927" s="6" t="s">
        <v>1799</v>
      </c>
      <c r="S927" s="6">
        <v>1690</v>
      </c>
      <c r="T927" s="6" t="s">
        <v>37</v>
      </c>
      <c r="U927" s="6" t="s">
        <v>38</v>
      </c>
      <c r="V927" s="6" t="s">
        <v>95</v>
      </c>
      <c r="W927" s="7">
        <v>100000000</v>
      </c>
      <c r="X927" s="6">
        <v>2006</v>
      </c>
      <c r="Y927" s="6">
        <v>762</v>
      </c>
      <c r="Z927" s="6">
        <v>5.0999999999999996</v>
      </c>
      <c r="AA927" s="6">
        <v>2.35</v>
      </c>
      <c r="AB927" s="6">
        <v>0</v>
      </c>
      <c r="AC927" s="7">
        <f>Table13[[#This Row],[gross]]-Table13[[#This Row],[budget]]</f>
        <v>-24969837</v>
      </c>
    </row>
    <row r="928" spans="1:29" ht="12.75">
      <c r="A928" s="6" t="s">
        <v>28</v>
      </c>
      <c r="B928" s="6" t="s">
        <v>1757</v>
      </c>
      <c r="C928" s="6">
        <v>81</v>
      </c>
      <c r="D928" s="6">
        <v>115</v>
      </c>
      <c r="E928" s="6">
        <v>55</v>
      </c>
      <c r="F928" s="6">
        <v>383</v>
      </c>
      <c r="G928" s="6" t="s">
        <v>1441</v>
      </c>
      <c r="H928" s="6">
        <v>1000</v>
      </c>
      <c r="I928" s="7">
        <v>101228120</v>
      </c>
      <c r="J928" s="6" t="s">
        <v>1758</v>
      </c>
      <c r="K928" s="6" t="s">
        <v>1759</v>
      </c>
      <c r="L928" s="6" t="s">
        <v>1760</v>
      </c>
      <c r="M928" s="6">
        <v>84424</v>
      </c>
      <c r="N928" s="6">
        <v>3454</v>
      </c>
      <c r="O928" s="6" t="s">
        <v>1761</v>
      </c>
      <c r="P928" s="6">
        <v>1</v>
      </c>
      <c r="Q928" s="6" t="s">
        <v>1762</v>
      </c>
      <c r="R928" s="6" t="s">
        <v>1763</v>
      </c>
      <c r="S928" s="6">
        <v>131</v>
      </c>
      <c r="T928" s="6" t="s">
        <v>37</v>
      </c>
      <c r="U928" s="6" t="s">
        <v>38</v>
      </c>
      <c r="V928" s="6" t="s">
        <v>585</v>
      </c>
      <c r="W928" s="7">
        <v>100000000</v>
      </c>
      <c r="X928" s="6">
        <v>1996</v>
      </c>
      <c r="Y928" s="6">
        <v>773</v>
      </c>
      <c r="Z928" s="6">
        <v>6.1</v>
      </c>
      <c r="AA928" s="6">
        <v>2.35</v>
      </c>
      <c r="AB928" s="6">
        <v>0</v>
      </c>
      <c r="AC928" s="7">
        <f>Table13[[#This Row],[gross]]-Table13[[#This Row],[budget]]</f>
        <v>1228120</v>
      </c>
    </row>
    <row r="929" spans="1:29" ht="12.75">
      <c r="A929" s="6" t="s">
        <v>28</v>
      </c>
      <c r="B929" s="6" t="s">
        <v>1526</v>
      </c>
      <c r="C929" s="6">
        <v>169</v>
      </c>
      <c r="D929" s="6">
        <v>131</v>
      </c>
      <c r="E929" s="6">
        <v>0</v>
      </c>
      <c r="F929" s="6">
        <v>658</v>
      </c>
      <c r="G929" s="6" t="s">
        <v>241</v>
      </c>
      <c r="H929" s="6">
        <v>8000</v>
      </c>
      <c r="I929" s="7">
        <v>125548685</v>
      </c>
      <c r="J929" s="6" t="s">
        <v>1544</v>
      </c>
      <c r="K929" s="6" t="s">
        <v>1527</v>
      </c>
      <c r="L929" s="6" t="s">
        <v>5038</v>
      </c>
      <c r="M929" s="6">
        <v>135246</v>
      </c>
      <c r="N929" s="6">
        <v>10003</v>
      </c>
      <c r="O929" s="6" t="s">
        <v>5039</v>
      </c>
      <c r="P929" s="6">
        <v>0</v>
      </c>
      <c r="Q929" s="6" t="s">
        <v>5040</v>
      </c>
      <c r="R929" s="6" t="s">
        <v>5041</v>
      </c>
      <c r="S929" s="6">
        <v>498</v>
      </c>
      <c r="T929" s="6" t="s">
        <v>37</v>
      </c>
      <c r="U929" s="6" t="s">
        <v>38</v>
      </c>
      <c r="V929" s="6" t="s">
        <v>585</v>
      </c>
      <c r="W929" s="7">
        <v>52000000</v>
      </c>
      <c r="X929" s="6">
        <v>2000</v>
      </c>
      <c r="Y929" s="6">
        <v>883</v>
      </c>
      <c r="Z929" s="6">
        <v>7.3</v>
      </c>
      <c r="AA929" s="6">
        <v>1.85</v>
      </c>
      <c r="AB929" s="6">
        <v>0</v>
      </c>
      <c r="AC929" s="7">
        <f>Table13[[#This Row],[gross]]-Table13[[#This Row],[budget]]</f>
        <v>73548685</v>
      </c>
    </row>
    <row r="930" spans="1:29" ht="12.75">
      <c r="A930" s="6" t="s">
        <v>28</v>
      </c>
      <c r="B930" s="6" t="s">
        <v>14017</v>
      </c>
      <c r="C930" s="6">
        <v>99</v>
      </c>
      <c r="D930" s="6">
        <v>80</v>
      </c>
      <c r="E930" s="6">
        <v>2</v>
      </c>
      <c r="F930" s="6">
        <v>186</v>
      </c>
      <c r="G930" s="6" t="s">
        <v>3180</v>
      </c>
      <c r="H930" s="6">
        <v>6000</v>
      </c>
      <c r="I930" s="7">
        <v>71442</v>
      </c>
      <c r="J930" s="6" t="s">
        <v>14018</v>
      </c>
      <c r="K930" s="6" t="s">
        <v>662</v>
      </c>
      <c r="L930" s="6" t="s">
        <v>14019</v>
      </c>
      <c r="M930" s="6">
        <v>12029</v>
      </c>
      <c r="N930" s="6">
        <v>6829</v>
      </c>
      <c r="O930" s="6" t="s">
        <v>14020</v>
      </c>
      <c r="P930" s="6">
        <v>0</v>
      </c>
      <c r="Q930" s="6" t="s">
        <v>14021</v>
      </c>
      <c r="R930" s="6" t="s">
        <v>14022</v>
      </c>
      <c r="S930" s="6">
        <v>32</v>
      </c>
      <c r="T930" s="6" t="s">
        <v>1464</v>
      </c>
      <c r="U930" s="6" t="s">
        <v>1465</v>
      </c>
      <c r="V930" s="6" t="s">
        <v>95</v>
      </c>
      <c r="W930" s="7">
        <v>9600000</v>
      </c>
      <c r="X930" s="6">
        <v>2012</v>
      </c>
      <c r="Y930" s="6">
        <v>637</v>
      </c>
      <c r="Z930" s="6">
        <v>7.9</v>
      </c>
      <c r="AA930" s="6">
        <v>1.85</v>
      </c>
      <c r="AB930" s="6">
        <v>0</v>
      </c>
      <c r="AC930" s="7">
        <f>Table13[[#This Row],[gross]]-Table13[[#This Row],[budget]]</f>
        <v>-9528558</v>
      </c>
    </row>
    <row r="931" spans="1:29" ht="12.75">
      <c r="A931" s="6" t="s">
        <v>28</v>
      </c>
      <c r="B931" s="6" t="s">
        <v>16004</v>
      </c>
      <c r="C931" s="6">
        <v>53</v>
      </c>
      <c r="D931" s="6">
        <v>112</v>
      </c>
      <c r="E931" s="6">
        <v>152</v>
      </c>
      <c r="F931" s="6">
        <v>459</v>
      </c>
      <c r="G931" s="6" t="s">
        <v>3240</v>
      </c>
      <c r="H931" s="6">
        <v>16000</v>
      </c>
      <c r="I931" s="7">
        <v>36500000</v>
      </c>
      <c r="J931" s="6" t="s">
        <v>1726</v>
      </c>
      <c r="K931" s="6" t="s">
        <v>3694</v>
      </c>
      <c r="L931" s="6" t="s">
        <v>16005</v>
      </c>
      <c r="M931" s="6">
        <v>87090</v>
      </c>
      <c r="N931" s="6">
        <v>17568</v>
      </c>
      <c r="O931" s="6" t="s">
        <v>3986</v>
      </c>
      <c r="P931" s="6">
        <v>0</v>
      </c>
      <c r="Q931" s="6" t="s">
        <v>16006</v>
      </c>
      <c r="R931" s="6" t="s">
        <v>16007</v>
      </c>
      <c r="S931" s="6">
        <v>142</v>
      </c>
      <c r="T931" s="6" t="s">
        <v>37</v>
      </c>
      <c r="U931" s="6" t="s">
        <v>38</v>
      </c>
      <c r="V931" s="6" t="s">
        <v>95</v>
      </c>
      <c r="W931" s="7">
        <v>8000000</v>
      </c>
      <c r="X931" s="6">
        <v>1979</v>
      </c>
      <c r="Y931" s="6">
        <v>466</v>
      </c>
      <c r="Z931" s="6">
        <v>7.6</v>
      </c>
      <c r="AA931" s="6">
        <v>1.85</v>
      </c>
      <c r="AB931" s="6">
        <v>0</v>
      </c>
      <c r="AC931" s="7">
        <f>Table13[[#This Row],[gross]]-Table13[[#This Row],[budget]]</f>
        <v>28500000</v>
      </c>
    </row>
    <row r="932" spans="1:29" ht="12.75">
      <c r="A932" s="6" t="s">
        <v>28</v>
      </c>
      <c r="B932" s="6" t="s">
        <v>5367</v>
      </c>
      <c r="C932" s="6">
        <v>104</v>
      </c>
      <c r="D932" s="6">
        <v>101</v>
      </c>
      <c r="E932" s="6">
        <v>0</v>
      </c>
      <c r="F932" s="6">
        <v>764</v>
      </c>
      <c r="G932" s="6" t="s">
        <v>5368</v>
      </c>
      <c r="H932" s="6">
        <v>12000</v>
      </c>
      <c r="I932" s="7">
        <v>25407250</v>
      </c>
      <c r="J932" s="6" t="s">
        <v>227</v>
      </c>
      <c r="K932" s="6" t="s">
        <v>272</v>
      </c>
      <c r="L932" s="6" t="s">
        <v>5369</v>
      </c>
      <c r="M932" s="6">
        <v>54021</v>
      </c>
      <c r="N932" s="6">
        <v>15935</v>
      </c>
      <c r="O932" s="6" t="s">
        <v>5370</v>
      </c>
      <c r="P932" s="6">
        <v>0</v>
      </c>
      <c r="Q932" s="6" t="s">
        <v>5371</v>
      </c>
      <c r="R932" s="6" t="s">
        <v>5372</v>
      </c>
      <c r="S932" s="6">
        <v>227</v>
      </c>
      <c r="T932" s="6" t="s">
        <v>37</v>
      </c>
      <c r="U932" s="6" t="s">
        <v>38</v>
      </c>
      <c r="V932" s="6" t="s">
        <v>585</v>
      </c>
      <c r="W932" s="7">
        <v>50000000</v>
      </c>
      <c r="X932" s="6">
        <v>1996</v>
      </c>
      <c r="Y932" s="6">
        <v>898</v>
      </c>
      <c r="Z932" s="6">
        <v>5.7</v>
      </c>
      <c r="AA932" s="6">
        <v>2.35</v>
      </c>
      <c r="AB932" s="6">
        <v>0</v>
      </c>
      <c r="AC932" s="7">
        <f>Table13[[#This Row],[gross]]-Table13[[#This Row],[budget]]</f>
        <v>-24592750</v>
      </c>
    </row>
    <row r="933" spans="1:29" ht="12.75">
      <c r="A933" s="6" t="s">
        <v>28</v>
      </c>
      <c r="B933" s="6" t="s">
        <v>5367</v>
      </c>
      <c r="C933" s="6">
        <v>201</v>
      </c>
      <c r="D933" s="6">
        <v>106</v>
      </c>
      <c r="E933" s="6">
        <v>0</v>
      </c>
      <c r="F933" s="6">
        <v>381</v>
      </c>
      <c r="G933" s="6" t="s">
        <v>2499</v>
      </c>
      <c r="H933" s="6">
        <v>742</v>
      </c>
      <c r="I933" s="7">
        <v>25244700</v>
      </c>
      <c r="J933" s="6" t="s">
        <v>647</v>
      </c>
      <c r="K933" s="6" t="s">
        <v>10179</v>
      </c>
      <c r="L933" s="6" t="s">
        <v>17050</v>
      </c>
      <c r="M933" s="6">
        <v>91017</v>
      </c>
      <c r="N933" s="6">
        <v>2270</v>
      </c>
      <c r="O933" s="6" t="s">
        <v>17051</v>
      </c>
      <c r="P933" s="6">
        <v>1</v>
      </c>
      <c r="Q933" s="6" t="s">
        <v>17052</v>
      </c>
      <c r="R933" s="6" t="s">
        <v>17053</v>
      </c>
      <c r="S933" s="6">
        <v>284</v>
      </c>
      <c r="T933" s="6" t="s">
        <v>37</v>
      </c>
      <c r="U933" s="6" t="s">
        <v>56</v>
      </c>
      <c r="V933" s="6" t="s">
        <v>585</v>
      </c>
      <c r="W933" s="7">
        <v>6000000</v>
      </c>
      <c r="X933" s="6">
        <v>1981</v>
      </c>
      <c r="Y933" s="6">
        <v>602</v>
      </c>
      <c r="Z933" s="6">
        <v>7.2</v>
      </c>
      <c r="AA933" s="6">
        <v>2.35</v>
      </c>
      <c r="AB933" s="6">
        <v>0</v>
      </c>
      <c r="AC933" s="7">
        <f>Table13[[#This Row],[gross]]-Table13[[#This Row],[budget]]</f>
        <v>19244700</v>
      </c>
    </row>
    <row r="934" spans="1:29" ht="12.75">
      <c r="A934" s="6" t="s">
        <v>28</v>
      </c>
      <c r="B934" s="6" t="s">
        <v>6456</v>
      </c>
      <c r="C934" s="6">
        <v>83</v>
      </c>
      <c r="D934" s="6">
        <v>89</v>
      </c>
      <c r="E934" s="6">
        <v>7</v>
      </c>
      <c r="F934" s="6">
        <v>91</v>
      </c>
      <c r="G934" s="6" t="s">
        <v>6457</v>
      </c>
      <c r="H934" s="6">
        <v>3000</v>
      </c>
      <c r="I934" s="7">
        <v>57011847</v>
      </c>
      <c r="J934" s="6" t="s">
        <v>621</v>
      </c>
      <c r="K934" s="6" t="s">
        <v>500</v>
      </c>
      <c r="L934" s="6" t="s">
        <v>6458</v>
      </c>
      <c r="M934" s="6">
        <v>20615</v>
      </c>
      <c r="N934" s="6">
        <v>3361</v>
      </c>
      <c r="O934" s="6" t="s">
        <v>6459</v>
      </c>
      <c r="P934" s="6">
        <v>2</v>
      </c>
      <c r="Q934" s="6" t="s">
        <v>6460</v>
      </c>
      <c r="R934" s="6" t="s">
        <v>6461</v>
      </c>
      <c r="S934" s="6">
        <v>44</v>
      </c>
      <c r="T934" s="6" t="s">
        <v>37</v>
      </c>
      <c r="U934" s="6" t="s">
        <v>38</v>
      </c>
      <c r="V934" s="6" t="s">
        <v>95</v>
      </c>
      <c r="W934" s="7">
        <v>40000000</v>
      </c>
      <c r="X934" s="6">
        <v>2013</v>
      </c>
      <c r="Y934" s="6">
        <v>190</v>
      </c>
      <c r="Z934" s="6">
        <v>5.9</v>
      </c>
      <c r="AA934" s="6">
        <v>2.35</v>
      </c>
      <c r="AB934" s="6">
        <v>0</v>
      </c>
      <c r="AC934" s="7">
        <f>Table13[[#This Row],[gross]]-Table13[[#This Row],[budget]]</f>
        <v>17011847</v>
      </c>
    </row>
    <row r="935" spans="1:29" ht="12.75">
      <c r="A935" s="6" t="s">
        <v>28</v>
      </c>
      <c r="B935" s="6" t="s">
        <v>3523</v>
      </c>
      <c r="C935" s="6">
        <v>286</v>
      </c>
      <c r="D935" s="6">
        <v>115</v>
      </c>
      <c r="E935" s="6">
        <v>101</v>
      </c>
      <c r="F935" s="6">
        <v>585</v>
      </c>
      <c r="G935" s="6" t="s">
        <v>3524</v>
      </c>
      <c r="H935" s="6">
        <v>13000</v>
      </c>
      <c r="I935" s="7">
        <v>25121291</v>
      </c>
      <c r="J935" s="6" t="s">
        <v>3525</v>
      </c>
      <c r="K935" s="6" t="s">
        <v>1784</v>
      </c>
      <c r="L935" s="6" t="s">
        <v>3526</v>
      </c>
      <c r="M935" s="6">
        <v>177653</v>
      </c>
      <c r="N935" s="6">
        <v>15708</v>
      </c>
      <c r="O935" s="6" t="s">
        <v>3527</v>
      </c>
      <c r="P935" s="6">
        <v>1</v>
      </c>
      <c r="Q935" s="6" t="s">
        <v>3528</v>
      </c>
      <c r="R935" s="6" t="s">
        <v>3529</v>
      </c>
      <c r="S935" s="6">
        <v>279</v>
      </c>
      <c r="T935" s="6" t="s">
        <v>37</v>
      </c>
      <c r="U935" s="6" t="s">
        <v>38</v>
      </c>
      <c r="V935" s="6" t="s">
        <v>585</v>
      </c>
      <c r="W935" s="7">
        <v>50000000</v>
      </c>
      <c r="X935" s="6">
        <v>2013</v>
      </c>
      <c r="Y935" s="6">
        <v>1000</v>
      </c>
      <c r="Z935" s="6">
        <v>6.7</v>
      </c>
      <c r="AA935" s="6">
        <v>2.35</v>
      </c>
      <c r="AB935" s="6">
        <v>34000</v>
      </c>
      <c r="AC935" s="7">
        <f>Table13[[#This Row],[gross]]-Table13[[#This Row],[budget]]</f>
        <v>-24878709</v>
      </c>
    </row>
    <row r="936" spans="1:29" ht="12.75">
      <c r="A936" s="6" t="s">
        <v>28</v>
      </c>
      <c r="B936" s="6" t="s">
        <v>2853</v>
      </c>
      <c r="C936" s="6">
        <v>106</v>
      </c>
      <c r="D936" s="6">
        <v>120</v>
      </c>
      <c r="E936" s="6">
        <v>30</v>
      </c>
      <c r="F936" s="6">
        <v>55</v>
      </c>
      <c r="G936" s="6" t="s">
        <v>4806</v>
      </c>
      <c r="H936" s="6">
        <v>14000</v>
      </c>
      <c r="I936" s="7">
        <v>106869</v>
      </c>
      <c r="J936" s="6" t="s">
        <v>5274</v>
      </c>
      <c r="K936" s="6" t="s">
        <v>700</v>
      </c>
      <c r="L936" s="6" t="s">
        <v>12316</v>
      </c>
      <c r="M936" s="6">
        <v>13762</v>
      </c>
      <c r="N936" s="6">
        <v>14492</v>
      </c>
      <c r="O936" s="6" t="s">
        <v>12317</v>
      </c>
      <c r="P936" s="6">
        <v>1</v>
      </c>
      <c r="Q936" s="6" t="s">
        <v>12318</v>
      </c>
      <c r="R936" s="6" t="s">
        <v>12319</v>
      </c>
      <c r="S936" s="6">
        <v>39</v>
      </c>
      <c r="T936" s="6" t="s">
        <v>37</v>
      </c>
      <c r="U936" s="6" t="s">
        <v>1465</v>
      </c>
      <c r="V936" s="6" t="s">
        <v>585</v>
      </c>
      <c r="W936" s="7">
        <v>17000000</v>
      </c>
      <c r="X936" s="6">
        <v>2014</v>
      </c>
      <c r="Y936" s="6">
        <v>287</v>
      </c>
      <c r="Z936" s="6">
        <v>6.6</v>
      </c>
      <c r="AB936" s="6">
        <v>0</v>
      </c>
      <c r="AC936" s="7">
        <f>Table13[[#This Row],[gross]]-Table13[[#This Row],[budget]]</f>
        <v>-16893131</v>
      </c>
    </row>
    <row r="937" spans="1:29" ht="12.75">
      <c r="A937" s="6" t="s">
        <v>28</v>
      </c>
      <c r="B937" s="6" t="s">
        <v>1555</v>
      </c>
      <c r="C937" s="6">
        <v>273</v>
      </c>
      <c r="D937" s="6">
        <v>108</v>
      </c>
      <c r="E937" s="6">
        <v>1000</v>
      </c>
      <c r="F937" s="6">
        <v>1000</v>
      </c>
      <c r="G937" s="6" t="s">
        <v>84</v>
      </c>
      <c r="H937" s="6">
        <v>14000</v>
      </c>
      <c r="I937" s="7">
        <v>34126138</v>
      </c>
      <c r="J937" s="6" t="s">
        <v>6919</v>
      </c>
      <c r="K937" s="6" t="s">
        <v>213</v>
      </c>
      <c r="L937" s="6" t="s">
        <v>10943</v>
      </c>
      <c r="M937" s="6">
        <v>666937</v>
      </c>
      <c r="N937" s="6">
        <v>19364</v>
      </c>
      <c r="O937" s="6" t="s">
        <v>138</v>
      </c>
      <c r="P937" s="6">
        <v>1</v>
      </c>
      <c r="Q937" s="6" t="s">
        <v>10944</v>
      </c>
      <c r="R937" s="6" t="s">
        <v>10945</v>
      </c>
      <c r="S937" s="6">
        <v>1514</v>
      </c>
      <c r="T937" s="6" t="s">
        <v>37</v>
      </c>
      <c r="U937" s="6" t="s">
        <v>38</v>
      </c>
      <c r="V937" s="6" t="s">
        <v>585</v>
      </c>
      <c r="W937" s="7">
        <v>20000000</v>
      </c>
      <c r="X937" s="6">
        <v>2004</v>
      </c>
      <c r="Y937" s="6">
        <v>4000</v>
      </c>
      <c r="Z937" s="6">
        <v>8.3000000000000007</v>
      </c>
      <c r="AA937" s="6">
        <v>1.85</v>
      </c>
      <c r="AB937" s="6">
        <v>52000</v>
      </c>
      <c r="AC937" s="7">
        <f>Table13[[#This Row],[gross]]-Table13[[#This Row],[budget]]</f>
        <v>14126138</v>
      </c>
    </row>
    <row r="938" spans="1:29" ht="12.75">
      <c r="A938" s="6" t="s">
        <v>28</v>
      </c>
      <c r="B938" s="6" t="s">
        <v>15431</v>
      </c>
      <c r="C938" s="6">
        <v>27</v>
      </c>
      <c r="D938" s="6">
        <v>85</v>
      </c>
      <c r="E938" s="6">
        <v>0</v>
      </c>
      <c r="F938" s="6">
        <v>742</v>
      </c>
      <c r="G938" s="6" t="s">
        <v>904</v>
      </c>
      <c r="H938" s="6">
        <v>11000</v>
      </c>
      <c r="I938" s="7">
        <v>70527</v>
      </c>
      <c r="J938" s="6" t="s">
        <v>2527</v>
      </c>
      <c r="K938" s="6" t="s">
        <v>1948</v>
      </c>
      <c r="L938" s="6" t="s">
        <v>15432</v>
      </c>
      <c r="M938" s="6">
        <v>7690</v>
      </c>
      <c r="N938" s="6">
        <v>14656</v>
      </c>
      <c r="O938" s="6" t="s">
        <v>1639</v>
      </c>
      <c r="P938" s="6">
        <v>6</v>
      </c>
      <c r="Q938" s="6" t="s">
        <v>15433</v>
      </c>
      <c r="R938" s="6" t="s">
        <v>15434</v>
      </c>
      <c r="S938" s="6">
        <v>68</v>
      </c>
      <c r="T938" s="6" t="s">
        <v>37</v>
      </c>
      <c r="U938" s="6" t="s">
        <v>38</v>
      </c>
      <c r="V938" s="6" t="s">
        <v>585</v>
      </c>
      <c r="W938" s="7">
        <v>6500000</v>
      </c>
      <c r="X938" s="6">
        <v>2004</v>
      </c>
      <c r="Y938" s="6">
        <v>826</v>
      </c>
      <c r="Z938" s="6">
        <v>6.7</v>
      </c>
      <c r="AA938" s="6">
        <v>1.85</v>
      </c>
      <c r="AB938" s="6">
        <v>376</v>
      </c>
      <c r="AC938" s="7">
        <f>Table13[[#This Row],[gross]]-Table13[[#This Row],[budget]]</f>
        <v>-6429473</v>
      </c>
    </row>
    <row r="939" spans="1:29" ht="12.75">
      <c r="A939" s="6" t="s">
        <v>28</v>
      </c>
      <c r="B939" s="6" t="s">
        <v>9767</v>
      </c>
      <c r="C939" s="6">
        <v>92</v>
      </c>
      <c r="D939" s="6">
        <v>93</v>
      </c>
      <c r="E939" s="6">
        <v>17</v>
      </c>
      <c r="F939" s="6">
        <v>360</v>
      </c>
      <c r="G939" s="6" t="s">
        <v>9768</v>
      </c>
      <c r="H939" s="6">
        <v>13000</v>
      </c>
      <c r="I939" s="7">
        <v>17718223</v>
      </c>
      <c r="J939" s="6" t="s">
        <v>1671</v>
      </c>
      <c r="K939" s="6" t="s">
        <v>1157</v>
      </c>
      <c r="L939" s="6" t="s">
        <v>9769</v>
      </c>
      <c r="M939" s="6">
        <v>162067</v>
      </c>
      <c r="N939" s="6">
        <v>14180</v>
      </c>
      <c r="O939" s="6" t="s">
        <v>9770</v>
      </c>
      <c r="P939" s="6">
        <v>5</v>
      </c>
      <c r="Q939" s="6" t="s">
        <v>9771</v>
      </c>
      <c r="R939" s="6" t="s">
        <v>9772</v>
      </c>
      <c r="S939" s="6">
        <v>316</v>
      </c>
      <c r="T939" s="6" t="s">
        <v>37</v>
      </c>
      <c r="U939" s="6" t="s">
        <v>38</v>
      </c>
      <c r="V939" s="6" t="s">
        <v>585</v>
      </c>
      <c r="W939" s="7">
        <v>25000000</v>
      </c>
      <c r="X939" s="6">
        <v>2004</v>
      </c>
      <c r="Y939" s="6">
        <v>634</v>
      </c>
      <c r="Z939" s="6">
        <v>6.6</v>
      </c>
      <c r="AA939" s="6">
        <v>1.85</v>
      </c>
      <c r="AB939" s="6">
        <v>0</v>
      </c>
      <c r="AC939" s="7">
        <f>Table13[[#This Row],[gross]]-Table13[[#This Row],[budget]]</f>
        <v>-7281777</v>
      </c>
    </row>
    <row r="940" spans="1:29" ht="12.75">
      <c r="A940" s="6" t="s">
        <v>28</v>
      </c>
      <c r="B940" s="6" t="s">
        <v>514</v>
      </c>
      <c r="C940" s="6">
        <v>186</v>
      </c>
      <c r="D940" s="6">
        <v>96</v>
      </c>
      <c r="E940" s="6">
        <v>293</v>
      </c>
      <c r="F940" s="6">
        <v>7000</v>
      </c>
      <c r="G940" s="6" t="s">
        <v>466</v>
      </c>
      <c r="H940" s="6">
        <v>87000</v>
      </c>
      <c r="I940" s="7">
        <v>100289690</v>
      </c>
      <c r="J940" s="6" t="s">
        <v>515</v>
      </c>
      <c r="K940" s="6" t="s">
        <v>516</v>
      </c>
      <c r="L940" s="6" t="s">
        <v>517</v>
      </c>
      <c r="M940" s="6">
        <v>115099</v>
      </c>
      <c r="N940" s="6">
        <v>108016</v>
      </c>
      <c r="O940" s="6" t="s">
        <v>518</v>
      </c>
      <c r="P940" s="6">
        <v>0</v>
      </c>
      <c r="Q940" s="6" t="s">
        <v>519</v>
      </c>
      <c r="R940" s="6" t="s">
        <v>520</v>
      </c>
      <c r="S940" s="6">
        <v>257</v>
      </c>
      <c r="T940" s="6" t="s">
        <v>37</v>
      </c>
      <c r="U940" s="6" t="s">
        <v>38</v>
      </c>
      <c r="V940" s="6" t="s">
        <v>95</v>
      </c>
      <c r="W940" s="7">
        <v>175000000</v>
      </c>
      <c r="X940" s="6">
        <v>2007</v>
      </c>
      <c r="Y940" s="6">
        <v>11000</v>
      </c>
      <c r="Z940" s="6">
        <v>5.4</v>
      </c>
      <c r="AA940" s="6">
        <v>2.35</v>
      </c>
      <c r="AB940" s="6">
        <v>2000</v>
      </c>
      <c r="AC940" s="7">
        <f>Table13[[#This Row],[gross]]-Table13[[#This Row],[budget]]</f>
        <v>-74710310</v>
      </c>
    </row>
    <row r="941" spans="1:29" ht="12.75">
      <c r="A941" s="6" t="s">
        <v>28</v>
      </c>
      <c r="B941" s="6" t="s">
        <v>2331</v>
      </c>
      <c r="C941" s="6">
        <v>172</v>
      </c>
      <c r="D941" s="6">
        <v>130</v>
      </c>
      <c r="E941" s="6">
        <v>545</v>
      </c>
      <c r="F941" s="6">
        <v>552</v>
      </c>
      <c r="G941" s="6" t="s">
        <v>2144</v>
      </c>
      <c r="H941" s="6">
        <v>722</v>
      </c>
      <c r="I941" s="7">
        <v>26616590</v>
      </c>
      <c r="J941" s="6" t="s">
        <v>4332</v>
      </c>
      <c r="K941" s="6" t="s">
        <v>3164</v>
      </c>
      <c r="L941" s="6" t="s">
        <v>4333</v>
      </c>
      <c r="M941" s="6">
        <v>120416</v>
      </c>
      <c r="N941" s="6">
        <v>2525</v>
      </c>
      <c r="O941" s="6" t="s">
        <v>3654</v>
      </c>
      <c r="P941" s="6">
        <v>0</v>
      </c>
      <c r="Q941" s="6" t="s">
        <v>4334</v>
      </c>
      <c r="R941" s="6" t="s">
        <v>4335</v>
      </c>
      <c r="S941" s="6">
        <v>857</v>
      </c>
      <c r="T941" s="6" t="s">
        <v>37</v>
      </c>
      <c r="U941" s="6" t="s">
        <v>56</v>
      </c>
      <c r="V941" s="6" t="s">
        <v>585</v>
      </c>
      <c r="W941" s="7">
        <v>60000000</v>
      </c>
      <c r="X941" s="6">
        <v>1997</v>
      </c>
      <c r="Y941" s="6">
        <v>585</v>
      </c>
      <c r="Z941" s="6">
        <v>6.7</v>
      </c>
      <c r="AA941" s="6">
        <v>2.35</v>
      </c>
      <c r="AB941" s="6">
        <v>10000</v>
      </c>
      <c r="AC941" s="7">
        <f>Table13[[#This Row],[gross]]-Table13[[#This Row],[budget]]</f>
        <v>-33383410</v>
      </c>
    </row>
    <row r="942" spans="1:29" ht="12.75">
      <c r="A942" s="6" t="s">
        <v>28</v>
      </c>
      <c r="B942" s="6" t="s">
        <v>3136</v>
      </c>
      <c r="C942" s="6">
        <v>92</v>
      </c>
      <c r="D942" s="6">
        <v>121</v>
      </c>
      <c r="E942" s="6">
        <v>72</v>
      </c>
      <c r="F942" s="6">
        <v>343</v>
      </c>
      <c r="G942" s="6" t="s">
        <v>1341</v>
      </c>
      <c r="H942" s="6">
        <v>1000</v>
      </c>
      <c r="I942" s="7">
        <v>65703412</v>
      </c>
      <c r="J942" s="6" t="s">
        <v>1415</v>
      </c>
      <c r="K942" s="6" t="s">
        <v>3980</v>
      </c>
      <c r="L942" s="6" t="s">
        <v>9242</v>
      </c>
      <c r="M942" s="6">
        <v>57958</v>
      </c>
      <c r="N942" s="6">
        <v>2747</v>
      </c>
      <c r="O942" s="6" t="s">
        <v>9243</v>
      </c>
      <c r="P942" s="6">
        <v>1</v>
      </c>
      <c r="Q942" s="6" t="s">
        <v>9244</v>
      </c>
      <c r="R942" s="6" t="s">
        <v>9245</v>
      </c>
      <c r="S942" s="6">
        <v>345</v>
      </c>
      <c r="T942" s="6" t="s">
        <v>37</v>
      </c>
      <c r="U942" s="6" t="s">
        <v>38</v>
      </c>
      <c r="V942" s="6" t="s">
        <v>39</v>
      </c>
      <c r="W942" s="7">
        <v>26000000</v>
      </c>
      <c r="X942" s="6">
        <v>1998</v>
      </c>
      <c r="Y942" s="6">
        <v>794</v>
      </c>
      <c r="Z942" s="6">
        <v>7</v>
      </c>
      <c r="AA942" s="6">
        <v>2.35</v>
      </c>
      <c r="AB942" s="6">
        <v>0</v>
      </c>
      <c r="AC942" s="7">
        <f>Table13[[#This Row],[gross]]-Table13[[#This Row],[budget]]</f>
        <v>39703412</v>
      </c>
    </row>
    <row r="943" spans="1:29" ht="12.75">
      <c r="A943" s="6" t="s">
        <v>28</v>
      </c>
      <c r="B943" s="6" t="s">
        <v>3836</v>
      </c>
      <c r="C943" s="6">
        <v>361</v>
      </c>
      <c r="D943" s="6">
        <v>121</v>
      </c>
      <c r="E943" s="6">
        <v>175</v>
      </c>
      <c r="F943" s="6">
        <v>221</v>
      </c>
      <c r="G943" s="6" t="s">
        <v>3837</v>
      </c>
      <c r="H943" s="6">
        <v>963</v>
      </c>
      <c r="I943" s="7">
        <v>43247140</v>
      </c>
      <c r="J943" s="6" t="s">
        <v>3838</v>
      </c>
      <c r="K943" s="6" t="s">
        <v>3041</v>
      </c>
      <c r="L943" s="6" t="s">
        <v>3839</v>
      </c>
      <c r="M943" s="6">
        <v>134625</v>
      </c>
      <c r="N943" s="6">
        <v>2131</v>
      </c>
      <c r="O943" s="6" t="s">
        <v>3840</v>
      </c>
      <c r="P943" s="6">
        <v>0</v>
      </c>
      <c r="Q943" s="6" t="s">
        <v>3841</v>
      </c>
      <c r="R943" s="6" t="s">
        <v>3842</v>
      </c>
      <c r="S943" s="6">
        <v>265</v>
      </c>
      <c r="T943" s="6" t="s">
        <v>37</v>
      </c>
      <c r="U943" s="6" t="s">
        <v>56</v>
      </c>
      <c r="V943" s="6" t="s">
        <v>39</v>
      </c>
      <c r="W943" s="7">
        <v>55000000</v>
      </c>
      <c r="X943" s="6">
        <v>2015</v>
      </c>
      <c r="Y943" s="6">
        <v>580</v>
      </c>
      <c r="Z943" s="6">
        <v>7.1</v>
      </c>
      <c r="AA943" s="6">
        <v>2.35</v>
      </c>
      <c r="AB943" s="6">
        <v>40000</v>
      </c>
      <c r="AC943" s="7">
        <f>Table13[[#This Row],[gross]]-Table13[[#This Row],[budget]]</f>
        <v>-11752860</v>
      </c>
    </row>
    <row r="944" spans="1:29" ht="12.75">
      <c r="A944" s="6" t="s">
        <v>28</v>
      </c>
      <c r="B944" s="6" t="s">
        <v>7109</v>
      </c>
      <c r="C944" s="6">
        <v>160</v>
      </c>
      <c r="D944" s="6">
        <v>99</v>
      </c>
      <c r="E944" s="6">
        <v>52</v>
      </c>
      <c r="F944" s="6">
        <v>148</v>
      </c>
      <c r="G944" s="6" t="s">
        <v>303</v>
      </c>
      <c r="H944" s="6">
        <v>22000</v>
      </c>
      <c r="I944" s="7">
        <v>8855646</v>
      </c>
      <c r="J944" s="6" t="s">
        <v>7043</v>
      </c>
      <c r="K944" s="6" t="s">
        <v>1746</v>
      </c>
      <c r="L944" s="6" t="s">
        <v>11259</v>
      </c>
      <c r="M944" s="6">
        <v>49855</v>
      </c>
      <c r="N944" s="6">
        <v>23409</v>
      </c>
      <c r="O944" s="6" t="s">
        <v>11260</v>
      </c>
      <c r="P944" s="6">
        <v>1</v>
      </c>
      <c r="Q944" s="6" t="s">
        <v>11261</v>
      </c>
      <c r="R944" s="6" t="s">
        <v>11262</v>
      </c>
      <c r="S944" s="6">
        <v>117</v>
      </c>
      <c r="T944" s="6" t="s">
        <v>37</v>
      </c>
      <c r="U944" s="6" t="s">
        <v>38</v>
      </c>
      <c r="V944" s="6" t="s">
        <v>39</v>
      </c>
      <c r="W944" s="7">
        <v>21000000</v>
      </c>
      <c r="X944" s="6">
        <v>2009</v>
      </c>
      <c r="Y944" s="6">
        <v>1000</v>
      </c>
      <c r="Z944" s="6">
        <v>7.2</v>
      </c>
      <c r="AA944" s="6">
        <v>2.35</v>
      </c>
      <c r="AB944" s="6">
        <v>10000</v>
      </c>
      <c r="AC944" s="7">
        <f>Table13[[#This Row],[gross]]-Table13[[#This Row],[budget]]</f>
        <v>-12144354</v>
      </c>
    </row>
    <row r="945" spans="1:29" ht="12.75">
      <c r="A945" s="6" t="s">
        <v>28</v>
      </c>
      <c r="B945" s="6" t="s">
        <v>4003</v>
      </c>
      <c r="C945" s="6">
        <v>69</v>
      </c>
      <c r="D945" s="6">
        <v>101</v>
      </c>
      <c r="E945" s="6">
        <v>11000</v>
      </c>
      <c r="F945" s="6">
        <v>2</v>
      </c>
      <c r="G945" s="6" t="s">
        <v>2263</v>
      </c>
      <c r="H945" s="6">
        <v>1000</v>
      </c>
      <c r="I945" s="7">
        <v>9714482</v>
      </c>
      <c r="J945" s="6" t="s">
        <v>11250</v>
      </c>
      <c r="K945" s="6" t="s">
        <v>3750</v>
      </c>
      <c r="L945" s="6" t="s">
        <v>11251</v>
      </c>
      <c r="M945" s="6">
        <v>30083</v>
      </c>
      <c r="N945" s="6">
        <v>1614</v>
      </c>
      <c r="O945" s="6" t="s">
        <v>11252</v>
      </c>
      <c r="P945" s="6">
        <v>0</v>
      </c>
      <c r="Q945" s="6" t="s">
        <v>11253</v>
      </c>
      <c r="R945" s="6" t="s">
        <v>11254</v>
      </c>
      <c r="S945" s="6">
        <v>140</v>
      </c>
      <c r="T945" s="6" t="s">
        <v>37</v>
      </c>
      <c r="U945" s="6" t="s">
        <v>38</v>
      </c>
      <c r="V945" s="6" t="s">
        <v>585</v>
      </c>
      <c r="W945" s="7">
        <v>20000000</v>
      </c>
      <c r="X945" s="6">
        <v>1996</v>
      </c>
      <c r="Y945" s="6">
        <v>612</v>
      </c>
      <c r="Z945" s="6">
        <v>6.8</v>
      </c>
      <c r="AA945" s="6">
        <v>1.85</v>
      </c>
      <c r="AB945" s="6">
        <v>0</v>
      </c>
      <c r="AC945" s="7">
        <f>Table13[[#This Row],[gross]]-Table13[[#This Row],[budget]]</f>
        <v>-10285518</v>
      </c>
    </row>
    <row r="946" spans="1:29" ht="12.75">
      <c r="A946" s="6" t="s">
        <v>28</v>
      </c>
      <c r="B946" s="6" t="s">
        <v>17896</v>
      </c>
      <c r="C946" s="6">
        <v>155</v>
      </c>
      <c r="D946" s="6">
        <v>97</v>
      </c>
      <c r="E946" s="6">
        <v>7</v>
      </c>
      <c r="F946" s="6">
        <v>939</v>
      </c>
      <c r="G946" s="6" t="s">
        <v>16308</v>
      </c>
      <c r="H946" s="6">
        <v>8000</v>
      </c>
      <c r="I946" s="7">
        <v>2711210</v>
      </c>
      <c r="J946" s="6" t="s">
        <v>2527</v>
      </c>
      <c r="K946" s="6" t="s">
        <v>1249</v>
      </c>
      <c r="L946" s="6" t="s">
        <v>17897</v>
      </c>
      <c r="M946" s="6">
        <v>40305</v>
      </c>
      <c r="N946" s="6">
        <v>10517</v>
      </c>
      <c r="O946" s="6" t="s">
        <v>1147</v>
      </c>
      <c r="P946" s="6">
        <v>1</v>
      </c>
      <c r="Q946" s="6" t="s">
        <v>17898</v>
      </c>
      <c r="R946" s="6" t="s">
        <v>17899</v>
      </c>
      <c r="S946" s="6">
        <v>86</v>
      </c>
      <c r="T946" s="6" t="s">
        <v>37</v>
      </c>
      <c r="U946" s="6" t="s">
        <v>38</v>
      </c>
      <c r="V946" s="6" t="s">
        <v>585</v>
      </c>
      <c r="W946" s="7">
        <v>5000000</v>
      </c>
      <c r="X946" s="6">
        <v>2010</v>
      </c>
      <c r="Y946" s="6">
        <v>981</v>
      </c>
      <c r="Z946" s="6">
        <v>6.4</v>
      </c>
      <c r="AA946" s="6">
        <v>2.35</v>
      </c>
      <c r="AB946" s="6">
        <v>0</v>
      </c>
      <c r="AC946" s="7">
        <f>Table13[[#This Row],[gross]]-Table13[[#This Row],[budget]]</f>
        <v>-2288790</v>
      </c>
    </row>
    <row r="947" spans="1:29" ht="12.75">
      <c r="A947" s="6" t="s">
        <v>28</v>
      </c>
      <c r="B947" s="6" t="s">
        <v>12120</v>
      </c>
      <c r="C947" s="6">
        <v>31</v>
      </c>
      <c r="D947" s="6">
        <v>109</v>
      </c>
      <c r="E947" s="6">
        <v>148</v>
      </c>
      <c r="F947" s="6">
        <v>426</v>
      </c>
      <c r="G947" s="6" t="s">
        <v>10262</v>
      </c>
      <c r="H947" s="6">
        <v>2000</v>
      </c>
      <c r="I947" s="7">
        <v>14821531</v>
      </c>
      <c r="J947" s="6" t="s">
        <v>3409</v>
      </c>
      <c r="K947" s="6" t="s">
        <v>8431</v>
      </c>
      <c r="L947" s="6" t="s">
        <v>17680</v>
      </c>
      <c r="M947" s="6">
        <v>6915</v>
      </c>
      <c r="N947" s="6">
        <v>3843</v>
      </c>
      <c r="O947" s="6" t="s">
        <v>13122</v>
      </c>
      <c r="P947" s="6">
        <v>2</v>
      </c>
      <c r="Q947" s="6" t="s">
        <v>17681</v>
      </c>
      <c r="R947" s="6" t="s">
        <v>17682</v>
      </c>
      <c r="S947" s="6">
        <v>209</v>
      </c>
      <c r="T947" s="6" t="s">
        <v>37</v>
      </c>
      <c r="U947" s="6" t="s">
        <v>38</v>
      </c>
      <c r="V947" s="6" t="s">
        <v>585</v>
      </c>
      <c r="W947" s="7">
        <v>6000000</v>
      </c>
      <c r="X947" s="6">
        <v>1997</v>
      </c>
      <c r="Y947" s="6">
        <v>434</v>
      </c>
      <c r="Z947" s="6">
        <v>7.3</v>
      </c>
      <c r="AA947" s="6">
        <v>1.85</v>
      </c>
      <c r="AB947" s="6">
        <v>599</v>
      </c>
      <c r="AC947" s="7">
        <f>Table13[[#This Row],[gross]]-Table13[[#This Row],[budget]]</f>
        <v>8821531</v>
      </c>
    </row>
    <row r="948" spans="1:29" ht="12.75">
      <c r="A948" s="6" t="s">
        <v>28</v>
      </c>
      <c r="B948" s="6" t="s">
        <v>79</v>
      </c>
      <c r="C948" s="6">
        <v>252</v>
      </c>
      <c r="D948" s="6">
        <v>37</v>
      </c>
      <c r="E948" s="6">
        <v>0</v>
      </c>
      <c r="F948" s="6">
        <v>199</v>
      </c>
      <c r="G948" s="6" t="s">
        <v>18950</v>
      </c>
      <c r="H948" s="6">
        <v>634</v>
      </c>
      <c r="I948" s="7">
        <v>5923044</v>
      </c>
      <c r="J948" s="6" t="s">
        <v>8066</v>
      </c>
      <c r="K948" s="6" t="s">
        <v>14828</v>
      </c>
      <c r="L948" s="6" t="s">
        <v>18951</v>
      </c>
      <c r="M948" s="6">
        <v>113451</v>
      </c>
      <c r="N948" s="6">
        <v>1347</v>
      </c>
      <c r="O948" s="6" t="s">
        <v>18952</v>
      </c>
      <c r="P948" s="6">
        <v>0</v>
      </c>
      <c r="Q948" s="6" t="s">
        <v>18953</v>
      </c>
      <c r="R948" s="6" t="s">
        <v>18954</v>
      </c>
      <c r="S948" s="6">
        <v>537</v>
      </c>
      <c r="T948" s="6" t="s">
        <v>37</v>
      </c>
      <c r="U948" s="6" t="s">
        <v>38</v>
      </c>
      <c r="V948" s="6" t="s">
        <v>7334</v>
      </c>
      <c r="W948" s="7">
        <v>3600000</v>
      </c>
      <c r="X948" s="6">
        <v>1987</v>
      </c>
      <c r="Y948" s="6">
        <v>328</v>
      </c>
      <c r="Z948" s="6">
        <v>7.8</v>
      </c>
      <c r="AA948" s="6">
        <v>1.85</v>
      </c>
      <c r="AB948" s="6">
        <v>0</v>
      </c>
      <c r="AC948" s="7">
        <f>Table13[[#This Row],[gross]]-Table13[[#This Row],[budget]]</f>
        <v>2323044</v>
      </c>
    </row>
    <row r="949" spans="1:29" ht="12.75">
      <c r="A949" s="6" t="s">
        <v>28</v>
      </c>
      <c r="B949" s="6" t="s">
        <v>12262</v>
      </c>
      <c r="C949" s="6">
        <v>543</v>
      </c>
      <c r="D949" s="6">
        <v>96</v>
      </c>
      <c r="E949" s="6">
        <v>201</v>
      </c>
      <c r="F949" s="6">
        <v>58</v>
      </c>
      <c r="G949" s="6" t="s">
        <v>12263</v>
      </c>
      <c r="H949" s="6">
        <v>394</v>
      </c>
      <c r="I949" s="7">
        <v>54239856</v>
      </c>
      <c r="J949" s="6" t="s">
        <v>6403</v>
      </c>
      <c r="K949" s="6" t="s">
        <v>3173</v>
      </c>
      <c r="L949" s="6" t="s">
        <v>12264</v>
      </c>
      <c r="M949" s="6">
        <v>125016</v>
      </c>
      <c r="N949" s="6">
        <v>673</v>
      </c>
      <c r="O949" s="6" t="s">
        <v>12265</v>
      </c>
      <c r="P949" s="6">
        <v>0</v>
      </c>
      <c r="Q949" s="6" t="s">
        <v>12266</v>
      </c>
      <c r="R949" s="6" t="s">
        <v>12267</v>
      </c>
      <c r="S949" s="6">
        <v>789</v>
      </c>
      <c r="T949" s="6" t="s">
        <v>37</v>
      </c>
      <c r="U949" s="6" t="s">
        <v>38</v>
      </c>
      <c r="V949" s="6" t="s">
        <v>585</v>
      </c>
      <c r="W949" s="7">
        <v>17000000</v>
      </c>
      <c r="X949" s="6">
        <v>2013</v>
      </c>
      <c r="Y949" s="6">
        <v>150</v>
      </c>
      <c r="Z949" s="6">
        <v>6.5</v>
      </c>
      <c r="AA949" s="6">
        <v>2.35</v>
      </c>
      <c r="AB949" s="6">
        <v>70000</v>
      </c>
      <c r="AC949" s="7">
        <f>Table13[[#This Row],[gross]]-Table13[[#This Row],[budget]]</f>
        <v>37239856</v>
      </c>
    </row>
    <row r="950" spans="1:29" ht="12.75">
      <c r="A950" s="6" t="s">
        <v>28</v>
      </c>
      <c r="B950" s="6" t="s">
        <v>4704</v>
      </c>
      <c r="C950" s="6">
        <v>76</v>
      </c>
      <c r="D950" s="6">
        <v>135</v>
      </c>
      <c r="E950" s="6">
        <v>317</v>
      </c>
      <c r="F950" s="6">
        <v>34</v>
      </c>
      <c r="G950" s="6" t="s">
        <v>4705</v>
      </c>
      <c r="H950" s="6">
        <v>57</v>
      </c>
      <c r="I950" s="7">
        <v>49994804</v>
      </c>
      <c r="J950" s="6" t="s">
        <v>4706</v>
      </c>
      <c r="K950" s="6" t="s">
        <v>4707</v>
      </c>
      <c r="L950" s="6" t="s">
        <v>4708</v>
      </c>
      <c r="M950" s="6">
        <v>29205</v>
      </c>
      <c r="N950" s="6">
        <v>164</v>
      </c>
      <c r="O950" s="6" t="s">
        <v>4709</v>
      </c>
      <c r="P950" s="6">
        <v>1</v>
      </c>
      <c r="Q950" s="6" t="s">
        <v>4710</v>
      </c>
      <c r="R950" s="6" t="s">
        <v>4711</v>
      </c>
      <c r="S950" s="6">
        <v>194</v>
      </c>
      <c r="T950" s="6" t="s">
        <v>37</v>
      </c>
      <c r="U950" s="6" t="s">
        <v>38</v>
      </c>
      <c r="V950" s="6" t="s">
        <v>95</v>
      </c>
      <c r="W950" s="7">
        <v>55000000</v>
      </c>
      <c r="X950" s="6">
        <v>1996</v>
      </c>
      <c r="Y950" s="6">
        <v>40</v>
      </c>
      <c r="Z950" s="6">
        <v>6.3</v>
      </c>
      <c r="AA950" s="6">
        <v>2.35</v>
      </c>
      <c r="AB950" s="6">
        <v>0</v>
      </c>
      <c r="AC950" s="7">
        <f>Table13[[#This Row],[gross]]-Table13[[#This Row],[budget]]</f>
        <v>-5005196</v>
      </c>
    </row>
    <row r="951" spans="1:29" ht="12.75">
      <c r="A951" s="6" t="s">
        <v>747</v>
      </c>
      <c r="B951" s="6" t="s">
        <v>13745</v>
      </c>
      <c r="C951" s="6">
        <v>489</v>
      </c>
      <c r="D951" s="6">
        <v>108</v>
      </c>
      <c r="E951" s="6">
        <v>232</v>
      </c>
      <c r="F951" s="6">
        <v>123</v>
      </c>
      <c r="G951" s="6" t="s">
        <v>13746</v>
      </c>
      <c r="H951" s="6">
        <v>149</v>
      </c>
      <c r="I951" s="7">
        <v>25440971</v>
      </c>
      <c r="J951" s="6" t="s">
        <v>2202</v>
      </c>
      <c r="K951" s="6" t="s">
        <v>13747</v>
      </c>
      <c r="L951" s="6" t="s">
        <v>13748</v>
      </c>
      <c r="M951" s="6">
        <v>289508</v>
      </c>
      <c r="N951" s="6">
        <v>430</v>
      </c>
      <c r="O951" s="6" t="s">
        <v>13749</v>
      </c>
      <c r="P951" s="6">
        <v>0</v>
      </c>
      <c r="Q951" s="6" t="s">
        <v>13750</v>
      </c>
      <c r="R951" s="6" t="s">
        <v>13751</v>
      </c>
      <c r="S951" s="6">
        <v>611</v>
      </c>
      <c r="T951" s="6" t="s">
        <v>37</v>
      </c>
      <c r="U951" s="6" t="s">
        <v>56</v>
      </c>
      <c r="V951" s="6" t="s">
        <v>585</v>
      </c>
      <c r="W951" s="7">
        <v>15000000</v>
      </c>
      <c r="X951" s="6">
        <v>2015</v>
      </c>
      <c r="Y951" s="6">
        <v>145</v>
      </c>
      <c r="Z951" s="6">
        <v>7.7</v>
      </c>
      <c r="AA951" s="6">
        <v>2.35</v>
      </c>
      <c r="AB951" s="6">
        <v>109000</v>
      </c>
      <c r="AC951" s="7">
        <f>Table13[[#This Row],[gross]]-Table13[[#This Row],[budget]]</f>
        <v>10440971</v>
      </c>
    </row>
    <row r="952" spans="1:29" ht="12.75">
      <c r="A952" s="6" t="s">
        <v>28</v>
      </c>
      <c r="B952" s="6" t="s">
        <v>13862</v>
      </c>
      <c r="C952" s="6">
        <v>19</v>
      </c>
      <c r="D952" s="6">
        <v>87</v>
      </c>
      <c r="E952" s="6">
        <v>29</v>
      </c>
      <c r="F952" s="6">
        <v>147</v>
      </c>
      <c r="G952" s="6" t="s">
        <v>13863</v>
      </c>
      <c r="H952" s="6">
        <v>683</v>
      </c>
      <c r="I952" s="7">
        <v>1200000</v>
      </c>
      <c r="J952" s="6" t="s">
        <v>1325</v>
      </c>
      <c r="K952" s="6" t="s">
        <v>1906</v>
      </c>
      <c r="L952" s="6" t="s">
        <v>13864</v>
      </c>
      <c r="M952" s="6">
        <v>922</v>
      </c>
      <c r="N952" s="6">
        <v>1139</v>
      </c>
      <c r="O952" s="6" t="s">
        <v>13865</v>
      </c>
      <c r="P952" s="6">
        <v>1</v>
      </c>
      <c r="Q952" s="6" t="s">
        <v>13866</v>
      </c>
      <c r="R952" s="6" t="s">
        <v>13867</v>
      </c>
      <c r="S952" s="6">
        <v>23</v>
      </c>
      <c r="T952" s="6" t="s">
        <v>37</v>
      </c>
      <c r="U952" s="6" t="s">
        <v>38</v>
      </c>
      <c r="V952" s="6" t="s">
        <v>585</v>
      </c>
      <c r="W952" s="7">
        <v>3000000</v>
      </c>
      <c r="X952" s="6">
        <v>1993</v>
      </c>
      <c r="Y952" s="6">
        <v>155</v>
      </c>
      <c r="Z952" s="6">
        <v>5.0999999999999996</v>
      </c>
      <c r="AA952" s="6">
        <v>1.85</v>
      </c>
      <c r="AB952" s="6">
        <v>107</v>
      </c>
      <c r="AC952" s="7">
        <f>Table13[[#This Row],[gross]]-Table13[[#This Row],[budget]]</f>
        <v>-1800000</v>
      </c>
    </row>
    <row r="953" spans="1:29" ht="12.75">
      <c r="A953" s="6" t="s">
        <v>28</v>
      </c>
      <c r="B953" s="6" t="s">
        <v>4256</v>
      </c>
      <c r="C953" s="6">
        <v>60</v>
      </c>
      <c r="D953" s="6">
        <v>133</v>
      </c>
      <c r="E953" s="6">
        <v>53</v>
      </c>
      <c r="F953" s="6">
        <v>263</v>
      </c>
      <c r="G953" s="6" t="s">
        <v>1045</v>
      </c>
      <c r="H953" s="6">
        <v>1000</v>
      </c>
      <c r="I953" s="7">
        <v>68750000</v>
      </c>
      <c r="J953" s="6" t="s">
        <v>50</v>
      </c>
      <c r="K953" s="6" t="s">
        <v>430</v>
      </c>
      <c r="L953" s="6" t="s">
        <v>4680</v>
      </c>
      <c r="M953" s="6">
        <v>40858</v>
      </c>
      <c r="N953" s="6">
        <v>2916</v>
      </c>
      <c r="O953" s="6" t="s">
        <v>4681</v>
      </c>
      <c r="P953" s="6">
        <v>0</v>
      </c>
      <c r="Q953" s="6" t="s">
        <v>4682</v>
      </c>
      <c r="R953" s="6" t="s">
        <v>4683</v>
      </c>
      <c r="S953" s="6">
        <v>144</v>
      </c>
      <c r="T953" s="6" t="s">
        <v>37</v>
      </c>
      <c r="U953" s="6" t="s">
        <v>38</v>
      </c>
      <c r="V953" s="6" t="s">
        <v>585</v>
      </c>
      <c r="W953" s="7">
        <v>55000000</v>
      </c>
      <c r="X953" s="6">
        <v>1996</v>
      </c>
      <c r="Y953" s="6">
        <v>780</v>
      </c>
      <c r="Z953" s="6">
        <v>6.4</v>
      </c>
      <c r="AA953" s="6">
        <v>2.35</v>
      </c>
      <c r="AB953" s="6">
        <v>0</v>
      </c>
      <c r="AC953" s="7">
        <f>Table13[[#This Row],[gross]]-Table13[[#This Row],[budget]]</f>
        <v>13750000</v>
      </c>
    </row>
    <row r="954" spans="1:29" ht="12.75">
      <c r="A954" s="6" t="s">
        <v>28</v>
      </c>
      <c r="B954" s="6" t="s">
        <v>18317</v>
      </c>
      <c r="C954" s="6">
        <v>98</v>
      </c>
      <c r="D954" s="6">
        <v>110</v>
      </c>
      <c r="E954" s="6">
        <v>143</v>
      </c>
      <c r="F954" s="6">
        <v>76</v>
      </c>
      <c r="G954" s="6" t="s">
        <v>6218</v>
      </c>
      <c r="H954" s="6">
        <v>155</v>
      </c>
      <c r="I954" s="7">
        <v>49413</v>
      </c>
      <c r="J954" s="6" t="s">
        <v>334</v>
      </c>
      <c r="K954" s="6" t="s">
        <v>10313</v>
      </c>
      <c r="L954" s="6" t="s">
        <v>18318</v>
      </c>
      <c r="M954" s="6">
        <v>6919</v>
      </c>
      <c r="N954" s="6">
        <v>398</v>
      </c>
      <c r="O954" s="6" t="s">
        <v>5492</v>
      </c>
      <c r="P954" s="6">
        <v>0</v>
      </c>
      <c r="Q954" s="6" t="s">
        <v>18319</v>
      </c>
      <c r="R954" s="6" t="s">
        <v>18320</v>
      </c>
      <c r="S954" s="6">
        <v>26</v>
      </c>
      <c r="T954" s="6" t="s">
        <v>7241</v>
      </c>
      <c r="U954" s="6" t="s">
        <v>3859</v>
      </c>
      <c r="V954" s="6" t="s">
        <v>585</v>
      </c>
      <c r="W954" s="7">
        <v>35000000</v>
      </c>
      <c r="X954" s="6">
        <v>2006</v>
      </c>
      <c r="Y954" s="6">
        <v>96</v>
      </c>
      <c r="Z954" s="6">
        <v>7.3</v>
      </c>
      <c r="AA954" s="6">
        <v>2.35</v>
      </c>
      <c r="AB954" s="6">
        <v>528</v>
      </c>
      <c r="AC954" s="7">
        <f>Table13[[#This Row],[gross]]-Table13[[#This Row],[budget]]</f>
        <v>-34950587</v>
      </c>
    </row>
    <row r="955" spans="1:29" ht="12.75">
      <c r="A955" s="6" t="s">
        <v>28</v>
      </c>
      <c r="B955" s="6" t="s">
        <v>5403</v>
      </c>
      <c r="C955" s="6">
        <v>196</v>
      </c>
      <c r="D955" s="6">
        <v>115</v>
      </c>
      <c r="E955" s="6">
        <v>0</v>
      </c>
      <c r="F955" s="6">
        <v>716</v>
      </c>
      <c r="G955" s="6" t="s">
        <v>8555</v>
      </c>
      <c r="H955" s="6">
        <v>1000</v>
      </c>
      <c r="I955" s="7">
        <v>2840417</v>
      </c>
      <c r="J955" s="6" t="s">
        <v>4332</v>
      </c>
      <c r="K955" s="6" t="s">
        <v>2619</v>
      </c>
      <c r="L955" s="6" t="s">
        <v>10632</v>
      </c>
      <c r="M955" s="6">
        <v>77493</v>
      </c>
      <c r="N955" s="6">
        <v>2990</v>
      </c>
      <c r="O955" s="6" t="s">
        <v>729</v>
      </c>
      <c r="P955" s="6">
        <v>0</v>
      </c>
      <c r="Q955" s="6" t="s">
        <v>10633</v>
      </c>
      <c r="R955" s="6" t="s">
        <v>10634</v>
      </c>
      <c r="S955" s="6">
        <v>527</v>
      </c>
      <c r="T955" s="6" t="s">
        <v>37</v>
      </c>
      <c r="U955" s="6" t="s">
        <v>268</v>
      </c>
      <c r="V955" s="6" t="s">
        <v>585</v>
      </c>
      <c r="W955" s="7">
        <v>31000000</v>
      </c>
      <c r="X955" s="6">
        <v>1999</v>
      </c>
      <c r="Y955" s="6">
        <v>900</v>
      </c>
      <c r="Z955" s="6">
        <v>6.8</v>
      </c>
      <c r="AA955" s="6">
        <v>1.85</v>
      </c>
      <c r="AB955" s="6">
        <v>6000</v>
      </c>
      <c r="AC955" s="7">
        <f>Table13[[#This Row],[gross]]-Table13[[#This Row],[budget]]</f>
        <v>-28159583</v>
      </c>
    </row>
    <row r="956" spans="1:29" ht="12.75">
      <c r="A956" s="6" t="s">
        <v>28</v>
      </c>
      <c r="B956" s="6" t="s">
        <v>3444</v>
      </c>
      <c r="C956" s="6">
        <v>107</v>
      </c>
      <c r="D956" s="6">
        <v>101</v>
      </c>
      <c r="E956" s="6">
        <v>43</v>
      </c>
      <c r="F956" s="6">
        <v>655</v>
      </c>
      <c r="G956" s="6" t="s">
        <v>5083</v>
      </c>
      <c r="H956" s="6">
        <v>2000</v>
      </c>
      <c r="I956" s="7">
        <v>51758599</v>
      </c>
      <c r="J956" s="6" t="s">
        <v>3554</v>
      </c>
      <c r="K956" s="6" t="s">
        <v>6433</v>
      </c>
      <c r="L956" s="6" t="s">
        <v>7817</v>
      </c>
      <c r="M956" s="6">
        <v>27580</v>
      </c>
      <c r="N956" s="6">
        <v>5942</v>
      </c>
      <c r="O956" s="6" t="s">
        <v>2283</v>
      </c>
      <c r="P956" s="6">
        <v>0</v>
      </c>
      <c r="Q956" s="6" t="s">
        <v>7818</v>
      </c>
      <c r="R956" s="6" t="s">
        <v>7819</v>
      </c>
      <c r="S956" s="6">
        <v>232</v>
      </c>
      <c r="T956" s="6" t="s">
        <v>37</v>
      </c>
      <c r="U956" s="6" t="s">
        <v>38</v>
      </c>
      <c r="V956" s="6" t="s">
        <v>585</v>
      </c>
      <c r="W956" s="7">
        <v>33000000</v>
      </c>
      <c r="X956" s="6">
        <v>2001</v>
      </c>
      <c r="Y956" s="6">
        <v>1000</v>
      </c>
      <c r="Z956" s="6">
        <v>5.5</v>
      </c>
      <c r="AA956" s="6">
        <v>2.35</v>
      </c>
      <c r="AB956" s="6">
        <v>742</v>
      </c>
      <c r="AC956" s="7">
        <f>Table13[[#This Row],[gross]]-Table13[[#This Row],[budget]]</f>
        <v>18758599</v>
      </c>
    </row>
    <row r="957" spans="1:29" ht="12.75">
      <c r="A957" s="6" t="s">
        <v>28</v>
      </c>
      <c r="B957" s="6" t="s">
        <v>187</v>
      </c>
      <c r="C957" s="6">
        <v>314</v>
      </c>
      <c r="D957" s="6">
        <v>150</v>
      </c>
      <c r="E957" s="6">
        <v>0</v>
      </c>
      <c r="F957" s="6">
        <v>748</v>
      </c>
      <c r="G957" s="6" t="s">
        <v>1022</v>
      </c>
      <c r="H957" s="6">
        <v>23000</v>
      </c>
      <c r="I957" s="7">
        <v>65007045</v>
      </c>
      <c r="J957" s="6" t="s">
        <v>1023</v>
      </c>
      <c r="K957" s="6" t="s">
        <v>58</v>
      </c>
      <c r="L957" s="6" t="s">
        <v>1024</v>
      </c>
      <c r="M957" s="6">
        <v>128682</v>
      </c>
      <c r="N957" s="6">
        <v>26490</v>
      </c>
      <c r="O957" s="6" t="s">
        <v>1025</v>
      </c>
      <c r="P957" s="6">
        <v>0</v>
      </c>
      <c r="Q957" s="6" t="s">
        <v>1026</v>
      </c>
      <c r="R957" s="6" t="s">
        <v>1027</v>
      </c>
      <c r="S957" s="6">
        <v>657</v>
      </c>
      <c r="T957" s="6" t="s">
        <v>37</v>
      </c>
      <c r="U957" s="6" t="s">
        <v>56</v>
      </c>
      <c r="V957" s="6" t="s">
        <v>39</v>
      </c>
      <c r="W957" s="7">
        <v>140000000</v>
      </c>
      <c r="X957" s="6">
        <v>2014</v>
      </c>
      <c r="Y957" s="6">
        <v>893</v>
      </c>
      <c r="Z957" s="6">
        <v>6.1</v>
      </c>
      <c r="AA957" s="6">
        <v>2.35</v>
      </c>
      <c r="AB957" s="6">
        <v>51000</v>
      </c>
      <c r="AC957" s="7">
        <f>Table13[[#This Row],[gross]]-Table13[[#This Row],[budget]]</f>
        <v>-74992955</v>
      </c>
    </row>
    <row r="958" spans="1:29" ht="12.75">
      <c r="A958" s="6" t="s">
        <v>28</v>
      </c>
      <c r="B958" s="6" t="s">
        <v>2066</v>
      </c>
      <c r="C958" s="6">
        <v>167</v>
      </c>
      <c r="D958" s="6">
        <v>125</v>
      </c>
      <c r="E958" s="6">
        <v>212</v>
      </c>
      <c r="F958" s="6">
        <v>394</v>
      </c>
      <c r="G958" s="6" t="s">
        <v>3029</v>
      </c>
      <c r="H958" s="6">
        <v>613</v>
      </c>
      <c r="I958" s="7">
        <v>41814863</v>
      </c>
      <c r="J958" s="6" t="s">
        <v>3030</v>
      </c>
      <c r="K958" s="6" t="s">
        <v>1099</v>
      </c>
      <c r="L958" s="6" t="s">
        <v>3031</v>
      </c>
      <c r="M958" s="6">
        <v>28635</v>
      </c>
      <c r="N958" s="6">
        <v>1970</v>
      </c>
      <c r="O958" s="6" t="s">
        <v>3032</v>
      </c>
      <c r="P958" s="6">
        <v>0</v>
      </c>
      <c r="Q958" s="6" t="s">
        <v>3033</v>
      </c>
      <c r="R958" s="6" t="s">
        <v>3034</v>
      </c>
      <c r="S958" s="6">
        <v>308</v>
      </c>
      <c r="T958" s="6" t="s">
        <v>37</v>
      </c>
      <c r="U958" s="6" t="s">
        <v>38</v>
      </c>
      <c r="V958" s="6" t="s">
        <v>585</v>
      </c>
      <c r="W958" s="7">
        <v>50000000</v>
      </c>
      <c r="X958" s="6">
        <v>2004</v>
      </c>
      <c r="Y958" s="6">
        <v>422</v>
      </c>
      <c r="Z958" s="6">
        <v>5.0999999999999996</v>
      </c>
      <c r="AA958" s="6">
        <v>2</v>
      </c>
      <c r="AB958" s="6">
        <v>893</v>
      </c>
      <c r="AC958" s="7">
        <f>Table13[[#This Row],[gross]]-Table13[[#This Row],[budget]]</f>
        <v>-8185137</v>
      </c>
    </row>
    <row r="959" spans="1:29" ht="12.75">
      <c r="A959" s="6" t="s">
        <v>28</v>
      </c>
      <c r="B959" s="6" t="s">
        <v>8638</v>
      </c>
      <c r="C959" s="6">
        <v>53</v>
      </c>
      <c r="D959" s="6">
        <v>103</v>
      </c>
      <c r="E959" s="6">
        <v>460</v>
      </c>
      <c r="F959" s="6">
        <v>900</v>
      </c>
      <c r="G959" s="6" t="s">
        <v>4341</v>
      </c>
      <c r="H959" s="6">
        <v>991</v>
      </c>
      <c r="I959" s="7">
        <v>5132222</v>
      </c>
      <c r="J959" s="6" t="s">
        <v>3831</v>
      </c>
      <c r="K959" s="6" t="s">
        <v>352</v>
      </c>
      <c r="L959" s="6" t="s">
        <v>20922</v>
      </c>
      <c r="M959" s="6">
        <v>14112</v>
      </c>
      <c r="N959" s="6">
        <v>2990</v>
      </c>
      <c r="O959" s="6" t="s">
        <v>8555</v>
      </c>
      <c r="P959" s="6">
        <v>1</v>
      </c>
      <c r="Q959" s="6" t="s">
        <v>20923</v>
      </c>
      <c r="R959" s="6" t="s">
        <v>20924</v>
      </c>
      <c r="S959" s="6">
        <v>83</v>
      </c>
      <c r="T959" s="6" t="s">
        <v>37</v>
      </c>
      <c r="U959" s="6" t="s">
        <v>268</v>
      </c>
      <c r="V959" s="6" t="s">
        <v>585</v>
      </c>
      <c r="W959" s="7">
        <v>2000000</v>
      </c>
      <c r="X959" s="6">
        <v>1994</v>
      </c>
      <c r="Y959" s="6">
        <v>971</v>
      </c>
      <c r="Z959" s="6">
        <v>7.2</v>
      </c>
      <c r="AA959" s="6">
        <v>1.85</v>
      </c>
      <c r="AB959" s="6">
        <v>619</v>
      </c>
      <c r="AC959" s="7">
        <f>Table13[[#This Row],[gross]]-Table13[[#This Row],[budget]]</f>
        <v>3132222</v>
      </c>
    </row>
    <row r="960" spans="1:29" ht="12.75">
      <c r="A960" s="6" t="s">
        <v>28</v>
      </c>
      <c r="B960" s="6" t="s">
        <v>14061</v>
      </c>
      <c r="C960" s="6">
        <v>192</v>
      </c>
      <c r="D960" s="6">
        <v>92</v>
      </c>
      <c r="E960" s="6">
        <v>406</v>
      </c>
      <c r="F960" s="6">
        <v>968</v>
      </c>
      <c r="G960" s="6" t="s">
        <v>290</v>
      </c>
      <c r="H960" s="6">
        <v>24000</v>
      </c>
      <c r="I960" s="7">
        <v>10814185</v>
      </c>
      <c r="J960" s="6" t="s">
        <v>4262</v>
      </c>
      <c r="K960" s="6" t="s">
        <v>82</v>
      </c>
      <c r="L960" s="6" t="s">
        <v>16373</v>
      </c>
      <c r="M960" s="6">
        <v>37530</v>
      </c>
      <c r="N960" s="6">
        <v>41867</v>
      </c>
      <c r="O960" s="6" t="s">
        <v>379</v>
      </c>
      <c r="P960" s="6">
        <v>6</v>
      </c>
      <c r="Q960" s="6" t="s">
        <v>16374</v>
      </c>
      <c r="R960" s="6" t="s">
        <v>16375</v>
      </c>
      <c r="S960" s="6">
        <v>106</v>
      </c>
      <c r="T960" s="6" t="s">
        <v>37</v>
      </c>
      <c r="U960" s="6" t="s">
        <v>38</v>
      </c>
      <c r="V960" s="6" t="s">
        <v>585</v>
      </c>
      <c r="W960" s="7">
        <v>8000000</v>
      </c>
      <c r="X960" s="6">
        <v>2009</v>
      </c>
      <c r="Y960" s="6">
        <v>15000</v>
      </c>
      <c r="Z960" s="6">
        <v>6.2</v>
      </c>
      <c r="AA960" s="6">
        <v>1.85</v>
      </c>
      <c r="AB960" s="6">
        <v>0</v>
      </c>
      <c r="AC960" s="7">
        <f>Table13[[#This Row],[gross]]-Table13[[#This Row],[budget]]</f>
        <v>2814185</v>
      </c>
    </row>
    <row r="961" spans="1:29" ht="12.75">
      <c r="A961" s="6" t="s">
        <v>28</v>
      </c>
      <c r="B961" s="6" t="s">
        <v>8108</v>
      </c>
      <c r="C961" s="6">
        <v>126</v>
      </c>
      <c r="D961" s="6">
        <v>106</v>
      </c>
      <c r="E961" s="6">
        <v>12</v>
      </c>
      <c r="F961" s="6">
        <v>946</v>
      </c>
      <c r="G961" s="6" t="s">
        <v>500</v>
      </c>
      <c r="H961" s="6">
        <v>11000</v>
      </c>
      <c r="I961" s="7">
        <v>11854694</v>
      </c>
      <c r="J961" s="6" t="s">
        <v>3409</v>
      </c>
      <c r="K961" s="6" t="s">
        <v>391</v>
      </c>
      <c r="L961" s="6" t="s">
        <v>8109</v>
      </c>
      <c r="M961" s="6">
        <v>14281</v>
      </c>
      <c r="N961" s="6">
        <v>17560</v>
      </c>
      <c r="O961" s="6" t="s">
        <v>2302</v>
      </c>
      <c r="P961" s="6">
        <v>2</v>
      </c>
      <c r="Q961" s="6" t="s">
        <v>8110</v>
      </c>
      <c r="R961" s="6" t="s">
        <v>8111</v>
      </c>
      <c r="S961" s="6">
        <v>64</v>
      </c>
      <c r="T961" s="6" t="s">
        <v>37</v>
      </c>
      <c r="U961" s="6" t="s">
        <v>38</v>
      </c>
      <c r="V961" s="6" t="s">
        <v>95</v>
      </c>
      <c r="W961" s="7">
        <v>31000000</v>
      </c>
      <c r="X961" s="6">
        <v>2010</v>
      </c>
      <c r="Y961" s="6">
        <v>3000</v>
      </c>
      <c r="Z961" s="6">
        <v>6.5</v>
      </c>
      <c r="AA961" s="6">
        <v>1.85</v>
      </c>
      <c r="AB961" s="6">
        <v>0</v>
      </c>
      <c r="AC961" s="7">
        <f>Table13[[#This Row],[gross]]-Table13[[#This Row],[budget]]</f>
        <v>-19145306</v>
      </c>
    </row>
    <row r="962" spans="1:29" ht="12.75">
      <c r="A962" s="6" t="s">
        <v>28</v>
      </c>
      <c r="B962" s="6" t="s">
        <v>741</v>
      </c>
      <c r="C962" s="6">
        <v>47</v>
      </c>
      <c r="D962" s="6">
        <v>118</v>
      </c>
      <c r="E962" s="6">
        <v>150</v>
      </c>
      <c r="F962" s="6">
        <v>182</v>
      </c>
      <c r="G962" s="6" t="s">
        <v>3763</v>
      </c>
      <c r="H962" s="6">
        <v>24000</v>
      </c>
      <c r="I962" s="7">
        <v>17305211</v>
      </c>
      <c r="J962" s="6" t="s">
        <v>2142</v>
      </c>
      <c r="K962" s="6" t="s">
        <v>82</v>
      </c>
      <c r="L962" s="6" t="s">
        <v>7027</v>
      </c>
      <c r="M962" s="6">
        <v>14066</v>
      </c>
      <c r="N962" s="6">
        <v>24547</v>
      </c>
      <c r="O962" s="6" t="s">
        <v>7028</v>
      </c>
      <c r="P962" s="6">
        <v>0</v>
      </c>
      <c r="Q962" s="6" t="s">
        <v>7029</v>
      </c>
      <c r="R962" s="6" t="s">
        <v>7030</v>
      </c>
      <c r="S962" s="6">
        <v>75</v>
      </c>
      <c r="T962" s="6" t="s">
        <v>37</v>
      </c>
      <c r="U962" s="6" t="s">
        <v>38</v>
      </c>
      <c r="V962" s="6" t="s">
        <v>585</v>
      </c>
      <c r="W962" s="7">
        <v>38000000</v>
      </c>
      <c r="X962" s="6">
        <v>1996</v>
      </c>
      <c r="Y962" s="6">
        <v>210</v>
      </c>
      <c r="Z962" s="6">
        <v>6.1</v>
      </c>
      <c r="AA962" s="6">
        <v>2.35</v>
      </c>
      <c r="AB962" s="6">
        <v>352</v>
      </c>
      <c r="AC962" s="7">
        <f>Table13[[#This Row],[gross]]-Table13[[#This Row],[budget]]</f>
        <v>-20694789</v>
      </c>
    </row>
    <row r="963" spans="1:29" ht="12.75">
      <c r="A963" s="6" t="s">
        <v>28</v>
      </c>
      <c r="B963" s="6" t="s">
        <v>6637</v>
      </c>
      <c r="C963" s="6">
        <v>53</v>
      </c>
      <c r="D963" s="6">
        <v>93</v>
      </c>
      <c r="E963" s="6">
        <v>18</v>
      </c>
      <c r="F963" s="6">
        <v>443</v>
      </c>
      <c r="G963" s="6" t="s">
        <v>6823</v>
      </c>
      <c r="H963" s="6">
        <v>3000</v>
      </c>
      <c r="I963" s="7">
        <v>4835968</v>
      </c>
      <c r="J963" s="6" t="s">
        <v>50</v>
      </c>
      <c r="K963" s="6" t="s">
        <v>1816</v>
      </c>
      <c r="L963" s="6" t="s">
        <v>6824</v>
      </c>
      <c r="M963" s="6">
        <v>4821</v>
      </c>
      <c r="N963" s="6">
        <v>4123</v>
      </c>
      <c r="O963" s="6" t="s">
        <v>5141</v>
      </c>
      <c r="P963" s="6">
        <v>0</v>
      </c>
      <c r="Q963" s="6" t="s">
        <v>6825</v>
      </c>
      <c r="R963" s="6" t="s">
        <v>6826</v>
      </c>
      <c r="S963" s="6">
        <v>82</v>
      </c>
      <c r="T963" s="6" t="s">
        <v>37</v>
      </c>
      <c r="U963" s="6" t="s">
        <v>56</v>
      </c>
      <c r="V963" s="6" t="s">
        <v>39</v>
      </c>
      <c r="W963" s="7">
        <v>40000000</v>
      </c>
      <c r="X963" s="6">
        <v>2002</v>
      </c>
      <c r="Y963" s="6">
        <v>545</v>
      </c>
      <c r="Z963" s="6">
        <v>4.5</v>
      </c>
      <c r="AA963" s="6">
        <v>2.35</v>
      </c>
      <c r="AB963" s="6">
        <v>158</v>
      </c>
      <c r="AC963" s="7">
        <f>Table13[[#This Row],[gross]]-Table13[[#This Row],[budget]]</f>
        <v>-35164032</v>
      </c>
    </row>
    <row r="964" spans="1:29" ht="12.75">
      <c r="A964" s="6" t="s">
        <v>28</v>
      </c>
      <c r="B964" s="6" t="s">
        <v>6620</v>
      </c>
      <c r="C964" s="6">
        <v>283</v>
      </c>
      <c r="D964" s="6">
        <v>129</v>
      </c>
      <c r="E964" s="6">
        <v>335</v>
      </c>
      <c r="F964" s="6">
        <v>64</v>
      </c>
      <c r="G964" s="6" t="s">
        <v>6621</v>
      </c>
      <c r="H964" s="6">
        <v>15000</v>
      </c>
      <c r="I964" s="7">
        <v>31836745</v>
      </c>
      <c r="J964" s="6" t="s">
        <v>6622</v>
      </c>
      <c r="K964" s="6" t="s">
        <v>322</v>
      </c>
      <c r="L964" s="6" t="s">
        <v>6623</v>
      </c>
      <c r="M964" s="6">
        <v>81298</v>
      </c>
      <c r="N964" s="6">
        <v>15595</v>
      </c>
      <c r="O964" s="6" t="s">
        <v>6624</v>
      </c>
      <c r="P964" s="6">
        <v>1</v>
      </c>
      <c r="Q964" s="6" t="s">
        <v>6625</v>
      </c>
      <c r="R964" s="6" t="s">
        <v>6626</v>
      </c>
      <c r="S964" s="6">
        <v>341</v>
      </c>
      <c r="T964" s="6" t="s">
        <v>37</v>
      </c>
      <c r="U964" s="6" t="s">
        <v>38</v>
      </c>
      <c r="V964" s="6" t="s">
        <v>39</v>
      </c>
      <c r="W964" s="7">
        <v>40000000</v>
      </c>
      <c r="X964" s="6">
        <v>2011</v>
      </c>
      <c r="Y964" s="6">
        <v>467</v>
      </c>
      <c r="Z964" s="6">
        <v>6.9</v>
      </c>
      <c r="AA964" s="6">
        <v>2.35</v>
      </c>
      <c r="AB964" s="6">
        <v>39000</v>
      </c>
      <c r="AC964" s="7">
        <f>Table13[[#This Row],[gross]]-Table13[[#This Row],[budget]]</f>
        <v>-8163255</v>
      </c>
    </row>
    <row r="965" spans="1:29" ht="12.75">
      <c r="A965" s="6" t="s">
        <v>28</v>
      </c>
      <c r="B965" s="6" t="s">
        <v>9813</v>
      </c>
      <c r="C965" s="6">
        <v>31</v>
      </c>
      <c r="D965" s="6">
        <v>101</v>
      </c>
      <c r="E965" s="6">
        <v>154</v>
      </c>
      <c r="F965" s="6">
        <v>497</v>
      </c>
      <c r="G965" s="6" t="s">
        <v>7746</v>
      </c>
      <c r="H965" s="6">
        <v>1000</v>
      </c>
      <c r="I965" s="7">
        <v>53146000</v>
      </c>
      <c r="J965" s="6" t="s">
        <v>2125</v>
      </c>
      <c r="K965" s="6" t="s">
        <v>308</v>
      </c>
      <c r="L965" s="6" t="s">
        <v>10937</v>
      </c>
      <c r="M965" s="6">
        <v>9845</v>
      </c>
      <c r="N965" s="6">
        <v>3174</v>
      </c>
      <c r="O965" s="6" t="s">
        <v>3538</v>
      </c>
      <c r="P965" s="6">
        <v>1</v>
      </c>
      <c r="Q965" s="6" t="s">
        <v>10938</v>
      </c>
      <c r="R965" s="6" t="s">
        <v>10939</v>
      </c>
      <c r="S965" s="6">
        <v>77</v>
      </c>
      <c r="T965" s="6" t="s">
        <v>37</v>
      </c>
      <c r="U965" s="6" t="s">
        <v>38</v>
      </c>
      <c r="V965" s="6" t="s">
        <v>585</v>
      </c>
      <c r="W965" s="7">
        <v>20000000</v>
      </c>
      <c r="X965" s="6">
        <v>1996</v>
      </c>
      <c r="Y965" s="6">
        <v>816</v>
      </c>
      <c r="Z965" s="6">
        <v>6.1</v>
      </c>
      <c r="AA965" s="6">
        <v>1.85</v>
      </c>
      <c r="AB965" s="6">
        <v>613</v>
      </c>
      <c r="AC965" s="7">
        <f>Table13[[#This Row],[gross]]-Table13[[#This Row],[budget]]</f>
        <v>33146000</v>
      </c>
    </row>
    <row r="966" spans="1:29" ht="12.75">
      <c r="A966" s="6" t="s">
        <v>28</v>
      </c>
      <c r="B966" s="6" t="s">
        <v>12967</v>
      </c>
      <c r="C966" s="6">
        <v>88</v>
      </c>
      <c r="D966" s="6">
        <v>109</v>
      </c>
      <c r="E966" s="6">
        <v>11</v>
      </c>
      <c r="F966" s="6">
        <v>159</v>
      </c>
      <c r="G966" s="6" t="s">
        <v>5736</v>
      </c>
      <c r="H966" s="6">
        <v>471</v>
      </c>
      <c r="I966" s="7">
        <v>16459004</v>
      </c>
      <c r="J966" s="6" t="s">
        <v>1924</v>
      </c>
      <c r="K966" s="6" t="s">
        <v>12968</v>
      </c>
      <c r="L966" s="6" t="s">
        <v>12969</v>
      </c>
      <c r="M966" s="6">
        <v>13320</v>
      </c>
      <c r="N966" s="6">
        <v>1069</v>
      </c>
      <c r="O966" s="6" t="s">
        <v>12970</v>
      </c>
      <c r="P966" s="6">
        <v>1</v>
      </c>
      <c r="Q966" s="6" t="s">
        <v>12971</v>
      </c>
      <c r="R966" s="6" t="s">
        <v>12972</v>
      </c>
      <c r="S966" s="6">
        <v>415</v>
      </c>
      <c r="T966" s="6" t="s">
        <v>37</v>
      </c>
      <c r="U966" s="6" t="s">
        <v>268</v>
      </c>
      <c r="V966" s="6" t="s">
        <v>585</v>
      </c>
      <c r="W966" s="7">
        <v>15000000</v>
      </c>
      <c r="X966" s="6">
        <v>1999</v>
      </c>
      <c r="Y966" s="6">
        <v>308</v>
      </c>
      <c r="Z966" s="6">
        <v>4.9000000000000004</v>
      </c>
      <c r="AA966" s="6">
        <v>2.35</v>
      </c>
      <c r="AB966" s="6">
        <v>327</v>
      </c>
      <c r="AC966" s="7">
        <f>Table13[[#This Row],[gross]]-Table13[[#This Row],[budget]]</f>
        <v>1459004</v>
      </c>
    </row>
    <row r="967" spans="1:29" ht="12.75">
      <c r="A967" s="6" t="s">
        <v>28</v>
      </c>
      <c r="B967" s="6" t="s">
        <v>19907</v>
      </c>
      <c r="C967" s="6">
        <v>18</v>
      </c>
      <c r="D967" s="6">
        <v>100</v>
      </c>
      <c r="E967" s="6">
        <v>0</v>
      </c>
      <c r="F967" s="6">
        <v>249</v>
      </c>
      <c r="G967" s="6" t="s">
        <v>15717</v>
      </c>
      <c r="H967" s="6">
        <v>640</v>
      </c>
      <c r="I967" s="7">
        <v>71904</v>
      </c>
      <c r="J967" s="6" t="s">
        <v>3932</v>
      </c>
      <c r="K967" s="6" t="s">
        <v>16989</v>
      </c>
      <c r="L967" s="6" t="s">
        <v>19908</v>
      </c>
      <c r="M967" s="6">
        <v>806</v>
      </c>
      <c r="N967" s="6">
        <v>1491</v>
      </c>
      <c r="O967" s="6" t="s">
        <v>2214</v>
      </c>
      <c r="P967" s="6">
        <v>1</v>
      </c>
      <c r="Q967" s="6" t="s">
        <v>19909</v>
      </c>
      <c r="R967" s="6" t="s">
        <v>19910</v>
      </c>
      <c r="S967" s="6">
        <v>18</v>
      </c>
      <c r="T967" s="6" t="s">
        <v>37</v>
      </c>
      <c r="U967" s="6" t="s">
        <v>38</v>
      </c>
      <c r="V967" s="6" t="s">
        <v>39</v>
      </c>
      <c r="W967" s="7">
        <v>2500000</v>
      </c>
      <c r="X967" s="6">
        <v>2006</v>
      </c>
      <c r="Y967" s="6">
        <v>261</v>
      </c>
      <c r="Z967" s="6">
        <v>5.7</v>
      </c>
      <c r="AA967" s="6">
        <v>1.85</v>
      </c>
      <c r="AB967" s="6">
        <v>140</v>
      </c>
      <c r="AC967" s="7">
        <f>Table13[[#This Row],[gross]]-Table13[[#This Row],[budget]]</f>
        <v>-2428096</v>
      </c>
    </row>
    <row r="968" spans="1:29" ht="12.75">
      <c r="A968" s="6" t="s">
        <v>28</v>
      </c>
      <c r="B968" s="6" t="s">
        <v>3727</v>
      </c>
      <c r="C968" s="6">
        <v>280</v>
      </c>
      <c r="D968" s="6">
        <v>159</v>
      </c>
      <c r="E968" s="6">
        <v>0</v>
      </c>
      <c r="F968" s="6">
        <v>521</v>
      </c>
      <c r="G968" s="6" t="s">
        <v>3728</v>
      </c>
      <c r="H968" s="6">
        <v>10000</v>
      </c>
      <c r="I968" s="7">
        <v>55637680</v>
      </c>
      <c r="J968" s="6" t="s">
        <v>1924</v>
      </c>
      <c r="K968" s="6" t="s">
        <v>523</v>
      </c>
      <c r="L968" s="6" t="s">
        <v>3729</v>
      </c>
      <c r="M968" s="6">
        <v>227071</v>
      </c>
      <c r="N968" s="6">
        <v>11424</v>
      </c>
      <c r="O968" s="6" t="s">
        <v>2213</v>
      </c>
      <c r="P968" s="6">
        <v>1</v>
      </c>
      <c r="Q968" s="6" t="s">
        <v>3730</v>
      </c>
      <c r="R968" s="6" t="s">
        <v>3731</v>
      </c>
      <c r="S968" s="6">
        <v>1500</v>
      </c>
      <c r="T968" s="6" t="s">
        <v>37</v>
      </c>
      <c r="U968" s="6" t="s">
        <v>56</v>
      </c>
      <c r="V968" s="6" t="s">
        <v>585</v>
      </c>
      <c r="W968" s="7">
        <v>65000000</v>
      </c>
      <c r="X968" s="6">
        <v>1999</v>
      </c>
      <c r="Y968" s="6">
        <v>580</v>
      </c>
      <c r="Z968" s="6">
        <v>7.3</v>
      </c>
      <c r="AA968" s="6">
        <v>1.66</v>
      </c>
      <c r="AB968" s="6">
        <v>10000</v>
      </c>
      <c r="AC968" s="7">
        <f>Table13[[#This Row],[gross]]-Table13[[#This Row],[budget]]</f>
        <v>-9362320</v>
      </c>
    </row>
    <row r="969" spans="1:29" ht="12.75">
      <c r="A969" s="6" t="s">
        <v>28</v>
      </c>
      <c r="B969" s="6" t="s">
        <v>1340</v>
      </c>
      <c r="C969" s="6">
        <v>155</v>
      </c>
      <c r="D969" s="6">
        <v>138</v>
      </c>
      <c r="E969" s="6">
        <v>610</v>
      </c>
      <c r="F969" s="6">
        <v>805</v>
      </c>
      <c r="G969" s="6" t="s">
        <v>32</v>
      </c>
      <c r="H969" s="6">
        <v>12000</v>
      </c>
      <c r="I969" s="7">
        <v>112225777</v>
      </c>
      <c r="J969" s="6" t="s">
        <v>1401</v>
      </c>
      <c r="K969" s="6" t="s">
        <v>705</v>
      </c>
      <c r="L969" s="6" t="s">
        <v>2609</v>
      </c>
      <c r="M969" s="6">
        <v>283967</v>
      </c>
      <c r="N969" s="6">
        <v>17087</v>
      </c>
      <c r="O969" s="6" t="s">
        <v>2318</v>
      </c>
      <c r="P969" s="6">
        <v>0</v>
      </c>
      <c r="Q969" s="6" t="s">
        <v>2610</v>
      </c>
      <c r="R969" s="6" t="s">
        <v>2611</v>
      </c>
      <c r="S969" s="6">
        <v>535</v>
      </c>
      <c r="T969" s="6" t="s">
        <v>37</v>
      </c>
      <c r="U969" s="6" t="s">
        <v>38</v>
      </c>
      <c r="V969" s="6" t="s">
        <v>585</v>
      </c>
      <c r="W969" s="7">
        <v>80000000</v>
      </c>
      <c r="X969" s="6">
        <v>1997</v>
      </c>
      <c r="Y969" s="6">
        <v>1000</v>
      </c>
      <c r="Z969" s="6">
        <v>7.3</v>
      </c>
      <c r="AA969" s="6">
        <v>2.35</v>
      </c>
      <c r="AB969" s="6">
        <v>11000</v>
      </c>
      <c r="AC969" s="7">
        <f>Table13[[#This Row],[gross]]-Table13[[#This Row],[budget]]</f>
        <v>32225777</v>
      </c>
    </row>
    <row r="970" spans="1:29" ht="12.75">
      <c r="A970" s="6" t="s">
        <v>28</v>
      </c>
      <c r="B970" s="6" t="s">
        <v>18269</v>
      </c>
      <c r="C970" s="6">
        <v>31</v>
      </c>
      <c r="D970" s="6">
        <v>111</v>
      </c>
      <c r="E970" s="6">
        <v>589</v>
      </c>
      <c r="F970" s="6">
        <v>51</v>
      </c>
      <c r="G970" s="6" t="s">
        <v>22479</v>
      </c>
      <c r="H970" s="6">
        <v>589</v>
      </c>
      <c r="I970" s="7">
        <v>10174663</v>
      </c>
      <c r="J970" s="6" t="s">
        <v>3794</v>
      </c>
      <c r="K970" s="6" t="s">
        <v>18269</v>
      </c>
      <c r="L970" s="6" t="s">
        <v>23682</v>
      </c>
      <c r="M970" s="6">
        <v>12399</v>
      </c>
      <c r="N970" s="6">
        <v>916</v>
      </c>
      <c r="O970" s="6" t="s">
        <v>23683</v>
      </c>
      <c r="P970" s="6">
        <v>0</v>
      </c>
      <c r="Q970" s="6" t="s">
        <v>23684</v>
      </c>
      <c r="R970" s="6" t="s">
        <v>23685</v>
      </c>
      <c r="S970" s="6">
        <v>382</v>
      </c>
      <c r="T970" s="6" t="s">
        <v>37</v>
      </c>
      <c r="U970" s="6" t="s">
        <v>38</v>
      </c>
      <c r="V970" s="6" t="s">
        <v>95</v>
      </c>
      <c r="W970" s="7">
        <v>100000</v>
      </c>
      <c r="X970" s="6">
        <v>2006</v>
      </c>
      <c r="Y970" s="6">
        <v>150</v>
      </c>
      <c r="Z970" s="6">
        <v>6.7</v>
      </c>
      <c r="AA970" s="6">
        <v>1.85</v>
      </c>
      <c r="AB970" s="6">
        <v>0</v>
      </c>
      <c r="AC970" s="7">
        <f>Table13[[#This Row],[gross]]-Table13[[#This Row],[budget]]</f>
        <v>10074663</v>
      </c>
    </row>
    <row r="971" spans="1:29" ht="12.75">
      <c r="A971" s="6" t="s">
        <v>28</v>
      </c>
      <c r="B971" s="6" t="s">
        <v>13986</v>
      </c>
      <c r="C971" s="6">
        <v>117</v>
      </c>
      <c r="D971" s="6">
        <v>99</v>
      </c>
      <c r="E971" s="6">
        <v>60</v>
      </c>
      <c r="F971" s="6">
        <v>628</v>
      </c>
      <c r="G971" s="6" t="s">
        <v>6597</v>
      </c>
      <c r="H971" s="6">
        <v>4000</v>
      </c>
      <c r="I971" s="7">
        <v>1654367</v>
      </c>
      <c r="J971" s="6" t="s">
        <v>1544</v>
      </c>
      <c r="K971" s="6" t="s">
        <v>1434</v>
      </c>
      <c r="L971" s="6" t="s">
        <v>16652</v>
      </c>
      <c r="M971" s="6">
        <v>18355</v>
      </c>
      <c r="N971" s="6">
        <v>6526</v>
      </c>
      <c r="O971" s="6" t="s">
        <v>7032</v>
      </c>
      <c r="P971" s="6">
        <v>0</v>
      </c>
      <c r="Q971" s="6" t="s">
        <v>16653</v>
      </c>
      <c r="R971" s="6" t="s">
        <v>16654</v>
      </c>
      <c r="S971" s="6">
        <v>106</v>
      </c>
      <c r="T971" s="6" t="s">
        <v>37</v>
      </c>
      <c r="U971" s="6" t="s">
        <v>38</v>
      </c>
      <c r="V971" s="6" t="s">
        <v>585</v>
      </c>
      <c r="W971" s="7">
        <v>7000000</v>
      </c>
      <c r="X971" s="6">
        <v>2006</v>
      </c>
      <c r="Y971" s="6">
        <v>787</v>
      </c>
      <c r="Z971" s="6">
        <v>6.4</v>
      </c>
      <c r="AA971" s="6">
        <v>1.85</v>
      </c>
      <c r="AB971" s="6">
        <v>3000</v>
      </c>
      <c r="AC971" s="7">
        <f>Table13[[#This Row],[gross]]-Table13[[#This Row],[budget]]</f>
        <v>-5345633</v>
      </c>
    </row>
    <row r="972" spans="1:29" ht="12.75">
      <c r="A972" s="6" t="s">
        <v>28</v>
      </c>
      <c r="B972" s="6" t="s">
        <v>3806</v>
      </c>
      <c r="C972" s="6">
        <v>288</v>
      </c>
      <c r="D972" s="6">
        <v>122</v>
      </c>
      <c r="E972" s="6">
        <v>909</v>
      </c>
      <c r="F972" s="6">
        <v>282</v>
      </c>
      <c r="G972" s="6" t="s">
        <v>16979</v>
      </c>
      <c r="H972" s="6">
        <v>503</v>
      </c>
      <c r="I972" s="7">
        <v>119078393</v>
      </c>
      <c r="J972" s="6" t="s">
        <v>16980</v>
      </c>
      <c r="K972" s="6" t="s">
        <v>16981</v>
      </c>
      <c r="L972" s="6" t="s">
        <v>16982</v>
      </c>
      <c r="M972" s="6">
        <v>113152</v>
      </c>
      <c r="N972" s="6">
        <v>1448</v>
      </c>
      <c r="O972" s="6" t="s">
        <v>16983</v>
      </c>
      <c r="P972" s="6">
        <v>0</v>
      </c>
      <c r="Q972" s="6" t="s">
        <v>16984</v>
      </c>
      <c r="R972" s="6" t="s">
        <v>16985</v>
      </c>
      <c r="S972" s="6">
        <v>1416</v>
      </c>
      <c r="T972" s="6" t="s">
        <v>37</v>
      </c>
      <c r="U972" s="6" t="s">
        <v>38</v>
      </c>
      <c r="V972" s="6" t="s">
        <v>585</v>
      </c>
      <c r="W972" s="7">
        <v>6000000</v>
      </c>
      <c r="X972" s="6">
        <v>2004</v>
      </c>
      <c r="Y972" s="6">
        <v>328</v>
      </c>
      <c r="Z972" s="6">
        <v>7.5</v>
      </c>
      <c r="AA972" s="6">
        <v>1.85</v>
      </c>
      <c r="AB972" s="6">
        <v>0</v>
      </c>
      <c r="AC972" s="7">
        <f>Table13[[#This Row],[gross]]-Table13[[#This Row],[budget]]</f>
        <v>113078393</v>
      </c>
    </row>
    <row r="973" spans="1:29" ht="12.75">
      <c r="A973" s="6" t="s">
        <v>28</v>
      </c>
      <c r="B973" s="6" t="s">
        <v>4673</v>
      </c>
      <c r="C973" s="6">
        <v>143</v>
      </c>
      <c r="D973" s="6">
        <v>95</v>
      </c>
      <c r="E973" s="6">
        <v>9</v>
      </c>
      <c r="F973" s="6">
        <v>11000</v>
      </c>
      <c r="G973" s="6" t="s">
        <v>660</v>
      </c>
      <c r="H973" s="6">
        <v>14000</v>
      </c>
      <c r="I973" s="7">
        <v>88658172</v>
      </c>
      <c r="J973" s="6" t="s">
        <v>1681</v>
      </c>
      <c r="K973" s="6" t="s">
        <v>654</v>
      </c>
      <c r="L973" s="6" t="s">
        <v>5099</v>
      </c>
      <c r="M973" s="6">
        <v>58412</v>
      </c>
      <c r="N973" s="6">
        <v>37967</v>
      </c>
      <c r="O973" s="6" t="s">
        <v>1948</v>
      </c>
      <c r="P973" s="6">
        <v>2</v>
      </c>
      <c r="Q973" s="6" t="s">
        <v>5100</v>
      </c>
      <c r="R973" s="6" t="s">
        <v>5101</v>
      </c>
      <c r="S973" s="6">
        <v>242</v>
      </c>
      <c r="T973" s="6" t="s">
        <v>37</v>
      </c>
      <c r="U973" s="6" t="s">
        <v>38</v>
      </c>
      <c r="V973" s="6" t="s">
        <v>39</v>
      </c>
      <c r="W973" s="7">
        <v>50000000</v>
      </c>
      <c r="X973" s="6">
        <v>2006</v>
      </c>
      <c r="Y973" s="6">
        <v>11000</v>
      </c>
      <c r="Z973" s="6">
        <v>5.6</v>
      </c>
      <c r="AA973" s="6">
        <v>2.35</v>
      </c>
      <c r="AB973" s="6">
        <v>2000</v>
      </c>
      <c r="AC973" s="7">
        <f>Table13[[#This Row],[gross]]-Table13[[#This Row],[budget]]</f>
        <v>38658172</v>
      </c>
    </row>
    <row r="974" spans="1:29" ht="12.75">
      <c r="A974" s="6" t="s">
        <v>28</v>
      </c>
      <c r="B974" s="6" t="s">
        <v>521</v>
      </c>
      <c r="C974" s="6">
        <v>214</v>
      </c>
      <c r="D974" s="6">
        <v>108</v>
      </c>
      <c r="E974" s="6">
        <v>218</v>
      </c>
      <c r="F974" s="6">
        <v>405</v>
      </c>
      <c r="G974" s="6" t="s">
        <v>948</v>
      </c>
      <c r="H974" s="6">
        <v>6000</v>
      </c>
      <c r="I974" s="7">
        <v>9528092</v>
      </c>
      <c r="J974" s="6" t="s">
        <v>3581</v>
      </c>
      <c r="K974" s="6" t="s">
        <v>208</v>
      </c>
      <c r="L974" s="6" t="s">
        <v>5442</v>
      </c>
      <c r="M974" s="6">
        <v>38513</v>
      </c>
      <c r="N974" s="6">
        <v>10191</v>
      </c>
      <c r="O974" s="6" t="s">
        <v>3439</v>
      </c>
      <c r="P974" s="6">
        <v>2</v>
      </c>
      <c r="Q974" s="6" t="s">
        <v>5443</v>
      </c>
      <c r="R974" s="6" t="s">
        <v>5444</v>
      </c>
      <c r="S974" s="6">
        <v>127</v>
      </c>
      <c r="T974" s="6" t="s">
        <v>37</v>
      </c>
      <c r="U974" s="6" t="s">
        <v>38</v>
      </c>
      <c r="V974" s="6" t="s">
        <v>39</v>
      </c>
      <c r="W974" s="7">
        <v>22000000</v>
      </c>
      <c r="X974" s="6">
        <v>2010</v>
      </c>
      <c r="Y974" s="6">
        <v>3000</v>
      </c>
      <c r="Z974" s="6">
        <v>6.8</v>
      </c>
      <c r="AA974" s="6">
        <v>2.35</v>
      </c>
      <c r="AB974" s="6">
        <v>9000</v>
      </c>
      <c r="AC974" s="7">
        <f>Table13[[#This Row],[gross]]-Table13[[#This Row],[budget]]</f>
        <v>-12471908</v>
      </c>
    </row>
    <row r="975" spans="1:29" ht="12.75">
      <c r="A975" s="6" t="s">
        <v>28</v>
      </c>
      <c r="B975" s="6" t="s">
        <v>13850</v>
      </c>
      <c r="C975" s="6">
        <v>21</v>
      </c>
      <c r="D975" s="6">
        <v>91</v>
      </c>
      <c r="E975" s="6">
        <v>150</v>
      </c>
      <c r="F975" s="6">
        <v>150</v>
      </c>
      <c r="G975" s="6" t="s">
        <v>9259</v>
      </c>
      <c r="H975" s="6">
        <v>979</v>
      </c>
      <c r="I975" s="7">
        <v>2104000</v>
      </c>
      <c r="J975" s="6" t="s">
        <v>9193</v>
      </c>
      <c r="K975" s="6" t="s">
        <v>1653</v>
      </c>
      <c r="L975" s="6" t="s">
        <v>13851</v>
      </c>
      <c r="M975" s="6">
        <v>1595</v>
      </c>
      <c r="N975" s="6">
        <v>1679</v>
      </c>
      <c r="O975" s="6" t="s">
        <v>13850</v>
      </c>
      <c r="P975" s="6">
        <v>3</v>
      </c>
      <c r="Q975" s="6" t="s">
        <v>13852</v>
      </c>
      <c r="R975" s="6" t="s">
        <v>13853</v>
      </c>
      <c r="S975" s="6">
        <v>19</v>
      </c>
      <c r="T975" s="6" t="s">
        <v>37</v>
      </c>
      <c r="U975" s="6" t="s">
        <v>38</v>
      </c>
      <c r="V975" s="6" t="s">
        <v>585</v>
      </c>
      <c r="W975" s="7">
        <v>13000000</v>
      </c>
      <c r="X975" s="6">
        <v>1996</v>
      </c>
      <c r="Y975" s="6">
        <v>385</v>
      </c>
      <c r="Z975" s="6">
        <v>5.9</v>
      </c>
      <c r="AA975" s="6">
        <v>1.85</v>
      </c>
      <c r="AB975" s="6">
        <v>69</v>
      </c>
      <c r="AC975" s="7">
        <f>Table13[[#This Row],[gross]]-Table13[[#This Row],[budget]]</f>
        <v>-10896000</v>
      </c>
    </row>
    <row r="976" spans="1:29" ht="12.75">
      <c r="A976" s="6" t="s">
        <v>28</v>
      </c>
      <c r="B976" s="6" t="s">
        <v>16444</v>
      </c>
      <c r="C976" s="6">
        <v>29</v>
      </c>
      <c r="D976" s="6">
        <v>103</v>
      </c>
      <c r="E976" s="6">
        <v>249</v>
      </c>
      <c r="F976" s="6">
        <v>261</v>
      </c>
      <c r="G976" s="6" t="s">
        <v>18365</v>
      </c>
      <c r="H976" s="6">
        <v>2000</v>
      </c>
      <c r="I976" s="7">
        <v>8691</v>
      </c>
      <c r="J976" s="6" t="s">
        <v>127</v>
      </c>
      <c r="K976" s="6" t="s">
        <v>6433</v>
      </c>
      <c r="L976" s="6" t="s">
        <v>18366</v>
      </c>
      <c r="M976" s="6">
        <v>4952</v>
      </c>
      <c r="N976" s="6">
        <v>3089</v>
      </c>
      <c r="O976" s="6" t="s">
        <v>18367</v>
      </c>
      <c r="P976" s="6">
        <v>1</v>
      </c>
      <c r="R976" s="6" t="s">
        <v>18368</v>
      </c>
      <c r="S976" s="6">
        <v>32</v>
      </c>
      <c r="T976" s="6" t="s">
        <v>37</v>
      </c>
      <c r="U976" s="6" t="s">
        <v>38</v>
      </c>
      <c r="V976" s="6" t="s">
        <v>585</v>
      </c>
      <c r="W976" s="7">
        <v>4500000</v>
      </c>
      <c r="X976" s="6">
        <v>2014</v>
      </c>
      <c r="Y976" s="6">
        <v>298</v>
      </c>
      <c r="Z976" s="6">
        <v>5.8</v>
      </c>
      <c r="AB976" s="6">
        <v>0</v>
      </c>
      <c r="AC976" s="7">
        <f>Table13[[#This Row],[gross]]-Table13[[#This Row],[budget]]</f>
        <v>-4491309</v>
      </c>
    </row>
    <row r="977" spans="1:29" ht="12.75">
      <c r="A977" s="6" t="s">
        <v>28</v>
      </c>
      <c r="B977" s="6" t="s">
        <v>11871</v>
      </c>
      <c r="C977" s="6">
        <v>134</v>
      </c>
      <c r="D977" s="6">
        <v>123</v>
      </c>
      <c r="E977" s="6">
        <v>64</v>
      </c>
      <c r="F977" s="6">
        <v>637</v>
      </c>
      <c r="G977" s="6" t="s">
        <v>10961</v>
      </c>
      <c r="H977" s="6">
        <v>808</v>
      </c>
      <c r="I977" s="7">
        <v>22452209</v>
      </c>
      <c r="J977" s="6" t="s">
        <v>3464</v>
      </c>
      <c r="K977" s="6" t="s">
        <v>261</v>
      </c>
      <c r="L977" s="6" t="s">
        <v>11872</v>
      </c>
      <c r="M977" s="6">
        <v>14062</v>
      </c>
      <c r="N977" s="6">
        <v>5734</v>
      </c>
      <c r="O977" s="6" t="s">
        <v>3180</v>
      </c>
      <c r="P977" s="6">
        <v>0</v>
      </c>
      <c r="Q977" s="6" t="s">
        <v>11873</v>
      </c>
      <c r="R977" s="6" t="s">
        <v>11874</v>
      </c>
      <c r="S977" s="6">
        <v>82</v>
      </c>
      <c r="T977" s="6" t="s">
        <v>37</v>
      </c>
      <c r="U977" s="6" t="s">
        <v>38</v>
      </c>
      <c r="V977" s="6" t="s">
        <v>95</v>
      </c>
      <c r="W977" s="7">
        <v>18000000</v>
      </c>
      <c r="X977" s="6">
        <v>2009</v>
      </c>
      <c r="Y977" s="6">
        <v>720</v>
      </c>
      <c r="Z977" s="6">
        <v>5</v>
      </c>
      <c r="AA977" s="6">
        <v>2.35</v>
      </c>
      <c r="AB977" s="6">
        <v>0</v>
      </c>
      <c r="AC977" s="7">
        <f>Table13[[#This Row],[gross]]-Table13[[#This Row],[budget]]</f>
        <v>4452209</v>
      </c>
    </row>
    <row r="978" spans="1:29" ht="12.75">
      <c r="A978" s="6" t="s">
        <v>28</v>
      </c>
      <c r="B978" s="6" t="s">
        <v>2750</v>
      </c>
      <c r="C978" s="6">
        <v>129</v>
      </c>
      <c r="D978" s="6">
        <v>74</v>
      </c>
      <c r="E978" s="6">
        <v>11</v>
      </c>
      <c r="F978" s="6">
        <v>62</v>
      </c>
      <c r="G978" s="6" t="s">
        <v>2751</v>
      </c>
      <c r="H978" s="6">
        <v>340</v>
      </c>
      <c r="I978" s="7">
        <v>60507228</v>
      </c>
      <c r="J978" s="6" t="s">
        <v>2752</v>
      </c>
      <c r="K978" s="6" t="s">
        <v>2753</v>
      </c>
      <c r="L978" s="6" t="s">
        <v>2754</v>
      </c>
      <c r="M978" s="6">
        <v>27543</v>
      </c>
      <c r="N978" s="6">
        <v>814</v>
      </c>
      <c r="O978" s="6" t="s">
        <v>2755</v>
      </c>
      <c r="P978" s="6">
        <v>0</v>
      </c>
      <c r="Q978" s="6" t="s">
        <v>2756</v>
      </c>
      <c r="R978" s="6" t="s">
        <v>2757</v>
      </c>
      <c r="S978" s="6">
        <v>186</v>
      </c>
      <c r="T978" s="6" t="s">
        <v>37</v>
      </c>
      <c r="U978" s="6" t="s">
        <v>38</v>
      </c>
      <c r="V978" s="6" t="s">
        <v>277</v>
      </c>
      <c r="W978" s="7">
        <v>80000000</v>
      </c>
      <c r="X978" s="6">
        <v>1999</v>
      </c>
      <c r="Y978" s="6">
        <v>243</v>
      </c>
      <c r="Z978" s="6">
        <v>7.3</v>
      </c>
      <c r="AA978" s="6">
        <v>1.78</v>
      </c>
      <c r="AB978" s="6">
        <v>607</v>
      </c>
      <c r="AC978" s="7">
        <f>Table13[[#This Row],[gross]]-Table13[[#This Row],[budget]]</f>
        <v>-19492772</v>
      </c>
    </row>
    <row r="979" spans="1:29" ht="12.75">
      <c r="A979" s="6" t="s">
        <v>28</v>
      </c>
      <c r="B979" s="6" t="s">
        <v>2750</v>
      </c>
      <c r="C979" s="6">
        <v>99</v>
      </c>
      <c r="D979" s="6">
        <v>120</v>
      </c>
      <c r="E979" s="6">
        <v>11</v>
      </c>
      <c r="G979" s="6" t="s">
        <v>20004</v>
      </c>
      <c r="H979" s="6">
        <v>16</v>
      </c>
      <c r="I979" s="7">
        <v>76400000</v>
      </c>
      <c r="J979" s="6" t="s">
        <v>2752</v>
      </c>
      <c r="K979" s="6" t="s">
        <v>20005</v>
      </c>
      <c r="L979" s="6" t="s">
        <v>20006</v>
      </c>
      <c r="M979" s="6">
        <v>71321</v>
      </c>
      <c r="N979" s="6">
        <v>16</v>
      </c>
      <c r="P979" s="6">
        <v>0</v>
      </c>
      <c r="Q979" s="6" t="s">
        <v>20007</v>
      </c>
      <c r="R979" s="6" t="s">
        <v>20008</v>
      </c>
      <c r="S979" s="6">
        <v>230</v>
      </c>
      <c r="T979" s="6" t="s">
        <v>37</v>
      </c>
      <c r="U979" s="6" t="s">
        <v>38</v>
      </c>
      <c r="V979" s="6" t="s">
        <v>277</v>
      </c>
      <c r="W979" s="7">
        <v>2280000</v>
      </c>
      <c r="X979" s="6">
        <v>1940</v>
      </c>
      <c r="Y979" s="6">
        <v>0</v>
      </c>
      <c r="Z979" s="6">
        <v>7.8</v>
      </c>
      <c r="AA979" s="6">
        <v>1.37</v>
      </c>
      <c r="AB979" s="6">
        <v>3000</v>
      </c>
      <c r="AC979" s="7">
        <f>Table13[[#This Row],[gross]]-Table13[[#This Row],[budget]]</f>
        <v>74120000</v>
      </c>
    </row>
    <row r="980" spans="1:29" ht="12.75">
      <c r="A980" s="6" t="s">
        <v>28</v>
      </c>
      <c r="B980" s="6" t="s">
        <v>1351</v>
      </c>
      <c r="C980" s="6">
        <v>262</v>
      </c>
      <c r="D980" s="6">
        <v>92</v>
      </c>
      <c r="E980" s="6">
        <v>167</v>
      </c>
      <c r="F980" s="6">
        <v>702</v>
      </c>
      <c r="G980" s="6" t="s">
        <v>1352</v>
      </c>
      <c r="H980" s="6">
        <v>11000</v>
      </c>
      <c r="I980" s="7">
        <v>131920333</v>
      </c>
      <c r="J980" s="6" t="s">
        <v>227</v>
      </c>
      <c r="K980" s="6" t="s">
        <v>222</v>
      </c>
      <c r="L980" s="6" t="s">
        <v>1353</v>
      </c>
      <c r="M980" s="6">
        <v>213275</v>
      </c>
      <c r="N980" s="6">
        <v>15302</v>
      </c>
      <c r="O980" s="6" t="s">
        <v>714</v>
      </c>
      <c r="P980" s="6">
        <v>3</v>
      </c>
      <c r="Q980" s="6" t="s">
        <v>1354</v>
      </c>
      <c r="R980" s="6" t="s">
        <v>1355</v>
      </c>
      <c r="S980" s="6">
        <v>436</v>
      </c>
      <c r="T980" s="6" t="s">
        <v>37</v>
      </c>
      <c r="U980" s="6" t="s">
        <v>38</v>
      </c>
      <c r="V980" s="6" t="s">
        <v>95</v>
      </c>
      <c r="W980" s="7">
        <v>130000000</v>
      </c>
      <c r="X980" s="6">
        <v>2007</v>
      </c>
      <c r="Y980" s="6">
        <v>2000</v>
      </c>
      <c r="Z980" s="6">
        <v>5.6</v>
      </c>
      <c r="AA980" s="6">
        <v>2.35</v>
      </c>
      <c r="AB980" s="6">
        <v>0</v>
      </c>
      <c r="AC980" s="7">
        <f>Table13[[#This Row],[gross]]-Table13[[#This Row],[budget]]</f>
        <v>1920333</v>
      </c>
    </row>
    <row r="981" spans="1:29" ht="12.75">
      <c r="A981" s="6" t="s">
        <v>28</v>
      </c>
      <c r="B981" s="6" t="s">
        <v>1500</v>
      </c>
      <c r="C981" s="6">
        <v>369</v>
      </c>
      <c r="D981" s="6">
        <v>100</v>
      </c>
      <c r="E981" s="6">
        <v>128</v>
      </c>
      <c r="F981" s="6">
        <v>78</v>
      </c>
      <c r="G981" s="6" t="s">
        <v>1501</v>
      </c>
      <c r="H981" s="6">
        <v>596</v>
      </c>
      <c r="I981" s="7">
        <v>56114221</v>
      </c>
      <c r="J981" s="6" t="s">
        <v>73</v>
      </c>
      <c r="K981" s="6" t="s">
        <v>1502</v>
      </c>
      <c r="L981" s="6" t="s">
        <v>1503</v>
      </c>
      <c r="M981" s="6">
        <v>110486</v>
      </c>
      <c r="N981" s="6">
        <v>1261</v>
      </c>
      <c r="O981" s="6" t="s">
        <v>1504</v>
      </c>
      <c r="P981" s="6">
        <v>3</v>
      </c>
      <c r="Q981" s="6" t="s">
        <v>1505</v>
      </c>
      <c r="R981" s="6" t="s">
        <v>1506</v>
      </c>
      <c r="S981" s="6">
        <v>695</v>
      </c>
      <c r="T981" s="6" t="s">
        <v>37</v>
      </c>
      <c r="U981" s="6" t="s">
        <v>38</v>
      </c>
      <c r="V981" s="6" t="s">
        <v>39</v>
      </c>
      <c r="W981" s="7">
        <v>120000000</v>
      </c>
      <c r="X981" s="6">
        <v>2015</v>
      </c>
      <c r="Y981" s="6">
        <v>360</v>
      </c>
      <c r="Z981" s="6">
        <v>4.3</v>
      </c>
      <c r="AA981" s="6">
        <v>2.35</v>
      </c>
      <c r="AB981" s="6">
        <v>41000</v>
      </c>
      <c r="AC981" s="7">
        <f>Table13[[#This Row],[gross]]-Table13[[#This Row],[budget]]</f>
        <v>-63885779</v>
      </c>
    </row>
    <row r="982" spans="1:29" ht="12.75">
      <c r="A982" s="6" t="s">
        <v>28</v>
      </c>
      <c r="B982" s="6" t="s">
        <v>5382</v>
      </c>
      <c r="C982" s="6">
        <v>335</v>
      </c>
      <c r="D982" s="6">
        <v>87</v>
      </c>
      <c r="E982" s="6">
        <v>0</v>
      </c>
      <c r="F982" s="6">
        <v>563</v>
      </c>
      <c r="G982" s="6" t="s">
        <v>2377</v>
      </c>
      <c r="H982" s="6">
        <v>13000</v>
      </c>
      <c r="I982" s="7">
        <v>20999103</v>
      </c>
      <c r="J982" s="6" t="s">
        <v>6749</v>
      </c>
      <c r="K982" s="6" t="s">
        <v>547</v>
      </c>
      <c r="L982" s="6" t="s">
        <v>6750</v>
      </c>
      <c r="M982" s="6">
        <v>139114</v>
      </c>
      <c r="N982" s="6">
        <v>24770</v>
      </c>
      <c r="O982" s="6" t="s">
        <v>240</v>
      </c>
      <c r="P982" s="6">
        <v>0</v>
      </c>
      <c r="Q982" s="6" t="s">
        <v>6751</v>
      </c>
      <c r="R982" s="6" t="s">
        <v>6752</v>
      </c>
      <c r="S982" s="6">
        <v>245</v>
      </c>
      <c r="T982" s="6" t="s">
        <v>37</v>
      </c>
      <c r="U982" s="6" t="s">
        <v>38</v>
      </c>
      <c r="V982" s="6" t="s">
        <v>95</v>
      </c>
      <c r="W982" s="7">
        <v>40000000</v>
      </c>
      <c r="X982" s="6">
        <v>2009</v>
      </c>
      <c r="Y982" s="6">
        <v>11000</v>
      </c>
      <c r="Z982" s="6">
        <v>7.8</v>
      </c>
      <c r="AA982" s="6">
        <v>1.85</v>
      </c>
      <c r="AB982" s="6">
        <v>15000</v>
      </c>
      <c r="AC982" s="7">
        <f>Table13[[#This Row],[gross]]-Table13[[#This Row],[budget]]</f>
        <v>-19000897</v>
      </c>
    </row>
    <row r="983" spans="1:29" ht="12.75">
      <c r="A983" s="6" t="s">
        <v>28</v>
      </c>
      <c r="B983" s="6" t="s">
        <v>11375</v>
      </c>
      <c r="C983" s="6">
        <v>181</v>
      </c>
      <c r="D983" s="6">
        <v>107</v>
      </c>
      <c r="E983" s="6">
        <v>162</v>
      </c>
      <c r="F983" s="6">
        <v>135</v>
      </c>
      <c r="G983" s="6" t="s">
        <v>1068</v>
      </c>
      <c r="H983" s="6">
        <v>2000</v>
      </c>
      <c r="I983" s="7">
        <v>15854988</v>
      </c>
      <c r="J983" s="6" t="s">
        <v>214</v>
      </c>
      <c r="K983" s="6" t="s">
        <v>536</v>
      </c>
      <c r="L983" s="6" t="s">
        <v>13593</v>
      </c>
      <c r="M983" s="6">
        <v>36542</v>
      </c>
      <c r="N983" s="6">
        <v>2447</v>
      </c>
      <c r="O983" s="6" t="s">
        <v>3594</v>
      </c>
      <c r="P983" s="6">
        <v>2</v>
      </c>
      <c r="Q983" s="6" t="s">
        <v>13594</v>
      </c>
      <c r="R983" s="6" t="s">
        <v>13595</v>
      </c>
      <c r="S983" s="6">
        <v>378</v>
      </c>
      <c r="T983" s="6" t="s">
        <v>37</v>
      </c>
      <c r="U983" s="6" t="s">
        <v>38</v>
      </c>
      <c r="V983" s="6" t="s">
        <v>39</v>
      </c>
      <c r="W983" s="7">
        <v>13500000</v>
      </c>
      <c r="X983" s="6">
        <v>2002</v>
      </c>
      <c r="Y983" s="6">
        <v>258</v>
      </c>
      <c r="Z983" s="6">
        <v>7.4</v>
      </c>
      <c r="AA983" s="6">
        <v>1.85</v>
      </c>
      <c r="AB983" s="6">
        <v>0</v>
      </c>
      <c r="AC983" s="7">
        <f>Table13[[#This Row],[gross]]-Table13[[#This Row],[budget]]</f>
        <v>2354988</v>
      </c>
    </row>
    <row r="984" spans="1:29" ht="12.75">
      <c r="A984" s="6" t="s">
        <v>28</v>
      </c>
      <c r="B984" s="6" t="s">
        <v>18009</v>
      </c>
      <c r="C984" s="6">
        <v>13</v>
      </c>
      <c r="D984" s="6">
        <v>103</v>
      </c>
      <c r="E984" s="6">
        <v>34</v>
      </c>
      <c r="F984" s="6">
        <v>227</v>
      </c>
      <c r="G984" s="6" t="s">
        <v>5691</v>
      </c>
      <c r="H984" s="6">
        <v>811</v>
      </c>
      <c r="I984" s="7">
        <v>16066</v>
      </c>
      <c r="J984" s="6" t="s">
        <v>16873</v>
      </c>
      <c r="K984" s="6" t="s">
        <v>5625</v>
      </c>
      <c r="L984" s="6" t="s">
        <v>18010</v>
      </c>
      <c r="M984" s="6">
        <v>1207</v>
      </c>
      <c r="N984" s="6">
        <v>1789</v>
      </c>
      <c r="O984" s="6" t="s">
        <v>18011</v>
      </c>
      <c r="P984" s="6">
        <v>0</v>
      </c>
      <c r="Q984" s="6" t="s">
        <v>18012</v>
      </c>
      <c r="R984" s="6" t="s">
        <v>18013</v>
      </c>
      <c r="S984" s="6">
        <v>44</v>
      </c>
      <c r="T984" s="6" t="s">
        <v>37</v>
      </c>
      <c r="U984" s="6" t="s">
        <v>767</v>
      </c>
      <c r="V984" s="6" t="s">
        <v>585</v>
      </c>
      <c r="W984" s="7">
        <v>5000000</v>
      </c>
      <c r="X984" s="6">
        <v>2004</v>
      </c>
      <c r="Y984" s="6">
        <v>522</v>
      </c>
      <c r="Z984" s="6">
        <v>3.3</v>
      </c>
      <c r="AA984" s="6">
        <v>2.35</v>
      </c>
      <c r="AB984" s="6">
        <v>40</v>
      </c>
      <c r="AC984" s="7">
        <f>Table13[[#This Row],[gross]]-Table13[[#This Row],[budget]]</f>
        <v>-4983934</v>
      </c>
    </row>
    <row r="985" spans="1:29" ht="12.75">
      <c r="A985" s="6" t="s">
        <v>28</v>
      </c>
      <c r="B985" s="6" t="s">
        <v>408</v>
      </c>
      <c r="C985" s="6">
        <v>342</v>
      </c>
      <c r="D985" s="6">
        <v>132</v>
      </c>
      <c r="E985" s="6">
        <v>681</v>
      </c>
      <c r="F985" s="6">
        <v>12000</v>
      </c>
      <c r="G985" s="6" t="s">
        <v>337</v>
      </c>
      <c r="H985" s="6">
        <v>23000</v>
      </c>
      <c r="I985" s="7">
        <v>209805005</v>
      </c>
      <c r="J985" s="6" t="s">
        <v>334</v>
      </c>
      <c r="K985" s="6" t="s">
        <v>333</v>
      </c>
      <c r="L985" s="6" t="s">
        <v>1291</v>
      </c>
      <c r="M985" s="6">
        <v>284792</v>
      </c>
      <c r="N985" s="6">
        <v>55345</v>
      </c>
      <c r="O985" s="6" t="s">
        <v>1072</v>
      </c>
      <c r="P985" s="6">
        <v>3</v>
      </c>
      <c r="Q985" s="6" t="s">
        <v>1292</v>
      </c>
      <c r="R985" s="6" t="s">
        <v>1293</v>
      </c>
      <c r="S985" s="6">
        <v>366</v>
      </c>
      <c r="T985" s="6" t="s">
        <v>37</v>
      </c>
      <c r="U985" s="6" t="s">
        <v>38</v>
      </c>
      <c r="V985" s="6" t="s">
        <v>39</v>
      </c>
      <c r="W985" s="7">
        <v>125000000</v>
      </c>
      <c r="X985" s="6">
        <v>2011</v>
      </c>
      <c r="Y985" s="6">
        <v>14000</v>
      </c>
      <c r="Z985" s="6">
        <v>7.3</v>
      </c>
      <c r="AA985" s="6">
        <v>2.35</v>
      </c>
      <c r="AB985" s="6">
        <v>54000</v>
      </c>
      <c r="AC985" s="7">
        <f>Table13[[#This Row],[gross]]-Table13[[#This Row],[budget]]</f>
        <v>84805005</v>
      </c>
    </row>
    <row r="986" spans="1:29" ht="12.75">
      <c r="A986" s="6" t="s">
        <v>28</v>
      </c>
      <c r="B986" s="6" t="s">
        <v>7785</v>
      </c>
      <c r="C986" s="6">
        <v>196</v>
      </c>
      <c r="D986" s="6">
        <v>98</v>
      </c>
      <c r="E986" s="6">
        <v>88</v>
      </c>
      <c r="F986" s="6">
        <v>706</v>
      </c>
      <c r="G986" s="6" t="s">
        <v>4832</v>
      </c>
      <c r="H986" s="6">
        <v>12000</v>
      </c>
      <c r="I986" s="7">
        <v>23225911</v>
      </c>
      <c r="J986" s="6" t="s">
        <v>464</v>
      </c>
      <c r="K986" s="6" t="s">
        <v>1072</v>
      </c>
      <c r="L986" s="6" t="s">
        <v>10188</v>
      </c>
      <c r="M986" s="6">
        <v>80574</v>
      </c>
      <c r="N986" s="6">
        <v>14699</v>
      </c>
      <c r="O986" s="6" t="s">
        <v>5265</v>
      </c>
      <c r="P986" s="6">
        <v>1</v>
      </c>
      <c r="Q986" s="6" t="s">
        <v>10189</v>
      </c>
      <c r="R986" s="6" t="s">
        <v>10190</v>
      </c>
      <c r="S986" s="6">
        <v>157</v>
      </c>
      <c r="T986" s="6" t="s">
        <v>37</v>
      </c>
      <c r="U986" s="6" t="s">
        <v>38</v>
      </c>
      <c r="V986" s="6" t="s">
        <v>585</v>
      </c>
      <c r="W986" s="7">
        <v>24000000</v>
      </c>
      <c r="X986" s="6">
        <v>2010</v>
      </c>
      <c r="Y986" s="6">
        <v>854</v>
      </c>
      <c r="Z986" s="6">
        <v>6.5</v>
      </c>
      <c r="AA986" s="6">
        <v>2.35</v>
      </c>
      <c r="AB986" s="6">
        <v>12000</v>
      </c>
      <c r="AC986" s="7">
        <f>Table13[[#This Row],[gross]]-Table13[[#This Row],[budget]]</f>
        <v>-774089</v>
      </c>
    </row>
    <row r="987" spans="1:29" ht="12.75">
      <c r="A987" s="6" t="s">
        <v>28</v>
      </c>
      <c r="B987" s="6" t="s">
        <v>5829</v>
      </c>
      <c r="C987" s="6">
        <v>59</v>
      </c>
      <c r="D987" s="6">
        <v>93</v>
      </c>
      <c r="E987" s="6">
        <v>38</v>
      </c>
      <c r="F987" s="6">
        <v>631</v>
      </c>
      <c r="G987" s="6" t="s">
        <v>5830</v>
      </c>
      <c r="H987" s="6">
        <v>1000</v>
      </c>
      <c r="I987" s="7">
        <v>48114556</v>
      </c>
      <c r="J987" s="6" t="s">
        <v>2614</v>
      </c>
      <c r="K987" s="6" t="s">
        <v>5231</v>
      </c>
      <c r="L987" s="6" t="s">
        <v>5831</v>
      </c>
      <c r="M987" s="6">
        <v>9380</v>
      </c>
      <c r="N987" s="6">
        <v>4604</v>
      </c>
      <c r="O987" s="6" t="s">
        <v>4941</v>
      </c>
      <c r="P987" s="6">
        <v>1</v>
      </c>
      <c r="Q987" s="6" t="s">
        <v>5832</v>
      </c>
      <c r="R987" s="6" t="s">
        <v>5833</v>
      </c>
      <c r="S987" s="6">
        <v>91</v>
      </c>
      <c r="T987" s="6" t="s">
        <v>37</v>
      </c>
      <c r="U987" s="6" t="s">
        <v>38</v>
      </c>
      <c r="V987" s="6" t="s">
        <v>95</v>
      </c>
      <c r="W987" s="7">
        <v>26000000</v>
      </c>
      <c r="X987" s="6">
        <v>2004</v>
      </c>
      <c r="Y987" s="6">
        <v>641</v>
      </c>
      <c r="Z987" s="6">
        <v>4.3</v>
      </c>
      <c r="AA987" s="6">
        <v>2.35</v>
      </c>
      <c r="AB987" s="6">
        <v>531</v>
      </c>
      <c r="AC987" s="7">
        <f>Table13[[#This Row],[gross]]-Table13[[#This Row],[budget]]</f>
        <v>22114556</v>
      </c>
    </row>
    <row r="988" spans="1:29" ht="12.75">
      <c r="A988" s="6" t="s">
        <v>28</v>
      </c>
      <c r="B988" s="6" t="s">
        <v>5175</v>
      </c>
      <c r="C988" s="6">
        <v>94</v>
      </c>
      <c r="D988" s="6">
        <v>119</v>
      </c>
      <c r="E988" s="6">
        <v>213</v>
      </c>
      <c r="F988" s="6">
        <v>249</v>
      </c>
      <c r="G988" s="6" t="s">
        <v>13359</v>
      </c>
      <c r="H988" s="6">
        <v>886</v>
      </c>
      <c r="I988" s="7">
        <v>156645693</v>
      </c>
      <c r="J988" s="6" t="s">
        <v>8921</v>
      </c>
      <c r="K988" s="6" t="s">
        <v>5581</v>
      </c>
      <c r="L988" s="6" t="s">
        <v>13360</v>
      </c>
      <c r="M988" s="6">
        <v>55101</v>
      </c>
      <c r="N988" s="6">
        <v>1639</v>
      </c>
      <c r="O988" s="6" t="s">
        <v>6639</v>
      </c>
      <c r="P988" s="6">
        <v>0</v>
      </c>
      <c r="Q988" s="6" t="s">
        <v>13361</v>
      </c>
      <c r="R988" s="6" t="s">
        <v>13362</v>
      </c>
      <c r="S988" s="6">
        <v>201</v>
      </c>
      <c r="T988" s="6" t="s">
        <v>37</v>
      </c>
      <c r="U988" s="6" t="s">
        <v>38</v>
      </c>
      <c r="V988" s="6" t="s">
        <v>585</v>
      </c>
      <c r="W988" s="7">
        <v>14000000</v>
      </c>
      <c r="X988" s="6">
        <v>1987</v>
      </c>
      <c r="Y988" s="6">
        <v>276</v>
      </c>
      <c r="Z988" s="6">
        <v>6.9</v>
      </c>
      <c r="AA988" s="6">
        <v>1.85</v>
      </c>
      <c r="AB988" s="6">
        <v>3000</v>
      </c>
      <c r="AC988" s="7">
        <f>Table13[[#This Row],[gross]]-Table13[[#This Row],[budget]]</f>
        <v>142645693</v>
      </c>
    </row>
    <row r="989" spans="1:29" ht="12.75">
      <c r="A989" s="6" t="s">
        <v>28</v>
      </c>
      <c r="B989" s="6" t="s">
        <v>14387</v>
      </c>
      <c r="C989" s="6">
        <v>73</v>
      </c>
      <c r="D989" s="6">
        <v>134</v>
      </c>
      <c r="E989" s="6">
        <v>45</v>
      </c>
      <c r="F989" s="6">
        <v>0</v>
      </c>
      <c r="G989" s="6" t="s">
        <v>14388</v>
      </c>
      <c r="H989" s="6">
        <v>9</v>
      </c>
      <c r="I989" s="7">
        <v>195888</v>
      </c>
      <c r="J989" s="6" t="s">
        <v>5605</v>
      </c>
      <c r="K989" s="6" t="s">
        <v>14389</v>
      </c>
      <c r="L989" s="6" t="s">
        <v>14390</v>
      </c>
      <c r="M989" s="6">
        <v>5603</v>
      </c>
      <c r="N989" s="6">
        <v>11</v>
      </c>
      <c r="O989" s="6" t="s">
        <v>14391</v>
      </c>
      <c r="P989" s="6">
        <v>0</v>
      </c>
      <c r="Q989" s="6" t="s">
        <v>14392</v>
      </c>
      <c r="R989" s="6" t="s">
        <v>14393</v>
      </c>
      <c r="S989" s="6">
        <v>45</v>
      </c>
      <c r="T989" s="6" t="s">
        <v>14394</v>
      </c>
      <c r="U989" s="6" t="s">
        <v>10982</v>
      </c>
      <c r="V989" s="6" t="s">
        <v>585</v>
      </c>
      <c r="W989" s="7">
        <v>2500000000</v>
      </c>
      <c r="X989" s="6">
        <v>2005</v>
      </c>
      <c r="Y989" s="6">
        <v>2</v>
      </c>
      <c r="Z989" s="6">
        <v>7.1</v>
      </c>
      <c r="AA989" s="6">
        <v>2.35</v>
      </c>
      <c r="AB989" s="6">
        <v>607</v>
      </c>
      <c r="AC989" s="7">
        <f>Table13[[#This Row],[gross]]-Table13[[#This Row],[budget]]</f>
        <v>-2499804112</v>
      </c>
    </row>
    <row r="990" spans="1:29" ht="12.75">
      <c r="A990" s="6" t="s">
        <v>28</v>
      </c>
      <c r="B990" s="6" t="s">
        <v>2791</v>
      </c>
      <c r="C990" s="6">
        <v>156</v>
      </c>
      <c r="D990" s="6">
        <v>118</v>
      </c>
      <c r="E990" s="6">
        <v>0</v>
      </c>
      <c r="F990" s="6">
        <v>551</v>
      </c>
      <c r="G990" s="6" t="s">
        <v>2032</v>
      </c>
      <c r="H990" s="6">
        <v>40000</v>
      </c>
      <c r="I990" s="7">
        <v>10562387</v>
      </c>
      <c r="J990" s="6" t="s">
        <v>5383</v>
      </c>
      <c r="K990" s="6" t="s">
        <v>43</v>
      </c>
      <c r="L990" s="6" t="s">
        <v>11708</v>
      </c>
      <c r="M990" s="6">
        <v>213226</v>
      </c>
      <c r="N990" s="6">
        <v>43105</v>
      </c>
      <c r="O990" s="6" t="s">
        <v>4765</v>
      </c>
      <c r="P990" s="6">
        <v>0</v>
      </c>
      <c r="Q990" s="6" t="s">
        <v>11709</v>
      </c>
      <c r="R990" s="6" t="s">
        <v>11710</v>
      </c>
      <c r="S990" s="6">
        <v>648</v>
      </c>
      <c r="T990" s="6" t="s">
        <v>37</v>
      </c>
      <c r="U990" s="6" t="s">
        <v>38</v>
      </c>
      <c r="V990" s="6" t="s">
        <v>585</v>
      </c>
      <c r="W990" s="7">
        <v>18500000</v>
      </c>
      <c r="X990" s="6">
        <v>1998</v>
      </c>
      <c r="Y990" s="6">
        <v>693</v>
      </c>
      <c r="Z990" s="6">
        <v>7.7</v>
      </c>
      <c r="AA990" s="6">
        <v>2.35</v>
      </c>
      <c r="AB990" s="6">
        <v>15000</v>
      </c>
      <c r="AC990" s="7">
        <f>Table13[[#This Row],[gross]]-Table13[[#This Row],[budget]]</f>
        <v>-7937613</v>
      </c>
    </row>
    <row r="991" spans="1:29" ht="12.75">
      <c r="A991" s="6" t="s">
        <v>28</v>
      </c>
      <c r="B991" s="6" t="s">
        <v>6788</v>
      </c>
      <c r="C991" s="6">
        <v>104</v>
      </c>
      <c r="D991" s="6">
        <v>101</v>
      </c>
      <c r="E991" s="6">
        <v>37</v>
      </c>
      <c r="F991" s="6">
        <v>595</v>
      </c>
      <c r="G991" s="6" t="s">
        <v>6789</v>
      </c>
      <c r="H991" s="6">
        <v>2000</v>
      </c>
      <c r="I991" s="7">
        <v>13208023</v>
      </c>
      <c r="J991" s="6" t="s">
        <v>6790</v>
      </c>
      <c r="K991" s="6" t="s">
        <v>2268</v>
      </c>
      <c r="L991" s="6" t="s">
        <v>6791</v>
      </c>
      <c r="M991" s="6">
        <v>17309</v>
      </c>
      <c r="N991" s="6">
        <v>4262</v>
      </c>
      <c r="O991" s="6" t="s">
        <v>1823</v>
      </c>
      <c r="P991" s="6">
        <v>1</v>
      </c>
      <c r="Q991" s="6" t="s">
        <v>6792</v>
      </c>
      <c r="R991" s="6" t="s">
        <v>6793</v>
      </c>
      <c r="S991" s="6">
        <v>388</v>
      </c>
      <c r="T991" s="6" t="s">
        <v>37</v>
      </c>
      <c r="U991" s="6" t="s">
        <v>56</v>
      </c>
      <c r="V991" s="6" t="s">
        <v>585</v>
      </c>
      <c r="W991" s="7">
        <v>42000000</v>
      </c>
      <c r="X991" s="6">
        <v>2002</v>
      </c>
      <c r="Y991" s="6">
        <v>886</v>
      </c>
      <c r="Z991" s="6">
        <v>3.3</v>
      </c>
      <c r="AA991" s="6">
        <v>2.35</v>
      </c>
      <c r="AB991" s="6">
        <v>612</v>
      </c>
      <c r="AC991" s="7">
        <f>Table13[[#This Row],[gross]]-Table13[[#This Row],[budget]]</f>
        <v>-28791977</v>
      </c>
    </row>
    <row r="992" spans="1:29" ht="12.75">
      <c r="A992" s="6" t="s">
        <v>28</v>
      </c>
      <c r="B992" s="6" t="s">
        <v>2246</v>
      </c>
      <c r="C992" s="6">
        <v>149</v>
      </c>
      <c r="D992" s="6">
        <v>114</v>
      </c>
      <c r="E992" s="6">
        <v>0</v>
      </c>
      <c r="F992" s="6">
        <v>115</v>
      </c>
      <c r="G992" s="6" t="s">
        <v>3486</v>
      </c>
      <c r="H992" s="6">
        <v>548</v>
      </c>
      <c r="I992" s="7">
        <v>6592103</v>
      </c>
      <c r="J992" s="6" t="s">
        <v>2142</v>
      </c>
      <c r="K992" s="6" t="s">
        <v>3202</v>
      </c>
      <c r="L992" s="6" t="s">
        <v>7712</v>
      </c>
      <c r="M992" s="6">
        <v>28584</v>
      </c>
      <c r="N992" s="6">
        <v>1005</v>
      </c>
      <c r="O992" s="6" t="s">
        <v>7713</v>
      </c>
      <c r="P992" s="6">
        <v>1</v>
      </c>
      <c r="Q992" s="6" t="s">
        <v>7714</v>
      </c>
      <c r="R992" s="6" t="s">
        <v>7715</v>
      </c>
      <c r="S992" s="6">
        <v>232</v>
      </c>
      <c r="T992" s="6" t="s">
        <v>37</v>
      </c>
      <c r="U992" s="6" t="s">
        <v>1465</v>
      </c>
      <c r="V992" s="6" t="s">
        <v>585</v>
      </c>
      <c r="W992" s="7">
        <v>35000000</v>
      </c>
      <c r="X992" s="6">
        <v>2002</v>
      </c>
      <c r="Y992" s="6">
        <v>298</v>
      </c>
      <c r="Z992" s="6">
        <v>6.3</v>
      </c>
      <c r="AA992" s="6">
        <v>1.85</v>
      </c>
      <c r="AB992" s="6">
        <v>675</v>
      </c>
      <c r="AC992" s="7">
        <f>Table13[[#This Row],[gross]]-Table13[[#This Row],[budget]]</f>
        <v>-28407897</v>
      </c>
    </row>
    <row r="993" spans="1:29" ht="12.75">
      <c r="A993" s="6" t="s">
        <v>28</v>
      </c>
      <c r="B993" s="6" t="s">
        <v>3494</v>
      </c>
      <c r="C993" s="6">
        <v>124</v>
      </c>
      <c r="D993" s="6">
        <v>104</v>
      </c>
      <c r="E993" s="6">
        <v>101</v>
      </c>
      <c r="F993" s="6">
        <v>223</v>
      </c>
      <c r="G993" s="6" t="s">
        <v>6596</v>
      </c>
      <c r="H993" s="6">
        <v>787</v>
      </c>
      <c r="I993" s="7">
        <v>42071069</v>
      </c>
      <c r="J993" s="6" t="s">
        <v>4479</v>
      </c>
      <c r="K993" s="6" t="s">
        <v>6597</v>
      </c>
      <c r="L993" s="6" t="s">
        <v>6598</v>
      </c>
      <c r="M993" s="6">
        <v>36223</v>
      </c>
      <c r="N993" s="6">
        <v>1827</v>
      </c>
      <c r="O993" s="6" t="s">
        <v>6599</v>
      </c>
      <c r="P993" s="6">
        <v>1</v>
      </c>
      <c r="Q993" s="6" t="s">
        <v>6600</v>
      </c>
      <c r="R993" s="6" t="s">
        <v>6601</v>
      </c>
      <c r="S993" s="6">
        <v>208</v>
      </c>
      <c r="T993" s="6" t="s">
        <v>37</v>
      </c>
      <c r="U993" s="6" t="s">
        <v>38</v>
      </c>
      <c r="V993" s="6" t="s">
        <v>39</v>
      </c>
      <c r="W993" s="7">
        <v>30000000</v>
      </c>
      <c r="X993" s="6">
        <v>2005</v>
      </c>
      <c r="Y993" s="6">
        <v>299</v>
      </c>
      <c r="Z993" s="6">
        <v>6.2</v>
      </c>
      <c r="AA993" s="6">
        <v>2.35</v>
      </c>
      <c r="AB993" s="6">
        <v>0</v>
      </c>
      <c r="AC993" s="7">
        <f>Table13[[#This Row],[gross]]-Table13[[#This Row],[budget]]</f>
        <v>12071069</v>
      </c>
    </row>
    <row r="994" spans="1:29" ht="12.75">
      <c r="A994" s="6" t="s">
        <v>28</v>
      </c>
      <c r="B994" s="6" t="s">
        <v>6997</v>
      </c>
      <c r="C994" s="6">
        <v>66</v>
      </c>
      <c r="D994" s="6">
        <v>181</v>
      </c>
      <c r="E994" s="6">
        <v>278</v>
      </c>
      <c r="F994" s="6">
        <v>51</v>
      </c>
      <c r="G994" s="6" t="s">
        <v>2591</v>
      </c>
      <c r="H994" s="6">
        <v>402</v>
      </c>
      <c r="I994" s="7">
        <v>50000000</v>
      </c>
      <c r="J994" s="6" t="s">
        <v>12149</v>
      </c>
      <c r="K994" s="6" t="s">
        <v>8902</v>
      </c>
      <c r="L994" s="6" t="s">
        <v>15604</v>
      </c>
      <c r="M994" s="6">
        <v>29839</v>
      </c>
      <c r="N994" s="6">
        <v>934</v>
      </c>
      <c r="O994" s="6" t="s">
        <v>15605</v>
      </c>
      <c r="P994" s="6">
        <v>0</v>
      </c>
      <c r="Q994" s="6" t="s">
        <v>15606</v>
      </c>
      <c r="R994" s="6" t="s">
        <v>15607</v>
      </c>
      <c r="S994" s="6">
        <v>150</v>
      </c>
      <c r="T994" s="6" t="s">
        <v>37</v>
      </c>
      <c r="U994" s="6" t="s">
        <v>38</v>
      </c>
      <c r="V994" s="6" t="s">
        <v>277</v>
      </c>
      <c r="W994" s="7">
        <v>9000000</v>
      </c>
      <c r="X994" s="6">
        <v>1971</v>
      </c>
      <c r="Y994" s="6">
        <v>343</v>
      </c>
      <c r="Z994" s="6">
        <v>8</v>
      </c>
      <c r="AA994" s="6">
        <v>2.35</v>
      </c>
      <c r="AB994" s="6">
        <v>0</v>
      </c>
      <c r="AC994" s="7">
        <f>Table13[[#This Row],[gross]]-Table13[[#This Row],[budget]]</f>
        <v>41000000</v>
      </c>
    </row>
    <row r="995" spans="1:29" ht="12.75">
      <c r="A995" s="6" t="s">
        <v>747</v>
      </c>
      <c r="B995" s="6" t="s">
        <v>16220</v>
      </c>
      <c r="C995" s="6">
        <v>140</v>
      </c>
      <c r="D995" s="6">
        <v>93</v>
      </c>
      <c r="E995" s="6">
        <v>8</v>
      </c>
      <c r="F995" s="6">
        <v>33</v>
      </c>
      <c r="G995" s="6" t="s">
        <v>2675</v>
      </c>
      <c r="H995" s="6">
        <v>553</v>
      </c>
      <c r="I995" s="7">
        <v>298110</v>
      </c>
      <c r="J995" s="6" t="s">
        <v>14309</v>
      </c>
      <c r="K995" s="6" t="s">
        <v>16221</v>
      </c>
      <c r="L995" s="6" t="s">
        <v>16222</v>
      </c>
      <c r="M995" s="6">
        <v>25055</v>
      </c>
      <c r="N995" s="6">
        <v>786</v>
      </c>
      <c r="O995" s="6" t="s">
        <v>16223</v>
      </c>
      <c r="P995" s="6">
        <v>1</v>
      </c>
      <c r="Q995" s="6" t="s">
        <v>16224</v>
      </c>
      <c r="R995" s="6" t="s">
        <v>16225</v>
      </c>
      <c r="S995" s="6">
        <v>98</v>
      </c>
      <c r="T995" s="6" t="s">
        <v>37</v>
      </c>
      <c r="U995" s="6" t="s">
        <v>268</v>
      </c>
      <c r="V995" s="6" t="s">
        <v>585</v>
      </c>
      <c r="W995" s="7">
        <v>8000000</v>
      </c>
      <c r="X995" s="6">
        <v>2006</v>
      </c>
      <c r="Y995" s="6">
        <v>177</v>
      </c>
      <c r="Z995" s="6">
        <v>6.8</v>
      </c>
      <c r="AA995" s="6">
        <v>2.35</v>
      </c>
      <c r="AB995" s="6">
        <v>0</v>
      </c>
      <c r="AC995" s="7">
        <f>Table13[[#This Row],[gross]]-Table13[[#This Row],[budget]]</f>
        <v>-7701890</v>
      </c>
    </row>
    <row r="996" spans="1:29" ht="12.75">
      <c r="A996" s="6" t="s">
        <v>28</v>
      </c>
      <c r="B996" s="6" t="s">
        <v>17782</v>
      </c>
      <c r="C996" s="6">
        <v>59</v>
      </c>
      <c r="D996" s="6">
        <v>92</v>
      </c>
      <c r="E996" s="6">
        <v>89</v>
      </c>
      <c r="F996" s="6">
        <v>355</v>
      </c>
      <c r="G996" s="6" t="s">
        <v>5265</v>
      </c>
      <c r="H996" s="6">
        <v>729</v>
      </c>
      <c r="I996" s="7">
        <v>11675178</v>
      </c>
      <c r="J996" s="6" t="s">
        <v>1671</v>
      </c>
      <c r="K996" s="6" t="s">
        <v>415</v>
      </c>
      <c r="L996" s="6" t="s">
        <v>17783</v>
      </c>
      <c r="M996" s="6">
        <v>9509</v>
      </c>
      <c r="N996" s="6">
        <v>2848</v>
      </c>
      <c r="O996" s="6" t="s">
        <v>7940</v>
      </c>
      <c r="P996" s="6">
        <v>4</v>
      </c>
      <c r="Q996" s="6" t="s">
        <v>17784</v>
      </c>
      <c r="R996" s="6" t="s">
        <v>17785</v>
      </c>
      <c r="S996" s="6">
        <v>53</v>
      </c>
      <c r="T996" s="6" t="s">
        <v>37</v>
      </c>
      <c r="U996" s="6" t="s">
        <v>38</v>
      </c>
      <c r="V996" s="6" t="s">
        <v>585</v>
      </c>
      <c r="W996" s="7">
        <v>5000000</v>
      </c>
      <c r="X996" s="6">
        <v>2016</v>
      </c>
      <c r="Y996" s="6">
        <v>706</v>
      </c>
      <c r="Z996" s="6">
        <v>3.5</v>
      </c>
      <c r="AB996" s="6">
        <v>11000</v>
      </c>
      <c r="AC996" s="7">
        <f>Table13[[#This Row],[gross]]-Table13[[#This Row],[budget]]</f>
        <v>6675178</v>
      </c>
    </row>
    <row r="997" spans="1:29" ht="12.75">
      <c r="A997" s="6" t="s">
        <v>28</v>
      </c>
      <c r="B997" s="6" t="s">
        <v>6262</v>
      </c>
      <c r="C997" s="6">
        <v>362</v>
      </c>
      <c r="D997" s="6">
        <v>129</v>
      </c>
      <c r="E997" s="6">
        <v>456</v>
      </c>
      <c r="F997" s="6">
        <v>716</v>
      </c>
      <c r="G997" s="6" t="s">
        <v>5698</v>
      </c>
      <c r="H997" s="6">
        <v>1000</v>
      </c>
      <c r="I997" s="7">
        <v>166147885</v>
      </c>
      <c r="J997" s="6" t="s">
        <v>214</v>
      </c>
      <c r="K997" s="6" t="s">
        <v>1403</v>
      </c>
      <c r="L997" s="6" t="s">
        <v>6263</v>
      </c>
      <c r="M997" s="6">
        <v>220020</v>
      </c>
      <c r="N997" s="6">
        <v>4585</v>
      </c>
      <c r="O997" s="6" t="s">
        <v>729</v>
      </c>
      <c r="P997" s="6">
        <v>0</v>
      </c>
      <c r="Q997" s="6" t="s">
        <v>6264</v>
      </c>
      <c r="R997" s="6" t="s">
        <v>6265</v>
      </c>
      <c r="S997" s="6">
        <v>1360</v>
      </c>
      <c r="T997" s="6" t="s">
        <v>37</v>
      </c>
      <c r="U997" s="6" t="s">
        <v>38</v>
      </c>
      <c r="V997" s="6" t="s">
        <v>585</v>
      </c>
      <c r="W997" s="7">
        <v>40000000</v>
      </c>
      <c r="X997" s="6">
        <v>2015</v>
      </c>
      <c r="Y997" s="6">
        <v>935</v>
      </c>
      <c r="Z997" s="6">
        <v>4.0999999999999996</v>
      </c>
      <c r="AA997" s="6">
        <v>2.35</v>
      </c>
      <c r="AB997" s="6">
        <v>101000</v>
      </c>
      <c r="AC997" s="7">
        <f>Table13[[#This Row],[gross]]-Table13[[#This Row],[budget]]</f>
        <v>126147885</v>
      </c>
    </row>
    <row r="998" spans="1:29" ht="12.75">
      <c r="A998" s="6" t="s">
        <v>28</v>
      </c>
      <c r="B998" s="6" t="s">
        <v>685</v>
      </c>
      <c r="C998" s="6">
        <v>315</v>
      </c>
      <c r="D998" s="6">
        <v>151</v>
      </c>
      <c r="E998" s="6">
        <v>21000</v>
      </c>
      <c r="F998" s="6">
        <v>637</v>
      </c>
      <c r="G998" s="6" t="s">
        <v>3788</v>
      </c>
      <c r="H998" s="6">
        <v>11000</v>
      </c>
      <c r="I998" s="7">
        <v>37023395</v>
      </c>
      <c r="J998" s="6" t="s">
        <v>3409</v>
      </c>
      <c r="K998" s="6" t="s">
        <v>340</v>
      </c>
      <c r="L998" s="6" t="s">
        <v>3789</v>
      </c>
      <c r="M998" s="6">
        <v>1347461</v>
      </c>
      <c r="N998" s="6">
        <v>13209</v>
      </c>
      <c r="O998" s="6" t="s">
        <v>3790</v>
      </c>
      <c r="P998" s="6">
        <v>2</v>
      </c>
      <c r="Q998" s="6" t="s">
        <v>3791</v>
      </c>
      <c r="R998" s="6" t="s">
        <v>3792</v>
      </c>
      <c r="S998" s="6">
        <v>2968</v>
      </c>
      <c r="T998" s="6" t="s">
        <v>37</v>
      </c>
      <c r="U998" s="6" t="s">
        <v>38</v>
      </c>
      <c r="V998" s="6" t="s">
        <v>585</v>
      </c>
      <c r="W998" s="7">
        <v>63000000</v>
      </c>
      <c r="X998" s="6">
        <v>1999</v>
      </c>
      <c r="Y998" s="6">
        <v>783</v>
      </c>
      <c r="Z998" s="6">
        <v>8.8000000000000007</v>
      </c>
      <c r="AA998" s="6">
        <v>2.35</v>
      </c>
      <c r="AB998" s="6">
        <v>48000</v>
      </c>
      <c r="AC998" s="7">
        <f>Table13[[#This Row],[gross]]-Table13[[#This Row],[budget]]</f>
        <v>-25976605</v>
      </c>
    </row>
    <row r="999" spans="1:29" ht="12.75">
      <c r="A999" s="6" t="s">
        <v>28</v>
      </c>
      <c r="B999" s="6" t="s">
        <v>23083</v>
      </c>
      <c r="C999" s="6">
        <v>13</v>
      </c>
      <c r="D999" s="6">
        <v>109</v>
      </c>
      <c r="E999" s="6">
        <v>3</v>
      </c>
      <c r="F999" s="6">
        <v>25</v>
      </c>
      <c r="G999" s="6" t="s">
        <v>14968</v>
      </c>
      <c r="H999" s="6">
        <v>54</v>
      </c>
      <c r="I999" s="7">
        <v>5199</v>
      </c>
      <c r="J999" s="6" t="s">
        <v>3794</v>
      </c>
      <c r="K999" s="6" t="s">
        <v>23084</v>
      </c>
      <c r="L999" s="6" t="s">
        <v>23085</v>
      </c>
      <c r="M999" s="6">
        <v>720</v>
      </c>
      <c r="N999" s="6">
        <v>185</v>
      </c>
      <c r="O999" s="6" t="s">
        <v>23086</v>
      </c>
      <c r="P999" s="6">
        <v>0</v>
      </c>
      <c r="Q999" s="6" t="s">
        <v>23087</v>
      </c>
      <c r="R999" s="6" t="s">
        <v>23088</v>
      </c>
      <c r="S999" s="6">
        <v>23</v>
      </c>
      <c r="T999" s="6" t="s">
        <v>37</v>
      </c>
      <c r="U999" s="6" t="s">
        <v>38</v>
      </c>
      <c r="V999" s="6" t="s">
        <v>585</v>
      </c>
      <c r="W999" s="7">
        <v>200000</v>
      </c>
      <c r="X999" s="6">
        <v>2004</v>
      </c>
      <c r="Y999" s="6">
        <v>53</v>
      </c>
      <c r="Z999" s="6">
        <v>6.6</v>
      </c>
      <c r="AA999" s="6">
        <v>2.35</v>
      </c>
      <c r="AB999" s="6">
        <v>30</v>
      </c>
      <c r="AC999" s="7">
        <f>Table13[[#This Row],[gross]]-Table13[[#This Row],[budget]]</f>
        <v>-194801</v>
      </c>
    </row>
    <row r="1000" spans="1:29" ht="12.75">
      <c r="A1000" s="6" t="s">
        <v>28</v>
      </c>
      <c r="B1000" s="6" t="s">
        <v>19580</v>
      </c>
      <c r="C1000" s="6">
        <v>16</v>
      </c>
      <c r="D1000" s="6">
        <v>80</v>
      </c>
      <c r="E1000" s="6">
        <v>8</v>
      </c>
      <c r="F1000" s="6">
        <v>183</v>
      </c>
      <c r="G1000" s="6" t="s">
        <v>21247</v>
      </c>
      <c r="H1000" s="6">
        <v>2000</v>
      </c>
      <c r="I1000" s="7">
        <v>2833383</v>
      </c>
      <c r="J1000" s="6" t="s">
        <v>6199</v>
      </c>
      <c r="K1000" s="6" t="s">
        <v>5731</v>
      </c>
      <c r="L1000" s="6" t="s">
        <v>21248</v>
      </c>
      <c r="M1000" s="6">
        <v>910</v>
      </c>
      <c r="N1000" s="6">
        <v>2459</v>
      </c>
      <c r="O1000" s="6" t="s">
        <v>21249</v>
      </c>
      <c r="P1000" s="6">
        <v>1</v>
      </c>
      <c r="R1000" s="6" t="s">
        <v>21250</v>
      </c>
      <c r="S1000" s="6">
        <v>11</v>
      </c>
      <c r="T1000" s="6" t="s">
        <v>37</v>
      </c>
      <c r="U1000" s="6" t="s">
        <v>38</v>
      </c>
      <c r="V1000" s="6" t="s">
        <v>585</v>
      </c>
      <c r="W1000" s="7">
        <v>427000</v>
      </c>
      <c r="X1000" s="6">
        <v>2012</v>
      </c>
      <c r="Y1000" s="6">
        <v>245</v>
      </c>
      <c r="Z1000" s="6">
        <v>5.7</v>
      </c>
      <c r="AA1000" s="6">
        <v>2.35</v>
      </c>
      <c r="AB1000" s="6">
        <v>0</v>
      </c>
      <c r="AC1000" s="7">
        <f>Table13[[#This Row],[gross]]-Table13[[#This Row],[budget]]</f>
        <v>2406383</v>
      </c>
    </row>
    <row r="1001" spans="1:29" ht="12.75">
      <c r="A1001" s="6" t="s">
        <v>28</v>
      </c>
      <c r="B1001" s="6" t="s">
        <v>5861</v>
      </c>
      <c r="C1001" s="6">
        <v>175</v>
      </c>
      <c r="D1001" s="6">
        <v>90</v>
      </c>
      <c r="E1001" s="6">
        <v>160</v>
      </c>
      <c r="F1001" s="6">
        <v>392</v>
      </c>
      <c r="G1001" s="6" t="s">
        <v>9270</v>
      </c>
      <c r="H1001" s="6">
        <v>748</v>
      </c>
      <c r="I1001" s="7">
        <v>46455802</v>
      </c>
      <c r="J1001" s="6" t="s">
        <v>5544</v>
      </c>
      <c r="K1001" s="6" t="s">
        <v>8699</v>
      </c>
      <c r="L1001" s="6" t="s">
        <v>9271</v>
      </c>
      <c r="M1001" s="6">
        <v>120786</v>
      </c>
      <c r="N1001" s="6">
        <v>3172</v>
      </c>
      <c r="O1001" s="6" t="s">
        <v>9272</v>
      </c>
      <c r="P1001" s="6">
        <v>0</v>
      </c>
      <c r="Q1001" s="6" t="s">
        <v>9273</v>
      </c>
      <c r="R1001" s="6" t="s">
        <v>9274</v>
      </c>
      <c r="S1001" s="6">
        <v>472</v>
      </c>
      <c r="T1001" s="6" t="s">
        <v>37</v>
      </c>
      <c r="U1001" s="6" t="s">
        <v>38</v>
      </c>
      <c r="V1001" s="6" t="s">
        <v>585</v>
      </c>
      <c r="W1001" s="7">
        <v>26000000</v>
      </c>
      <c r="X1001" s="6">
        <v>2003</v>
      </c>
      <c r="Y1001" s="6">
        <v>439</v>
      </c>
      <c r="Z1001" s="6">
        <v>6.2</v>
      </c>
      <c r="AA1001" s="6">
        <v>1.85</v>
      </c>
      <c r="AB1001" s="6">
        <v>0</v>
      </c>
      <c r="AC1001" s="7">
        <f>Table13[[#This Row],[gross]]-Table13[[#This Row],[budget]]</f>
        <v>20455802</v>
      </c>
    </row>
    <row r="1002" spans="1:29" ht="12.75">
      <c r="A1002" s="6" t="s">
        <v>28</v>
      </c>
      <c r="B1002" s="6" t="s">
        <v>5495</v>
      </c>
      <c r="C1002" s="6">
        <v>216</v>
      </c>
      <c r="D1002" s="6">
        <v>86</v>
      </c>
      <c r="E1002" s="6">
        <v>70</v>
      </c>
      <c r="F1002" s="6">
        <v>318</v>
      </c>
      <c r="G1002" s="6" t="s">
        <v>9498</v>
      </c>
      <c r="H1002" s="6">
        <v>440</v>
      </c>
      <c r="I1002" s="7">
        <v>54098051</v>
      </c>
      <c r="J1002" s="6" t="s">
        <v>6403</v>
      </c>
      <c r="K1002" s="6" t="s">
        <v>9499</v>
      </c>
      <c r="L1002" s="6" t="s">
        <v>9500</v>
      </c>
      <c r="M1002" s="6">
        <v>102861</v>
      </c>
      <c r="N1002" s="6">
        <v>2420</v>
      </c>
      <c r="O1002" s="6" t="s">
        <v>5661</v>
      </c>
      <c r="P1002" s="6">
        <v>0</v>
      </c>
      <c r="Q1002" s="6" t="s">
        <v>9501</v>
      </c>
      <c r="R1002" s="6" t="s">
        <v>9502</v>
      </c>
      <c r="S1002" s="6">
        <v>571</v>
      </c>
      <c r="T1002" s="6" t="s">
        <v>37</v>
      </c>
      <c r="U1002" s="6" t="s">
        <v>767</v>
      </c>
      <c r="V1002" s="6" t="s">
        <v>585</v>
      </c>
      <c r="W1002" s="7">
        <v>25000000</v>
      </c>
      <c r="X1002" s="6">
        <v>2006</v>
      </c>
      <c r="Y1002" s="6">
        <v>346</v>
      </c>
      <c r="Z1002" s="6">
        <v>5.8</v>
      </c>
      <c r="AA1002" s="6">
        <v>2.35</v>
      </c>
      <c r="AB1002" s="6">
        <v>0</v>
      </c>
      <c r="AC1002" s="7">
        <f>Table13[[#This Row],[gross]]-Table13[[#This Row],[budget]]</f>
        <v>29098051</v>
      </c>
    </row>
    <row r="1003" spans="1:29" ht="12.75">
      <c r="A1003" s="6" t="s">
        <v>28</v>
      </c>
      <c r="B1003" s="6" t="s">
        <v>5239</v>
      </c>
      <c r="C1003" s="6">
        <v>277</v>
      </c>
      <c r="D1003" s="6">
        <v>92</v>
      </c>
      <c r="E1003" s="6">
        <v>77</v>
      </c>
      <c r="F1003" s="6">
        <v>495</v>
      </c>
      <c r="G1003" s="6" t="s">
        <v>6583</v>
      </c>
      <c r="H1003" s="6">
        <v>703</v>
      </c>
      <c r="I1003" s="7">
        <v>42575718</v>
      </c>
      <c r="J1003" s="6" t="s">
        <v>6403</v>
      </c>
      <c r="K1003" s="6" t="s">
        <v>6584</v>
      </c>
      <c r="L1003" s="6" t="s">
        <v>6585</v>
      </c>
      <c r="M1003" s="6">
        <v>83788</v>
      </c>
      <c r="N1003" s="6">
        <v>3074</v>
      </c>
      <c r="O1003" s="6" t="s">
        <v>3695</v>
      </c>
      <c r="P1003" s="6">
        <v>0</v>
      </c>
      <c r="Q1003" s="6" t="s">
        <v>6586</v>
      </c>
      <c r="R1003" s="6" t="s">
        <v>6587</v>
      </c>
      <c r="S1003" s="6">
        <v>227</v>
      </c>
      <c r="T1003" s="6" t="s">
        <v>37</v>
      </c>
      <c r="U1003" s="6" t="s">
        <v>38</v>
      </c>
      <c r="V1003" s="6" t="s">
        <v>585</v>
      </c>
      <c r="W1003" s="7">
        <v>40000000</v>
      </c>
      <c r="X1003" s="6">
        <v>2011</v>
      </c>
      <c r="Y1003" s="6">
        <v>682</v>
      </c>
      <c r="Z1003" s="6">
        <v>5.9</v>
      </c>
      <c r="AA1003" s="6">
        <v>2.35</v>
      </c>
      <c r="AB1003" s="6">
        <v>20000</v>
      </c>
      <c r="AC1003" s="7">
        <f>Table13[[#This Row],[gross]]-Table13[[#This Row],[budget]]</f>
        <v>2575718</v>
      </c>
    </row>
    <row r="1004" spans="1:29" ht="12.75">
      <c r="A1004" s="6" t="s">
        <v>28</v>
      </c>
      <c r="B1004" s="6" t="s">
        <v>5495</v>
      </c>
      <c r="C1004" s="6">
        <v>211</v>
      </c>
      <c r="D1004" s="6">
        <v>98</v>
      </c>
      <c r="E1004" s="6">
        <v>70</v>
      </c>
      <c r="F1004" s="6">
        <v>591</v>
      </c>
      <c r="G1004" s="6" t="s">
        <v>10214</v>
      </c>
      <c r="H1004" s="6">
        <v>1000</v>
      </c>
      <c r="I1004" s="7">
        <v>53302314</v>
      </c>
      <c r="J1004" s="6" t="s">
        <v>5544</v>
      </c>
      <c r="K1004" s="6" t="s">
        <v>6008</v>
      </c>
      <c r="L1004" s="6" t="s">
        <v>10215</v>
      </c>
      <c r="M1004" s="6">
        <v>181058</v>
      </c>
      <c r="N1004" s="6">
        <v>3345</v>
      </c>
      <c r="O1004" s="6" t="s">
        <v>10216</v>
      </c>
      <c r="P1004" s="6">
        <v>1</v>
      </c>
      <c r="Q1004" s="6" t="s">
        <v>10217</v>
      </c>
      <c r="R1004" s="6" t="s">
        <v>10218</v>
      </c>
      <c r="S1004" s="6">
        <v>674</v>
      </c>
      <c r="T1004" s="6" t="s">
        <v>37</v>
      </c>
      <c r="U1004" s="6" t="s">
        <v>38</v>
      </c>
      <c r="V1004" s="6" t="s">
        <v>585</v>
      </c>
      <c r="W1004" s="7">
        <v>23000000</v>
      </c>
      <c r="X1004" s="6">
        <v>2000</v>
      </c>
      <c r="Y1004" s="6">
        <v>847</v>
      </c>
      <c r="Z1004" s="6">
        <v>6.7</v>
      </c>
      <c r="AA1004" s="6">
        <v>1.85</v>
      </c>
      <c r="AB1004" s="6">
        <v>0</v>
      </c>
      <c r="AC1004" s="7">
        <f>Table13[[#This Row],[gross]]-Table13[[#This Row],[budget]]</f>
        <v>30302314</v>
      </c>
    </row>
    <row r="1005" spans="1:29" ht="12.75">
      <c r="A1005" s="6" t="s">
        <v>28</v>
      </c>
      <c r="B1005" s="6" t="s">
        <v>1081</v>
      </c>
      <c r="C1005" s="6">
        <v>166</v>
      </c>
      <c r="D1005" s="6">
        <v>106</v>
      </c>
      <c r="E1005" s="6">
        <v>6</v>
      </c>
      <c r="F1005" s="6">
        <v>422</v>
      </c>
      <c r="G1005" s="6" t="s">
        <v>1082</v>
      </c>
      <c r="H1005" s="6">
        <v>12000</v>
      </c>
      <c r="I1005" s="7">
        <v>32131830</v>
      </c>
      <c r="J1005" s="6" t="s">
        <v>1083</v>
      </c>
      <c r="K1005" s="6" t="s">
        <v>272</v>
      </c>
      <c r="L1005" s="6" t="s">
        <v>1084</v>
      </c>
      <c r="M1005" s="6">
        <v>72259</v>
      </c>
      <c r="N1005" s="6">
        <v>15015</v>
      </c>
      <c r="O1005" s="6" t="s">
        <v>1085</v>
      </c>
      <c r="P1005" s="6">
        <v>1</v>
      </c>
      <c r="Q1005" s="6" t="s">
        <v>1086</v>
      </c>
      <c r="R1005" s="6" t="s">
        <v>1087</v>
      </c>
      <c r="S1005" s="6">
        <v>788</v>
      </c>
      <c r="T1005" s="6" t="s">
        <v>37</v>
      </c>
      <c r="U1005" s="6" t="s">
        <v>38</v>
      </c>
      <c r="V1005" s="6" t="s">
        <v>39</v>
      </c>
      <c r="W1005" s="7">
        <v>137000000</v>
      </c>
      <c r="X1005" s="6">
        <v>2001</v>
      </c>
      <c r="Y1005" s="6">
        <v>2000</v>
      </c>
      <c r="Z1005" s="6">
        <v>6.4</v>
      </c>
      <c r="AA1005" s="6">
        <v>1.85</v>
      </c>
      <c r="AB1005" s="6">
        <v>0</v>
      </c>
      <c r="AC1005" s="7">
        <f>Table13[[#This Row],[gross]]-Table13[[#This Row],[budget]]</f>
        <v>-104868170</v>
      </c>
    </row>
    <row r="1006" spans="1:29" ht="12.75">
      <c r="A1006" s="6" t="s">
        <v>28</v>
      </c>
      <c r="B1006" s="6" t="s">
        <v>10145</v>
      </c>
      <c r="C1006" s="6">
        <v>94</v>
      </c>
      <c r="D1006" s="6">
        <v>125</v>
      </c>
      <c r="E1006" s="6">
        <v>0</v>
      </c>
      <c r="F1006" s="6">
        <v>968</v>
      </c>
      <c r="G1006" s="6" t="s">
        <v>337</v>
      </c>
      <c r="H1006" s="6">
        <v>22000</v>
      </c>
      <c r="I1006" s="7">
        <v>1172769</v>
      </c>
      <c r="J1006" s="6" t="s">
        <v>1831</v>
      </c>
      <c r="K1006" s="6" t="s">
        <v>149</v>
      </c>
      <c r="L1006" s="6" t="s">
        <v>13854</v>
      </c>
      <c r="M1006" s="6">
        <v>28068</v>
      </c>
      <c r="N1006" s="6">
        <v>37606</v>
      </c>
      <c r="O1006" s="6" t="s">
        <v>8881</v>
      </c>
      <c r="P1006" s="6">
        <v>2</v>
      </c>
      <c r="Q1006" s="6" t="s">
        <v>13855</v>
      </c>
      <c r="R1006" s="6" t="s">
        <v>13856</v>
      </c>
      <c r="S1006" s="6">
        <v>108</v>
      </c>
      <c r="T1006" s="6" t="s">
        <v>37</v>
      </c>
      <c r="U1006" s="6" t="s">
        <v>767</v>
      </c>
      <c r="V1006" s="6" t="s">
        <v>585</v>
      </c>
      <c r="W1006" s="7">
        <v>13000000</v>
      </c>
      <c r="X1006" s="6">
        <v>2006</v>
      </c>
      <c r="Y1006" s="6">
        <v>14000</v>
      </c>
      <c r="Z1006" s="6">
        <v>7.1</v>
      </c>
      <c r="AA1006" s="6">
        <v>1.85</v>
      </c>
      <c r="AB1006" s="6">
        <v>0</v>
      </c>
      <c r="AC1006" s="7">
        <f>Table13[[#This Row],[gross]]-Table13[[#This Row],[budget]]</f>
        <v>-11827231</v>
      </c>
    </row>
    <row r="1007" spans="1:29" ht="12.75">
      <c r="A1007" s="6" t="s">
        <v>28</v>
      </c>
      <c r="B1007" s="6" t="s">
        <v>6051</v>
      </c>
      <c r="C1007" s="6">
        <v>137</v>
      </c>
      <c r="D1007" s="6">
        <v>136</v>
      </c>
      <c r="E1007" s="6">
        <v>835</v>
      </c>
      <c r="F1007" s="6">
        <v>225</v>
      </c>
      <c r="G1007" s="6" t="s">
        <v>6052</v>
      </c>
      <c r="H1007" s="6">
        <v>670</v>
      </c>
      <c r="I1007" s="7">
        <v>51768623</v>
      </c>
      <c r="J1007" s="6" t="s">
        <v>3409</v>
      </c>
      <c r="K1007" s="6" t="s">
        <v>2408</v>
      </c>
      <c r="L1007" s="6" t="s">
        <v>6053</v>
      </c>
      <c r="M1007" s="6">
        <v>73006</v>
      </c>
      <c r="N1007" s="6">
        <v>1801</v>
      </c>
      <c r="O1007" s="6" t="s">
        <v>6054</v>
      </c>
      <c r="P1007" s="6">
        <v>1</v>
      </c>
      <c r="Q1007" s="6" t="s">
        <v>6055</v>
      </c>
      <c r="R1007" s="6" t="s">
        <v>6056</v>
      </c>
      <c r="S1007" s="6">
        <v>297</v>
      </c>
      <c r="T1007" s="6" t="s">
        <v>37</v>
      </c>
      <c r="U1007" s="6" t="s">
        <v>38</v>
      </c>
      <c r="V1007" s="6" t="s">
        <v>39</v>
      </c>
      <c r="W1007" s="7">
        <v>43000000</v>
      </c>
      <c r="X1007" s="6">
        <v>2000</v>
      </c>
      <c r="Y1007" s="6">
        <v>370</v>
      </c>
      <c r="Z1007" s="6">
        <v>7.3</v>
      </c>
      <c r="AA1007" s="6">
        <v>2.35</v>
      </c>
      <c r="AB1007" s="6">
        <v>0</v>
      </c>
      <c r="AC1007" s="7">
        <f>Table13[[#This Row],[gross]]-Table13[[#This Row],[budget]]</f>
        <v>8768623</v>
      </c>
    </row>
    <row r="1008" spans="1:29" ht="12.75">
      <c r="A1008" s="6" t="s">
        <v>28</v>
      </c>
      <c r="B1008" s="6" t="s">
        <v>71</v>
      </c>
      <c r="C1008" s="6">
        <v>301</v>
      </c>
      <c r="D1008" s="6">
        <v>100</v>
      </c>
      <c r="E1008" s="6">
        <v>475</v>
      </c>
      <c r="F1008" s="6">
        <v>799</v>
      </c>
      <c r="G1008" s="6" t="s">
        <v>1147</v>
      </c>
      <c r="H1008" s="6">
        <v>1000</v>
      </c>
      <c r="I1008" s="7">
        <v>380838870</v>
      </c>
      <c r="J1008" s="6" t="s">
        <v>471</v>
      </c>
      <c r="K1008" s="6" t="s">
        <v>2006</v>
      </c>
      <c r="L1008" s="6" t="s">
        <v>2007</v>
      </c>
      <c r="M1008" s="6">
        <v>692482</v>
      </c>
      <c r="N1008" s="6">
        <v>5641</v>
      </c>
      <c r="O1008" s="6" t="s">
        <v>90</v>
      </c>
      <c r="P1008" s="6">
        <v>0</v>
      </c>
      <c r="Q1008" s="6" t="s">
        <v>2008</v>
      </c>
      <c r="R1008" s="6" t="s">
        <v>2009</v>
      </c>
      <c r="S1008" s="6">
        <v>866</v>
      </c>
      <c r="T1008" s="6" t="s">
        <v>37</v>
      </c>
      <c r="U1008" s="6" t="s">
        <v>38</v>
      </c>
      <c r="V1008" s="6" t="s">
        <v>277</v>
      </c>
      <c r="W1008" s="7">
        <v>94000000</v>
      </c>
      <c r="X1008" s="6">
        <v>2003</v>
      </c>
      <c r="Y1008" s="6">
        <v>939</v>
      </c>
      <c r="Z1008" s="6">
        <v>8.1999999999999993</v>
      </c>
      <c r="AA1008" s="6">
        <v>1.85</v>
      </c>
      <c r="AB1008" s="6">
        <v>11000</v>
      </c>
      <c r="AC1008" s="7">
        <f>Table13[[#This Row],[gross]]-Table13[[#This Row],[budget]]</f>
        <v>286838870</v>
      </c>
    </row>
    <row r="1009" spans="1:29" ht="12.75">
      <c r="A1009" s="6" t="s">
        <v>28</v>
      </c>
      <c r="B1009" s="6" t="s">
        <v>125</v>
      </c>
      <c r="C1009" s="6">
        <v>226</v>
      </c>
      <c r="D1009" s="6">
        <v>101</v>
      </c>
      <c r="E1009" s="6">
        <v>395</v>
      </c>
      <c r="F1009" s="6">
        <v>2000</v>
      </c>
      <c r="G1009" s="6" t="s">
        <v>213</v>
      </c>
      <c r="H1009" s="6">
        <v>40000</v>
      </c>
      <c r="I1009" s="7">
        <v>51676606</v>
      </c>
      <c r="J1009" s="6" t="s">
        <v>9512</v>
      </c>
      <c r="K1009" s="6" t="s">
        <v>43</v>
      </c>
      <c r="L1009" s="6" t="s">
        <v>9513</v>
      </c>
      <c r="M1009" s="6">
        <v>174591</v>
      </c>
      <c r="N1009" s="6">
        <v>58823</v>
      </c>
      <c r="O1009" s="6" t="s">
        <v>403</v>
      </c>
      <c r="P1009" s="6">
        <v>1</v>
      </c>
      <c r="Q1009" s="6" t="s">
        <v>9514</v>
      </c>
      <c r="R1009" s="6" t="s">
        <v>9515</v>
      </c>
      <c r="S1009" s="6">
        <v>632</v>
      </c>
      <c r="T1009" s="6" t="s">
        <v>37</v>
      </c>
      <c r="U1009" s="6" t="s">
        <v>38</v>
      </c>
      <c r="V1009" s="6" t="s">
        <v>95</v>
      </c>
      <c r="W1009" s="7">
        <v>25000000</v>
      </c>
      <c r="X1009" s="6">
        <v>2004</v>
      </c>
      <c r="Y1009" s="6">
        <v>14000</v>
      </c>
      <c r="Z1009" s="6">
        <v>7.8</v>
      </c>
      <c r="AA1009" s="6">
        <v>2.35</v>
      </c>
      <c r="AB1009" s="6">
        <v>0</v>
      </c>
      <c r="AC1009" s="7">
        <f>Table13[[#This Row],[gross]]-Table13[[#This Row],[budget]]</f>
        <v>26676606</v>
      </c>
    </row>
    <row r="1010" spans="1:29" ht="12.75">
      <c r="A1010" s="6" t="s">
        <v>28</v>
      </c>
      <c r="B1010" s="6" t="s">
        <v>408</v>
      </c>
      <c r="C1010" s="6">
        <v>35</v>
      </c>
      <c r="D1010" s="6">
        <v>84</v>
      </c>
      <c r="E1010" s="6">
        <v>681</v>
      </c>
      <c r="F1010" s="6">
        <v>143</v>
      </c>
      <c r="G1010" s="6" t="s">
        <v>22625</v>
      </c>
      <c r="H1010" s="6">
        <v>239</v>
      </c>
      <c r="I1010" s="7">
        <v>52850</v>
      </c>
      <c r="J1010" s="6" t="s">
        <v>1671</v>
      </c>
      <c r="K1010" s="6" t="s">
        <v>4074</v>
      </c>
      <c r="L1010" s="6" t="s">
        <v>22626</v>
      </c>
      <c r="M1010" s="6">
        <v>1656</v>
      </c>
      <c r="N1010" s="6">
        <v>734</v>
      </c>
      <c r="O1010" s="6" t="s">
        <v>22627</v>
      </c>
      <c r="P1010" s="6">
        <v>0</v>
      </c>
      <c r="Q1010" s="6" t="s">
        <v>22628</v>
      </c>
      <c r="R1010" s="6" t="s">
        <v>22629</v>
      </c>
      <c r="S1010" s="6">
        <v>12</v>
      </c>
      <c r="T1010" s="6" t="s">
        <v>37</v>
      </c>
      <c r="U1010" s="6" t="s">
        <v>38</v>
      </c>
      <c r="V1010" s="6" t="s">
        <v>4830</v>
      </c>
      <c r="W1010" s="7">
        <v>500000</v>
      </c>
      <c r="X1010" s="6">
        <v>2007</v>
      </c>
      <c r="Y1010" s="6">
        <v>172</v>
      </c>
      <c r="Z1010" s="6">
        <v>6.2</v>
      </c>
      <c r="AA1010" s="6">
        <v>1.85</v>
      </c>
      <c r="AB1010" s="6">
        <v>155</v>
      </c>
      <c r="AC1010" s="7">
        <f>Table13[[#This Row],[gross]]-Table13[[#This Row],[budget]]</f>
        <v>-447150</v>
      </c>
    </row>
    <row r="1011" spans="1:29" ht="12.75">
      <c r="A1011" s="6" t="s">
        <v>28</v>
      </c>
      <c r="B1011" s="6" t="s">
        <v>3694</v>
      </c>
      <c r="C1011" s="6">
        <v>43</v>
      </c>
      <c r="D1011" s="6">
        <v>136</v>
      </c>
      <c r="E1011" s="6">
        <v>16000</v>
      </c>
      <c r="F1011" s="6">
        <v>216</v>
      </c>
      <c r="G1011" s="6" t="s">
        <v>10553</v>
      </c>
      <c r="H1011" s="6">
        <v>16000</v>
      </c>
      <c r="I1011" s="7">
        <v>46700000</v>
      </c>
      <c r="J1011" s="6" t="s">
        <v>50</v>
      </c>
      <c r="K1011" s="6" t="s">
        <v>3694</v>
      </c>
      <c r="L1011" s="6" t="s">
        <v>10554</v>
      </c>
      <c r="M1011" s="6">
        <v>19832</v>
      </c>
      <c r="N1011" s="6">
        <v>16805</v>
      </c>
      <c r="O1011" s="6" t="s">
        <v>10555</v>
      </c>
      <c r="P1011" s="6">
        <v>1</v>
      </c>
      <c r="Q1011" s="6" t="s">
        <v>10556</v>
      </c>
      <c r="R1011" s="6" t="s">
        <v>10557</v>
      </c>
      <c r="S1011" s="6">
        <v>98</v>
      </c>
      <c r="T1011" s="6" t="s">
        <v>37</v>
      </c>
      <c r="U1011" s="6" t="s">
        <v>38</v>
      </c>
      <c r="V1011" s="6" t="s">
        <v>95</v>
      </c>
      <c r="W1011" s="7">
        <v>21000000</v>
      </c>
      <c r="X1011" s="6">
        <v>1982</v>
      </c>
      <c r="Y1011" s="6">
        <v>281</v>
      </c>
      <c r="Z1011" s="6">
        <v>5.9</v>
      </c>
      <c r="AA1011" s="6">
        <v>2.35</v>
      </c>
      <c r="AB1011" s="6">
        <v>0</v>
      </c>
      <c r="AC1011" s="7">
        <f>Table13[[#This Row],[gross]]-Table13[[#This Row],[budget]]</f>
        <v>25700000</v>
      </c>
    </row>
    <row r="1012" spans="1:29" ht="12.75">
      <c r="A1012" s="6" t="s">
        <v>28</v>
      </c>
      <c r="B1012" s="6" t="s">
        <v>18269</v>
      </c>
      <c r="C1012" s="6">
        <v>50</v>
      </c>
      <c r="D1012" s="6">
        <v>122</v>
      </c>
      <c r="E1012" s="6">
        <v>589</v>
      </c>
      <c r="F1012" s="6">
        <v>150</v>
      </c>
      <c r="G1012" s="6" t="s">
        <v>22476</v>
      </c>
      <c r="H1012" s="6">
        <v>848</v>
      </c>
      <c r="I1012" s="7">
        <v>33451479</v>
      </c>
      <c r="J1012" s="6" t="s">
        <v>214</v>
      </c>
      <c r="K1012" s="6" t="s">
        <v>22477</v>
      </c>
      <c r="L1012" s="6" t="s">
        <v>22478</v>
      </c>
      <c r="M1012" s="6">
        <v>17068</v>
      </c>
      <c r="N1012" s="6">
        <v>1164</v>
      </c>
      <c r="O1012" s="6" t="s">
        <v>22479</v>
      </c>
      <c r="P1012" s="6">
        <v>0</v>
      </c>
      <c r="Q1012" s="6" t="s">
        <v>22480</v>
      </c>
      <c r="R1012" s="6" t="s">
        <v>22481</v>
      </c>
      <c r="S1012" s="6">
        <v>215</v>
      </c>
      <c r="T1012" s="6" t="s">
        <v>37</v>
      </c>
      <c r="U1012" s="6" t="s">
        <v>38</v>
      </c>
      <c r="V1012" s="6" t="s">
        <v>95</v>
      </c>
      <c r="W1012" s="7">
        <v>500000</v>
      </c>
      <c r="X1012" s="6">
        <v>2008</v>
      </c>
      <c r="Y1012" s="6">
        <v>153</v>
      </c>
      <c r="Z1012" s="6">
        <v>6.5</v>
      </c>
      <c r="AA1012" s="6">
        <v>1.85</v>
      </c>
      <c r="AB1012" s="6">
        <v>0</v>
      </c>
      <c r="AC1012" s="7">
        <f>Table13[[#This Row],[gross]]-Table13[[#This Row],[budget]]</f>
        <v>32951479</v>
      </c>
    </row>
    <row r="1013" spans="1:29" ht="12.75">
      <c r="A1013" s="6" t="s">
        <v>28</v>
      </c>
      <c r="B1013" s="6" t="s">
        <v>12976</v>
      </c>
      <c r="C1013" s="6">
        <v>45</v>
      </c>
      <c r="D1013" s="6">
        <v>114</v>
      </c>
      <c r="E1013" s="6">
        <v>73</v>
      </c>
      <c r="F1013" s="6">
        <v>563</v>
      </c>
      <c r="G1013" s="6" t="s">
        <v>12977</v>
      </c>
      <c r="H1013" s="6">
        <v>695</v>
      </c>
      <c r="I1013" s="7">
        <v>15100000</v>
      </c>
      <c r="J1013" s="6" t="s">
        <v>2208</v>
      </c>
      <c r="K1013" s="6" t="s">
        <v>2846</v>
      </c>
      <c r="L1013" s="6" t="s">
        <v>12978</v>
      </c>
      <c r="M1013" s="6">
        <v>22797</v>
      </c>
      <c r="N1013" s="6">
        <v>3444</v>
      </c>
      <c r="O1013" s="6" t="s">
        <v>3888</v>
      </c>
      <c r="P1013" s="6">
        <v>1</v>
      </c>
      <c r="Q1013" s="6" t="s">
        <v>12979</v>
      </c>
      <c r="R1013" s="6" t="s">
        <v>12980</v>
      </c>
      <c r="S1013" s="6">
        <v>96</v>
      </c>
      <c r="T1013" s="6" t="s">
        <v>37</v>
      </c>
      <c r="U1013" s="6" t="s">
        <v>38</v>
      </c>
      <c r="V1013" s="6" t="s">
        <v>585</v>
      </c>
      <c r="W1013" s="7">
        <v>15000000</v>
      </c>
      <c r="X1013" s="6">
        <v>1984</v>
      </c>
      <c r="Y1013" s="6">
        <v>654</v>
      </c>
      <c r="Z1013" s="6">
        <v>6</v>
      </c>
      <c r="AA1013" s="6">
        <v>2.35</v>
      </c>
      <c r="AB1013" s="6">
        <v>0</v>
      </c>
      <c r="AC1013" s="7">
        <f>Table13[[#This Row],[gross]]-Table13[[#This Row],[budget]]</f>
        <v>100000</v>
      </c>
    </row>
    <row r="1014" spans="1:29" ht="12.75">
      <c r="A1014" s="6" t="s">
        <v>28</v>
      </c>
      <c r="B1014" s="6" t="s">
        <v>5204</v>
      </c>
      <c r="C1014" s="6">
        <v>171</v>
      </c>
      <c r="D1014" s="6">
        <v>105</v>
      </c>
      <c r="E1014" s="6">
        <v>12</v>
      </c>
      <c r="F1014" s="6">
        <v>935</v>
      </c>
      <c r="G1014" s="6" t="s">
        <v>391</v>
      </c>
      <c r="H1014" s="6">
        <v>87000</v>
      </c>
      <c r="I1014" s="7">
        <v>48745150</v>
      </c>
      <c r="J1014" s="6" t="s">
        <v>1528</v>
      </c>
      <c r="K1014" s="6" t="s">
        <v>516</v>
      </c>
      <c r="L1014" s="6" t="s">
        <v>5205</v>
      </c>
      <c r="M1014" s="6">
        <v>50170</v>
      </c>
      <c r="N1014" s="6">
        <v>101383</v>
      </c>
      <c r="O1014" s="6" t="s">
        <v>5206</v>
      </c>
      <c r="P1014" s="6">
        <v>1</v>
      </c>
      <c r="Q1014" s="6" t="s">
        <v>5207</v>
      </c>
      <c r="R1014" s="6" t="s">
        <v>5208</v>
      </c>
      <c r="S1014" s="6">
        <v>306</v>
      </c>
      <c r="T1014" s="6" t="s">
        <v>37</v>
      </c>
      <c r="U1014" s="6" t="s">
        <v>38</v>
      </c>
      <c r="V1014" s="6" t="s">
        <v>39</v>
      </c>
      <c r="W1014" s="7">
        <v>50000000</v>
      </c>
      <c r="X1014" s="6">
        <v>2006</v>
      </c>
      <c r="Y1014" s="6">
        <v>11000</v>
      </c>
      <c r="Z1014" s="6">
        <v>5.8</v>
      </c>
      <c r="AA1014" s="6">
        <v>2.35</v>
      </c>
      <c r="AB1014" s="6">
        <v>773</v>
      </c>
      <c r="AC1014" s="7">
        <f>Table13[[#This Row],[gross]]-Table13[[#This Row],[budget]]</f>
        <v>-1254850</v>
      </c>
    </row>
    <row r="1015" spans="1:29" ht="12.75">
      <c r="A1015" s="6" t="s">
        <v>28</v>
      </c>
      <c r="B1015" s="6" t="s">
        <v>3129</v>
      </c>
      <c r="C1015" s="6">
        <v>53</v>
      </c>
      <c r="D1015" s="6">
        <v>134</v>
      </c>
      <c r="E1015" s="6">
        <v>109</v>
      </c>
      <c r="F1015" s="6">
        <v>249</v>
      </c>
      <c r="G1015" s="6" t="s">
        <v>3130</v>
      </c>
      <c r="H1015" s="6">
        <v>919</v>
      </c>
      <c r="I1015" s="7">
        <v>37600435</v>
      </c>
      <c r="J1015" s="6" t="s">
        <v>3131</v>
      </c>
      <c r="K1015" s="6" t="s">
        <v>689</v>
      </c>
      <c r="L1015" s="6" t="s">
        <v>3132</v>
      </c>
      <c r="M1015" s="6">
        <v>55350</v>
      </c>
      <c r="N1015" s="6">
        <v>1695</v>
      </c>
      <c r="O1015" s="6" t="s">
        <v>3133</v>
      </c>
      <c r="P1015" s="6">
        <v>3</v>
      </c>
      <c r="Q1015" s="6" t="s">
        <v>3134</v>
      </c>
      <c r="R1015" s="6" t="s">
        <v>3135</v>
      </c>
      <c r="S1015" s="6">
        <v>180</v>
      </c>
      <c r="T1015" s="6" t="s">
        <v>37</v>
      </c>
      <c r="U1015" s="6" t="s">
        <v>38</v>
      </c>
      <c r="V1015" s="6" t="s">
        <v>39</v>
      </c>
      <c r="W1015" s="7">
        <v>55000000</v>
      </c>
      <c r="X1015" s="6">
        <v>1995</v>
      </c>
      <c r="Y1015" s="6">
        <v>303</v>
      </c>
      <c r="Z1015" s="6">
        <v>5.9</v>
      </c>
      <c r="AA1015" s="6">
        <v>1.85</v>
      </c>
      <c r="AB1015" s="6">
        <v>0</v>
      </c>
      <c r="AC1015" s="7">
        <f>Table13[[#This Row],[gross]]-Table13[[#This Row],[budget]]</f>
        <v>-17399565</v>
      </c>
    </row>
    <row r="1016" spans="1:29" ht="12.75">
      <c r="A1016" s="6" t="s">
        <v>28</v>
      </c>
      <c r="B1016" s="6" t="s">
        <v>17658</v>
      </c>
      <c r="C1016" s="6">
        <v>16</v>
      </c>
      <c r="D1016" s="6">
        <v>94</v>
      </c>
      <c r="E1016" s="6">
        <v>37</v>
      </c>
      <c r="F1016" s="6">
        <v>104</v>
      </c>
      <c r="G1016" s="6" t="s">
        <v>23079</v>
      </c>
      <c r="H1016" s="6">
        <v>318</v>
      </c>
      <c r="I1016" s="7">
        <v>40542</v>
      </c>
      <c r="J1016" s="6" t="s">
        <v>214</v>
      </c>
      <c r="K1016" s="6" t="s">
        <v>7864</v>
      </c>
      <c r="L1016" s="6" t="s">
        <v>23080</v>
      </c>
      <c r="M1016" s="6">
        <v>294</v>
      </c>
      <c r="N1016" s="6">
        <v>751</v>
      </c>
      <c r="O1016" s="6" t="s">
        <v>21668</v>
      </c>
      <c r="P1016" s="6">
        <v>0</v>
      </c>
      <c r="Q1016" s="6" t="s">
        <v>23081</v>
      </c>
      <c r="R1016" s="6" t="s">
        <v>23082</v>
      </c>
      <c r="S1016" s="6">
        <v>16</v>
      </c>
      <c r="T1016" s="6" t="s">
        <v>37</v>
      </c>
      <c r="U1016" s="6" t="s">
        <v>38</v>
      </c>
      <c r="V1016" s="6" t="s">
        <v>585</v>
      </c>
      <c r="W1016" s="7">
        <v>300000</v>
      </c>
      <c r="X1016" s="6">
        <v>1997</v>
      </c>
      <c r="Y1016" s="6">
        <v>157</v>
      </c>
      <c r="Z1016" s="6">
        <v>5.5</v>
      </c>
      <c r="AB1016" s="6">
        <v>26</v>
      </c>
      <c r="AC1016" s="7">
        <f>Table13[[#This Row],[gross]]-Table13[[#This Row],[budget]]</f>
        <v>-259458</v>
      </c>
    </row>
    <row r="1017" spans="1:29" ht="12.75">
      <c r="A1017" s="6" t="s">
        <v>747</v>
      </c>
      <c r="B1017" s="6" t="s">
        <v>21703</v>
      </c>
      <c r="C1017" s="6">
        <v>1</v>
      </c>
      <c r="D1017" s="6">
        <v>167</v>
      </c>
      <c r="E1017" s="6">
        <v>10</v>
      </c>
      <c r="F1017" s="6">
        <v>97</v>
      </c>
      <c r="G1017" s="6" t="s">
        <v>21704</v>
      </c>
      <c r="H1017" s="6">
        <v>353</v>
      </c>
      <c r="I1017" s="7">
        <v>610991</v>
      </c>
      <c r="J1017" s="6" t="s">
        <v>214</v>
      </c>
      <c r="K1017" s="6" t="s">
        <v>20382</v>
      </c>
      <c r="L1017" s="6" t="s">
        <v>21705</v>
      </c>
      <c r="M1017" s="6">
        <v>2715</v>
      </c>
      <c r="N1017" s="6">
        <v>773</v>
      </c>
      <c r="O1017" s="6" t="s">
        <v>21706</v>
      </c>
      <c r="P1017" s="6">
        <v>3</v>
      </c>
      <c r="Q1017" s="6" t="s">
        <v>21707</v>
      </c>
      <c r="R1017" s="6" t="s">
        <v>21708</v>
      </c>
      <c r="S1017" s="6">
        <v>19</v>
      </c>
      <c r="T1017" s="6" t="s">
        <v>5611</v>
      </c>
      <c r="U1017" s="6" t="s">
        <v>5612</v>
      </c>
      <c r="W1017" s="7">
        <v>1000000</v>
      </c>
      <c r="X1017" s="6">
        <v>2000</v>
      </c>
      <c r="Y1017" s="6">
        <v>186</v>
      </c>
      <c r="Z1017" s="6">
        <v>6.2</v>
      </c>
      <c r="AA1017" s="6">
        <v>2.35</v>
      </c>
      <c r="AB1017" s="6">
        <v>92</v>
      </c>
      <c r="AC1017" s="7">
        <f>Table13[[#This Row],[gross]]-Table13[[#This Row],[budget]]</f>
        <v>-389009</v>
      </c>
    </row>
    <row r="1018" spans="1:29" ht="12.75">
      <c r="A1018" s="6" t="s">
        <v>28</v>
      </c>
      <c r="B1018" s="6" t="s">
        <v>3694</v>
      </c>
      <c r="C1018" s="6">
        <v>279</v>
      </c>
      <c r="D1018" s="6">
        <v>135</v>
      </c>
      <c r="E1018" s="6">
        <v>16000</v>
      </c>
      <c r="F1018" s="6">
        <v>310</v>
      </c>
      <c r="G1018" s="6" t="s">
        <v>605</v>
      </c>
      <c r="H1018" s="6">
        <v>23000</v>
      </c>
      <c r="I1018" s="7">
        <v>33574332</v>
      </c>
      <c r="J1018" s="6" t="s">
        <v>1961</v>
      </c>
      <c r="K1018" s="6" t="s">
        <v>333</v>
      </c>
      <c r="L1018" s="6" t="s">
        <v>4897</v>
      </c>
      <c r="M1018" s="6">
        <v>101221</v>
      </c>
      <c r="N1018" s="6">
        <v>24468</v>
      </c>
      <c r="O1018" s="6" t="s">
        <v>432</v>
      </c>
      <c r="P1018" s="6">
        <v>0</v>
      </c>
      <c r="Q1018" s="6" t="s">
        <v>4898</v>
      </c>
      <c r="R1018" s="6" t="s">
        <v>4899</v>
      </c>
      <c r="S1018" s="6">
        <v>415</v>
      </c>
      <c r="T1018" s="6" t="s">
        <v>37</v>
      </c>
      <c r="U1018" s="6" t="s">
        <v>38</v>
      </c>
      <c r="V1018" s="6" t="s">
        <v>585</v>
      </c>
      <c r="W1018" s="7">
        <v>90000000</v>
      </c>
      <c r="X1018" s="6">
        <v>2006</v>
      </c>
      <c r="Y1018" s="6">
        <v>638</v>
      </c>
      <c r="Z1018" s="6">
        <v>7.1</v>
      </c>
      <c r="AA1018" s="6">
        <v>2.35</v>
      </c>
      <c r="AB1018" s="6">
        <v>0</v>
      </c>
      <c r="AC1018" s="7">
        <f>Table13[[#This Row],[gross]]-Table13[[#This Row],[budget]]</f>
        <v>-56425668</v>
      </c>
    </row>
    <row r="1019" spans="1:29" ht="12.75">
      <c r="A1019" s="6" t="s">
        <v>28</v>
      </c>
      <c r="B1019" s="6" t="s">
        <v>15772</v>
      </c>
      <c r="C1019" s="6">
        <v>80</v>
      </c>
      <c r="D1019" s="6">
        <v>45</v>
      </c>
      <c r="E1019" s="6">
        <v>28</v>
      </c>
      <c r="F1019" s="6">
        <v>104</v>
      </c>
      <c r="G1019" s="6" t="s">
        <v>15773</v>
      </c>
      <c r="H1019" s="6">
        <v>573</v>
      </c>
      <c r="I1019" s="7">
        <v>145109</v>
      </c>
      <c r="J1019" s="6" t="s">
        <v>2174</v>
      </c>
      <c r="K1019" s="6" t="s">
        <v>15774</v>
      </c>
      <c r="L1019" s="6" t="s">
        <v>15775</v>
      </c>
      <c r="M1019" s="6">
        <v>14247</v>
      </c>
      <c r="N1019" s="6">
        <v>1098</v>
      </c>
      <c r="O1019" s="6" t="s">
        <v>3109</v>
      </c>
      <c r="P1019" s="6">
        <v>1</v>
      </c>
      <c r="Q1019" s="6" t="s">
        <v>15776</v>
      </c>
      <c r="R1019" s="6" t="s">
        <v>15777</v>
      </c>
      <c r="S1019" s="6">
        <v>44</v>
      </c>
      <c r="T1019" s="6" t="s">
        <v>15778</v>
      </c>
      <c r="U1019" s="6" t="s">
        <v>7711</v>
      </c>
      <c r="V1019" s="6" t="s">
        <v>4830</v>
      </c>
      <c r="W1019" s="7">
        <v>45000000</v>
      </c>
      <c r="X1019" s="6">
        <v>2008</v>
      </c>
      <c r="Y1019" s="6">
        <v>197</v>
      </c>
      <c r="Z1019" s="6">
        <v>7.3</v>
      </c>
      <c r="AA1019" s="6">
        <v>2.35</v>
      </c>
      <c r="AB1019" s="6">
        <v>0</v>
      </c>
      <c r="AC1019" s="7">
        <f>Table13[[#This Row],[gross]]-Table13[[#This Row],[budget]]</f>
        <v>-44854891</v>
      </c>
    </row>
    <row r="1020" spans="1:29" ht="12.75">
      <c r="A1020" s="6" t="s">
        <v>28</v>
      </c>
      <c r="B1020" s="6" t="s">
        <v>11368</v>
      </c>
      <c r="C1020" s="6">
        <v>99</v>
      </c>
      <c r="D1020" s="6">
        <v>119</v>
      </c>
      <c r="E1020" s="6">
        <v>18</v>
      </c>
      <c r="F1020" s="6">
        <v>9</v>
      </c>
      <c r="G1020" s="6" t="s">
        <v>11369</v>
      </c>
      <c r="H1020" s="6">
        <v>20</v>
      </c>
      <c r="I1020" s="7">
        <v>4234040</v>
      </c>
      <c r="J1020" s="6" t="s">
        <v>1544</v>
      </c>
      <c r="K1020" s="6" t="s">
        <v>11370</v>
      </c>
      <c r="L1020" s="6" t="s">
        <v>11371</v>
      </c>
      <c r="M1020" s="6">
        <v>14301</v>
      </c>
      <c r="N1020" s="6">
        <v>64</v>
      </c>
      <c r="O1020" s="6" t="s">
        <v>11372</v>
      </c>
      <c r="P1020" s="6">
        <v>0</v>
      </c>
      <c r="Q1020" s="6" t="s">
        <v>11373</v>
      </c>
      <c r="R1020" s="6" t="s">
        <v>11374</v>
      </c>
      <c r="S1020" s="6">
        <v>45</v>
      </c>
      <c r="T1020" s="6" t="s">
        <v>37</v>
      </c>
      <c r="U1020" s="6" t="s">
        <v>38</v>
      </c>
      <c r="V1020" s="6" t="s">
        <v>39</v>
      </c>
      <c r="W1020" s="7">
        <v>20000000</v>
      </c>
      <c r="X1020" s="6">
        <v>2008</v>
      </c>
      <c r="Y1020" s="6">
        <v>18</v>
      </c>
      <c r="Z1020" s="6">
        <v>7</v>
      </c>
      <c r="AA1020" s="6">
        <v>2.35</v>
      </c>
      <c r="AB1020" s="6">
        <v>0</v>
      </c>
      <c r="AC1020" s="7">
        <f>Table13[[#This Row],[gross]]-Table13[[#This Row],[budget]]</f>
        <v>-15765960</v>
      </c>
    </row>
    <row r="1021" spans="1:29" ht="12.75">
      <c r="A1021" s="6" t="s">
        <v>28</v>
      </c>
      <c r="B1021" s="6" t="s">
        <v>5175</v>
      </c>
      <c r="C1021" s="6">
        <v>51</v>
      </c>
      <c r="D1021" s="6">
        <v>95</v>
      </c>
      <c r="E1021" s="6">
        <v>213</v>
      </c>
      <c r="F1021" s="6">
        <v>92</v>
      </c>
      <c r="G1021" s="6" t="s">
        <v>16458</v>
      </c>
      <c r="H1021" s="6">
        <v>225</v>
      </c>
      <c r="I1021" s="7">
        <v>94900000</v>
      </c>
      <c r="J1021" s="6" t="s">
        <v>7837</v>
      </c>
      <c r="K1021" s="6" t="s">
        <v>6054</v>
      </c>
      <c r="L1021" s="6" t="s">
        <v>16459</v>
      </c>
      <c r="M1021" s="6">
        <v>35172</v>
      </c>
      <c r="N1021" s="6">
        <v>791</v>
      </c>
      <c r="O1021" s="6" t="s">
        <v>16460</v>
      </c>
      <c r="P1021" s="6">
        <v>0</v>
      </c>
      <c r="Q1021" s="6" t="s">
        <v>16461</v>
      </c>
      <c r="R1021" s="6" t="s">
        <v>16462</v>
      </c>
      <c r="S1021" s="6">
        <v>128</v>
      </c>
      <c r="T1021" s="6" t="s">
        <v>37</v>
      </c>
      <c r="U1021" s="6" t="s">
        <v>38</v>
      </c>
      <c r="V1021" s="6" t="s">
        <v>585</v>
      </c>
      <c r="W1021" s="7">
        <v>4000000</v>
      </c>
      <c r="X1021" s="6">
        <v>1983</v>
      </c>
      <c r="Y1021" s="6">
        <v>174</v>
      </c>
      <c r="Z1021" s="6">
        <v>6.1</v>
      </c>
      <c r="AA1021" s="6">
        <v>1.85</v>
      </c>
      <c r="AB1021" s="6">
        <v>0</v>
      </c>
      <c r="AC1021" s="7">
        <f>Table13[[#This Row],[gross]]-Table13[[#This Row],[budget]]</f>
        <v>90900000</v>
      </c>
    </row>
    <row r="1022" spans="1:29" ht="12.75">
      <c r="A1022" s="6" t="s">
        <v>28</v>
      </c>
      <c r="B1022" s="6" t="s">
        <v>1324</v>
      </c>
      <c r="C1022" s="6">
        <v>49</v>
      </c>
      <c r="D1022" s="6">
        <v>115</v>
      </c>
      <c r="E1022" s="6">
        <v>541</v>
      </c>
      <c r="F1022" s="6">
        <v>442</v>
      </c>
      <c r="G1022" s="6" t="s">
        <v>430</v>
      </c>
      <c r="H1022" s="6">
        <v>8000</v>
      </c>
      <c r="I1022" s="7">
        <v>61490000</v>
      </c>
      <c r="J1022" s="6" t="s">
        <v>3171</v>
      </c>
      <c r="K1022" s="6" t="s">
        <v>1527</v>
      </c>
      <c r="L1022" s="6" t="s">
        <v>9249</v>
      </c>
      <c r="M1022" s="6">
        <v>62037</v>
      </c>
      <c r="N1022" s="6">
        <v>10493</v>
      </c>
      <c r="O1022" s="6" t="s">
        <v>8062</v>
      </c>
      <c r="P1022" s="6">
        <v>5</v>
      </c>
      <c r="Q1022" s="6" t="s">
        <v>9250</v>
      </c>
      <c r="R1022" s="6" t="s">
        <v>9251</v>
      </c>
      <c r="S1022" s="6">
        <v>148</v>
      </c>
      <c r="T1022" s="6" t="s">
        <v>37</v>
      </c>
      <c r="U1022" s="6" t="s">
        <v>38</v>
      </c>
      <c r="V1022" s="6" t="s">
        <v>585</v>
      </c>
      <c r="W1022" s="7">
        <v>26000000</v>
      </c>
      <c r="X1022" s="6">
        <v>1990</v>
      </c>
      <c r="Y1022" s="6">
        <v>1000</v>
      </c>
      <c r="Z1022" s="6">
        <v>6.6</v>
      </c>
      <c r="AA1022" s="6">
        <v>2.35</v>
      </c>
      <c r="AB1022" s="6">
        <v>0</v>
      </c>
      <c r="AC1022" s="7">
        <f>Table13[[#This Row],[gross]]-Table13[[#This Row],[budget]]</f>
        <v>35490000</v>
      </c>
    </row>
    <row r="1023" spans="1:29" ht="12.75">
      <c r="A1023" s="6" t="s">
        <v>28</v>
      </c>
      <c r="B1023" s="6" t="s">
        <v>1324</v>
      </c>
      <c r="C1023" s="6">
        <v>78</v>
      </c>
      <c r="D1023" s="6">
        <v>112</v>
      </c>
      <c r="E1023" s="6">
        <v>541</v>
      </c>
      <c r="F1023" s="6">
        <v>638</v>
      </c>
      <c r="G1023" s="6" t="s">
        <v>697</v>
      </c>
      <c r="H1023" s="6">
        <v>22000</v>
      </c>
      <c r="I1023" s="7">
        <v>4485485</v>
      </c>
      <c r="J1023" s="6" t="s">
        <v>9193</v>
      </c>
      <c r="K1023" s="6" t="s">
        <v>1746</v>
      </c>
      <c r="L1023" s="6" t="s">
        <v>9194</v>
      </c>
      <c r="M1023" s="6">
        <v>14612</v>
      </c>
      <c r="N1023" s="6">
        <v>46022</v>
      </c>
      <c r="O1023" s="6" t="s">
        <v>605</v>
      </c>
      <c r="P1023" s="6">
        <v>1</v>
      </c>
      <c r="Q1023" s="6" t="s">
        <v>9195</v>
      </c>
      <c r="R1023" s="6" t="s">
        <v>9196</v>
      </c>
      <c r="S1023" s="6">
        <v>105</v>
      </c>
      <c r="T1023" s="6" t="s">
        <v>37</v>
      </c>
      <c r="U1023" s="6" t="s">
        <v>38</v>
      </c>
      <c r="V1023" s="6" t="s">
        <v>585</v>
      </c>
      <c r="W1023" s="7">
        <v>15000000</v>
      </c>
      <c r="X1023" s="6">
        <v>1999</v>
      </c>
      <c r="Y1023" s="6">
        <v>22000</v>
      </c>
      <c r="Z1023" s="6">
        <v>6.4</v>
      </c>
      <c r="AA1023" s="6">
        <v>1.85</v>
      </c>
      <c r="AB1023" s="6">
        <v>0</v>
      </c>
      <c r="AC1023" s="7">
        <f>Table13[[#This Row],[gross]]-Table13[[#This Row],[budget]]</f>
        <v>-10514515</v>
      </c>
    </row>
    <row r="1024" spans="1:29" ht="12.75">
      <c r="A1024" s="6" t="s">
        <v>28</v>
      </c>
      <c r="B1024" s="6" t="s">
        <v>8528</v>
      </c>
      <c r="C1024" s="6">
        <v>36</v>
      </c>
      <c r="D1024" s="6">
        <v>105</v>
      </c>
      <c r="E1024" s="6">
        <v>114</v>
      </c>
      <c r="F1024" s="6">
        <v>537</v>
      </c>
      <c r="G1024" s="6" t="s">
        <v>8529</v>
      </c>
      <c r="H1024" s="6">
        <v>4000</v>
      </c>
      <c r="I1024" s="7">
        <v>17100000</v>
      </c>
      <c r="J1024" s="6" t="s">
        <v>8530</v>
      </c>
      <c r="K1024" s="6" t="s">
        <v>493</v>
      </c>
      <c r="L1024" s="6" t="s">
        <v>8531</v>
      </c>
      <c r="M1024" s="6">
        <v>7073</v>
      </c>
      <c r="N1024" s="6">
        <v>6152</v>
      </c>
      <c r="O1024" s="6" t="s">
        <v>979</v>
      </c>
      <c r="P1024" s="6">
        <v>1</v>
      </c>
      <c r="Q1024" s="6" t="s">
        <v>8532</v>
      </c>
      <c r="R1024" s="6" t="s">
        <v>8533</v>
      </c>
      <c r="S1024" s="6">
        <v>29</v>
      </c>
      <c r="T1024" s="6" t="s">
        <v>37</v>
      </c>
      <c r="U1024" s="6" t="s">
        <v>38</v>
      </c>
      <c r="V1024" s="6" t="s">
        <v>585</v>
      </c>
      <c r="W1024" s="7">
        <v>25000000</v>
      </c>
      <c r="X1024" s="6">
        <v>1996</v>
      </c>
      <c r="Y1024" s="6">
        <v>561</v>
      </c>
      <c r="Z1024" s="6">
        <v>5.3</v>
      </c>
      <c r="AA1024" s="6">
        <v>1.85</v>
      </c>
      <c r="AB1024" s="6">
        <v>204</v>
      </c>
      <c r="AC1024" s="7">
        <f>Table13[[#This Row],[gross]]-Table13[[#This Row],[budget]]</f>
        <v>-7900000</v>
      </c>
    </row>
    <row r="1025" spans="1:29" ht="12.75">
      <c r="A1025" s="6" t="s">
        <v>28</v>
      </c>
      <c r="B1025" s="6" t="s">
        <v>12923</v>
      </c>
      <c r="C1025" s="6">
        <v>46</v>
      </c>
      <c r="D1025" s="6">
        <v>95</v>
      </c>
      <c r="E1025" s="6">
        <v>15</v>
      </c>
      <c r="F1025" s="6">
        <v>461</v>
      </c>
      <c r="G1025" s="6" t="s">
        <v>12924</v>
      </c>
      <c r="H1025" s="6">
        <v>1000</v>
      </c>
      <c r="I1025" s="7">
        <v>20998709</v>
      </c>
      <c r="J1025" s="6" t="s">
        <v>3271</v>
      </c>
      <c r="K1025" s="6" t="s">
        <v>3385</v>
      </c>
      <c r="L1025" s="6" t="s">
        <v>12925</v>
      </c>
      <c r="M1025" s="6">
        <v>6095</v>
      </c>
      <c r="N1025" s="6">
        <v>3845</v>
      </c>
      <c r="O1025" s="6" t="s">
        <v>3225</v>
      </c>
      <c r="P1025" s="6">
        <v>0</v>
      </c>
      <c r="Q1025" s="6" t="s">
        <v>12926</v>
      </c>
      <c r="R1025" s="6" t="s">
        <v>12927</v>
      </c>
      <c r="S1025" s="6">
        <v>76</v>
      </c>
      <c r="T1025" s="6" t="s">
        <v>37</v>
      </c>
      <c r="U1025" s="6" t="s">
        <v>38</v>
      </c>
      <c r="V1025" s="6" t="s">
        <v>95</v>
      </c>
      <c r="W1025" s="7">
        <v>15000000</v>
      </c>
      <c r="X1025" s="6">
        <v>2006</v>
      </c>
      <c r="Y1025" s="6">
        <v>786</v>
      </c>
      <c r="Z1025" s="6">
        <v>6.2</v>
      </c>
      <c r="AA1025" s="6">
        <v>2.35</v>
      </c>
      <c r="AB1025" s="6">
        <v>1000</v>
      </c>
      <c r="AC1025" s="7">
        <f>Table13[[#This Row],[gross]]-Table13[[#This Row],[budget]]</f>
        <v>5998709</v>
      </c>
    </row>
    <row r="1026" spans="1:29" ht="12.75">
      <c r="A1026" s="6" t="s">
        <v>28</v>
      </c>
      <c r="B1026" s="6" t="s">
        <v>2277</v>
      </c>
      <c r="C1026" s="6">
        <v>13</v>
      </c>
      <c r="D1026" s="6">
        <v>115</v>
      </c>
      <c r="E1026" s="6">
        <v>468</v>
      </c>
      <c r="F1026" s="6">
        <v>150</v>
      </c>
      <c r="G1026" s="6" t="s">
        <v>7626</v>
      </c>
      <c r="H1026" s="6">
        <v>605</v>
      </c>
      <c r="I1026" s="7">
        <v>14587732</v>
      </c>
      <c r="J1026" s="6" t="s">
        <v>1910</v>
      </c>
      <c r="K1026" s="6" t="s">
        <v>7627</v>
      </c>
      <c r="L1026" s="6" t="s">
        <v>7628</v>
      </c>
      <c r="M1026" s="6">
        <v>4795</v>
      </c>
      <c r="N1026" s="6">
        <v>1290</v>
      </c>
      <c r="O1026" s="6" t="s">
        <v>7629</v>
      </c>
      <c r="P1026" s="6">
        <v>3</v>
      </c>
      <c r="Q1026" s="6" t="s">
        <v>7630</v>
      </c>
      <c r="R1026" s="6" t="s">
        <v>7631</v>
      </c>
      <c r="S1026" s="6">
        <v>39</v>
      </c>
      <c r="T1026" s="6" t="s">
        <v>37</v>
      </c>
      <c r="U1026" s="6" t="s">
        <v>38</v>
      </c>
      <c r="V1026" s="6" t="s">
        <v>39</v>
      </c>
      <c r="W1026" s="7">
        <v>35000000</v>
      </c>
      <c r="X1026" s="6">
        <v>1991</v>
      </c>
      <c r="Y1026" s="6">
        <v>367</v>
      </c>
      <c r="Z1026" s="6">
        <v>5.7</v>
      </c>
      <c r="AA1026" s="6">
        <v>2.35</v>
      </c>
      <c r="AB1026" s="6">
        <v>452</v>
      </c>
      <c r="AC1026" s="7">
        <f>Table13[[#This Row],[gross]]-Table13[[#This Row],[budget]]</f>
        <v>-20412268</v>
      </c>
    </row>
    <row r="1027" spans="1:29" ht="12.75">
      <c r="A1027" s="6" t="s">
        <v>28</v>
      </c>
      <c r="B1027" s="6" t="s">
        <v>2048</v>
      </c>
      <c r="C1027" s="6">
        <v>114</v>
      </c>
      <c r="D1027" s="6">
        <v>113</v>
      </c>
      <c r="E1027" s="6">
        <v>212</v>
      </c>
      <c r="F1027" s="6">
        <v>568</v>
      </c>
      <c r="G1027" s="6" t="s">
        <v>1214</v>
      </c>
      <c r="H1027" s="6">
        <v>2000</v>
      </c>
      <c r="I1027" s="7">
        <v>21009180</v>
      </c>
      <c r="J1027" s="6" t="s">
        <v>712</v>
      </c>
      <c r="K1027" s="6" t="s">
        <v>536</v>
      </c>
      <c r="L1027" s="6" t="s">
        <v>3183</v>
      </c>
      <c r="M1027" s="6">
        <v>45815</v>
      </c>
      <c r="N1027" s="6">
        <v>4397</v>
      </c>
      <c r="O1027" s="6" t="s">
        <v>2096</v>
      </c>
      <c r="P1027" s="6">
        <v>4</v>
      </c>
      <c r="Q1027" s="6" t="s">
        <v>3184</v>
      </c>
      <c r="R1027" s="6" t="s">
        <v>3185</v>
      </c>
      <c r="S1027" s="6">
        <v>222</v>
      </c>
      <c r="T1027" s="6" t="s">
        <v>37</v>
      </c>
      <c r="U1027" s="6" t="s">
        <v>38</v>
      </c>
      <c r="V1027" s="6" t="s">
        <v>39</v>
      </c>
      <c r="W1027" s="7">
        <v>45000000</v>
      </c>
      <c r="X1027" s="6">
        <v>2004</v>
      </c>
      <c r="Y1027" s="6">
        <v>845</v>
      </c>
      <c r="Z1027" s="6">
        <v>6.1</v>
      </c>
      <c r="AA1027" s="6">
        <v>2.35</v>
      </c>
      <c r="AB1027" s="6">
        <v>1000</v>
      </c>
      <c r="AC1027" s="7">
        <f>Table13[[#This Row],[gross]]-Table13[[#This Row],[budget]]</f>
        <v>-23990820</v>
      </c>
    </row>
    <row r="1028" spans="1:29" ht="12.75">
      <c r="A1028" s="6" t="s">
        <v>28</v>
      </c>
      <c r="B1028" s="6" t="s">
        <v>435</v>
      </c>
      <c r="C1028" s="6">
        <v>449</v>
      </c>
      <c r="D1028" s="6">
        <v>138</v>
      </c>
      <c r="E1028" s="6">
        <v>0</v>
      </c>
      <c r="F1028" s="6">
        <v>874</v>
      </c>
      <c r="G1028" s="6" t="s">
        <v>352</v>
      </c>
      <c r="H1028" s="6">
        <v>18000</v>
      </c>
      <c r="I1028" s="7">
        <v>93749203</v>
      </c>
      <c r="J1028" s="6" t="s">
        <v>4075</v>
      </c>
      <c r="K1028" s="6" t="s">
        <v>1727</v>
      </c>
      <c r="L1028" s="6" t="s">
        <v>8049</v>
      </c>
      <c r="M1028" s="6">
        <v>264047</v>
      </c>
      <c r="N1028" s="6">
        <v>20952</v>
      </c>
      <c r="O1028" s="6" t="s">
        <v>6346</v>
      </c>
      <c r="P1028" s="6">
        <v>0</v>
      </c>
      <c r="Q1028" s="6" t="s">
        <v>8050</v>
      </c>
      <c r="R1028" s="6" t="s">
        <v>8051</v>
      </c>
      <c r="S1028" s="6">
        <v>491</v>
      </c>
      <c r="T1028" s="6" t="s">
        <v>37</v>
      </c>
      <c r="U1028" s="6" t="s">
        <v>38</v>
      </c>
      <c r="V1028" s="6" t="s">
        <v>585</v>
      </c>
      <c r="W1028" s="7">
        <v>31000000</v>
      </c>
      <c r="X1028" s="6">
        <v>2012</v>
      </c>
      <c r="Y1028" s="6">
        <v>984</v>
      </c>
      <c r="Z1028" s="6">
        <v>7.3</v>
      </c>
      <c r="AA1028" s="6">
        <v>2.35</v>
      </c>
      <c r="AB1028" s="6">
        <v>64000</v>
      </c>
      <c r="AC1028" s="7">
        <f>Table13[[#This Row],[gross]]-Table13[[#This Row],[budget]]</f>
        <v>62749203</v>
      </c>
    </row>
    <row r="1029" spans="1:29" ht="12.75">
      <c r="A1029" s="6" t="s">
        <v>28</v>
      </c>
      <c r="B1029" s="6" t="s">
        <v>1257</v>
      </c>
      <c r="C1029" s="6">
        <v>231</v>
      </c>
      <c r="D1029" s="6">
        <v>98</v>
      </c>
      <c r="E1029" s="6">
        <v>124</v>
      </c>
      <c r="F1029" s="6">
        <v>354</v>
      </c>
      <c r="G1029" s="6" t="s">
        <v>4353</v>
      </c>
      <c r="H1029" s="6">
        <v>931</v>
      </c>
      <c r="I1029" s="7">
        <v>89706988</v>
      </c>
      <c r="J1029" s="6" t="s">
        <v>1924</v>
      </c>
      <c r="K1029" s="6" t="s">
        <v>4634</v>
      </c>
      <c r="L1029" s="6" t="s">
        <v>4635</v>
      </c>
      <c r="M1029" s="6">
        <v>126746</v>
      </c>
      <c r="N1029" s="6">
        <v>2287</v>
      </c>
      <c r="O1029" s="6" t="s">
        <v>4636</v>
      </c>
      <c r="P1029" s="6">
        <v>1</v>
      </c>
      <c r="Q1029" s="6" t="s">
        <v>4637</v>
      </c>
      <c r="R1029" s="6" t="s">
        <v>4638</v>
      </c>
      <c r="S1029" s="6">
        <v>600</v>
      </c>
      <c r="T1029" s="6" t="s">
        <v>37</v>
      </c>
      <c r="U1029" s="6" t="s">
        <v>38</v>
      </c>
      <c r="V1029" s="6" t="s">
        <v>39</v>
      </c>
      <c r="W1029" s="7">
        <v>55000000</v>
      </c>
      <c r="X1029" s="6">
        <v>2005</v>
      </c>
      <c r="Y1029" s="6">
        <v>507</v>
      </c>
      <c r="Z1029" s="6">
        <v>6.2</v>
      </c>
      <c r="AA1029" s="6">
        <v>2.35</v>
      </c>
      <c r="AB1029" s="6">
        <v>0</v>
      </c>
      <c r="AC1029" s="7">
        <f>Table13[[#This Row],[gross]]-Table13[[#This Row],[budget]]</f>
        <v>34706988</v>
      </c>
    </row>
    <row r="1030" spans="1:29" ht="12.75">
      <c r="A1030" s="6" t="s">
        <v>28</v>
      </c>
      <c r="B1030" s="6" t="s">
        <v>3891</v>
      </c>
      <c r="C1030" s="6">
        <v>87</v>
      </c>
      <c r="D1030" s="6">
        <v>90</v>
      </c>
      <c r="E1030" s="6">
        <v>0</v>
      </c>
      <c r="F1030" s="6">
        <v>767</v>
      </c>
      <c r="G1030" s="6" t="s">
        <v>8895</v>
      </c>
      <c r="H1030" s="6">
        <v>1000</v>
      </c>
      <c r="I1030" s="7">
        <v>1752214</v>
      </c>
      <c r="J1030" s="6" t="s">
        <v>1415</v>
      </c>
      <c r="K1030" s="6" t="s">
        <v>4685</v>
      </c>
      <c r="L1030" s="6" t="s">
        <v>13583</v>
      </c>
      <c r="M1030" s="6">
        <v>60460</v>
      </c>
      <c r="N1030" s="6">
        <v>4377</v>
      </c>
      <c r="O1030" s="6" t="s">
        <v>6446</v>
      </c>
      <c r="P1030" s="6">
        <v>0</v>
      </c>
      <c r="Q1030" s="6" t="s">
        <v>13584</v>
      </c>
      <c r="R1030" s="6" t="s">
        <v>13585</v>
      </c>
      <c r="S1030" s="6">
        <v>104</v>
      </c>
      <c r="T1030" s="6" t="s">
        <v>37</v>
      </c>
      <c r="U1030" s="6" t="s">
        <v>38</v>
      </c>
      <c r="V1030" s="6" t="s">
        <v>95</v>
      </c>
      <c r="W1030" s="7">
        <v>14000000</v>
      </c>
      <c r="X1030" s="6">
        <v>2010</v>
      </c>
      <c r="Y1030" s="6">
        <v>872</v>
      </c>
      <c r="Z1030" s="6">
        <v>7.7</v>
      </c>
      <c r="AA1030" s="6">
        <v>1.85</v>
      </c>
      <c r="AB1030" s="6">
        <v>14000</v>
      </c>
      <c r="AC1030" s="7">
        <f>Table13[[#This Row],[gross]]-Table13[[#This Row],[budget]]</f>
        <v>-12247786</v>
      </c>
    </row>
    <row r="1031" spans="1:29" ht="12.75">
      <c r="A1031" s="6" t="s">
        <v>28</v>
      </c>
      <c r="B1031" s="6" t="s">
        <v>9351</v>
      </c>
      <c r="C1031" s="6">
        <v>23</v>
      </c>
      <c r="D1031" s="6">
        <v>95</v>
      </c>
      <c r="E1031" s="6">
        <v>0</v>
      </c>
      <c r="F1031" s="6">
        <v>26</v>
      </c>
      <c r="G1031" s="6" t="s">
        <v>9352</v>
      </c>
      <c r="H1031" s="6">
        <v>442</v>
      </c>
      <c r="I1031" s="7">
        <v>20047715</v>
      </c>
      <c r="J1031" s="6" t="s">
        <v>9353</v>
      </c>
      <c r="K1031" s="6" t="s">
        <v>9354</v>
      </c>
      <c r="L1031" s="6" t="s">
        <v>9355</v>
      </c>
      <c r="M1031" s="6">
        <v>8008</v>
      </c>
      <c r="N1031" s="6">
        <v>616</v>
      </c>
      <c r="O1031" s="6" t="s">
        <v>9356</v>
      </c>
      <c r="P1031" s="6">
        <v>1</v>
      </c>
      <c r="Q1031" s="6" t="s">
        <v>9357</v>
      </c>
      <c r="R1031" s="6" t="s">
        <v>9358</v>
      </c>
      <c r="S1031" s="6">
        <v>26</v>
      </c>
      <c r="T1031" s="6" t="s">
        <v>37</v>
      </c>
      <c r="U1031" s="6" t="s">
        <v>38</v>
      </c>
      <c r="V1031" s="6" t="s">
        <v>95</v>
      </c>
      <c r="W1031" s="7">
        <v>25530000</v>
      </c>
      <c r="X1031" s="6">
        <v>1996</v>
      </c>
      <c r="Y1031" s="6">
        <v>95</v>
      </c>
      <c r="Z1031" s="6">
        <v>5.2</v>
      </c>
      <c r="AA1031" s="6">
        <v>2.35</v>
      </c>
      <c r="AB1031" s="6">
        <v>504</v>
      </c>
      <c r="AC1031" s="7">
        <f>Table13[[#This Row],[gross]]-Table13[[#This Row],[budget]]</f>
        <v>-5482285</v>
      </c>
    </row>
    <row r="1032" spans="1:29" ht="12.75">
      <c r="A1032" s="6" t="s">
        <v>28</v>
      </c>
      <c r="B1032" s="6" t="s">
        <v>4166</v>
      </c>
      <c r="C1032" s="6">
        <v>50</v>
      </c>
      <c r="D1032" s="6">
        <v>92</v>
      </c>
      <c r="E1032" s="6">
        <v>737</v>
      </c>
      <c r="F1032" s="6">
        <v>380</v>
      </c>
      <c r="G1032" s="6" t="s">
        <v>16539</v>
      </c>
      <c r="H1032" s="6">
        <v>718</v>
      </c>
      <c r="I1032" s="7">
        <v>14891000</v>
      </c>
      <c r="J1032" s="6" t="s">
        <v>1671</v>
      </c>
      <c r="K1032" s="6" t="s">
        <v>3709</v>
      </c>
      <c r="L1032" s="6" t="s">
        <v>16540</v>
      </c>
      <c r="M1032" s="6">
        <v>15088</v>
      </c>
      <c r="N1032" s="6">
        <v>2240</v>
      </c>
      <c r="O1032" s="6" t="s">
        <v>5506</v>
      </c>
      <c r="P1032" s="6">
        <v>3</v>
      </c>
      <c r="Q1032" s="6" t="s">
        <v>16541</v>
      </c>
      <c r="R1032" s="6" t="s">
        <v>16542</v>
      </c>
      <c r="S1032" s="6">
        <v>105</v>
      </c>
      <c r="T1032" s="6" t="s">
        <v>37</v>
      </c>
      <c r="U1032" s="6" t="s">
        <v>38</v>
      </c>
      <c r="V1032" s="6" t="s">
        <v>585</v>
      </c>
      <c r="W1032" s="7">
        <v>7000000</v>
      </c>
      <c r="X1032" s="6">
        <v>1996</v>
      </c>
      <c r="Y1032" s="6">
        <v>524</v>
      </c>
      <c r="Z1032" s="6">
        <v>6.8</v>
      </c>
      <c r="AA1032" s="6">
        <v>1.85</v>
      </c>
      <c r="AB1032" s="6">
        <v>824</v>
      </c>
      <c r="AC1032" s="7">
        <f>Table13[[#This Row],[gross]]-Table13[[#This Row],[budget]]</f>
        <v>7891000</v>
      </c>
    </row>
    <row r="1033" spans="1:29" ht="12.75">
      <c r="A1033" s="6" t="s">
        <v>28</v>
      </c>
      <c r="B1033" s="6" t="s">
        <v>2656</v>
      </c>
      <c r="C1033" s="6">
        <v>53</v>
      </c>
      <c r="D1033" s="6">
        <v>90</v>
      </c>
      <c r="E1033" s="6">
        <v>10</v>
      </c>
      <c r="F1033" s="6">
        <v>159</v>
      </c>
      <c r="G1033" s="6" t="s">
        <v>2657</v>
      </c>
      <c r="H1033" s="6">
        <v>49000</v>
      </c>
      <c r="I1033" s="7">
        <v>92969824</v>
      </c>
      <c r="J1033" s="6" t="s">
        <v>2658</v>
      </c>
      <c r="K1033" s="6" t="s">
        <v>811</v>
      </c>
      <c r="L1033" s="6" t="s">
        <v>2659</v>
      </c>
      <c r="M1033" s="6">
        <v>63625</v>
      </c>
      <c r="N1033" s="6">
        <v>50005</v>
      </c>
      <c r="O1033" s="6" t="s">
        <v>2660</v>
      </c>
      <c r="P1033" s="6">
        <v>1</v>
      </c>
      <c r="Q1033" s="6" t="s">
        <v>2661</v>
      </c>
      <c r="R1033" s="6" t="s">
        <v>2662</v>
      </c>
      <c r="S1033" s="6">
        <v>64</v>
      </c>
      <c r="T1033" s="6" t="s">
        <v>37</v>
      </c>
      <c r="U1033" s="6" t="s">
        <v>38</v>
      </c>
      <c r="V1033" s="6" t="s">
        <v>95</v>
      </c>
      <c r="W1033" s="7">
        <v>80000000</v>
      </c>
      <c r="X1033" s="6">
        <v>1997</v>
      </c>
      <c r="Y1033" s="6">
        <v>570</v>
      </c>
      <c r="Z1033" s="6">
        <v>5.2</v>
      </c>
      <c r="AA1033" s="6">
        <v>1.85</v>
      </c>
      <c r="AB1033" s="6">
        <v>0</v>
      </c>
      <c r="AC1033" s="7">
        <f>Table13[[#This Row],[gross]]-Table13[[#This Row],[budget]]</f>
        <v>12969824</v>
      </c>
    </row>
    <row r="1034" spans="1:29" ht="12.75">
      <c r="A1034" s="6" t="s">
        <v>28</v>
      </c>
      <c r="B1034" s="6" t="s">
        <v>935</v>
      </c>
      <c r="C1034" s="6">
        <v>135</v>
      </c>
      <c r="D1034" s="6">
        <v>85</v>
      </c>
      <c r="E1034" s="6">
        <v>42</v>
      </c>
      <c r="F1034" s="6">
        <v>586</v>
      </c>
      <c r="G1034" s="6" t="s">
        <v>213</v>
      </c>
      <c r="H1034" s="6">
        <v>20000</v>
      </c>
      <c r="I1034" s="7">
        <v>64459316</v>
      </c>
      <c r="J1034" s="6" t="s">
        <v>471</v>
      </c>
      <c r="K1034" s="6" t="s">
        <v>263</v>
      </c>
      <c r="L1034" s="6" t="s">
        <v>936</v>
      </c>
      <c r="M1034" s="6">
        <v>85086</v>
      </c>
      <c r="N1034" s="6">
        <v>35161</v>
      </c>
      <c r="O1034" s="6" t="s">
        <v>937</v>
      </c>
      <c r="P1034" s="6">
        <v>0</v>
      </c>
      <c r="Q1034" s="6" t="s">
        <v>938</v>
      </c>
      <c r="R1034" s="6" t="s">
        <v>939</v>
      </c>
      <c r="S1034" s="6">
        <v>122</v>
      </c>
      <c r="T1034" s="6" t="s">
        <v>37</v>
      </c>
      <c r="U1034" s="6" t="s">
        <v>56</v>
      </c>
      <c r="V1034" s="6" t="s">
        <v>95</v>
      </c>
      <c r="W1034" s="7">
        <v>149000000</v>
      </c>
      <c r="X1034" s="6">
        <v>2006</v>
      </c>
      <c r="Y1034" s="6">
        <v>14000</v>
      </c>
      <c r="Z1034" s="6">
        <v>6.7</v>
      </c>
      <c r="AA1034" s="6">
        <v>1.85</v>
      </c>
      <c r="AB1034" s="6">
        <v>0</v>
      </c>
      <c r="AC1034" s="7">
        <f>Table13[[#This Row],[gross]]-Table13[[#This Row],[budget]]</f>
        <v>-84540684</v>
      </c>
    </row>
    <row r="1035" spans="1:29" ht="12.75">
      <c r="A1035" s="6" t="s">
        <v>747</v>
      </c>
      <c r="B1035" s="6" t="s">
        <v>4345</v>
      </c>
      <c r="C1035" s="6">
        <v>123</v>
      </c>
      <c r="D1035" s="6">
        <v>140</v>
      </c>
      <c r="E1035" s="6">
        <v>23</v>
      </c>
      <c r="F1035" s="6">
        <v>579</v>
      </c>
      <c r="G1035" s="6" t="s">
        <v>270</v>
      </c>
      <c r="H1035" s="6">
        <v>11000</v>
      </c>
      <c r="I1035" s="7">
        <v>13082288</v>
      </c>
      <c r="J1035" s="6" t="s">
        <v>4346</v>
      </c>
      <c r="K1035" s="6" t="s">
        <v>80</v>
      </c>
      <c r="L1035" s="6" t="s">
        <v>4347</v>
      </c>
      <c r="M1035" s="6">
        <v>35565</v>
      </c>
      <c r="N1035" s="6">
        <v>12634</v>
      </c>
      <c r="O1035" s="6" t="s">
        <v>4348</v>
      </c>
      <c r="P1035" s="6">
        <v>1</v>
      </c>
      <c r="Q1035" s="6" t="s">
        <v>4349</v>
      </c>
      <c r="R1035" s="6" t="s">
        <v>4350</v>
      </c>
      <c r="S1035" s="6">
        <v>247</v>
      </c>
      <c r="T1035" s="6" t="s">
        <v>37</v>
      </c>
      <c r="U1035" s="6" t="s">
        <v>56</v>
      </c>
      <c r="V1035" s="6" t="s">
        <v>39</v>
      </c>
      <c r="W1035" s="7">
        <v>60000000</v>
      </c>
      <c r="X1035" s="6">
        <v>2006</v>
      </c>
      <c r="Y1035" s="6">
        <v>779</v>
      </c>
      <c r="Z1035" s="6">
        <v>6.6</v>
      </c>
      <c r="AA1035" s="6">
        <v>2.35</v>
      </c>
      <c r="AB1035" s="6">
        <v>2000</v>
      </c>
      <c r="AC1035" s="7">
        <f>Table13[[#This Row],[gross]]-Table13[[#This Row],[budget]]</f>
        <v>-46917712</v>
      </c>
    </row>
    <row r="1036" spans="1:29" ht="12.75">
      <c r="A1036" s="6" t="s">
        <v>28</v>
      </c>
      <c r="B1036" s="6" t="s">
        <v>3739</v>
      </c>
      <c r="C1036" s="6">
        <v>279</v>
      </c>
      <c r="D1036" s="6">
        <v>105</v>
      </c>
      <c r="E1036" s="6">
        <v>43</v>
      </c>
      <c r="F1036" s="6">
        <v>523</v>
      </c>
      <c r="G1036" s="6" t="s">
        <v>2113</v>
      </c>
      <c r="H1036" s="6">
        <v>10000</v>
      </c>
      <c r="I1036" s="7">
        <v>53846915</v>
      </c>
      <c r="J1036" s="6" t="s">
        <v>3124</v>
      </c>
      <c r="K1036" s="6" t="s">
        <v>166</v>
      </c>
      <c r="L1036" s="6" t="s">
        <v>3740</v>
      </c>
      <c r="M1036" s="6">
        <v>149337</v>
      </c>
      <c r="N1036" s="6">
        <v>11943</v>
      </c>
      <c r="O1036" s="6" t="s">
        <v>3741</v>
      </c>
      <c r="P1036" s="6">
        <v>0</v>
      </c>
      <c r="Q1036" s="6" t="s">
        <v>3742</v>
      </c>
      <c r="R1036" s="6" t="s">
        <v>3743</v>
      </c>
      <c r="S1036" s="6">
        <v>221</v>
      </c>
      <c r="T1036" s="6" t="s">
        <v>37</v>
      </c>
      <c r="U1036" s="6" t="s">
        <v>38</v>
      </c>
      <c r="V1036" s="6" t="s">
        <v>585</v>
      </c>
      <c r="W1036" s="7">
        <v>50100000</v>
      </c>
      <c r="X1036" s="6">
        <v>2015</v>
      </c>
      <c r="Y1036" s="6">
        <v>806</v>
      </c>
      <c r="Z1036" s="6">
        <v>6.6</v>
      </c>
      <c r="AA1036" s="6">
        <v>1.85</v>
      </c>
      <c r="AB1036" s="6">
        <v>23000</v>
      </c>
      <c r="AC1036" s="7">
        <f>Table13[[#This Row],[gross]]-Table13[[#This Row],[budget]]</f>
        <v>3746915</v>
      </c>
    </row>
    <row r="1037" spans="1:29" ht="12.75">
      <c r="A1037" s="6" t="s">
        <v>28</v>
      </c>
      <c r="B1037" s="6" t="s">
        <v>20827</v>
      </c>
      <c r="C1037" s="6">
        <v>16</v>
      </c>
      <c r="D1037" s="6">
        <v>84</v>
      </c>
      <c r="E1037" s="6">
        <v>11</v>
      </c>
      <c r="F1037" s="6">
        <v>249</v>
      </c>
      <c r="G1037" s="6" t="s">
        <v>19342</v>
      </c>
      <c r="H1037" s="6">
        <v>489</v>
      </c>
      <c r="I1037" s="7">
        <v>6026908</v>
      </c>
      <c r="J1037" s="6" t="s">
        <v>2527</v>
      </c>
      <c r="K1037" s="6" t="s">
        <v>9577</v>
      </c>
      <c r="L1037" s="6" t="s">
        <v>20828</v>
      </c>
      <c r="M1037" s="6">
        <v>536</v>
      </c>
      <c r="N1037" s="6">
        <v>2196</v>
      </c>
      <c r="O1037" s="6" t="s">
        <v>20829</v>
      </c>
      <c r="P1037" s="6">
        <v>0</v>
      </c>
      <c r="Q1037" s="6" t="s">
        <v>20830</v>
      </c>
      <c r="R1037" s="6" t="s">
        <v>20831</v>
      </c>
      <c r="S1037" s="6">
        <v>13</v>
      </c>
      <c r="T1037" s="6" t="s">
        <v>37</v>
      </c>
      <c r="U1037" s="6" t="s">
        <v>38</v>
      </c>
      <c r="V1037" s="6" t="s">
        <v>585</v>
      </c>
      <c r="W1037" s="7">
        <v>2000000</v>
      </c>
      <c r="X1037" s="6">
        <v>1999</v>
      </c>
      <c r="Y1037" s="6">
        <v>469</v>
      </c>
      <c r="Z1037" s="6">
        <v>4.3</v>
      </c>
      <c r="AB1037" s="6">
        <v>43</v>
      </c>
      <c r="AC1037" s="7">
        <f>Table13[[#This Row],[gross]]-Table13[[#This Row],[budget]]</f>
        <v>4026908</v>
      </c>
    </row>
    <row r="1038" spans="1:29" ht="12.75">
      <c r="A1038" s="6" t="s">
        <v>28</v>
      </c>
      <c r="B1038" s="6" t="s">
        <v>3136</v>
      </c>
      <c r="C1038" s="6">
        <v>176</v>
      </c>
      <c r="D1038" s="6">
        <v>112</v>
      </c>
      <c r="E1038" s="6">
        <v>72</v>
      </c>
      <c r="F1038" s="6">
        <v>715</v>
      </c>
      <c r="G1038" s="6" t="s">
        <v>390</v>
      </c>
      <c r="H1038" s="6">
        <v>11000</v>
      </c>
      <c r="I1038" s="7">
        <v>70224196</v>
      </c>
      <c r="J1038" s="6" t="s">
        <v>3213</v>
      </c>
      <c r="K1038" s="6" t="s">
        <v>660</v>
      </c>
      <c r="L1038" s="6" t="s">
        <v>3214</v>
      </c>
      <c r="M1038" s="6">
        <v>59352</v>
      </c>
      <c r="N1038" s="6">
        <v>13827</v>
      </c>
      <c r="O1038" s="6" t="s">
        <v>3215</v>
      </c>
      <c r="P1038" s="6">
        <v>0</v>
      </c>
      <c r="Q1038" s="6" t="s">
        <v>3216</v>
      </c>
      <c r="R1038" s="6" t="s">
        <v>3217</v>
      </c>
      <c r="S1038" s="6">
        <v>138</v>
      </c>
      <c r="T1038" s="6" t="s">
        <v>37</v>
      </c>
      <c r="U1038" s="6" t="s">
        <v>38</v>
      </c>
      <c r="V1038" s="6" t="s">
        <v>39</v>
      </c>
      <c r="W1038" s="7">
        <v>70000000</v>
      </c>
      <c r="X1038" s="6">
        <v>2008</v>
      </c>
      <c r="Y1038" s="6">
        <v>1000</v>
      </c>
      <c r="Z1038" s="6">
        <v>5.6</v>
      </c>
      <c r="AA1038" s="6">
        <v>2.35</v>
      </c>
      <c r="AB1038" s="6">
        <v>0</v>
      </c>
      <c r="AC1038" s="7">
        <f>Table13[[#This Row],[gross]]-Table13[[#This Row],[budget]]</f>
        <v>224196</v>
      </c>
    </row>
    <row r="1039" spans="1:29" ht="12.75">
      <c r="A1039" s="6" t="s">
        <v>28</v>
      </c>
      <c r="B1039" s="6" t="s">
        <v>10098</v>
      </c>
      <c r="C1039" s="6">
        <v>60</v>
      </c>
      <c r="D1039" s="6">
        <v>107</v>
      </c>
      <c r="E1039" s="6">
        <v>71</v>
      </c>
      <c r="F1039" s="6">
        <v>304</v>
      </c>
      <c r="G1039" s="6" t="s">
        <v>4528</v>
      </c>
      <c r="H1039" s="6">
        <v>967</v>
      </c>
      <c r="I1039" s="7">
        <v>80000000</v>
      </c>
      <c r="J1039" s="6" t="s">
        <v>7837</v>
      </c>
      <c r="K1039" s="6" t="s">
        <v>4195</v>
      </c>
      <c r="L1039" s="6" t="s">
        <v>10099</v>
      </c>
      <c r="M1039" s="6">
        <v>51459</v>
      </c>
      <c r="N1039" s="6">
        <v>1962</v>
      </c>
      <c r="O1039" s="6" t="s">
        <v>10100</v>
      </c>
      <c r="P1039" s="6">
        <v>0</v>
      </c>
      <c r="Q1039" s="6" t="s">
        <v>10101</v>
      </c>
      <c r="R1039" s="6" t="s">
        <v>10102</v>
      </c>
      <c r="S1039" s="6">
        <v>113</v>
      </c>
      <c r="T1039" s="6" t="s">
        <v>37</v>
      </c>
      <c r="U1039" s="6" t="s">
        <v>38</v>
      </c>
      <c r="V1039" s="6" t="s">
        <v>95</v>
      </c>
      <c r="W1039" s="7">
        <v>8200000</v>
      </c>
      <c r="X1039" s="6">
        <v>1984</v>
      </c>
      <c r="Y1039" s="6">
        <v>455</v>
      </c>
      <c r="Z1039" s="6">
        <v>6.5</v>
      </c>
      <c r="AA1039" s="6">
        <v>1.85</v>
      </c>
      <c r="AB1039" s="6">
        <v>0</v>
      </c>
      <c r="AC1039" s="7">
        <f>Table13[[#This Row],[gross]]-Table13[[#This Row],[budget]]</f>
        <v>71800000</v>
      </c>
    </row>
    <row r="1040" spans="1:29" ht="12.75">
      <c r="A1040" s="6" t="s">
        <v>28</v>
      </c>
      <c r="B1040" s="6" t="s">
        <v>22114</v>
      </c>
      <c r="C1040" s="6">
        <v>115</v>
      </c>
      <c r="D1040" s="6">
        <v>88</v>
      </c>
      <c r="E1040" s="6">
        <v>15</v>
      </c>
      <c r="F1040" s="6">
        <v>567</v>
      </c>
      <c r="G1040" s="6" t="s">
        <v>9682</v>
      </c>
      <c r="H1040" s="6">
        <v>938</v>
      </c>
      <c r="I1040" s="7">
        <v>1243961</v>
      </c>
      <c r="J1040" s="6" t="s">
        <v>1671</v>
      </c>
      <c r="K1040" s="6" t="s">
        <v>10946</v>
      </c>
      <c r="L1040" s="6" t="s">
        <v>22115</v>
      </c>
      <c r="M1040" s="6">
        <v>13421</v>
      </c>
      <c r="N1040" s="6">
        <v>3770</v>
      </c>
      <c r="O1040" s="6" t="s">
        <v>11278</v>
      </c>
      <c r="P1040" s="6">
        <v>0</v>
      </c>
      <c r="Q1040" s="6" t="s">
        <v>22116</v>
      </c>
      <c r="R1040" s="6" t="s">
        <v>22117</v>
      </c>
      <c r="S1040" s="6">
        <v>34</v>
      </c>
      <c r="T1040" s="6" t="s">
        <v>37</v>
      </c>
      <c r="U1040" s="6" t="s">
        <v>38</v>
      </c>
      <c r="V1040" s="6" t="s">
        <v>585</v>
      </c>
      <c r="W1040" s="7">
        <v>850000</v>
      </c>
      <c r="X1040" s="6">
        <v>2012</v>
      </c>
      <c r="Y1040" s="6">
        <v>904</v>
      </c>
      <c r="Z1040" s="6">
        <v>6</v>
      </c>
      <c r="AA1040" s="6">
        <v>2.35</v>
      </c>
      <c r="AB1040" s="6">
        <v>0</v>
      </c>
      <c r="AC1040" s="7">
        <f>Table13[[#This Row],[gross]]-Table13[[#This Row],[budget]]</f>
        <v>393961</v>
      </c>
    </row>
    <row r="1041" spans="1:29" ht="12.75">
      <c r="A1041" s="6" t="s">
        <v>28</v>
      </c>
      <c r="B1041" s="6" t="s">
        <v>14767</v>
      </c>
      <c r="C1041" s="6">
        <v>43</v>
      </c>
      <c r="D1041" s="6">
        <v>145</v>
      </c>
      <c r="E1041" s="6">
        <v>0</v>
      </c>
      <c r="F1041" s="6">
        <v>280</v>
      </c>
      <c r="G1041" s="6" t="s">
        <v>7012</v>
      </c>
      <c r="H1041" s="6">
        <v>639</v>
      </c>
      <c r="I1041" s="7">
        <v>5669081</v>
      </c>
      <c r="J1041" s="6" t="s">
        <v>1961</v>
      </c>
      <c r="K1041" s="6" t="s">
        <v>14768</v>
      </c>
      <c r="L1041" s="6" t="s">
        <v>14769</v>
      </c>
      <c r="M1041" s="6">
        <v>3665</v>
      </c>
      <c r="N1041" s="6">
        <v>1807</v>
      </c>
      <c r="O1041" s="6" t="s">
        <v>13828</v>
      </c>
      <c r="P1041" s="6">
        <v>1</v>
      </c>
      <c r="Q1041" s="6" t="s">
        <v>14770</v>
      </c>
      <c r="R1041" s="6" t="s">
        <v>14771</v>
      </c>
      <c r="S1041" s="6">
        <v>57</v>
      </c>
      <c r="T1041" s="6" t="s">
        <v>2778</v>
      </c>
      <c r="U1041" s="6" t="s">
        <v>2913</v>
      </c>
      <c r="V1041" s="6" t="s">
        <v>585</v>
      </c>
      <c r="W1041" s="7">
        <v>10818775</v>
      </c>
      <c r="X1041" s="6">
        <v>2012</v>
      </c>
      <c r="Y1041" s="6">
        <v>377</v>
      </c>
      <c r="Z1041" s="6">
        <v>6.6</v>
      </c>
      <c r="AA1041" s="6">
        <v>2.35</v>
      </c>
      <c r="AB1041" s="6">
        <v>0</v>
      </c>
      <c r="AC1041" s="7">
        <f>Table13[[#This Row],[gross]]-Table13[[#This Row],[budget]]</f>
        <v>-5149694</v>
      </c>
    </row>
    <row r="1042" spans="1:29" ht="12.75">
      <c r="A1042" s="6" t="s">
        <v>28</v>
      </c>
      <c r="B1042" s="6" t="s">
        <v>79</v>
      </c>
      <c r="C1042" s="6">
        <v>113</v>
      </c>
      <c r="D1042" s="6">
        <v>137</v>
      </c>
      <c r="E1042" s="6">
        <v>0</v>
      </c>
      <c r="F1042" s="6">
        <v>432</v>
      </c>
      <c r="G1042" s="6" t="s">
        <v>1639</v>
      </c>
      <c r="H1042" s="6">
        <v>24000</v>
      </c>
      <c r="I1042" s="7">
        <v>35168395</v>
      </c>
      <c r="J1042" s="6" t="s">
        <v>4915</v>
      </c>
      <c r="K1042" s="6" t="s">
        <v>82</v>
      </c>
      <c r="L1042" s="6" t="s">
        <v>5304</v>
      </c>
      <c r="M1042" s="6">
        <v>26034</v>
      </c>
      <c r="N1042" s="6">
        <v>25469</v>
      </c>
      <c r="O1042" s="6" t="s">
        <v>5305</v>
      </c>
      <c r="P1042" s="6">
        <v>0</v>
      </c>
      <c r="Q1042" s="6" t="s">
        <v>5306</v>
      </c>
      <c r="R1042" s="6" t="s">
        <v>5307</v>
      </c>
      <c r="S1042" s="6">
        <v>226</v>
      </c>
      <c r="T1042" s="6" t="s">
        <v>37</v>
      </c>
      <c r="U1042" s="6" t="s">
        <v>38</v>
      </c>
      <c r="V1042" s="6" t="s">
        <v>39</v>
      </c>
      <c r="W1042" s="7">
        <v>50000000</v>
      </c>
      <c r="X1042" s="6">
        <v>1999</v>
      </c>
      <c r="Y1042" s="6">
        <v>743</v>
      </c>
      <c r="Z1042" s="6">
        <v>6.5</v>
      </c>
      <c r="AA1042" s="6">
        <v>2.35</v>
      </c>
      <c r="AB1042" s="6">
        <v>0</v>
      </c>
      <c r="AC1042" s="7">
        <f>Table13[[#This Row],[gross]]-Table13[[#This Row],[budget]]</f>
        <v>-14831605</v>
      </c>
    </row>
    <row r="1043" spans="1:29" ht="12.75">
      <c r="A1043" s="6" t="s">
        <v>28</v>
      </c>
      <c r="B1043" s="6" t="s">
        <v>11224</v>
      </c>
      <c r="C1043" s="6">
        <v>144</v>
      </c>
      <c r="D1043" s="6">
        <v>86</v>
      </c>
      <c r="E1043" s="6">
        <v>378</v>
      </c>
      <c r="F1043" s="6">
        <v>783</v>
      </c>
      <c r="G1043" s="6" t="s">
        <v>1802</v>
      </c>
      <c r="H1043" s="6">
        <v>957</v>
      </c>
      <c r="I1043" s="7">
        <v>5542025</v>
      </c>
      <c r="J1043" s="6" t="s">
        <v>1671</v>
      </c>
      <c r="K1043" s="6" t="s">
        <v>1010</v>
      </c>
      <c r="L1043" s="6" t="s">
        <v>14276</v>
      </c>
      <c r="M1043" s="6">
        <v>12197</v>
      </c>
      <c r="N1043" s="6">
        <v>3535</v>
      </c>
      <c r="O1043" s="6" t="s">
        <v>972</v>
      </c>
      <c r="P1043" s="6">
        <v>0</v>
      </c>
      <c r="Q1043" s="6" t="s">
        <v>14277</v>
      </c>
      <c r="R1043" s="6" t="s">
        <v>14278</v>
      </c>
      <c r="S1043" s="6">
        <v>150</v>
      </c>
      <c r="T1043" s="6" t="s">
        <v>37</v>
      </c>
      <c r="U1043" s="6" t="s">
        <v>38</v>
      </c>
      <c r="V1043" s="6" t="s">
        <v>39</v>
      </c>
      <c r="W1043" s="7">
        <v>12000000</v>
      </c>
      <c r="X1043" s="6">
        <v>2006</v>
      </c>
      <c r="Y1043" s="6">
        <v>925</v>
      </c>
      <c r="Z1043" s="6">
        <v>6.3</v>
      </c>
      <c r="AA1043" s="6">
        <v>1.85</v>
      </c>
      <c r="AB1043" s="6">
        <v>650</v>
      </c>
      <c r="AC1043" s="7">
        <f>Table13[[#This Row],[gross]]-Table13[[#This Row],[budget]]</f>
        <v>-6457975</v>
      </c>
    </row>
    <row r="1044" spans="1:29" ht="12.75">
      <c r="A1044" s="6" t="s">
        <v>28</v>
      </c>
      <c r="B1044" s="6" t="s">
        <v>6142</v>
      </c>
      <c r="C1044" s="6">
        <v>112</v>
      </c>
      <c r="D1044" s="6">
        <v>127</v>
      </c>
      <c r="E1044" s="6">
        <v>46</v>
      </c>
      <c r="F1044" s="6">
        <v>244</v>
      </c>
      <c r="G1044" s="6" t="s">
        <v>8902</v>
      </c>
      <c r="H1044" s="6">
        <v>844</v>
      </c>
      <c r="I1044" s="7">
        <v>62300000</v>
      </c>
      <c r="J1044" s="6" t="s">
        <v>50</v>
      </c>
      <c r="K1044" s="6" t="s">
        <v>955</v>
      </c>
      <c r="L1044" s="6" t="s">
        <v>8903</v>
      </c>
      <c r="M1044" s="6">
        <v>72085</v>
      </c>
      <c r="N1044" s="6">
        <v>2118</v>
      </c>
      <c r="O1044" s="6" t="s">
        <v>1093</v>
      </c>
      <c r="P1044" s="6">
        <v>1</v>
      </c>
      <c r="Q1044" s="6" t="s">
        <v>8904</v>
      </c>
      <c r="R1044" s="6" t="s">
        <v>8905</v>
      </c>
      <c r="S1044" s="6">
        <v>263</v>
      </c>
      <c r="T1044" s="6" t="s">
        <v>37</v>
      </c>
      <c r="U1044" s="6" t="s">
        <v>56</v>
      </c>
      <c r="V1044" s="6" t="s">
        <v>95</v>
      </c>
      <c r="W1044" s="7">
        <v>28000000</v>
      </c>
      <c r="X1044" s="6">
        <v>1981</v>
      </c>
      <c r="Y1044" s="6">
        <v>402</v>
      </c>
      <c r="Z1044" s="6">
        <v>6.8</v>
      </c>
      <c r="AA1044" s="6">
        <v>2.35</v>
      </c>
      <c r="AB1044" s="6">
        <v>2000</v>
      </c>
      <c r="AC1044" s="7">
        <f>Table13[[#This Row],[gross]]-Table13[[#This Row],[budget]]</f>
        <v>34300000</v>
      </c>
    </row>
    <row r="1045" spans="1:29" ht="12.75">
      <c r="A1045" s="6" t="s">
        <v>28</v>
      </c>
      <c r="B1045" s="6" t="s">
        <v>6417</v>
      </c>
      <c r="C1045" s="6">
        <v>253</v>
      </c>
      <c r="D1045" s="6">
        <v>118</v>
      </c>
      <c r="E1045" s="6">
        <v>89</v>
      </c>
      <c r="F1045" s="6">
        <v>344</v>
      </c>
      <c r="G1045" s="6" t="s">
        <v>622</v>
      </c>
      <c r="H1045" s="6">
        <v>15000</v>
      </c>
      <c r="I1045" s="7">
        <v>62877175</v>
      </c>
      <c r="J1045" s="6" t="s">
        <v>1415</v>
      </c>
      <c r="K1045" s="6" t="s">
        <v>290</v>
      </c>
      <c r="L1045" s="6" t="s">
        <v>8222</v>
      </c>
      <c r="M1045" s="6">
        <v>217507</v>
      </c>
      <c r="N1045" s="6">
        <v>16758</v>
      </c>
      <c r="O1045" s="6" t="s">
        <v>8223</v>
      </c>
      <c r="P1045" s="6">
        <v>1</v>
      </c>
      <c r="Q1045" s="6" t="s">
        <v>8224</v>
      </c>
      <c r="R1045" s="6" t="s">
        <v>8225</v>
      </c>
      <c r="S1045" s="6">
        <v>325</v>
      </c>
      <c r="T1045" s="6" t="s">
        <v>37</v>
      </c>
      <c r="U1045" s="6" t="s">
        <v>38</v>
      </c>
      <c r="V1045" s="6" t="s">
        <v>585</v>
      </c>
      <c r="W1045" s="7">
        <v>30000000</v>
      </c>
      <c r="X1045" s="6">
        <v>2008</v>
      </c>
      <c r="Y1045" s="6">
        <v>975</v>
      </c>
      <c r="Z1045" s="6">
        <v>7.2</v>
      </c>
      <c r="AA1045" s="6">
        <v>1.85</v>
      </c>
      <c r="AB1045" s="6">
        <v>0</v>
      </c>
      <c r="AC1045" s="7">
        <f>Table13[[#This Row],[gross]]-Table13[[#This Row],[budget]]</f>
        <v>32877175</v>
      </c>
    </row>
    <row r="1046" spans="1:29" ht="12.75">
      <c r="A1046" s="6" t="s">
        <v>28</v>
      </c>
      <c r="B1046" s="6" t="s">
        <v>7687</v>
      </c>
      <c r="C1046" s="6">
        <v>95</v>
      </c>
      <c r="D1046" s="6">
        <v>93</v>
      </c>
      <c r="E1046" s="6">
        <v>31</v>
      </c>
      <c r="F1046" s="6">
        <v>57</v>
      </c>
      <c r="G1046" s="6" t="s">
        <v>9188</v>
      </c>
      <c r="H1046" s="6">
        <v>783</v>
      </c>
      <c r="I1046" s="7">
        <v>5204007</v>
      </c>
      <c r="J1046" s="6" t="s">
        <v>422</v>
      </c>
      <c r="K1046" s="6" t="s">
        <v>3788</v>
      </c>
      <c r="L1046" s="6" t="s">
        <v>9189</v>
      </c>
      <c r="M1046" s="6">
        <v>42876</v>
      </c>
      <c r="N1046" s="6">
        <v>1044</v>
      </c>
      <c r="O1046" s="6" t="s">
        <v>9190</v>
      </c>
      <c r="P1046" s="6">
        <v>2</v>
      </c>
      <c r="Q1046" s="6" t="s">
        <v>9191</v>
      </c>
      <c r="R1046" s="6" t="s">
        <v>9192</v>
      </c>
      <c r="S1046" s="6">
        <v>167</v>
      </c>
      <c r="T1046" s="6" t="s">
        <v>37</v>
      </c>
      <c r="U1046" s="6" t="s">
        <v>56</v>
      </c>
      <c r="V1046" s="6" t="s">
        <v>585</v>
      </c>
      <c r="W1046" s="7">
        <v>28000000</v>
      </c>
      <c r="X1046" s="6">
        <v>2001</v>
      </c>
      <c r="Y1046" s="6">
        <v>132</v>
      </c>
      <c r="Z1046" s="6">
        <v>6.3</v>
      </c>
      <c r="AA1046" s="6">
        <v>2.35</v>
      </c>
      <c r="AB1046" s="6">
        <v>0</v>
      </c>
      <c r="AC1046" s="7">
        <f>Table13[[#This Row],[gross]]-Table13[[#This Row],[budget]]</f>
        <v>-22795993</v>
      </c>
    </row>
    <row r="1047" spans="1:29" ht="12.75">
      <c r="A1047" s="6" t="s">
        <v>747</v>
      </c>
      <c r="B1047" s="6" t="s">
        <v>435</v>
      </c>
      <c r="C1047" s="6">
        <v>149</v>
      </c>
      <c r="D1047" s="6">
        <v>142</v>
      </c>
      <c r="E1047" s="6">
        <v>0</v>
      </c>
      <c r="F1047" s="6">
        <v>194</v>
      </c>
      <c r="G1047" s="6" t="s">
        <v>4561</v>
      </c>
      <c r="H1047" s="6">
        <v>15000</v>
      </c>
      <c r="I1047" s="7">
        <v>329691196</v>
      </c>
      <c r="J1047" s="6" t="s">
        <v>2527</v>
      </c>
      <c r="K1047" s="6" t="s">
        <v>322</v>
      </c>
      <c r="L1047" s="6" t="s">
        <v>4562</v>
      </c>
      <c r="M1047" s="6">
        <v>1251222</v>
      </c>
      <c r="N1047" s="6">
        <v>15700</v>
      </c>
      <c r="O1047" s="6" t="s">
        <v>4563</v>
      </c>
      <c r="P1047" s="6">
        <v>0</v>
      </c>
      <c r="Q1047" s="6" t="s">
        <v>4564</v>
      </c>
      <c r="R1047" s="6" t="s">
        <v>4565</v>
      </c>
      <c r="S1047" s="6">
        <v>1398</v>
      </c>
      <c r="T1047" s="6" t="s">
        <v>37</v>
      </c>
      <c r="U1047" s="6" t="s">
        <v>38</v>
      </c>
      <c r="V1047" s="6" t="s">
        <v>39</v>
      </c>
      <c r="W1047" s="7">
        <v>55000000</v>
      </c>
      <c r="X1047" s="6">
        <v>1994</v>
      </c>
      <c r="Y1047" s="6">
        <v>294</v>
      </c>
      <c r="Z1047" s="6">
        <v>8.8000000000000007</v>
      </c>
      <c r="AA1047" s="6">
        <v>2.35</v>
      </c>
      <c r="AB1047" s="6">
        <v>59000</v>
      </c>
      <c r="AC1047" s="7">
        <f>Table13[[#This Row],[gross]]-Table13[[#This Row],[budget]]</f>
        <v>274691196</v>
      </c>
    </row>
    <row r="1048" spans="1:29" ht="12.75">
      <c r="A1048" s="6" t="s">
        <v>28</v>
      </c>
      <c r="B1048" s="6" t="s">
        <v>19507</v>
      </c>
      <c r="C1048" s="6">
        <v>8</v>
      </c>
      <c r="D1048" s="6">
        <v>100</v>
      </c>
      <c r="E1048" s="6">
        <v>27</v>
      </c>
      <c r="F1048" s="6">
        <v>847</v>
      </c>
      <c r="G1048" s="6" t="s">
        <v>5781</v>
      </c>
      <c r="H1048" s="6">
        <v>1000</v>
      </c>
      <c r="I1048" s="7">
        <v>73678</v>
      </c>
      <c r="J1048" s="6" t="s">
        <v>1961</v>
      </c>
      <c r="K1048" s="6" t="s">
        <v>19508</v>
      </c>
      <c r="L1048" s="6" t="s">
        <v>19509</v>
      </c>
      <c r="M1048" s="6">
        <v>266</v>
      </c>
      <c r="N1048" s="6">
        <v>4374</v>
      </c>
      <c r="O1048" s="6" t="s">
        <v>10214</v>
      </c>
      <c r="P1048" s="6">
        <v>1</v>
      </c>
      <c r="R1048" s="6" t="s">
        <v>19510</v>
      </c>
      <c r="S1048" s="6">
        <v>8</v>
      </c>
      <c r="T1048" s="6" t="s">
        <v>37</v>
      </c>
      <c r="U1048" s="6" t="s">
        <v>38</v>
      </c>
      <c r="V1048" s="6" t="s">
        <v>585</v>
      </c>
      <c r="W1048" s="7">
        <v>3000000</v>
      </c>
      <c r="X1048" s="6">
        <v>2011</v>
      </c>
      <c r="Y1048" s="6">
        <v>902</v>
      </c>
      <c r="Z1048" s="6">
        <v>5.9</v>
      </c>
      <c r="AB1048" s="6">
        <v>348</v>
      </c>
      <c r="AC1048" s="7">
        <f>Table13[[#This Row],[gross]]-Table13[[#This Row],[budget]]</f>
        <v>-2926322</v>
      </c>
    </row>
    <row r="1049" spans="1:29" ht="12.75">
      <c r="A1049" s="6" t="s">
        <v>28</v>
      </c>
      <c r="B1049" s="6" t="s">
        <v>14272</v>
      </c>
      <c r="C1049" s="6">
        <v>58</v>
      </c>
      <c r="D1049" s="6">
        <v>95</v>
      </c>
      <c r="E1049" s="6">
        <v>216</v>
      </c>
      <c r="F1049" s="6">
        <v>968</v>
      </c>
      <c r="G1049" s="6" t="s">
        <v>4472</v>
      </c>
      <c r="H1049" s="6">
        <v>1000</v>
      </c>
      <c r="I1049" s="7">
        <v>6739141</v>
      </c>
      <c r="J1049" s="6" t="s">
        <v>1401</v>
      </c>
      <c r="K1049" s="6" t="s">
        <v>4534</v>
      </c>
      <c r="L1049" s="6" t="s">
        <v>14273</v>
      </c>
      <c r="M1049" s="6">
        <v>23383</v>
      </c>
      <c r="N1049" s="6">
        <v>4755</v>
      </c>
      <c r="O1049" s="6" t="s">
        <v>379</v>
      </c>
      <c r="P1049" s="6">
        <v>0</v>
      </c>
      <c r="Q1049" s="6" t="s">
        <v>14274</v>
      </c>
      <c r="R1049" s="6" t="s">
        <v>14275</v>
      </c>
      <c r="S1049" s="6">
        <v>68</v>
      </c>
      <c r="T1049" s="6" t="s">
        <v>37</v>
      </c>
      <c r="U1049" s="6" t="s">
        <v>370</v>
      </c>
      <c r="V1049" s="6" t="s">
        <v>585</v>
      </c>
      <c r="W1049" s="7">
        <v>8000000</v>
      </c>
      <c r="X1049" s="6">
        <v>1992</v>
      </c>
      <c r="Y1049" s="6">
        <v>1000</v>
      </c>
      <c r="Z1049" s="6">
        <v>5.9</v>
      </c>
      <c r="AA1049" s="6">
        <v>1.85</v>
      </c>
      <c r="AB1049" s="6">
        <v>1000</v>
      </c>
      <c r="AC1049" s="7">
        <f>Table13[[#This Row],[gross]]-Table13[[#This Row],[budget]]</f>
        <v>-1260859</v>
      </c>
    </row>
    <row r="1050" spans="1:29" ht="12.75">
      <c r="A1050" s="6" t="s">
        <v>28</v>
      </c>
      <c r="B1050" s="6" t="s">
        <v>2943</v>
      </c>
      <c r="C1050" s="6">
        <v>123</v>
      </c>
      <c r="D1050" s="6">
        <v>109</v>
      </c>
      <c r="E1050" s="6">
        <v>309</v>
      </c>
      <c r="F1050" s="6">
        <v>482</v>
      </c>
      <c r="G1050" s="6" t="s">
        <v>8230</v>
      </c>
      <c r="H1050" s="6">
        <v>1000</v>
      </c>
      <c r="I1050" s="7">
        <v>74484168</v>
      </c>
      <c r="J1050" s="6" t="s">
        <v>1120</v>
      </c>
      <c r="K1050" s="6" t="s">
        <v>3335</v>
      </c>
      <c r="L1050" s="6" t="s">
        <v>8231</v>
      </c>
      <c r="M1050" s="6">
        <v>109894</v>
      </c>
      <c r="N1050" s="6">
        <v>2740</v>
      </c>
      <c r="O1050" s="6" t="s">
        <v>8232</v>
      </c>
      <c r="P1050" s="6">
        <v>3</v>
      </c>
      <c r="Q1050" s="6" t="s">
        <v>8233</v>
      </c>
      <c r="R1050" s="6" t="s">
        <v>8234</v>
      </c>
      <c r="S1050" s="6">
        <v>340</v>
      </c>
      <c r="T1050" s="6" t="s">
        <v>37</v>
      </c>
      <c r="U1050" s="6" t="s">
        <v>38</v>
      </c>
      <c r="V1050" s="6" t="s">
        <v>585</v>
      </c>
      <c r="W1050" s="7">
        <v>45000000</v>
      </c>
      <c r="X1050" s="6">
        <v>2005</v>
      </c>
      <c r="Y1050" s="6">
        <v>654</v>
      </c>
      <c r="Z1050" s="6">
        <v>6.9</v>
      </c>
      <c r="AA1050" s="6">
        <v>2.35</v>
      </c>
      <c r="AB1050" s="6">
        <v>0</v>
      </c>
      <c r="AC1050" s="7">
        <f>Table13[[#This Row],[gross]]-Table13[[#This Row],[budget]]</f>
        <v>29484168</v>
      </c>
    </row>
    <row r="1051" spans="1:29" ht="12.75">
      <c r="A1051" s="6" t="s">
        <v>28</v>
      </c>
      <c r="B1051" s="6" t="s">
        <v>2599</v>
      </c>
      <c r="C1051" s="6">
        <v>141</v>
      </c>
      <c r="D1051" s="6">
        <v>88</v>
      </c>
      <c r="E1051" s="6">
        <v>91</v>
      </c>
      <c r="F1051" s="6">
        <v>982</v>
      </c>
      <c r="G1051" s="6" t="s">
        <v>1689</v>
      </c>
      <c r="H1051" s="6">
        <v>4000</v>
      </c>
      <c r="I1051" s="7">
        <v>120136047</v>
      </c>
      <c r="J1051" s="6" t="s">
        <v>1415</v>
      </c>
      <c r="K1051" s="6" t="s">
        <v>250</v>
      </c>
      <c r="L1051" s="6" t="s">
        <v>2600</v>
      </c>
      <c r="M1051" s="6">
        <v>48500</v>
      </c>
      <c r="N1051" s="6">
        <v>9913</v>
      </c>
      <c r="O1051" s="6" t="s">
        <v>2601</v>
      </c>
      <c r="P1051" s="6">
        <v>2</v>
      </c>
      <c r="Q1051" s="6" t="s">
        <v>2602</v>
      </c>
      <c r="R1051" s="6" t="s">
        <v>2603</v>
      </c>
      <c r="S1051" s="6">
        <v>124</v>
      </c>
      <c r="T1051" s="6" t="s">
        <v>37</v>
      </c>
      <c r="U1051" s="6" t="s">
        <v>767</v>
      </c>
      <c r="V1051" s="6" t="s">
        <v>39</v>
      </c>
      <c r="W1051" s="7">
        <v>80000000</v>
      </c>
      <c r="X1051" s="6">
        <v>2008</v>
      </c>
      <c r="Y1051" s="6">
        <v>3000</v>
      </c>
      <c r="Z1051" s="6">
        <v>5.6</v>
      </c>
      <c r="AA1051" s="6">
        <v>1.85</v>
      </c>
      <c r="AB1051" s="6">
        <v>0</v>
      </c>
      <c r="AC1051" s="7">
        <f>Table13[[#This Row],[gross]]-Table13[[#This Row],[budget]]</f>
        <v>40136047</v>
      </c>
    </row>
    <row r="1052" spans="1:29" ht="12.75">
      <c r="A1052" s="6" t="s">
        <v>28</v>
      </c>
      <c r="B1052" s="6" t="s">
        <v>18565</v>
      </c>
      <c r="C1052" s="6">
        <v>51</v>
      </c>
      <c r="D1052" s="6">
        <v>110</v>
      </c>
      <c r="E1052" s="6">
        <v>99</v>
      </c>
      <c r="F1052" s="6">
        <v>960</v>
      </c>
      <c r="G1052" s="6" t="s">
        <v>3999</v>
      </c>
      <c r="H1052" s="6">
        <v>4000</v>
      </c>
      <c r="I1052" s="7">
        <v>4301331</v>
      </c>
      <c r="J1052" s="6" t="s">
        <v>2786</v>
      </c>
      <c r="K1052" s="6" t="s">
        <v>493</v>
      </c>
      <c r="L1052" s="6" t="s">
        <v>18566</v>
      </c>
      <c r="M1052" s="6">
        <v>78241</v>
      </c>
      <c r="N1052" s="6">
        <v>7921</v>
      </c>
      <c r="O1052" s="6" t="s">
        <v>2663</v>
      </c>
      <c r="P1052" s="6">
        <v>6</v>
      </c>
      <c r="Q1052" s="6" t="s">
        <v>18567</v>
      </c>
      <c r="R1052" s="6" t="s">
        <v>18568</v>
      </c>
      <c r="S1052" s="6">
        <v>177</v>
      </c>
      <c r="T1052" s="6" t="s">
        <v>37</v>
      </c>
      <c r="U1052" s="6" t="s">
        <v>38</v>
      </c>
      <c r="V1052" s="6" t="s">
        <v>585</v>
      </c>
      <c r="W1052" s="7">
        <v>4000000</v>
      </c>
      <c r="X1052" s="6">
        <v>1995</v>
      </c>
      <c r="Y1052" s="6">
        <v>975</v>
      </c>
      <c r="Z1052" s="6">
        <v>6.7</v>
      </c>
      <c r="AA1052" s="6">
        <v>1.85</v>
      </c>
      <c r="AB1052" s="6">
        <v>0</v>
      </c>
      <c r="AC1052" s="7">
        <f>Table13[[#This Row],[gross]]-Table13[[#This Row],[budget]]</f>
        <v>301331</v>
      </c>
    </row>
    <row r="1053" spans="1:29" ht="12.75">
      <c r="A1053" s="6" t="s">
        <v>28</v>
      </c>
      <c r="B1053" s="6" t="s">
        <v>371</v>
      </c>
      <c r="C1053" s="6">
        <v>84</v>
      </c>
      <c r="D1053" s="6">
        <v>117</v>
      </c>
      <c r="E1053" s="6">
        <v>179</v>
      </c>
      <c r="F1053" s="6">
        <v>239</v>
      </c>
      <c r="G1053" s="6" t="s">
        <v>18219</v>
      </c>
      <c r="H1053" s="6">
        <v>1000</v>
      </c>
      <c r="I1053" s="7">
        <v>52700832</v>
      </c>
      <c r="J1053" s="6" t="s">
        <v>1415</v>
      </c>
      <c r="K1053" s="6" t="s">
        <v>203</v>
      </c>
      <c r="L1053" s="6" t="s">
        <v>18220</v>
      </c>
      <c r="M1053" s="6">
        <v>107923</v>
      </c>
      <c r="N1053" s="6">
        <v>1862</v>
      </c>
      <c r="O1053" s="6" t="s">
        <v>8026</v>
      </c>
      <c r="P1053" s="6">
        <v>4</v>
      </c>
      <c r="Q1053" s="6" t="s">
        <v>18221</v>
      </c>
      <c r="R1053" s="6" t="s">
        <v>18222</v>
      </c>
      <c r="S1053" s="6">
        <v>197</v>
      </c>
      <c r="T1053" s="6" t="s">
        <v>37</v>
      </c>
      <c r="U1053" s="6" t="s">
        <v>56</v>
      </c>
      <c r="V1053" s="6" t="s">
        <v>585</v>
      </c>
      <c r="W1053" s="7">
        <v>4500000</v>
      </c>
      <c r="X1053" s="6">
        <v>1994</v>
      </c>
      <c r="Y1053" s="6">
        <v>398</v>
      </c>
      <c r="Z1053" s="6">
        <v>7.1</v>
      </c>
      <c r="AA1053" s="6">
        <v>1.66</v>
      </c>
      <c r="AB1053" s="6">
        <v>0</v>
      </c>
      <c r="AC1053" s="7">
        <f>Table13[[#This Row],[gross]]-Table13[[#This Row],[budget]]</f>
        <v>48200832</v>
      </c>
    </row>
    <row r="1054" spans="1:29" ht="12.75">
      <c r="A1054" s="6" t="s">
        <v>28</v>
      </c>
      <c r="B1054" s="6" t="s">
        <v>9796</v>
      </c>
      <c r="C1054" s="6">
        <v>161</v>
      </c>
      <c r="D1054" s="6">
        <v>100</v>
      </c>
      <c r="E1054" s="6">
        <v>0</v>
      </c>
      <c r="F1054" s="6">
        <v>303</v>
      </c>
      <c r="G1054" s="6" t="s">
        <v>6360</v>
      </c>
      <c r="H1054" s="6">
        <v>11000</v>
      </c>
      <c r="I1054" s="7">
        <v>13103828</v>
      </c>
      <c r="J1054" s="6" t="s">
        <v>2125</v>
      </c>
      <c r="K1054" s="6" t="s">
        <v>660</v>
      </c>
      <c r="L1054" s="6" t="s">
        <v>14608</v>
      </c>
      <c r="M1054" s="6">
        <v>59982</v>
      </c>
      <c r="N1054" s="6">
        <v>12237</v>
      </c>
      <c r="O1054" s="6" t="s">
        <v>4890</v>
      </c>
      <c r="P1054" s="6">
        <v>0</v>
      </c>
      <c r="Q1054" s="6" t="s">
        <v>14609</v>
      </c>
      <c r="R1054" s="6" t="s">
        <v>14610</v>
      </c>
      <c r="S1054" s="6">
        <v>463</v>
      </c>
      <c r="T1054" s="6" t="s">
        <v>37</v>
      </c>
      <c r="U1054" s="6" t="s">
        <v>38</v>
      </c>
      <c r="V1054" s="6" t="s">
        <v>585</v>
      </c>
      <c r="W1054" s="7">
        <v>11000000</v>
      </c>
      <c r="X1054" s="6">
        <v>2001</v>
      </c>
      <c r="Y1054" s="6">
        <v>472</v>
      </c>
      <c r="Z1054" s="6">
        <v>7.3</v>
      </c>
      <c r="AA1054" s="6">
        <v>1.85</v>
      </c>
      <c r="AB1054" s="6">
        <v>5000</v>
      </c>
      <c r="AC1054" s="7">
        <f>Table13[[#This Row],[gross]]-Table13[[#This Row],[budget]]</f>
        <v>2103828</v>
      </c>
    </row>
    <row r="1055" spans="1:29" ht="12.75">
      <c r="A1055" s="6" t="s">
        <v>747</v>
      </c>
      <c r="B1055" s="6" t="s">
        <v>255</v>
      </c>
      <c r="C1055" s="6">
        <v>370</v>
      </c>
      <c r="D1055" s="6">
        <v>87</v>
      </c>
      <c r="E1055" s="6">
        <v>13000</v>
      </c>
      <c r="F1055" s="6">
        <v>787</v>
      </c>
      <c r="G1055" s="6" t="s">
        <v>1802</v>
      </c>
      <c r="H1055" s="6">
        <v>940</v>
      </c>
      <c r="I1055" s="7">
        <v>35287788</v>
      </c>
      <c r="J1055" s="6" t="s">
        <v>6929</v>
      </c>
      <c r="K1055" s="6" t="s">
        <v>3260</v>
      </c>
      <c r="L1055" s="6" t="s">
        <v>6930</v>
      </c>
      <c r="M1055" s="6">
        <v>73886</v>
      </c>
      <c r="N1055" s="6">
        <v>4774</v>
      </c>
      <c r="O1055" s="6" t="s">
        <v>6931</v>
      </c>
      <c r="P1055" s="6">
        <v>0</v>
      </c>
      <c r="Q1055" s="6" t="s">
        <v>6932</v>
      </c>
      <c r="R1055" s="6" t="s">
        <v>6933</v>
      </c>
      <c r="S1055" s="6">
        <v>165</v>
      </c>
      <c r="T1055" s="6" t="s">
        <v>37</v>
      </c>
      <c r="U1055" s="6" t="s">
        <v>38</v>
      </c>
      <c r="V1055" s="6" t="s">
        <v>95</v>
      </c>
      <c r="W1055" s="7">
        <v>39000000</v>
      </c>
      <c r="X1055" s="6">
        <v>2012</v>
      </c>
      <c r="Y1055" s="6">
        <v>925</v>
      </c>
      <c r="Z1055" s="6">
        <v>7</v>
      </c>
      <c r="AA1055" s="6">
        <v>1.85</v>
      </c>
      <c r="AB1055" s="6">
        <v>25000</v>
      </c>
      <c r="AC1055" s="7">
        <f>Table13[[#This Row],[gross]]-Table13[[#This Row],[budget]]</f>
        <v>-3712212</v>
      </c>
    </row>
    <row r="1056" spans="1:29" ht="12.75">
      <c r="A1056" s="6" t="s">
        <v>28</v>
      </c>
      <c r="B1056" s="6" t="s">
        <v>19638</v>
      </c>
      <c r="C1056" s="6">
        <v>73</v>
      </c>
      <c r="D1056" s="6">
        <v>93</v>
      </c>
      <c r="E1056" s="6">
        <v>4</v>
      </c>
      <c r="F1056" s="6">
        <v>394</v>
      </c>
      <c r="G1056" s="6" t="s">
        <v>5077</v>
      </c>
      <c r="H1056" s="6">
        <v>875</v>
      </c>
      <c r="I1056" s="7">
        <v>100675</v>
      </c>
      <c r="J1056" s="6" t="s">
        <v>67</v>
      </c>
      <c r="K1056" s="6" t="s">
        <v>19639</v>
      </c>
      <c r="L1056" s="6" t="s">
        <v>19640</v>
      </c>
      <c r="M1056" s="6">
        <v>5695</v>
      </c>
      <c r="N1056" s="6">
        <v>2305</v>
      </c>
      <c r="O1056" s="6" t="s">
        <v>19641</v>
      </c>
      <c r="P1056" s="6">
        <v>0</v>
      </c>
      <c r="Q1056" s="6" t="s">
        <v>19642</v>
      </c>
      <c r="R1056" s="6" t="s">
        <v>19643</v>
      </c>
      <c r="S1056" s="6">
        <v>23</v>
      </c>
      <c r="T1056" s="6" t="s">
        <v>37</v>
      </c>
      <c r="U1056" s="6" t="s">
        <v>38</v>
      </c>
      <c r="V1056" s="6" t="s">
        <v>39</v>
      </c>
      <c r="W1056" s="7">
        <v>3000000</v>
      </c>
      <c r="X1056" s="6">
        <v>2010</v>
      </c>
      <c r="Y1056" s="6">
        <v>412</v>
      </c>
      <c r="Z1056" s="6">
        <v>6.4</v>
      </c>
      <c r="AB1056" s="6">
        <v>0</v>
      </c>
      <c r="AC1056" s="7">
        <f>Table13[[#This Row],[gross]]-Table13[[#This Row],[budget]]</f>
        <v>-2899325</v>
      </c>
    </row>
    <row r="1057" spans="1:29" ht="12.75">
      <c r="A1057" s="6" t="s">
        <v>28</v>
      </c>
      <c r="B1057" s="6" t="s">
        <v>2042</v>
      </c>
      <c r="C1057" s="6">
        <v>129</v>
      </c>
      <c r="D1057" s="6">
        <v>97</v>
      </c>
      <c r="E1057" s="6">
        <v>70</v>
      </c>
      <c r="F1057" s="6">
        <v>512</v>
      </c>
      <c r="G1057" s="6" t="s">
        <v>9217</v>
      </c>
      <c r="H1057" s="6">
        <v>2000</v>
      </c>
      <c r="I1057" s="7">
        <v>110222438</v>
      </c>
      <c r="J1057" s="6" t="s">
        <v>9218</v>
      </c>
      <c r="K1057" s="6" t="s">
        <v>1734</v>
      </c>
      <c r="L1057" s="6" t="s">
        <v>9219</v>
      </c>
      <c r="M1057" s="6">
        <v>96693</v>
      </c>
      <c r="N1057" s="6">
        <v>3984</v>
      </c>
      <c r="O1057" s="6" t="s">
        <v>4463</v>
      </c>
      <c r="P1057" s="6">
        <v>2</v>
      </c>
      <c r="Q1057" s="6" t="s">
        <v>9220</v>
      </c>
      <c r="R1057" s="6" t="s">
        <v>9221</v>
      </c>
      <c r="S1057" s="6">
        <v>271</v>
      </c>
      <c r="T1057" s="6" t="s">
        <v>37</v>
      </c>
      <c r="U1057" s="6" t="s">
        <v>38</v>
      </c>
      <c r="V1057" s="6" t="s">
        <v>95</v>
      </c>
      <c r="W1057" s="7">
        <v>26000000</v>
      </c>
      <c r="X1057" s="6">
        <v>2003</v>
      </c>
      <c r="Y1057" s="6">
        <v>528</v>
      </c>
      <c r="Z1057" s="6">
        <v>6.1</v>
      </c>
      <c r="AA1057" s="6">
        <v>1.85</v>
      </c>
      <c r="AB1057" s="6">
        <v>0</v>
      </c>
      <c r="AC1057" s="7">
        <f>Table13[[#This Row],[gross]]-Table13[[#This Row],[budget]]</f>
        <v>84222438</v>
      </c>
    </row>
    <row r="1058" spans="1:29" ht="12.75">
      <c r="A1058" s="6" t="s">
        <v>28</v>
      </c>
      <c r="B1058" s="6" t="s">
        <v>12989</v>
      </c>
      <c r="C1058" s="6">
        <v>97</v>
      </c>
      <c r="D1058" s="6">
        <v>87</v>
      </c>
      <c r="E1058" s="6">
        <v>374</v>
      </c>
      <c r="F1058" s="6">
        <v>484</v>
      </c>
      <c r="G1058" s="6" t="s">
        <v>12268</v>
      </c>
      <c r="H1058" s="6">
        <v>826</v>
      </c>
      <c r="I1058" s="7">
        <v>14249005</v>
      </c>
      <c r="J1058" s="6" t="s">
        <v>1671</v>
      </c>
      <c r="K1058" s="6" t="s">
        <v>904</v>
      </c>
      <c r="L1058" s="6" t="s">
        <v>12990</v>
      </c>
      <c r="M1058" s="6">
        <v>39788</v>
      </c>
      <c r="N1058" s="6">
        <v>2689</v>
      </c>
      <c r="O1058" s="6" t="s">
        <v>10596</v>
      </c>
      <c r="P1058" s="6">
        <v>1</v>
      </c>
      <c r="Q1058" s="6" t="s">
        <v>12991</v>
      </c>
      <c r="R1058" s="6" t="s">
        <v>12992</v>
      </c>
      <c r="S1058" s="6">
        <v>619</v>
      </c>
      <c r="T1058" s="6" t="s">
        <v>37</v>
      </c>
      <c r="U1058" s="6" t="s">
        <v>38</v>
      </c>
      <c r="V1058" s="6" t="s">
        <v>585</v>
      </c>
      <c r="W1058" s="7">
        <v>15000000</v>
      </c>
      <c r="X1058" s="6">
        <v>2001</v>
      </c>
      <c r="Y1058" s="6">
        <v>503</v>
      </c>
      <c r="Z1058" s="6">
        <v>4.5</v>
      </c>
      <c r="AA1058" s="6">
        <v>1.85</v>
      </c>
      <c r="AB1058" s="6">
        <v>0</v>
      </c>
      <c r="AC1058" s="7">
        <f>Table13[[#This Row],[gross]]-Table13[[#This Row],[budget]]</f>
        <v>-750995</v>
      </c>
    </row>
    <row r="1059" spans="1:29" ht="12.75">
      <c r="A1059" s="6" t="s">
        <v>28</v>
      </c>
      <c r="B1059" s="6" t="s">
        <v>7687</v>
      </c>
      <c r="C1059" s="6">
        <v>273</v>
      </c>
      <c r="D1059" s="6">
        <v>97</v>
      </c>
      <c r="E1059" s="6">
        <v>31</v>
      </c>
      <c r="F1059" s="6">
        <v>662</v>
      </c>
      <c r="G1059" s="6" t="s">
        <v>9425</v>
      </c>
      <c r="H1059" s="6">
        <v>918</v>
      </c>
      <c r="I1059" s="7">
        <v>82163317</v>
      </c>
      <c r="J1059" s="6" t="s">
        <v>4904</v>
      </c>
      <c r="K1059" s="6" t="s">
        <v>9426</v>
      </c>
      <c r="L1059" s="6" t="s">
        <v>9427</v>
      </c>
      <c r="M1059" s="6">
        <v>89101</v>
      </c>
      <c r="N1059" s="6">
        <v>4692</v>
      </c>
      <c r="O1059" s="6" t="s">
        <v>756</v>
      </c>
      <c r="P1059" s="6">
        <v>0</v>
      </c>
      <c r="Q1059" s="6" t="s">
        <v>9428</v>
      </c>
      <c r="R1059" s="6" t="s">
        <v>9429</v>
      </c>
      <c r="S1059" s="6">
        <v>885</v>
      </c>
      <c r="T1059" s="6" t="s">
        <v>37</v>
      </c>
      <c r="U1059" s="6" t="s">
        <v>38</v>
      </c>
      <c r="V1059" s="6" t="s">
        <v>585</v>
      </c>
      <c r="W1059" s="7">
        <v>30000000</v>
      </c>
      <c r="X1059" s="6">
        <v>2003</v>
      </c>
      <c r="Y1059" s="6">
        <v>782</v>
      </c>
      <c r="Z1059" s="6">
        <v>5.8</v>
      </c>
      <c r="AA1059" s="6">
        <v>2.35</v>
      </c>
      <c r="AB1059" s="6">
        <v>3000</v>
      </c>
      <c r="AC1059" s="7">
        <f>Table13[[#This Row],[gross]]-Table13[[#This Row],[budget]]</f>
        <v>52163317</v>
      </c>
    </row>
    <row r="1060" spans="1:29" ht="12.75">
      <c r="A1060" s="6" t="s">
        <v>28</v>
      </c>
      <c r="B1060" s="6" t="s">
        <v>9970</v>
      </c>
      <c r="C1060" s="6">
        <v>91</v>
      </c>
      <c r="D1060" s="6">
        <v>93</v>
      </c>
      <c r="E1060" s="6">
        <v>54</v>
      </c>
      <c r="F1060" s="6">
        <v>581</v>
      </c>
      <c r="G1060" s="6" t="s">
        <v>1736</v>
      </c>
      <c r="H1060" s="6">
        <v>40000</v>
      </c>
      <c r="I1060" s="7">
        <v>34872293</v>
      </c>
      <c r="J1060" s="6" t="s">
        <v>8066</v>
      </c>
      <c r="K1060" s="6" t="s">
        <v>43</v>
      </c>
      <c r="L1060" s="6" t="s">
        <v>17579</v>
      </c>
      <c r="M1060" s="6">
        <v>30765</v>
      </c>
      <c r="N1060" s="6">
        <v>42002</v>
      </c>
      <c r="O1060" s="6" t="s">
        <v>8387</v>
      </c>
      <c r="P1060" s="6">
        <v>0</v>
      </c>
      <c r="Q1060" s="6" t="s">
        <v>17580</v>
      </c>
      <c r="R1060" s="6" t="s">
        <v>17581</v>
      </c>
      <c r="S1060" s="6">
        <v>252</v>
      </c>
      <c r="T1060" s="6" t="s">
        <v>37</v>
      </c>
      <c r="U1060" s="6" t="s">
        <v>38</v>
      </c>
      <c r="V1060" s="6" t="s">
        <v>585</v>
      </c>
      <c r="W1060" s="7">
        <v>8500000</v>
      </c>
      <c r="X1060" s="6">
        <v>1991</v>
      </c>
      <c r="Y1060" s="6">
        <v>618</v>
      </c>
      <c r="Z1060" s="6">
        <v>4.9000000000000004</v>
      </c>
      <c r="AA1060" s="6">
        <v>1.85</v>
      </c>
      <c r="AB1060" s="6">
        <v>963</v>
      </c>
      <c r="AC1060" s="7">
        <f>Table13[[#This Row],[gross]]-Table13[[#This Row],[budget]]</f>
        <v>26372293</v>
      </c>
    </row>
    <row r="1061" spans="1:29" ht="12.75">
      <c r="A1061" s="6" t="s">
        <v>28</v>
      </c>
      <c r="B1061" s="6" t="s">
        <v>4693</v>
      </c>
      <c r="C1061" s="6">
        <v>118</v>
      </c>
      <c r="D1061" s="6">
        <v>91</v>
      </c>
      <c r="E1061" s="6">
        <v>39</v>
      </c>
      <c r="F1061" s="6">
        <v>562</v>
      </c>
      <c r="G1061" s="6" t="s">
        <v>4694</v>
      </c>
      <c r="H1061" s="6">
        <v>1000</v>
      </c>
      <c r="I1061" s="7">
        <v>55747724</v>
      </c>
      <c r="J1061" s="6" t="s">
        <v>471</v>
      </c>
      <c r="K1061" s="6" t="s">
        <v>479</v>
      </c>
      <c r="L1061" s="6" t="s">
        <v>4695</v>
      </c>
      <c r="M1061" s="6">
        <v>18042</v>
      </c>
      <c r="N1061" s="6">
        <v>3104</v>
      </c>
      <c r="O1061" s="6" t="s">
        <v>929</v>
      </c>
      <c r="P1061" s="6">
        <v>1</v>
      </c>
      <c r="Q1061" s="6" t="s">
        <v>4696</v>
      </c>
      <c r="R1061" s="6" t="s">
        <v>4697</v>
      </c>
      <c r="S1061" s="6">
        <v>73</v>
      </c>
      <c r="T1061" s="6" t="s">
        <v>37</v>
      </c>
      <c r="U1061" s="6" t="s">
        <v>38</v>
      </c>
      <c r="V1061" s="6" t="s">
        <v>95</v>
      </c>
      <c r="W1061" s="7">
        <v>55000000</v>
      </c>
      <c r="X1061" s="6">
        <v>2013</v>
      </c>
      <c r="Y1061" s="6">
        <v>591</v>
      </c>
      <c r="Z1061" s="6">
        <v>5.9</v>
      </c>
      <c r="AA1061" s="6">
        <v>1.85</v>
      </c>
      <c r="AB1061" s="6">
        <v>0</v>
      </c>
      <c r="AC1061" s="7">
        <f>Table13[[#This Row],[gross]]-Table13[[#This Row],[budget]]</f>
        <v>747724</v>
      </c>
    </row>
    <row r="1062" spans="1:29" ht="12.75">
      <c r="A1062" s="6" t="s">
        <v>28</v>
      </c>
      <c r="B1062" s="6" t="s">
        <v>2296</v>
      </c>
      <c r="C1062" s="6">
        <v>79</v>
      </c>
      <c r="D1062" s="6">
        <v>139</v>
      </c>
      <c r="E1062" s="6">
        <v>378</v>
      </c>
      <c r="F1062" s="6">
        <v>303</v>
      </c>
      <c r="G1062" s="6" t="s">
        <v>5387</v>
      </c>
      <c r="H1062" s="6">
        <v>11000</v>
      </c>
      <c r="I1062" s="7">
        <v>20389967</v>
      </c>
      <c r="J1062" s="6" t="s">
        <v>5388</v>
      </c>
      <c r="K1062" s="6" t="s">
        <v>660</v>
      </c>
      <c r="L1062" s="6" t="s">
        <v>5389</v>
      </c>
      <c r="M1062" s="6">
        <v>3077</v>
      </c>
      <c r="N1062" s="6">
        <v>12786</v>
      </c>
      <c r="O1062" s="6" t="s">
        <v>5390</v>
      </c>
      <c r="P1062" s="6">
        <v>1</v>
      </c>
      <c r="Q1062" s="6" t="s">
        <v>5391</v>
      </c>
      <c r="R1062" s="6" t="s">
        <v>5392</v>
      </c>
      <c r="S1062" s="6">
        <v>47</v>
      </c>
      <c r="T1062" s="6" t="s">
        <v>37</v>
      </c>
      <c r="U1062" s="6" t="s">
        <v>38</v>
      </c>
      <c r="V1062" s="6" t="s">
        <v>585</v>
      </c>
      <c r="W1062" s="7">
        <v>50000000</v>
      </c>
      <c r="X1062" s="6">
        <v>2016</v>
      </c>
      <c r="Y1062" s="6">
        <v>552</v>
      </c>
      <c r="Z1062" s="6">
        <v>6.7</v>
      </c>
      <c r="AA1062" s="6">
        <v>1.85</v>
      </c>
      <c r="AB1062" s="6">
        <v>10000</v>
      </c>
      <c r="AC1062" s="7">
        <f>Table13[[#This Row],[gross]]-Table13[[#This Row],[budget]]</f>
        <v>-29610033</v>
      </c>
    </row>
    <row r="1063" spans="1:29" ht="12.75">
      <c r="A1063" s="6" t="s">
        <v>28</v>
      </c>
      <c r="B1063" s="6" t="s">
        <v>5462</v>
      </c>
      <c r="C1063" s="6">
        <v>84</v>
      </c>
      <c r="D1063" s="6">
        <v>123</v>
      </c>
      <c r="E1063" s="6">
        <v>98</v>
      </c>
      <c r="F1063" s="6">
        <v>579</v>
      </c>
      <c r="G1063" s="6" t="s">
        <v>1319</v>
      </c>
      <c r="H1063" s="6">
        <v>2000</v>
      </c>
      <c r="I1063" s="7">
        <v>36581633</v>
      </c>
      <c r="J1063" s="6" t="s">
        <v>1726</v>
      </c>
      <c r="K1063" s="6" t="s">
        <v>2376</v>
      </c>
      <c r="L1063" s="6" t="s">
        <v>10578</v>
      </c>
      <c r="M1063" s="6">
        <v>52533</v>
      </c>
      <c r="N1063" s="6">
        <v>3994</v>
      </c>
      <c r="O1063" s="6" t="s">
        <v>2424</v>
      </c>
      <c r="P1063" s="6">
        <v>1</v>
      </c>
      <c r="Q1063" s="6" t="s">
        <v>10579</v>
      </c>
      <c r="R1063" s="6" t="s">
        <v>10580</v>
      </c>
      <c r="S1063" s="6">
        <v>235</v>
      </c>
      <c r="T1063" s="6" t="s">
        <v>37</v>
      </c>
      <c r="U1063" s="6" t="s">
        <v>767</v>
      </c>
      <c r="V1063" s="6" t="s">
        <v>39</v>
      </c>
      <c r="W1063" s="7">
        <v>21000000</v>
      </c>
      <c r="X1063" s="6">
        <v>2007</v>
      </c>
      <c r="Y1063" s="6">
        <v>826</v>
      </c>
      <c r="Z1063" s="6">
        <v>7.5</v>
      </c>
      <c r="AA1063" s="6">
        <v>1.85</v>
      </c>
      <c r="AB1063" s="6">
        <v>10000</v>
      </c>
      <c r="AC1063" s="7">
        <f>Table13[[#This Row],[gross]]-Table13[[#This Row],[budget]]</f>
        <v>15581633</v>
      </c>
    </row>
    <row r="1064" spans="1:29" ht="12.75">
      <c r="A1064" s="6" t="s">
        <v>28</v>
      </c>
      <c r="B1064" s="6" t="s">
        <v>14895</v>
      </c>
      <c r="C1064" s="6">
        <v>133</v>
      </c>
      <c r="D1064" s="6">
        <v>103</v>
      </c>
      <c r="E1064" s="6">
        <v>6</v>
      </c>
      <c r="F1064" s="6">
        <v>935</v>
      </c>
      <c r="G1064" s="6" t="s">
        <v>3335</v>
      </c>
      <c r="H1064" s="6">
        <v>7000</v>
      </c>
      <c r="I1064" s="7">
        <v>532988</v>
      </c>
      <c r="J1064" s="6" t="s">
        <v>6326</v>
      </c>
      <c r="K1064" s="6" t="s">
        <v>518</v>
      </c>
      <c r="L1064" s="6" t="s">
        <v>16719</v>
      </c>
      <c r="M1064" s="6">
        <v>5863</v>
      </c>
      <c r="N1064" s="6">
        <v>9660</v>
      </c>
      <c r="O1064" s="6" t="s">
        <v>5698</v>
      </c>
      <c r="P1064" s="6">
        <v>0</v>
      </c>
      <c r="Q1064" s="6" t="s">
        <v>16720</v>
      </c>
      <c r="R1064" s="6" t="s">
        <v>16721</v>
      </c>
      <c r="S1064" s="6">
        <v>25</v>
      </c>
      <c r="T1064" s="6" t="s">
        <v>37</v>
      </c>
      <c r="U1064" s="6" t="s">
        <v>38</v>
      </c>
      <c r="V1064" s="6" t="s">
        <v>39</v>
      </c>
      <c r="W1064" s="7">
        <v>7000000</v>
      </c>
      <c r="X1064" s="6">
        <v>2015</v>
      </c>
      <c r="Y1064" s="6">
        <v>1000</v>
      </c>
      <c r="Z1064" s="6">
        <v>6.5</v>
      </c>
      <c r="AA1064" s="6">
        <v>1.85</v>
      </c>
      <c r="AB1064" s="6">
        <v>0</v>
      </c>
      <c r="AC1064" s="7">
        <f>Table13[[#This Row],[gross]]-Table13[[#This Row],[budget]]</f>
        <v>-6467012</v>
      </c>
    </row>
    <row r="1065" spans="1:29" ht="12.75">
      <c r="A1065" s="6" t="s">
        <v>28</v>
      </c>
      <c r="B1065" s="6" t="s">
        <v>3470</v>
      </c>
      <c r="C1065" s="6">
        <v>168</v>
      </c>
      <c r="D1065" s="6">
        <v>118</v>
      </c>
      <c r="E1065" s="6">
        <v>40</v>
      </c>
      <c r="F1065" s="6">
        <v>617</v>
      </c>
      <c r="G1065" s="6" t="s">
        <v>714</v>
      </c>
      <c r="H1065" s="6">
        <v>2000</v>
      </c>
      <c r="I1065" s="7">
        <v>44983704</v>
      </c>
      <c r="J1065" s="6" t="s">
        <v>8071</v>
      </c>
      <c r="K1065" s="6" t="s">
        <v>536</v>
      </c>
      <c r="L1065" s="6" t="s">
        <v>8072</v>
      </c>
      <c r="M1065" s="6">
        <v>81866</v>
      </c>
      <c r="N1065" s="6">
        <v>4045</v>
      </c>
      <c r="O1065" s="6" t="s">
        <v>1469</v>
      </c>
      <c r="P1065" s="6">
        <v>0</v>
      </c>
      <c r="Q1065" s="6" t="s">
        <v>8073</v>
      </c>
      <c r="R1065" s="6" t="s">
        <v>8074</v>
      </c>
      <c r="S1065" s="6">
        <v>510</v>
      </c>
      <c r="T1065" s="6" t="s">
        <v>37</v>
      </c>
      <c r="U1065" s="6" t="s">
        <v>38</v>
      </c>
      <c r="V1065" s="6" t="s">
        <v>39</v>
      </c>
      <c r="W1065" s="7">
        <v>31000000</v>
      </c>
      <c r="X1065" s="6">
        <v>2000</v>
      </c>
      <c r="Y1065" s="6">
        <v>702</v>
      </c>
      <c r="Z1065" s="6">
        <v>7.3</v>
      </c>
      <c r="AA1065" s="6">
        <v>2.35</v>
      </c>
      <c r="AB1065" s="6">
        <v>0</v>
      </c>
      <c r="AC1065" s="7">
        <f>Table13[[#This Row],[gross]]-Table13[[#This Row],[budget]]</f>
        <v>13983704</v>
      </c>
    </row>
    <row r="1066" spans="1:29" ht="12.75">
      <c r="A1066" s="6" t="s">
        <v>747</v>
      </c>
      <c r="B1066" s="6" t="s">
        <v>5882</v>
      </c>
      <c r="C1066" s="6">
        <v>128</v>
      </c>
      <c r="D1066" s="6">
        <v>123</v>
      </c>
      <c r="E1066" s="6">
        <v>278</v>
      </c>
      <c r="F1066" s="6">
        <v>898</v>
      </c>
      <c r="G1066" s="6" t="s">
        <v>2677</v>
      </c>
      <c r="H1066" s="6">
        <v>4000</v>
      </c>
      <c r="I1066" s="7">
        <v>25776062</v>
      </c>
      <c r="J1066" s="6" t="s">
        <v>6326</v>
      </c>
      <c r="K1066" s="6" t="s">
        <v>493</v>
      </c>
      <c r="L1066" s="6" t="s">
        <v>14129</v>
      </c>
      <c r="M1066" s="6">
        <v>61651</v>
      </c>
      <c r="N1066" s="6">
        <v>7072</v>
      </c>
      <c r="O1066" s="6" t="s">
        <v>5368</v>
      </c>
      <c r="P1066" s="6">
        <v>0</v>
      </c>
      <c r="Q1066" s="6" t="s">
        <v>14130</v>
      </c>
      <c r="R1066" s="6" t="s">
        <v>14131</v>
      </c>
      <c r="S1066" s="6">
        <v>271</v>
      </c>
      <c r="T1066" s="6" t="s">
        <v>37</v>
      </c>
      <c r="U1066" s="6" t="s">
        <v>38</v>
      </c>
      <c r="V1066" s="6" t="s">
        <v>585</v>
      </c>
      <c r="W1066" s="7">
        <v>12000000</v>
      </c>
      <c r="X1066" s="6">
        <v>2002</v>
      </c>
      <c r="Y1066" s="6">
        <v>1000</v>
      </c>
      <c r="Z1066" s="6">
        <v>7.4</v>
      </c>
      <c r="AA1066" s="6">
        <v>1.85</v>
      </c>
      <c r="AB1066" s="6">
        <v>0</v>
      </c>
      <c r="AC1066" s="7">
        <f>Table13[[#This Row],[gross]]-Table13[[#This Row],[budget]]</f>
        <v>13776062</v>
      </c>
    </row>
    <row r="1067" spans="1:29" ht="12.75">
      <c r="A1067" s="6" t="s">
        <v>28</v>
      </c>
      <c r="B1067" s="6" t="s">
        <v>14876</v>
      </c>
      <c r="C1067" s="6">
        <v>26</v>
      </c>
      <c r="D1067" s="6">
        <v>85</v>
      </c>
      <c r="E1067" s="6">
        <v>7</v>
      </c>
      <c r="F1067" s="6">
        <v>615</v>
      </c>
      <c r="G1067" s="6" t="s">
        <v>5265</v>
      </c>
      <c r="H1067" s="6">
        <v>723</v>
      </c>
      <c r="I1067" s="7">
        <v>32983713</v>
      </c>
      <c r="J1067" s="6" t="s">
        <v>2527</v>
      </c>
      <c r="K1067" s="6" t="s">
        <v>3883</v>
      </c>
      <c r="L1067" s="6" t="s">
        <v>14877</v>
      </c>
      <c r="M1067" s="6">
        <v>19284</v>
      </c>
      <c r="N1067" s="6">
        <v>3712</v>
      </c>
      <c r="O1067" s="6" t="s">
        <v>2504</v>
      </c>
      <c r="P1067" s="6">
        <v>0</v>
      </c>
      <c r="Q1067" s="6" t="s">
        <v>14878</v>
      </c>
      <c r="R1067" s="6" t="s">
        <v>14879</v>
      </c>
      <c r="S1067" s="6">
        <v>66</v>
      </c>
      <c r="T1067" s="6" t="s">
        <v>37</v>
      </c>
      <c r="U1067" s="6" t="s">
        <v>38</v>
      </c>
      <c r="V1067" s="6" t="s">
        <v>585</v>
      </c>
      <c r="W1067" s="7">
        <v>20000000</v>
      </c>
      <c r="X1067" s="6">
        <v>2002</v>
      </c>
      <c r="Y1067" s="6">
        <v>706</v>
      </c>
      <c r="Z1067" s="6">
        <v>5.8</v>
      </c>
      <c r="AA1067" s="6">
        <v>1.85</v>
      </c>
      <c r="AB1067" s="6">
        <v>981</v>
      </c>
      <c r="AC1067" s="7">
        <f>Table13[[#This Row],[gross]]-Table13[[#This Row],[budget]]</f>
        <v>12983713</v>
      </c>
    </row>
    <row r="1068" spans="1:29" ht="12.75">
      <c r="A1068" s="6" t="s">
        <v>28</v>
      </c>
      <c r="B1068" s="6" t="s">
        <v>7064</v>
      </c>
      <c r="C1068" s="6">
        <v>242</v>
      </c>
      <c r="D1068" s="6">
        <v>87</v>
      </c>
      <c r="E1068" s="6">
        <v>49</v>
      </c>
      <c r="F1068" s="6">
        <v>59</v>
      </c>
      <c r="G1068" s="6" t="s">
        <v>21230</v>
      </c>
      <c r="H1068" s="6">
        <v>309</v>
      </c>
      <c r="I1068" s="7">
        <v>19100000</v>
      </c>
      <c r="J1068" s="6" t="s">
        <v>3030</v>
      </c>
      <c r="K1068" s="6" t="s">
        <v>21231</v>
      </c>
      <c r="L1068" s="6" t="s">
        <v>21232</v>
      </c>
      <c r="M1068" s="6">
        <v>39690</v>
      </c>
      <c r="N1068" s="6">
        <v>707</v>
      </c>
      <c r="O1068" s="6" t="s">
        <v>21233</v>
      </c>
      <c r="P1068" s="6">
        <v>0</v>
      </c>
      <c r="Q1068" s="6" t="s">
        <v>21234</v>
      </c>
      <c r="R1068" s="6" t="s">
        <v>21235</v>
      </c>
      <c r="S1068" s="6">
        <v>394</v>
      </c>
      <c r="T1068" s="6" t="s">
        <v>37</v>
      </c>
      <c r="U1068" s="6" t="s">
        <v>38</v>
      </c>
      <c r="V1068" s="6" t="s">
        <v>585</v>
      </c>
      <c r="W1068" s="7">
        <v>1250000</v>
      </c>
      <c r="X1068" s="6">
        <v>1981</v>
      </c>
      <c r="Y1068" s="6">
        <v>121</v>
      </c>
      <c r="Z1068" s="6">
        <v>6.1</v>
      </c>
      <c r="AA1068" s="6">
        <v>1.85</v>
      </c>
      <c r="AB1068" s="6">
        <v>0</v>
      </c>
      <c r="AC1068" s="7">
        <f>Table13[[#This Row],[gross]]-Table13[[#This Row],[budget]]</f>
        <v>17850000</v>
      </c>
    </row>
    <row r="1069" spans="1:29" ht="12.75">
      <c r="A1069" s="6" t="s">
        <v>28</v>
      </c>
      <c r="B1069" s="6" t="s">
        <v>7064</v>
      </c>
      <c r="C1069" s="6">
        <v>235</v>
      </c>
      <c r="D1069" s="6">
        <v>91</v>
      </c>
      <c r="E1069" s="6">
        <v>49</v>
      </c>
      <c r="F1069" s="6">
        <v>20</v>
      </c>
      <c r="G1069" s="6" t="s">
        <v>20015</v>
      </c>
      <c r="H1069" s="6">
        <v>72</v>
      </c>
      <c r="I1069" s="7">
        <v>36200000</v>
      </c>
      <c r="J1069" s="6" t="s">
        <v>5544</v>
      </c>
      <c r="K1069" s="6" t="s">
        <v>20016</v>
      </c>
      <c r="L1069" s="6" t="s">
        <v>20017</v>
      </c>
      <c r="M1069" s="6">
        <v>31952</v>
      </c>
      <c r="N1069" s="6">
        <v>174</v>
      </c>
      <c r="O1069" s="6" t="s">
        <v>20018</v>
      </c>
      <c r="P1069" s="6">
        <v>0</v>
      </c>
      <c r="Q1069" s="6" t="s">
        <v>20019</v>
      </c>
      <c r="R1069" s="6" t="s">
        <v>20020</v>
      </c>
      <c r="S1069" s="6">
        <v>372</v>
      </c>
      <c r="T1069" s="6" t="s">
        <v>37</v>
      </c>
      <c r="U1069" s="6" t="s">
        <v>38</v>
      </c>
      <c r="V1069" s="6" t="s">
        <v>585</v>
      </c>
      <c r="W1069" s="7">
        <v>4000000</v>
      </c>
      <c r="X1069" s="6">
        <v>1982</v>
      </c>
      <c r="Y1069" s="6">
        <v>31</v>
      </c>
      <c r="Z1069" s="6">
        <v>5.7</v>
      </c>
      <c r="AA1069" s="6">
        <v>2.35</v>
      </c>
      <c r="AB1069" s="6">
        <v>0</v>
      </c>
      <c r="AC1069" s="7">
        <f>Table13[[#This Row],[gross]]-Table13[[#This Row],[budget]]</f>
        <v>32200000</v>
      </c>
    </row>
    <row r="1070" spans="1:29" ht="12.75">
      <c r="A1070" s="6" t="s">
        <v>28</v>
      </c>
      <c r="B1070" s="6" t="s">
        <v>19673</v>
      </c>
      <c r="C1070" s="6">
        <v>110</v>
      </c>
      <c r="D1070" s="6">
        <v>88</v>
      </c>
      <c r="E1070" s="6">
        <v>152</v>
      </c>
      <c r="F1070" s="6">
        <v>181</v>
      </c>
      <c r="G1070" s="6" t="s">
        <v>19674</v>
      </c>
      <c r="H1070" s="6">
        <v>935</v>
      </c>
      <c r="I1070" s="7">
        <v>19170001</v>
      </c>
      <c r="J1070" s="6" t="s">
        <v>6403</v>
      </c>
      <c r="K1070" s="6" t="s">
        <v>13484</v>
      </c>
      <c r="L1070" s="6" t="s">
        <v>19675</v>
      </c>
      <c r="M1070" s="6">
        <v>21359</v>
      </c>
      <c r="N1070" s="6">
        <v>1855</v>
      </c>
      <c r="O1070" s="6" t="s">
        <v>19676</v>
      </c>
      <c r="P1070" s="6">
        <v>0</v>
      </c>
      <c r="Q1070" s="6" t="s">
        <v>19677</v>
      </c>
      <c r="R1070" s="6" t="s">
        <v>19678</v>
      </c>
      <c r="S1070" s="6">
        <v>270</v>
      </c>
      <c r="T1070" s="6" t="s">
        <v>37</v>
      </c>
      <c r="U1070" s="6" t="s">
        <v>38</v>
      </c>
      <c r="V1070" s="6" t="s">
        <v>585</v>
      </c>
      <c r="W1070" s="7">
        <v>2800000</v>
      </c>
      <c r="X1070" s="6">
        <v>1988</v>
      </c>
      <c r="Y1070" s="6">
        <v>448</v>
      </c>
      <c r="Z1070" s="6">
        <v>5.3</v>
      </c>
      <c r="AA1070" s="6">
        <v>1.85</v>
      </c>
      <c r="AB1070" s="6">
        <v>0</v>
      </c>
      <c r="AC1070" s="7">
        <f>Table13[[#This Row],[gross]]-Table13[[#This Row],[budget]]</f>
        <v>16370001</v>
      </c>
    </row>
    <row r="1071" spans="1:29" ht="12.75">
      <c r="A1071" s="6" t="s">
        <v>28</v>
      </c>
      <c r="B1071" s="6" t="s">
        <v>17698</v>
      </c>
      <c r="C1071" s="6">
        <v>129</v>
      </c>
      <c r="D1071" s="6">
        <v>100</v>
      </c>
      <c r="E1071" s="6">
        <v>6</v>
      </c>
      <c r="F1071" s="6">
        <v>65</v>
      </c>
      <c r="G1071" s="6" t="s">
        <v>17699</v>
      </c>
      <c r="H1071" s="6">
        <v>935</v>
      </c>
      <c r="I1071" s="7">
        <v>14343976</v>
      </c>
      <c r="J1071" s="6" t="s">
        <v>17700</v>
      </c>
      <c r="K1071" s="6" t="s">
        <v>13484</v>
      </c>
      <c r="L1071" s="6" t="s">
        <v>17701</v>
      </c>
      <c r="M1071" s="6">
        <v>22961</v>
      </c>
      <c r="N1071" s="6">
        <v>1327</v>
      </c>
      <c r="O1071" s="6" t="s">
        <v>17702</v>
      </c>
      <c r="P1071" s="6">
        <v>0</v>
      </c>
      <c r="Q1071" s="6" t="s">
        <v>17703</v>
      </c>
      <c r="R1071" s="6" t="s">
        <v>17704</v>
      </c>
      <c r="S1071" s="6">
        <v>291</v>
      </c>
      <c r="T1071" s="6" t="s">
        <v>37</v>
      </c>
      <c r="U1071" s="6" t="s">
        <v>38</v>
      </c>
      <c r="V1071" s="6" t="s">
        <v>585</v>
      </c>
      <c r="W1071" s="7">
        <v>5000000</v>
      </c>
      <c r="X1071" s="6">
        <v>1989</v>
      </c>
      <c r="Y1071" s="6">
        <v>120</v>
      </c>
      <c r="Z1071" s="6">
        <v>4.5</v>
      </c>
      <c r="AA1071" s="6">
        <v>1.85</v>
      </c>
      <c r="AB1071" s="6">
        <v>1000</v>
      </c>
      <c r="AC1071" s="7">
        <f>Table13[[#This Row],[gross]]-Table13[[#This Row],[budget]]</f>
        <v>9343976</v>
      </c>
    </row>
    <row r="1072" spans="1:29" ht="12.75">
      <c r="A1072" s="6" t="s">
        <v>28</v>
      </c>
      <c r="B1072" s="6" t="s">
        <v>20021</v>
      </c>
      <c r="C1072" s="6">
        <v>160</v>
      </c>
      <c r="D1072" s="6">
        <v>92</v>
      </c>
      <c r="E1072" s="6">
        <v>13</v>
      </c>
      <c r="F1072" s="6">
        <v>17</v>
      </c>
      <c r="G1072" s="6" t="s">
        <v>20022</v>
      </c>
      <c r="H1072" s="6">
        <v>42</v>
      </c>
      <c r="I1072" s="7">
        <v>21300000</v>
      </c>
      <c r="J1072" s="6" t="s">
        <v>3030</v>
      </c>
      <c r="K1072" s="6" t="s">
        <v>20023</v>
      </c>
      <c r="L1072" s="6" t="s">
        <v>20024</v>
      </c>
      <c r="M1072" s="6">
        <v>22521</v>
      </c>
      <c r="N1072" s="6">
        <v>170</v>
      </c>
      <c r="O1072" s="6" t="s">
        <v>20025</v>
      </c>
      <c r="P1072" s="6">
        <v>0</v>
      </c>
      <c r="Q1072" s="6" t="s">
        <v>20026</v>
      </c>
      <c r="R1072" s="6" t="s">
        <v>20027</v>
      </c>
      <c r="S1072" s="6">
        <v>342</v>
      </c>
      <c r="T1072" s="6" t="s">
        <v>37</v>
      </c>
      <c r="U1072" s="6" t="s">
        <v>38</v>
      </c>
      <c r="V1072" s="6" t="s">
        <v>585</v>
      </c>
      <c r="W1072" s="7">
        <v>2200000</v>
      </c>
      <c r="X1072" s="6">
        <v>1985</v>
      </c>
      <c r="Y1072" s="6">
        <v>27</v>
      </c>
      <c r="Z1072" s="6">
        <v>4.7</v>
      </c>
      <c r="AA1072" s="6">
        <v>1.85</v>
      </c>
      <c r="AB1072" s="6">
        <v>1000</v>
      </c>
      <c r="AC1072" s="7">
        <f>Table13[[#This Row],[gross]]-Table13[[#This Row],[budget]]</f>
        <v>19100000</v>
      </c>
    </row>
    <row r="1073" spans="1:29" ht="12.75">
      <c r="A1073" s="6" t="s">
        <v>28</v>
      </c>
      <c r="B1073" s="6" t="s">
        <v>14965</v>
      </c>
      <c r="C1073" s="6">
        <v>166</v>
      </c>
      <c r="D1073" s="6">
        <v>97</v>
      </c>
      <c r="E1073" s="6">
        <v>17</v>
      </c>
      <c r="F1073" s="6">
        <v>74</v>
      </c>
      <c r="G1073" s="6" t="s">
        <v>19744</v>
      </c>
      <c r="H1073" s="6">
        <v>158</v>
      </c>
      <c r="I1073" s="7">
        <v>32600000</v>
      </c>
      <c r="J1073" s="6" t="s">
        <v>5544</v>
      </c>
      <c r="K1073" s="6" t="s">
        <v>19745</v>
      </c>
      <c r="L1073" s="6" t="s">
        <v>19746</v>
      </c>
      <c r="M1073" s="6">
        <v>29488</v>
      </c>
      <c r="N1073" s="6">
        <v>467</v>
      </c>
      <c r="O1073" s="6" t="s">
        <v>19747</v>
      </c>
      <c r="P1073" s="6">
        <v>0</v>
      </c>
      <c r="Q1073" s="6" t="s">
        <v>19748</v>
      </c>
      <c r="R1073" s="6" t="s">
        <v>19749</v>
      </c>
      <c r="S1073" s="6">
        <v>326</v>
      </c>
      <c r="T1073" s="6" t="s">
        <v>37</v>
      </c>
      <c r="U1073" s="6" t="s">
        <v>38</v>
      </c>
      <c r="V1073" s="6" t="s">
        <v>585</v>
      </c>
      <c r="W1073" s="7">
        <v>1800000</v>
      </c>
      <c r="X1073" s="6">
        <v>1984</v>
      </c>
      <c r="Y1073" s="6">
        <v>84</v>
      </c>
      <c r="Z1073" s="6">
        <v>5.9</v>
      </c>
      <c r="AA1073" s="6">
        <v>1.85</v>
      </c>
      <c r="AB1073" s="6">
        <v>0</v>
      </c>
      <c r="AC1073" s="7">
        <f>Table13[[#This Row],[gross]]-Table13[[#This Row],[budget]]</f>
        <v>30800000</v>
      </c>
    </row>
    <row r="1074" spans="1:29" ht="12.75">
      <c r="A1074" s="6" t="s">
        <v>747</v>
      </c>
      <c r="B1074" s="6" t="s">
        <v>3088</v>
      </c>
      <c r="C1074" s="6">
        <v>20</v>
      </c>
      <c r="D1074" s="6">
        <v>97</v>
      </c>
      <c r="E1074" s="6">
        <v>473</v>
      </c>
      <c r="F1074" s="6">
        <v>624</v>
      </c>
      <c r="G1074" s="6" t="s">
        <v>3883</v>
      </c>
      <c r="H1074" s="6">
        <v>826</v>
      </c>
      <c r="I1074" s="7">
        <v>27900000</v>
      </c>
      <c r="J1074" s="6" t="s">
        <v>2527</v>
      </c>
      <c r="K1074" s="6" t="s">
        <v>6382</v>
      </c>
      <c r="L1074" s="6" t="s">
        <v>18879</v>
      </c>
      <c r="M1074" s="6">
        <v>74626</v>
      </c>
      <c r="N1074" s="6">
        <v>3455</v>
      </c>
      <c r="O1074" s="6" t="s">
        <v>4977</v>
      </c>
      <c r="P1074" s="6">
        <v>1</v>
      </c>
      <c r="Q1074" s="6" t="s">
        <v>18880</v>
      </c>
      <c r="R1074" s="6" t="s">
        <v>18881</v>
      </c>
      <c r="S1074" s="6">
        <v>157</v>
      </c>
      <c r="T1074" s="6" t="s">
        <v>37</v>
      </c>
      <c r="U1074" s="6" t="s">
        <v>38</v>
      </c>
      <c r="V1074" s="6" t="s">
        <v>585</v>
      </c>
      <c r="W1074" s="7">
        <v>3500000</v>
      </c>
      <c r="X1074" s="6">
        <v>1995</v>
      </c>
      <c r="Y1074" s="6">
        <v>723</v>
      </c>
      <c r="Z1074" s="6">
        <v>7.3</v>
      </c>
      <c r="AA1074" s="6">
        <v>1.85</v>
      </c>
      <c r="AB1074" s="6">
        <v>8000</v>
      </c>
      <c r="AC1074" s="7">
        <f>Table13[[#This Row],[gross]]-Table13[[#This Row],[budget]]</f>
        <v>24400000</v>
      </c>
    </row>
    <row r="1075" spans="1:29" ht="12.75">
      <c r="A1075" s="6" t="s">
        <v>28</v>
      </c>
      <c r="B1075" s="6" t="s">
        <v>3732</v>
      </c>
      <c r="C1075" s="6">
        <v>238</v>
      </c>
      <c r="D1075" s="6">
        <v>109</v>
      </c>
      <c r="E1075" s="6">
        <v>87</v>
      </c>
      <c r="F1075" s="6">
        <v>923</v>
      </c>
      <c r="G1075" s="6" t="s">
        <v>723</v>
      </c>
      <c r="H1075" s="6">
        <v>15000</v>
      </c>
      <c r="I1075" s="7">
        <v>55802754</v>
      </c>
      <c r="J1075" s="6" t="s">
        <v>1681</v>
      </c>
      <c r="K1075" s="6" t="s">
        <v>290</v>
      </c>
      <c r="L1075" s="6" t="s">
        <v>7356</v>
      </c>
      <c r="M1075" s="6">
        <v>270228</v>
      </c>
      <c r="N1075" s="6">
        <v>20956</v>
      </c>
      <c r="O1075" s="6" t="s">
        <v>6098</v>
      </c>
      <c r="P1075" s="6">
        <v>2</v>
      </c>
      <c r="Q1075" s="6" t="s">
        <v>7357</v>
      </c>
      <c r="R1075" s="6" t="s">
        <v>7358</v>
      </c>
      <c r="S1075" s="6">
        <v>194</v>
      </c>
      <c r="T1075" s="6" t="s">
        <v>37</v>
      </c>
      <c r="U1075" s="6" t="s">
        <v>38</v>
      </c>
      <c r="V1075" s="6" t="s">
        <v>585</v>
      </c>
      <c r="W1075" s="7">
        <v>35000000</v>
      </c>
      <c r="X1075" s="6">
        <v>2011</v>
      </c>
      <c r="Y1075" s="6">
        <v>3000</v>
      </c>
      <c r="Z1075" s="6">
        <v>6.6</v>
      </c>
      <c r="AA1075" s="6">
        <v>2.35</v>
      </c>
      <c r="AB1075" s="6">
        <v>41000</v>
      </c>
      <c r="AC1075" s="7">
        <f>Table13[[#This Row],[gross]]-Table13[[#This Row],[budget]]</f>
        <v>20802754</v>
      </c>
    </row>
    <row r="1076" spans="1:29" ht="12.75">
      <c r="A1076" s="6" t="s">
        <v>28</v>
      </c>
      <c r="B1076" s="6" t="s">
        <v>16101</v>
      </c>
      <c r="C1076" s="6">
        <v>111</v>
      </c>
      <c r="D1076" s="6">
        <v>88</v>
      </c>
      <c r="E1076" s="6">
        <v>132</v>
      </c>
      <c r="F1076" s="6">
        <v>180</v>
      </c>
      <c r="G1076" s="6" t="s">
        <v>16884</v>
      </c>
      <c r="H1076" s="6">
        <v>435</v>
      </c>
      <c r="I1076" s="7">
        <v>13367101</v>
      </c>
      <c r="J1076" s="6" t="s">
        <v>1415</v>
      </c>
      <c r="K1076" s="6" t="s">
        <v>13733</v>
      </c>
      <c r="L1076" s="6" t="s">
        <v>16885</v>
      </c>
      <c r="M1076" s="6">
        <v>19715</v>
      </c>
      <c r="N1076" s="6">
        <v>1140</v>
      </c>
      <c r="O1076" s="6" t="s">
        <v>16886</v>
      </c>
      <c r="P1076" s="6">
        <v>2</v>
      </c>
      <c r="Q1076" s="6" t="s">
        <v>16887</v>
      </c>
      <c r="R1076" s="6" t="s">
        <v>16888</v>
      </c>
      <c r="S1076" s="6">
        <v>166</v>
      </c>
      <c r="T1076" s="6" t="s">
        <v>37</v>
      </c>
      <c r="U1076" s="6" t="s">
        <v>38</v>
      </c>
      <c r="V1076" s="6" t="s">
        <v>585</v>
      </c>
      <c r="W1076" s="7">
        <v>6500000</v>
      </c>
      <c r="X1076" s="6">
        <v>2006</v>
      </c>
      <c r="Y1076" s="6">
        <v>230</v>
      </c>
      <c r="Z1076" s="6">
        <v>5.9</v>
      </c>
      <c r="AA1076" s="6">
        <v>2.35</v>
      </c>
      <c r="AB1076" s="6">
        <v>515</v>
      </c>
      <c r="AC1076" s="7">
        <f>Table13[[#This Row],[gross]]-Table13[[#This Row],[budget]]</f>
        <v>6867101</v>
      </c>
    </row>
    <row r="1077" spans="1:29" ht="12.75">
      <c r="A1077" s="6" t="s">
        <v>28</v>
      </c>
      <c r="B1077" s="6" t="s">
        <v>3585</v>
      </c>
      <c r="C1077" s="6">
        <v>358</v>
      </c>
      <c r="D1077" s="6">
        <v>106</v>
      </c>
      <c r="E1077" s="6">
        <v>44</v>
      </c>
      <c r="F1077" s="6">
        <v>133</v>
      </c>
      <c r="G1077" s="6" t="s">
        <v>8586</v>
      </c>
      <c r="H1077" s="6">
        <v>596</v>
      </c>
      <c r="I1077" s="7">
        <v>18298649</v>
      </c>
      <c r="J1077" s="6" t="s">
        <v>7579</v>
      </c>
      <c r="K1077" s="6" t="s">
        <v>8587</v>
      </c>
      <c r="L1077" s="6" t="s">
        <v>8588</v>
      </c>
      <c r="M1077" s="6">
        <v>85024</v>
      </c>
      <c r="N1077" s="6">
        <v>1393</v>
      </c>
      <c r="O1077" s="6" t="s">
        <v>8589</v>
      </c>
      <c r="P1077" s="6">
        <v>1</v>
      </c>
      <c r="Q1077" s="6" t="s">
        <v>8590</v>
      </c>
      <c r="R1077" s="6" t="s">
        <v>8591</v>
      </c>
      <c r="S1077" s="6">
        <v>242</v>
      </c>
      <c r="T1077" s="6" t="s">
        <v>37</v>
      </c>
      <c r="U1077" s="6" t="s">
        <v>38</v>
      </c>
      <c r="V1077" s="6" t="s">
        <v>585</v>
      </c>
      <c r="W1077" s="7">
        <v>30000000</v>
      </c>
      <c r="X1077" s="6">
        <v>2011</v>
      </c>
      <c r="Y1077" s="6">
        <v>343</v>
      </c>
      <c r="Z1077" s="6">
        <v>6.4</v>
      </c>
      <c r="AA1077" s="6">
        <v>1.85</v>
      </c>
      <c r="AB1077" s="6">
        <v>23000</v>
      </c>
      <c r="AC1077" s="7">
        <f>Table13[[#This Row],[gross]]-Table13[[#This Row],[budget]]</f>
        <v>-11701351</v>
      </c>
    </row>
    <row r="1078" spans="1:29" ht="12.75">
      <c r="A1078" s="6" t="s">
        <v>28</v>
      </c>
      <c r="B1078" s="6" t="s">
        <v>21436</v>
      </c>
      <c r="C1078" s="6">
        <v>57</v>
      </c>
      <c r="D1078" s="6">
        <v>92</v>
      </c>
      <c r="E1078" s="6">
        <v>155</v>
      </c>
      <c r="F1078" s="6">
        <v>147</v>
      </c>
      <c r="G1078" s="6" t="s">
        <v>16957</v>
      </c>
      <c r="H1078" s="6">
        <v>448</v>
      </c>
      <c r="I1078" s="7">
        <v>1400000</v>
      </c>
      <c r="J1078" s="6" t="s">
        <v>19848</v>
      </c>
      <c r="K1078" s="6" t="s">
        <v>19674</v>
      </c>
      <c r="L1078" s="6" t="s">
        <v>21437</v>
      </c>
      <c r="M1078" s="6">
        <v>1324</v>
      </c>
      <c r="N1078" s="6">
        <v>1329</v>
      </c>
      <c r="O1078" s="6" t="s">
        <v>21438</v>
      </c>
      <c r="P1078" s="6">
        <v>0</v>
      </c>
      <c r="Q1078" s="6" t="s">
        <v>21439</v>
      </c>
      <c r="R1078" s="6" t="s">
        <v>21440</v>
      </c>
      <c r="S1078" s="6">
        <v>37</v>
      </c>
      <c r="T1078" s="6" t="s">
        <v>37</v>
      </c>
      <c r="U1078" s="6" t="s">
        <v>38</v>
      </c>
      <c r="V1078" s="6" t="s">
        <v>585</v>
      </c>
      <c r="W1078" s="7">
        <v>1100000</v>
      </c>
      <c r="X1078" s="6">
        <v>1987</v>
      </c>
      <c r="Y1078" s="6">
        <v>426</v>
      </c>
      <c r="Z1078" s="6">
        <v>5.9</v>
      </c>
      <c r="AA1078" s="6">
        <v>1.85</v>
      </c>
      <c r="AB1078" s="6">
        <v>241</v>
      </c>
      <c r="AC1078" s="7">
        <f>Table13[[#This Row],[gross]]-Table13[[#This Row],[budget]]</f>
        <v>300000</v>
      </c>
    </row>
    <row r="1079" spans="1:29" ht="12.75">
      <c r="A1079" s="6" t="s">
        <v>28</v>
      </c>
      <c r="B1079" s="6" t="s">
        <v>4903</v>
      </c>
      <c r="C1079" s="6">
        <v>165</v>
      </c>
      <c r="D1079" s="6">
        <v>108</v>
      </c>
      <c r="E1079" s="6">
        <v>0</v>
      </c>
      <c r="F1079" s="6">
        <v>844</v>
      </c>
      <c r="G1079" s="6" t="s">
        <v>493</v>
      </c>
      <c r="H1079" s="6">
        <v>16000</v>
      </c>
      <c r="I1079" s="7">
        <v>25753840</v>
      </c>
      <c r="J1079" s="6" t="s">
        <v>11081</v>
      </c>
      <c r="K1079" s="6" t="s">
        <v>1764</v>
      </c>
      <c r="L1079" s="6" t="s">
        <v>11082</v>
      </c>
      <c r="M1079" s="6">
        <v>219091</v>
      </c>
      <c r="N1079" s="6">
        <v>23296</v>
      </c>
      <c r="O1079" s="6" t="s">
        <v>3298</v>
      </c>
      <c r="P1079" s="6">
        <v>2</v>
      </c>
      <c r="Q1079" s="6" t="s">
        <v>11083</v>
      </c>
      <c r="R1079" s="6" t="s">
        <v>11084</v>
      </c>
      <c r="S1079" s="6">
        <v>592</v>
      </c>
      <c r="T1079" s="6" t="s">
        <v>37</v>
      </c>
      <c r="U1079" s="6" t="s">
        <v>38</v>
      </c>
      <c r="V1079" s="6" t="s">
        <v>585</v>
      </c>
      <c r="W1079" s="7">
        <v>19000000</v>
      </c>
      <c r="X1079" s="6">
        <v>1996</v>
      </c>
      <c r="Y1079" s="6">
        <v>4000</v>
      </c>
      <c r="Z1079" s="6">
        <v>7.3</v>
      </c>
      <c r="AA1079" s="6">
        <v>1.85</v>
      </c>
      <c r="AB1079" s="6">
        <v>12000</v>
      </c>
      <c r="AC1079" s="7">
        <f>Table13[[#This Row],[gross]]-Table13[[#This Row],[budget]]</f>
        <v>6753840</v>
      </c>
    </row>
    <row r="1080" spans="1:29" ht="12.75">
      <c r="A1080" s="6" t="s">
        <v>28</v>
      </c>
      <c r="B1080" s="6" t="s">
        <v>2652</v>
      </c>
      <c r="C1080" s="6">
        <v>208</v>
      </c>
      <c r="D1080" s="6">
        <v>122</v>
      </c>
      <c r="E1080" s="6">
        <v>117</v>
      </c>
      <c r="F1080" s="6">
        <v>140</v>
      </c>
      <c r="G1080" s="6" t="s">
        <v>686</v>
      </c>
      <c r="H1080" s="6">
        <v>40000</v>
      </c>
      <c r="I1080" s="7">
        <v>31598308</v>
      </c>
      <c r="J1080" s="6" t="s">
        <v>3030</v>
      </c>
      <c r="K1080" s="6" t="s">
        <v>43</v>
      </c>
      <c r="L1080" s="6" t="s">
        <v>5801</v>
      </c>
      <c r="M1080" s="6">
        <v>124765</v>
      </c>
      <c r="N1080" s="6">
        <v>41636</v>
      </c>
      <c r="O1080" s="6" t="s">
        <v>5802</v>
      </c>
      <c r="P1080" s="6">
        <v>1</v>
      </c>
      <c r="Q1080" s="6" t="s">
        <v>5803</v>
      </c>
      <c r="R1080" s="6" t="s">
        <v>5804</v>
      </c>
      <c r="S1080" s="6">
        <v>541</v>
      </c>
      <c r="T1080" s="6" t="s">
        <v>37</v>
      </c>
      <c r="U1080" s="6" t="s">
        <v>38</v>
      </c>
      <c r="V1080" s="6" t="s">
        <v>585</v>
      </c>
      <c r="W1080" s="7">
        <v>35000000</v>
      </c>
      <c r="X1080" s="6">
        <v>2001</v>
      </c>
      <c r="Y1080" s="6">
        <v>1000</v>
      </c>
      <c r="Z1080" s="6">
        <v>6.8</v>
      </c>
      <c r="AA1080" s="6">
        <v>2.35</v>
      </c>
      <c r="AB1080" s="6">
        <v>0</v>
      </c>
      <c r="AC1080" s="7">
        <f>Table13[[#This Row],[gross]]-Table13[[#This Row],[budget]]</f>
        <v>-3401692</v>
      </c>
    </row>
    <row r="1081" spans="1:29" ht="12.75">
      <c r="A1081" s="6" t="s">
        <v>28</v>
      </c>
      <c r="B1081" s="6" t="s">
        <v>12474</v>
      </c>
      <c r="C1081" s="6">
        <v>60</v>
      </c>
      <c r="D1081" s="6">
        <v>90</v>
      </c>
      <c r="E1081" s="6">
        <v>7</v>
      </c>
      <c r="F1081" s="6">
        <v>251</v>
      </c>
      <c r="G1081" s="6" t="s">
        <v>14287</v>
      </c>
      <c r="H1081" s="6">
        <v>525</v>
      </c>
      <c r="I1081" s="7">
        <v>4922166</v>
      </c>
      <c r="J1081" s="6" t="s">
        <v>11250</v>
      </c>
      <c r="K1081" s="6" t="s">
        <v>1662</v>
      </c>
      <c r="L1081" s="6" t="s">
        <v>14288</v>
      </c>
      <c r="M1081" s="6">
        <v>23606</v>
      </c>
      <c r="N1081" s="6">
        <v>1445</v>
      </c>
      <c r="O1081" s="6" t="s">
        <v>14289</v>
      </c>
      <c r="P1081" s="6">
        <v>2</v>
      </c>
      <c r="Q1081" s="6" t="s">
        <v>14290</v>
      </c>
      <c r="R1081" s="6" t="s">
        <v>14291</v>
      </c>
      <c r="S1081" s="6">
        <v>304</v>
      </c>
      <c r="T1081" s="6" t="s">
        <v>37</v>
      </c>
      <c r="U1081" s="6" t="s">
        <v>38</v>
      </c>
      <c r="V1081" s="6" t="s">
        <v>95</v>
      </c>
      <c r="W1081" s="7">
        <v>12000000</v>
      </c>
      <c r="X1081" s="6">
        <v>2003</v>
      </c>
      <c r="Y1081" s="6">
        <v>281</v>
      </c>
      <c r="Z1081" s="6">
        <v>2.1</v>
      </c>
      <c r="AA1081" s="6">
        <v>1.85</v>
      </c>
      <c r="AB1081" s="6">
        <v>0</v>
      </c>
      <c r="AC1081" s="7">
        <f>Table13[[#This Row],[gross]]-Table13[[#This Row],[budget]]</f>
        <v>-7077834</v>
      </c>
    </row>
    <row r="1082" spans="1:29" ht="12.75">
      <c r="A1082" s="6" t="s">
        <v>28</v>
      </c>
      <c r="B1082" s="6" t="s">
        <v>4965</v>
      </c>
      <c r="C1082" s="6">
        <v>203</v>
      </c>
      <c r="D1082" s="6">
        <v>92</v>
      </c>
      <c r="E1082" s="6">
        <v>180</v>
      </c>
      <c r="F1082" s="6">
        <v>75</v>
      </c>
      <c r="G1082" s="6" t="s">
        <v>4966</v>
      </c>
      <c r="H1082" s="6">
        <v>211</v>
      </c>
      <c r="I1082" s="7">
        <v>23324666</v>
      </c>
      <c r="J1082" s="6" t="s">
        <v>59</v>
      </c>
      <c r="K1082" s="6" t="s">
        <v>4967</v>
      </c>
      <c r="L1082" s="6" t="s">
        <v>4968</v>
      </c>
      <c r="M1082" s="6">
        <v>97775</v>
      </c>
      <c r="N1082" s="6">
        <v>488</v>
      </c>
      <c r="O1082" s="6" t="s">
        <v>4969</v>
      </c>
      <c r="P1082" s="6">
        <v>1</v>
      </c>
      <c r="Q1082" s="6" t="s">
        <v>4970</v>
      </c>
      <c r="R1082" s="6" t="s">
        <v>4971</v>
      </c>
      <c r="S1082" s="6">
        <v>211</v>
      </c>
      <c r="T1082" s="6" t="s">
        <v>37</v>
      </c>
      <c r="U1082" s="6" t="s">
        <v>1465</v>
      </c>
      <c r="V1082" s="6" t="s">
        <v>585</v>
      </c>
      <c r="W1082" s="7">
        <v>52000000</v>
      </c>
      <c r="X1082" s="6">
        <v>2010</v>
      </c>
      <c r="Y1082" s="6">
        <v>135</v>
      </c>
      <c r="Z1082" s="6">
        <v>6.5</v>
      </c>
      <c r="AA1082" s="6">
        <v>2.35</v>
      </c>
      <c r="AB1082" s="6">
        <v>0</v>
      </c>
      <c r="AC1082" s="7">
        <f>Table13[[#This Row],[gross]]-Table13[[#This Row],[budget]]</f>
        <v>-28675334</v>
      </c>
    </row>
    <row r="1083" spans="1:29" ht="12.75">
      <c r="A1083" s="6" t="s">
        <v>28</v>
      </c>
      <c r="B1083" s="6" t="s">
        <v>5689</v>
      </c>
      <c r="C1083" s="6">
        <v>167</v>
      </c>
      <c r="D1083" s="6">
        <v>115</v>
      </c>
      <c r="E1083" s="6">
        <v>92</v>
      </c>
      <c r="F1083" s="6">
        <v>177</v>
      </c>
      <c r="G1083" s="6" t="s">
        <v>20117</v>
      </c>
      <c r="H1083" s="6">
        <v>559</v>
      </c>
      <c r="I1083" s="7">
        <v>24800000</v>
      </c>
      <c r="J1083" s="6" t="s">
        <v>50</v>
      </c>
      <c r="K1083" s="6" t="s">
        <v>14010</v>
      </c>
      <c r="L1083" s="6" t="s">
        <v>20118</v>
      </c>
      <c r="M1083" s="6">
        <v>89403</v>
      </c>
      <c r="N1083" s="6">
        <v>1456</v>
      </c>
      <c r="O1083" s="6" t="s">
        <v>4827</v>
      </c>
      <c r="P1083" s="6">
        <v>0</v>
      </c>
      <c r="Q1083" s="6" t="s">
        <v>20119</v>
      </c>
      <c r="R1083" s="6" t="s">
        <v>20120</v>
      </c>
      <c r="S1083" s="6">
        <v>358</v>
      </c>
      <c r="T1083" s="6" t="s">
        <v>37</v>
      </c>
      <c r="U1083" s="6" t="s">
        <v>56</v>
      </c>
      <c r="V1083" s="6" t="s">
        <v>6036</v>
      </c>
      <c r="W1083" s="7">
        <v>2000000</v>
      </c>
      <c r="X1083" s="6">
        <v>1963</v>
      </c>
      <c r="Y1083" s="6">
        <v>201</v>
      </c>
      <c r="Z1083" s="6">
        <v>7.5</v>
      </c>
      <c r="AA1083" s="6">
        <v>1.37</v>
      </c>
      <c r="AB1083" s="6">
        <v>0</v>
      </c>
      <c r="AC1083" s="7">
        <f>Table13[[#This Row],[gross]]-Table13[[#This Row],[budget]]</f>
        <v>22800000</v>
      </c>
    </row>
    <row r="1084" spans="1:29" ht="12.75">
      <c r="A1084" s="6" t="s">
        <v>28</v>
      </c>
      <c r="B1084" s="6" t="s">
        <v>850</v>
      </c>
      <c r="C1084" s="6">
        <v>302</v>
      </c>
      <c r="D1084" s="6">
        <v>122</v>
      </c>
      <c r="E1084" s="6">
        <v>2000</v>
      </c>
      <c r="F1084" s="6">
        <v>1000</v>
      </c>
      <c r="G1084" s="6" t="s">
        <v>1332</v>
      </c>
      <c r="H1084" s="6">
        <v>2000</v>
      </c>
      <c r="I1084" s="7">
        <v>18593156</v>
      </c>
      <c r="J1084" s="6" t="s">
        <v>3409</v>
      </c>
      <c r="K1084" s="6" t="s">
        <v>1212</v>
      </c>
      <c r="L1084" s="6" t="s">
        <v>8791</v>
      </c>
      <c r="M1084" s="6">
        <v>88682</v>
      </c>
      <c r="N1084" s="6">
        <v>6161</v>
      </c>
      <c r="O1084" s="6" t="s">
        <v>430</v>
      </c>
      <c r="P1084" s="6">
        <v>1</v>
      </c>
      <c r="Q1084" s="6" t="s">
        <v>8792</v>
      </c>
      <c r="R1084" s="6" t="s">
        <v>8793</v>
      </c>
      <c r="S1084" s="6">
        <v>241</v>
      </c>
      <c r="T1084" s="6" t="s">
        <v>37</v>
      </c>
      <c r="U1084" s="6" t="s">
        <v>38</v>
      </c>
      <c r="V1084" s="6" t="s">
        <v>585</v>
      </c>
      <c r="W1084" s="7">
        <v>35000000</v>
      </c>
      <c r="X1084" s="6">
        <v>2008</v>
      </c>
      <c r="Y1084" s="6">
        <v>1000</v>
      </c>
      <c r="Z1084" s="6">
        <v>7.7</v>
      </c>
      <c r="AA1084" s="6">
        <v>2.35</v>
      </c>
      <c r="AB1084" s="6">
        <v>0</v>
      </c>
      <c r="AC1084" s="7">
        <f>Table13[[#This Row],[gross]]-Table13[[#This Row],[budget]]</f>
        <v>-16406844</v>
      </c>
    </row>
    <row r="1085" spans="1:29" ht="12.75">
      <c r="A1085" s="6" t="s">
        <v>28</v>
      </c>
      <c r="B1085" s="6" t="s">
        <v>21656</v>
      </c>
      <c r="C1085" s="6">
        <v>181</v>
      </c>
      <c r="D1085" s="6">
        <v>97</v>
      </c>
      <c r="E1085" s="6">
        <v>33</v>
      </c>
      <c r="F1085" s="6">
        <v>229</v>
      </c>
      <c r="G1085" s="6" t="s">
        <v>21657</v>
      </c>
      <c r="H1085" s="6">
        <v>496</v>
      </c>
      <c r="I1085" s="7">
        <v>2508841</v>
      </c>
      <c r="J1085" s="6" t="s">
        <v>1935</v>
      </c>
      <c r="K1085" s="6" t="s">
        <v>7183</v>
      </c>
      <c r="L1085" s="6" t="s">
        <v>21658</v>
      </c>
      <c r="M1085" s="6">
        <v>21746</v>
      </c>
      <c r="N1085" s="6">
        <v>994</v>
      </c>
      <c r="O1085" s="6" t="s">
        <v>21659</v>
      </c>
      <c r="P1085" s="6">
        <v>1</v>
      </c>
      <c r="Q1085" s="6" t="s">
        <v>21660</v>
      </c>
      <c r="R1085" s="6" t="s">
        <v>21661</v>
      </c>
      <c r="S1085" s="6">
        <v>93</v>
      </c>
      <c r="T1085" s="6" t="s">
        <v>37</v>
      </c>
      <c r="U1085" s="6" t="s">
        <v>38</v>
      </c>
      <c r="V1085" s="6" t="s">
        <v>585</v>
      </c>
      <c r="W1085" s="7">
        <v>1000000</v>
      </c>
      <c r="X1085" s="6">
        <v>2008</v>
      </c>
      <c r="Y1085" s="6">
        <v>238</v>
      </c>
      <c r="Z1085" s="6">
        <v>7.2</v>
      </c>
      <c r="AA1085" s="6">
        <v>1.85</v>
      </c>
      <c r="AB1085" s="6">
        <v>0</v>
      </c>
      <c r="AC1085" s="7">
        <f>Table13[[#This Row],[gross]]-Table13[[#This Row],[budget]]</f>
        <v>1508841</v>
      </c>
    </row>
    <row r="1086" spans="1:29" ht="12.75">
      <c r="A1086" s="6" t="s">
        <v>28</v>
      </c>
      <c r="B1086" s="6" t="s">
        <v>827</v>
      </c>
      <c r="C1086" s="6">
        <v>406</v>
      </c>
      <c r="D1086" s="6">
        <v>102</v>
      </c>
      <c r="E1086" s="6">
        <v>69</v>
      </c>
      <c r="F1086" s="6">
        <v>490</v>
      </c>
      <c r="G1086" s="6" t="s">
        <v>828</v>
      </c>
      <c r="H1086" s="6">
        <v>1000</v>
      </c>
      <c r="I1086" s="7">
        <v>400736600</v>
      </c>
      <c r="J1086" s="6" t="s">
        <v>829</v>
      </c>
      <c r="K1086" s="6" t="s">
        <v>830</v>
      </c>
      <c r="L1086" s="6" t="s">
        <v>831</v>
      </c>
      <c r="M1086" s="6">
        <v>421658</v>
      </c>
      <c r="N1086" s="6">
        <v>2582</v>
      </c>
      <c r="O1086" s="6" t="s">
        <v>832</v>
      </c>
      <c r="P1086" s="6">
        <v>0</v>
      </c>
      <c r="Q1086" s="6" t="s">
        <v>833</v>
      </c>
      <c r="R1086" s="6" t="s">
        <v>834</v>
      </c>
      <c r="S1086" s="6">
        <v>904</v>
      </c>
      <c r="T1086" s="6" t="s">
        <v>37</v>
      </c>
      <c r="U1086" s="6" t="s">
        <v>38</v>
      </c>
      <c r="V1086" s="6" t="s">
        <v>95</v>
      </c>
      <c r="W1086" s="7">
        <v>150000000</v>
      </c>
      <c r="X1086" s="6">
        <v>2013</v>
      </c>
      <c r="Y1086" s="6">
        <v>523</v>
      </c>
      <c r="Z1086" s="6">
        <v>7.6</v>
      </c>
      <c r="AA1086" s="6">
        <v>2.2400000000000002</v>
      </c>
      <c r="AB1086" s="6">
        <v>58000</v>
      </c>
      <c r="AC1086" s="7">
        <f>Table13[[#This Row],[gross]]-Table13[[#This Row],[budget]]</f>
        <v>250736600</v>
      </c>
    </row>
    <row r="1087" spans="1:29" ht="12.75">
      <c r="A1087" s="6" t="s">
        <v>28</v>
      </c>
      <c r="B1087" s="6" t="s">
        <v>7100</v>
      </c>
      <c r="C1087" s="6">
        <v>327</v>
      </c>
      <c r="D1087" s="6">
        <v>85</v>
      </c>
      <c r="E1087" s="6">
        <v>0</v>
      </c>
      <c r="F1087" s="6">
        <v>88</v>
      </c>
      <c r="G1087" s="6" t="s">
        <v>11221</v>
      </c>
      <c r="H1087" s="6">
        <v>282</v>
      </c>
      <c r="I1087" s="7">
        <v>16097842</v>
      </c>
      <c r="J1087" s="6" t="s">
        <v>6326</v>
      </c>
      <c r="K1087" s="6" t="s">
        <v>22078</v>
      </c>
      <c r="L1087" s="6" t="s">
        <v>22079</v>
      </c>
      <c r="M1087" s="6">
        <v>53919</v>
      </c>
      <c r="N1087" s="6">
        <v>687</v>
      </c>
      <c r="O1087" s="6" t="s">
        <v>22080</v>
      </c>
      <c r="P1087" s="6">
        <v>0</v>
      </c>
      <c r="Q1087" s="6" t="s">
        <v>22081</v>
      </c>
      <c r="R1087" s="6" t="s">
        <v>22082</v>
      </c>
      <c r="S1087" s="6">
        <v>168</v>
      </c>
      <c r="T1087" s="6" t="s">
        <v>37</v>
      </c>
      <c r="U1087" s="6" t="s">
        <v>38</v>
      </c>
      <c r="V1087" s="6" t="s">
        <v>585</v>
      </c>
      <c r="W1087" s="7">
        <v>900000</v>
      </c>
      <c r="X1087" s="6">
        <v>2013</v>
      </c>
      <c r="Y1087" s="6">
        <v>270</v>
      </c>
      <c r="Z1087" s="6">
        <v>7.5</v>
      </c>
      <c r="AA1087" s="6">
        <v>1.85</v>
      </c>
      <c r="AB1087" s="6">
        <v>17000</v>
      </c>
      <c r="AC1087" s="7">
        <f>Table13[[#This Row],[gross]]-Table13[[#This Row],[budget]]</f>
        <v>15197842</v>
      </c>
    </row>
    <row r="1088" spans="1:29" ht="12.75">
      <c r="A1088" s="6" t="s">
        <v>28</v>
      </c>
      <c r="B1088" s="6" t="s">
        <v>19898</v>
      </c>
      <c r="C1088" s="6">
        <v>14</v>
      </c>
      <c r="D1088" s="6">
        <v>112</v>
      </c>
      <c r="E1088" s="6">
        <v>9</v>
      </c>
      <c r="F1088" s="6">
        <v>125</v>
      </c>
      <c r="G1088" s="6" t="s">
        <v>19899</v>
      </c>
      <c r="H1088" s="6">
        <v>860</v>
      </c>
      <c r="I1088" s="7">
        <v>173783</v>
      </c>
      <c r="J1088" s="6" t="s">
        <v>67</v>
      </c>
      <c r="K1088" s="6" t="s">
        <v>8325</v>
      </c>
      <c r="L1088" s="6" t="s">
        <v>19900</v>
      </c>
      <c r="M1088" s="6">
        <v>578</v>
      </c>
      <c r="N1088" s="6">
        <v>1252</v>
      </c>
      <c r="O1088" s="6" t="s">
        <v>19901</v>
      </c>
      <c r="P1088" s="6">
        <v>0</v>
      </c>
      <c r="Q1088" s="6" t="s">
        <v>19902</v>
      </c>
      <c r="R1088" s="6" t="s">
        <v>19903</v>
      </c>
      <c r="S1088" s="6">
        <v>34</v>
      </c>
      <c r="T1088" s="6" t="s">
        <v>37</v>
      </c>
      <c r="U1088" s="6" t="s">
        <v>38</v>
      </c>
      <c r="V1088" s="6" t="s">
        <v>4830</v>
      </c>
      <c r="W1088" s="7">
        <v>2500000</v>
      </c>
      <c r="X1088" s="6">
        <v>2008</v>
      </c>
      <c r="Y1088" s="6">
        <v>130</v>
      </c>
      <c r="Z1088" s="6">
        <v>7.6</v>
      </c>
      <c r="AA1088" s="6">
        <v>1.85</v>
      </c>
      <c r="AB1088" s="6">
        <v>588</v>
      </c>
      <c r="AC1088" s="7">
        <f>Table13[[#This Row],[gross]]-Table13[[#This Row],[budget]]</f>
        <v>-2326217</v>
      </c>
    </row>
    <row r="1089" spans="1:29" ht="12.75">
      <c r="A1089" s="6" t="s">
        <v>28</v>
      </c>
      <c r="B1089" s="6" t="s">
        <v>1526</v>
      </c>
      <c r="C1089" s="6">
        <v>108</v>
      </c>
      <c r="D1089" s="6">
        <v>101</v>
      </c>
      <c r="E1089" s="6">
        <v>0</v>
      </c>
      <c r="F1089" s="6">
        <v>685</v>
      </c>
      <c r="G1089" s="6" t="s">
        <v>5750</v>
      </c>
      <c r="H1089" s="6">
        <v>8000</v>
      </c>
      <c r="I1089" s="7">
        <v>2506446</v>
      </c>
      <c r="J1089" s="6" t="s">
        <v>1681</v>
      </c>
      <c r="K1089" s="6" t="s">
        <v>1527</v>
      </c>
      <c r="L1089" s="6" t="s">
        <v>20277</v>
      </c>
      <c r="M1089" s="6">
        <v>8662</v>
      </c>
      <c r="N1089" s="6">
        <v>11327</v>
      </c>
      <c r="O1089" s="6" t="s">
        <v>7213</v>
      </c>
      <c r="P1089" s="6">
        <v>0</v>
      </c>
      <c r="Q1089" s="6" t="s">
        <v>20278</v>
      </c>
      <c r="R1089" s="6" t="s">
        <v>20279</v>
      </c>
      <c r="S1089" s="6">
        <v>172</v>
      </c>
      <c r="T1089" s="6" t="s">
        <v>37</v>
      </c>
      <c r="U1089" s="6" t="s">
        <v>38</v>
      </c>
      <c r="V1089" s="6" t="s">
        <v>585</v>
      </c>
      <c r="W1089" s="7">
        <v>2000000</v>
      </c>
      <c r="X1089" s="6">
        <v>2002</v>
      </c>
      <c r="Y1089" s="6">
        <v>724</v>
      </c>
      <c r="Z1089" s="6">
        <v>4.7</v>
      </c>
      <c r="AA1089" s="6">
        <v>1.85</v>
      </c>
      <c r="AB1089" s="6">
        <v>134</v>
      </c>
      <c r="AC1089" s="7">
        <f>Table13[[#This Row],[gross]]-Table13[[#This Row],[budget]]</f>
        <v>506446</v>
      </c>
    </row>
    <row r="1090" spans="1:29" ht="12.75">
      <c r="A1090" s="6" t="s">
        <v>28</v>
      </c>
      <c r="B1090" s="6" t="s">
        <v>13498</v>
      </c>
      <c r="C1090" s="6">
        <v>77</v>
      </c>
      <c r="D1090" s="6">
        <v>86</v>
      </c>
      <c r="E1090" s="6">
        <v>90</v>
      </c>
      <c r="F1090" s="6">
        <v>635</v>
      </c>
      <c r="G1090" s="6" t="s">
        <v>12727</v>
      </c>
      <c r="H1090" s="6">
        <v>962</v>
      </c>
      <c r="I1090" s="7">
        <v>9402410</v>
      </c>
      <c r="J1090" s="6" t="s">
        <v>4219</v>
      </c>
      <c r="K1090" s="6" t="s">
        <v>4689</v>
      </c>
      <c r="L1090" s="6" t="s">
        <v>13499</v>
      </c>
      <c r="M1090" s="6">
        <v>11233</v>
      </c>
      <c r="N1090" s="6">
        <v>3715</v>
      </c>
      <c r="O1090" s="6" t="s">
        <v>13500</v>
      </c>
      <c r="P1090" s="6">
        <v>1</v>
      </c>
      <c r="Q1090" s="6" t="s">
        <v>13501</v>
      </c>
      <c r="R1090" s="6" t="s">
        <v>13502</v>
      </c>
      <c r="S1090" s="6">
        <v>32</v>
      </c>
      <c r="T1090" s="6" t="s">
        <v>37</v>
      </c>
      <c r="U1090" s="6" t="s">
        <v>38</v>
      </c>
      <c r="V1090" s="6" t="s">
        <v>39</v>
      </c>
      <c r="W1090" s="7">
        <v>14000000</v>
      </c>
      <c r="X1090" s="6">
        <v>2012</v>
      </c>
      <c r="Y1090" s="6">
        <v>925</v>
      </c>
      <c r="Z1090" s="6">
        <v>5.4</v>
      </c>
      <c r="AA1090" s="6">
        <v>2.35</v>
      </c>
      <c r="AB1090" s="6">
        <v>0</v>
      </c>
      <c r="AC1090" s="7">
        <f>Table13[[#This Row],[gross]]-Table13[[#This Row],[budget]]</f>
        <v>-4597590</v>
      </c>
    </row>
    <row r="1091" spans="1:29" ht="12.75">
      <c r="A1091" s="6" t="s">
        <v>28</v>
      </c>
      <c r="B1091" s="6" t="s">
        <v>1007</v>
      </c>
      <c r="C1091" s="6">
        <v>135</v>
      </c>
      <c r="D1091" s="6">
        <v>90</v>
      </c>
      <c r="E1091" s="6">
        <v>23</v>
      </c>
      <c r="F1091" s="6">
        <v>233</v>
      </c>
      <c r="G1091" s="6" t="s">
        <v>1008</v>
      </c>
      <c r="H1091" s="6">
        <v>957</v>
      </c>
      <c r="I1091" s="7">
        <v>110332737</v>
      </c>
      <c r="J1091" s="6" t="s">
        <v>1009</v>
      </c>
      <c r="K1091" s="6" t="s">
        <v>1010</v>
      </c>
      <c r="L1091" s="6" t="s">
        <v>1011</v>
      </c>
      <c r="M1091" s="6">
        <v>110788</v>
      </c>
      <c r="N1091" s="6">
        <v>1997</v>
      </c>
      <c r="O1091" s="6" t="s">
        <v>1012</v>
      </c>
      <c r="P1091" s="6">
        <v>1</v>
      </c>
      <c r="Q1091" s="6" t="s">
        <v>1013</v>
      </c>
      <c r="R1091" s="6" t="s">
        <v>1014</v>
      </c>
      <c r="S1091" s="6">
        <v>258</v>
      </c>
      <c r="T1091" s="6" t="s">
        <v>37</v>
      </c>
      <c r="U1091" s="6" t="s">
        <v>38</v>
      </c>
      <c r="V1091" s="6" t="s">
        <v>39</v>
      </c>
      <c r="W1091" s="7">
        <v>100000000</v>
      </c>
      <c r="X1091" s="6">
        <v>2005</v>
      </c>
      <c r="Y1091" s="6">
        <v>550</v>
      </c>
      <c r="Z1091" s="6">
        <v>6.1</v>
      </c>
      <c r="AA1091" s="6">
        <v>2.35</v>
      </c>
      <c r="AB1091" s="6">
        <v>2000</v>
      </c>
      <c r="AC1091" s="7">
        <f>Table13[[#This Row],[gross]]-Table13[[#This Row],[budget]]</f>
        <v>10332737</v>
      </c>
    </row>
    <row r="1092" spans="1:29" ht="12.75">
      <c r="A1092" s="6" t="s">
        <v>28</v>
      </c>
      <c r="B1092" s="6" t="s">
        <v>12018</v>
      </c>
      <c r="C1092" s="6">
        <v>250</v>
      </c>
      <c r="D1092" s="6">
        <v>111</v>
      </c>
      <c r="E1092" s="6">
        <v>0</v>
      </c>
      <c r="F1092" s="6">
        <v>287</v>
      </c>
      <c r="G1092" s="6" t="s">
        <v>4561</v>
      </c>
      <c r="H1092" s="6">
        <v>6000</v>
      </c>
      <c r="I1092" s="7">
        <v>1294640</v>
      </c>
      <c r="J1092" s="6" t="s">
        <v>6648</v>
      </c>
      <c r="K1092" s="6" t="s">
        <v>208</v>
      </c>
      <c r="L1092" s="6" t="s">
        <v>13195</v>
      </c>
      <c r="M1092" s="6">
        <v>69569</v>
      </c>
      <c r="N1092" s="6">
        <v>6748</v>
      </c>
      <c r="O1092" s="6" t="s">
        <v>4806</v>
      </c>
      <c r="P1092" s="6">
        <v>0</v>
      </c>
      <c r="Q1092" s="6" t="s">
        <v>13196</v>
      </c>
      <c r="R1092" s="6" t="s">
        <v>13197</v>
      </c>
      <c r="S1092" s="6">
        <v>436</v>
      </c>
      <c r="T1092" s="6" t="s">
        <v>37</v>
      </c>
      <c r="U1092" s="6" t="s">
        <v>38</v>
      </c>
      <c r="V1092" s="6" t="s">
        <v>585</v>
      </c>
      <c r="W1092" s="7">
        <v>15000000</v>
      </c>
      <c r="X1092" s="6">
        <v>2007</v>
      </c>
      <c r="Y1092" s="6">
        <v>294</v>
      </c>
      <c r="Z1092" s="6">
        <v>6.5</v>
      </c>
      <c r="AA1092" s="6">
        <v>1.85</v>
      </c>
      <c r="AB1092" s="6">
        <v>0</v>
      </c>
      <c r="AC1092" s="7">
        <f>Table13[[#This Row],[gross]]-Table13[[#This Row],[budget]]</f>
        <v>-13705360</v>
      </c>
    </row>
    <row r="1093" spans="1:29" ht="12.75">
      <c r="A1093" s="6" t="s">
        <v>28</v>
      </c>
      <c r="B1093" s="6" t="s">
        <v>3218</v>
      </c>
      <c r="C1093" s="6">
        <v>230</v>
      </c>
      <c r="D1093" s="6">
        <v>153</v>
      </c>
      <c r="E1093" s="6">
        <v>0</v>
      </c>
      <c r="F1093" s="6">
        <v>130</v>
      </c>
      <c r="G1093" s="6" t="s">
        <v>1729</v>
      </c>
      <c r="H1093" s="6">
        <v>11000</v>
      </c>
      <c r="I1093" s="7">
        <v>51814190</v>
      </c>
      <c r="J1093" s="6" t="s">
        <v>2527</v>
      </c>
      <c r="K1093" s="6" t="s">
        <v>2180</v>
      </c>
      <c r="L1093" s="6" t="s">
        <v>3219</v>
      </c>
      <c r="M1093" s="6">
        <v>100837</v>
      </c>
      <c r="N1093" s="6">
        <v>11852</v>
      </c>
      <c r="O1093" s="6" t="s">
        <v>3220</v>
      </c>
      <c r="P1093" s="6">
        <v>1</v>
      </c>
      <c r="Q1093" s="6" t="s">
        <v>3221</v>
      </c>
      <c r="R1093" s="6" t="s">
        <v>3222</v>
      </c>
      <c r="S1093" s="6">
        <v>301</v>
      </c>
      <c r="T1093" s="6" t="s">
        <v>37</v>
      </c>
      <c r="U1093" s="6" t="s">
        <v>38</v>
      </c>
      <c r="V1093" s="6" t="s">
        <v>585</v>
      </c>
      <c r="W1093" s="7">
        <v>75000000</v>
      </c>
      <c r="X1093" s="6">
        <v>2009</v>
      </c>
      <c r="Y1093" s="6">
        <v>561</v>
      </c>
      <c r="Z1093" s="6">
        <v>6.4</v>
      </c>
      <c r="AA1093" s="6">
        <v>1.85</v>
      </c>
      <c r="AB1093" s="6">
        <v>0</v>
      </c>
      <c r="AC1093" s="7">
        <f>Table13[[#This Row],[gross]]-Table13[[#This Row],[budget]]</f>
        <v>-23185810</v>
      </c>
    </row>
    <row r="1094" spans="1:29" ht="12.75">
      <c r="A1094" s="6" t="s">
        <v>28</v>
      </c>
      <c r="B1094" s="6" t="s">
        <v>12348</v>
      </c>
      <c r="C1094" s="6">
        <v>105</v>
      </c>
      <c r="D1094" s="6">
        <v>122</v>
      </c>
      <c r="E1094" s="6">
        <v>30</v>
      </c>
      <c r="F1094" s="6">
        <v>260</v>
      </c>
      <c r="G1094" s="6" t="s">
        <v>948</v>
      </c>
      <c r="H1094" s="6">
        <v>21000</v>
      </c>
      <c r="I1094" s="7">
        <v>220914</v>
      </c>
      <c r="J1094" s="6" t="s">
        <v>6326</v>
      </c>
      <c r="K1094" s="6" t="s">
        <v>97</v>
      </c>
      <c r="L1094" s="6" t="s">
        <v>12349</v>
      </c>
      <c r="M1094" s="6">
        <v>13239</v>
      </c>
      <c r="N1094" s="6">
        <v>25173</v>
      </c>
      <c r="O1094" s="6" t="s">
        <v>12350</v>
      </c>
      <c r="P1094" s="6">
        <v>2</v>
      </c>
      <c r="Q1094" s="6" t="s">
        <v>12351</v>
      </c>
      <c r="R1094" s="6" t="s">
        <v>12352</v>
      </c>
      <c r="S1094" s="6">
        <v>97</v>
      </c>
      <c r="T1094" s="6" t="s">
        <v>37</v>
      </c>
      <c r="U1094" s="6" t="s">
        <v>38</v>
      </c>
      <c r="V1094" s="6" t="s">
        <v>585</v>
      </c>
      <c r="W1094" s="7">
        <v>16800000</v>
      </c>
      <c r="X1094" s="6">
        <v>2006</v>
      </c>
      <c r="Y1094" s="6">
        <v>3000</v>
      </c>
      <c r="Z1094" s="6">
        <v>6.5</v>
      </c>
      <c r="AA1094" s="6">
        <v>1.85</v>
      </c>
      <c r="AB1094" s="6">
        <v>0</v>
      </c>
      <c r="AC1094" s="7">
        <f>Table13[[#This Row],[gross]]-Table13[[#This Row],[budget]]</f>
        <v>-16579086</v>
      </c>
    </row>
    <row r="1095" spans="1:29" ht="12.75">
      <c r="A1095" s="6" t="s">
        <v>28</v>
      </c>
      <c r="B1095" s="6" t="s">
        <v>332</v>
      </c>
      <c r="C1095" s="6">
        <v>424</v>
      </c>
      <c r="D1095" s="6">
        <v>140</v>
      </c>
      <c r="E1095" s="6">
        <v>0</v>
      </c>
      <c r="F1095" s="6">
        <v>14000</v>
      </c>
      <c r="G1095" s="6" t="s">
        <v>333</v>
      </c>
      <c r="H1095" s="6">
        <v>26000</v>
      </c>
      <c r="I1095" s="7">
        <v>350034110</v>
      </c>
      <c r="J1095" s="6" t="s">
        <v>334</v>
      </c>
      <c r="K1095" s="6" t="s">
        <v>335</v>
      </c>
      <c r="L1095" s="6" t="s">
        <v>336</v>
      </c>
      <c r="M1095" s="6">
        <v>278232</v>
      </c>
      <c r="N1095" s="6">
        <v>79150</v>
      </c>
      <c r="O1095" s="6" t="s">
        <v>337</v>
      </c>
      <c r="P1095" s="6">
        <v>0</v>
      </c>
      <c r="Q1095" s="6" t="s">
        <v>338</v>
      </c>
      <c r="R1095" s="6" t="s">
        <v>339</v>
      </c>
      <c r="S1095" s="6">
        <v>657</v>
      </c>
      <c r="T1095" s="6" t="s">
        <v>37</v>
      </c>
      <c r="U1095" s="6" t="s">
        <v>38</v>
      </c>
      <c r="V1095" s="6" t="s">
        <v>39</v>
      </c>
      <c r="W1095" s="7">
        <v>190000000</v>
      </c>
      <c r="X1095" s="6">
        <v>2015</v>
      </c>
      <c r="Y1095" s="6">
        <v>23000</v>
      </c>
      <c r="Z1095" s="6">
        <v>7.2</v>
      </c>
      <c r="AA1095" s="6">
        <v>2.35</v>
      </c>
      <c r="AB1095" s="6">
        <v>94000</v>
      </c>
      <c r="AC1095" s="7">
        <f>Table13[[#This Row],[gross]]-Table13[[#This Row],[budget]]</f>
        <v>160034110</v>
      </c>
    </row>
    <row r="1096" spans="1:29" ht="12.75">
      <c r="A1096" s="6" t="s">
        <v>28</v>
      </c>
      <c r="B1096" s="6" t="s">
        <v>6063</v>
      </c>
      <c r="C1096" s="6">
        <v>101</v>
      </c>
      <c r="D1096" s="6">
        <v>92</v>
      </c>
      <c r="E1096" s="6">
        <v>16</v>
      </c>
      <c r="F1096" s="6">
        <v>734</v>
      </c>
      <c r="G1096" s="6" t="s">
        <v>7606</v>
      </c>
      <c r="H1096" s="6">
        <v>3000</v>
      </c>
      <c r="I1096" s="7">
        <v>17596256</v>
      </c>
      <c r="J1096" s="6" t="s">
        <v>3057</v>
      </c>
      <c r="K1096" s="6" t="s">
        <v>500</v>
      </c>
      <c r="L1096" s="6" t="s">
        <v>7607</v>
      </c>
      <c r="M1096" s="6">
        <v>12399</v>
      </c>
      <c r="N1096" s="6">
        <v>6327</v>
      </c>
      <c r="O1096" s="6" t="s">
        <v>7608</v>
      </c>
      <c r="P1096" s="6">
        <v>1</v>
      </c>
      <c r="Q1096" s="6" t="s">
        <v>7609</v>
      </c>
      <c r="R1096" s="6" t="s">
        <v>7610</v>
      </c>
      <c r="S1096" s="6">
        <v>84</v>
      </c>
      <c r="T1096" s="6" t="s">
        <v>37</v>
      </c>
      <c r="U1096" s="6" t="s">
        <v>38</v>
      </c>
      <c r="V1096" s="6" t="s">
        <v>95</v>
      </c>
      <c r="W1096" s="7">
        <v>35000000</v>
      </c>
      <c r="X1096" s="6">
        <v>2010</v>
      </c>
      <c r="Y1096" s="6">
        <v>1000</v>
      </c>
      <c r="Z1096" s="6">
        <v>3.8</v>
      </c>
      <c r="AA1096" s="6">
        <v>1.85</v>
      </c>
      <c r="AB1096" s="6">
        <v>0</v>
      </c>
      <c r="AC1096" s="7">
        <f>Table13[[#This Row],[gross]]-Table13[[#This Row],[budget]]</f>
        <v>-17403744</v>
      </c>
    </row>
    <row r="1097" spans="1:29" ht="12.75">
      <c r="A1097" s="6" t="s">
        <v>28</v>
      </c>
      <c r="B1097" s="6" t="s">
        <v>507</v>
      </c>
      <c r="C1097" s="6">
        <v>406</v>
      </c>
      <c r="D1097" s="6">
        <v>134</v>
      </c>
      <c r="E1097" s="6">
        <v>452</v>
      </c>
      <c r="F1097" s="6">
        <v>697</v>
      </c>
      <c r="G1097" s="6" t="s">
        <v>1207</v>
      </c>
      <c r="H1097" s="6">
        <v>11000</v>
      </c>
      <c r="I1097" s="7">
        <v>85707116</v>
      </c>
      <c r="J1097" s="6" t="s">
        <v>1467</v>
      </c>
      <c r="K1097" s="6" t="s">
        <v>340</v>
      </c>
      <c r="L1097" s="6" t="s">
        <v>2694</v>
      </c>
      <c r="M1097" s="6">
        <v>303185</v>
      </c>
      <c r="N1097" s="6">
        <v>20411</v>
      </c>
      <c r="O1097" s="6" t="s">
        <v>2695</v>
      </c>
      <c r="P1097" s="6">
        <v>4</v>
      </c>
      <c r="Q1097" s="6" t="s">
        <v>2696</v>
      </c>
      <c r="R1097" s="6" t="s">
        <v>2697</v>
      </c>
      <c r="S1097" s="6">
        <v>701</v>
      </c>
      <c r="T1097" s="6" t="s">
        <v>37</v>
      </c>
      <c r="U1097" s="6" t="s">
        <v>38</v>
      </c>
      <c r="V1097" s="6" t="s">
        <v>585</v>
      </c>
      <c r="W1097" s="7">
        <v>68000000</v>
      </c>
      <c r="X1097" s="6">
        <v>2014</v>
      </c>
      <c r="Y1097" s="6">
        <v>8000</v>
      </c>
      <c r="Z1097" s="6">
        <v>7.6</v>
      </c>
      <c r="AA1097" s="6">
        <v>2.35</v>
      </c>
      <c r="AB1097" s="6">
        <v>82000</v>
      </c>
      <c r="AC1097" s="7">
        <f>Table13[[#This Row],[gross]]-Table13[[#This Row],[budget]]</f>
        <v>17707116</v>
      </c>
    </row>
    <row r="1098" spans="1:29" ht="12.75">
      <c r="A1098" s="6" t="s">
        <v>28</v>
      </c>
      <c r="B1098" s="6" t="s">
        <v>18709</v>
      </c>
      <c r="C1098" s="6">
        <v>70</v>
      </c>
      <c r="D1098" s="6">
        <v>106</v>
      </c>
      <c r="E1098" s="6">
        <v>19</v>
      </c>
      <c r="F1098" s="6">
        <v>9</v>
      </c>
      <c r="G1098" s="6" t="s">
        <v>2400</v>
      </c>
      <c r="H1098" s="6">
        <v>585</v>
      </c>
      <c r="I1098" s="7">
        <v>20262</v>
      </c>
      <c r="J1098" s="6" t="s">
        <v>3409</v>
      </c>
      <c r="K1098" s="6" t="s">
        <v>14498</v>
      </c>
      <c r="L1098" s="6" t="s">
        <v>18710</v>
      </c>
      <c r="M1098" s="6">
        <v>1738</v>
      </c>
      <c r="N1098" s="6">
        <v>629</v>
      </c>
      <c r="O1098" s="6" t="s">
        <v>18711</v>
      </c>
      <c r="P1098" s="6">
        <v>2</v>
      </c>
      <c r="Q1098" s="6" t="s">
        <v>18712</v>
      </c>
      <c r="R1098" s="6" t="s">
        <v>18713</v>
      </c>
      <c r="S1098" s="6">
        <v>10</v>
      </c>
      <c r="T1098" s="6" t="s">
        <v>14503</v>
      </c>
      <c r="U1098" s="6" t="s">
        <v>16841</v>
      </c>
      <c r="V1098" s="6" t="s">
        <v>5613</v>
      </c>
      <c r="W1098" s="7">
        <v>4000000</v>
      </c>
      <c r="X1098" s="6">
        <v>2014</v>
      </c>
      <c r="Y1098" s="6">
        <v>29</v>
      </c>
      <c r="Z1098" s="6">
        <v>6.1</v>
      </c>
      <c r="AA1098" s="6">
        <v>2.35</v>
      </c>
      <c r="AB1098" s="6">
        <v>278</v>
      </c>
      <c r="AC1098" s="7">
        <f>Table13[[#This Row],[gross]]-Table13[[#This Row],[budget]]</f>
        <v>-3979738</v>
      </c>
    </row>
    <row r="1099" spans="1:29" ht="12.75">
      <c r="A1099" s="6" t="s">
        <v>28</v>
      </c>
      <c r="B1099" s="6" t="s">
        <v>187</v>
      </c>
      <c r="C1099" s="6">
        <v>97</v>
      </c>
      <c r="D1099" s="6">
        <v>125</v>
      </c>
      <c r="E1099" s="6">
        <v>0</v>
      </c>
      <c r="F1099" s="6">
        <v>957</v>
      </c>
      <c r="G1099" s="6" t="s">
        <v>1375</v>
      </c>
      <c r="H1099" s="6">
        <v>10000</v>
      </c>
      <c r="I1099" s="7">
        <v>48154732</v>
      </c>
      <c r="J1099" s="6" t="s">
        <v>1467</v>
      </c>
      <c r="K1099" s="6" t="s">
        <v>2824</v>
      </c>
      <c r="L1099" s="6" t="s">
        <v>5212</v>
      </c>
      <c r="M1099" s="6">
        <v>60326</v>
      </c>
      <c r="N1099" s="6">
        <v>15569</v>
      </c>
      <c r="O1099" s="6" t="s">
        <v>1010</v>
      </c>
      <c r="P1099" s="6">
        <v>1</v>
      </c>
      <c r="Q1099" s="6" t="s">
        <v>5213</v>
      </c>
      <c r="R1099" s="6" t="s">
        <v>5214</v>
      </c>
      <c r="S1099" s="6">
        <v>142</v>
      </c>
      <c r="T1099" s="6" t="s">
        <v>37</v>
      </c>
      <c r="U1099" s="6" t="s">
        <v>38</v>
      </c>
      <c r="V1099" s="6" t="s">
        <v>585</v>
      </c>
      <c r="W1099" s="7">
        <v>50000000</v>
      </c>
      <c r="X1099" s="6">
        <v>1997</v>
      </c>
      <c r="Y1099" s="6">
        <v>2000</v>
      </c>
      <c r="Z1099" s="6">
        <v>5.8</v>
      </c>
      <c r="AA1099" s="6">
        <v>2.35</v>
      </c>
      <c r="AB1099" s="6">
        <v>2000</v>
      </c>
      <c r="AC1099" s="7">
        <f>Table13[[#This Row],[gross]]-Table13[[#This Row],[budget]]</f>
        <v>-1845268</v>
      </c>
    </row>
    <row r="1100" spans="1:29" ht="12.75">
      <c r="A1100" s="6" t="s">
        <v>28</v>
      </c>
      <c r="B1100" s="6" t="s">
        <v>1071</v>
      </c>
      <c r="C1100" s="6">
        <v>351</v>
      </c>
      <c r="D1100" s="6">
        <v>122</v>
      </c>
      <c r="E1100" s="6">
        <v>209</v>
      </c>
      <c r="F1100" s="6">
        <v>934</v>
      </c>
      <c r="G1100" s="6" t="s">
        <v>1072</v>
      </c>
      <c r="H1100" s="6">
        <v>17000</v>
      </c>
      <c r="I1100" s="7">
        <v>122512052</v>
      </c>
      <c r="J1100" s="6" t="s">
        <v>227</v>
      </c>
      <c r="K1100" s="6" t="s">
        <v>444</v>
      </c>
      <c r="L1100" s="6" t="s">
        <v>1073</v>
      </c>
      <c r="M1100" s="6">
        <v>146352</v>
      </c>
      <c r="N1100" s="6">
        <v>31958</v>
      </c>
      <c r="O1100" s="6" t="s">
        <v>1040</v>
      </c>
      <c r="P1100" s="6">
        <v>6</v>
      </c>
      <c r="Q1100" s="6" t="s">
        <v>1074</v>
      </c>
      <c r="R1100" s="6" t="s">
        <v>1075</v>
      </c>
      <c r="S1100" s="6">
        <v>288</v>
      </c>
      <c r="T1100" s="6" t="s">
        <v>37</v>
      </c>
      <c r="U1100" s="6" t="s">
        <v>38</v>
      </c>
      <c r="V1100" s="6" t="s">
        <v>39</v>
      </c>
      <c r="W1100" s="7">
        <v>130000000</v>
      </c>
      <c r="X1100" s="6">
        <v>2013</v>
      </c>
      <c r="Y1100" s="6">
        <v>12000</v>
      </c>
      <c r="Z1100" s="6">
        <v>5.8</v>
      </c>
      <c r="AA1100" s="6">
        <v>2.35</v>
      </c>
      <c r="AB1100" s="6">
        <v>42000</v>
      </c>
      <c r="AC1100" s="7">
        <f>Table13[[#This Row],[gross]]-Table13[[#This Row],[budget]]</f>
        <v>-7487948</v>
      </c>
    </row>
    <row r="1101" spans="1:29" ht="12.75">
      <c r="A1101" s="6" t="s">
        <v>28</v>
      </c>
      <c r="B1101" s="6" t="s">
        <v>535</v>
      </c>
      <c r="C1101" s="6">
        <v>250</v>
      </c>
      <c r="D1101" s="6">
        <v>118</v>
      </c>
      <c r="E1101" s="6">
        <v>208</v>
      </c>
      <c r="F1101" s="6">
        <v>570</v>
      </c>
      <c r="G1101" s="6" t="s">
        <v>536</v>
      </c>
      <c r="H1101" s="6">
        <v>23000</v>
      </c>
      <c r="I1101" s="7">
        <v>150167630</v>
      </c>
      <c r="J1101" s="6" t="s">
        <v>227</v>
      </c>
      <c r="K1101" s="6" t="s">
        <v>62</v>
      </c>
      <c r="L1101" s="6" t="s">
        <v>537</v>
      </c>
      <c r="M1101" s="6">
        <v>174578</v>
      </c>
      <c r="N1101" s="6">
        <v>26683</v>
      </c>
      <c r="O1101" s="6" t="s">
        <v>538</v>
      </c>
      <c r="P1101" s="6">
        <v>4</v>
      </c>
      <c r="Q1101" s="6" t="s">
        <v>539</v>
      </c>
      <c r="R1101" s="6" t="s">
        <v>540</v>
      </c>
      <c r="S1101" s="6">
        <v>534</v>
      </c>
      <c r="T1101" s="6" t="s">
        <v>37</v>
      </c>
      <c r="U1101" s="6" t="s">
        <v>38</v>
      </c>
      <c r="V1101" s="6" t="s">
        <v>39</v>
      </c>
      <c r="W1101" s="7">
        <v>175000000</v>
      </c>
      <c r="X1101" s="6">
        <v>2009</v>
      </c>
      <c r="Y1101" s="6">
        <v>2000</v>
      </c>
      <c r="Z1101" s="6">
        <v>5.8</v>
      </c>
      <c r="AA1101" s="6">
        <v>2.35</v>
      </c>
      <c r="AB1101" s="6">
        <v>0</v>
      </c>
      <c r="AC1101" s="7">
        <f>Table13[[#This Row],[gross]]-Table13[[#This Row],[budget]]</f>
        <v>-24832370</v>
      </c>
    </row>
    <row r="1102" spans="1:29" ht="12.75">
      <c r="A1102" s="6" t="s">
        <v>28</v>
      </c>
      <c r="B1102" s="6" t="s">
        <v>1007</v>
      </c>
      <c r="C1102" s="6">
        <v>213</v>
      </c>
      <c r="D1102" s="6">
        <v>102</v>
      </c>
      <c r="E1102" s="6">
        <v>23</v>
      </c>
      <c r="F1102" s="6">
        <v>436</v>
      </c>
      <c r="G1102" s="6" t="s">
        <v>5750</v>
      </c>
      <c r="H1102" s="6">
        <v>25000</v>
      </c>
      <c r="I1102" s="7">
        <v>71423726</v>
      </c>
      <c r="J1102" s="6" t="s">
        <v>1875</v>
      </c>
      <c r="K1102" s="6" t="s">
        <v>106</v>
      </c>
      <c r="L1102" s="6" t="s">
        <v>5751</v>
      </c>
      <c r="M1102" s="6">
        <v>123558</v>
      </c>
      <c r="N1102" s="6">
        <v>26998</v>
      </c>
      <c r="O1102" s="6" t="s">
        <v>5752</v>
      </c>
      <c r="P1102" s="6">
        <v>3</v>
      </c>
      <c r="Q1102" s="6" t="s">
        <v>5753</v>
      </c>
      <c r="R1102" s="6" t="s">
        <v>5754</v>
      </c>
      <c r="S1102" s="6">
        <v>609</v>
      </c>
      <c r="T1102" s="6" t="s">
        <v>37</v>
      </c>
      <c r="U1102" s="6" t="s">
        <v>38</v>
      </c>
      <c r="V1102" s="6" t="s">
        <v>95</v>
      </c>
      <c r="W1102" s="7">
        <v>45000000</v>
      </c>
      <c r="X1102" s="6">
        <v>1999</v>
      </c>
      <c r="Y1102" s="6">
        <v>724</v>
      </c>
      <c r="Z1102" s="6">
        <v>7.3</v>
      </c>
      <c r="AA1102" s="6">
        <v>2.35</v>
      </c>
      <c r="AB1102" s="6">
        <v>19000</v>
      </c>
      <c r="AC1102" s="7">
        <f>Table13[[#This Row],[gross]]-Table13[[#This Row],[budget]]</f>
        <v>26423726</v>
      </c>
    </row>
    <row r="1103" spans="1:29" ht="12.75">
      <c r="A1103" s="6" t="s">
        <v>28</v>
      </c>
      <c r="B1103" s="6" t="s">
        <v>4531</v>
      </c>
      <c r="C1103" s="6">
        <v>180</v>
      </c>
      <c r="D1103" s="6">
        <v>95</v>
      </c>
      <c r="E1103" s="6">
        <v>83</v>
      </c>
      <c r="F1103" s="6">
        <v>1000</v>
      </c>
      <c r="G1103" s="6" t="s">
        <v>1207</v>
      </c>
      <c r="H1103" s="6">
        <v>18000</v>
      </c>
      <c r="I1103" s="7">
        <v>20488579</v>
      </c>
      <c r="J1103" s="6" t="s">
        <v>2813</v>
      </c>
      <c r="K1103" s="6" t="s">
        <v>641</v>
      </c>
      <c r="L1103" s="6" t="s">
        <v>5459</v>
      </c>
      <c r="M1103" s="6">
        <v>113483</v>
      </c>
      <c r="N1103" s="6">
        <v>29926</v>
      </c>
      <c r="O1103" s="6" t="s">
        <v>3385</v>
      </c>
      <c r="P1103" s="6">
        <v>1</v>
      </c>
      <c r="Q1103" s="6" t="s">
        <v>5460</v>
      </c>
      <c r="R1103" s="6" t="s">
        <v>5461</v>
      </c>
      <c r="S1103" s="6">
        <v>245</v>
      </c>
      <c r="T1103" s="6" t="s">
        <v>37</v>
      </c>
      <c r="U1103" s="6" t="s">
        <v>38</v>
      </c>
      <c r="V1103" s="6" t="s">
        <v>585</v>
      </c>
      <c r="W1103" s="7">
        <v>50000000</v>
      </c>
      <c r="X1103" s="6">
        <v>2009</v>
      </c>
      <c r="Y1103" s="6">
        <v>8000</v>
      </c>
      <c r="Z1103" s="6">
        <v>5.8</v>
      </c>
      <c r="AA1103" s="6">
        <v>1.85</v>
      </c>
      <c r="AB1103" s="6">
        <v>0</v>
      </c>
      <c r="AC1103" s="7">
        <f>Table13[[#This Row],[gross]]-Table13[[#This Row],[budget]]</f>
        <v>-29511421</v>
      </c>
    </row>
    <row r="1104" spans="1:29" ht="12.75">
      <c r="A1104" s="6" t="s">
        <v>28</v>
      </c>
      <c r="B1104" s="6" t="s">
        <v>487</v>
      </c>
      <c r="C1104" s="6">
        <v>233</v>
      </c>
      <c r="D1104" s="6">
        <v>216</v>
      </c>
      <c r="E1104" s="6">
        <v>17000</v>
      </c>
      <c r="F1104" s="6">
        <v>1000</v>
      </c>
      <c r="G1104" s="6" t="s">
        <v>228</v>
      </c>
      <c r="H1104" s="6">
        <v>29000</v>
      </c>
      <c r="I1104" s="7">
        <v>77679638</v>
      </c>
      <c r="J1104" s="6" t="s">
        <v>1935</v>
      </c>
      <c r="K1104" s="6" t="s">
        <v>215</v>
      </c>
      <c r="L1104" s="6" t="s">
        <v>1936</v>
      </c>
      <c r="M1104" s="6">
        <v>314033</v>
      </c>
      <c r="N1104" s="6">
        <v>47657</v>
      </c>
      <c r="O1104" s="6" t="s">
        <v>393</v>
      </c>
      <c r="P1104" s="6">
        <v>3</v>
      </c>
      <c r="Q1104" s="6" t="s">
        <v>1937</v>
      </c>
      <c r="R1104" s="6" t="s">
        <v>1938</v>
      </c>
      <c r="S1104" s="6">
        <v>1166</v>
      </c>
      <c r="T1104" s="6" t="s">
        <v>37</v>
      </c>
      <c r="U1104" s="6" t="s">
        <v>38</v>
      </c>
      <c r="V1104" s="6" t="s">
        <v>585</v>
      </c>
      <c r="W1104" s="7">
        <v>100000000</v>
      </c>
      <c r="X1104" s="6">
        <v>2002</v>
      </c>
      <c r="Y1104" s="6">
        <v>14000</v>
      </c>
      <c r="Z1104" s="6">
        <v>7.5</v>
      </c>
      <c r="AA1104" s="6">
        <v>2.35</v>
      </c>
      <c r="AB1104" s="6">
        <v>0</v>
      </c>
      <c r="AC1104" s="7">
        <f>Table13[[#This Row],[gross]]-Table13[[#This Row],[budget]]</f>
        <v>-22320362</v>
      </c>
    </row>
    <row r="1105" spans="1:29" ht="12.75">
      <c r="A1105" s="6" t="s">
        <v>28</v>
      </c>
      <c r="B1105" s="6" t="s">
        <v>4212</v>
      </c>
      <c r="C1105" s="6">
        <v>415</v>
      </c>
      <c r="D1105" s="6">
        <v>113</v>
      </c>
      <c r="E1105" s="6">
        <v>181</v>
      </c>
      <c r="F1105" s="6">
        <v>300</v>
      </c>
      <c r="G1105" s="6" t="s">
        <v>3508</v>
      </c>
      <c r="H1105" s="6">
        <v>33000</v>
      </c>
      <c r="I1105" s="7">
        <v>45996718</v>
      </c>
      <c r="J1105" s="6" t="s">
        <v>464</v>
      </c>
      <c r="K1105" s="6" t="s">
        <v>4213</v>
      </c>
      <c r="L1105" s="6" t="s">
        <v>4214</v>
      </c>
      <c r="M1105" s="6">
        <v>173530</v>
      </c>
      <c r="N1105" s="6">
        <v>34738</v>
      </c>
      <c r="O1105" s="6" t="s">
        <v>4215</v>
      </c>
      <c r="P1105" s="6">
        <v>3</v>
      </c>
      <c r="Q1105" s="6" t="s">
        <v>4216</v>
      </c>
      <c r="R1105" s="6" t="s">
        <v>4217</v>
      </c>
      <c r="S1105" s="6">
        <v>264</v>
      </c>
      <c r="T1105" s="6" t="s">
        <v>37</v>
      </c>
      <c r="U1105" s="6" t="s">
        <v>38</v>
      </c>
      <c r="V1105" s="6" t="s">
        <v>585</v>
      </c>
      <c r="W1105" s="7">
        <v>60000000</v>
      </c>
      <c r="X1105" s="6">
        <v>2013</v>
      </c>
      <c r="Y1105" s="6">
        <v>301</v>
      </c>
      <c r="Z1105" s="6">
        <v>6.7</v>
      </c>
      <c r="AA1105" s="6">
        <v>2.35</v>
      </c>
      <c r="AB1105" s="6">
        <v>40000</v>
      </c>
      <c r="AC1105" s="7">
        <f>Table13[[#This Row],[gross]]-Table13[[#This Row],[budget]]</f>
        <v>-14003282</v>
      </c>
    </row>
    <row r="1106" spans="1:29" ht="12.75">
      <c r="A1106" s="6" t="s">
        <v>28</v>
      </c>
      <c r="B1106" s="6" t="s">
        <v>20469</v>
      </c>
      <c r="C1106" s="6">
        <v>30</v>
      </c>
      <c r="D1106" s="6">
        <v>119</v>
      </c>
      <c r="E1106" s="6">
        <v>5</v>
      </c>
      <c r="F1106" s="6">
        <v>12</v>
      </c>
      <c r="G1106" s="6" t="s">
        <v>20470</v>
      </c>
      <c r="H1106" s="6">
        <v>29</v>
      </c>
      <c r="I1106" s="7">
        <v>4958</v>
      </c>
      <c r="J1106" s="6" t="s">
        <v>15140</v>
      </c>
      <c r="K1106" s="6" t="s">
        <v>19418</v>
      </c>
      <c r="L1106" s="6" t="s">
        <v>20471</v>
      </c>
      <c r="M1106" s="6">
        <v>9689</v>
      </c>
      <c r="N1106" s="6">
        <v>86</v>
      </c>
      <c r="O1106" s="6" t="s">
        <v>20472</v>
      </c>
      <c r="P1106" s="6">
        <v>2</v>
      </c>
      <c r="Q1106" s="6" t="s">
        <v>20473</v>
      </c>
      <c r="R1106" s="6" t="s">
        <v>20474</v>
      </c>
      <c r="S1106" s="6">
        <v>23</v>
      </c>
      <c r="T1106" s="6" t="s">
        <v>37</v>
      </c>
      <c r="U1106" s="6" t="s">
        <v>8144</v>
      </c>
      <c r="V1106" s="6" t="s">
        <v>585</v>
      </c>
      <c r="W1106" s="7">
        <v>2000000</v>
      </c>
      <c r="X1106" s="6">
        <v>2008</v>
      </c>
      <c r="Y1106" s="6">
        <v>18</v>
      </c>
      <c r="Z1106" s="6">
        <v>7.8</v>
      </c>
      <c r="AA1106" s="6">
        <v>2.35</v>
      </c>
      <c r="AB1106" s="6">
        <v>1000</v>
      </c>
      <c r="AC1106" s="7">
        <f>Table13[[#This Row],[gross]]-Table13[[#This Row],[budget]]</f>
        <v>-1995042</v>
      </c>
    </row>
    <row r="1107" spans="1:29" ht="12.75">
      <c r="A1107" s="6" t="s">
        <v>28</v>
      </c>
      <c r="B1107" s="6" t="s">
        <v>17150</v>
      </c>
      <c r="C1107" s="6">
        <v>205</v>
      </c>
      <c r="D1107" s="6">
        <v>102</v>
      </c>
      <c r="E1107" s="6">
        <v>0</v>
      </c>
      <c r="F1107" s="6">
        <v>294</v>
      </c>
      <c r="G1107" s="6" t="s">
        <v>4231</v>
      </c>
      <c r="H1107" s="6">
        <v>625</v>
      </c>
      <c r="I1107" s="7">
        <v>26781723</v>
      </c>
      <c r="J1107" s="6" t="s">
        <v>1415</v>
      </c>
      <c r="K1107" s="6" t="s">
        <v>1788</v>
      </c>
      <c r="L1107" s="6" t="s">
        <v>19836</v>
      </c>
      <c r="M1107" s="6">
        <v>187595</v>
      </c>
      <c r="N1107" s="6">
        <v>1655</v>
      </c>
      <c r="O1107" s="6" t="s">
        <v>19837</v>
      </c>
      <c r="P1107" s="6">
        <v>3</v>
      </c>
      <c r="Q1107" s="6" t="s">
        <v>19838</v>
      </c>
      <c r="R1107" s="6" t="s">
        <v>19839</v>
      </c>
      <c r="S1107" s="6">
        <v>978</v>
      </c>
      <c r="T1107" s="6" t="s">
        <v>37</v>
      </c>
      <c r="U1107" s="6" t="s">
        <v>38</v>
      </c>
      <c r="V1107" s="6" t="s">
        <v>585</v>
      </c>
      <c r="W1107" s="7">
        <v>2500000</v>
      </c>
      <c r="X1107" s="6">
        <v>2004</v>
      </c>
      <c r="Y1107" s="6">
        <v>379</v>
      </c>
      <c r="Z1107" s="6">
        <v>7.6</v>
      </c>
      <c r="AA1107" s="6">
        <v>2.35</v>
      </c>
      <c r="AB1107" s="6">
        <v>0</v>
      </c>
      <c r="AC1107" s="7">
        <f>Table13[[#This Row],[gross]]-Table13[[#This Row],[budget]]</f>
        <v>24281723</v>
      </c>
    </row>
    <row r="1108" spans="1:29" ht="12.75">
      <c r="A1108" s="6" t="s">
        <v>28</v>
      </c>
      <c r="B1108" s="6" t="s">
        <v>5111</v>
      </c>
      <c r="C1108" s="6">
        <v>116</v>
      </c>
      <c r="D1108" s="6">
        <v>80</v>
      </c>
      <c r="E1108" s="6">
        <v>12</v>
      </c>
      <c r="F1108" s="6">
        <v>58</v>
      </c>
      <c r="G1108" s="6" t="s">
        <v>5112</v>
      </c>
      <c r="H1108" s="6">
        <v>13000</v>
      </c>
      <c r="I1108" s="7">
        <v>75367693</v>
      </c>
      <c r="J1108" s="6" t="s">
        <v>792</v>
      </c>
      <c r="K1108" s="6" t="s">
        <v>547</v>
      </c>
      <c r="L1108" s="6" t="s">
        <v>5113</v>
      </c>
      <c r="M1108" s="6">
        <v>58961</v>
      </c>
      <c r="N1108" s="6">
        <v>13430</v>
      </c>
      <c r="O1108" s="6" t="s">
        <v>5114</v>
      </c>
      <c r="P1108" s="6">
        <v>0</v>
      </c>
      <c r="Q1108" s="6" t="s">
        <v>5115</v>
      </c>
      <c r="R1108" s="6" t="s">
        <v>5116</v>
      </c>
      <c r="S1108" s="6">
        <v>232</v>
      </c>
      <c r="T1108" s="6" t="s">
        <v>37</v>
      </c>
      <c r="U1108" s="6" t="s">
        <v>38</v>
      </c>
      <c r="V1108" s="6" t="s">
        <v>95</v>
      </c>
      <c r="W1108" s="7">
        <v>35000000</v>
      </c>
      <c r="X1108" s="6">
        <v>2004</v>
      </c>
      <c r="Y1108" s="6">
        <v>258</v>
      </c>
      <c r="Z1108" s="6">
        <v>5</v>
      </c>
      <c r="AA1108" s="6">
        <v>1.85</v>
      </c>
      <c r="AB1108" s="6">
        <v>795</v>
      </c>
      <c r="AC1108" s="7">
        <f>Table13[[#This Row],[gross]]-Table13[[#This Row],[budget]]</f>
        <v>40367693</v>
      </c>
    </row>
    <row r="1109" spans="1:29" ht="12.75">
      <c r="A1109" s="6" t="s">
        <v>28</v>
      </c>
      <c r="B1109" s="6" t="s">
        <v>5349</v>
      </c>
      <c r="C1109" s="6">
        <v>175</v>
      </c>
      <c r="D1109" s="6">
        <v>106</v>
      </c>
      <c r="E1109" s="6">
        <v>487</v>
      </c>
      <c r="F1109" s="6">
        <v>263</v>
      </c>
      <c r="G1109" s="6" t="s">
        <v>4221</v>
      </c>
      <c r="H1109" s="6">
        <v>685</v>
      </c>
      <c r="I1109" s="7">
        <v>12339633</v>
      </c>
      <c r="J1109" s="6" t="s">
        <v>2683</v>
      </c>
      <c r="K1109" s="6" t="s">
        <v>7213</v>
      </c>
      <c r="L1109" s="6" t="s">
        <v>7214</v>
      </c>
      <c r="M1109" s="6">
        <v>220591</v>
      </c>
      <c r="N1109" s="6">
        <v>1942</v>
      </c>
      <c r="O1109" s="6" t="s">
        <v>7215</v>
      </c>
      <c r="P1109" s="6">
        <v>2</v>
      </c>
      <c r="Q1109" s="6" t="s">
        <v>7216</v>
      </c>
      <c r="R1109" s="6" t="s">
        <v>7217</v>
      </c>
      <c r="S1109" s="6">
        <v>641</v>
      </c>
      <c r="T1109" s="6" t="s">
        <v>37</v>
      </c>
      <c r="U1109" s="6" t="s">
        <v>38</v>
      </c>
      <c r="V1109" s="6" t="s">
        <v>39</v>
      </c>
      <c r="W1109" s="7">
        <v>36000000</v>
      </c>
      <c r="X1109" s="6">
        <v>1997</v>
      </c>
      <c r="Y1109" s="6">
        <v>485</v>
      </c>
      <c r="Z1109" s="6">
        <v>7.8</v>
      </c>
      <c r="AA1109" s="6">
        <v>2.35</v>
      </c>
      <c r="AB1109" s="6">
        <v>17000</v>
      </c>
      <c r="AC1109" s="7">
        <f>Table13[[#This Row],[gross]]-Table13[[#This Row],[budget]]</f>
        <v>-23660367</v>
      </c>
    </row>
    <row r="1110" spans="1:29" ht="12.75">
      <c r="A1110" s="6" t="s">
        <v>28</v>
      </c>
      <c r="B1110" s="6" t="s">
        <v>4591</v>
      </c>
      <c r="C1110" s="6">
        <v>53</v>
      </c>
      <c r="D1110" s="6">
        <v>92</v>
      </c>
      <c r="E1110" s="6">
        <v>39</v>
      </c>
      <c r="F1110" s="6">
        <v>458</v>
      </c>
      <c r="G1110" s="6" t="s">
        <v>616</v>
      </c>
      <c r="H1110" s="6">
        <v>3000</v>
      </c>
      <c r="I1110" s="7">
        <v>105263257</v>
      </c>
      <c r="J1110" s="6" t="s">
        <v>4592</v>
      </c>
      <c r="K1110" s="6" t="s">
        <v>500</v>
      </c>
      <c r="L1110" s="6" t="s">
        <v>4593</v>
      </c>
      <c r="M1110" s="6">
        <v>56168</v>
      </c>
      <c r="N1110" s="6">
        <v>4518</v>
      </c>
      <c r="O1110" s="6" t="s">
        <v>4594</v>
      </c>
      <c r="P1110" s="6">
        <v>0</v>
      </c>
      <c r="Q1110" s="6" t="s">
        <v>4595</v>
      </c>
      <c r="R1110" s="6" t="s">
        <v>4596</v>
      </c>
      <c r="S1110" s="6">
        <v>103</v>
      </c>
      <c r="T1110" s="6" t="s">
        <v>37</v>
      </c>
      <c r="U1110" s="6" t="s">
        <v>38</v>
      </c>
      <c r="V1110" s="6" t="s">
        <v>95</v>
      </c>
      <c r="W1110" s="7">
        <v>55000000</v>
      </c>
      <c r="X1110" s="6">
        <v>1997</v>
      </c>
      <c r="Y1110" s="6">
        <v>562</v>
      </c>
      <c r="Z1110" s="6">
        <v>5.4</v>
      </c>
      <c r="AA1110" s="6">
        <v>1.85</v>
      </c>
      <c r="AB1110" s="6">
        <v>5000</v>
      </c>
      <c r="AC1110" s="7">
        <f>Table13[[#This Row],[gross]]-Table13[[#This Row],[budget]]</f>
        <v>50263257</v>
      </c>
    </row>
    <row r="1111" spans="1:29" ht="12.75">
      <c r="A1111" s="6" t="s">
        <v>28</v>
      </c>
      <c r="B1111" s="6" t="s">
        <v>5418</v>
      </c>
      <c r="C1111" s="6">
        <v>75</v>
      </c>
      <c r="D1111" s="6">
        <v>90</v>
      </c>
      <c r="E1111" s="6">
        <v>234</v>
      </c>
      <c r="F1111" s="6">
        <v>15</v>
      </c>
      <c r="G1111" s="6" t="s">
        <v>6816</v>
      </c>
      <c r="H1111" s="6">
        <v>552</v>
      </c>
      <c r="I1111" s="7">
        <v>241816</v>
      </c>
      <c r="J1111" s="6" t="s">
        <v>3409</v>
      </c>
      <c r="K1111" s="6" t="s">
        <v>11753</v>
      </c>
      <c r="L1111" s="6" t="s">
        <v>23915</v>
      </c>
      <c r="M1111" s="6">
        <v>6246</v>
      </c>
      <c r="N1111" s="6">
        <v>642</v>
      </c>
      <c r="O1111" s="6" t="s">
        <v>23916</v>
      </c>
      <c r="P1111" s="6">
        <v>0</v>
      </c>
      <c r="Q1111" s="6" t="s">
        <v>23917</v>
      </c>
      <c r="R1111" s="6" t="s">
        <v>23918</v>
      </c>
      <c r="S1111" s="6">
        <v>76</v>
      </c>
      <c r="T1111" s="6" t="s">
        <v>37</v>
      </c>
      <c r="U1111" s="6" t="s">
        <v>38</v>
      </c>
      <c r="V1111" s="6" t="s">
        <v>5613</v>
      </c>
      <c r="W1111" s="7">
        <v>42000</v>
      </c>
      <c r="X1111" s="6">
        <v>2000</v>
      </c>
      <c r="Y1111" s="6">
        <v>61</v>
      </c>
      <c r="Z1111" s="6">
        <v>7.5</v>
      </c>
      <c r="AA1111" s="6">
        <v>2.35</v>
      </c>
      <c r="AB1111" s="6">
        <v>451</v>
      </c>
      <c r="AC1111" s="7">
        <f>Table13[[#This Row],[gross]]-Table13[[#This Row],[budget]]</f>
        <v>199816</v>
      </c>
    </row>
    <row r="1112" spans="1:29" ht="12.75">
      <c r="A1112" s="6" t="s">
        <v>28</v>
      </c>
      <c r="B1112" s="6" t="s">
        <v>3303</v>
      </c>
      <c r="C1112" s="6">
        <v>88</v>
      </c>
      <c r="D1112" s="6">
        <v>113</v>
      </c>
      <c r="E1112" s="6">
        <v>0</v>
      </c>
      <c r="F1112" s="6">
        <v>949</v>
      </c>
      <c r="G1112" s="6" t="s">
        <v>10424</v>
      </c>
      <c r="H1112" s="6">
        <v>995</v>
      </c>
      <c r="I1112" s="7">
        <v>18882880</v>
      </c>
      <c r="J1112" s="6" t="s">
        <v>2527</v>
      </c>
      <c r="K1112" s="6" t="s">
        <v>3305</v>
      </c>
      <c r="L1112" s="6" t="s">
        <v>11047</v>
      </c>
      <c r="M1112" s="6">
        <v>20539</v>
      </c>
      <c r="N1112" s="6">
        <v>4039</v>
      </c>
      <c r="O1112" s="6" t="s">
        <v>5739</v>
      </c>
      <c r="P1112" s="6">
        <v>3</v>
      </c>
      <c r="Q1112" s="6" t="s">
        <v>11048</v>
      </c>
      <c r="R1112" s="6" t="s">
        <v>11049</v>
      </c>
      <c r="S1112" s="6">
        <v>125</v>
      </c>
      <c r="T1112" s="6" t="s">
        <v>37</v>
      </c>
      <c r="U1112" s="6" t="s">
        <v>38</v>
      </c>
      <c r="V1112" s="6" t="s">
        <v>585</v>
      </c>
      <c r="W1112" s="7">
        <v>20000000</v>
      </c>
      <c r="X1112" s="6">
        <v>2007</v>
      </c>
      <c r="Y1112" s="6">
        <v>975</v>
      </c>
      <c r="Z1112" s="6">
        <v>5.9</v>
      </c>
      <c r="AA1112" s="6">
        <v>2.35</v>
      </c>
      <c r="AB1112" s="6">
        <v>681</v>
      </c>
      <c r="AC1112" s="7">
        <f>Table13[[#This Row],[gross]]-Table13[[#This Row],[budget]]</f>
        <v>-1117120</v>
      </c>
    </row>
    <row r="1113" spans="1:29" ht="12.75">
      <c r="A1113" s="6" t="s">
        <v>28</v>
      </c>
      <c r="B1113" s="6" t="s">
        <v>6051</v>
      </c>
      <c r="C1113" s="6">
        <v>103</v>
      </c>
      <c r="D1113" s="6">
        <v>103</v>
      </c>
      <c r="E1113" s="6">
        <v>835</v>
      </c>
      <c r="G1113" s="6" t="s">
        <v>16710</v>
      </c>
      <c r="H1113" s="6">
        <v>13000</v>
      </c>
      <c r="I1113" s="7">
        <v>236266</v>
      </c>
      <c r="J1113" s="6" t="s">
        <v>6622</v>
      </c>
      <c r="K1113" s="6" t="s">
        <v>1157</v>
      </c>
      <c r="L1113" s="6" t="s">
        <v>16711</v>
      </c>
      <c r="M1113" s="6">
        <v>15104</v>
      </c>
      <c r="N1113" s="6">
        <v>13000</v>
      </c>
      <c r="P1113" s="6">
        <v>0</v>
      </c>
      <c r="Q1113" s="6" t="s">
        <v>16712</v>
      </c>
      <c r="R1113" s="6" t="s">
        <v>16713</v>
      </c>
      <c r="S1113" s="6">
        <v>290</v>
      </c>
      <c r="T1113" s="6" t="s">
        <v>37</v>
      </c>
      <c r="U1113" s="6" t="s">
        <v>38</v>
      </c>
      <c r="V1113" s="6" t="s">
        <v>585</v>
      </c>
      <c r="W1113" s="7">
        <v>3500000</v>
      </c>
      <c r="X1113" s="6">
        <v>2002</v>
      </c>
      <c r="Y1113" s="6">
        <v>0</v>
      </c>
      <c r="Z1113" s="6">
        <v>6.2</v>
      </c>
      <c r="AA1113" s="6">
        <v>2.35</v>
      </c>
      <c r="AB1113" s="6">
        <v>0</v>
      </c>
      <c r="AC1113" s="7">
        <f>Table13[[#This Row],[gross]]-Table13[[#This Row],[budget]]</f>
        <v>-3263734</v>
      </c>
    </row>
    <row r="1114" spans="1:29" ht="12.75">
      <c r="A1114" s="6" t="s">
        <v>28</v>
      </c>
      <c r="B1114" s="6" t="s">
        <v>6731</v>
      </c>
      <c r="C1114" s="6">
        <v>102</v>
      </c>
      <c r="D1114" s="6">
        <v>102</v>
      </c>
      <c r="E1114" s="6">
        <v>19</v>
      </c>
      <c r="F1114" s="6">
        <v>351</v>
      </c>
      <c r="G1114" s="6" t="s">
        <v>4770</v>
      </c>
      <c r="H1114" s="6">
        <v>13000</v>
      </c>
      <c r="I1114" s="7">
        <v>14967182</v>
      </c>
      <c r="J1114" s="6" t="s">
        <v>464</v>
      </c>
      <c r="K1114" s="6" t="s">
        <v>1784</v>
      </c>
      <c r="L1114" s="6" t="s">
        <v>6732</v>
      </c>
      <c r="M1114" s="6">
        <v>27305</v>
      </c>
      <c r="N1114" s="6">
        <v>14463</v>
      </c>
      <c r="O1114" s="6" t="s">
        <v>6733</v>
      </c>
      <c r="P1114" s="6">
        <v>1</v>
      </c>
      <c r="Q1114" s="6" t="s">
        <v>6734</v>
      </c>
      <c r="R1114" s="6" t="s">
        <v>6735</v>
      </c>
      <c r="S1114" s="6">
        <v>284</v>
      </c>
      <c r="T1114" s="6" t="s">
        <v>37</v>
      </c>
      <c r="U1114" s="6" t="s">
        <v>38</v>
      </c>
      <c r="V1114" s="6" t="s">
        <v>585</v>
      </c>
      <c r="W1114" s="7">
        <v>40000000</v>
      </c>
      <c r="X1114" s="6">
        <v>2000</v>
      </c>
      <c r="Y1114" s="6">
        <v>530</v>
      </c>
      <c r="Z1114" s="6">
        <v>5.0999999999999996</v>
      </c>
      <c r="AA1114" s="6">
        <v>2.35</v>
      </c>
      <c r="AB1114" s="6">
        <v>604</v>
      </c>
      <c r="AC1114" s="7">
        <f>Table13[[#This Row],[gross]]-Table13[[#This Row],[budget]]</f>
        <v>-25032818</v>
      </c>
    </row>
    <row r="1115" spans="1:29" ht="12.75">
      <c r="A1115" s="6" t="s">
        <v>28</v>
      </c>
      <c r="B1115" s="6" t="s">
        <v>6318</v>
      </c>
      <c r="C1115" s="6">
        <v>173</v>
      </c>
      <c r="D1115" s="6">
        <v>107</v>
      </c>
      <c r="E1115" s="6">
        <v>164</v>
      </c>
      <c r="F1115" s="6">
        <v>723</v>
      </c>
      <c r="G1115" s="6" t="s">
        <v>4200</v>
      </c>
      <c r="H1115" s="6">
        <v>8000</v>
      </c>
      <c r="I1115" s="7">
        <v>90353764</v>
      </c>
      <c r="J1115" s="6" t="s">
        <v>1009</v>
      </c>
      <c r="K1115" s="6" t="s">
        <v>1249</v>
      </c>
      <c r="L1115" s="6" t="s">
        <v>6319</v>
      </c>
      <c r="M1115" s="6">
        <v>85629</v>
      </c>
      <c r="N1115" s="6">
        <v>12556</v>
      </c>
      <c r="O1115" s="6" t="s">
        <v>2059</v>
      </c>
      <c r="P1115" s="6">
        <v>2</v>
      </c>
      <c r="Q1115" s="6" t="s">
        <v>6320</v>
      </c>
      <c r="R1115" s="6" t="s">
        <v>6321</v>
      </c>
      <c r="S1115" s="6">
        <v>144</v>
      </c>
      <c r="T1115" s="6" t="s">
        <v>37</v>
      </c>
      <c r="U1115" s="6" t="s">
        <v>38</v>
      </c>
      <c r="V1115" s="6" t="s">
        <v>585</v>
      </c>
      <c r="W1115" s="7">
        <v>40000000</v>
      </c>
      <c r="X1115" s="6">
        <v>2015</v>
      </c>
      <c r="Y1115" s="6">
        <v>2000</v>
      </c>
      <c r="Z1115" s="6">
        <v>6</v>
      </c>
      <c r="AA1115" s="6">
        <v>1.85</v>
      </c>
      <c r="AB1115" s="6">
        <v>14000</v>
      </c>
      <c r="AC1115" s="7">
        <f>Table13[[#This Row],[gross]]-Table13[[#This Row],[budget]]</f>
        <v>50353764</v>
      </c>
    </row>
    <row r="1116" spans="1:29" ht="12.75">
      <c r="A1116" s="6" t="s">
        <v>28</v>
      </c>
      <c r="B1116" s="6" t="s">
        <v>16575</v>
      </c>
      <c r="C1116" s="6">
        <v>160</v>
      </c>
      <c r="D1116" s="6">
        <v>100</v>
      </c>
      <c r="E1116" s="6">
        <v>11</v>
      </c>
      <c r="F1116" s="6">
        <v>970</v>
      </c>
      <c r="G1116" s="6" t="s">
        <v>1689</v>
      </c>
      <c r="H1116" s="6">
        <v>13000</v>
      </c>
      <c r="I1116" s="7">
        <v>9176553</v>
      </c>
      <c r="J1116" s="6" t="s">
        <v>8060</v>
      </c>
      <c r="K1116" s="6" t="s">
        <v>547</v>
      </c>
      <c r="L1116" s="6" t="s">
        <v>16576</v>
      </c>
      <c r="M1116" s="6">
        <v>19147</v>
      </c>
      <c r="N1116" s="6">
        <v>19330</v>
      </c>
      <c r="O1116" s="6" t="s">
        <v>3833</v>
      </c>
      <c r="P1116" s="6">
        <v>1</v>
      </c>
      <c r="Q1116" s="6" t="s">
        <v>16577</v>
      </c>
      <c r="R1116" s="6" t="s">
        <v>16578</v>
      </c>
      <c r="S1116" s="6">
        <v>97</v>
      </c>
      <c r="T1116" s="6" t="s">
        <v>37</v>
      </c>
      <c r="U1116" s="6" t="s">
        <v>38</v>
      </c>
      <c r="V1116" s="6" t="s">
        <v>39</v>
      </c>
      <c r="W1116" s="7">
        <v>7500000</v>
      </c>
      <c r="X1116" s="6">
        <v>2009</v>
      </c>
      <c r="Y1116" s="6">
        <v>3000</v>
      </c>
      <c r="Z1116" s="6">
        <v>7.1</v>
      </c>
      <c r="AA1116" s="6">
        <v>2.35</v>
      </c>
      <c r="AB1116" s="6">
        <v>0</v>
      </c>
      <c r="AC1116" s="7">
        <f>Table13[[#This Row],[gross]]-Table13[[#This Row],[budget]]</f>
        <v>1676553</v>
      </c>
    </row>
    <row r="1117" spans="1:29" ht="12.75">
      <c r="A1117" s="6" t="s">
        <v>28</v>
      </c>
      <c r="B1117" s="6" t="s">
        <v>5076</v>
      </c>
      <c r="C1117" s="6">
        <v>28</v>
      </c>
      <c r="D1117" s="6">
        <v>120</v>
      </c>
      <c r="E1117" s="6">
        <v>0</v>
      </c>
      <c r="F1117" s="6">
        <v>702</v>
      </c>
      <c r="G1117" s="6" t="s">
        <v>143</v>
      </c>
      <c r="H1117" s="6">
        <v>1000</v>
      </c>
      <c r="I1117" s="7">
        <v>5731103</v>
      </c>
      <c r="J1117" s="6" t="s">
        <v>6519</v>
      </c>
      <c r="K1117" s="6" t="s">
        <v>804</v>
      </c>
      <c r="L1117" s="6" t="s">
        <v>19950</v>
      </c>
      <c r="M1117" s="6">
        <v>4100</v>
      </c>
      <c r="N1117" s="6">
        <v>5963</v>
      </c>
      <c r="O1117" s="6" t="s">
        <v>714</v>
      </c>
      <c r="P1117" s="6">
        <v>10</v>
      </c>
      <c r="Q1117" s="6" t="s">
        <v>19951</v>
      </c>
      <c r="R1117" s="6" t="s">
        <v>19952</v>
      </c>
      <c r="S1117" s="6">
        <v>35</v>
      </c>
      <c r="T1117" s="6" t="s">
        <v>37</v>
      </c>
      <c r="U1117" s="6" t="s">
        <v>38</v>
      </c>
      <c r="V1117" s="6" t="s">
        <v>585</v>
      </c>
      <c r="W1117" s="7">
        <v>2400000</v>
      </c>
      <c r="X1117" s="6">
        <v>1996</v>
      </c>
      <c r="Y1117" s="6">
        <v>748</v>
      </c>
      <c r="Z1117" s="6">
        <v>6.8</v>
      </c>
      <c r="AA1117" s="6">
        <v>1.85</v>
      </c>
      <c r="AB1117" s="6">
        <v>352</v>
      </c>
      <c r="AC1117" s="7">
        <f>Table13[[#This Row],[gross]]-Table13[[#This Row],[budget]]</f>
        <v>3331103</v>
      </c>
    </row>
    <row r="1118" spans="1:29" ht="12.75">
      <c r="A1118" s="6" t="s">
        <v>28</v>
      </c>
      <c r="B1118" s="6" t="s">
        <v>3453</v>
      </c>
      <c r="C1118" s="6">
        <v>165</v>
      </c>
      <c r="D1118" s="6">
        <v>139</v>
      </c>
      <c r="E1118" s="6">
        <v>150</v>
      </c>
      <c r="F1118" s="6">
        <v>400</v>
      </c>
      <c r="G1118" s="6" t="s">
        <v>8471</v>
      </c>
      <c r="H1118" s="6">
        <v>521</v>
      </c>
      <c r="I1118" s="7">
        <v>30513940</v>
      </c>
      <c r="J1118" s="6" t="s">
        <v>4296</v>
      </c>
      <c r="K1118" s="6" t="s">
        <v>8472</v>
      </c>
      <c r="L1118" s="6" t="s">
        <v>8473</v>
      </c>
      <c r="M1118" s="6">
        <v>15843</v>
      </c>
      <c r="N1118" s="6">
        <v>2060</v>
      </c>
      <c r="O1118" s="6" t="s">
        <v>8474</v>
      </c>
      <c r="P1118" s="6">
        <v>0</v>
      </c>
      <c r="Q1118" s="6" t="s">
        <v>8475</v>
      </c>
      <c r="R1118" s="6" t="s">
        <v>8476</v>
      </c>
      <c r="S1118" s="6">
        <v>104</v>
      </c>
      <c r="T1118" s="6" t="s">
        <v>37</v>
      </c>
      <c r="U1118" s="6" t="s">
        <v>38</v>
      </c>
      <c r="V1118" s="6" t="s">
        <v>39</v>
      </c>
      <c r="W1118" s="7">
        <v>30000000</v>
      </c>
      <c r="X1118" s="6">
        <v>2014</v>
      </c>
      <c r="Y1118" s="6">
        <v>491</v>
      </c>
      <c r="Z1118" s="6">
        <v>6.9</v>
      </c>
      <c r="AA1118" s="6">
        <v>1.85</v>
      </c>
      <c r="AB1118" s="6">
        <v>11000</v>
      </c>
      <c r="AC1118" s="7">
        <f>Table13[[#This Row],[gross]]-Table13[[#This Row],[budget]]</f>
        <v>513940</v>
      </c>
    </row>
    <row r="1119" spans="1:29" ht="12.75">
      <c r="A1119" s="6" t="s">
        <v>28</v>
      </c>
      <c r="B1119" s="6" t="s">
        <v>7540</v>
      </c>
      <c r="C1119" s="6">
        <v>63</v>
      </c>
      <c r="D1119" s="6">
        <v>87</v>
      </c>
      <c r="E1119" s="6">
        <v>13</v>
      </c>
      <c r="F1119" s="6">
        <v>869</v>
      </c>
      <c r="G1119" s="6" t="s">
        <v>84</v>
      </c>
      <c r="H1119" s="6">
        <v>15000</v>
      </c>
      <c r="I1119" s="7">
        <v>11560259</v>
      </c>
      <c r="J1119" s="6" t="s">
        <v>1681</v>
      </c>
      <c r="K1119" s="6" t="s">
        <v>290</v>
      </c>
      <c r="L1119" s="6" t="s">
        <v>15063</v>
      </c>
      <c r="M1119" s="6">
        <v>15617</v>
      </c>
      <c r="N1119" s="6">
        <v>22485</v>
      </c>
      <c r="O1119" s="6" t="s">
        <v>2613</v>
      </c>
      <c r="P1119" s="6">
        <v>1</v>
      </c>
      <c r="Q1119" s="6" t="s">
        <v>15064</v>
      </c>
      <c r="R1119" s="6" t="s">
        <v>15065</v>
      </c>
      <c r="S1119" s="6">
        <v>180</v>
      </c>
      <c r="T1119" s="6" t="s">
        <v>37</v>
      </c>
      <c r="U1119" s="6" t="s">
        <v>38</v>
      </c>
      <c r="V1119" s="6" t="s">
        <v>39</v>
      </c>
      <c r="W1119" s="7">
        <v>22000000</v>
      </c>
      <c r="X1119" s="6">
        <v>2001</v>
      </c>
      <c r="Y1119" s="6">
        <v>4000</v>
      </c>
      <c r="Z1119" s="6">
        <v>5.8</v>
      </c>
      <c r="AA1119" s="6">
        <v>2.35</v>
      </c>
      <c r="AB1119" s="6">
        <v>0</v>
      </c>
      <c r="AC1119" s="7">
        <f>Table13[[#This Row],[gross]]-Table13[[#This Row],[budget]]</f>
        <v>-10439741</v>
      </c>
    </row>
    <row r="1120" spans="1:29" ht="12.75">
      <c r="A1120" s="6" t="s">
        <v>28</v>
      </c>
      <c r="B1120" s="6" t="s">
        <v>5423</v>
      </c>
      <c r="C1120" s="6">
        <v>98</v>
      </c>
      <c r="D1120" s="6">
        <v>117</v>
      </c>
      <c r="E1120" s="6">
        <v>260</v>
      </c>
      <c r="F1120" s="6">
        <v>441</v>
      </c>
      <c r="G1120" s="6" t="s">
        <v>5083</v>
      </c>
      <c r="H1120" s="6">
        <v>1000</v>
      </c>
      <c r="I1120" s="7">
        <v>30981850</v>
      </c>
      <c r="J1120" s="6" t="s">
        <v>6633</v>
      </c>
      <c r="K1120" s="6" t="s">
        <v>3524</v>
      </c>
      <c r="L1120" s="6" t="s">
        <v>6634</v>
      </c>
      <c r="M1120" s="6">
        <v>35834</v>
      </c>
      <c r="N1120" s="6">
        <v>3969</v>
      </c>
      <c r="O1120" s="6" t="s">
        <v>2198</v>
      </c>
      <c r="P1120" s="6">
        <v>0</v>
      </c>
      <c r="Q1120" s="6" t="s">
        <v>6635</v>
      </c>
      <c r="R1120" s="6" t="s">
        <v>6636</v>
      </c>
      <c r="S1120" s="6">
        <v>284</v>
      </c>
      <c r="T1120" s="6" t="s">
        <v>37</v>
      </c>
      <c r="U1120" s="6" t="s">
        <v>38</v>
      </c>
      <c r="V1120" s="6" t="s">
        <v>585</v>
      </c>
      <c r="W1120" s="7">
        <v>40000000</v>
      </c>
      <c r="X1120" s="6">
        <v>2005</v>
      </c>
      <c r="Y1120" s="6">
        <v>1000</v>
      </c>
      <c r="Z1120" s="6">
        <v>5</v>
      </c>
      <c r="AA1120" s="6">
        <v>2.35</v>
      </c>
      <c r="AB1120" s="6">
        <v>0</v>
      </c>
      <c r="AC1120" s="7">
        <f>Table13[[#This Row],[gross]]-Table13[[#This Row],[budget]]</f>
        <v>-9018150</v>
      </c>
    </row>
    <row r="1121" spans="1:29" ht="12.75">
      <c r="A1121" s="6" t="s">
        <v>28</v>
      </c>
      <c r="B1121" s="6" t="s">
        <v>163</v>
      </c>
      <c r="C1121" s="6">
        <v>96</v>
      </c>
      <c r="D1121" s="6">
        <v>105</v>
      </c>
      <c r="E1121" s="6">
        <v>188</v>
      </c>
      <c r="F1121" s="6">
        <v>482</v>
      </c>
      <c r="G1121" s="6" t="s">
        <v>1059</v>
      </c>
      <c r="H1121" s="6">
        <v>848</v>
      </c>
      <c r="I1121" s="7">
        <v>72077000</v>
      </c>
      <c r="J1121" s="6" t="s">
        <v>5967</v>
      </c>
      <c r="K1121" s="6" t="s">
        <v>470</v>
      </c>
      <c r="L1121" s="6" t="s">
        <v>8079</v>
      </c>
      <c r="M1121" s="6">
        <v>62986</v>
      </c>
      <c r="N1121" s="6">
        <v>3439</v>
      </c>
      <c r="O1121" s="6" t="s">
        <v>5591</v>
      </c>
      <c r="P1121" s="6">
        <v>4</v>
      </c>
      <c r="Q1121" s="6" t="s">
        <v>8080</v>
      </c>
      <c r="R1121" s="6" t="s">
        <v>8081</v>
      </c>
      <c r="S1121" s="6">
        <v>150</v>
      </c>
      <c r="T1121" s="6" t="s">
        <v>37</v>
      </c>
      <c r="U1121" s="6" t="s">
        <v>38</v>
      </c>
      <c r="V1121" s="6" t="s">
        <v>585</v>
      </c>
      <c r="W1121" s="7">
        <v>30250000</v>
      </c>
      <c r="X1121" s="6">
        <v>1995</v>
      </c>
      <c r="Y1121" s="6">
        <v>808</v>
      </c>
      <c r="Z1121" s="6">
        <v>6.9</v>
      </c>
      <c r="AA1121" s="6">
        <v>1.85</v>
      </c>
      <c r="AB1121" s="6">
        <v>0</v>
      </c>
      <c r="AC1121" s="7">
        <f>Table13[[#This Row],[gross]]-Table13[[#This Row],[budget]]</f>
        <v>41827000</v>
      </c>
    </row>
    <row r="1122" spans="1:29" ht="12.75">
      <c r="A1122" s="6" t="s">
        <v>28</v>
      </c>
      <c r="B1122" s="6" t="s">
        <v>2467</v>
      </c>
      <c r="C1122" s="6">
        <v>265</v>
      </c>
      <c r="D1122" s="6">
        <v>110</v>
      </c>
      <c r="E1122" s="6">
        <v>88</v>
      </c>
      <c r="F1122" s="6">
        <v>11000</v>
      </c>
      <c r="G1122" s="6" t="s">
        <v>1072</v>
      </c>
      <c r="H1122" s="6">
        <v>13000</v>
      </c>
      <c r="I1122" s="7">
        <v>130313314</v>
      </c>
      <c r="J1122" s="6" t="s">
        <v>1628</v>
      </c>
      <c r="K1122" s="6" t="s">
        <v>547</v>
      </c>
      <c r="L1122" s="6" t="s">
        <v>2587</v>
      </c>
      <c r="M1122" s="6">
        <v>168172</v>
      </c>
      <c r="N1122" s="6">
        <v>44798</v>
      </c>
      <c r="O1122" s="6" t="s">
        <v>257</v>
      </c>
      <c r="P1122" s="6">
        <v>1</v>
      </c>
      <c r="Q1122" s="6" t="s">
        <v>2588</v>
      </c>
      <c r="R1122" s="6" t="s">
        <v>2589</v>
      </c>
      <c r="S1122" s="6">
        <v>380</v>
      </c>
      <c r="T1122" s="6" t="s">
        <v>37</v>
      </c>
      <c r="U1122" s="6" t="s">
        <v>38</v>
      </c>
      <c r="V1122" s="6" t="s">
        <v>39</v>
      </c>
      <c r="W1122" s="7">
        <v>80000000</v>
      </c>
      <c r="X1122" s="6">
        <v>2008</v>
      </c>
      <c r="Y1122" s="6">
        <v>12000</v>
      </c>
      <c r="Z1122" s="6">
        <v>6.5</v>
      </c>
      <c r="AA1122" s="6">
        <v>1.85</v>
      </c>
      <c r="AB1122" s="6">
        <v>0</v>
      </c>
      <c r="AC1122" s="7">
        <f>Table13[[#This Row],[gross]]-Table13[[#This Row],[budget]]</f>
        <v>50313314</v>
      </c>
    </row>
    <row r="1123" spans="1:29" ht="12.75">
      <c r="A1123" s="6" t="s">
        <v>28</v>
      </c>
      <c r="B1123" s="6" t="s">
        <v>11926</v>
      </c>
      <c r="C1123" s="6">
        <v>146</v>
      </c>
      <c r="D1123" s="6">
        <v>90</v>
      </c>
      <c r="E1123" s="6">
        <v>31</v>
      </c>
      <c r="F1123" s="6">
        <v>179</v>
      </c>
      <c r="G1123" s="6" t="s">
        <v>11927</v>
      </c>
      <c r="H1123" s="6">
        <v>210</v>
      </c>
      <c r="I1123" s="7">
        <v>10494494</v>
      </c>
      <c r="J1123" s="6" t="s">
        <v>334</v>
      </c>
      <c r="K1123" s="6" t="s">
        <v>11928</v>
      </c>
      <c r="L1123" s="6" t="s">
        <v>11929</v>
      </c>
      <c r="M1123" s="6">
        <v>19586</v>
      </c>
      <c r="N1123" s="6">
        <v>676</v>
      </c>
      <c r="O1123" s="6" t="s">
        <v>11930</v>
      </c>
      <c r="P1123" s="6">
        <v>1</v>
      </c>
      <c r="Q1123" s="6" t="s">
        <v>11931</v>
      </c>
      <c r="R1123" s="6" t="s">
        <v>11932</v>
      </c>
      <c r="S1123" s="6">
        <v>109</v>
      </c>
      <c r="T1123" s="6" t="s">
        <v>37</v>
      </c>
      <c r="U1123" s="6" t="s">
        <v>38</v>
      </c>
      <c r="V1123" s="6" t="s">
        <v>39</v>
      </c>
      <c r="W1123" s="7">
        <v>18000000</v>
      </c>
      <c r="X1123" s="6">
        <v>2013</v>
      </c>
      <c r="Y1123" s="6">
        <v>193</v>
      </c>
      <c r="Z1123" s="6">
        <v>4.4000000000000004</v>
      </c>
      <c r="AA1123" s="6">
        <v>2.35</v>
      </c>
      <c r="AB1123" s="6">
        <v>4000</v>
      </c>
      <c r="AC1123" s="7">
        <f>Table13[[#This Row],[gross]]-Table13[[#This Row],[budget]]</f>
        <v>-7505506</v>
      </c>
    </row>
    <row r="1124" spans="1:29" ht="12.75">
      <c r="A1124" s="6" t="s">
        <v>28</v>
      </c>
      <c r="B1124" s="6" t="s">
        <v>4782</v>
      </c>
      <c r="C1124" s="6">
        <v>22</v>
      </c>
      <c r="D1124" s="6">
        <v>271</v>
      </c>
      <c r="E1124" s="6">
        <v>33</v>
      </c>
      <c r="F1124" s="6">
        <v>251</v>
      </c>
      <c r="G1124" s="6" t="s">
        <v>9902</v>
      </c>
      <c r="H1124" s="6">
        <v>854</v>
      </c>
      <c r="I1124" s="7">
        <v>10769960</v>
      </c>
      <c r="J1124" s="6" t="s">
        <v>1961</v>
      </c>
      <c r="K1124" s="6" t="s">
        <v>4832</v>
      </c>
      <c r="L1124" s="6" t="s">
        <v>9903</v>
      </c>
      <c r="M1124" s="6">
        <v>21940</v>
      </c>
      <c r="N1124" s="6">
        <v>2107</v>
      </c>
      <c r="O1124" s="6" t="s">
        <v>9904</v>
      </c>
      <c r="P1124" s="6">
        <v>0</v>
      </c>
      <c r="Q1124" s="6" t="s">
        <v>9905</v>
      </c>
      <c r="R1124" s="6" t="s">
        <v>9906</v>
      </c>
      <c r="S1124" s="6">
        <v>256</v>
      </c>
      <c r="T1124" s="6" t="s">
        <v>37</v>
      </c>
      <c r="U1124" s="6" t="s">
        <v>38</v>
      </c>
      <c r="V1124" s="6" t="s">
        <v>95</v>
      </c>
      <c r="W1124" s="7">
        <v>25000000</v>
      </c>
      <c r="X1124" s="6">
        <v>1993</v>
      </c>
      <c r="Y1124" s="6">
        <v>702</v>
      </c>
      <c r="Z1124" s="6">
        <v>7.7</v>
      </c>
      <c r="AA1124" s="6">
        <v>1.85</v>
      </c>
      <c r="AB1124" s="6">
        <v>0</v>
      </c>
      <c r="AC1124" s="7">
        <f>Table13[[#This Row],[gross]]-Table13[[#This Row],[budget]]</f>
        <v>-14230040</v>
      </c>
    </row>
    <row r="1125" spans="1:29" ht="12.75">
      <c r="A1125" s="6" t="s">
        <v>28</v>
      </c>
      <c r="B1125" s="6" t="s">
        <v>868</v>
      </c>
      <c r="C1125" s="6">
        <v>145</v>
      </c>
      <c r="D1125" s="6">
        <v>88</v>
      </c>
      <c r="E1125" s="6">
        <v>12</v>
      </c>
      <c r="F1125" s="6">
        <v>182</v>
      </c>
      <c r="G1125" s="6" t="s">
        <v>869</v>
      </c>
      <c r="H1125" s="6">
        <v>730</v>
      </c>
      <c r="I1125" s="7">
        <v>119420252</v>
      </c>
      <c r="J1125" s="6" t="s">
        <v>870</v>
      </c>
      <c r="K1125" s="6" t="s">
        <v>871</v>
      </c>
      <c r="L1125" s="6" t="s">
        <v>872</v>
      </c>
      <c r="M1125" s="6">
        <v>33042</v>
      </c>
      <c r="N1125" s="6">
        <v>2217</v>
      </c>
      <c r="O1125" s="6" t="s">
        <v>873</v>
      </c>
      <c r="P1125" s="6">
        <v>0</v>
      </c>
      <c r="Q1125" s="6" t="s">
        <v>874</v>
      </c>
      <c r="R1125" s="6" t="s">
        <v>875</v>
      </c>
      <c r="S1125" s="6">
        <v>90</v>
      </c>
      <c r="T1125" s="6" t="s">
        <v>37</v>
      </c>
      <c r="U1125" s="6" t="s">
        <v>38</v>
      </c>
      <c r="V1125" s="6" t="s">
        <v>95</v>
      </c>
      <c r="W1125" s="7">
        <v>150000000</v>
      </c>
      <c r="X1125" s="6">
        <v>2009</v>
      </c>
      <c r="Y1125" s="6">
        <v>607</v>
      </c>
      <c r="Z1125" s="6">
        <v>5.0999999999999996</v>
      </c>
      <c r="AA1125" s="6">
        <v>2.35</v>
      </c>
      <c r="AB1125" s="6">
        <v>0</v>
      </c>
      <c r="AC1125" s="7">
        <f>Table13[[#This Row],[gross]]-Table13[[#This Row],[budget]]</f>
        <v>-30579748</v>
      </c>
    </row>
    <row r="1126" spans="1:29" ht="12.75">
      <c r="A1126" s="6" t="s">
        <v>28</v>
      </c>
      <c r="B1126" s="6" t="s">
        <v>1362</v>
      </c>
      <c r="C1126" s="6">
        <v>276</v>
      </c>
      <c r="D1126" s="6">
        <v>123</v>
      </c>
      <c r="E1126" s="6">
        <v>160</v>
      </c>
      <c r="F1126" s="6">
        <v>402</v>
      </c>
      <c r="G1126" s="6" t="s">
        <v>1363</v>
      </c>
      <c r="H1126" s="6">
        <v>12000</v>
      </c>
      <c r="I1126" s="7">
        <v>115802596</v>
      </c>
      <c r="J1126" s="6" t="s">
        <v>1364</v>
      </c>
      <c r="K1126" s="6" t="s">
        <v>705</v>
      </c>
      <c r="L1126" s="6" t="s">
        <v>1365</v>
      </c>
      <c r="M1126" s="6">
        <v>182661</v>
      </c>
      <c r="N1126" s="6">
        <v>14017</v>
      </c>
      <c r="O1126" s="6" t="s">
        <v>1366</v>
      </c>
      <c r="P1126" s="6">
        <v>1</v>
      </c>
      <c r="Q1126" s="6" t="s">
        <v>1367</v>
      </c>
      <c r="R1126" s="6" t="s">
        <v>1368</v>
      </c>
      <c r="S1126" s="6">
        <v>681</v>
      </c>
      <c r="T1126" s="6" t="s">
        <v>37</v>
      </c>
      <c r="U1126" s="6" t="s">
        <v>38</v>
      </c>
      <c r="V1126" s="6" t="s">
        <v>39</v>
      </c>
      <c r="W1126" s="7">
        <v>110000000</v>
      </c>
      <c r="X1126" s="6">
        <v>2007</v>
      </c>
      <c r="Y1126" s="6">
        <v>701</v>
      </c>
      <c r="Z1126" s="6">
        <v>5.2</v>
      </c>
      <c r="AA1126" s="6">
        <v>2.35</v>
      </c>
      <c r="AB1126" s="6">
        <v>0</v>
      </c>
      <c r="AC1126" s="7">
        <f>Table13[[#This Row],[gross]]-Table13[[#This Row],[budget]]</f>
        <v>5802596</v>
      </c>
    </row>
    <row r="1127" spans="1:29" ht="12.75">
      <c r="A1127" s="6" t="s">
        <v>28</v>
      </c>
      <c r="B1127" s="6" t="s">
        <v>4531</v>
      </c>
      <c r="C1127" s="6">
        <v>287</v>
      </c>
      <c r="D1127" s="6">
        <v>96</v>
      </c>
      <c r="E1127" s="6">
        <v>83</v>
      </c>
      <c r="F1127" s="6">
        <v>1000</v>
      </c>
      <c r="G1127" s="6" t="s">
        <v>4532</v>
      </c>
      <c r="H1127" s="6">
        <v>12000</v>
      </c>
      <c r="I1127" s="7">
        <v>51774002</v>
      </c>
      <c r="J1127" s="6" t="s">
        <v>1364</v>
      </c>
      <c r="K1127" s="6" t="s">
        <v>705</v>
      </c>
      <c r="L1127" s="6" t="s">
        <v>4533</v>
      </c>
      <c r="M1127" s="6">
        <v>87745</v>
      </c>
      <c r="N1127" s="6">
        <v>16121</v>
      </c>
      <c r="O1127" s="6" t="s">
        <v>4534</v>
      </c>
      <c r="P1127" s="6">
        <v>1</v>
      </c>
      <c r="Q1127" s="6" t="s">
        <v>4535</v>
      </c>
      <c r="R1127" s="6" t="s">
        <v>4536</v>
      </c>
      <c r="S1127" s="6">
        <v>331</v>
      </c>
      <c r="T1127" s="6" t="s">
        <v>37</v>
      </c>
      <c r="U1127" s="6" t="s">
        <v>38</v>
      </c>
      <c r="V1127" s="6" t="s">
        <v>39</v>
      </c>
      <c r="W1127" s="7">
        <v>57000000</v>
      </c>
      <c r="X1127" s="6">
        <v>2011</v>
      </c>
      <c r="Y1127" s="6">
        <v>1000</v>
      </c>
      <c r="Z1127" s="6">
        <v>4.3</v>
      </c>
      <c r="AA1127" s="6">
        <v>2.35</v>
      </c>
      <c r="AB1127" s="6">
        <v>18000</v>
      </c>
      <c r="AC1127" s="7">
        <f>Table13[[#This Row],[gross]]-Table13[[#This Row],[budget]]</f>
        <v>-5225998</v>
      </c>
    </row>
    <row r="1128" spans="1:29" ht="12.75">
      <c r="A1128" s="6" t="s">
        <v>28</v>
      </c>
      <c r="B1128" s="6" t="s">
        <v>10903</v>
      </c>
      <c r="C1128" s="6">
        <v>156</v>
      </c>
      <c r="D1128" s="6">
        <v>91</v>
      </c>
      <c r="E1128" s="6">
        <v>17</v>
      </c>
      <c r="F1128" s="6">
        <v>78</v>
      </c>
      <c r="G1128" s="6" t="s">
        <v>8994</v>
      </c>
      <c r="H1128" s="6">
        <v>534</v>
      </c>
      <c r="I1128" s="7">
        <v>30079316</v>
      </c>
      <c r="J1128" s="6" t="s">
        <v>6403</v>
      </c>
      <c r="K1128" s="6" t="s">
        <v>10904</v>
      </c>
      <c r="L1128" s="6" t="s">
        <v>10905</v>
      </c>
      <c r="M1128" s="6">
        <v>75920</v>
      </c>
      <c r="N1128" s="6">
        <v>1083</v>
      </c>
      <c r="O1128" s="6" t="s">
        <v>10906</v>
      </c>
      <c r="P1128" s="6">
        <v>0</v>
      </c>
      <c r="Q1128" s="6" t="s">
        <v>10907</v>
      </c>
      <c r="R1128" s="6" t="s">
        <v>10908</v>
      </c>
      <c r="S1128" s="6">
        <v>474</v>
      </c>
      <c r="T1128" s="6" t="s">
        <v>37</v>
      </c>
      <c r="U1128" s="6" t="s">
        <v>38</v>
      </c>
      <c r="V1128" s="6" t="s">
        <v>585</v>
      </c>
      <c r="W1128" s="7">
        <v>35000000</v>
      </c>
      <c r="X1128" s="6">
        <v>2002</v>
      </c>
      <c r="Y1128" s="6">
        <v>385</v>
      </c>
      <c r="Z1128" s="6">
        <v>5.5</v>
      </c>
      <c r="AA1128" s="6">
        <v>1.85</v>
      </c>
      <c r="AB1128" s="6">
        <v>0</v>
      </c>
      <c r="AC1128" s="7">
        <f>Table13[[#This Row],[gross]]-Table13[[#This Row],[budget]]</f>
        <v>-4920684</v>
      </c>
    </row>
    <row r="1129" spans="1:29" ht="12.75">
      <c r="A1129" s="6" t="s">
        <v>28</v>
      </c>
      <c r="B1129" s="6" t="s">
        <v>4401</v>
      </c>
      <c r="C1129" s="6">
        <v>210</v>
      </c>
      <c r="D1129" s="6">
        <v>102</v>
      </c>
      <c r="E1129" s="6">
        <v>192</v>
      </c>
      <c r="F1129" s="6">
        <v>31</v>
      </c>
      <c r="G1129" s="6" t="s">
        <v>11201</v>
      </c>
      <c r="H1129" s="6">
        <v>346</v>
      </c>
      <c r="I1129" s="7">
        <v>13214030</v>
      </c>
      <c r="J1129" s="6" t="s">
        <v>2490</v>
      </c>
      <c r="K1129" s="6" t="s">
        <v>916</v>
      </c>
      <c r="L1129" s="6" t="s">
        <v>11202</v>
      </c>
      <c r="M1129" s="6">
        <v>60516</v>
      </c>
      <c r="N1129" s="6">
        <v>500</v>
      </c>
      <c r="O1129" s="6" t="s">
        <v>11203</v>
      </c>
      <c r="P1129" s="6">
        <v>3</v>
      </c>
      <c r="Q1129" s="6" t="s">
        <v>11204</v>
      </c>
      <c r="R1129" s="6" t="s">
        <v>11205</v>
      </c>
      <c r="S1129" s="6">
        <v>147</v>
      </c>
      <c r="T1129" s="6" t="s">
        <v>37</v>
      </c>
      <c r="U1129" s="6" t="s">
        <v>38</v>
      </c>
      <c r="V1129" s="6" t="s">
        <v>39</v>
      </c>
      <c r="W1129" s="7">
        <v>20000000</v>
      </c>
      <c r="X1129" s="6">
        <v>2008</v>
      </c>
      <c r="Y1129" s="6">
        <v>41</v>
      </c>
      <c r="Z1129" s="6">
        <v>6.7</v>
      </c>
      <c r="AA1129" s="6">
        <v>1.85</v>
      </c>
      <c r="AB1129" s="6">
        <v>0</v>
      </c>
      <c r="AC1129" s="7">
        <f>Table13[[#This Row],[gross]]-Table13[[#This Row],[budget]]</f>
        <v>-6785970</v>
      </c>
    </row>
    <row r="1130" spans="1:29" ht="12.75">
      <c r="A1130" s="6" t="s">
        <v>28</v>
      </c>
      <c r="B1130" s="6" t="s">
        <v>11761</v>
      </c>
      <c r="C1130" s="6">
        <v>122</v>
      </c>
      <c r="D1130" s="6">
        <v>111</v>
      </c>
      <c r="E1130" s="6">
        <v>72</v>
      </c>
      <c r="F1130" s="6">
        <v>722</v>
      </c>
      <c r="G1130" s="6" t="s">
        <v>272</v>
      </c>
      <c r="H1130" s="6">
        <v>19000</v>
      </c>
      <c r="I1130" s="7">
        <v>6200756</v>
      </c>
      <c r="J1130" s="6" t="s">
        <v>2527</v>
      </c>
      <c r="K1130" s="6" t="s">
        <v>100</v>
      </c>
      <c r="L1130" s="6" t="s">
        <v>17407</v>
      </c>
      <c r="M1130" s="6">
        <v>96129</v>
      </c>
      <c r="N1130" s="6">
        <v>34106</v>
      </c>
      <c r="O1130" s="6" t="s">
        <v>1331</v>
      </c>
      <c r="P1130" s="6">
        <v>0</v>
      </c>
      <c r="Q1130" s="6" t="s">
        <v>17408</v>
      </c>
      <c r="R1130" s="6" t="s">
        <v>17409</v>
      </c>
      <c r="S1130" s="6">
        <v>488</v>
      </c>
      <c r="T1130" s="6" t="s">
        <v>37</v>
      </c>
      <c r="U1130" s="6" t="s">
        <v>38</v>
      </c>
      <c r="V1130" s="6" t="s">
        <v>585</v>
      </c>
      <c r="W1130" s="7">
        <v>7000000</v>
      </c>
      <c r="X1130" s="6">
        <v>2001</v>
      </c>
      <c r="Y1130" s="6">
        <v>12000</v>
      </c>
      <c r="Z1130" s="6">
        <v>7.4</v>
      </c>
      <c r="AA1130" s="6">
        <v>1.85</v>
      </c>
      <c r="AB1130" s="6">
        <v>5000</v>
      </c>
      <c r="AC1130" s="7">
        <f>Table13[[#This Row],[gross]]-Table13[[#This Row],[budget]]</f>
        <v>-799244</v>
      </c>
    </row>
    <row r="1131" spans="1:29" ht="12.75">
      <c r="A1131" s="6" t="s">
        <v>28</v>
      </c>
      <c r="B1131" s="6" t="s">
        <v>3129</v>
      </c>
      <c r="C1131" s="6">
        <v>77</v>
      </c>
      <c r="D1131" s="6">
        <v>127</v>
      </c>
      <c r="E1131" s="6">
        <v>109</v>
      </c>
      <c r="F1131" s="6">
        <v>71</v>
      </c>
      <c r="G1131" s="6" t="s">
        <v>1016</v>
      </c>
      <c r="H1131" s="6">
        <v>2000</v>
      </c>
      <c r="I1131" s="7">
        <v>217631306</v>
      </c>
      <c r="J1131" s="6" t="s">
        <v>10337</v>
      </c>
      <c r="K1131" s="6" t="s">
        <v>1375</v>
      </c>
      <c r="L1131" s="6" t="s">
        <v>10338</v>
      </c>
      <c r="M1131" s="6">
        <v>154199</v>
      </c>
      <c r="N1131" s="6">
        <v>3100</v>
      </c>
      <c r="O1131" s="6" t="s">
        <v>10339</v>
      </c>
      <c r="P1131" s="6">
        <v>0</v>
      </c>
      <c r="Q1131" s="6" t="s">
        <v>10340</v>
      </c>
      <c r="R1131" s="6" t="s">
        <v>10341</v>
      </c>
      <c r="S1131" s="6">
        <v>252</v>
      </c>
      <c r="T1131" s="6" t="s">
        <v>37</v>
      </c>
      <c r="U1131" s="6" t="s">
        <v>38</v>
      </c>
      <c r="V1131" s="6" t="s">
        <v>39</v>
      </c>
      <c r="W1131" s="7">
        <v>22000000</v>
      </c>
      <c r="X1131" s="6">
        <v>1990</v>
      </c>
      <c r="Y1131" s="6">
        <v>956</v>
      </c>
      <c r="Z1131" s="6">
        <v>7</v>
      </c>
      <c r="AA1131" s="6">
        <v>1.85</v>
      </c>
      <c r="AB1131" s="6">
        <v>0</v>
      </c>
      <c r="AC1131" s="7">
        <f>Table13[[#This Row],[gross]]-Table13[[#This Row],[budget]]</f>
        <v>195631306</v>
      </c>
    </row>
    <row r="1132" spans="1:29" ht="12.75">
      <c r="A1132" s="6" t="s">
        <v>28</v>
      </c>
      <c r="B1132" s="6" t="s">
        <v>969</v>
      </c>
      <c r="C1132" s="6">
        <v>464</v>
      </c>
      <c r="D1132" s="6">
        <v>116</v>
      </c>
      <c r="E1132" s="6">
        <v>176</v>
      </c>
      <c r="F1132" s="6">
        <v>322</v>
      </c>
      <c r="G1132" s="6" t="s">
        <v>970</v>
      </c>
      <c r="H1132" s="6">
        <v>783</v>
      </c>
      <c r="I1132" s="7">
        <v>118099659</v>
      </c>
      <c r="J1132" s="6" t="s">
        <v>971</v>
      </c>
      <c r="K1132" s="6" t="s">
        <v>972</v>
      </c>
      <c r="L1132" s="6" t="s">
        <v>973</v>
      </c>
      <c r="M1132" s="6">
        <v>69757</v>
      </c>
      <c r="N1132" s="6">
        <v>2097</v>
      </c>
      <c r="O1132" s="6" t="s">
        <v>974</v>
      </c>
      <c r="P1132" s="6">
        <v>4</v>
      </c>
      <c r="Q1132" s="6" t="s">
        <v>975</v>
      </c>
      <c r="R1132" s="6" t="s">
        <v>976</v>
      </c>
      <c r="S1132" s="6">
        <v>1211</v>
      </c>
      <c r="T1132" s="6" t="s">
        <v>37</v>
      </c>
      <c r="U1132" s="6" t="s">
        <v>38</v>
      </c>
      <c r="V1132" s="6" t="s">
        <v>39</v>
      </c>
      <c r="W1132" s="7">
        <v>144000000</v>
      </c>
      <c r="X1132" s="6">
        <v>2016</v>
      </c>
      <c r="Y1132" s="6">
        <v>370</v>
      </c>
      <c r="Z1132" s="6">
        <v>5.5</v>
      </c>
      <c r="AA1132" s="6">
        <v>2.35</v>
      </c>
      <c r="AB1132" s="6">
        <v>62000</v>
      </c>
      <c r="AC1132" s="7">
        <f>Table13[[#This Row],[gross]]-Table13[[#This Row],[budget]]</f>
        <v>-25900341</v>
      </c>
    </row>
    <row r="1133" spans="1:29" ht="12.75">
      <c r="A1133" s="6" t="s">
        <v>28</v>
      </c>
      <c r="B1133" s="6" t="s">
        <v>5367</v>
      </c>
      <c r="C1133" s="6">
        <v>156</v>
      </c>
      <c r="D1133" s="6">
        <v>98</v>
      </c>
      <c r="E1133" s="6">
        <v>0</v>
      </c>
      <c r="F1133" s="6">
        <v>900</v>
      </c>
      <c r="G1133" s="6" t="s">
        <v>6004</v>
      </c>
      <c r="H1133" s="6">
        <v>26000</v>
      </c>
      <c r="I1133" s="7">
        <v>8434601</v>
      </c>
      <c r="J1133" s="6" t="s">
        <v>4177</v>
      </c>
      <c r="K1133" s="6" t="s">
        <v>335</v>
      </c>
      <c r="L1133" s="6" t="s">
        <v>9007</v>
      </c>
      <c r="M1133" s="6">
        <v>43006</v>
      </c>
      <c r="N1133" s="6">
        <v>28867</v>
      </c>
      <c r="O1133" s="6" t="s">
        <v>7324</v>
      </c>
      <c r="P1133" s="6">
        <v>5</v>
      </c>
      <c r="Q1133" s="6" t="s">
        <v>9008</v>
      </c>
      <c r="R1133" s="6" t="s">
        <v>9009</v>
      </c>
      <c r="S1133" s="6">
        <v>460</v>
      </c>
      <c r="T1133" s="6" t="s">
        <v>37</v>
      </c>
      <c r="U1133" s="6" t="s">
        <v>38</v>
      </c>
      <c r="V1133" s="6" t="s">
        <v>585</v>
      </c>
      <c r="W1133" s="7">
        <v>28000000</v>
      </c>
      <c r="X1133" s="6">
        <v>2001</v>
      </c>
      <c r="Y1133" s="6">
        <v>1000</v>
      </c>
      <c r="Z1133" s="6">
        <v>4.9000000000000004</v>
      </c>
      <c r="AA1133" s="6">
        <v>2.35</v>
      </c>
      <c r="AB1133" s="6">
        <v>0</v>
      </c>
      <c r="AC1133" s="7">
        <f>Table13[[#This Row],[gross]]-Table13[[#This Row],[budget]]</f>
        <v>-19565399</v>
      </c>
    </row>
    <row r="1134" spans="1:29" ht="12.75">
      <c r="A1134" s="6" t="s">
        <v>28</v>
      </c>
      <c r="B1134" s="6" t="s">
        <v>3891</v>
      </c>
      <c r="C1134" s="6">
        <v>31</v>
      </c>
      <c r="D1134" s="6">
        <v>130</v>
      </c>
      <c r="E1134" s="6">
        <v>0</v>
      </c>
      <c r="F1134" s="6">
        <v>723</v>
      </c>
      <c r="G1134" s="6" t="s">
        <v>2666</v>
      </c>
      <c r="H1134" s="6">
        <v>2000</v>
      </c>
      <c r="I1134" s="7">
        <v>13052741</v>
      </c>
      <c r="J1134" s="6" t="s">
        <v>6519</v>
      </c>
      <c r="K1134" s="6" t="s">
        <v>5902</v>
      </c>
      <c r="L1134" s="6" t="s">
        <v>7201</v>
      </c>
      <c r="M1134" s="6">
        <v>8531</v>
      </c>
      <c r="N1134" s="6">
        <v>3968</v>
      </c>
      <c r="O1134" s="6" t="s">
        <v>2059</v>
      </c>
      <c r="P1134" s="6">
        <v>0</v>
      </c>
      <c r="Q1134" s="6" t="s">
        <v>7202</v>
      </c>
      <c r="R1134" s="6" t="s">
        <v>7203</v>
      </c>
      <c r="S1134" s="6">
        <v>57</v>
      </c>
      <c r="T1134" s="6" t="s">
        <v>37</v>
      </c>
      <c r="U1134" s="6" t="s">
        <v>38</v>
      </c>
      <c r="V1134" s="6" t="s">
        <v>39</v>
      </c>
      <c r="W1134" s="7">
        <v>36000000</v>
      </c>
      <c r="X1134" s="6">
        <v>1996</v>
      </c>
      <c r="Y1134" s="6">
        <v>912</v>
      </c>
      <c r="Z1134" s="6">
        <v>6.7</v>
      </c>
      <c r="AA1134" s="6">
        <v>1.85</v>
      </c>
      <c r="AB1134" s="6">
        <v>591</v>
      </c>
      <c r="AC1134" s="7">
        <f>Table13[[#This Row],[gross]]-Table13[[#This Row],[budget]]</f>
        <v>-22947259</v>
      </c>
    </row>
    <row r="1135" spans="1:29" ht="12.75">
      <c r="A1135" s="6" t="s">
        <v>28</v>
      </c>
      <c r="B1135" s="6" t="s">
        <v>2429</v>
      </c>
      <c r="C1135" s="6">
        <v>131</v>
      </c>
      <c r="D1135" s="6">
        <v>121</v>
      </c>
      <c r="E1135" s="6">
        <v>102</v>
      </c>
      <c r="F1135" s="6">
        <v>43</v>
      </c>
      <c r="G1135" s="6" t="s">
        <v>4868</v>
      </c>
      <c r="H1135" s="6">
        <v>117</v>
      </c>
      <c r="I1135" s="7">
        <v>5660084</v>
      </c>
      <c r="J1135" s="6" t="s">
        <v>4262</v>
      </c>
      <c r="K1135" s="6" t="s">
        <v>4869</v>
      </c>
      <c r="L1135" s="6" t="s">
        <v>4870</v>
      </c>
      <c r="M1135" s="6">
        <v>41620</v>
      </c>
      <c r="N1135" s="6">
        <v>286</v>
      </c>
      <c r="O1135" s="6" t="s">
        <v>4871</v>
      </c>
      <c r="P1135" s="6">
        <v>0</v>
      </c>
      <c r="Q1135" s="6" t="s">
        <v>4872</v>
      </c>
      <c r="R1135" s="6" t="s">
        <v>4873</v>
      </c>
      <c r="S1135" s="6">
        <v>418</v>
      </c>
      <c r="T1135" s="6" t="s">
        <v>37</v>
      </c>
      <c r="U1135" s="6" t="s">
        <v>38</v>
      </c>
      <c r="V1135" s="6" t="s">
        <v>585</v>
      </c>
      <c r="W1135" s="7">
        <v>54000000</v>
      </c>
      <c r="X1135" s="6">
        <v>2003</v>
      </c>
      <c r="Y1135" s="6">
        <v>62</v>
      </c>
      <c r="Z1135" s="6">
        <v>2.4</v>
      </c>
      <c r="AA1135" s="6">
        <v>2.35</v>
      </c>
      <c r="AB1135" s="6">
        <v>2000</v>
      </c>
      <c r="AC1135" s="7">
        <f>Table13[[#This Row],[gross]]-Table13[[#This Row],[budget]]</f>
        <v>-48339916</v>
      </c>
    </row>
    <row r="1136" spans="1:29" ht="12.75">
      <c r="A1136" s="6" t="s">
        <v>28</v>
      </c>
      <c r="B1136" s="6" t="s">
        <v>5076</v>
      </c>
      <c r="C1136" s="6">
        <v>30</v>
      </c>
      <c r="D1136" s="6">
        <v>108</v>
      </c>
      <c r="E1136" s="6">
        <v>0</v>
      </c>
      <c r="F1136" s="6">
        <v>599</v>
      </c>
      <c r="G1136" s="6" t="s">
        <v>1837</v>
      </c>
      <c r="H1136" s="6">
        <v>873</v>
      </c>
      <c r="I1136" s="7">
        <v>4903000</v>
      </c>
      <c r="J1136" s="6" t="s">
        <v>2527</v>
      </c>
      <c r="K1136" s="6" t="s">
        <v>2002</v>
      </c>
      <c r="L1136" s="6" t="s">
        <v>14292</v>
      </c>
      <c r="M1136" s="6">
        <v>4961</v>
      </c>
      <c r="N1136" s="6">
        <v>4497</v>
      </c>
      <c r="O1136" s="6" t="s">
        <v>5586</v>
      </c>
      <c r="P1136" s="6">
        <v>3</v>
      </c>
      <c r="Q1136" s="6" t="s">
        <v>14293</v>
      </c>
      <c r="R1136" s="6" t="s">
        <v>14294</v>
      </c>
      <c r="S1136" s="6">
        <v>33</v>
      </c>
      <c r="T1136" s="6" t="s">
        <v>37</v>
      </c>
      <c r="U1136" s="6" t="s">
        <v>38</v>
      </c>
      <c r="V1136" s="6" t="s">
        <v>585</v>
      </c>
      <c r="W1136" s="7">
        <v>12000000</v>
      </c>
      <c r="X1136" s="6">
        <v>1996</v>
      </c>
      <c r="Y1136" s="6">
        <v>680</v>
      </c>
      <c r="Z1136" s="6">
        <v>5</v>
      </c>
      <c r="AA1136" s="6">
        <v>1.85</v>
      </c>
      <c r="AB1136" s="6">
        <v>251</v>
      </c>
      <c r="AC1136" s="7">
        <f>Table13[[#This Row],[gross]]-Table13[[#This Row],[budget]]</f>
        <v>-7097000</v>
      </c>
    </row>
    <row r="1137" spans="1:29" ht="12.75">
      <c r="A1137" s="6" t="s">
        <v>28</v>
      </c>
      <c r="B1137" s="6" t="s">
        <v>1421</v>
      </c>
      <c r="C1137" s="6">
        <v>133</v>
      </c>
      <c r="D1137" s="6">
        <v>127</v>
      </c>
      <c r="E1137" s="6">
        <v>446</v>
      </c>
      <c r="F1137" s="6">
        <v>898</v>
      </c>
      <c r="G1137" s="6" t="s">
        <v>6004</v>
      </c>
      <c r="H1137" s="6">
        <v>11000</v>
      </c>
      <c r="I1137" s="7">
        <v>28871190</v>
      </c>
      <c r="J1137" s="6" t="s">
        <v>1544</v>
      </c>
      <c r="K1137" s="6" t="s">
        <v>565</v>
      </c>
      <c r="L1137" s="6" t="s">
        <v>10134</v>
      </c>
      <c r="M1137" s="6">
        <v>125421</v>
      </c>
      <c r="N1137" s="6">
        <v>13433</v>
      </c>
      <c r="O1137" s="6" t="s">
        <v>2535</v>
      </c>
      <c r="P1137" s="6">
        <v>0</v>
      </c>
      <c r="Q1137" s="6" t="s">
        <v>10135</v>
      </c>
      <c r="R1137" s="6" t="s">
        <v>10136</v>
      </c>
      <c r="S1137" s="6">
        <v>385</v>
      </c>
      <c r="T1137" s="6" t="s">
        <v>37</v>
      </c>
      <c r="U1137" s="6" t="s">
        <v>38</v>
      </c>
      <c r="V1137" s="6" t="s">
        <v>585</v>
      </c>
      <c r="W1137" s="7">
        <v>24000000</v>
      </c>
      <c r="X1137" s="6">
        <v>1999</v>
      </c>
      <c r="Y1137" s="6">
        <v>1000</v>
      </c>
      <c r="Z1137" s="6">
        <v>7.3</v>
      </c>
      <c r="AA1137" s="6">
        <v>1.85</v>
      </c>
      <c r="AB1137" s="6">
        <v>0</v>
      </c>
      <c r="AC1137" s="7">
        <f>Table13[[#This Row],[gross]]-Table13[[#This Row],[budget]]</f>
        <v>4871190</v>
      </c>
    </row>
    <row r="1138" spans="1:29" ht="12.75">
      <c r="A1138" s="6" t="s">
        <v>28</v>
      </c>
      <c r="B1138" s="6" t="s">
        <v>187</v>
      </c>
      <c r="C1138" s="6">
        <v>265</v>
      </c>
      <c r="D1138" s="6">
        <v>171</v>
      </c>
      <c r="E1138" s="6">
        <v>0</v>
      </c>
      <c r="F1138" s="6">
        <v>695</v>
      </c>
      <c r="G1138" s="6" t="s">
        <v>1692</v>
      </c>
      <c r="H1138" s="6">
        <v>3000</v>
      </c>
      <c r="I1138" s="7">
        <v>187670866</v>
      </c>
      <c r="J1138" s="6" t="s">
        <v>1693</v>
      </c>
      <c r="K1138" s="6" t="s">
        <v>656</v>
      </c>
      <c r="L1138" s="6" t="s">
        <v>1694</v>
      </c>
      <c r="M1138" s="6">
        <v>982637</v>
      </c>
      <c r="N1138" s="6">
        <v>6521</v>
      </c>
      <c r="O1138" s="6" t="s">
        <v>1695</v>
      </c>
      <c r="P1138" s="6">
        <v>0</v>
      </c>
      <c r="Q1138" s="6" t="s">
        <v>1696</v>
      </c>
      <c r="R1138" s="6" t="s">
        <v>1697</v>
      </c>
      <c r="S1138" s="6">
        <v>2368</v>
      </c>
      <c r="T1138" s="6" t="s">
        <v>37</v>
      </c>
      <c r="U1138" s="6" t="s">
        <v>38</v>
      </c>
      <c r="V1138" s="6" t="s">
        <v>585</v>
      </c>
      <c r="W1138" s="7">
        <v>103000000</v>
      </c>
      <c r="X1138" s="6">
        <v>2000</v>
      </c>
      <c r="Y1138" s="6">
        <v>933</v>
      </c>
      <c r="Z1138" s="6">
        <v>8.5</v>
      </c>
      <c r="AA1138" s="6">
        <v>2.35</v>
      </c>
      <c r="AB1138" s="6">
        <v>21000</v>
      </c>
      <c r="AC1138" s="7">
        <f>Table13[[#This Row],[gross]]-Table13[[#This Row],[budget]]</f>
        <v>84670866</v>
      </c>
    </row>
    <row r="1139" spans="1:29" ht="12.75">
      <c r="A1139" s="6" t="s">
        <v>28</v>
      </c>
      <c r="B1139" s="6" t="s">
        <v>11871</v>
      </c>
      <c r="C1139" s="6">
        <v>67</v>
      </c>
      <c r="D1139" s="6">
        <v>84</v>
      </c>
      <c r="E1139" s="6">
        <v>64</v>
      </c>
      <c r="F1139" s="6">
        <v>748</v>
      </c>
      <c r="G1139" s="6" t="s">
        <v>15737</v>
      </c>
      <c r="H1139" s="6">
        <v>2000</v>
      </c>
      <c r="I1139" s="7">
        <v>11860839</v>
      </c>
      <c r="J1139" s="6" t="s">
        <v>4068</v>
      </c>
      <c r="K1139" s="6" t="s">
        <v>3501</v>
      </c>
      <c r="L1139" s="6" t="s">
        <v>15738</v>
      </c>
      <c r="M1139" s="6">
        <v>5156</v>
      </c>
      <c r="N1139" s="6">
        <v>4617</v>
      </c>
      <c r="O1139" s="6" t="s">
        <v>15739</v>
      </c>
      <c r="P1139" s="6">
        <v>0</v>
      </c>
      <c r="Q1139" s="6" t="s">
        <v>15740</v>
      </c>
      <c r="R1139" s="6" t="s">
        <v>15741</v>
      </c>
      <c r="S1139" s="6">
        <v>21</v>
      </c>
      <c r="T1139" s="6" t="s">
        <v>37</v>
      </c>
      <c r="U1139" s="6" t="s">
        <v>38</v>
      </c>
      <c r="V1139" s="6" t="s">
        <v>95</v>
      </c>
      <c r="W1139" s="7">
        <v>9000000</v>
      </c>
      <c r="X1139" s="6">
        <v>2011</v>
      </c>
      <c r="Y1139" s="6">
        <v>892</v>
      </c>
      <c r="Z1139" s="6">
        <v>5.4</v>
      </c>
      <c r="AA1139" s="6">
        <v>1.85</v>
      </c>
      <c r="AB1139" s="6">
        <v>0</v>
      </c>
      <c r="AC1139" s="7">
        <f>Table13[[#This Row],[gross]]-Table13[[#This Row],[budget]]</f>
        <v>2860839</v>
      </c>
    </row>
    <row r="1140" spans="1:29" ht="12.75">
      <c r="A1140" s="6" t="s">
        <v>28</v>
      </c>
      <c r="B1140" s="6" t="s">
        <v>13030</v>
      </c>
      <c r="C1140" s="6">
        <v>120</v>
      </c>
      <c r="D1140" s="6">
        <v>100</v>
      </c>
      <c r="E1140" s="6">
        <v>164</v>
      </c>
      <c r="F1140" s="6">
        <v>99</v>
      </c>
      <c r="G1140" s="6" t="s">
        <v>2382</v>
      </c>
      <c r="H1140" s="6">
        <v>18000</v>
      </c>
      <c r="I1140" s="7">
        <v>10725228</v>
      </c>
      <c r="J1140" s="6" t="s">
        <v>3082</v>
      </c>
      <c r="K1140" s="6" t="s">
        <v>120</v>
      </c>
      <c r="L1140" s="6" t="s">
        <v>13933</v>
      </c>
      <c r="M1140" s="6">
        <v>75675</v>
      </c>
      <c r="N1140" s="6">
        <v>32288</v>
      </c>
      <c r="O1140" s="6" t="s">
        <v>13934</v>
      </c>
      <c r="P1140" s="6">
        <v>1</v>
      </c>
      <c r="Q1140" s="6" t="s">
        <v>13935</v>
      </c>
      <c r="R1140" s="6" t="s">
        <v>13936</v>
      </c>
      <c r="S1140" s="6">
        <v>365</v>
      </c>
      <c r="T1140" s="6" t="s">
        <v>37</v>
      </c>
      <c r="U1140" s="6" t="s">
        <v>38</v>
      </c>
      <c r="V1140" s="6" t="s">
        <v>585</v>
      </c>
      <c r="W1140" s="7">
        <v>12500000</v>
      </c>
      <c r="X1140" s="6">
        <v>1992</v>
      </c>
      <c r="Y1140" s="6">
        <v>14000</v>
      </c>
      <c r="Z1140" s="6">
        <v>7.8</v>
      </c>
      <c r="AA1140" s="6">
        <v>2.35</v>
      </c>
      <c r="AB1140" s="6">
        <v>0</v>
      </c>
      <c r="AC1140" s="7">
        <f>Table13[[#This Row],[gross]]-Table13[[#This Row],[budget]]</f>
        <v>-1774772</v>
      </c>
    </row>
    <row r="1141" spans="1:29" ht="12.75">
      <c r="A1141" s="6" t="s">
        <v>28</v>
      </c>
      <c r="B1141" s="6" t="s">
        <v>12123</v>
      </c>
      <c r="C1141" s="6">
        <v>66</v>
      </c>
      <c r="D1141" s="6">
        <v>104</v>
      </c>
      <c r="E1141" s="6">
        <v>170</v>
      </c>
      <c r="F1141" s="6">
        <v>202</v>
      </c>
      <c r="G1141" s="6" t="s">
        <v>15878</v>
      </c>
      <c r="H1141" s="6">
        <v>736</v>
      </c>
      <c r="I1141" s="7">
        <v>4273372</v>
      </c>
      <c r="J1141" s="6" t="s">
        <v>7837</v>
      </c>
      <c r="K1141" s="6" t="s">
        <v>7039</v>
      </c>
      <c r="L1141" s="6" t="s">
        <v>15879</v>
      </c>
      <c r="M1141" s="6">
        <v>19412</v>
      </c>
      <c r="N1141" s="6">
        <v>1854</v>
      </c>
      <c r="O1141" s="6" t="s">
        <v>15880</v>
      </c>
      <c r="P1141" s="6">
        <v>1</v>
      </c>
      <c r="Q1141" s="6" t="s">
        <v>15881</v>
      </c>
      <c r="R1141" s="6" t="s">
        <v>15882</v>
      </c>
      <c r="S1141" s="6">
        <v>308</v>
      </c>
      <c r="T1141" s="6" t="s">
        <v>37</v>
      </c>
      <c r="U1141" s="6" t="s">
        <v>38</v>
      </c>
      <c r="V1141" s="6" t="s">
        <v>39</v>
      </c>
      <c r="W1141" s="7">
        <v>22000000</v>
      </c>
      <c r="X1141" s="6">
        <v>2001</v>
      </c>
      <c r="Y1141" s="6">
        <v>218</v>
      </c>
      <c r="Z1141" s="6">
        <v>2.1</v>
      </c>
      <c r="AA1141" s="6">
        <v>2.35</v>
      </c>
      <c r="AB1141" s="6">
        <v>0</v>
      </c>
      <c r="AC1141" s="7">
        <f>Table13[[#This Row],[gross]]-Table13[[#This Row],[budget]]</f>
        <v>-17726628</v>
      </c>
    </row>
    <row r="1142" spans="1:29" ht="12.75">
      <c r="A1142" s="6" t="s">
        <v>28</v>
      </c>
      <c r="B1142" s="6" t="s">
        <v>1015</v>
      </c>
      <c r="C1142" s="6">
        <v>60</v>
      </c>
      <c r="D1142" s="6">
        <v>122</v>
      </c>
      <c r="E1142" s="6">
        <v>380</v>
      </c>
      <c r="F1142" s="6">
        <v>2000</v>
      </c>
      <c r="G1142" s="6" t="s">
        <v>466</v>
      </c>
      <c r="H1142" s="6">
        <v>18000</v>
      </c>
      <c r="I1142" s="7">
        <v>26830000</v>
      </c>
      <c r="J1142" s="6" t="s">
        <v>1961</v>
      </c>
      <c r="K1142" s="6" t="s">
        <v>1727</v>
      </c>
      <c r="L1142" s="6" t="s">
        <v>8659</v>
      </c>
      <c r="M1142" s="6">
        <v>101888</v>
      </c>
      <c r="N1142" s="6">
        <v>32930</v>
      </c>
      <c r="O1142" s="6" t="s">
        <v>902</v>
      </c>
      <c r="P1142" s="6">
        <v>3</v>
      </c>
      <c r="Q1142" s="6" t="s">
        <v>8660</v>
      </c>
      <c r="R1142" s="6" t="s">
        <v>8661</v>
      </c>
      <c r="S1142" s="6">
        <v>365</v>
      </c>
      <c r="T1142" s="6" t="s">
        <v>37</v>
      </c>
      <c r="U1142" s="6" t="s">
        <v>38</v>
      </c>
      <c r="V1142" s="6" t="s">
        <v>585</v>
      </c>
      <c r="W1142" s="7">
        <v>18000000</v>
      </c>
      <c r="X1142" s="6">
        <v>1989</v>
      </c>
      <c r="Y1142" s="6">
        <v>11000</v>
      </c>
      <c r="Z1142" s="6">
        <v>7.9</v>
      </c>
      <c r="AA1142" s="6">
        <v>1.85</v>
      </c>
      <c r="AB1142" s="6">
        <v>0</v>
      </c>
      <c r="AC1142" s="7">
        <f>Table13[[#This Row],[gross]]-Table13[[#This Row],[budget]]</f>
        <v>8830000</v>
      </c>
    </row>
    <row r="1143" spans="1:29" ht="12.75">
      <c r="A1143" s="6" t="s">
        <v>28</v>
      </c>
      <c r="B1143" s="6" t="s">
        <v>19980</v>
      </c>
      <c r="C1143" s="6">
        <v>8</v>
      </c>
      <c r="D1143" s="6">
        <v>105</v>
      </c>
      <c r="E1143" s="6">
        <v>29</v>
      </c>
      <c r="F1143" s="6">
        <v>76</v>
      </c>
      <c r="G1143" s="6" t="s">
        <v>7262</v>
      </c>
      <c r="H1143" s="6">
        <v>847</v>
      </c>
      <c r="I1143" s="7">
        <v>178739</v>
      </c>
      <c r="J1143" s="6" t="s">
        <v>18257</v>
      </c>
      <c r="K1143" s="6" t="s">
        <v>19981</v>
      </c>
      <c r="L1143" s="6" t="s">
        <v>19982</v>
      </c>
      <c r="M1143" s="6">
        <v>1015</v>
      </c>
      <c r="N1143" s="6">
        <v>1668</v>
      </c>
      <c r="O1143" s="6" t="s">
        <v>19983</v>
      </c>
      <c r="P1143" s="6">
        <v>0</v>
      </c>
      <c r="Q1143" s="6" t="s">
        <v>19984</v>
      </c>
      <c r="R1143" s="6" t="s">
        <v>19985</v>
      </c>
      <c r="S1143" s="6">
        <v>10</v>
      </c>
      <c r="T1143" s="6" t="s">
        <v>37</v>
      </c>
      <c r="U1143" s="6" t="s">
        <v>38</v>
      </c>
      <c r="V1143" s="6" t="s">
        <v>39</v>
      </c>
      <c r="W1143" s="7">
        <v>2450000</v>
      </c>
      <c r="X1143" s="6">
        <v>2011</v>
      </c>
      <c r="Y1143" s="6">
        <v>618</v>
      </c>
      <c r="Z1143" s="6">
        <v>3.9</v>
      </c>
      <c r="AA1143" s="6">
        <v>1.85</v>
      </c>
      <c r="AB1143" s="6">
        <v>566</v>
      </c>
      <c r="AC1143" s="7">
        <f>Table13[[#This Row],[gross]]-Table13[[#This Row],[budget]]</f>
        <v>-2271261</v>
      </c>
    </row>
    <row r="1144" spans="1:29" ht="12.75">
      <c r="A1144" s="6" t="s">
        <v>28</v>
      </c>
      <c r="B1144" s="6" t="s">
        <v>521</v>
      </c>
      <c r="C1144" s="6">
        <v>137</v>
      </c>
      <c r="D1144" s="6">
        <v>102</v>
      </c>
      <c r="E1144" s="6">
        <v>218</v>
      </c>
      <c r="F1144" s="6">
        <v>376</v>
      </c>
      <c r="G1144" s="6" t="s">
        <v>5323</v>
      </c>
      <c r="H1144" s="6">
        <v>900</v>
      </c>
      <c r="I1144" s="7">
        <v>16842303</v>
      </c>
      <c r="J1144" s="6" t="s">
        <v>1009</v>
      </c>
      <c r="K1144" s="6" t="s">
        <v>8555</v>
      </c>
      <c r="L1144" s="6" t="s">
        <v>16881</v>
      </c>
      <c r="M1144" s="6">
        <v>59474</v>
      </c>
      <c r="N1144" s="6">
        <v>2475</v>
      </c>
      <c r="O1144" s="6" t="s">
        <v>11306</v>
      </c>
      <c r="P1144" s="6">
        <v>3</v>
      </c>
      <c r="Q1144" s="6" t="s">
        <v>16882</v>
      </c>
      <c r="R1144" s="6" t="s">
        <v>16883</v>
      </c>
      <c r="S1144" s="6">
        <v>418</v>
      </c>
      <c r="T1144" s="6" t="s">
        <v>37</v>
      </c>
      <c r="U1144" s="6" t="s">
        <v>38</v>
      </c>
      <c r="V1144" s="6" t="s">
        <v>585</v>
      </c>
      <c r="W1144" s="7">
        <v>6500000</v>
      </c>
      <c r="X1144" s="6">
        <v>1999</v>
      </c>
      <c r="Y1144" s="6">
        <v>563</v>
      </c>
      <c r="Z1144" s="6">
        <v>7.3</v>
      </c>
      <c r="AA1144" s="6">
        <v>2.35</v>
      </c>
      <c r="AB1144" s="6">
        <v>0</v>
      </c>
      <c r="AC1144" s="7">
        <f>Table13[[#This Row],[gross]]-Table13[[#This Row],[budget]]</f>
        <v>10342303</v>
      </c>
    </row>
    <row r="1145" spans="1:29" ht="12.75">
      <c r="A1145" s="6" t="s">
        <v>28</v>
      </c>
      <c r="B1145" s="6" t="s">
        <v>7858</v>
      </c>
      <c r="C1145" s="6">
        <v>90</v>
      </c>
      <c r="D1145" s="6">
        <v>118</v>
      </c>
      <c r="E1145" s="6">
        <v>41</v>
      </c>
      <c r="F1145" s="6">
        <v>577</v>
      </c>
      <c r="G1145" s="6" t="s">
        <v>6886</v>
      </c>
      <c r="H1145" s="6">
        <v>722</v>
      </c>
      <c r="I1145" s="7">
        <v>4280577</v>
      </c>
      <c r="J1145" s="6" t="s">
        <v>4915</v>
      </c>
      <c r="K1145" s="6" t="s">
        <v>3164</v>
      </c>
      <c r="L1145" s="6" t="s">
        <v>7859</v>
      </c>
      <c r="M1145" s="6">
        <v>50919</v>
      </c>
      <c r="N1145" s="6">
        <v>2859</v>
      </c>
      <c r="O1145" s="6" t="s">
        <v>2241</v>
      </c>
      <c r="P1145" s="6">
        <v>0</v>
      </c>
      <c r="Q1145" s="6" t="s">
        <v>7860</v>
      </c>
      <c r="R1145" s="6" t="s">
        <v>7861</v>
      </c>
      <c r="S1145" s="6">
        <v>114</v>
      </c>
      <c r="T1145" s="6" t="s">
        <v>37</v>
      </c>
      <c r="U1145" s="6" t="s">
        <v>38</v>
      </c>
      <c r="V1145" s="6" t="s">
        <v>39</v>
      </c>
      <c r="W1145" s="7">
        <v>10000000</v>
      </c>
      <c r="X1145" s="6">
        <v>2005</v>
      </c>
      <c r="Y1145" s="6">
        <v>580</v>
      </c>
      <c r="Z1145" s="6">
        <v>6.8</v>
      </c>
      <c r="AA1145" s="6">
        <v>2.35</v>
      </c>
      <c r="AB1145" s="6">
        <v>0</v>
      </c>
      <c r="AC1145" s="7">
        <f>Table13[[#This Row],[gross]]-Table13[[#This Row],[budget]]</f>
        <v>-5719423</v>
      </c>
    </row>
    <row r="1146" spans="1:29" ht="12.75">
      <c r="A1146" s="6" t="s">
        <v>28</v>
      </c>
      <c r="B1146" s="6" t="s">
        <v>4782</v>
      </c>
      <c r="C1146" s="6">
        <v>84</v>
      </c>
      <c r="D1146" s="6">
        <v>280</v>
      </c>
      <c r="E1146" s="6">
        <v>33</v>
      </c>
      <c r="F1146" s="6">
        <v>67</v>
      </c>
      <c r="G1146" s="6" t="s">
        <v>4783</v>
      </c>
      <c r="H1146" s="6">
        <v>789</v>
      </c>
      <c r="I1146" s="7">
        <v>12870569</v>
      </c>
      <c r="J1146" s="6" t="s">
        <v>1961</v>
      </c>
      <c r="K1146" s="6" t="s">
        <v>4784</v>
      </c>
      <c r="L1146" s="6" t="s">
        <v>4785</v>
      </c>
      <c r="M1146" s="6">
        <v>13215</v>
      </c>
      <c r="N1146" s="6">
        <v>1671</v>
      </c>
      <c r="O1146" s="6" t="s">
        <v>4786</v>
      </c>
      <c r="P1146" s="6">
        <v>0</v>
      </c>
      <c r="Q1146" s="6" t="s">
        <v>4787</v>
      </c>
      <c r="R1146" s="6" t="s">
        <v>4788</v>
      </c>
      <c r="S1146" s="6">
        <v>497</v>
      </c>
      <c r="T1146" s="6" t="s">
        <v>37</v>
      </c>
      <c r="U1146" s="6" t="s">
        <v>38</v>
      </c>
      <c r="V1146" s="6" t="s">
        <v>39</v>
      </c>
      <c r="W1146" s="7">
        <v>56000000</v>
      </c>
      <c r="X1146" s="6">
        <v>2003</v>
      </c>
      <c r="Y1146" s="6">
        <v>640</v>
      </c>
      <c r="Z1146" s="6">
        <v>6.3</v>
      </c>
      <c r="AA1146" s="6">
        <v>2.35</v>
      </c>
      <c r="AB1146" s="6">
        <v>953</v>
      </c>
      <c r="AC1146" s="7">
        <f>Table13[[#This Row],[gross]]-Table13[[#This Row],[budget]]</f>
        <v>-43129431</v>
      </c>
    </row>
    <row r="1147" spans="1:29" ht="12.75">
      <c r="A1147" s="6" t="s">
        <v>747</v>
      </c>
      <c r="B1147" s="6" t="s">
        <v>1104</v>
      </c>
      <c r="C1147" s="6">
        <v>127</v>
      </c>
      <c r="D1147" s="6">
        <v>105</v>
      </c>
      <c r="E1147" s="6">
        <v>386</v>
      </c>
      <c r="F1147" s="6">
        <v>248</v>
      </c>
      <c r="G1147" s="6" t="s">
        <v>12562</v>
      </c>
      <c r="H1147" s="6">
        <v>3000</v>
      </c>
      <c r="I1147" s="7">
        <v>6390032</v>
      </c>
      <c r="J1147" s="6" t="s">
        <v>1544</v>
      </c>
      <c r="K1147" s="6" t="s">
        <v>500</v>
      </c>
      <c r="L1147" s="6" t="s">
        <v>18933</v>
      </c>
      <c r="M1147" s="6">
        <v>24977</v>
      </c>
      <c r="N1147" s="6">
        <v>4238</v>
      </c>
      <c r="O1147" s="6" t="s">
        <v>7768</v>
      </c>
      <c r="P1147" s="6">
        <v>2</v>
      </c>
      <c r="Q1147" s="6" t="s">
        <v>18934</v>
      </c>
      <c r="R1147" s="6" t="s">
        <v>18935</v>
      </c>
      <c r="S1147" s="6">
        <v>229</v>
      </c>
      <c r="T1147" s="6" t="s">
        <v>37</v>
      </c>
      <c r="U1147" s="6" t="s">
        <v>38</v>
      </c>
      <c r="V1147" s="6" t="s">
        <v>585</v>
      </c>
      <c r="W1147" s="7">
        <v>3500000</v>
      </c>
      <c r="X1147" s="6">
        <v>1998</v>
      </c>
      <c r="Y1147" s="6">
        <v>258</v>
      </c>
      <c r="Z1147" s="6">
        <v>7.5</v>
      </c>
      <c r="AA1147" s="6">
        <v>2.35</v>
      </c>
      <c r="AB1147" s="6">
        <v>0</v>
      </c>
      <c r="AC1147" s="7">
        <f>Table13[[#This Row],[gross]]-Table13[[#This Row],[budget]]</f>
        <v>2890032</v>
      </c>
    </row>
    <row r="1148" spans="1:29" ht="12.75">
      <c r="A1148" s="6" t="s">
        <v>28</v>
      </c>
      <c r="B1148" s="6" t="s">
        <v>21548</v>
      </c>
      <c r="C1148" s="6">
        <v>29</v>
      </c>
      <c r="D1148" s="6">
        <v>120</v>
      </c>
      <c r="E1148" s="6">
        <v>18</v>
      </c>
      <c r="F1148" s="6">
        <v>295</v>
      </c>
      <c r="G1148" s="6" t="s">
        <v>21549</v>
      </c>
      <c r="H1148" s="6">
        <v>634</v>
      </c>
      <c r="I1148" s="7">
        <v>20773070</v>
      </c>
      <c r="J1148" s="6" t="s">
        <v>3409</v>
      </c>
      <c r="K1148" s="6" t="s">
        <v>21550</v>
      </c>
      <c r="L1148" s="6" t="s">
        <v>21551</v>
      </c>
      <c r="M1148" s="6">
        <v>4501</v>
      </c>
      <c r="N1148" s="6">
        <v>1810</v>
      </c>
      <c r="O1148" s="6" t="s">
        <v>21552</v>
      </c>
      <c r="P1148" s="6">
        <v>11</v>
      </c>
      <c r="Q1148" s="6" t="s">
        <v>21553</v>
      </c>
      <c r="R1148" s="6" t="s">
        <v>21554</v>
      </c>
      <c r="S1148" s="6">
        <v>102</v>
      </c>
      <c r="T1148" s="6" t="s">
        <v>37</v>
      </c>
      <c r="U1148" s="6" t="s">
        <v>38</v>
      </c>
      <c r="V1148" s="6" t="s">
        <v>95</v>
      </c>
      <c r="W1148" s="7">
        <v>5000000</v>
      </c>
      <c r="X1148" s="6">
        <v>2016</v>
      </c>
      <c r="Y1148" s="6">
        <v>420</v>
      </c>
      <c r="Z1148" s="6">
        <v>3.4</v>
      </c>
      <c r="AA1148" s="6">
        <v>2.35</v>
      </c>
      <c r="AB1148" s="6">
        <v>0</v>
      </c>
      <c r="AC1148" s="7">
        <f>Table13[[#This Row],[gross]]-Table13[[#This Row],[budget]]</f>
        <v>15773070</v>
      </c>
    </row>
    <row r="1149" spans="1:29" ht="12.75">
      <c r="A1149" s="6" t="s">
        <v>28</v>
      </c>
      <c r="B1149" s="6" t="s">
        <v>1039</v>
      </c>
      <c r="C1149" s="6">
        <v>184</v>
      </c>
      <c r="D1149" s="6">
        <v>126</v>
      </c>
      <c r="E1149" s="6">
        <v>295</v>
      </c>
      <c r="F1149" s="6">
        <v>284</v>
      </c>
      <c r="G1149" s="6" t="s">
        <v>1040</v>
      </c>
      <c r="H1149" s="6">
        <v>18000</v>
      </c>
      <c r="I1149" s="7">
        <v>31141074</v>
      </c>
      <c r="J1149" s="6" t="s">
        <v>42</v>
      </c>
      <c r="K1149" s="6" t="s">
        <v>641</v>
      </c>
      <c r="L1149" s="6" t="s">
        <v>1041</v>
      </c>
      <c r="M1149" s="6">
        <v>51892</v>
      </c>
      <c r="N1149" s="6">
        <v>19769</v>
      </c>
      <c r="O1149" s="6" t="s">
        <v>1042</v>
      </c>
      <c r="P1149" s="6">
        <v>4</v>
      </c>
      <c r="Q1149" s="6" t="s">
        <v>1043</v>
      </c>
      <c r="R1149" s="6" t="s">
        <v>1044</v>
      </c>
      <c r="S1149" s="6">
        <v>273</v>
      </c>
      <c r="T1149" s="6" t="s">
        <v>37</v>
      </c>
      <c r="U1149" s="6" t="s">
        <v>38</v>
      </c>
      <c r="V1149" s="6" t="s">
        <v>39</v>
      </c>
      <c r="W1149" s="7">
        <v>140000000</v>
      </c>
      <c r="X1149" s="6">
        <v>2016</v>
      </c>
      <c r="Y1149" s="6">
        <v>934</v>
      </c>
      <c r="Z1149" s="6">
        <v>5.5</v>
      </c>
      <c r="AA1149" s="6">
        <v>2.35</v>
      </c>
      <c r="AB1149" s="6">
        <v>24000</v>
      </c>
      <c r="AC1149" s="7">
        <f>Table13[[#This Row],[gross]]-Table13[[#This Row],[budget]]</f>
        <v>-108858926</v>
      </c>
    </row>
    <row r="1150" spans="1:29" ht="12.75">
      <c r="A1150" s="6" t="s">
        <v>28</v>
      </c>
      <c r="B1150" s="6" t="s">
        <v>8613</v>
      </c>
      <c r="C1150" s="6">
        <v>130</v>
      </c>
      <c r="D1150" s="6">
        <v>102</v>
      </c>
      <c r="E1150" s="6">
        <v>6</v>
      </c>
      <c r="F1150" s="6">
        <v>353</v>
      </c>
      <c r="G1150" s="6" t="s">
        <v>8515</v>
      </c>
      <c r="H1150" s="6">
        <v>22000</v>
      </c>
      <c r="I1150" s="7">
        <v>14334645</v>
      </c>
      <c r="J1150" s="6" t="s">
        <v>3171</v>
      </c>
      <c r="K1150" s="6" t="s">
        <v>1746</v>
      </c>
      <c r="L1150" s="6" t="s">
        <v>8614</v>
      </c>
      <c r="M1150" s="6">
        <v>22449</v>
      </c>
      <c r="N1150" s="6">
        <v>23352</v>
      </c>
      <c r="O1150" s="6" t="s">
        <v>8615</v>
      </c>
      <c r="P1150" s="6">
        <v>1</v>
      </c>
      <c r="Q1150" s="6" t="s">
        <v>8616</v>
      </c>
      <c r="R1150" s="6" t="s">
        <v>8617</v>
      </c>
      <c r="S1150" s="6">
        <v>191</v>
      </c>
      <c r="T1150" s="6" t="s">
        <v>37</v>
      </c>
      <c r="U1150" s="6" t="s">
        <v>38</v>
      </c>
      <c r="V1150" s="6" t="s">
        <v>39</v>
      </c>
      <c r="W1150" s="7">
        <v>25000000</v>
      </c>
      <c r="X1150" s="6">
        <v>2004</v>
      </c>
      <c r="Y1150" s="6">
        <v>829</v>
      </c>
      <c r="Z1150" s="6">
        <v>4.8</v>
      </c>
      <c r="AA1150" s="6">
        <v>2.35</v>
      </c>
      <c r="AB1150" s="6">
        <v>387</v>
      </c>
      <c r="AC1150" s="7">
        <f>Table13[[#This Row],[gross]]-Table13[[#This Row],[budget]]</f>
        <v>-10665355</v>
      </c>
    </row>
    <row r="1151" spans="1:29" ht="12.75">
      <c r="A1151" s="6" t="s">
        <v>28</v>
      </c>
      <c r="B1151" s="6" t="s">
        <v>21558</v>
      </c>
      <c r="C1151" s="6">
        <v>107</v>
      </c>
      <c r="D1151" s="6">
        <v>99</v>
      </c>
      <c r="E1151" s="6">
        <v>2</v>
      </c>
      <c r="F1151" s="6">
        <v>3</v>
      </c>
      <c r="G1151" s="6" t="s">
        <v>21559</v>
      </c>
      <c r="H1151" s="6">
        <v>43</v>
      </c>
      <c r="I1151" s="7">
        <v>10037390</v>
      </c>
      <c r="J1151" s="6" t="s">
        <v>5664</v>
      </c>
      <c r="K1151" s="6" t="s">
        <v>21560</v>
      </c>
      <c r="L1151" s="6" t="s">
        <v>21561</v>
      </c>
      <c r="M1151" s="6">
        <v>5442</v>
      </c>
      <c r="N1151" s="6">
        <v>53</v>
      </c>
      <c r="O1151" s="6" t="s">
        <v>21562</v>
      </c>
      <c r="P1151" s="6">
        <v>0</v>
      </c>
      <c r="Q1151" s="6" t="s">
        <v>21563</v>
      </c>
      <c r="R1151" s="6" t="s">
        <v>21564</v>
      </c>
      <c r="S1151" s="6">
        <v>140</v>
      </c>
      <c r="T1151" s="6" t="s">
        <v>676</v>
      </c>
      <c r="U1151" s="6" t="s">
        <v>677</v>
      </c>
      <c r="V1151" s="6" t="s">
        <v>95</v>
      </c>
      <c r="W1151" s="7">
        <v>1000000000</v>
      </c>
      <c r="X1151" s="6">
        <v>1999</v>
      </c>
      <c r="Y1151" s="6">
        <v>3</v>
      </c>
      <c r="Z1151" s="6">
        <v>6</v>
      </c>
      <c r="AA1151" s="6">
        <v>2.35</v>
      </c>
      <c r="AB1151" s="6">
        <v>339</v>
      </c>
      <c r="AC1151" s="7">
        <f>Table13[[#This Row],[gross]]-Table13[[#This Row],[budget]]</f>
        <v>-989962610</v>
      </c>
    </row>
    <row r="1152" spans="1:29" ht="12.75">
      <c r="A1152" s="6" t="s">
        <v>28</v>
      </c>
      <c r="B1152" s="6" t="s">
        <v>8032</v>
      </c>
      <c r="C1152" s="6">
        <v>167</v>
      </c>
      <c r="D1152" s="6">
        <v>102</v>
      </c>
      <c r="E1152" s="6">
        <v>8</v>
      </c>
      <c r="F1152" s="6">
        <v>472</v>
      </c>
      <c r="G1152" s="6" t="s">
        <v>871</v>
      </c>
      <c r="H1152" s="6">
        <v>839</v>
      </c>
      <c r="I1152" s="7">
        <v>17797316</v>
      </c>
      <c r="J1152" s="6" t="s">
        <v>1681</v>
      </c>
      <c r="K1152" s="6" t="s">
        <v>4496</v>
      </c>
      <c r="L1152" s="6" t="s">
        <v>8033</v>
      </c>
      <c r="M1152" s="6">
        <v>50523</v>
      </c>
      <c r="N1152" s="6">
        <v>2961</v>
      </c>
      <c r="O1152" s="6" t="s">
        <v>7588</v>
      </c>
      <c r="P1152" s="6">
        <v>0</v>
      </c>
      <c r="Q1152" s="6" t="s">
        <v>8034</v>
      </c>
      <c r="R1152" s="6" t="s">
        <v>8035</v>
      </c>
      <c r="S1152" s="6">
        <v>113</v>
      </c>
      <c r="T1152" s="6" t="s">
        <v>37</v>
      </c>
      <c r="U1152" s="6" t="s">
        <v>38</v>
      </c>
      <c r="V1152" s="6" t="s">
        <v>585</v>
      </c>
      <c r="W1152" s="7">
        <v>32000000</v>
      </c>
      <c r="X1152" s="6">
        <v>2010</v>
      </c>
      <c r="Y1152" s="6">
        <v>730</v>
      </c>
      <c r="Z1152" s="6">
        <v>6.3</v>
      </c>
      <c r="AA1152" s="6">
        <v>2.35</v>
      </c>
      <c r="AB1152" s="6">
        <v>0</v>
      </c>
      <c r="AC1152" s="7">
        <f>Table13[[#This Row],[gross]]-Table13[[#This Row],[budget]]</f>
        <v>-14202684</v>
      </c>
    </row>
    <row r="1153" spans="1:29" ht="12.75">
      <c r="A1153" s="6" t="s">
        <v>28</v>
      </c>
      <c r="B1153" s="6" t="s">
        <v>313</v>
      </c>
      <c r="C1153" s="6">
        <v>137</v>
      </c>
      <c r="D1153" s="6">
        <v>130</v>
      </c>
      <c r="E1153" s="6">
        <v>258</v>
      </c>
      <c r="F1153" s="6">
        <v>345</v>
      </c>
      <c r="G1153" s="6" t="s">
        <v>1519</v>
      </c>
      <c r="H1153" s="6">
        <v>394</v>
      </c>
      <c r="I1153" s="7">
        <v>106635996</v>
      </c>
      <c r="J1153" s="6" t="s">
        <v>50</v>
      </c>
      <c r="K1153" s="6" t="s">
        <v>3032</v>
      </c>
      <c r="L1153" s="6" t="s">
        <v>3961</v>
      </c>
      <c r="M1153" s="6">
        <v>199025</v>
      </c>
      <c r="N1153" s="6">
        <v>1784</v>
      </c>
      <c r="O1153" s="6" t="s">
        <v>2462</v>
      </c>
      <c r="P1153" s="6">
        <v>2</v>
      </c>
      <c r="Q1153" s="6" t="s">
        <v>3962</v>
      </c>
      <c r="R1153" s="6" t="s">
        <v>3963</v>
      </c>
      <c r="S1153" s="6">
        <v>416</v>
      </c>
      <c r="T1153" s="6" t="s">
        <v>37</v>
      </c>
      <c r="U1153" s="6" t="s">
        <v>56</v>
      </c>
      <c r="V1153" s="6" t="s">
        <v>39</v>
      </c>
      <c r="W1153" s="7">
        <v>58000000</v>
      </c>
      <c r="X1153" s="6">
        <v>1995</v>
      </c>
      <c r="Y1153" s="6">
        <v>387</v>
      </c>
      <c r="Z1153" s="6">
        <v>7.2</v>
      </c>
      <c r="AA1153" s="6">
        <v>2.35</v>
      </c>
      <c r="AB1153" s="6">
        <v>0</v>
      </c>
      <c r="AC1153" s="7">
        <f>Table13[[#This Row],[gross]]-Table13[[#This Row],[budget]]</f>
        <v>48635996</v>
      </c>
    </row>
    <row r="1154" spans="1:29" ht="12.75">
      <c r="A1154" s="6" t="s">
        <v>28</v>
      </c>
      <c r="B1154" s="6" t="s">
        <v>16450</v>
      </c>
      <c r="C1154" s="6">
        <v>164</v>
      </c>
      <c r="D1154" s="6">
        <v>110</v>
      </c>
      <c r="E1154" s="6">
        <v>82</v>
      </c>
      <c r="F1154" s="6">
        <v>177</v>
      </c>
      <c r="G1154" s="6" t="s">
        <v>19158</v>
      </c>
      <c r="H1154" s="6">
        <v>387</v>
      </c>
      <c r="I1154" s="7">
        <v>51100000</v>
      </c>
      <c r="J1154" s="6" t="s">
        <v>50</v>
      </c>
      <c r="K1154" s="6" t="s">
        <v>19159</v>
      </c>
      <c r="L1154" s="6" t="s">
        <v>19160</v>
      </c>
      <c r="M1154" s="6">
        <v>139432</v>
      </c>
      <c r="N1154" s="6">
        <v>1198</v>
      </c>
      <c r="O1154" s="6" t="s">
        <v>4827</v>
      </c>
      <c r="P1154" s="6">
        <v>2</v>
      </c>
      <c r="Q1154" s="6" t="s">
        <v>19161</v>
      </c>
      <c r="R1154" s="6" t="s">
        <v>19162</v>
      </c>
      <c r="S1154" s="6">
        <v>418</v>
      </c>
      <c r="T1154" s="6" t="s">
        <v>37</v>
      </c>
      <c r="U1154" s="6" t="s">
        <v>56</v>
      </c>
      <c r="V1154" s="6" t="s">
        <v>6036</v>
      </c>
      <c r="W1154" s="7">
        <v>3000000</v>
      </c>
      <c r="X1154" s="6">
        <v>1964</v>
      </c>
      <c r="Y1154" s="6">
        <v>202</v>
      </c>
      <c r="Z1154" s="6">
        <v>7.8</v>
      </c>
      <c r="AA1154" s="6">
        <v>1.37</v>
      </c>
      <c r="AB1154" s="6">
        <v>0</v>
      </c>
      <c r="AC1154" s="7">
        <f>Table13[[#This Row],[gross]]-Table13[[#This Row],[budget]]</f>
        <v>48100000</v>
      </c>
    </row>
    <row r="1155" spans="1:29" ht="12.75">
      <c r="A1155" s="6" t="s">
        <v>28</v>
      </c>
      <c r="B1155" s="6" t="s">
        <v>685</v>
      </c>
      <c r="C1155" s="6">
        <v>568</v>
      </c>
      <c r="D1155" s="6">
        <v>149</v>
      </c>
      <c r="E1155" s="6">
        <v>21000</v>
      </c>
      <c r="F1155" s="6">
        <v>625</v>
      </c>
      <c r="G1155" s="6" t="s">
        <v>633</v>
      </c>
      <c r="H1155" s="6">
        <v>835</v>
      </c>
      <c r="I1155" s="7">
        <v>167735396</v>
      </c>
      <c r="J1155" s="6" t="s">
        <v>2142</v>
      </c>
      <c r="K1155" s="6" t="s">
        <v>3951</v>
      </c>
      <c r="L1155" s="6" t="s">
        <v>3952</v>
      </c>
      <c r="M1155" s="6">
        <v>569841</v>
      </c>
      <c r="N1155" s="6">
        <v>4348</v>
      </c>
      <c r="O1155" s="6" t="s">
        <v>3953</v>
      </c>
      <c r="P1155" s="6">
        <v>0</v>
      </c>
      <c r="Q1155" s="6" t="s">
        <v>3954</v>
      </c>
      <c r="R1155" s="6" t="s">
        <v>3955</v>
      </c>
      <c r="S1155" s="6">
        <v>1127</v>
      </c>
      <c r="T1155" s="6" t="s">
        <v>37</v>
      </c>
      <c r="U1155" s="6" t="s">
        <v>38</v>
      </c>
      <c r="V1155" s="6" t="s">
        <v>585</v>
      </c>
      <c r="W1155" s="7">
        <v>61000000</v>
      </c>
      <c r="X1155" s="6">
        <v>2014</v>
      </c>
      <c r="Y1155" s="6">
        <v>812</v>
      </c>
      <c r="Z1155" s="6">
        <v>8.1</v>
      </c>
      <c r="AA1155" s="6">
        <v>2.35</v>
      </c>
      <c r="AB1155" s="6">
        <v>146000</v>
      </c>
      <c r="AC1155" s="7">
        <f>Table13[[#This Row],[gross]]-Table13[[#This Row],[budget]]</f>
        <v>106735396</v>
      </c>
    </row>
    <row r="1156" spans="1:29" ht="12.75">
      <c r="A1156" s="6" t="s">
        <v>28</v>
      </c>
      <c r="B1156" s="6" t="s">
        <v>1687</v>
      </c>
      <c r="C1156" s="6">
        <v>175</v>
      </c>
      <c r="D1156" s="6">
        <v>127</v>
      </c>
      <c r="E1156" s="6">
        <v>57</v>
      </c>
      <c r="F1156" s="6">
        <v>3000</v>
      </c>
      <c r="G1156" s="6" t="s">
        <v>565</v>
      </c>
      <c r="H1156" s="6">
        <v>12000</v>
      </c>
      <c r="I1156" s="7">
        <v>101643008</v>
      </c>
      <c r="J1156" s="6" t="s">
        <v>334</v>
      </c>
      <c r="K1156" s="6" t="s">
        <v>705</v>
      </c>
      <c r="L1156" s="6" t="s">
        <v>1688</v>
      </c>
      <c r="M1156" s="6">
        <v>218341</v>
      </c>
      <c r="N1156" s="6">
        <v>29069</v>
      </c>
      <c r="O1156" s="6" t="s">
        <v>1689</v>
      </c>
      <c r="P1156" s="6">
        <v>1</v>
      </c>
      <c r="Q1156" s="6" t="s">
        <v>1690</v>
      </c>
      <c r="R1156" s="6" t="s">
        <v>1691</v>
      </c>
      <c r="S1156" s="6">
        <v>498</v>
      </c>
      <c r="T1156" s="6" t="s">
        <v>37</v>
      </c>
      <c r="U1156" s="6" t="s">
        <v>38</v>
      </c>
      <c r="V1156" s="6" t="s">
        <v>39</v>
      </c>
      <c r="W1156" s="7">
        <v>90000000</v>
      </c>
      <c r="X1156" s="6">
        <v>2000</v>
      </c>
      <c r="Y1156" s="6">
        <v>11000</v>
      </c>
      <c r="Z1156" s="6">
        <v>6.5</v>
      </c>
      <c r="AA1156" s="6">
        <v>2.35</v>
      </c>
      <c r="AB1156" s="6">
        <v>0</v>
      </c>
      <c r="AC1156" s="7">
        <f>Table13[[#This Row],[gross]]-Table13[[#This Row],[budget]]</f>
        <v>11643008</v>
      </c>
    </row>
    <row r="1157" spans="1:29" ht="12.75">
      <c r="A1157" s="6" t="s">
        <v>28</v>
      </c>
      <c r="B1157" s="6" t="s">
        <v>18791</v>
      </c>
      <c r="C1157" s="6">
        <v>157</v>
      </c>
      <c r="D1157" s="6">
        <v>226</v>
      </c>
      <c r="E1157" s="6">
        <v>149</v>
      </c>
      <c r="F1157" s="6">
        <v>248</v>
      </c>
      <c r="G1157" s="6" t="s">
        <v>18792</v>
      </c>
      <c r="H1157" s="6">
        <v>503</v>
      </c>
      <c r="I1157" s="7">
        <v>198655278</v>
      </c>
      <c r="J1157" s="6" t="s">
        <v>1941</v>
      </c>
      <c r="K1157" s="6" t="s">
        <v>18793</v>
      </c>
      <c r="L1157" s="6" t="s">
        <v>18794</v>
      </c>
      <c r="M1157" s="6">
        <v>215340</v>
      </c>
      <c r="N1157" s="6">
        <v>1862</v>
      </c>
      <c r="O1157" s="6" t="s">
        <v>18795</v>
      </c>
      <c r="P1157" s="6">
        <v>1</v>
      </c>
      <c r="Q1157" s="6" t="s">
        <v>18796</v>
      </c>
      <c r="R1157" s="6" t="s">
        <v>18797</v>
      </c>
      <c r="S1157" s="6">
        <v>706</v>
      </c>
      <c r="T1157" s="6" t="s">
        <v>37</v>
      </c>
      <c r="U1157" s="6" t="s">
        <v>38</v>
      </c>
      <c r="V1157" s="6" t="s">
        <v>277</v>
      </c>
      <c r="W1157" s="7">
        <v>3977000</v>
      </c>
      <c r="X1157" s="6">
        <v>1939</v>
      </c>
      <c r="Y1157" s="6">
        <v>384</v>
      </c>
      <c r="Z1157" s="6">
        <v>8.1999999999999993</v>
      </c>
      <c r="AA1157" s="6">
        <v>1.37</v>
      </c>
      <c r="AB1157" s="6">
        <v>16000</v>
      </c>
      <c r="AC1157" s="7">
        <f>Table13[[#This Row],[gross]]-Table13[[#This Row],[budget]]</f>
        <v>194678278</v>
      </c>
    </row>
    <row r="1158" spans="1:29" ht="12.75">
      <c r="A1158" s="6" t="s">
        <v>28</v>
      </c>
      <c r="B1158" s="6" t="s">
        <v>12173</v>
      </c>
      <c r="C1158" s="6">
        <v>52</v>
      </c>
      <c r="D1158" s="6">
        <v>87</v>
      </c>
      <c r="E1158" s="6">
        <v>9</v>
      </c>
      <c r="F1158" s="6">
        <v>503</v>
      </c>
      <c r="G1158" s="6" t="s">
        <v>1334</v>
      </c>
      <c r="H1158" s="6">
        <v>818</v>
      </c>
      <c r="I1158" s="7">
        <v>37566230</v>
      </c>
      <c r="J1158" s="6" t="s">
        <v>12174</v>
      </c>
      <c r="K1158" s="6" t="s">
        <v>2621</v>
      </c>
      <c r="L1158" s="6" t="s">
        <v>12175</v>
      </c>
      <c r="M1158" s="6">
        <v>3407</v>
      </c>
      <c r="N1158" s="6">
        <v>2164</v>
      </c>
      <c r="O1158" s="6" t="s">
        <v>2182</v>
      </c>
      <c r="P1158" s="6">
        <v>1</v>
      </c>
      <c r="Q1158" s="6" t="s">
        <v>12176</v>
      </c>
      <c r="R1158" s="6" t="s">
        <v>12177</v>
      </c>
      <c r="S1158" s="6">
        <v>48</v>
      </c>
      <c r="T1158" s="6" t="s">
        <v>37</v>
      </c>
      <c r="U1158" s="6" t="s">
        <v>38</v>
      </c>
      <c r="V1158" s="6" t="s">
        <v>95</v>
      </c>
      <c r="W1158" s="7">
        <v>17000000</v>
      </c>
      <c r="X1158" s="6">
        <v>2003</v>
      </c>
      <c r="Y1158" s="6">
        <v>636</v>
      </c>
      <c r="Z1158" s="6">
        <v>5.0999999999999996</v>
      </c>
      <c r="AA1158" s="6">
        <v>1.85</v>
      </c>
      <c r="AB1158" s="6">
        <v>309</v>
      </c>
      <c r="AC1158" s="7">
        <f>Table13[[#This Row],[gross]]-Table13[[#This Row],[budget]]</f>
        <v>20566230</v>
      </c>
    </row>
    <row r="1159" spans="1:29" ht="12.75">
      <c r="A1159" s="6" t="s">
        <v>747</v>
      </c>
      <c r="B1159" s="6" t="s">
        <v>16945</v>
      </c>
      <c r="C1159" s="6">
        <v>153</v>
      </c>
      <c r="D1159" s="6">
        <v>121</v>
      </c>
      <c r="E1159" s="6">
        <v>31</v>
      </c>
      <c r="F1159" s="6">
        <v>43</v>
      </c>
      <c r="G1159" s="6" t="s">
        <v>16946</v>
      </c>
      <c r="H1159" s="6">
        <v>65</v>
      </c>
      <c r="I1159" s="7">
        <v>4063859</v>
      </c>
      <c r="J1159" s="6" t="s">
        <v>214</v>
      </c>
      <c r="K1159" s="6" t="s">
        <v>16947</v>
      </c>
      <c r="L1159" s="6" t="s">
        <v>16948</v>
      </c>
      <c r="M1159" s="6">
        <v>114407</v>
      </c>
      <c r="N1159" s="6">
        <v>200</v>
      </c>
      <c r="O1159" s="6" t="s">
        <v>12019</v>
      </c>
      <c r="P1159" s="6">
        <v>2</v>
      </c>
      <c r="Q1159" s="6" t="s">
        <v>16949</v>
      </c>
      <c r="R1159" s="6" t="s">
        <v>16950</v>
      </c>
      <c r="S1159" s="6">
        <v>225</v>
      </c>
      <c r="T1159" s="6" t="s">
        <v>8731</v>
      </c>
      <c r="U1159" s="6" t="s">
        <v>767</v>
      </c>
      <c r="V1159" s="6" t="s">
        <v>585</v>
      </c>
      <c r="W1159" s="7">
        <v>4800000</v>
      </c>
      <c r="X1159" s="6">
        <v>2003</v>
      </c>
      <c r="Y1159" s="6">
        <v>51</v>
      </c>
      <c r="Z1159" s="6">
        <v>7.7</v>
      </c>
      <c r="AA1159" s="6">
        <v>1.85</v>
      </c>
      <c r="AB1159" s="6">
        <v>11000</v>
      </c>
      <c r="AC1159" s="7">
        <f>Table13[[#This Row],[gross]]-Table13[[#This Row],[budget]]</f>
        <v>-736141</v>
      </c>
    </row>
    <row r="1160" spans="1:29" ht="12.75">
      <c r="A1160" s="6" t="s">
        <v>28</v>
      </c>
      <c r="B1160" s="6" t="s">
        <v>9616</v>
      </c>
      <c r="C1160" s="6">
        <v>127</v>
      </c>
      <c r="D1160" s="6">
        <v>101</v>
      </c>
      <c r="E1160" s="6">
        <v>7</v>
      </c>
      <c r="F1160" s="6">
        <v>440</v>
      </c>
      <c r="G1160" s="6" t="s">
        <v>929</v>
      </c>
      <c r="H1160" s="6">
        <v>1000</v>
      </c>
      <c r="I1160" s="7">
        <v>35000629</v>
      </c>
      <c r="J1160" s="6" t="s">
        <v>1681</v>
      </c>
      <c r="K1160" s="6" t="s">
        <v>6711</v>
      </c>
      <c r="L1160" s="6" t="s">
        <v>9617</v>
      </c>
      <c r="M1160" s="6">
        <v>74622</v>
      </c>
      <c r="N1160" s="6">
        <v>2822</v>
      </c>
      <c r="O1160" s="6" t="s">
        <v>9499</v>
      </c>
      <c r="P1160" s="6">
        <v>1</v>
      </c>
      <c r="Q1160" s="6" t="s">
        <v>9618</v>
      </c>
      <c r="R1160" s="6" t="s">
        <v>9619</v>
      </c>
      <c r="S1160" s="6">
        <v>150</v>
      </c>
      <c r="T1160" s="6" t="s">
        <v>37</v>
      </c>
      <c r="U1160" s="6" t="s">
        <v>38</v>
      </c>
      <c r="V1160" s="6" t="s">
        <v>585</v>
      </c>
      <c r="W1160" s="7">
        <v>25000000</v>
      </c>
      <c r="X1160" s="6">
        <v>2007</v>
      </c>
      <c r="Y1160" s="6">
        <v>562</v>
      </c>
      <c r="Z1160" s="6">
        <v>5.6</v>
      </c>
      <c r="AA1160" s="6">
        <v>1.85</v>
      </c>
      <c r="AB1160" s="6">
        <v>0</v>
      </c>
      <c r="AC1160" s="7">
        <f>Table13[[#This Row],[gross]]-Table13[[#This Row],[budget]]</f>
        <v>10000629</v>
      </c>
    </row>
    <row r="1161" spans="1:29" ht="12.75">
      <c r="A1161" s="6" t="s">
        <v>28</v>
      </c>
      <c r="B1161" s="6" t="s">
        <v>3122</v>
      </c>
      <c r="C1161" s="6">
        <v>62</v>
      </c>
      <c r="D1161" s="6">
        <v>121</v>
      </c>
      <c r="E1161" s="6">
        <v>272</v>
      </c>
      <c r="F1161" s="6">
        <v>227</v>
      </c>
      <c r="G1161" s="6" t="s">
        <v>4681</v>
      </c>
      <c r="H1161" s="6">
        <v>49000</v>
      </c>
      <c r="I1161" s="7">
        <v>123922370</v>
      </c>
      <c r="J1161" s="6" t="s">
        <v>13639</v>
      </c>
      <c r="K1161" s="6" t="s">
        <v>811</v>
      </c>
      <c r="L1161" s="6" t="s">
        <v>13640</v>
      </c>
      <c r="M1161" s="6">
        <v>98348</v>
      </c>
      <c r="N1161" s="6">
        <v>50141</v>
      </c>
      <c r="O1161" s="6" t="s">
        <v>12383</v>
      </c>
      <c r="P1161" s="6">
        <v>1</v>
      </c>
      <c r="Q1161" s="6" t="s">
        <v>13641</v>
      </c>
      <c r="R1161" s="6" t="s">
        <v>13642</v>
      </c>
      <c r="S1161" s="6">
        <v>131</v>
      </c>
      <c r="T1161" s="6" t="s">
        <v>37</v>
      </c>
      <c r="U1161" s="6" t="s">
        <v>38</v>
      </c>
      <c r="V1161" s="6" t="s">
        <v>585</v>
      </c>
      <c r="W1161" s="7">
        <v>13000000</v>
      </c>
      <c r="X1161" s="6">
        <v>1987</v>
      </c>
      <c r="Y1161" s="6">
        <v>263</v>
      </c>
      <c r="Z1161" s="6">
        <v>7.3</v>
      </c>
      <c r="AA1161" s="6">
        <v>1.85</v>
      </c>
      <c r="AB1161" s="6">
        <v>0</v>
      </c>
      <c r="AC1161" s="7">
        <f>Table13[[#This Row],[gross]]-Table13[[#This Row],[budget]]</f>
        <v>110922370</v>
      </c>
    </row>
    <row r="1162" spans="1:29" ht="12.75">
      <c r="A1162" s="6" t="s">
        <v>747</v>
      </c>
      <c r="B1162" s="6" t="s">
        <v>3401</v>
      </c>
      <c r="C1162" s="6">
        <v>351</v>
      </c>
      <c r="D1162" s="6">
        <v>93</v>
      </c>
      <c r="E1162" s="6">
        <v>0</v>
      </c>
      <c r="F1162" s="6">
        <v>566</v>
      </c>
      <c r="G1162" s="6" t="s">
        <v>4183</v>
      </c>
      <c r="H1162" s="6">
        <v>21000</v>
      </c>
      <c r="I1162" s="7">
        <v>31501218</v>
      </c>
      <c r="J1162" s="6" t="s">
        <v>5940</v>
      </c>
      <c r="K1162" s="6" t="s">
        <v>97</v>
      </c>
      <c r="L1162" s="6" t="s">
        <v>16496</v>
      </c>
      <c r="M1162" s="6">
        <v>84070</v>
      </c>
      <c r="N1162" s="6">
        <v>22745</v>
      </c>
      <c r="O1162" s="6" t="s">
        <v>1862</v>
      </c>
      <c r="P1162" s="6">
        <v>0</v>
      </c>
      <c r="Q1162" s="6" t="s">
        <v>16497</v>
      </c>
      <c r="R1162" s="6" t="s">
        <v>16498</v>
      </c>
      <c r="S1162" s="6">
        <v>526</v>
      </c>
      <c r="T1162" s="6" t="s">
        <v>37</v>
      </c>
      <c r="U1162" s="6" t="s">
        <v>38</v>
      </c>
      <c r="V1162" s="6" t="s">
        <v>95</v>
      </c>
      <c r="W1162" s="7">
        <v>7500000</v>
      </c>
      <c r="X1162" s="6">
        <v>2005</v>
      </c>
      <c r="Y1162" s="6">
        <v>650</v>
      </c>
      <c r="Z1162" s="6">
        <v>7.5</v>
      </c>
      <c r="AA1162" s="6">
        <v>1.85</v>
      </c>
      <c r="AB1162" s="6">
        <v>0</v>
      </c>
      <c r="AC1162" s="7">
        <f>Table13[[#This Row],[gross]]-Table13[[#This Row],[budget]]</f>
        <v>24001218</v>
      </c>
    </row>
    <row r="1163" spans="1:29" ht="12.75">
      <c r="A1163" s="6" t="s">
        <v>28</v>
      </c>
      <c r="B1163" s="6" t="s">
        <v>6051</v>
      </c>
      <c r="C1163" s="6">
        <v>161</v>
      </c>
      <c r="D1163" s="6">
        <v>126</v>
      </c>
      <c r="E1163" s="6">
        <v>835</v>
      </c>
      <c r="F1163" s="6">
        <v>893</v>
      </c>
      <c r="G1163" s="6" t="s">
        <v>1157</v>
      </c>
      <c r="H1163" s="6">
        <v>49000</v>
      </c>
      <c r="I1163" s="7">
        <v>138339411</v>
      </c>
      <c r="J1163" s="6" t="s">
        <v>3409</v>
      </c>
      <c r="K1163" s="6" t="s">
        <v>811</v>
      </c>
      <c r="L1163" s="6" t="s">
        <v>14779</v>
      </c>
      <c r="M1163" s="6">
        <v>604904</v>
      </c>
      <c r="N1163" s="6">
        <v>63710</v>
      </c>
      <c r="O1163" s="6" t="s">
        <v>3490</v>
      </c>
      <c r="P1163" s="6">
        <v>2</v>
      </c>
      <c r="Q1163" s="6" t="s">
        <v>14780</v>
      </c>
      <c r="R1163" s="6" t="s">
        <v>14781</v>
      </c>
      <c r="S1163" s="6">
        <v>682</v>
      </c>
      <c r="T1163" s="6" t="s">
        <v>37</v>
      </c>
      <c r="U1163" s="6" t="s">
        <v>38</v>
      </c>
      <c r="V1163" s="6" t="s">
        <v>585</v>
      </c>
      <c r="W1163" s="7">
        <v>10000000</v>
      </c>
      <c r="X1163" s="6">
        <v>1997</v>
      </c>
      <c r="Y1163" s="6">
        <v>13000</v>
      </c>
      <c r="Z1163" s="6">
        <v>8.3000000000000007</v>
      </c>
      <c r="AA1163" s="6">
        <v>1.85</v>
      </c>
      <c r="AB1163" s="6">
        <v>31000</v>
      </c>
      <c r="AC1163" s="7">
        <f>Table13[[#This Row],[gross]]-Table13[[#This Row],[budget]]</f>
        <v>128339411</v>
      </c>
    </row>
    <row r="1164" spans="1:29" ht="12.75">
      <c r="A1164" s="6" t="s">
        <v>28</v>
      </c>
      <c r="B1164" s="6" t="s">
        <v>12577</v>
      </c>
      <c r="C1164" s="6">
        <v>67</v>
      </c>
      <c r="D1164" s="6">
        <v>92</v>
      </c>
      <c r="E1164" s="6">
        <v>6</v>
      </c>
      <c r="F1164" s="6">
        <v>227</v>
      </c>
      <c r="G1164" s="6" t="s">
        <v>12578</v>
      </c>
      <c r="H1164" s="6">
        <v>10000</v>
      </c>
      <c r="I1164" s="7">
        <v>23091</v>
      </c>
      <c r="J1164" s="6" t="s">
        <v>5605</v>
      </c>
      <c r="K1164" s="6" t="s">
        <v>2824</v>
      </c>
      <c r="L1164" s="6" t="s">
        <v>12579</v>
      </c>
      <c r="M1164" s="6">
        <v>5664</v>
      </c>
      <c r="N1164" s="6">
        <v>11091</v>
      </c>
      <c r="O1164" s="6" t="s">
        <v>7382</v>
      </c>
      <c r="P1164" s="6">
        <v>1</v>
      </c>
      <c r="Q1164" s="6" t="s">
        <v>12580</v>
      </c>
      <c r="R1164" s="6" t="s">
        <v>12581</v>
      </c>
      <c r="S1164" s="6">
        <v>42</v>
      </c>
      <c r="T1164" s="6" t="s">
        <v>37</v>
      </c>
      <c r="U1164" s="6" t="s">
        <v>56</v>
      </c>
      <c r="V1164" s="6" t="s">
        <v>585</v>
      </c>
      <c r="W1164" s="7">
        <v>15000000</v>
      </c>
      <c r="X1164" s="6">
        <v>2008</v>
      </c>
      <c r="Y1164" s="6">
        <v>304</v>
      </c>
      <c r="Z1164" s="6">
        <v>6.2</v>
      </c>
      <c r="AA1164" s="6">
        <v>2.35</v>
      </c>
      <c r="AB1164" s="6">
        <v>921</v>
      </c>
      <c r="AC1164" s="7">
        <f>Table13[[#This Row],[gross]]-Table13[[#This Row],[budget]]</f>
        <v>-14976909</v>
      </c>
    </row>
    <row r="1165" spans="1:29" ht="12.75">
      <c r="A1165" s="6" t="s">
        <v>28</v>
      </c>
      <c r="B1165" s="6" t="s">
        <v>487</v>
      </c>
      <c r="C1165" s="6">
        <v>192</v>
      </c>
      <c r="D1165" s="6">
        <v>146</v>
      </c>
      <c r="E1165" s="6">
        <v>17000</v>
      </c>
      <c r="F1165" s="6">
        <v>635</v>
      </c>
      <c r="G1165" s="6" t="s">
        <v>3196</v>
      </c>
      <c r="H1165" s="6">
        <v>22000</v>
      </c>
      <c r="I1165" s="7">
        <v>46836394</v>
      </c>
      <c r="J1165" s="6" t="s">
        <v>1726</v>
      </c>
      <c r="K1165" s="6" t="s">
        <v>1746</v>
      </c>
      <c r="L1165" s="6" t="s">
        <v>9533</v>
      </c>
      <c r="M1165" s="6">
        <v>728685</v>
      </c>
      <c r="N1165" s="6">
        <v>24783</v>
      </c>
      <c r="O1165" s="6" t="s">
        <v>7659</v>
      </c>
      <c r="P1165" s="6">
        <v>3</v>
      </c>
      <c r="Q1165" s="6" t="s">
        <v>9534</v>
      </c>
      <c r="R1165" s="6" t="s">
        <v>9535</v>
      </c>
      <c r="S1165" s="6">
        <v>989</v>
      </c>
      <c r="T1165" s="6" t="s">
        <v>37</v>
      </c>
      <c r="U1165" s="6" t="s">
        <v>38</v>
      </c>
      <c r="V1165" s="6" t="s">
        <v>585</v>
      </c>
      <c r="W1165" s="7">
        <v>25000000</v>
      </c>
      <c r="X1165" s="6">
        <v>1990</v>
      </c>
      <c r="Y1165" s="6">
        <v>854</v>
      </c>
      <c r="Z1165" s="6">
        <v>8.6999999999999993</v>
      </c>
      <c r="AA1165" s="6">
        <v>1.85</v>
      </c>
      <c r="AB1165" s="6">
        <v>25000</v>
      </c>
      <c r="AC1165" s="7">
        <f>Table13[[#This Row],[gross]]-Table13[[#This Row],[budget]]</f>
        <v>21836394</v>
      </c>
    </row>
    <row r="1166" spans="1:29" ht="12.75">
      <c r="A1166" s="6" t="s">
        <v>28</v>
      </c>
      <c r="B1166" s="6" t="s">
        <v>476</v>
      </c>
      <c r="C1166" s="6">
        <v>218</v>
      </c>
      <c r="D1166" s="6">
        <v>103</v>
      </c>
      <c r="E1166" s="6">
        <v>11</v>
      </c>
      <c r="F1166" s="6">
        <v>543</v>
      </c>
      <c r="G1166" s="6" t="s">
        <v>4449</v>
      </c>
      <c r="H1166" s="6">
        <v>2000</v>
      </c>
      <c r="I1166" s="7">
        <v>80021740</v>
      </c>
      <c r="J1166" s="6" t="s">
        <v>4450</v>
      </c>
      <c r="K1166" s="6" t="s">
        <v>4451</v>
      </c>
      <c r="L1166" s="6" t="s">
        <v>4452</v>
      </c>
      <c r="M1166" s="6">
        <v>47968</v>
      </c>
      <c r="N1166" s="6">
        <v>5497</v>
      </c>
      <c r="O1166" s="6" t="s">
        <v>4453</v>
      </c>
      <c r="P1166" s="6">
        <v>4</v>
      </c>
      <c r="Q1166" s="6" t="s">
        <v>4454</v>
      </c>
      <c r="R1166" s="6" t="s">
        <v>4455</v>
      </c>
      <c r="S1166" s="6">
        <v>154</v>
      </c>
      <c r="T1166" s="6" t="s">
        <v>37</v>
      </c>
      <c r="U1166" s="6" t="s">
        <v>38</v>
      </c>
      <c r="V1166" s="6" t="s">
        <v>95</v>
      </c>
      <c r="W1166" s="7">
        <v>58000000</v>
      </c>
      <c r="X1166" s="6">
        <v>2015</v>
      </c>
      <c r="Y1166" s="6">
        <v>1000</v>
      </c>
      <c r="Z1166" s="6">
        <v>6.4</v>
      </c>
      <c r="AA1166" s="6">
        <v>2.35</v>
      </c>
      <c r="AB1166" s="6">
        <v>35000</v>
      </c>
      <c r="AC1166" s="7">
        <f>Table13[[#This Row],[gross]]-Table13[[#This Row],[budget]]</f>
        <v>22021740</v>
      </c>
    </row>
    <row r="1167" spans="1:29" ht="12.75">
      <c r="A1167" s="6" t="s">
        <v>28</v>
      </c>
      <c r="B1167" s="6" t="s">
        <v>22857</v>
      </c>
      <c r="C1167" s="6">
        <v>8</v>
      </c>
      <c r="D1167" s="6">
        <v>96</v>
      </c>
      <c r="E1167" s="6">
        <v>14</v>
      </c>
      <c r="F1167" s="6">
        <v>6</v>
      </c>
      <c r="G1167" s="6" t="s">
        <v>22857</v>
      </c>
      <c r="H1167" s="6">
        <v>361</v>
      </c>
      <c r="I1167" s="7">
        <v>11798</v>
      </c>
      <c r="J1167" s="6" t="s">
        <v>22858</v>
      </c>
      <c r="K1167" s="6" t="s">
        <v>22859</v>
      </c>
      <c r="L1167" s="6" t="s">
        <v>22860</v>
      </c>
      <c r="M1167" s="6">
        <v>179</v>
      </c>
      <c r="N1167" s="6">
        <v>387</v>
      </c>
      <c r="O1167" s="6" t="s">
        <v>22861</v>
      </c>
      <c r="P1167" s="6">
        <v>2</v>
      </c>
      <c r="Q1167" s="6" t="s">
        <v>22862</v>
      </c>
      <c r="R1167" s="6" t="s">
        <v>22863</v>
      </c>
      <c r="S1167" s="6">
        <v>18</v>
      </c>
      <c r="T1167" s="6" t="s">
        <v>37</v>
      </c>
      <c r="U1167" s="6" t="s">
        <v>38</v>
      </c>
      <c r="W1167" s="7">
        <v>100000</v>
      </c>
      <c r="X1167" s="6">
        <v>2003</v>
      </c>
      <c r="Y1167" s="6">
        <v>14</v>
      </c>
      <c r="Z1167" s="6">
        <v>4.7</v>
      </c>
      <c r="AA1167" s="6">
        <v>1.78</v>
      </c>
      <c r="AB1167" s="6">
        <v>39</v>
      </c>
      <c r="AC1167" s="7">
        <f>Table13[[#This Row],[gross]]-Table13[[#This Row],[budget]]</f>
        <v>-88202</v>
      </c>
    </row>
    <row r="1168" spans="1:29" ht="12.75">
      <c r="A1168" s="6" t="s">
        <v>28</v>
      </c>
      <c r="B1168" s="6" t="s">
        <v>11681</v>
      </c>
      <c r="C1168" s="6">
        <v>187</v>
      </c>
      <c r="D1168" s="6">
        <v>131</v>
      </c>
      <c r="E1168" s="6">
        <v>500</v>
      </c>
      <c r="F1168" s="6">
        <v>555</v>
      </c>
      <c r="G1168" s="6" t="s">
        <v>3355</v>
      </c>
      <c r="H1168" s="6">
        <v>1000</v>
      </c>
      <c r="I1168" s="7">
        <v>41300105</v>
      </c>
      <c r="J1168" s="6" t="s">
        <v>8060</v>
      </c>
      <c r="K1168" s="6" t="s">
        <v>203</v>
      </c>
      <c r="L1168" s="6" t="s">
        <v>11798</v>
      </c>
      <c r="M1168" s="6">
        <v>65201</v>
      </c>
      <c r="N1168" s="6">
        <v>3261</v>
      </c>
      <c r="O1168" s="6" t="s">
        <v>11122</v>
      </c>
      <c r="P1168" s="6">
        <v>0</v>
      </c>
      <c r="Q1168" s="6" t="s">
        <v>11799</v>
      </c>
      <c r="R1168" s="6" t="s">
        <v>11800</v>
      </c>
      <c r="S1168" s="6">
        <v>651</v>
      </c>
      <c r="T1168" s="6" t="s">
        <v>37</v>
      </c>
      <c r="U1168" s="6" t="s">
        <v>56</v>
      </c>
      <c r="V1168" s="6" t="s">
        <v>585</v>
      </c>
      <c r="W1168" s="7">
        <v>19800000</v>
      </c>
      <c r="X1168" s="6">
        <v>2001</v>
      </c>
      <c r="Y1168" s="6">
        <v>559</v>
      </c>
      <c r="Z1168" s="6">
        <v>7.3</v>
      </c>
      <c r="AA1168" s="6">
        <v>2.35</v>
      </c>
      <c r="AB1168" s="6">
        <v>0</v>
      </c>
      <c r="AC1168" s="7">
        <f>Table13[[#This Row],[gross]]-Table13[[#This Row],[budget]]</f>
        <v>21500105</v>
      </c>
    </row>
    <row r="1169" spans="1:29" ht="12.75">
      <c r="A1169" s="6" t="s">
        <v>28</v>
      </c>
      <c r="B1169" s="6" t="s">
        <v>13514</v>
      </c>
      <c r="C1169" s="6">
        <v>63</v>
      </c>
      <c r="D1169" s="6">
        <v>90</v>
      </c>
      <c r="E1169" s="6">
        <v>49</v>
      </c>
      <c r="F1169" s="6">
        <v>191</v>
      </c>
      <c r="G1169" s="6" t="s">
        <v>11104</v>
      </c>
      <c r="H1169" s="6">
        <v>12000</v>
      </c>
      <c r="I1169" s="7">
        <v>5108820</v>
      </c>
      <c r="J1169" s="6" t="s">
        <v>1924</v>
      </c>
      <c r="K1169" s="6" t="s">
        <v>4837</v>
      </c>
      <c r="L1169" s="6" t="s">
        <v>13515</v>
      </c>
      <c r="M1169" s="6">
        <v>12519</v>
      </c>
      <c r="N1169" s="6">
        <v>12776</v>
      </c>
      <c r="O1169" s="6" t="s">
        <v>13516</v>
      </c>
      <c r="P1169" s="6">
        <v>5</v>
      </c>
      <c r="Q1169" s="6" t="s">
        <v>13517</v>
      </c>
      <c r="R1169" s="6" t="s">
        <v>13518</v>
      </c>
      <c r="S1169" s="6">
        <v>112</v>
      </c>
      <c r="T1169" s="6" t="s">
        <v>37</v>
      </c>
      <c r="U1169" s="6" t="s">
        <v>38</v>
      </c>
      <c r="V1169" s="6" t="s">
        <v>585</v>
      </c>
      <c r="W1169" s="7">
        <v>24000000</v>
      </c>
      <c r="X1169" s="6">
        <v>2000</v>
      </c>
      <c r="Y1169" s="6">
        <v>215</v>
      </c>
      <c r="Z1169" s="6">
        <v>5.9</v>
      </c>
      <c r="AA1169" s="6">
        <v>2.35</v>
      </c>
      <c r="AB1169" s="6">
        <v>853</v>
      </c>
      <c r="AC1169" s="7">
        <f>Table13[[#This Row],[gross]]-Table13[[#This Row],[budget]]</f>
        <v>-18891180</v>
      </c>
    </row>
    <row r="1170" spans="1:29" ht="12.75">
      <c r="A1170" s="6" t="s">
        <v>28</v>
      </c>
      <c r="B1170" s="6" t="s">
        <v>5896</v>
      </c>
      <c r="C1170" s="6">
        <v>207</v>
      </c>
      <c r="D1170" s="6">
        <v>98</v>
      </c>
      <c r="E1170" s="6">
        <v>326</v>
      </c>
      <c r="F1170" s="6">
        <v>416</v>
      </c>
      <c r="G1170" s="6" t="s">
        <v>4699</v>
      </c>
      <c r="H1170" s="6">
        <v>21000</v>
      </c>
      <c r="I1170" s="7">
        <v>59588068</v>
      </c>
      <c r="J1170" s="6" t="s">
        <v>3030</v>
      </c>
      <c r="K1170" s="6" t="s">
        <v>97</v>
      </c>
      <c r="L1170" s="6" t="s">
        <v>6516</v>
      </c>
      <c r="M1170" s="6">
        <v>89557</v>
      </c>
      <c r="N1170" s="6">
        <v>22318</v>
      </c>
      <c r="O1170" s="6" t="s">
        <v>2011</v>
      </c>
      <c r="P1170" s="6">
        <v>1</v>
      </c>
      <c r="Q1170" s="6" t="s">
        <v>6517</v>
      </c>
      <c r="R1170" s="6" t="s">
        <v>6518</v>
      </c>
      <c r="S1170" s="6">
        <v>376</v>
      </c>
      <c r="T1170" s="6" t="s">
        <v>37</v>
      </c>
      <c r="U1170" s="6" t="s">
        <v>38</v>
      </c>
      <c r="V1170" s="6" t="s">
        <v>585</v>
      </c>
      <c r="W1170" s="7">
        <v>40000000</v>
      </c>
      <c r="X1170" s="6">
        <v>2003</v>
      </c>
      <c r="Y1170" s="6">
        <v>534</v>
      </c>
      <c r="Z1170" s="6">
        <v>5.8</v>
      </c>
      <c r="AA1170" s="6">
        <v>1.85</v>
      </c>
      <c r="AB1170" s="6">
        <v>0</v>
      </c>
      <c r="AC1170" s="7">
        <f>Table13[[#This Row],[gross]]-Table13[[#This Row],[budget]]</f>
        <v>19588068</v>
      </c>
    </row>
    <row r="1171" spans="1:29" ht="12.75">
      <c r="A1171" s="6" t="s">
        <v>28</v>
      </c>
      <c r="B1171" s="6" t="s">
        <v>13514</v>
      </c>
      <c r="C1171" s="6">
        <v>65</v>
      </c>
      <c r="D1171" s="6">
        <v>95</v>
      </c>
      <c r="E1171" s="6">
        <v>49</v>
      </c>
      <c r="F1171" s="6">
        <v>261</v>
      </c>
      <c r="G1171" s="6" t="s">
        <v>6701</v>
      </c>
      <c r="H1171" s="6">
        <v>702</v>
      </c>
      <c r="I1171" s="7">
        <v>2955039</v>
      </c>
      <c r="J1171" s="6" t="s">
        <v>1634</v>
      </c>
      <c r="K1171" s="6" t="s">
        <v>6584</v>
      </c>
      <c r="L1171" s="6" t="s">
        <v>15716</v>
      </c>
      <c r="M1171" s="6">
        <v>3624</v>
      </c>
      <c r="N1171" s="6">
        <v>2007</v>
      </c>
      <c r="O1171" s="6" t="s">
        <v>15717</v>
      </c>
      <c r="P1171" s="6">
        <v>1</v>
      </c>
      <c r="Q1171" s="6" t="s">
        <v>15718</v>
      </c>
      <c r="R1171" s="6" t="s">
        <v>15719</v>
      </c>
      <c r="S1171" s="6">
        <v>27</v>
      </c>
      <c r="T1171" s="6" t="s">
        <v>37</v>
      </c>
      <c r="U1171" s="6" t="s">
        <v>38</v>
      </c>
      <c r="V1171" s="6" t="s">
        <v>39</v>
      </c>
      <c r="W1171" s="7">
        <v>9000000</v>
      </c>
      <c r="X1171" s="6">
        <v>2007</v>
      </c>
      <c r="Y1171" s="6">
        <v>616</v>
      </c>
      <c r="Z1171" s="6">
        <v>6.2</v>
      </c>
      <c r="AA1171" s="6">
        <v>2.35</v>
      </c>
      <c r="AB1171" s="6">
        <v>313</v>
      </c>
      <c r="AC1171" s="7">
        <f>Table13[[#This Row],[gross]]-Table13[[#This Row],[budget]]</f>
        <v>-6044961</v>
      </c>
    </row>
    <row r="1172" spans="1:29" ht="12.75">
      <c r="A1172" s="6" t="s">
        <v>28</v>
      </c>
      <c r="B1172" s="6" t="s">
        <v>3694</v>
      </c>
      <c r="C1172" s="6">
        <v>366</v>
      </c>
      <c r="D1172" s="6">
        <v>116</v>
      </c>
      <c r="E1172" s="6">
        <v>16000</v>
      </c>
      <c r="F1172" s="6">
        <v>198</v>
      </c>
      <c r="G1172" s="6" t="s">
        <v>9381</v>
      </c>
      <c r="H1172" s="6">
        <v>16000</v>
      </c>
      <c r="I1172" s="7">
        <v>148085755</v>
      </c>
      <c r="J1172" s="6" t="s">
        <v>3409</v>
      </c>
      <c r="K1172" s="6" t="s">
        <v>3694</v>
      </c>
      <c r="L1172" s="6" t="s">
        <v>9382</v>
      </c>
      <c r="M1172" s="6">
        <v>561773</v>
      </c>
      <c r="N1172" s="6">
        <v>17347</v>
      </c>
      <c r="O1172" s="6" t="s">
        <v>9383</v>
      </c>
      <c r="P1172" s="6">
        <v>0</v>
      </c>
      <c r="Q1172" s="6" t="s">
        <v>9384</v>
      </c>
      <c r="R1172" s="6" t="s">
        <v>9385</v>
      </c>
      <c r="S1172" s="6">
        <v>871</v>
      </c>
      <c r="T1172" s="6" t="s">
        <v>37</v>
      </c>
      <c r="U1172" s="6" t="s">
        <v>38</v>
      </c>
      <c r="V1172" s="6" t="s">
        <v>585</v>
      </c>
      <c r="W1172" s="7">
        <v>33000000</v>
      </c>
      <c r="X1172" s="6">
        <v>2008</v>
      </c>
      <c r="Y1172" s="6">
        <v>601</v>
      </c>
      <c r="Z1172" s="6">
        <v>8.1999999999999993</v>
      </c>
      <c r="AA1172" s="6">
        <v>2.35</v>
      </c>
      <c r="AB1172" s="6">
        <v>28000</v>
      </c>
      <c r="AC1172" s="7">
        <f>Table13[[#This Row],[gross]]-Table13[[#This Row],[budget]]</f>
        <v>115085755</v>
      </c>
    </row>
    <row r="1173" spans="1:29" ht="12.75">
      <c r="A1173" s="6" t="s">
        <v>28</v>
      </c>
      <c r="B1173" s="6" t="s">
        <v>1217</v>
      </c>
      <c r="C1173" s="6">
        <v>738</v>
      </c>
      <c r="D1173" s="6">
        <v>91</v>
      </c>
      <c r="E1173" s="6">
        <v>0</v>
      </c>
      <c r="F1173" s="6">
        <v>13</v>
      </c>
      <c r="G1173" s="6" t="s">
        <v>1482</v>
      </c>
      <c r="H1173" s="6">
        <v>39</v>
      </c>
      <c r="I1173" s="7">
        <v>274084951</v>
      </c>
      <c r="J1173" s="6" t="s">
        <v>1483</v>
      </c>
      <c r="K1173" s="6" t="s">
        <v>1484</v>
      </c>
      <c r="L1173" s="6" t="s">
        <v>1485</v>
      </c>
      <c r="M1173" s="6">
        <v>582917</v>
      </c>
      <c r="N1173" s="6">
        <v>87</v>
      </c>
      <c r="O1173" s="6" t="s">
        <v>1486</v>
      </c>
      <c r="P1173" s="6">
        <v>0</v>
      </c>
      <c r="Q1173" s="6" t="s">
        <v>1487</v>
      </c>
      <c r="R1173" s="6" t="s">
        <v>1488</v>
      </c>
      <c r="S1173" s="6">
        <v>1885</v>
      </c>
      <c r="T1173" s="6" t="s">
        <v>37</v>
      </c>
      <c r="U1173" s="6" t="s">
        <v>56</v>
      </c>
      <c r="V1173" s="6" t="s">
        <v>39</v>
      </c>
      <c r="W1173" s="7">
        <v>100000000</v>
      </c>
      <c r="X1173" s="6">
        <v>2013</v>
      </c>
      <c r="Y1173" s="6">
        <v>23</v>
      </c>
      <c r="Z1173" s="6">
        <v>7.8</v>
      </c>
      <c r="AA1173" s="6">
        <v>2.35</v>
      </c>
      <c r="AB1173" s="6">
        <v>147000</v>
      </c>
      <c r="AC1173" s="7">
        <f>Table13[[#This Row],[gross]]-Table13[[#This Row],[budget]]</f>
        <v>174084951</v>
      </c>
    </row>
    <row r="1174" spans="1:29" ht="12.75">
      <c r="A1174" s="6" t="s">
        <v>28</v>
      </c>
      <c r="B1174" s="6" t="s">
        <v>13411</v>
      </c>
      <c r="C1174" s="6">
        <v>124</v>
      </c>
      <c r="D1174" s="6">
        <v>110</v>
      </c>
      <c r="E1174" s="6">
        <v>116</v>
      </c>
      <c r="F1174" s="6">
        <v>898</v>
      </c>
      <c r="G1174" s="6" t="s">
        <v>4135</v>
      </c>
      <c r="H1174" s="6">
        <v>1000</v>
      </c>
      <c r="I1174" s="7">
        <v>181360000</v>
      </c>
      <c r="J1174" s="6" t="s">
        <v>16971</v>
      </c>
      <c r="K1174" s="6" t="s">
        <v>16972</v>
      </c>
      <c r="L1174" s="6" t="s">
        <v>16973</v>
      </c>
      <c r="M1174" s="6">
        <v>170027</v>
      </c>
      <c r="N1174" s="6">
        <v>5127</v>
      </c>
      <c r="O1174" s="6" t="s">
        <v>14555</v>
      </c>
      <c r="P1174" s="6">
        <v>2</v>
      </c>
      <c r="Q1174" s="6" t="s">
        <v>16974</v>
      </c>
      <c r="R1174" s="6" t="s">
        <v>16975</v>
      </c>
      <c r="S1174" s="6">
        <v>350</v>
      </c>
      <c r="T1174" s="6" t="s">
        <v>37</v>
      </c>
      <c r="U1174" s="6" t="s">
        <v>38</v>
      </c>
      <c r="V1174" s="6" t="s">
        <v>39</v>
      </c>
      <c r="W1174" s="7">
        <v>6000000</v>
      </c>
      <c r="X1174" s="6">
        <v>1978</v>
      </c>
      <c r="Y1174" s="6">
        <v>944</v>
      </c>
      <c r="Z1174" s="6">
        <v>7.2</v>
      </c>
      <c r="AA1174" s="6">
        <v>2.35</v>
      </c>
      <c r="AB1174" s="6">
        <v>13000</v>
      </c>
      <c r="AC1174" s="7">
        <f>Table13[[#This Row],[gross]]-Table13[[#This Row],[budget]]</f>
        <v>175360000</v>
      </c>
    </row>
    <row r="1175" spans="1:29" ht="12.75">
      <c r="A1175" s="6" t="s">
        <v>28</v>
      </c>
      <c r="B1175" s="6" t="s">
        <v>313</v>
      </c>
      <c r="C1175" s="6">
        <v>436</v>
      </c>
      <c r="D1175" s="6">
        <v>123</v>
      </c>
      <c r="E1175" s="6">
        <v>258</v>
      </c>
      <c r="F1175" s="6">
        <v>326</v>
      </c>
      <c r="G1175" s="6" t="s">
        <v>314</v>
      </c>
      <c r="H1175" s="6">
        <v>16000</v>
      </c>
      <c r="I1175" s="7">
        <v>116593191</v>
      </c>
      <c r="J1175" s="6" t="s">
        <v>73</v>
      </c>
      <c r="K1175" s="6" t="s">
        <v>315</v>
      </c>
      <c r="L1175" s="6" t="s">
        <v>316</v>
      </c>
      <c r="M1175" s="6">
        <v>223393</v>
      </c>
      <c r="N1175" s="6">
        <v>17657</v>
      </c>
      <c r="O1175" s="6" t="s">
        <v>317</v>
      </c>
      <c r="P1175" s="6">
        <v>2</v>
      </c>
      <c r="Q1175" s="6" t="s">
        <v>318</v>
      </c>
      <c r="R1175" s="6" t="s">
        <v>319</v>
      </c>
      <c r="S1175" s="6">
        <v>550</v>
      </c>
      <c r="T1175" s="6" t="s">
        <v>37</v>
      </c>
      <c r="U1175" s="6" t="s">
        <v>38</v>
      </c>
      <c r="V1175" s="6" t="s">
        <v>39</v>
      </c>
      <c r="W1175" s="7">
        <v>200000000</v>
      </c>
      <c r="X1175" s="6">
        <v>2011</v>
      </c>
      <c r="Y1175" s="6">
        <v>368</v>
      </c>
      <c r="Z1175" s="6">
        <v>5.6</v>
      </c>
      <c r="AA1175" s="6">
        <v>2.35</v>
      </c>
      <c r="AB1175" s="6">
        <v>24000</v>
      </c>
      <c r="AC1175" s="7">
        <f>Table13[[#This Row],[gross]]-Table13[[#This Row],[budget]]</f>
        <v>-83406809</v>
      </c>
    </row>
    <row r="1176" spans="1:29" ht="12.75">
      <c r="A1176" s="6" t="s">
        <v>28</v>
      </c>
      <c r="B1176" s="6" t="s">
        <v>17923</v>
      </c>
      <c r="C1176" s="6">
        <v>322</v>
      </c>
      <c r="D1176" s="6">
        <v>95</v>
      </c>
      <c r="E1176" s="6">
        <v>57</v>
      </c>
      <c r="F1176" s="6">
        <v>233</v>
      </c>
      <c r="G1176" s="6" t="s">
        <v>11480</v>
      </c>
      <c r="H1176" s="6">
        <v>727</v>
      </c>
      <c r="I1176" s="7">
        <v>3219029</v>
      </c>
      <c r="J1176" s="6" t="s">
        <v>17924</v>
      </c>
      <c r="K1176" s="6" t="s">
        <v>4990</v>
      </c>
      <c r="L1176" s="6" t="s">
        <v>17925</v>
      </c>
      <c r="M1176" s="6">
        <v>28845</v>
      </c>
      <c r="N1176" s="6">
        <v>1836</v>
      </c>
      <c r="O1176" s="6" t="s">
        <v>11150</v>
      </c>
      <c r="P1176" s="6">
        <v>0</v>
      </c>
      <c r="Q1176" s="6" t="s">
        <v>17926</v>
      </c>
      <c r="R1176" s="6" t="s">
        <v>17927</v>
      </c>
      <c r="S1176" s="6">
        <v>125</v>
      </c>
      <c r="T1176" s="6" t="s">
        <v>37</v>
      </c>
      <c r="U1176" s="6" t="s">
        <v>38</v>
      </c>
      <c r="V1176" s="6" t="s">
        <v>585</v>
      </c>
      <c r="W1176" s="7">
        <v>5000000</v>
      </c>
      <c r="X1176" s="6">
        <v>2015</v>
      </c>
      <c r="Y1176" s="6">
        <v>442</v>
      </c>
      <c r="Z1176" s="6">
        <v>7.1</v>
      </c>
      <c r="AA1176" s="6">
        <v>2.35</v>
      </c>
      <c r="AB1176" s="6">
        <v>10000</v>
      </c>
      <c r="AC1176" s="7">
        <f>Table13[[#This Row],[gross]]-Table13[[#This Row],[budget]]</f>
        <v>-1780971</v>
      </c>
    </row>
    <row r="1177" spans="1:29" ht="12.75">
      <c r="A1177" s="6" t="s">
        <v>28</v>
      </c>
      <c r="B1177" s="6" t="s">
        <v>1155</v>
      </c>
      <c r="C1177" s="6">
        <v>266</v>
      </c>
      <c r="D1177" s="6">
        <v>115</v>
      </c>
      <c r="E1177" s="6">
        <v>521</v>
      </c>
      <c r="F1177" s="6">
        <v>95</v>
      </c>
      <c r="G1177" s="6" t="s">
        <v>1909</v>
      </c>
      <c r="H1177" s="6">
        <v>13000</v>
      </c>
      <c r="I1177" s="7">
        <v>35024475</v>
      </c>
      <c r="J1177" s="6" t="s">
        <v>1910</v>
      </c>
      <c r="K1177" s="6" t="s">
        <v>1157</v>
      </c>
      <c r="L1177" s="6" t="s">
        <v>1911</v>
      </c>
      <c r="M1177" s="6">
        <v>110364</v>
      </c>
      <c r="N1177" s="6">
        <v>13761</v>
      </c>
      <c r="O1177" s="6" t="s">
        <v>1912</v>
      </c>
      <c r="P1177" s="6">
        <v>1</v>
      </c>
      <c r="Q1177" s="6" t="s">
        <v>1913</v>
      </c>
      <c r="R1177" s="6" t="s">
        <v>1914</v>
      </c>
      <c r="S1177" s="6">
        <v>261</v>
      </c>
      <c r="T1177" s="6" t="s">
        <v>37</v>
      </c>
      <c r="U1177" s="6" t="s">
        <v>1465</v>
      </c>
      <c r="V1177" s="6" t="s">
        <v>585</v>
      </c>
      <c r="W1177" s="7">
        <v>100000000</v>
      </c>
      <c r="X1177" s="6">
        <v>2010</v>
      </c>
      <c r="Y1177" s="6">
        <v>537</v>
      </c>
      <c r="Z1177" s="6">
        <v>6.9</v>
      </c>
      <c r="AA1177" s="6">
        <v>2.35</v>
      </c>
      <c r="AB1177" s="6">
        <v>0</v>
      </c>
      <c r="AC1177" s="7">
        <f>Table13[[#This Row],[gross]]-Table13[[#This Row],[budget]]</f>
        <v>-64975525</v>
      </c>
    </row>
    <row r="1178" spans="1:29" ht="12.75">
      <c r="A1178" s="6" t="s">
        <v>28</v>
      </c>
      <c r="B1178" s="6" t="s">
        <v>2843</v>
      </c>
      <c r="C1178" s="6">
        <v>105</v>
      </c>
      <c r="D1178" s="6">
        <v>106</v>
      </c>
      <c r="E1178" s="6">
        <v>287</v>
      </c>
      <c r="F1178" s="6">
        <v>767</v>
      </c>
      <c r="G1178" s="6" t="s">
        <v>5251</v>
      </c>
      <c r="H1178" s="6">
        <v>16000</v>
      </c>
      <c r="I1178" s="7">
        <v>41482207</v>
      </c>
      <c r="J1178" s="6" t="s">
        <v>882</v>
      </c>
      <c r="K1178" s="6" t="s">
        <v>201</v>
      </c>
      <c r="L1178" s="6" t="s">
        <v>5252</v>
      </c>
      <c r="M1178" s="6">
        <v>68428</v>
      </c>
      <c r="N1178" s="6">
        <v>19610</v>
      </c>
      <c r="O1178" s="6" t="s">
        <v>5253</v>
      </c>
      <c r="P1178" s="6">
        <v>0</v>
      </c>
      <c r="Q1178" s="6" t="s">
        <v>5254</v>
      </c>
      <c r="R1178" s="6" t="s">
        <v>5255</v>
      </c>
      <c r="S1178" s="6">
        <v>148</v>
      </c>
      <c r="T1178" s="6" t="s">
        <v>37</v>
      </c>
      <c r="U1178" s="6" t="s">
        <v>38</v>
      </c>
      <c r="V1178" s="6" t="s">
        <v>39</v>
      </c>
      <c r="W1178" s="7">
        <v>50000000</v>
      </c>
      <c r="X1178" s="6">
        <v>1990</v>
      </c>
      <c r="Y1178" s="6">
        <v>823</v>
      </c>
      <c r="Z1178" s="6">
        <v>6.3</v>
      </c>
      <c r="AA1178" s="6">
        <v>1.85</v>
      </c>
      <c r="AB1178" s="6">
        <v>0</v>
      </c>
      <c r="AC1178" s="7">
        <f>Table13[[#This Row],[gross]]-Table13[[#This Row],[budget]]</f>
        <v>-8517793</v>
      </c>
    </row>
    <row r="1179" spans="1:29" ht="12.75">
      <c r="A1179" s="6" t="s">
        <v>28</v>
      </c>
      <c r="B1179" s="6" t="s">
        <v>2843</v>
      </c>
      <c r="C1179" s="6">
        <v>183</v>
      </c>
      <c r="D1179" s="6">
        <v>106</v>
      </c>
      <c r="E1179" s="6">
        <v>287</v>
      </c>
      <c r="F1179" s="6">
        <v>233</v>
      </c>
      <c r="G1179" s="6" t="s">
        <v>14478</v>
      </c>
      <c r="H1179" s="6">
        <v>767</v>
      </c>
      <c r="I1179" s="7">
        <v>148170000</v>
      </c>
      <c r="J1179" s="6" t="s">
        <v>882</v>
      </c>
      <c r="K1179" s="6" t="s">
        <v>5253</v>
      </c>
      <c r="L1179" s="6" t="s">
        <v>14479</v>
      </c>
      <c r="M1179" s="6">
        <v>142293</v>
      </c>
      <c r="N1179" s="6">
        <v>2053</v>
      </c>
      <c r="O1179" s="6" t="s">
        <v>14480</v>
      </c>
      <c r="P1179" s="6">
        <v>0</v>
      </c>
      <c r="Q1179" s="6" t="s">
        <v>14481</v>
      </c>
      <c r="R1179" s="6" t="s">
        <v>14482</v>
      </c>
      <c r="S1179" s="6">
        <v>245</v>
      </c>
      <c r="T1179" s="6" t="s">
        <v>37</v>
      </c>
      <c r="U1179" s="6" t="s">
        <v>38</v>
      </c>
      <c r="V1179" s="6" t="s">
        <v>95</v>
      </c>
      <c r="W1179" s="7">
        <v>11000000</v>
      </c>
      <c r="X1179" s="6">
        <v>1984</v>
      </c>
      <c r="Y1179" s="6">
        <v>281</v>
      </c>
      <c r="Z1179" s="6">
        <v>7.2</v>
      </c>
      <c r="AA1179" s="6">
        <v>2.2000000000000002</v>
      </c>
      <c r="AB1179" s="6">
        <v>14000</v>
      </c>
      <c r="AC1179" s="7">
        <f>Table13[[#This Row],[gross]]-Table13[[#This Row],[budget]]</f>
        <v>137170000</v>
      </c>
    </row>
    <row r="1180" spans="1:29" ht="12.75">
      <c r="A1180" s="6" t="s">
        <v>28</v>
      </c>
      <c r="B1180" s="6" t="s">
        <v>8430</v>
      </c>
      <c r="C1180" s="6">
        <v>85</v>
      </c>
      <c r="D1180" s="6">
        <v>125</v>
      </c>
      <c r="E1180" s="6">
        <v>21</v>
      </c>
      <c r="F1180" s="6">
        <v>581</v>
      </c>
      <c r="G1180" s="6" t="s">
        <v>8431</v>
      </c>
      <c r="H1180" s="6">
        <v>12000</v>
      </c>
      <c r="I1180" s="7">
        <v>38432823</v>
      </c>
      <c r="J1180" s="6" t="s">
        <v>8432</v>
      </c>
      <c r="K1180" s="6" t="s">
        <v>1072</v>
      </c>
      <c r="L1180" s="6" t="s">
        <v>8433</v>
      </c>
      <c r="M1180" s="6">
        <v>33067</v>
      </c>
      <c r="N1180" s="6">
        <v>15811</v>
      </c>
      <c r="O1180" s="6" t="s">
        <v>279</v>
      </c>
      <c r="P1180" s="6">
        <v>1</v>
      </c>
      <c r="Q1180" s="6" t="s">
        <v>8434</v>
      </c>
      <c r="R1180" s="6" t="s">
        <v>8435</v>
      </c>
      <c r="S1180" s="6">
        <v>134</v>
      </c>
      <c r="T1180" s="6" t="s">
        <v>37</v>
      </c>
      <c r="U1180" s="6" t="s">
        <v>38</v>
      </c>
      <c r="V1180" s="6" t="s">
        <v>39</v>
      </c>
      <c r="W1180" s="7">
        <v>30000000</v>
      </c>
      <c r="X1180" s="6">
        <v>2006</v>
      </c>
      <c r="Y1180" s="6">
        <v>2000</v>
      </c>
      <c r="Z1180" s="6">
        <v>6.9</v>
      </c>
      <c r="AA1180" s="6">
        <v>2.35</v>
      </c>
      <c r="AB1180" s="6">
        <v>0</v>
      </c>
      <c r="AC1180" s="7">
        <f>Table13[[#This Row],[gross]]-Table13[[#This Row],[budget]]</f>
        <v>8432823</v>
      </c>
    </row>
    <row r="1181" spans="1:29" ht="12.75">
      <c r="A1181" s="6" t="s">
        <v>28</v>
      </c>
      <c r="B1181" s="6" t="s">
        <v>4903</v>
      </c>
      <c r="C1181" s="6">
        <v>250</v>
      </c>
      <c r="D1181" s="6">
        <v>189</v>
      </c>
      <c r="E1181" s="6">
        <v>0</v>
      </c>
      <c r="F1181" s="6">
        <v>1000</v>
      </c>
      <c r="G1181" s="6" t="s">
        <v>982</v>
      </c>
      <c r="H1181" s="6">
        <v>16000</v>
      </c>
      <c r="I1181" s="7">
        <v>25031037</v>
      </c>
      <c r="J1181" s="6" t="s">
        <v>4904</v>
      </c>
      <c r="K1181" s="6" t="s">
        <v>1764</v>
      </c>
      <c r="L1181" s="6" t="s">
        <v>4905</v>
      </c>
      <c r="M1181" s="6">
        <v>155496</v>
      </c>
      <c r="N1181" s="6">
        <v>22186</v>
      </c>
      <c r="O1181" s="6" t="s">
        <v>1429</v>
      </c>
      <c r="P1181" s="6">
        <v>0</v>
      </c>
      <c r="Q1181" s="6" t="s">
        <v>4906</v>
      </c>
      <c r="R1181" s="6" t="s">
        <v>4907</v>
      </c>
      <c r="S1181" s="6">
        <v>532</v>
      </c>
      <c r="T1181" s="6" t="s">
        <v>37</v>
      </c>
      <c r="U1181" s="6" t="s">
        <v>38</v>
      </c>
      <c r="V1181" s="6" t="s">
        <v>585</v>
      </c>
      <c r="W1181" s="7">
        <v>53000000</v>
      </c>
      <c r="X1181" s="6">
        <v>2007</v>
      </c>
      <c r="Y1181" s="6">
        <v>3000</v>
      </c>
      <c r="Z1181" s="6">
        <v>7.6</v>
      </c>
      <c r="AA1181" s="6">
        <v>2.35</v>
      </c>
      <c r="AB1181" s="6">
        <v>0</v>
      </c>
      <c r="AC1181" s="7">
        <f>Table13[[#This Row],[gross]]-Table13[[#This Row],[budget]]</f>
        <v>-27968963</v>
      </c>
    </row>
    <row r="1182" spans="1:29" ht="12.75">
      <c r="A1182" s="6" t="s">
        <v>28</v>
      </c>
      <c r="B1182" s="6" t="s">
        <v>22563</v>
      </c>
      <c r="C1182" s="6">
        <v>46</v>
      </c>
      <c r="D1182" s="6">
        <v>86</v>
      </c>
      <c r="E1182" s="6">
        <v>7</v>
      </c>
      <c r="F1182" s="6">
        <v>17</v>
      </c>
      <c r="G1182" s="6" t="s">
        <v>22564</v>
      </c>
      <c r="H1182" s="6">
        <v>328</v>
      </c>
      <c r="I1182" s="7">
        <v>1114943</v>
      </c>
      <c r="J1182" s="6" t="s">
        <v>6199</v>
      </c>
      <c r="K1182" s="6" t="s">
        <v>12896</v>
      </c>
      <c r="L1182" s="6" t="s">
        <v>22565</v>
      </c>
      <c r="M1182" s="6">
        <v>3562</v>
      </c>
      <c r="N1182" s="6">
        <v>407</v>
      </c>
      <c r="O1182" s="6" t="s">
        <v>22566</v>
      </c>
      <c r="P1182" s="6">
        <v>0</v>
      </c>
      <c r="Q1182" s="6" t="s">
        <v>22567</v>
      </c>
      <c r="R1182" s="6" t="s">
        <v>22568</v>
      </c>
      <c r="S1182" s="6">
        <v>74</v>
      </c>
      <c r="T1182" s="6" t="s">
        <v>37</v>
      </c>
      <c r="U1182" s="6" t="s">
        <v>38</v>
      </c>
      <c r="V1182" s="6" t="s">
        <v>585</v>
      </c>
      <c r="W1182" s="7">
        <v>500000</v>
      </c>
      <c r="X1182" s="6">
        <v>2000</v>
      </c>
      <c r="Y1182" s="6">
        <v>27</v>
      </c>
      <c r="Z1182" s="6">
        <v>6.5</v>
      </c>
      <c r="AA1182" s="6">
        <v>1.85</v>
      </c>
      <c r="AB1182" s="6">
        <v>0</v>
      </c>
      <c r="AC1182" s="7">
        <f>Table13[[#This Row],[gross]]-Table13[[#This Row],[budget]]</f>
        <v>614943</v>
      </c>
    </row>
    <row r="1183" spans="1:29" ht="12.75">
      <c r="A1183" s="6" t="s">
        <v>28</v>
      </c>
      <c r="B1183" s="6" t="s">
        <v>5476</v>
      </c>
      <c r="C1183" s="6">
        <v>111</v>
      </c>
      <c r="D1183" s="6">
        <v>107</v>
      </c>
      <c r="E1183" s="6">
        <v>5</v>
      </c>
      <c r="F1183" s="6">
        <v>141</v>
      </c>
      <c r="G1183" s="6" t="s">
        <v>5235</v>
      </c>
      <c r="H1183" s="6">
        <v>893</v>
      </c>
      <c r="I1183" s="7">
        <v>28014536</v>
      </c>
      <c r="J1183" s="6" t="s">
        <v>1533</v>
      </c>
      <c r="K1183" s="6" t="s">
        <v>3490</v>
      </c>
      <c r="L1183" s="6" t="s">
        <v>12880</v>
      </c>
      <c r="M1183" s="6">
        <v>73347</v>
      </c>
      <c r="N1183" s="6">
        <v>2044</v>
      </c>
      <c r="O1183" s="6" t="s">
        <v>12881</v>
      </c>
      <c r="P1183" s="6">
        <v>1</v>
      </c>
      <c r="Q1183" s="6" t="s">
        <v>12882</v>
      </c>
      <c r="R1183" s="6" t="s">
        <v>12883</v>
      </c>
      <c r="S1183" s="6">
        <v>296</v>
      </c>
      <c r="T1183" s="6" t="s">
        <v>37</v>
      </c>
      <c r="U1183" s="6" t="s">
        <v>38</v>
      </c>
      <c r="V1183" s="6" t="s">
        <v>585</v>
      </c>
      <c r="W1183" s="7">
        <v>15000000</v>
      </c>
      <c r="X1183" s="6">
        <v>1997</v>
      </c>
      <c r="Y1183" s="6">
        <v>822</v>
      </c>
      <c r="Z1183" s="6">
        <v>7.4</v>
      </c>
      <c r="AA1183" s="6">
        <v>1.85</v>
      </c>
      <c r="AB1183" s="6">
        <v>0</v>
      </c>
      <c r="AC1183" s="7">
        <f>Table13[[#This Row],[gross]]-Table13[[#This Row],[budget]]</f>
        <v>13014536</v>
      </c>
    </row>
    <row r="1184" spans="1:29" ht="12.75">
      <c r="A1184" s="6" t="s">
        <v>28</v>
      </c>
      <c r="B1184" s="6" t="s">
        <v>4218</v>
      </c>
      <c r="C1184" s="6">
        <v>147</v>
      </c>
      <c r="D1184" s="6">
        <v>101</v>
      </c>
      <c r="E1184" s="6">
        <v>11000</v>
      </c>
      <c r="F1184" s="6">
        <v>512</v>
      </c>
      <c r="G1184" s="6" t="s">
        <v>2472</v>
      </c>
      <c r="H1184" s="6">
        <v>13000</v>
      </c>
      <c r="I1184" s="7">
        <v>70906973</v>
      </c>
      <c r="J1184" s="6" t="s">
        <v>3632</v>
      </c>
      <c r="K1184" s="6" t="s">
        <v>547</v>
      </c>
      <c r="L1184" s="6" t="s">
        <v>13322</v>
      </c>
      <c r="M1184" s="6">
        <v>437418</v>
      </c>
      <c r="N1184" s="6">
        <v>15500</v>
      </c>
      <c r="O1184" s="6" t="s">
        <v>4463</v>
      </c>
      <c r="P1184" s="6">
        <v>1</v>
      </c>
      <c r="Q1184" s="6" t="s">
        <v>13323</v>
      </c>
      <c r="R1184" s="6" t="s">
        <v>13324</v>
      </c>
      <c r="S1184" s="6">
        <v>609</v>
      </c>
      <c r="T1184" s="6" t="s">
        <v>37</v>
      </c>
      <c r="U1184" s="6" t="s">
        <v>38</v>
      </c>
      <c r="V1184" s="6" t="s">
        <v>95</v>
      </c>
      <c r="W1184" s="7">
        <v>14600000</v>
      </c>
      <c r="X1184" s="6">
        <v>1993</v>
      </c>
      <c r="Y1184" s="6">
        <v>571</v>
      </c>
      <c r="Z1184" s="6">
        <v>8.1</v>
      </c>
      <c r="AA1184" s="6">
        <v>1.85</v>
      </c>
      <c r="AB1184" s="6">
        <v>38000</v>
      </c>
      <c r="AC1184" s="7">
        <f>Table13[[#This Row],[gross]]-Table13[[#This Row],[budget]]</f>
        <v>56306973</v>
      </c>
    </row>
    <row r="1185" spans="1:29" ht="12.75">
      <c r="A1185" s="6" t="s">
        <v>28</v>
      </c>
      <c r="B1185" s="6" t="s">
        <v>2178</v>
      </c>
      <c r="C1185" s="6">
        <v>139</v>
      </c>
      <c r="D1185" s="6">
        <v>101</v>
      </c>
      <c r="E1185" s="6">
        <v>221</v>
      </c>
      <c r="F1185" s="6">
        <v>11000</v>
      </c>
      <c r="G1185" s="6" t="s">
        <v>2180</v>
      </c>
      <c r="H1185" s="6">
        <v>12000</v>
      </c>
      <c r="I1185" s="7">
        <v>133668525</v>
      </c>
      <c r="J1185" s="6" t="s">
        <v>1671</v>
      </c>
      <c r="K1185" s="6" t="s">
        <v>272</v>
      </c>
      <c r="L1185" s="6" t="s">
        <v>2584</v>
      </c>
      <c r="M1185" s="6">
        <v>107817</v>
      </c>
      <c r="N1185" s="6">
        <v>39269</v>
      </c>
      <c r="O1185" s="6" t="s">
        <v>1956</v>
      </c>
      <c r="P1185" s="6">
        <v>4</v>
      </c>
      <c r="Q1185" s="6" t="s">
        <v>2585</v>
      </c>
      <c r="R1185" s="6" t="s">
        <v>2586</v>
      </c>
      <c r="S1185" s="6">
        <v>255</v>
      </c>
      <c r="T1185" s="6" t="s">
        <v>37</v>
      </c>
      <c r="U1185" s="6" t="s">
        <v>38</v>
      </c>
      <c r="V1185" s="6" t="s">
        <v>39</v>
      </c>
      <c r="W1185" s="7">
        <v>80000000</v>
      </c>
      <c r="X1185" s="6">
        <v>2013</v>
      </c>
      <c r="Y1185" s="6">
        <v>11000</v>
      </c>
      <c r="Z1185" s="6">
        <v>5.4</v>
      </c>
      <c r="AA1185" s="6">
        <v>1.85</v>
      </c>
      <c r="AB1185" s="6">
        <v>14000</v>
      </c>
      <c r="AC1185" s="7">
        <f>Table13[[#This Row],[gross]]-Table13[[#This Row],[budget]]</f>
        <v>53668525</v>
      </c>
    </row>
    <row r="1186" spans="1:29" ht="12.75">
      <c r="A1186" s="6" t="s">
        <v>28</v>
      </c>
      <c r="B1186" s="6" t="s">
        <v>2178</v>
      </c>
      <c r="C1186" s="6">
        <v>179</v>
      </c>
      <c r="D1186" s="6">
        <v>102</v>
      </c>
      <c r="E1186" s="6">
        <v>221</v>
      </c>
      <c r="F1186" s="6">
        <v>4000</v>
      </c>
      <c r="G1186" s="6" t="s">
        <v>2180</v>
      </c>
      <c r="H1186" s="6">
        <v>12000</v>
      </c>
      <c r="I1186" s="7">
        <v>162001186</v>
      </c>
      <c r="J1186" s="6" t="s">
        <v>1671</v>
      </c>
      <c r="K1186" s="6" t="s">
        <v>272</v>
      </c>
      <c r="L1186" s="6" t="s">
        <v>3044</v>
      </c>
      <c r="M1186" s="6">
        <v>181443</v>
      </c>
      <c r="N1186" s="6">
        <v>28497</v>
      </c>
      <c r="O1186" s="6" t="s">
        <v>493</v>
      </c>
      <c r="P1186" s="6">
        <v>4</v>
      </c>
      <c r="Q1186" s="6" t="s">
        <v>3045</v>
      </c>
      <c r="R1186" s="6" t="s">
        <v>3046</v>
      </c>
      <c r="S1186" s="6">
        <v>311</v>
      </c>
      <c r="T1186" s="6" t="s">
        <v>37</v>
      </c>
      <c r="U1186" s="6" t="s">
        <v>38</v>
      </c>
      <c r="V1186" s="6" t="s">
        <v>39</v>
      </c>
      <c r="W1186" s="7">
        <v>80000000</v>
      </c>
      <c r="X1186" s="6">
        <v>2010</v>
      </c>
      <c r="Y1186" s="6">
        <v>11000</v>
      </c>
      <c r="Z1186" s="6">
        <v>6</v>
      </c>
      <c r="AA1186" s="6">
        <v>1.85</v>
      </c>
      <c r="AB1186" s="6">
        <v>12000</v>
      </c>
      <c r="AC1186" s="7">
        <f>Table13[[#This Row],[gross]]-Table13[[#This Row],[budget]]</f>
        <v>82001186</v>
      </c>
    </row>
    <row r="1187" spans="1:29" ht="12.75">
      <c r="A1187" s="6" t="s">
        <v>28</v>
      </c>
      <c r="B1187" s="6" t="s">
        <v>2467</v>
      </c>
      <c r="C1187" s="6">
        <v>211</v>
      </c>
      <c r="D1187" s="6">
        <v>113</v>
      </c>
      <c r="E1187" s="6">
        <v>88</v>
      </c>
      <c r="F1187" s="6">
        <v>785</v>
      </c>
      <c r="G1187" s="6" t="s">
        <v>1784</v>
      </c>
      <c r="H1187" s="6">
        <v>22000</v>
      </c>
      <c r="I1187" s="7">
        <v>29802761</v>
      </c>
      <c r="J1187" s="6" t="s">
        <v>3913</v>
      </c>
      <c r="K1187" s="6" t="s">
        <v>1746</v>
      </c>
      <c r="L1187" s="6" t="s">
        <v>6947</v>
      </c>
      <c r="M1187" s="6">
        <v>46480</v>
      </c>
      <c r="N1187" s="6">
        <v>36009</v>
      </c>
      <c r="O1187" s="6" t="s">
        <v>6948</v>
      </c>
      <c r="P1187" s="6">
        <v>1</v>
      </c>
      <c r="Q1187" s="6" t="s">
        <v>6949</v>
      </c>
      <c r="R1187" s="6" t="s">
        <v>6950</v>
      </c>
      <c r="S1187" s="6">
        <v>115</v>
      </c>
      <c r="T1187" s="6" t="s">
        <v>37</v>
      </c>
      <c r="U1187" s="6" t="s">
        <v>38</v>
      </c>
      <c r="V1187" s="6" t="s">
        <v>39</v>
      </c>
      <c r="W1187" s="7">
        <v>40000000</v>
      </c>
      <c r="X1187" s="6">
        <v>2013</v>
      </c>
      <c r="Y1187" s="6">
        <v>13000</v>
      </c>
      <c r="Z1187" s="6">
        <v>6.4</v>
      </c>
      <c r="AA1187" s="6">
        <v>1.85</v>
      </c>
      <c r="AB1187" s="6">
        <v>12000</v>
      </c>
      <c r="AC1187" s="7">
        <f>Table13[[#This Row],[gross]]-Table13[[#This Row],[budget]]</f>
        <v>-10197239</v>
      </c>
    </row>
    <row r="1188" spans="1:29" ht="12.75">
      <c r="A1188" s="6" t="s">
        <v>28</v>
      </c>
      <c r="B1188" s="6" t="s">
        <v>653</v>
      </c>
      <c r="C1188" s="6">
        <v>653</v>
      </c>
      <c r="D1188" s="6">
        <v>121</v>
      </c>
      <c r="E1188" s="6">
        <v>571</v>
      </c>
      <c r="F1188" s="6">
        <v>3000</v>
      </c>
      <c r="G1188" s="6" t="s">
        <v>337</v>
      </c>
      <c r="H1188" s="6">
        <v>14000</v>
      </c>
      <c r="I1188" s="7">
        <v>333130696</v>
      </c>
      <c r="J1188" s="6" t="s">
        <v>73</v>
      </c>
      <c r="K1188" s="6" t="s">
        <v>654</v>
      </c>
      <c r="L1188" s="6" t="s">
        <v>655</v>
      </c>
      <c r="M1188" s="6">
        <v>682155</v>
      </c>
      <c r="N1188" s="6">
        <v>32438</v>
      </c>
      <c r="O1188" s="6" t="s">
        <v>656</v>
      </c>
      <c r="P1188" s="6">
        <v>3</v>
      </c>
      <c r="Q1188" s="6" t="s">
        <v>657</v>
      </c>
      <c r="R1188" s="6" t="s">
        <v>658</v>
      </c>
      <c r="S1188" s="6">
        <v>1097</v>
      </c>
      <c r="T1188" s="6" t="s">
        <v>37</v>
      </c>
      <c r="U1188" s="6" t="s">
        <v>38</v>
      </c>
      <c r="V1188" s="6" t="s">
        <v>39</v>
      </c>
      <c r="W1188" s="7">
        <v>170000000</v>
      </c>
      <c r="X1188" s="6">
        <v>2014</v>
      </c>
      <c r="Y1188" s="6">
        <v>14000</v>
      </c>
      <c r="Z1188" s="6">
        <v>8.1</v>
      </c>
      <c r="AA1188" s="6">
        <v>2.35</v>
      </c>
      <c r="AB1188" s="6">
        <v>96000</v>
      </c>
      <c r="AC1188" s="7">
        <f>Table13[[#This Row],[gross]]-Table13[[#This Row],[budget]]</f>
        <v>163130696</v>
      </c>
    </row>
    <row r="1189" spans="1:29" ht="12.75">
      <c r="A1189" s="6" t="s">
        <v>28</v>
      </c>
      <c r="B1189" s="6" t="s">
        <v>7302</v>
      </c>
      <c r="C1189" s="6">
        <v>104</v>
      </c>
      <c r="D1189" s="6">
        <v>105</v>
      </c>
      <c r="E1189" s="6">
        <v>8</v>
      </c>
      <c r="F1189" s="6">
        <v>278</v>
      </c>
      <c r="G1189" s="6" t="s">
        <v>7303</v>
      </c>
      <c r="H1189" s="6">
        <v>1000</v>
      </c>
      <c r="I1189" s="7">
        <v>67962333</v>
      </c>
      <c r="J1189" s="6" t="s">
        <v>1681</v>
      </c>
      <c r="K1189" s="6" t="s">
        <v>804</v>
      </c>
      <c r="L1189" s="6" t="s">
        <v>7304</v>
      </c>
      <c r="M1189" s="6">
        <v>33887</v>
      </c>
      <c r="N1189" s="6">
        <v>2689</v>
      </c>
      <c r="O1189" s="6" t="s">
        <v>7305</v>
      </c>
      <c r="P1189" s="6">
        <v>2</v>
      </c>
      <c r="Q1189" s="6" t="s">
        <v>7306</v>
      </c>
      <c r="R1189" s="6" t="s">
        <v>7307</v>
      </c>
      <c r="S1189" s="6">
        <v>160</v>
      </c>
      <c r="T1189" s="6" t="s">
        <v>37</v>
      </c>
      <c r="U1189" s="6" t="s">
        <v>38</v>
      </c>
      <c r="V1189" s="6" t="s">
        <v>39</v>
      </c>
      <c r="W1189" s="7">
        <v>35000000</v>
      </c>
      <c r="X1189" s="6">
        <v>2005</v>
      </c>
      <c r="Y1189" s="6">
        <v>358</v>
      </c>
      <c r="Z1189" s="6">
        <v>5.9</v>
      </c>
      <c r="AA1189" s="6">
        <v>1.85</v>
      </c>
      <c r="AB1189" s="6">
        <v>919</v>
      </c>
      <c r="AC1189" s="7">
        <f>Table13[[#This Row],[gross]]-Table13[[#This Row],[budget]]</f>
        <v>32962333</v>
      </c>
    </row>
    <row r="1190" spans="1:29" ht="12.75">
      <c r="A1190" s="6" t="s">
        <v>28</v>
      </c>
      <c r="B1190" s="6" t="s">
        <v>476</v>
      </c>
      <c r="C1190" s="6">
        <v>184</v>
      </c>
      <c r="D1190" s="6">
        <v>85</v>
      </c>
      <c r="E1190" s="6">
        <v>11</v>
      </c>
      <c r="F1190" s="6">
        <v>116</v>
      </c>
      <c r="G1190" s="6" t="s">
        <v>1549</v>
      </c>
      <c r="H1190" s="6">
        <v>480</v>
      </c>
      <c r="I1190" s="7">
        <v>42776259</v>
      </c>
      <c r="J1190" s="6" t="s">
        <v>787</v>
      </c>
      <c r="K1190" s="6" t="s">
        <v>1550</v>
      </c>
      <c r="L1190" s="6" t="s">
        <v>1551</v>
      </c>
      <c r="M1190" s="6">
        <v>53160</v>
      </c>
      <c r="N1190" s="6">
        <v>1173</v>
      </c>
      <c r="O1190" s="6" t="s">
        <v>1552</v>
      </c>
      <c r="P1190" s="6">
        <v>1</v>
      </c>
      <c r="Q1190" s="6" t="s">
        <v>1553</v>
      </c>
      <c r="R1190" s="6" t="s">
        <v>1554</v>
      </c>
      <c r="S1190" s="6">
        <v>121</v>
      </c>
      <c r="T1190" s="6" t="s">
        <v>37</v>
      </c>
      <c r="U1190" s="6" t="s">
        <v>38</v>
      </c>
      <c r="V1190" s="6" t="s">
        <v>95</v>
      </c>
      <c r="W1190" s="7">
        <v>112000000</v>
      </c>
      <c r="X1190" s="6">
        <v>2010</v>
      </c>
      <c r="Y1190" s="6">
        <v>392</v>
      </c>
      <c r="Z1190" s="6">
        <v>4.9000000000000004</v>
      </c>
      <c r="AA1190" s="6">
        <v>2.35</v>
      </c>
      <c r="AB1190" s="6">
        <v>0</v>
      </c>
      <c r="AC1190" s="7">
        <f>Table13[[#This Row],[gross]]-Table13[[#This Row],[budget]]</f>
        <v>-69223741</v>
      </c>
    </row>
    <row r="1191" spans="1:29" ht="12.75">
      <c r="A1191" s="6" t="s">
        <v>28</v>
      </c>
      <c r="B1191" s="6" t="s">
        <v>15248</v>
      </c>
      <c r="C1191" s="6">
        <v>49</v>
      </c>
      <c r="D1191" s="6">
        <v>101</v>
      </c>
      <c r="E1191" s="6">
        <v>3</v>
      </c>
      <c r="F1191" s="6">
        <v>826</v>
      </c>
      <c r="G1191" s="6" t="s">
        <v>430</v>
      </c>
      <c r="H1191" s="6">
        <v>14000</v>
      </c>
      <c r="I1191" s="7">
        <v>1631839</v>
      </c>
      <c r="J1191" s="6" t="s">
        <v>4262</v>
      </c>
      <c r="K1191" s="6" t="s">
        <v>228</v>
      </c>
      <c r="L1191" s="6" t="s">
        <v>15249</v>
      </c>
      <c r="M1191" s="6">
        <v>5936</v>
      </c>
      <c r="N1191" s="6">
        <v>17665</v>
      </c>
      <c r="O1191" s="6" t="s">
        <v>3614</v>
      </c>
      <c r="P1191" s="6">
        <v>0</v>
      </c>
      <c r="Q1191" s="6" t="s">
        <v>15250</v>
      </c>
      <c r="R1191" s="6" t="s">
        <v>15251</v>
      </c>
      <c r="S1191" s="6">
        <v>91</v>
      </c>
      <c r="T1191" s="6" t="s">
        <v>37</v>
      </c>
      <c r="U1191" s="6" t="s">
        <v>38</v>
      </c>
      <c r="V1191" s="6" t="s">
        <v>585</v>
      </c>
      <c r="W1191" s="7">
        <v>10000000</v>
      </c>
      <c r="X1191" s="6">
        <v>2000</v>
      </c>
      <c r="Y1191" s="6">
        <v>1000</v>
      </c>
      <c r="Z1191" s="6">
        <v>5.7</v>
      </c>
      <c r="AA1191" s="6">
        <v>1.85</v>
      </c>
      <c r="AB1191" s="6">
        <v>242</v>
      </c>
      <c r="AC1191" s="7">
        <f>Table13[[#This Row],[gross]]-Table13[[#This Row],[budget]]</f>
        <v>-8368161</v>
      </c>
    </row>
    <row r="1192" spans="1:29" ht="12.75">
      <c r="A1192" s="6" t="s">
        <v>28</v>
      </c>
      <c r="B1192" s="6" t="s">
        <v>4392</v>
      </c>
      <c r="C1192" s="6">
        <v>79</v>
      </c>
      <c r="D1192" s="6">
        <v>107</v>
      </c>
      <c r="E1192" s="6">
        <v>34</v>
      </c>
      <c r="F1192" s="6">
        <v>472</v>
      </c>
      <c r="G1192" s="6" t="s">
        <v>6157</v>
      </c>
      <c r="H1192" s="6">
        <v>11000</v>
      </c>
      <c r="I1192" s="7">
        <v>7564000</v>
      </c>
      <c r="J1192" s="6" t="s">
        <v>5316</v>
      </c>
      <c r="K1192" s="6" t="s">
        <v>565</v>
      </c>
      <c r="L1192" s="6" t="s">
        <v>6865</v>
      </c>
      <c r="M1192" s="6">
        <v>54650</v>
      </c>
      <c r="N1192" s="6">
        <v>13821</v>
      </c>
      <c r="O1192" s="6" t="s">
        <v>6524</v>
      </c>
      <c r="P1192" s="6">
        <v>1</v>
      </c>
      <c r="Q1192" s="6" t="s">
        <v>6866</v>
      </c>
      <c r="R1192" s="6" t="s">
        <v>6867</v>
      </c>
      <c r="S1192" s="6">
        <v>223</v>
      </c>
      <c r="T1192" s="6" t="s">
        <v>37</v>
      </c>
      <c r="U1192" s="6" t="s">
        <v>38</v>
      </c>
      <c r="V1192" s="6" t="s">
        <v>39</v>
      </c>
      <c r="W1192" s="7">
        <v>20000000</v>
      </c>
      <c r="X1192" s="6">
        <v>1995</v>
      </c>
      <c r="Y1192" s="6">
        <v>922</v>
      </c>
      <c r="Z1192" s="6">
        <v>6.2</v>
      </c>
      <c r="AA1192" s="6">
        <v>2.35</v>
      </c>
      <c r="AB1192" s="6">
        <v>12000</v>
      </c>
      <c r="AC1192" s="7">
        <f>Table13[[#This Row],[gross]]-Table13[[#This Row],[budget]]</f>
        <v>-12436000</v>
      </c>
    </row>
    <row r="1193" spans="1:29" ht="12.75">
      <c r="A1193" s="6" t="s">
        <v>28</v>
      </c>
      <c r="B1193" s="6" t="s">
        <v>7113</v>
      </c>
      <c r="C1193" s="6">
        <v>423</v>
      </c>
      <c r="D1193" s="6">
        <v>106</v>
      </c>
      <c r="E1193" s="6">
        <v>1000</v>
      </c>
      <c r="F1193" s="6">
        <v>1000</v>
      </c>
      <c r="G1193" s="6" t="s">
        <v>444</v>
      </c>
      <c r="H1193" s="6">
        <v>19000</v>
      </c>
      <c r="I1193" s="7">
        <v>29997095</v>
      </c>
      <c r="J1193" s="6" t="s">
        <v>10440</v>
      </c>
      <c r="K1193" s="6" t="s">
        <v>100</v>
      </c>
      <c r="L1193" s="6" t="s">
        <v>10441</v>
      </c>
      <c r="M1193" s="6">
        <v>60926</v>
      </c>
      <c r="N1193" s="6">
        <v>38494</v>
      </c>
      <c r="O1193" s="6" t="s">
        <v>5464</v>
      </c>
      <c r="P1193" s="6">
        <v>5</v>
      </c>
      <c r="Q1193" s="6" t="s">
        <v>10442</v>
      </c>
      <c r="R1193" s="6" t="s">
        <v>10443</v>
      </c>
      <c r="S1193" s="6">
        <v>302</v>
      </c>
      <c r="T1193" s="6" t="s">
        <v>37</v>
      </c>
      <c r="U1193" s="6" t="s">
        <v>56</v>
      </c>
      <c r="V1193" s="6" t="s">
        <v>39</v>
      </c>
      <c r="W1193" s="7">
        <v>22000000</v>
      </c>
      <c r="X1193" s="6">
        <v>2016</v>
      </c>
      <c r="Y1193" s="6">
        <v>17000</v>
      </c>
      <c r="Z1193" s="6">
        <v>6.4</v>
      </c>
      <c r="AA1193" s="6">
        <v>1.85</v>
      </c>
      <c r="AB1193" s="6">
        <v>23000</v>
      </c>
      <c r="AC1193" s="7">
        <f>Table13[[#This Row],[gross]]-Table13[[#This Row],[budget]]</f>
        <v>7997095</v>
      </c>
    </row>
    <row r="1194" spans="1:29" ht="12.75">
      <c r="A1194" s="6" t="s">
        <v>28</v>
      </c>
      <c r="B1194" s="6" t="s">
        <v>2612</v>
      </c>
      <c r="C1194" s="6">
        <v>219</v>
      </c>
      <c r="D1194" s="6">
        <v>117</v>
      </c>
      <c r="E1194" s="6">
        <v>163</v>
      </c>
      <c r="F1194" s="6">
        <v>260</v>
      </c>
      <c r="G1194" s="6" t="s">
        <v>3022</v>
      </c>
      <c r="H1194" s="6">
        <v>719</v>
      </c>
      <c r="I1194" s="7">
        <v>118823091</v>
      </c>
      <c r="J1194" s="6" t="s">
        <v>3023</v>
      </c>
      <c r="K1194" s="6" t="s">
        <v>3024</v>
      </c>
      <c r="L1194" s="6" t="s">
        <v>3025</v>
      </c>
      <c r="M1194" s="6">
        <v>98693</v>
      </c>
      <c r="N1194" s="6">
        <v>1673</v>
      </c>
      <c r="O1194" s="6" t="s">
        <v>3026</v>
      </c>
      <c r="P1194" s="6">
        <v>9</v>
      </c>
      <c r="Q1194" s="6" t="s">
        <v>3027</v>
      </c>
      <c r="R1194" s="6" t="s">
        <v>3028</v>
      </c>
      <c r="S1194" s="6">
        <v>401</v>
      </c>
      <c r="T1194" s="6" t="s">
        <v>37</v>
      </c>
      <c r="U1194" s="6" t="s">
        <v>38</v>
      </c>
      <c r="V1194" s="6" t="s">
        <v>95</v>
      </c>
      <c r="W1194" s="7">
        <v>75000000</v>
      </c>
      <c r="X1194" s="6">
        <v>2007</v>
      </c>
      <c r="Y1194" s="6">
        <v>339</v>
      </c>
      <c r="Z1194" s="6">
        <v>6.7</v>
      </c>
      <c r="AA1194" s="6">
        <v>2.35</v>
      </c>
      <c r="AB1194" s="6">
        <v>0</v>
      </c>
      <c r="AC1194" s="7">
        <f>Table13[[#This Row],[gross]]-Table13[[#This Row],[budget]]</f>
        <v>43823091</v>
      </c>
    </row>
    <row r="1195" spans="1:29" ht="12.75">
      <c r="A1195" s="6" t="s">
        <v>28</v>
      </c>
      <c r="B1195" s="6" t="s">
        <v>14086</v>
      </c>
      <c r="C1195" s="6">
        <v>40</v>
      </c>
      <c r="D1195" s="6">
        <v>82</v>
      </c>
      <c r="E1195" s="6">
        <v>33</v>
      </c>
      <c r="F1195" s="6">
        <v>475</v>
      </c>
      <c r="G1195" s="6" t="s">
        <v>12268</v>
      </c>
      <c r="H1195" s="6">
        <v>744</v>
      </c>
      <c r="I1195" s="7">
        <v>17278980</v>
      </c>
      <c r="J1195" s="6" t="s">
        <v>1009</v>
      </c>
      <c r="K1195" s="6" t="s">
        <v>2638</v>
      </c>
      <c r="L1195" s="6" t="s">
        <v>16072</v>
      </c>
      <c r="M1195" s="6">
        <v>48225</v>
      </c>
      <c r="N1195" s="6">
        <v>2400</v>
      </c>
      <c r="O1195" s="6" t="s">
        <v>3966</v>
      </c>
      <c r="P1195" s="6">
        <v>0</v>
      </c>
      <c r="Q1195" s="6" t="s">
        <v>16073</v>
      </c>
      <c r="R1195" s="6" t="s">
        <v>16074</v>
      </c>
      <c r="S1195" s="6">
        <v>164</v>
      </c>
      <c r="T1195" s="6" t="s">
        <v>37</v>
      </c>
      <c r="U1195" s="6" t="s">
        <v>38</v>
      </c>
      <c r="V1195" s="6" t="s">
        <v>585</v>
      </c>
      <c r="W1195" s="7">
        <v>8000000</v>
      </c>
      <c r="X1195" s="6">
        <v>1998</v>
      </c>
      <c r="Y1195" s="6">
        <v>503</v>
      </c>
      <c r="Z1195" s="6">
        <v>6.7</v>
      </c>
      <c r="AA1195" s="6">
        <v>1.85</v>
      </c>
      <c r="AB1195" s="6">
        <v>0</v>
      </c>
      <c r="AC1195" s="7">
        <f>Table13[[#This Row],[gross]]-Table13[[#This Row],[budget]]</f>
        <v>9278980</v>
      </c>
    </row>
    <row r="1196" spans="1:29" ht="12.75">
      <c r="A1196" s="6" t="s">
        <v>28</v>
      </c>
      <c r="B1196" s="6" t="s">
        <v>22324</v>
      </c>
      <c r="C1196" s="6">
        <v>208</v>
      </c>
      <c r="D1196" s="6">
        <v>106</v>
      </c>
      <c r="E1196" s="6">
        <v>31</v>
      </c>
      <c r="F1196" s="6">
        <v>71</v>
      </c>
      <c r="G1196" s="6" t="s">
        <v>4506</v>
      </c>
      <c r="H1196" s="6">
        <v>33000</v>
      </c>
      <c r="I1196" s="7">
        <v>2694973</v>
      </c>
      <c r="J1196" s="6" t="s">
        <v>3409</v>
      </c>
      <c r="K1196" s="6" t="s">
        <v>4213</v>
      </c>
      <c r="L1196" s="6" t="s">
        <v>22325</v>
      </c>
      <c r="M1196" s="6">
        <v>70885</v>
      </c>
      <c r="N1196" s="6">
        <v>33734</v>
      </c>
      <c r="O1196" s="6" t="s">
        <v>22326</v>
      </c>
      <c r="P1196" s="6">
        <v>2</v>
      </c>
      <c r="Q1196" s="6" t="s">
        <v>22327</v>
      </c>
      <c r="R1196" s="6" t="s">
        <v>22328</v>
      </c>
      <c r="S1196" s="6">
        <v>189</v>
      </c>
      <c r="T1196" s="6" t="s">
        <v>37</v>
      </c>
      <c r="U1196" s="6" t="s">
        <v>38</v>
      </c>
      <c r="V1196" s="6" t="s">
        <v>585</v>
      </c>
      <c r="W1196" s="7">
        <v>700000</v>
      </c>
      <c r="X1196" s="6">
        <v>2006</v>
      </c>
      <c r="Y1196" s="6">
        <v>519</v>
      </c>
      <c r="Z1196" s="6">
        <v>7.2</v>
      </c>
      <c r="AA1196" s="6">
        <v>1.85</v>
      </c>
      <c r="AB1196" s="6">
        <v>0</v>
      </c>
      <c r="AC1196" s="7">
        <f>Table13[[#This Row],[gross]]-Table13[[#This Row],[budget]]</f>
        <v>1994973</v>
      </c>
    </row>
    <row r="1197" spans="1:29" ht="12.75">
      <c r="A1197" s="6" t="s">
        <v>28</v>
      </c>
      <c r="B1197" s="6" t="s">
        <v>9773</v>
      </c>
      <c r="C1197" s="6">
        <v>58</v>
      </c>
      <c r="D1197" s="6">
        <v>98</v>
      </c>
      <c r="E1197" s="6">
        <v>70</v>
      </c>
      <c r="F1197" s="6">
        <v>223</v>
      </c>
      <c r="G1197" s="6" t="s">
        <v>9774</v>
      </c>
      <c r="H1197" s="6">
        <v>462</v>
      </c>
      <c r="I1197" s="7">
        <v>15361537</v>
      </c>
      <c r="J1197" s="6" t="s">
        <v>334</v>
      </c>
      <c r="K1197" s="6" t="s">
        <v>9775</v>
      </c>
      <c r="L1197" s="6" t="s">
        <v>9776</v>
      </c>
      <c r="M1197" s="6">
        <v>12263</v>
      </c>
      <c r="N1197" s="6">
        <v>1855</v>
      </c>
      <c r="O1197" s="6" t="s">
        <v>9777</v>
      </c>
      <c r="P1197" s="6">
        <v>0</v>
      </c>
      <c r="Q1197" s="6" t="s">
        <v>9778</v>
      </c>
      <c r="R1197" s="6" t="s">
        <v>9779</v>
      </c>
      <c r="S1197" s="6">
        <v>132</v>
      </c>
      <c r="T1197" s="6" t="s">
        <v>37</v>
      </c>
      <c r="U1197" s="6" t="s">
        <v>767</v>
      </c>
      <c r="V1197" s="6" t="s">
        <v>39</v>
      </c>
      <c r="W1197" s="7">
        <v>13000000</v>
      </c>
      <c r="X1197" s="6">
        <v>2002</v>
      </c>
      <c r="Y1197" s="6">
        <v>444</v>
      </c>
      <c r="Z1197" s="6">
        <v>4.5999999999999996</v>
      </c>
      <c r="AA1197" s="6">
        <v>1.85</v>
      </c>
      <c r="AB1197" s="6">
        <v>564</v>
      </c>
      <c r="AC1197" s="7">
        <f>Table13[[#This Row],[gross]]-Table13[[#This Row],[budget]]</f>
        <v>2361537</v>
      </c>
    </row>
    <row r="1198" spans="1:29" ht="12.75">
      <c r="A1198" s="6" t="s">
        <v>28</v>
      </c>
      <c r="B1198" s="6" t="s">
        <v>3494</v>
      </c>
      <c r="C1198" s="6">
        <v>237</v>
      </c>
      <c r="D1198" s="6">
        <v>111</v>
      </c>
      <c r="E1198" s="6">
        <v>101</v>
      </c>
      <c r="F1198" s="6">
        <v>681</v>
      </c>
      <c r="G1198" s="6" t="s">
        <v>382</v>
      </c>
      <c r="H1198" s="6">
        <v>966</v>
      </c>
      <c r="I1198" s="7">
        <v>45045037</v>
      </c>
      <c r="J1198" s="6" t="s">
        <v>1681</v>
      </c>
      <c r="K1198" s="6" t="s">
        <v>3576</v>
      </c>
      <c r="L1198" s="6" t="s">
        <v>3577</v>
      </c>
      <c r="M1198" s="6">
        <v>103230</v>
      </c>
      <c r="N1198" s="6">
        <v>3393</v>
      </c>
      <c r="O1198" s="6" t="s">
        <v>3578</v>
      </c>
      <c r="P1198" s="6">
        <v>3</v>
      </c>
      <c r="Q1198" s="6" t="s">
        <v>3579</v>
      </c>
      <c r="R1198" s="6" t="s">
        <v>3580</v>
      </c>
      <c r="S1198" s="6">
        <v>143</v>
      </c>
      <c r="T1198" s="6" t="s">
        <v>37</v>
      </c>
      <c r="U1198" s="6" t="s">
        <v>38</v>
      </c>
      <c r="V1198" s="6" t="s">
        <v>585</v>
      </c>
      <c r="W1198" s="7">
        <v>36000000</v>
      </c>
      <c r="X1198" s="6">
        <v>2011</v>
      </c>
      <c r="Y1198" s="6">
        <v>919</v>
      </c>
      <c r="Z1198" s="6">
        <v>5.9</v>
      </c>
      <c r="AA1198" s="6">
        <v>2.35</v>
      </c>
      <c r="AB1198" s="6">
        <v>10000</v>
      </c>
      <c r="AC1198" s="7">
        <f>Table13[[#This Row],[gross]]-Table13[[#This Row],[budget]]</f>
        <v>9045037</v>
      </c>
    </row>
    <row r="1199" spans="1:29" ht="12.75">
      <c r="A1199" s="6" t="s">
        <v>28</v>
      </c>
      <c r="B1199" s="6" t="s">
        <v>9639</v>
      </c>
      <c r="C1199" s="6">
        <v>144</v>
      </c>
      <c r="D1199" s="6">
        <v>88</v>
      </c>
      <c r="E1199" s="6">
        <v>27</v>
      </c>
      <c r="F1199" s="6">
        <v>101</v>
      </c>
      <c r="G1199" s="6" t="s">
        <v>17735</v>
      </c>
      <c r="H1199" s="6">
        <v>742</v>
      </c>
      <c r="I1199" s="7">
        <v>17768000</v>
      </c>
      <c r="J1199" s="6" t="s">
        <v>5544</v>
      </c>
      <c r="K1199" s="6" t="s">
        <v>10179</v>
      </c>
      <c r="L1199" s="6" t="s">
        <v>17736</v>
      </c>
      <c r="M1199" s="6">
        <v>29629</v>
      </c>
      <c r="N1199" s="6">
        <v>1136</v>
      </c>
      <c r="O1199" s="6" t="s">
        <v>17737</v>
      </c>
      <c r="P1199" s="6">
        <v>0</v>
      </c>
      <c r="Q1199" s="6" t="s">
        <v>17738</v>
      </c>
      <c r="R1199" s="6" t="s">
        <v>17739</v>
      </c>
      <c r="S1199" s="6">
        <v>374</v>
      </c>
      <c r="T1199" s="6" t="s">
        <v>37</v>
      </c>
      <c r="U1199" s="6" t="s">
        <v>38</v>
      </c>
      <c r="V1199" s="6" t="s">
        <v>585</v>
      </c>
      <c r="W1199" s="7">
        <v>5000000</v>
      </c>
      <c r="X1199" s="6">
        <v>1988</v>
      </c>
      <c r="Y1199" s="6">
        <v>120</v>
      </c>
      <c r="Z1199" s="6">
        <v>5.9</v>
      </c>
      <c r="AA1199" s="6">
        <v>1.85</v>
      </c>
      <c r="AB1199" s="6">
        <v>0</v>
      </c>
      <c r="AC1199" s="7">
        <f>Table13[[#This Row],[gross]]-Table13[[#This Row],[budget]]</f>
        <v>12768000</v>
      </c>
    </row>
    <row r="1200" spans="1:29" ht="12.75">
      <c r="A1200" s="6" t="s">
        <v>28</v>
      </c>
      <c r="B1200" s="6" t="s">
        <v>17089</v>
      </c>
      <c r="C1200" s="6">
        <v>137</v>
      </c>
      <c r="D1200" s="6">
        <v>96</v>
      </c>
      <c r="E1200" s="6">
        <v>2</v>
      </c>
      <c r="F1200" s="6">
        <v>120</v>
      </c>
      <c r="G1200" s="6" t="s">
        <v>17090</v>
      </c>
      <c r="H1200" s="6">
        <v>742</v>
      </c>
      <c r="I1200" s="7">
        <v>11642254</v>
      </c>
      <c r="J1200" s="6" t="s">
        <v>5544</v>
      </c>
      <c r="K1200" s="6" t="s">
        <v>10179</v>
      </c>
      <c r="L1200" s="6" t="s">
        <v>17091</v>
      </c>
      <c r="M1200" s="6">
        <v>22929</v>
      </c>
      <c r="N1200" s="6">
        <v>1308</v>
      </c>
      <c r="O1200" s="6" t="s">
        <v>1810</v>
      </c>
      <c r="P1200" s="6">
        <v>1</v>
      </c>
      <c r="Q1200" s="6" t="s">
        <v>17092</v>
      </c>
      <c r="R1200" s="6" t="s">
        <v>17093</v>
      </c>
      <c r="S1200" s="6">
        <v>287</v>
      </c>
      <c r="T1200" s="6" t="s">
        <v>37</v>
      </c>
      <c r="U1200" s="6" t="s">
        <v>38</v>
      </c>
      <c r="V1200" s="6" t="s">
        <v>7334</v>
      </c>
      <c r="W1200" s="7">
        <v>3000000</v>
      </c>
      <c r="X1200" s="6">
        <v>1989</v>
      </c>
      <c r="Y1200" s="6">
        <v>256</v>
      </c>
      <c r="Z1200" s="6">
        <v>5.2</v>
      </c>
      <c r="AA1200" s="6">
        <v>1.85</v>
      </c>
      <c r="AB1200" s="6">
        <v>926</v>
      </c>
      <c r="AC1200" s="7">
        <f>Table13[[#This Row],[gross]]-Table13[[#This Row],[budget]]</f>
        <v>8642254</v>
      </c>
    </row>
    <row r="1201" spans="1:29" ht="12.75">
      <c r="A1201" s="6" t="s">
        <v>28</v>
      </c>
      <c r="B1201" s="6" t="s">
        <v>12822</v>
      </c>
      <c r="C1201" s="6">
        <v>220</v>
      </c>
      <c r="D1201" s="6">
        <v>119</v>
      </c>
      <c r="E1201" s="6">
        <v>0</v>
      </c>
      <c r="F1201" s="6">
        <v>593</v>
      </c>
      <c r="G1201" s="6" t="s">
        <v>2999</v>
      </c>
      <c r="H1201" s="6">
        <v>908</v>
      </c>
      <c r="I1201" s="7">
        <v>33386128</v>
      </c>
      <c r="J1201" s="6" t="s">
        <v>6403</v>
      </c>
      <c r="K1201" s="6" t="s">
        <v>10032</v>
      </c>
      <c r="L1201" s="6" t="s">
        <v>12823</v>
      </c>
      <c r="M1201" s="6">
        <v>36372</v>
      </c>
      <c r="N1201" s="6">
        <v>3226</v>
      </c>
      <c r="O1201" s="6" t="s">
        <v>4580</v>
      </c>
      <c r="P1201" s="6">
        <v>0</v>
      </c>
      <c r="Q1201" s="6" t="s">
        <v>12824</v>
      </c>
      <c r="R1201" s="6" t="s">
        <v>12825</v>
      </c>
      <c r="S1201" s="6">
        <v>491</v>
      </c>
      <c r="T1201" s="6" t="s">
        <v>37</v>
      </c>
      <c r="U1201" s="6" t="s">
        <v>38</v>
      </c>
      <c r="V1201" s="6" t="s">
        <v>585</v>
      </c>
      <c r="W1201" s="7">
        <v>15000000</v>
      </c>
      <c r="X1201" s="6">
        <v>2009</v>
      </c>
      <c r="Y1201" s="6">
        <v>764</v>
      </c>
      <c r="Z1201" s="6">
        <v>4.9000000000000004</v>
      </c>
      <c r="AA1201" s="6">
        <v>1.85</v>
      </c>
      <c r="AB1201" s="6">
        <v>3000</v>
      </c>
      <c r="AC1201" s="7">
        <f>Table13[[#This Row],[gross]]-Table13[[#This Row],[budget]]</f>
        <v>18386128</v>
      </c>
    </row>
    <row r="1202" spans="1:29" ht="12.75">
      <c r="A1202" s="6" t="s">
        <v>28</v>
      </c>
      <c r="B1202" s="6" t="s">
        <v>19811</v>
      </c>
      <c r="C1202" s="6">
        <v>162</v>
      </c>
      <c r="D1202" s="6">
        <v>98</v>
      </c>
      <c r="E1202" s="6">
        <v>24</v>
      </c>
      <c r="F1202" s="6">
        <v>67</v>
      </c>
      <c r="G1202" s="6" t="s">
        <v>10058</v>
      </c>
      <c r="H1202" s="6">
        <v>381</v>
      </c>
      <c r="I1202" s="7">
        <v>14400000</v>
      </c>
      <c r="J1202" s="6" t="s">
        <v>7048</v>
      </c>
      <c r="K1202" s="6" t="s">
        <v>17051</v>
      </c>
      <c r="L1202" s="6" t="s">
        <v>19812</v>
      </c>
      <c r="M1202" s="6">
        <v>28589</v>
      </c>
      <c r="N1202" s="6">
        <v>684</v>
      </c>
      <c r="O1202" s="6" t="s">
        <v>19813</v>
      </c>
      <c r="P1202" s="6">
        <v>0</v>
      </c>
      <c r="Q1202" s="6" t="s">
        <v>19814</v>
      </c>
      <c r="R1202" s="6" t="s">
        <v>19815</v>
      </c>
      <c r="S1202" s="6">
        <v>532</v>
      </c>
      <c r="T1202" s="6" t="s">
        <v>37</v>
      </c>
      <c r="U1202" s="6" t="s">
        <v>38</v>
      </c>
      <c r="V1202" s="6" t="s">
        <v>585</v>
      </c>
      <c r="W1202" s="7">
        <v>2500000</v>
      </c>
      <c r="X1202" s="6">
        <v>1982</v>
      </c>
      <c r="Y1202" s="6">
        <v>128</v>
      </c>
      <c r="Z1202" s="6">
        <v>4.5999999999999996</v>
      </c>
      <c r="AA1202" s="6">
        <v>2.35</v>
      </c>
      <c r="AB1202" s="6">
        <v>0</v>
      </c>
      <c r="AC1202" s="7">
        <f>Table13[[#This Row],[gross]]-Table13[[#This Row],[budget]]</f>
        <v>11900000</v>
      </c>
    </row>
    <row r="1203" spans="1:29" ht="12.75">
      <c r="A1203" s="6" t="s">
        <v>28</v>
      </c>
      <c r="B1203" s="6" t="s">
        <v>5367</v>
      </c>
      <c r="C1203" s="6">
        <v>318</v>
      </c>
      <c r="D1203" s="6">
        <v>101</v>
      </c>
      <c r="E1203" s="6">
        <v>0</v>
      </c>
      <c r="F1203" s="6">
        <v>598</v>
      </c>
      <c r="G1203" s="6" t="s">
        <v>10179</v>
      </c>
      <c r="H1203" s="6">
        <v>2000</v>
      </c>
      <c r="I1203" s="7">
        <v>47000000</v>
      </c>
      <c r="J1203" s="6" t="s">
        <v>5544</v>
      </c>
      <c r="K1203" s="6" t="s">
        <v>1734</v>
      </c>
      <c r="L1203" s="6" t="s">
        <v>12170</v>
      </c>
      <c r="M1203" s="6">
        <v>157857</v>
      </c>
      <c r="N1203" s="6">
        <v>4400</v>
      </c>
      <c r="O1203" s="6" t="s">
        <v>5545</v>
      </c>
      <c r="P1203" s="6">
        <v>0</v>
      </c>
      <c r="Q1203" s="6" t="s">
        <v>12171</v>
      </c>
      <c r="R1203" s="6" t="s">
        <v>12172</v>
      </c>
      <c r="S1203" s="6">
        <v>1191</v>
      </c>
      <c r="T1203" s="6" t="s">
        <v>37</v>
      </c>
      <c r="U1203" s="6" t="s">
        <v>38</v>
      </c>
      <c r="V1203" s="6" t="s">
        <v>585</v>
      </c>
      <c r="W1203" s="7">
        <v>300000</v>
      </c>
      <c r="X1203" s="6">
        <v>1978</v>
      </c>
      <c r="Y1203" s="6">
        <v>742</v>
      </c>
      <c r="Z1203" s="6">
        <v>7.9</v>
      </c>
      <c r="AA1203" s="6">
        <v>2.35</v>
      </c>
      <c r="AB1203" s="6">
        <v>12000</v>
      </c>
      <c r="AC1203" s="7">
        <f>Table13[[#This Row],[gross]]-Table13[[#This Row],[budget]]</f>
        <v>46700000</v>
      </c>
    </row>
    <row r="1204" spans="1:29" ht="12.75">
      <c r="A1204" s="6" t="s">
        <v>28</v>
      </c>
      <c r="B1204" s="6" t="s">
        <v>12837</v>
      </c>
      <c r="C1204" s="6">
        <v>151</v>
      </c>
      <c r="D1204" s="6">
        <v>94</v>
      </c>
      <c r="E1204" s="6">
        <v>28</v>
      </c>
      <c r="F1204" s="6">
        <v>731</v>
      </c>
      <c r="G1204" s="6" t="s">
        <v>4598</v>
      </c>
      <c r="H1204" s="6">
        <v>2000</v>
      </c>
      <c r="I1204" s="7">
        <v>30259652</v>
      </c>
      <c r="J1204" s="6" t="s">
        <v>12838</v>
      </c>
      <c r="K1204" s="6" t="s">
        <v>1734</v>
      </c>
      <c r="L1204" s="6" t="s">
        <v>12839</v>
      </c>
      <c r="M1204" s="6">
        <v>26905</v>
      </c>
      <c r="N1204" s="6">
        <v>5440</v>
      </c>
      <c r="O1204" s="6" t="s">
        <v>4144</v>
      </c>
      <c r="P1204" s="6">
        <v>5</v>
      </c>
      <c r="Q1204" s="6" t="s">
        <v>12840</v>
      </c>
      <c r="R1204" s="6" t="s">
        <v>12841</v>
      </c>
      <c r="S1204" s="6">
        <v>614</v>
      </c>
      <c r="T1204" s="6" t="s">
        <v>37</v>
      </c>
      <c r="U1204" s="6" t="s">
        <v>38</v>
      </c>
      <c r="V1204" s="6" t="s">
        <v>585</v>
      </c>
      <c r="W1204" s="7">
        <v>15000000</v>
      </c>
      <c r="X1204" s="6">
        <v>2002</v>
      </c>
      <c r="Y1204" s="6">
        <v>864</v>
      </c>
      <c r="Z1204" s="6">
        <v>4.0999999999999996</v>
      </c>
      <c r="AA1204" s="6">
        <v>2.35</v>
      </c>
      <c r="AB1204" s="6">
        <v>0</v>
      </c>
      <c r="AC1204" s="7">
        <f>Table13[[#This Row],[gross]]-Table13[[#This Row],[budget]]</f>
        <v>15259652</v>
      </c>
    </row>
    <row r="1205" spans="1:29" ht="12.75">
      <c r="A1205" s="6" t="s">
        <v>28</v>
      </c>
      <c r="B1205" s="6" t="s">
        <v>17712</v>
      </c>
      <c r="C1205" s="6">
        <v>123</v>
      </c>
      <c r="D1205" s="6">
        <v>93</v>
      </c>
      <c r="E1205" s="6">
        <v>13</v>
      </c>
      <c r="F1205" s="6">
        <v>141</v>
      </c>
      <c r="G1205" s="6" t="s">
        <v>17713</v>
      </c>
      <c r="H1205" s="6">
        <v>742</v>
      </c>
      <c r="I1205" s="7">
        <v>15126948</v>
      </c>
      <c r="J1205" s="6" t="s">
        <v>5544</v>
      </c>
      <c r="K1205" s="6" t="s">
        <v>10179</v>
      </c>
      <c r="L1205" s="6" t="s">
        <v>17714</v>
      </c>
      <c r="M1205" s="6">
        <v>20815</v>
      </c>
      <c r="N1205" s="6">
        <v>1227</v>
      </c>
      <c r="O1205" s="6" t="s">
        <v>12881</v>
      </c>
      <c r="P1205" s="6">
        <v>0</v>
      </c>
      <c r="Q1205" s="6" t="s">
        <v>17715</v>
      </c>
      <c r="R1205" s="6" t="s">
        <v>17716</v>
      </c>
      <c r="S1205" s="6">
        <v>335</v>
      </c>
      <c r="T1205" s="6" t="s">
        <v>37</v>
      </c>
      <c r="U1205" s="6" t="s">
        <v>38</v>
      </c>
      <c r="V1205" s="6" t="s">
        <v>585</v>
      </c>
      <c r="W1205" s="7">
        <v>5000000</v>
      </c>
      <c r="X1205" s="6">
        <v>1995</v>
      </c>
      <c r="Y1205" s="6">
        <v>152</v>
      </c>
      <c r="Z1205" s="6">
        <v>4.9000000000000004</v>
      </c>
      <c r="AA1205" s="6">
        <v>1.85</v>
      </c>
      <c r="AB1205" s="6">
        <v>0</v>
      </c>
      <c r="AC1205" s="7">
        <f>Table13[[#This Row],[gross]]-Table13[[#This Row],[budget]]</f>
        <v>10126948</v>
      </c>
    </row>
    <row r="1206" spans="1:29" ht="12.75">
      <c r="A1206" s="6" t="s">
        <v>28</v>
      </c>
      <c r="B1206" s="6" t="s">
        <v>10959</v>
      </c>
      <c r="C1206" s="6">
        <v>129</v>
      </c>
      <c r="D1206" s="6">
        <v>92</v>
      </c>
      <c r="E1206" s="6">
        <v>26</v>
      </c>
      <c r="F1206" s="6">
        <v>611</v>
      </c>
      <c r="G1206" s="6" t="s">
        <v>479</v>
      </c>
      <c r="H1206" s="6">
        <v>1000</v>
      </c>
      <c r="I1206" s="7">
        <v>4881867</v>
      </c>
      <c r="J1206" s="6" t="s">
        <v>6419</v>
      </c>
      <c r="K1206" s="6" t="s">
        <v>813</v>
      </c>
      <c r="L1206" s="6" t="s">
        <v>15723</v>
      </c>
      <c r="M1206" s="6">
        <v>15200</v>
      </c>
      <c r="N1206" s="6">
        <v>3767</v>
      </c>
      <c r="O1206" s="6" t="s">
        <v>10142</v>
      </c>
      <c r="P1206" s="6">
        <v>1</v>
      </c>
      <c r="Q1206" s="6" t="s">
        <v>15724</v>
      </c>
      <c r="R1206" s="6" t="s">
        <v>15725</v>
      </c>
      <c r="S1206" s="6">
        <v>76</v>
      </c>
      <c r="T1206" s="6" t="s">
        <v>37</v>
      </c>
      <c r="U1206" s="6" t="s">
        <v>38</v>
      </c>
      <c r="V1206" s="6" t="s">
        <v>585</v>
      </c>
      <c r="W1206" s="7">
        <v>9000000</v>
      </c>
      <c r="X1206" s="6">
        <v>2008</v>
      </c>
      <c r="Y1206" s="6">
        <v>1000</v>
      </c>
      <c r="Z1206" s="6">
        <v>6.4</v>
      </c>
      <c r="AA1206" s="6">
        <v>1.85</v>
      </c>
      <c r="AB1206" s="6">
        <v>1000</v>
      </c>
      <c r="AC1206" s="7">
        <f>Table13[[#This Row],[gross]]-Table13[[#This Row],[budget]]</f>
        <v>-4118133</v>
      </c>
    </row>
    <row r="1207" spans="1:29" ht="12.75">
      <c r="A1207" s="6" t="s">
        <v>28</v>
      </c>
      <c r="B1207" s="6" t="s">
        <v>857</v>
      </c>
      <c r="C1207" s="6">
        <v>85</v>
      </c>
      <c r="D1207" s="6">
        <v>150</v>
      </c>
      <c r="E1207" s="6">
        <v>0</v>
      </c>
      <c r="F1207" s="6">
        <v>401</v>
      </c>
      <c r="G1207" s="6" t="s">
        <v>764</v>
      </c>
      <c r="H1207" s="6">
        <v>597</v>
      </c>
      <c r="I1207" s="7">
        <v>4414535</v>
      </c>
      <c r="J1207" s="6" t="s">
        <v>3409</v>
      </c>
      <c r="K1207" s="6" t="s">
        <v>11990</v>
      </c>
      <c r="L1207" s="6" t="s">
        <v>11991</v>
      </c>
      <c r="M1207" s="6">
        <v>30618</v>
      </c>
      <c r="N1207" s="6">
        <v>1645</v>
      </c>
      <c r="O1207" s="6" t="s">
        <v>9675</v>
      </c>
      <c r="P1207" s="6">
        <v>0</v>
      </c>
      <c r="Q1207" s="6" t="s">
        <v>11992</v>
      </c>
      <c r="R1207" s="6" t="s">
        <v>11993</v>
      </c>
      <c r="S1207" s="6">
        <v>224</v>
      </c>
      <c r="T1207" s="6" t="s">
        <v>37</v>
      </c>
      <c r="U1207" s="6" t="s">
        <v>56</v>
      </c>
      <c r="V1207" s="6" t="s">
        <v>39</v>
      </c>
      <c r="W1207" s="7">
        <v>18000000</v>
      </c>
      <c r="X1207" s="6">
        <v>1996</v>
      </c>
      <c r="Y1207" s="6">
        <v>591</v>
      </c>
      <c r="Z1207" s="6">
        <v>7.8</v>
      </c>
      <c r="AA1207" s="6">
        <v>2.2000000000000002</v>
      </c>
      <c r="AB1207" s="6">
        <v>0</v>
      </c>
      <c r="AC1207" s="7">
        <f>Table13[[#This Row],[gross]]-Table13[[#This Row],[budget]]</f>
        <v>-13585465</v>
      </c>
    </row>
    <row r="1208" spans="1:29" ht="12.75">
      <c r="A1208" s="6" t="s">
        <v>28</v>
      </c>
      <c r="B1208" s="6" t="s">
        <v>225</v>
      </c>
      <c r="C1208" s="6">
        <v>318</v>
      </c>
      <c r="D1208" s="6">
        <v>102</v>
      </c>
      <c r="E1208" s="6">
        <v>532</v>
      </c>
      <c r="F1208" s="6">
        <v>979</v>
      </c>
      <c r="G1208" s="6" t="s">
        <v>776</v>
      </c>
      <c r="H1208" s="6">
        <v>10000</v>
      </c>
      <c r="I1208" s="7">
        <v>227946274</v>
      </c>
      <c r="J1208" s="6" t="s">
        <v>777</v>
      </c>
      <c r="K1208" s="6" t="s">
        <v>166</v>
      </c>
      <c r="L1208" s="6" t="s">
        <v>778</v>
      </c>
      <c r="M1208" s="6">
        <v>343648</v>
      </c>
      <c r="N1208" s="6">
        <v>21584</v>
      </c>
      <c r="O1208" s="6" t="s">
        <v>359</v>
      </c>
      <c r="P1208" s="6">
        <v>0</v>
      </c>
      <c r="Q1208" s="6" t="s">
        <v>779</v>
      </c>
      <c r="R1208" s="6" t="s">
        <v>780</v>
      </c>
      <c r="S1208" s="6">
        <v>590</v>
      </c>
      <c r="T1208" s="6" t="s">
        <v>37</v>
      </c>
      <c r="U1208" s="6" t="s">
        <v>38</v>
      </c>
      <c r="V1208" s="6" t="s">
        <v>39</v>
      </c>
      <c r="W1208" s="7">
        <v>150000000</v>
      </c>
      <c r="X1208" s="6">
        <v>2008</v>
      </c>
      <c r="Y1208" s="6">
        <v>9000</v>
      </c>
      <c r="Z1208" s="6">
        <v>6.4</v>
      </c>
      <c r="AA1208" s="6">
        <v>2.35</v>
      </c>
      <c r="AB1208" s="6">
        <v>0</v>
      </c>
      <c r="AC1208" s="7">
        <f>Table13[[#This Row],[gross]]-Table13[[#This Row],[budget]]</f>
        <v>77946274</v>
      </c>
    </row>
    <row r="1209" spans="1:29" ht="12.75">
      <c r="A1209" s="6" t="s">
        <v>28</v>
      </c>
      <c r="B1209" s="6" t="s">
        <v>6578</v>
      </c>
      <c r="C1209" s="6">
        <v>82</v>
      </c>
      <c r="D1209" s="6">
        <v>94</v>
      </c>
      <c r="E1209" s="6">
        <v>0</v>
      </c>
      <c r="F1209" s="6">
        <v>235</v>
      </c>
      <c r="G1209" s="6" t="s">
        <v>1068</v>
      </c>
      <c r="H1209" s="6">
        <v>374</v>
      </c>
      <c r="I1209" s="7">
        <v>36037909</v>
      </c>
      <c r="J1209" s="6" t="s">
        <v>2527</v>
      </c>
      <c r="K1209" s="6" t="s">
        <v>3083</v>
      </c>
      <c r="L1209" s="6" t="s">
        <v>6579</v>
      </c>
      <c r="M1209" s="6">
        <v>10132</v>
      </c>
      <c r="N1209" s="6">
        <v>1238</v>
      </c>
      <c r="O1209" s="6" t="s">
        <v>6580</v>
      </c>
      <c r="P1209" s="6">
        <v>3</v>
      </c>
      <c r="Q1209" s="6" t="s">
        <v>6581</v>
      </c>
      <c r="R1209" s="6" t="s">
        <v>6582</v>
      </c>
      <c r="S1209" s="6">
        <v>130</v>
      </c>
      <c r="T1209" s="6" t="s">
        <v>37</v>
      </c>
      <c r="U1209" s="6" t="s">
        <v>767</v>
      </c>
      <c r="V1209" s="6" t="s">
        <v>39</v>
      </c>
      <c r="W1209" s="7">
        <v>60000000</v>
      </c>
      <c r="X1209" s="6">
        <v>2000</v>
      </c>
      <c r="Y1209" s="6">
        <v>258</v>
      </c>
      <c r="Z1209" s="6">
        <v>4.7</v>
      </c>
      <c r="AA1209" s="6">
        <v>1.85</v>
      </c>
      <c r="AB1209" s="6">
        <v>390</v>
      </c>
      <c r="AC1209" s="7">
        <f>Table13[[#This Row],[gross]]-Table13[[#This Row],[budget]]</f>
        <v>-23962091</v>
      </c>
    </row>
    <row r="1210" spans="1:29" ht="12.75">
      <c r="A1210" s="6" t="s">
        <v>28</v>
      </c>
      <c r="B1210" s="6" t="s">
        <v>940</v>
      </c>
      <c r="C1210" s="6">
        <v>417</v>
      </c>
      <c r="D1210" s="6">
        <v>111</v>
      </c>
      <c r="E1210" s="6">
        <v>456</v>
      </c>
      <c r="F1210" s="6">
        <v>21</v>
      </c>
      <c r="G1210" s="6" t="s">
        <v>8401</v>
      </c>
      <c r="H1210" s="6">
        <v>157</v>
      </c>
      <c r="I1210" s="7">
        <v>40247512</v>
      </c>
      <c r="J1210" s="6" t="s">
        <v>923</v>
      </c>
      <c r="K1210" s="6" t="s">
        <v>8402</v>
      </c>
      <c r="L1210" s="6" t="s">
        <v>8403</v>
      </c>
      <c r="M1210" s="6">
        <v>159198</v>
      </c>
      <c r="N1210" s="6">
        <v>257</v>
      </c>
      <c r="O1210" s="6" t="s">
        <v>8404</v>
      </c>
      <c r="P1210" s="6">
        <v>0</v>
      </c>
      <c r="Q1210" s="6" t="s">
        <v>8405</v>
      </c>
      <c r="R1210" s="6" t="s">
        <v>8406</v>
      </c>
      <c r="S1210" s="6">
        <v>438</v>
      </c>
      <c r="T1210" s="6" t="s">
        <v>37</v>
      </c>
      <c r="U1210" s="6" t="s">
        <v>38</v>
      </c>
      <c r="V1210" s="6" t="s">
        <v>39</v>
      </c>
      <c r="W1210" s="7">
        <v>30000000</v>
      </c>
      <c r="X1210" s="6">
        <v>2011</v>
      </c>
      <c r="Y1210" s="6">
        <v>33</v>
      </c>
      <c r="Z1210" s="6">
        <v>6.8</v>
      </c>
      <c r="AA1210" s="6">
        <v>2.35</v>
      </c>
      <c r="AB1210" s="6">
        <v>38000</v>
      </c>
      <c r="AC1210" s="7">
        <f>Table13[[#This Row],[gross]]-Table13[[#This Row],[budget]]</f>
        <v>10247512</v>
      </c>
    </row>
    <row r="1211" spans="1:29" ht="12.75">
      <c r="A1211" s="6" t="s">
        <v>28</v>
      </c>
      <c r="B1211" s="6" t="s">
        <v>1679</v>
      </c>
      <c r="C1211" s="6">
        <v>131</v>
      </c>
      <c r="D1211" s="6">
        <v>102</v>
      </c>
      <c r="E1211" s="6">
        <v>23</v>
      </c>
      <c r="F1211" s="6">
        <v>635</v>
      </c>
      <c r="G1211" s="6" t="s">
        <v>1759</v>
      </c>
      <c r="H1211" s="6">
        <v>1000</v>
      </c>
      <c r="I1211" s="7">
        <v>79566871</v>
      </c>
      <c r="J1211" s="6" t="s">
        <v>8170</v>
      </c>
      <c r="K1211" s="6" t="s">
        <v>6970</v>
      </c>
      <c r="L1211" s="6" t="s">
        <v>8171</v>
      </c>
      <c r="M1211" s="6">
        <v>31760</v>
      </c>
      <c r="N1211" s="6">
        <v>4516</v>
      </c>
      <c r="O1211" s="6" t="s">
        <v>1612</v>
      </c>
      <c r="P1211" s="6">
        <v>2</v>
      </c>
      <c r="Q1211" s="6" t="s">
        <v>8172</v>
      </c>
      <c r="R1211" s="6" t="s">
        <v>8173</v>
      </c>
      <c r="S1211" s="6">
        <v>140</v>
      </c>
      <c r="T1211" s="6" t="s">
        <v>37</v>
      </c>
      <c r="U1211" s="6" t="s">
        <v>38</v>
      </c>
      <c r="V1211" s="6" t="s">
        <v>277</v>
      </c>
      <c r="W1211" s="7">
        <v>30000000</v>
      </c>
      <c r="X1211" s="6">
        <v>2009</v>
      </c>
      <c r="Y1211" s="6">
        <v>1000</v>
      </c>
      <c r="Z1211" s="6">
        <v>4.2</v>
      </c>
      <c r="AA1211" s="6">
        <v>1.85</v>
      </c>
      <c r="AB1211" s="6">
        <v>0</v>
      </c>
      <c r="AC1211" s="7">
        <f>Table13[[#This Row],[gross]]-Table13[[#This Row],[budget]]</f>
        <v>49566871</v>
      </c>
    </row>
    <row r="1212" spans="1:29" ht="12.75">
      <c r="A1212" s="6" t="s">
        <v>28</v>
      </c>
      <c r="B1212" s="6" t="s">
        <v>5338</v>
      </c>
      <c r="C1212" s="6">
        <v>209</v>
      </c>
      <c r="D1212" s="6">
        <v>131</v>
      </c>
      <c r="E1212" s="6">
        <v>73</v>
      </c>
      <c r="F1212" s="6">
        <v>163</v>
      </c>
      <c r="G1212" s="6" t="s">
        <v>5339</v>
      </c>
      <c r="H1212" s="6">
        <v>879</v>
      </c>
      <c r="I1212" s="7">
        <v>27667947</v>
      </c>
      <c r="J1212" s="6" t="s">
        <v>2125</v>
      </c>
      <c r="K1212" s="6" t="s">
        <v>2412</v>
      </c>
      <c r="L1212" s="6" t="s">
        <v>5340</v>
      </c>
      <c r="M1212" s="6">
        <v>86374</v>
      </c>
      <c r="N1212" s="6">
        <v>1344</v>
      </c>
      <c r="O1212" s="6" t="s">
        <v>5341</v>
      </c>
      <c r="P1212" s="6">
        <v>0</v>
      </c>
      <c r="Q1212" s="6" t="s">
        <v>5342</v>
      </c>
      <c r="R1212" s="6" t="s">
        <v>5343</v>
      </c>
      <c r="S1212" s="6">
        <v>392</v>
      </c>
      <c r="T1212" s="6" t="s">
        <v>37</v>
      </c>
      <c r="U1212" s="6" t="s">
        <v>56</v>
      </c>
      <c r="V1212" s="6" t="s">
        <v>585</v>
      </c>
      <c r="W1212" s="7">
        <v>50000000</v>
      </c>
      <c r="X1212" s="6">
        <v>2007</v>
      </c>
      <c r="Y1212" s="6">
        <v>184</v>
      </c>
      <c r="Z1212" s="6">
        <v>6.2</v>
      </c>
      <c r="AA1212" s="6">
        <v>2.35</v>
      </c>
      <c r="AB1212" s="6">
        <v>3000</v>
      </c>
      <c r="AC1212" s="7">
        <f>Table13[[#This Row],[gross]]-Table13[[#This Row],[budget]]</f>
        <v>-22332053</v>
      </c>
    </row>
    <row r="1213" spans="1:29" ht="12.75">
      <c r="A1213" s="6" t="s">
        <v>28</v>
      </c>
      <c r="B1213" s="6" t="s">
        <v>5170</v>
      </c>
      <c r="C1213" s="6">
        <v>349</v>
      </c>
      <c r="D1213" s="6">
        <v>98</v>
      </c>
      <c r="E1213" s="6">
        <v>75</v>
      </c>
      <c r="F1213" s="6">
        <v>467</v>
      </c>
      <c r="G1213" s="6" t="s">
        <v>5171</v>
      </c>
      <c r="H1213" s="6">
        <v>10000</v>
      </c>
      <c r="I1213" s="7">
        <v>55682070</v>
      </c>
      <c r="J1213" s="6" t="s">
        <v>3458</v>
      </c>
      <c r="K1213" s="6" t="s">
        <v>887</v>
      </c>
      <c r="L1213" s="6" t="s">
        <v>5172</v>
      </c>
      <c r="M1213" s="6">
        <v>159868</v>
      </c>
      <c r="N1213" s="6">
        <v>11946</v>
      </c>
      <c r="O1213" s="6" t="s">
        <v>1866</v>
      </c>
      <c r="P1213" s="6">
        <v>2</v>
      </c>
      <c r="Q1213" s="6" t="s">
        <v>5173</v>
      </c>
      <c r="R1213" s="6" t="s">
        <v>5174</v>
      </c>
      <c r="S1213" s="6">
        <v>304</v>
      </c>
      <c r="T1213" s="6" t="s">
        <v>37</v>
      </c>
      <c r="U1213" s="6" t="s">
        <v>767</v>
      </c>
      <c r="V1213" s="6" t="s">
        <v>585</v>
      </c>
      <c r="W1213" s="7">
        <v>50000000</v>
      </c>
      <c r="X1213" s="6">
        <v>2013</v>
      </c>
      <c r="Y1213" s="6">
        <v>520</v>
      </c>
      <c r="Z1213" s="6">
        <v>6.1</v>
      </c>
      <c r="AA1213" s="6">
        <v>2.35</v>
      </c>
      <c r="AB1213" s="6">
        <v>45000</v>
      </c>
      <c r="AC1213" s="7">
        <f>Table13[[#This Row],[gross]]-Table13[[#This Row],[budget]]</f>
        <v>5682070</v>
      </c>
    </row>
    <row r="1214" spans="1:29" ht="12.75">
      <c r="A1214" s="6" t="s">
        <v>28</v>
      </c>
      <c r="B1214" s="6" t="s">
        <v>5643</v>
      </c>
      <c r="C1214" s="6">
        <v>93</v>
      </c>
      <c r="D1214" s="6">
        <v>75</v>
      </c>
      <c r="E1214" s="6">
        <v>0</v>
      </c>
      <c r="F1214" s="6">
        <v>677</v>
      </c>
      <c r="G1214" s="6" t="s">
        <v>3300</v>
      </c>
      <c r="H1214" s="6">
        <v>4000</v>
      </c>
      <c r="I1214" s="7">
        <v>15519841</v>
      </c>
      <c r="J1214" s="6" t="s">
        <v>271</v>
      </c>
      <c r="K1214" s="6" t="s">
        <v>2477</v>
      </c>
      <c r="L1214" s="6" t="s">
        <v>5644</v>
      </c>
      <c r="M1214" s="6">
        <v>8693</v>
      </c>
      <c r="N1214" s="6">
        <v>6863</v>
      </c>
      <c r="O1214" s="6" t="s">
        <v>4983</v>
      </c>
      <c r="P1214" s="6">
        <v>3</v>
      </c>
      <c r="Q1214" s="6" t="s">
        <v>5645</v>
      </c>
      <c r="R1214" s="6" t="s">
        <v>5646</v>
      </c>
      <c r="S1214" s="6">
        <v>71</v>
      </c>
      <c r="T1214" s="6" t="s">
        <v>37</v>
      </c>
      <c r="U1214" s="6" t="s">
        <v>38</v>
      </c>
      <c r="V1214" s="6" t="s">
        <v>95</v>
      </c>
      <c r="W1214" s="7">
        <v>47000000</v>
      </c>
      <c r="X1214" s="6">
        <v>2006</v>
      </c>
      <c r="Y1214" s="6">
        <v>769</v>
      </c>
      <c r="Z1214" s="6">
        <v>4.5</v>
      </c>
      <c r="AA1214" s="6">
        <v>1.85</v>
      </c>
      <c r="AB1214" s="6">
        <v>261</v>
      </c>
      <c r="AC1214" s="7">
        <f>Table13[[#This Row],[gross]]-Table13[[#This Row],[budget]]</f>
        <v>-31480159</v>
      </c>
    </row>
    <row r="1215" spans="1:29" ht="12.75">
      <c r="A1215" s="6" t="s">
        <v>28</v>
      </c>
      <c r="B1215" s="6" t="s">
        <v>18296</v>
      </c>
      <c r="C1215" s="6">
        <v>148</v>
      </c>
      <c r="D1215" s="6">
        <v>134</v>
      </c>
      <c r="E1215" s="6">
        <v>377</v>
      </c>
      <c r="F1215" s="6">
        <v>812</v>
      </c>
      <c r="G1215" s="6" t="s">
        <v>1956</v>
      </c>
      <c r="H1215" s="6">
        <v>22000</v>
      </c>
      <c r="I1215" s="7">
        <v>3000000</v>
      </c>
      <c r="J1215" s="6" t="s">
        <v>2527</v>
      </c>
      <c r="K1215" s="6" t="s">
        <v>697</v>
      </c>
      <c r="L1215" s="6" t="s">
        <v>19422</v>
      </c>
      <c r="M1215" s="6">
        <v>55329</v>
      </c>
      <c r="N1215" s="6">
        <v>36859</v>
      </c>
      <c r="O1215" s="6" t="s">
        <v>4639</v>
      </c>
      <c r="P1215" s="6">
        <v>9</v>
      </c>
      <c r="Q1215" s="6" t="s">
        <v>19423</v>
      </c>
      <c r="R1215" s="6" t="s">
        <v>19424</v>
      </c>
      <c r="S1215" s="6">
        <v>499</v>
      </c>
      <c r="T1215" s="6" t="s">
        <v>37</v>
      </c>
      <c r="U1215" s="6" t="s">
        <v>38</v>
      </c>
      <c r="W1215" s="7">
        <v>3000000</v>
      </c>
      <c r="X1215" s="6">
        <v>1998</v>
      </c>
      <c r="Y1215" s="6">
        <v>11000</v>
      </c>
      <c r="Z1215" s="6">
        <v>7.8</v>
      </c>
      <c r="AA1215" s="6">
        <v>1.85</v>
      </c>
      <c r="AB1215" s="6">
        <v>0</v>
      </c>
      <c r="AC1215" s="7">
        <f>Table13[[#This Row],[gross]]-Table13[[#This Row],[budget]]</f>
        <v>0</v>
      </c>
    </row>
    <row r="1216" spans="1:29" ht="12.75">
      <c r="A1216" s="6" t="s">
        <v>28</v>
      </c>
      <c r="B1216" s="6" t="s">
        <v>22596</v>
      </c>
      <c r="C1216" s="6">
        <v>65</v>
      </c>
      <c r="D1216" s="6">
        <v>82</v>
      </c>
      <c r="E1216" s="6">
        <v>217</v>
      </c>
      <c r="F1216" s="6">
        <v>442</v>
      </c>
      <c r="G1216" s="6" t="s">
        <v>21809</v>
      </c>
      <c r="H1216" s="6">
        <v>10000</v>
      </c>
      <c r="I1216" s="7">
        <v>30084</v>
      </c>
      <c r="J1216" s="6" t="s">
        <v>2527</v>
      </c>
      <c r="K1216" s="6" t="s">
        <v>2456</v>
      </c>
      <c r="L1216" s="6" t="s">
        <v>23816</v>
      </c>
      <c r="M1216" s="6">
        <v>5507</v>
      </c>
      <c r="N1216" s="6">
        <v>11642</v>
      </c>
      <c r="O1216" s="6" t="s">
        <v>11480</v>
      </c>
      <c r="P1216" s="6">
        <v>3</v>
      </c>
      <c r="Q1216" s="6" t="s">
        <v>23817</v>
      </c>
      <c r="R1216" s="6" t="s">
        <v>23818</v>
      </c>
      <c r="S1216" s="6">
        <v>23</v>
      </c>
      <c r="T1216" s="6" t="s">
        <v>37</v>
      </c>
      <c r="U1216" s="6" t="s">
        <v>38</v>
      </c>
      <c r="V1216" s="6" t="s">
        <v>585</v>
      </c>
      <c r="W1216" s="7">
        <v>70000</v>
      </c>
      <c r="X1216" s="6">
        <v>2014</v>
      </c>
      <c r="Y1216" s="6">
        <v>969</v>
      </c>
      <c r="Z1216" s="6">
        <v>5.6</v>
      </c>
      <c r="AA1216" s="6">
        <v>1.85</v>
      </c>
      <c r="AB1216" s="6">
        <v>812</v>
      </c>
      <c r="AC1216" s="7">
        <f>Table13[[#This Row],[gross]]-Table13[[#This Row],[budget]]</f>
        <v>-39916</v>
      </c>
    </row>
    <row r="1217" spans="1:29" ht="12.75">
      <c r="A1217" s="6" t="s">
        <v>28</v>
      </c>
      <c r="B1217" s="6" t="s">
        <v>845</v>
      </c>
      <c r="C1217" s="6">
        <v>156</v>
      </c>
      <c r="D1217" s="6">
        <v>100</v>
      </c>
      <c r="E1217" s="6">
        <v>750</v>
      </c>
      <c r="F1217" s="6">
        <v>988</v>
      </c>
      <c r="G1217" s="6" t="s">
        <v>340</v>
      </c>
      <c r="H1217" s="6">
        <v>49000</v>
      </c>
      <c r="I1217" s="7">
        <v>63992328</v>
      </c>
      <c r="J1217" s="6" t="s">
        <v>1110</v>
      </c>
      <c r="K1217" s="6" t="s">
        <v>811</v>
      </c>
      <c r="L1217" s="6" t="s">
        <v>1111</v>
      </c>
      <c r="M1217" s="6">
        <v>32399</v>
      </c>
      <c r="N1217" s="6">
        <v>62644</v>
      </c>
      <c r="O1217" s="6" t="s">
        <v>329</v>
      </c>
      <c r="P1217" s="6">
        <v>0</v>
      </c>
      <c r="Q1217" s="6" t="s">
        <v>1112</v>
      </c>
      <c r="R1217" s="6" t="s">
        <v>1113</v>
      </c>
      <c r="S1217" s="6">
        <v>79</v>
      </c>
      <c r="T1217" s="6" t="s">
        <v>37</v>
      </c>
      <c r="U1217" s="6" t="s">
        <v>370</v>
      </c>
      <c r="V1217" s="6" t="s">
        <v>95</v>
      </c>
      <c r="W1217" s="7">
        <v>135000000</v>
      </c>
      <c r="X1217" s="6">
        <v>2011</v>
      </c>
      <c r="Y1217" s="6">
        <v>11000</v>
      </c>
      <c r="Z1217" s="6">
        <v>5.9</v>
      </c>
      <c r="AA1217" s="6">
        <v>2.35</v>
      </c>
      <c r="AB1217" s="6">
        <v>0</v>
      </c>
      <c r="AC1217" s="7">
        <f>Table13[[#This Row],[gross]]-Table13[[#This Row],[budget]]</f>
        <v>-71007672</v>
      </c>
    </row>
    <row r="1218" spans="1:29" ht="12.75">
      <c r="A1218" s="6" t="s">
        <v>28</v>
      </c>
      <c r="B1218" s="6" t="s">
        <v>845</v>
      </c>
      <c r="C1218" s="6">
        <v>206</v>
      </c>
      <c r="D1218" s="6">
        <v>108</v>
      </c>
      <c r="E1218" s="6">
        <v>750</v>
      </c>
      <c r="F1218" s="6">
        <v>971</v>
      </c>
      <c r="G1218" s="6" t="s">
        <v>263</v>
      </c>
      <c r="H1218" s="6">
        <v>49000</v>
      </c>
      <c r="I1218" s="7">
        <v>197992827</v>
      </c>
      <c r="J1218" s="6" t="s">
        <v>2313</v>
      </c>
      <c r="K1218" s="6" t="s">
        <v>811</v>
      </c>
      <c r="L1218" s="6" t="s">
        <v>2314</v>
      </c>
      <c r="M1218" s="6">
        <v>132501</v>
      </c>
      <c r="N1218" s="6">
        <v>70996</v>
      </c>
      <c r="O1218" s="6" t="s">
        <v>2315</v>
      </c>
      <c r="P1218" s="6">
        <v>0</v>
      </c>
      <c r="Q1218" s="6" t="s">
        <v>2316</v>
      </c>
      <c r="R1218" s="6" t="s">
        <v>2317</v>
      </c>
      <c r="S1218" s="6">
        <v>548</v>
      </c>
      <c r="T1218" s="6" t="s">
        <v>37</v>
      </c>
      <c r="U1218" s="6" t="s">
        <v>38</v>
      </c>
      <c r="V1218" s="6" t="s">
        <v>95</v>
      </c>
      <c r="W1218" s="7">
        <v>100000000</v>
      </c>
      <c r="X1218" s="6">
        <v>2006</v>
      </c>
      <c r="Y1218" s="6">
        <v>20000</v>
      </c>
      <c r="Z1218" s="6">
        <v>6.5</v>
      </c>
      <c r="AA1218" s="6">
        <v>2.35</v>
      </c>
      <c r="AB1218" s="6">
        <v>0</v>
      </c>
      <c r="AC1218" s="7">
        <f>Table13[[#This Row],[gross]]-Table13[[#This Row],[budget]]</f>
        <v>97992827</v>
      </c>
    </row>
    <row r="1219" spans="1:29" ht="12.75">
      <c r="A1219" s="6" t="s">
        <v>28</v>
      </c>
      <c r="B1219" s="6" t="s">
        <v>2178</v>
      </c>
      <c r="C1219" s="6">
        <v>77</v>
      </c>
      <c r="D1219" s="6">
        <v>92</v>
      </c>
      <c r="E1219" s="6">
        <v>221</v>
      </c>
      <c r="F1219" s="6">
        <v>491</v>
      </c>
      <c r="G1219" s="6" t="s">
        <v>2182</v>
      </c>
      <c r="H1219" s="6">
        <v>11000</v>
      </c>
      <c r="I1219" s="7">
        <v>38624000</v>
      </c>
      <c r="J1219" s="6" t="s">
        <v>3913</v>
      </c>
      <c r="K1219" s="6" t="s">
        <v>2180</v>
      </c>
      <c r="L1219" s="6" t="s">
        <v>14831</v>
      </c>
      <c r="M1219" s="6">
        <v>156143</v>
      </c>
      <c r="N1219" s="6">
        <v>13162</v>
      </c>
      <c r="O1219" s="6" t="s">
        <v>14832</v>
      </c>
      <c r="P1219" s="6">
        <v>1</v>
      </c>
      <c r="Q1219" s="6" t="s">
        <v>14833</v>
      </c>
      <c r="R1219" s="6" t="s">
        <v>14834</v>
      </c>
      <c r="S1219" s="6">
        <v>289</v>
      </c>
      <c r="T1219" s="6" t="s">
        <v>37</v>
      </c>
      <c r="U1219" s="6" t="s">
        <v>38</v>
      </c>
      <c r="V1219" s="6" t="s">
        <v>39</v>
      </c>
      <c r="W1219" s="7">
        <v>12000000</v>
      </c>
      <c r="X1219" s="6">
        <v>1996</v>
      </c>
      <c r="Y1219" s="6">
        <v>503</v>
      </c>
      <c r="Z1219" s="6">
        <v>7</v>
      </c>
      <c r="AA1219" s="6">
        <v>1.85</v>
      </c>
      <c r="AB1219" s="6">
        <v>0</v>
      </c>
      <c r="AC1219" s="7">
        <f>Table13[[#This Row],[gross]]-Table13[[#This Row],[budget]]</f>
        <v>26624000</v>
      </c>
    </row>
    <row r="1220" spans="1:29" ht="12.75">
      <c r="A1220" s="6" t="s">
        <v>28</v>
      </c>
      <c r="B1220" s="6" t="s">
        <v>20790</v>
      </c>
      <c r="C1220" s="6">
        <v>77</v>
      </c>
      <c r="D1220" s="6">
        <v>98</v>
      </c>
      <c r="E1220" s="6">
        <v>3</v>
      </c>
      <c r="F1220" s="6">
        <v>327</v>
      </c>
      <c r="G1220" s="6" t="s">
        <v>7944</v>
      </c>
      <c r="H1220" s="6">
        <v>349</v>
      </c>
      <c r="I1220" s="7">
        <v>1943649</v>
      </c>
      <c r="J1220" s="6" t="s">
        <v>4262</v>
      </c>
      <c r="K1220" s="6" t="s">
        <v>20791</v>
      </c>
      <c r="L1220" s="6" t="s">
        <v>20792</v>
      </c>
      <c r="M1220" s="6">
        <v>8697</v>
      </c>
      <c r="N1220" s="6">
        <v>2095</v>
      </c>
      <c r="O1220" s="6" t="s">
        <v>2956</v>
      </c>
      <c r="P1220" s="6">
        <v>3</v>
      </c>
      <c r="Q1220" s="6" t="s">
        <v>20793</v>
      </c>
      <c r="R1220" s="6" t="s">
        <v>20794</v>
      </c>
      <c r="S1220" s="6">
        <v>122</v>
      </c>
      <c r="T1220" s="6" t="s">
        <v>37</v>
      </c>
      <c r="U1220" s="6" t="s">
        <v>38</v>
      </c>
      <c r="V1220" s="6" t="s">
        <v>39</v>
      </c>
      <c r="W1220" s="7">
        <v>1700000</v>
      </c>
      <c r="X1220" s="6">
        <v>1999</v>
      </c>
      <c r="Y1220" s="6">
        <v>347</v>
      </c>
      <c r="Z1220" s="6">
        <v>6.3</v>
      </c>
      <c r="AA1220" s="6">
        <v>1.85</v>
      </c>
      <c r="AB1220" s="6">
        <v>374</v>
      </c>
      <c r="AC1220" s="7">
        <f>Table13[[#This Row],[gross]]-Table13[[#This Row],[budget]]</f>
        <v>243649</v>
      </c>
    </row>
    <row r="1221" spans="1:29" ht="12.75">
      <c r="A1221" s="6" t="s">
        <v>28</v>
      </c>
      <c r="B1221" s="6" t="s">
        <v>3541</v>
      </c>
      <c r="C1221" s="6">
        <v>231</v>
      </c>
      <c r="D1221" s="6">
        <v>104</v>
      </c>
      <c r="E1221" s="6">
        <v>171</v>
      </c>
      <c r="F1221" s="6">
        <v>0</v>
      </c>
      <c r="G1221" s="6" t="s">
        <v>22061</v>
      </c>
      <c r="H1221" s="6">
        <v>109</v>
      </c>
      <c r="I1221" s="7">
        <v>1007962</v>
      </c>
      <c r="J1221" s="6" t="s">
        <v>2125</v>
      </c>
      <c r="K1221" s="6" t="s">
        <v>22062</v>
      </c>
      <c r="L1221" s="6" t="s">
        <v>22063</v>
      </c>
      <c r="M1221" s="6">
        <v>131969</v>
      </c>
      <c r="N1221" s="6">
        <v>117</v>
      </c>
      <c r="O1221" s="6" t="s">
        <v>22064</v>
      </c>
      <c r="P1221" s="6">
        <v>0</v>
      </c>
      <c r="Q1221" s="6" t="s">
        <v>22065</v>
      </c>
      <c r="R1221" s="6" t="s">
        <v>22066</v>
      </c>
      <c r="S1221" s="6">
        <v>651</v>
      </c>
      <c r="T1221" s="6" t="s">
        <v>37</v>
      </c>
      <c r="U1221" s="6" t="s">
        <v>38</v>
      </c>
      <c r="V1221" s="6" t="s">
        <v>585</v>
      </c>
      <c r="W1221" s="7">
        <v>950000</v>
      </c>
      <c r="X1221" s="6">
        <v>2005</v>
      </c>
      <c r="Y1221" s="6">
        <v>8</v>
      </c>
      <c r="Z1221" s="6">
        <v>7.1</v>
      </c>
      <c r="AA1221" s="6">
        <v>2.35</v>
      </c>
      <c r="AB1221" s="6">
        <v>12000</v>
      </c>
      <c r="AC1221" s="7">
        <f>Table13[[#This Row],[gross]]-Table13[[#This Row],[budget]]</f>
        <v>57962</v>
      </c>
    </row>
    <row r="1222" spans="1:29" ht="12.75">
      <c r="A1222" s="6" t="s">
        <v>28</v>
      </c>
      <c r="B1222" s="6" t="s">
        <v>3489</v>
      </c>
      <c r="C1222" s="6">
        <v>79</v>
      </c>
      <c r="D1222" s="6">
        <v>97</v>
      </c>
      <c r="E1222" s="6">
        <v>13</v>
      </c>
      <c r="F1222" s="6">
        <v>695</v>
      </c>
      <c r="G1222" s="6" t="s">
        <v>3490</v>
      </c>
      <c r="H1222" s="6">
        <v>11000</v>
      </c>
      <c r="I1222" s="7">
        <v>19819494</v>
      </c>
      <c r="J1222" s="6" t="s">
        <v>464</v>
      </c>
      <c r="K1222" s="6" t="s">
        <v>466</v>
      </c>
      <c r="L1222" s="6" t="s">
        <v>3491</v>
      </c>
      <c r="M1222" s="6">
        <v>26893</v>
      </c>
      <c r="N1222" s="6">
        <v>13628</v>
      </c>
      <c r="O1222" s="6" t="s">
        <v>1903</v>
      </c>
      <c r="P1222" s="6">
        <v>0</v>
      </c>
      <c r="Q1222" s="6" t="s">
        <v>3492</v>
      </c>
      <c r="R1222" s="6" t="s">
        <v>3493</v>
      </c>
      <c r="S1222" s="6">
        <v>126</v>
      </c>
      <c r="T1222" s="6" t="s">
        <v>37</v>
      </c>
      <c r="U1222" s="6" t="s">
        <v>38</v>
      </c>
      <c r="V1222" s="6" t="s">
        <v>585</v>
      </c>
      <c r="W1222" s="7">
        <v>70000000</v>
      </c>
      <c r="X1222" s="6">
        <v>1998</v>
      </c>
      <c r="Y1222" s="6">
        <v>893</v>
      </c>
      <c r="Z1222" s="6">
        <v>5.8</v>
      </c>
      <c r="AA1222" s="6">
        <v>2.35</v>
      </c>
      <c r="AB1222" s="6">
        <v>815</v>
      </c>
      <c r="AC1222" s="7">
        <f>Table13[[#This Row],[gross]]-Table13[[#This Row],[budget]]</f>
        <v>-50180506</v>
      </c>
    </row>
    <row r="1223" spans="1:29" ht="12.75">
      <c r="A1223" s="6" t="s">
        <v>28</v>
      </c>
      <c r="B1223" s="6" t="s">
        <v>4099</v>
      </c>
      <c r="C1223" s="6">
        <v>85</v>
      </c>
      <c r="D1223" s="6">
        <v>106</v>
      </c>
      <c r="E1223" s="6">
        <v>48</v>
      </c>
      <c r="F1223" s="6">
        <v>39</v>
      </c>
      <c r="G1223" s="6" t="s">
        <v>1230</v>
      </c>
      <c r="H1223" s="6">
        <v>18000</v>
      </c>
      <c r="I1223" s="7">
        <v>40219708</v>
      </c>
      <c r="J1223" s="6" t="s">
        <v>3794</v>
      </c>
      <c r="K1223" s="6" t="s">
        <v>588</v>
      </c>
      <c r="L1223" s="6" t="s">
        <v>10571</v>
      </c>
      <c r="M1223" s="6">
        <v>22649</v>
      </c>
      <c r="N1223" s="6">
        <v>18630</v>
      </c>
      <c r="O1223" s="6" t="s">
        <v>10572</v>
      </c>
      <c r="P1223" s="6">
        <v>3</v>
      </c>
      <c r="Q1223" s="6" t="s">
        <v>10573</v>
      </c>
      <c r="R1223" s="6" t="s">
        <v>10574</v>
      </c>
      <c r="S1223" s="6">
        <v>131</v>
      </c>
      <c r="T1223" s="6" t="s">
        <v>37</v>
      </c>
      <c r="U1223" s="6" t="s">
        <v>38</v>
      </c>
      <c r="V1223" s="6" t="s">
        <v>39</v>
      </c>
      <c r="W1223" s="7">
        <v>21000000</v>
      </c>
      <c r="X1223" s="6">
        <v>2001</v>
      </c>
      <c r="Y1223" s="6">
        <v>558</v>
      </c>
      <c r="Z1223" s="6">
        <v>6.3</v>
      </c>
      <c r="AA1223" s="6">
        <v>1.85</v>
      </c>
      <c r="AB1223" s="6">
        <v>0</v>
      </c>
      <c r="AC1223" s="7">
        <f>Table13[[#This Row],[gross]]-Table13[[#This Row],[budget]]</f>
        <v>19219708</v>
      </c>
    </row>
    <row r="1224" spans="1:29" ht="12.75">
      <c r="A1224" s="6" t="s">
        <v>28</v>
      </c>
      <c r="B1224" s="6" t="s">
        <v>21797</v>
      </c>
      <c r="C1224" s="6">
        <v>2</v>
      </c>
      <c r="D1224" s="6">
        <v>112</v>
      </c>
      <c r="E1224" s="6">
        <v>74</v>
      </c>
      <c r="F1224" s="6">
        <v>891</v>
      </c>
      <c r="G1224" s="6" t="s">
        <v>17727</v>
      </c>
      <c r="H1224" s="6">
        <v>260000</v>
      </c>
      <c r="I1224" s="7">
        <v>96734</v>
      </c>
      <c r="J1224" s="6" t="s">
        <v>777</v>
      </c>
      <c r="K1224" s="6" t="s">
        <v>20911</v>
      </c>
      <c r="L1224" s="6" t="s">
        <v>21798</v>
      </c>
      <c r="M1224" s="6">
        <v>606</v>
      </c>
      <c r="N1224" s="6">
        <v>263584</v>
      </c>
      <c r="O1224" s="6" t="s">
        <v>21799</v>
      </c>
      <c r="P1224" s="6">
        <v>3</v>
      </c>
      <c r="Q1224" s="6" t="s">
        <v>21800</v>
      </c>
      <c r="R1224" s="6" t="s">
        <v>21801</v>
      </c>
      <c r="S1224" s="6">
        <v>5</v>
      </c>
      <c r="T1224" s="6" t="s">
        <v>37</v>
      </c>
      <c r="U1224" s="6" t="s">
        <v>38</v>
      </c>
      <c r="V1224" s="6" t="s">
        <v>39</v>
      </c>
      <c r="W1224" s="7">
        <v>1000000</v>
      </c>
      <c r="X1224" s="6">
        <v>2012</v>
      </c>
      <c r="Y1224" s="6">
        <v>984</v>
      </c>
      <c r="Z1224" s="6">
        <v>5.6</v>
      </c>
      <c r="AA1224" s="6">
        <v>1.85</v>
      </c>
      <c r="AB1224" s="6">
        <v>706</v>
      </c>
      <c r="AC1224" s="7">
        <f>Table13[[#This Row],[gross]]-Table13[[#This Row],[budget]]</f>
        <v>-903266</v>
      </c>
    </row>
    <row r="1225" spans="1:29" ht="12.75">
      <c r="A1225" s="6" t="s">
        <v>28</v>
      </c>
      <c r="B1225" s="6" t="s">
        <v>5930</v>
      </c>
      <c r="C1225" s="6">
        <v>30</v>
      </c>
      <c r="D1225" s="6">
        <v>98</v>
      </c>
      <c r="E1225" s="6">
        <v>23</v>
      </c>
      <c r="F1225" s="6">
        <v>982</v>
      </c>
      <c r="G1225" s="6" t="s">
        <v>1732</v>
      </c>
      <c r="H1225" s="6">
        <v>1000</v>
      </c>
      <c r="I1225" s="7">
        <v>7434726</v>
      </c>
      <c r="J1225" s="6" t="s">
        <v>10280</v>
      </c>
      <c r="K1225" s="6" t="s">
        <v>1759</v>
      </c>
      <c r="L1225" s="6" t="s">
        <v>10281</v>
      </c>
      <c r="M1225" s="6">
        <v>14473</v>
      </c>
      <c r="N1225" s="6">
        <v>3671</v>
      </c>
      <c r="O1225" s="6" t="s">
        <v>1121</v>
      </c>
      <c r="P1225" s="6">
        <v>2</v>
      </c>
      <c r="Q1225" s="6" t="s">
        <v>10282</v>
      </c>
      <c r="R1225" s="6" t="s">
        <v>10283</v>
      </c>
      <c r="S1225" s="6">
        <v>81</v>
      </c>
      <c r="T1225" s="6" t="s">
        <v>37</v>
      </c>
      <c r="U1225" s="6" t="s">
        <v>38</v>
      </c>
      <c r="V1225" s="6" t="s">
        <v>585</v>
      </c>
      <c r="W1225" s="7">
        <v>23000000</v>
      </c>
      <c r="X1225" s="6">
        <v>1991</v>
      </c>
      <c r="Y1225" s="6">
        <v>1000</v>
      </c>
      <c r="Z1225" s="6">
        <v>6</v>
      </c>
      <c r="AA1225" s="6">
        <v>1.85</v>
      </c>
      <c r="AB1225" s="6">
        <v>0</v>
      </c>
      <c r="AC1225" s="7">
        <f>Table13[[#This Row],[gross]]-Table13[[#This Row],[budget]]</f>
        <v>-15565274</v>
      </c>
    </row>
    <row r="1226" spans="1:29" ht="12.75">
      <c r="A1226" s="6" t="s">
        <v>28</v>
      </c>
      <c r="B1226" s="6" t="s">
        <v>5230</v>
      </c>
      <c r="C1226" s="6">
        <v>153</v>
      </c>
      <c r="D1226" s="6">
        <v>102</v>
      </c>
      <c r="E1226" s="6">
        <v>22</v>
      </c>
      <c r="F1226" s="6">
        <v>816</v>
      </c>
      <c r="G1226" s="6" t="s">
        <v>6960</v>
      </c>
      <c r="H1226" s="6">
        <v>1000</v>
      </c>
      <c r="I1226" s="7">
        <v>38087366</v>
      </c>
      <c r="J1226" s="6" t="s">
        <v>4219</v>
      </c>
      <c r="K1226" s="6" t="s">
        <v>7423</v>
      </c>
      <c r="L1226" s="6" t="s">
        <v>14070</v>
      </c>
      <c r="M1226" s="6">
        <v>113918</v>
      </c>
      <c r="N1226" s="6">
        <v>4065</v>
      </c>
      <c r="O1226" s="6" t="s">
        <v>7746</v>
      </c>
      <c r="P1226" s="6">
        <v>2</v>
      </c>
      <c r="Q1226" s="6" t="s">
        <v>14071</v>
      </c>
      <c r="R1226" s="6" t="s">
        <v>14072</v>
      </c>
      <c r="S1226" s="6">
        <v>165</v>
      </c>
      <c r="T1226" s="6" t="s">
        <v>37</v>
      </c>
      <c r="U1226" s="6" t="s">
        <v>38</v>
      </c>
      <c r="V1226" s="6" t="s">
        <v>585</v>
      </c>
      <c r="W1226" s="7">
        <v>12000000</v>
      </c>
      <c r="X1226" s="6">
        <v>2008</v>
      </c>
      <c r="Y1226" s="6">
        <v>954</v>
      </c>
      <c r="Z1226" s="6">
        <v>6.6</v>
      </c>
      <c r="AA1226" s="6">
        <v>1.85</v>
      </c>
      <c r="AB1226" s="6">
        <v>0</v>
      </c>
      <c r="AC1226" s="7">
        <f>Table13[[#This Row],[gross]]-Table13[[#This Row],[budget]]</f>
        <v>26087366</v>
      </c>
    </row>
    <row r="1227" spans="1:29" ht="12.75">
      <c r="A1227" s="6" t="s">
        <v>28</v>
      </c>
      <c r="B1227" s="6" t="s">
        <v>13672</v>
      </c>
      <c r="C1227" s="6">
        <v>150</v>
      </c>
      <c r="D1227" s="6">
        <v>88</v>
      </c>
      <c r="E1227" s="6">
        <v>8</v>
      </c>
      <c r="F1227" s="6">
        <v>587</v>
      </c>
      <c r="G1227" s="6" t="s">
        <v>415</v>
      </c>
      <c r="H1227" s="6">
        <v>982</v>
      </c>
      <c r="I1227" s="7">
        <v>18225165</v>
      </c>
      <c r="J1227" s="6" t="s">
        <v>4219</v>
      </c>
      <c r="K1227" s="6" t="s">
        <v>2642</v>
      </c>
      <c r="L1227" s="6" t="s">
        <v>15649</v>
      </c>
      <c r="M1227" s="6">
        <v>155262</v>
      </c>
      <c r="N1227" s="6">
        <v>3114</v>
      </c>
      <c r="O1227" s="6" t="s">
        <v>9290</v>
      </c>
      <c r="P1227" s="6">
        <v>2</v>
      </c>
      <c r="Q1227" s="6" t="s">
        <v>15650</v>
      </c>
      <c r="R1227" s="6" t="s">
        <v>15651</v>
      </c>
      <c r="S1227" s="6">
        <v>316</v>
      </c>
      <c r="T1227" s="6" t="s">
        <v>37</v>
      </c>
      <c r="U1227" s="6" t="s">
        <v>38</v>
      </c>
      <c r="V1227" s="6" t="s">
        <v>585</v>
      </c>
      <c r="W1227" s="7">
        <v>9000000</v>
      </c>
      <c r="X1227" s="6">
        <v>2004</v>
      </c>
      <c r="Y1227" s="6">
        <v>729</v>
      </c>
      <c r="Z1227" s="6">
        <v>7.1</v>
      </c>
      <c r="AA1227" s="6">
        <v>1.85</v>
      </c>
      <c r="AB1227" s="6">
        <v>0</v>
      </c>
      <c r="AC1227" s="7">
        <f>Table13[[#This Row],[gross]]-Table13[[#This Row],[budget]]</f>
        <v>9225165</v>
      </c>
    </row>
    <row r="1228" spans="1:29" ht="12.75">
      <c r="A1228" s="6" t="s">
        <v>28</v>
      </c>
      <c r="B1228" s="6" t="s">
        <v>13725</v>
      </c>
      <c r="C1228" s="6">
        <v>25</v>
      </c>
      <c r="D1228" s="6">
        <v>100</v>
      </c>
      <c r="E1228" s="6">
        <v>15</v>
      </c>
      <c r="F1228" s="6">
        <v>388</v>
      </c>
      <c r="G1228" s="6" t="s">
        <v>1778</v>
      </c>
      <c r="H1228" s="6">
        <v>694</v>
      </c>
      <c r="I1228" s="7">
        <v>26539321</v>
      </c>
      <c r="J1228" s="6" t="s">
        <v>3932</v>
      </c>
      <c r="K1228" s="6" t="s">
        <v>5424</v>
      </c>
      <c r="L1228" s="6" t="s">
        <v>13726</v>
      </c>
      <c r="M1228" s="6">
        <v>7984</v>
      </c>
      <c r="N1228" s="6">
        <v>2486</v>
      </c>
      <c r="O1228" s="6" t="s">
        <v>13727</v>
      </c>
      <c r="P1228" s="6">
        <v>1</v>
      </c>
      <c r="Q1228" s="6" t="s">
        <v>13728</v>
      </c>
      <c r="R1228" s="6" t="s">
        <v>13729</v>
      </c>
      <c r="S1228" s="6">
        <v>42</v>
      </c>
      <c r="T1228" s="6" t="s">
        <v>37</v>
      </c>
      <c r="U1228" s="6" t="s">
        <v>38</v>
      </c>
      <c r="V1228" s="6" t="s">
        <v>95</v>
      </c>
      <c r="W1228" s="7">
        <v>13000000</v>
      </c>
      <c r="X1228" s="6">
        <v>1996</v>
      </c>
      <c r="Y1228" s="6">
        <v>558</v>
      </c>
      <c r="Z1228" s="6">
        <v>5.9</v>
      </c>
      <c r="AA1228" s="6">
        <v>1.85</v>
      </c>
      <c r="AB1228" s="6">
        <v>833</v>
      </c>
      <c r="AC1228" s="7">
        <f>Table13[[#This Row],[gross]]-Table13[[#This Row],[budget]]</f>
        <v>13539321</v>
      </c>
    </row>
    <row r="1229" spans="1:29" ht="12.75">
      <c r="A1229" s="6" t="s">
        <v>28</v>
      </c>
      <c r="B1229" s="6" t="s">
        <v>16431</v>
      </c>
      <c r="C1229" s="6">
        <v>224</v>
      </c>
      <c r="D1229" s="6">
        <v>97</v>
      </c>
      <c r="E1229" s="6">
        <v>12</v>
      </c>
      <c r="F1229" s="6">
        <v>641</v>
      </c>
      <c r="G1229" s="6" t="s">
        <v>3687</v>
      </c>
      <c r="H1229" s="6">
        <v>788</v>
      </c>
      <c r="I1229" s="7">
        <v>1818681</v>
      </c>
      <c r="J1229" s="6" t="s">
        <v>464</v>
      </c>
      <c r="K1229" s="6" t="s">
        <v>2870</v>
      </c>
      <c r="L1229" s="6" t="s">
        <v>16432</v>
      </c>
      <c r="M1229" s="6">
        <v>74435</v>
      </c>
      <c r="N1229" s="6">
        <v>2486</v>
      </c>
      <c r="O1229" s="6" t="s">
        <v>889</v>
      </c>
      <c r="P1229" s="6">
        <v>1</v>
      </c>
      <c r="Q1229" s="6" t="s">
        <v>16433</v>
      </c>
      <c r="R1229" s="6" t="s">
        <v>16434</v>
      </c>
      <c r="S1229" s="6">
        <v>224</v>
      </c>
      <c r="T1229" s="6" t="s">
        <v>37</v>
      </c>
      <c r="U1229" s="6" t="s">
        <v>56</v>
      </c>
      <c r="V1229" s="6" t="s">
        <v>585</v>
      </c>
      <c r="W1229" s="7">
        <v>7300000</v>
      </c>
      <c r="X1229" s="6">
        <v>2009</v>
      </c>
      <c r="Y1229" s="6">
        <v>698</v>
      </c>
      <c r="Z1229" s="6">
        <v>7.2</v>
      </c>
      <c r="AA1229" s="6">
        <v>2.35</v>
      </c>
      <c r="AB1229" s="6">
        <v>0</v>
      </c>
      <c r="AC1229" s="7">
        <f>Table13[[#This Row],[gross]]-Table13[[#This Row],[budget]]</f>
        <v>-5481319</v>
      </c>
    </row>
    <row r="1230" spans="1:29" ht="12.75">
      <c r="A1230" s="6" t="s">
        <v>28</v>
      </c>
      <c r="B1230" s="6" t="s">
        <v>1252</v>
      </c>
      <c r="C1230" s="6">
        <v>232</v>
      </c>
      <c r="D1230" s="6">
        <v>174</v>
      </c>
      <c r="E1230" s="6">
        <v>0</v>
      </c>
      <c r="F1230" s="6">
        <v>9000</v>
      </c>
      <c r="G1230" s="6" t="s">
        <v>108</v>
      </c>
      <c r="H1230" s="6">
        <v>11000</v>
      </c>
      <c r="I1230" s="7">
        <v>261970615</v>
      </c>
      <c r="J1230" s="6" t="s">
        <v>105</v>
      </c>
      <c r="K1230" s="6" t="s">
        <v>104</v>
      </c>
      <c r="L1230" s="6" t="s">
        <v>1703</v>
      </c>
      <c r="M1230" s="6">
        <v>387616</v>
      </c>
      <c r="N1230" s="6">
        <v>35672</v>
      </c>
      <c r="O1230" s="6" t="s">
        <v>1205</v>
      </c>
      <c r="P1230" s="6">
        <v>1</v>
      </c>
      <c r="Q1230" s="6" t="s">
        <v>1704</v>
      </c>
      <c r="R1230" s="6" t="s">
        <v>1705</v>
      </c>
      <c r="S1230" s="6">
        <v>858</v>
      </c>
      <c r="T1230" s="6" t="s">
        <v>37</v>
      </c>
      <c r="U1230" s="6" t="s">
        <v>56</v>
      </c>
      <c r="V1230" s="6" t="s">
        <v>95</v>
      </c>
      <c r="W1230" s="7">
        <v>100000000</v>
      </c>
      <c r="X1230" s="6">
        <v>2002</v>
      </c>
      <c r="Y1230" s="6">
        <v>10000</v>
      </c>
      <c r="Z1230" s="6">
        <v>7.4</v>
      </c>
      <c r="AA1230" s="6">
        <v>2.35</v>
      </c>
      <c r="AB1230" s="6">
        <v>0</v>
      </c>
      <c r="AC1230" s="7">
        <f>Table13[[#This Row],[gross]]-Table13[[#This Row],[budget]]</f>
        <v>161970615</v>
      </c>
    </row>
    <row r="1231" spans="1:29" ht="12.75">
      <c r="A1231" s="6" t="s">
        <v>28</v>
      </c>
      <c r="B1231" s="6" t="s">
        <v>371</v>
      </c>
      <c r="C1231" s="6">
        <v>295</v>
      </c>
      <c r="D1231" s="6">
        <v>157</v>
      </c>
      <c r="E1231" s="6">
        <v>179</v>
      </c>
      <c r="F1231" s="6">
        <v>10000</v>
      </c>
      <c r="G1231" s="6" t="s">
        <v>104</v>
      </c>
      <c r="H1231" s="6">
        <v>21000</v>
      </c>
      <c r="I1231" s="7">
        <v>289994397</v>
      </c>
      <c r="J1231" s="6" t="s">
        <v>105</v>
      </c>
      <c r="K1231" s="6" t="s">
        <v>768</v>
      </c>
      <c r="L1231" s="6" t="s">
        <v>773</v>
      </c>
      <c r="M1231" s="6">
        <v>385670</v>
      </c>
      <c r="N1231" s="6">
        <v>53413</v>
      </c>
      <c r="O1231" s="6" t="s">
        <v>108</v>
      </c>
      <c r="P1231" s="6">
        <v>1</v>
      </c>
      <c r="Q1231" s="6" t="s">
        <v>774</v>
      </c>
      <c r="R1231" s="6" t="s">
        <v>775</v>
      </c>
      <c r="S1231" s="6">
        <v>1896</v>
      </c>
      <c r="T1231" s="6" t="s">
        <v>37</v>
      </c>
      <c r="U1231" s="6" t="s">
        <v>56</v>
      </c>
      <c r="V1231" s="6" t="s">
        <v>39</v>
      </c>
      <c r="W1231" s="7">
        <v>150000000</v>
      </c>
      <c r="X1231" s="6">
        <v>2005</v>
      </c>
      <c r="Y1231" s="6">
        <v>11000</v>
      </c>
      <c r="Z1231" s="6">
        <v>7.6</v>
      </c>
      <c r="AA1231" s="6">
        <v>2.35</v>
      </c>
      <c r="AB1231" s="6">
        <v>0</v>
      </c>
      <c r="AC1231" s="7">
        <f>Table13[[#This Row],[gross]]-Table13[[#This Row],[budget]]</f>
        <v>139994397</v>
      </c>
    </row>
    <row r="1232" spans="1:29" ht="12.75">
      <c r="A1232" s="6" t="s">
        <v>28</v>
      </c>
      <c r="B1232" s="6" t="s">
        <v>103</v>
      </c>
      <c r="C1232" s="6">
        <v>375</v>
      </c>
      <c r="D1232" s="6">
        <v>153</v>
      </c>
      <c r="E1232" s="6">
        <v>282</v>
      </c>
      <c r="F1232" s="6">
        <v>10000</v>
      </c>
      <c r="G1232" s="6" t="s">
        <v>104</v>
      </c>
      <c r="H1232" s="6">
        <v>25000</v>
      </c>
      <c r="I1232" s="7">
        <v>301956980</v>
      </c>
      <c r="J1232" s="6" t="s">
        <v>105</v>
      </c>
      <c r="K1232" s="6" t="s">
        <v>106</v>
      </c>
      <c r="L1232" s="6" t="s">
        <v>107</v>
      </c>
      <c r="M1232" s="6">
        <v>321795</v>
      </c>
      <c r="N1232" s="6">
        <v>58753</v>
      </c>
      <c r="O1232" s="6" t="s">
        <v>108</v>
      </c>
      <c r="P1232" s="6">
        <v>3</v>
      </c>
      <c r="Q1232" s="6" t="s">
        <v>109</v>
      </c>
      <c r="R1232" s="6" t="s">
        <v>110</v>
      </c>
      <c r="S1232" s="6">
        <v>973</v>
      </c>
      <c r="T1232" s="6" t="s">
        <v>37</v>
      </c>
      <c r="U1232" s="6" t="s">
        <v>56</v>
      </c>
      <c r="V1232" s="6" t="s">
        <v>95</v>
      </c>
      <c r="W1232" s="7">
        <v>250000000</v>
      </c>
      <c r="X1232" s="6">
        <v>2009</v>
      </c>
      <c r="Y1232" s="6">
        <v>11000</v>
      </c>
      <c r="Z1232" s="6">
        <v>7.5</v>
      </c>
      <c r="AA1232" s="6">
        <v>2.35</v>
      </c>
      <c r="AB1232" s="6">
        <v>10000</v>
      </c>
      <c r="AC1232" s="7">
        <f>Table13[[#This Row],[gross]]-Table13[[#This Row],[budget]]</f>
        <v>51956980</v>
      </c>
    </row>
    <row r="1233" spans="1:29" ht="12.75">
      <c r="A1233" s="6" t="s">
        <v>28</v>
      </c>
      <c r="B1233" s="6" t="s">
        <v>103</v>
      </c>
      <c r="C1233" s="6">
        <v>329</v>
      </c>
      <c r="D1233" s="6">
        <v>138</v>
      </c>
      <c r="E1233" s="6">
        <v>282</v>
      </c>
      <c r="F1233" s="6">
        <v>687</v>
      </c>
      <c r="G1233" s="6" t="s">
        <v>104</v>
      </c>
      <c r="H1233" s="6">
        <v>21000</v>
      </c>
      <c r="I1233" s="7">
        <v>292000866</v>
      </c>
      <c r="J1233" s="6" t="s">
        <v>105</v>
      </c>
      <c r="K1233" s="6" t="s">
        <v>768</v>
      </c>
      <c r="L1233" s="6" t="s">
        <v>769</v>
      </c>
      <c r="M1233" s="6">
        <v>355137</v>
      </c>
      <c r="N1233" s="6">
        <v>33433</v>
      </c>
      <c r="O1233" s="6" t="s">
        <v>770</v>
      </c>
      <c r="P1233" s="6">
        <v>3</v>
      </c>
      <c r="Q1233" s="6" t="s">
        <v>771</v>
      </c>
      <c r="R1233" s="6" t="s">
        <v>772</v>
      </c>
      <c r="S1233" s="6">
        <v>1108</v>
      </c>
      <c r="T1233" s="6" t="s">
        <v>37</v>
      </c>
      <c r="U1233" s="6" t="s">
        <v>56</v>
      </c>
      <c r="V1233" s="6" t="s">
        <v>39</v>
      </c>
      <c r="W1233" s="7">
        <v>150000000</v>
      </c>
      <c r="X1233" s="6">
        <v>2007</v>
      </c>
      <c r="Y1233" s="6">
        <v>11000</v>
      </c>
      <c r="Z1233" s="6">
        <v>7.5</v>
      </c>
      <c r="AA1233" s="6">
        <v>2.35</v>
      </c>
      <c r="AB1233" s="6">
        <v>0</v>
      </c>
      <c r="AC1233" s="7">
        <f>Table13[[#This Row],[gross]]-Table13[[#This Row],[budget]]</f>
        <v>142000866</v>
      </c>
    </row>
    <row r="1234" spans="1:29" ht="12.75">
      <c r="A1234" s="6" t="s">
        <v>28</v>
      </c>
      <c r="B1234" s="6" t="s">
        <v>1217</v>
      </c>
      <c r="C1234" s="6">
        <v>274</v>
      </c>
      <c r="D1234" s="6">
        <v>142</v>
      </c>
      <c r="E1234" s="6">
        <v>0</v>
      </c>
      <c r="F1234" s="6">
        <v>10000</v>
      </c>
      <c r="G1234" s="6" t="s">
        <v>440</v>
      </c>
      <c r="H1234" s="6">
        <v>11000</v>
      </c>
      <c r="I1234" s="7">
        <v>249358727</v>
      </c>
      <c r="J1234" s="6" t="s">
        <v>105</v>
      </c>
      <c r="K1234" s="6" t="s">
        <v>104</v>
      </c>
      <c r="L1234" s="6" t="s">
        <v>1218</v>
      </c>
      <c r="M1234" s="6">
        <v>382255</v>
      </c>
      <c r="N1234" s="6">
        <v>33284</v>
      </c>
      <c r="O1234" s="6" t="s">
        <v>108</v>
      </c>
      <c r="P1234" s="6">
        <v>3</v>
      </c>
      <c r="Q1234" s="6" t="s">
        <v>1219</v>
      </c>
      <c r="R1234" s="6" t="s">
        <v>1220</v>
      </c>
      <c r="S1234" s="6">
        <v>1504</v>
      </c>
      <c r="T1234" s="6" t="s">
        <v>37</v>
      </c>
      <c r="U1234" s="6" t="s">
        <v>56</v>
      </c>
      <c r="V1234" s="6" t="s">
        <v>95</v>
      </c>
      <c r="W1234" s="7">
        <v>130000000</v>
      </c>
      <c r="X1234" s="6">
        <v>2004</v>
      </c>
      <c r="Y1234" s="6">
        <v>10000</v>
      </c>
      <c r="Z1234" s="6">
        <v>7.8</v>
      </c>
      <c r="AA1234" s="6">
        <v>2.35</v>
      </c>
      <c r="AB1234" s="6">
        <v>11000</v>
      </c>
      <c r="AC1234" s="7">
        <f>Table13[[#This Row],[gross]]-Table13[[#This Row],[budget]]</f>
        <v>119358727</v>
      </c>
    </row>
    <row r="1235" spans="1:29" ht="12.75">
      <c r="A1235" s="6" t="s">
        <v>28</v>
      </c>
      <c r="B1235" s="6" t="s">
        <v>1252</v>
      </c>
      <c r="C1235" s="6">
        <v>258</v>
      </c>
      <c r="D1235" s="6">
        <v>159</v>
      </c>
      <c r="E1235" s="6">
        <v>0</v>
      </c>
      <c r="F1235" s="6">
        <v>645</v>
      </c>
      <c r="G1235" s="6" t="s">
        <v>770</v>
      </c>
      <c r="H1235" s="6">
        <v>11000</v>
      </c>
      <c r="I1235" s="7">
        <v>317557891</v>
      </c>
      <c r="J1235" s="6" t="s">
        <v>200</v>
      </c>
      <c r="K1235" s="6" t="s">
        <v>104</v>
      </c>
      <c r="L1235" s="6" t="s">
        <v>1253</v>
      </c>
      <c r="M1235" s="6">
        <v>444683</v>
      </c>
      <c r="N1235" s="6">
        <v>13191</v>
      </c>
      <c r="O1235" s="6" t="s">
        <v>1254</v>
      </c>
      <c r="P1235" s="6">
        <v>4</v>
      </c>
      <c r="Q1235" s="6" t="s">
        <v>1255</v>
      </c>
      <c r="R1235" s="6" t="s">
        <v>1256</v>
      </c>
      <c r="S1235" s="6">
        <v>1571</v>
      </c>
      <c r="T1235" s="6" t="s">
        <v>37</v>
      </c>
      <c r="U1235" s="6" t="s">
        <v>56</v>
      </c>
      <c r="V1235" s="6" t="s">
        <v>95</v>
      </c>
      <c r="W1235" s="7">
        <v>125000000</v>
      </c>
      <c r="X1235" s="6">
        <v>2001</v>
      </c>
      <c r="Y1235" s="6">
        <v>687</v>
      </c>
      <c r="Z1235" s="6">
        <v>7.5</v>
      </c>
      <c r="AA1235" s="6">
        <v>2.35</v>
      </c>
      <c r="AB1235" s="6">
        <v>16000</v>
      </c>
      <c r="AC1235" s="7">
        <f>Table13[[#This Row],[gross]]-Table13[[#This Row],[budget]]</f>
        <v>192557891</v>
      </c>
    </row>
    <row r="1236" spans="1:29" ht="12.75">
      <c r="A1236" s="6" t="s">
        <v>28</v>
      </c>
      <c r="B1236" s="6" t="s">
        <v>507</v>
      </c>
      <c r="C1236" s="6">
        <v>118</v>
      </c>
      <c r="D1236" s="6">
        <v>116</v>
      </c>
      <c r="E1236" s="6">
        <v>453</v>
      </c>
      <c r="F1236" s="6">
        <v>2000</v>
      </c>
      <c r="G1236" s="6" t="s">
        <v>58</v>
      </c>
      <c r="H1236" s="6">
        <v>24000</v>
      </c>
      <c r="I1236" s="7">
        <v>3335839</v>
      </c>
      <c r="J1236" s="6" t="s">
        <v>464</v>
      </c>
      <c r="K1236" s="6" t="s">
        <v>82</v>
      </c>
      <c r="L1236" s="6" t="s">
        <v>20270</v>
      </c>
      <c r="M1236" s="6">
        <v>54657</v>
      </c>
      <c r="N1236" s="6">
        <v>50313</v>
      </c>
      <c r="O1236" s="6" t="s">
        <v>5731</v>
      </c>
      <c r="P1236" s="6">
        <v>2</v>
      </c>
      <c r="Q1236" s="6" t="s">
        <v>20271</v>
      </c>
      <c r="R1236" s="6" t="s">
        <v>20272</v>
      </c>
      <c r="S1236" s="6">
        <v>222</v>
      </c>
      <c r="T1236" s="6" t="s">
        <v>37</v>
      </c>
      <c r="U1236" s="6" t="s">
        <v>38</v>
      </c>
      <c r="V1236" s="6" t="s">
        <v>585</v>
      </c>
      <c r="W1236" s="7">
        <v>2000000</v>
      </c>
      <c r="X1236" s="6">
        <v>2005</v>
      </c>
      <c r="Y1236" s="6">
        <v>23000</v>
      </c>
      <c r="Z1236" s="6">
        <v>7</v>
      </c>
      <c r="AA1236" s="6">
        <v>1.85</v>
      </c>
      <c r="AB1236" s="6">
        <v>0</v>
      </c>
      <c r="AC1236" s="7">
        <f>Table13[[#This Row],[gross]]-Table13[[#This Row],[budget]]</f>
        <v>1335839</v>
      </c>
    </row>
    <row r="1237" spans="1:29" ht="12.75">
      <c r="A1237" s="6" t="s">
        <v>28</v>
      </c>
      <c r="B1237" s="6" t="s">
        <v>3470</v>
      </c>
      <c r="C1237" s="6">
        <v>112</v>
      </c>
      <c r="D1237" s="6">
        <v>125</v>
      </c>
      <c r="E1237" s="6">
        <v>40</v>
      </c>
      <c r="F1237" s="6">
        <v>407</v>
      </c>
      <c r="G1237" s="6" t="s">
        <v>2049</v>
      </c>
      <c r="H1237" s="6">
        <v>13000</v>
      </c>
      <c r="I1237" s="7">
        <v>19076815</v>
      </c>
      <c r="J1237" s="6" t="s">
        <v>3396</v>
      </c>
      <c r="K1237" s="6" t="s">
        <v>977</v>
      </c>
      <c r="L1237" s="6" t="s">
        <v>3471</v>
      </c>
      <c r="M1237" s="6">
        <v>43651</v>
      </c>
      <c r="N1237" s="6">
        <v>15916</v>
      </c>
      <c r="O1237" s="6" t="s">
        <v>3472</v>
      </c>
      <c r="P1237" s="6">
        <v>0</v>
      </c>
      <c r="Q1237" s="6" t="s">
        <v>3473</v>
      </c>
      <c r="R1237" s="6" t="s">
        <v>3474</v>
      </c>
      <c r="S1237" s="6">
        <v>196</v>
      </c>
      <c r="T1237" s="6" t="s">
        <v>37</v>
      </c>
      <c r="U1237" s="6" t="s">
        <v>38</v>
      </c>
      <c r="V1237" s="6" t="s">
        <v>585</v>
      </c>
      <c r="W1237" s="7">
        <v>60000000</v>
      </c>
      <c r="X1237" s="6">
        <v>2002</v>
      </c>
      <c r="Y1237" s="6">
        <v>787</v>
      </c>
      <c r="Z1237" s="6">
        <v>6.3</v>
      </c>
      <c r="AA1237" s="6">
        <v>2.35</v>
      </c>
      <c r="AB1237" s="6">
        <v>997</v>
      </c>
      <c r="AC1237" s="7">
        <f>Table13[[#This Row],[gross]]-Table13[[#This Row],[budget]]</f>
        <v>-40923185</v>
      </c>
    </row>
    <row r="1238" spans="1:29" ht="12.75">
      <c r="A1238" s="6" t="s">
        <v>28</v>
      </c>
      <c r="B1238" s="6" t="s">
        <v>17441</v>
      </c>
      <c r="C1238" s="6">
        <v>27</v>
      </c>
      <c r="D1238" s="6">
        <v>99</v>
      </c>
      <c r="E1238" s="6">
        <v>56</v>
      </c>
      <c r="F1238" s="6">
        <v>781</v>
      </c>
      <c r="G1238" s="6" t="s">
        <v>5781</v>
      </c>
      <c r="H1238" s="6">
        <v>4000</v>
      </c>
      <c r="I1238" s="7">
        <v>56007</v>
      </c>
      <c r="J1238" s="6" t="s">
        <v>16012</v>
      </c>
      <c r="K1238" s="6" t="s">
        <v>2477</v>
      </c>
      <c r="L1238" s="6" t="s">
        <v>17442</v>
      </c>
      <c r="M1238" s="6">
        <v>3754</v>
      </c>
      <c r="N1238" s="6">
        <v>6776</v>
      </c>
      <c r="O1238" s="6" t="s">
        <v>8089</v>
      </c>
      <c r="P1238" s="6">
        <v>3</v>
      </c>
      <c r="Q1238" s="6" t="s">
        <v>17443</v>
      </c>
      <c r="R1238" s="6" t="s">
        <v>17444</v>
      </c>
      <c r="S1238" s="6">
        <v>69</v>
      </c>
      <c r="T1238" s="6" t="s">
        <v>37</v>
      </c>
      <c r="U1238" s="6" t="s">
        <v>38</v>
      </c>
      <c r="V1238" s="6" t="s">
        <v>585</v>
      </c>
      <c r="W1238" s="7">
        <v>5500000</v>
      </c>
      <c r="X1238" s="6">
        <v>2001</v>
      </c>
      <c r="Y1238" s="6">
        <v>902</v>
      </c>
      <c r="Z1238" s="6">
        <v>4.9000000000000004</v>
      </c>
      <c r="AA1238" s="6">
        <v>2.35</v>
      </c>
      <c r="AB1238" s="6">
        <v>113</v>
      </c>
      <c r="AC1238" s="7">
        <f>Table13[[#This Row],[gross]]-Table13[[#This Row],[budget]]</f>
        <v>-5443993</v>
      </c>
    </row>
    <row r="1239" spans="1:29" ht="12.75">
      <c r="A1239" s="6" t="s">
        <v>28</v>
      </c>
      <c r="B1239" s="6" t="s">
        <v>22335</v>
      </c>
      <c r="C1239" s="6">
        <v>25</v>
      </c>
      <c r="D1239" s="6">
        <v>84</v>
      </c>
      <c r="E1239" s="6">
        <v>21</v>
      </c>
      <c r="F1239" s="6">
        <v>48</v>
      </c>
      <c r="G1239" s="6" t="s">
        <v>22336</v>
      </c>
      <c r="H1239" s="6">
        <v>465</v>
      </c>
      <c r="I1239" s="7">
        <v>2301777</v>
      </c>
      <c r="J1239" s="6" t="s">
        <v>1671</v>
      </c>
      <c r="K1239" s="6" t="s">
        <v>4911</v>
      </c>
      <c r="L1239" s="6" t="s">
        <v>22337</v>
      </c>
      <c r="M1239" s="6">
        <v>819</v>
      </c>
      <c r="N1239" s="6">
        <v>714</v>
      </c>
      <c r="O1239" s="6" t="s">
        <v>22338</v>
      </c>
      <c r="P1239" s="6">
        <v>2</v>
      </c>
      <c r="Q1239" s="6" t="s">
        <v>22339</v>
      </c>
      <c r="R1239" s="6" t="s">
        <v>22340</v>
      </c>
      <c r="S1239" s="6">
        <v>36</v>
      </c>
      <c r="T1239" s="6" t="s">
        <v>37</v>
      </c>
      <c r="U1239" s="6" t="s">
        <v>38</v>
      </c>
      <c r="V1239" s="6" t="s">
        <v>585</v>
      </c>
      <c r="W1239" s="7">
        <v>650000</v>
      </c>
      <c r="X1239" s="6">
        <v>1997</v>
      </c>
      <c r="Y1239" s="6">
        <v>170</v>
      </c>
      <c r="Z1239" s="6">
        <v>6.5</v>
      </c>
      <c r="AB1239" s="6">
        <v>161</v>
      </c>
      <c r="AC1239" s="7">
        <f>Table13[[#This Row],[gross]]-Table13[[#This Row],[budget]]</f>
        <v>1651777</v>
      </c>
    </row>
    <row r="1240" spans="1:29" ht="12.75">
      <c r="A1240" s="6" t="s">
        <v>28</v>
      </c>
      <c r="B1240" s="6" t="s">
        <v>1526</v>
      </c>
      <c r="C1240" s="6">
        <v>394</v>
      </c>
      <c r="D1240" s="6">
        <v>93</v>
      </c>
      <c r="E1240" s="6">
        <v>0</v>
      </c>
      <c r="F1240" s="6">
        <v>947</v>
      </c>
      <c r="G1240" s="6" t="s">
        <v>458</v>
      </c>
      <c r="H1240" s="6">
        <v>17000</v>
      </c>
      <c r="I1240" s="7">
        <v>18934858</v>
      </c>
      <c r="J1240" s="6" t="s">
        <v>59</v>
      </c>
      <c r="K1240" s="6" t="s">
        <v>444</v>
      </c>
      <c r="L1240" s="6" t="s">
        <v>10256</v>
      </c>
      <c r="M1240" s="6">
        <v>72646</v>
      </c>
      <c r="N1240" s="6">
        <v>31187</v>
      </c>
      <c r="O1240" s="6" t="s">
        <v>2297</v>
      </c>
      <c r="P1240" s="6">
        <v>5</v>
      </c>
      <c r="Q1240" s="6" t="s">
        <v>10257</v>
      </c>
      <c r="R1240" s="6" t="s">
        <v>10258</v>
      </c>
      <c r="S1240" s="6">
        <v>397</v>
      </c>
      <c r="T1240" s="6" t="s">
        <v>37</v>
      </c>
      <c r="U1240" s="6" t="s">
        <v>7987</v>
      </c>
      <c r="V1240" s="6" t="s">
        <v>585</v>
      </c>
      <c r="W1240" s="7">
        <v>23000000</v>
      </c>
      <c r="X1240" s="6">
        <v>2011</v>
      </c>
      <c r="Y1240" s="6">
        <v>13000</v>
      </c>
      <c r="Z1240" s="6">
        <v>5.8</v>
      </c>
      <c r="AA1240" s="6">
        <v>2.35</v>
      </c>
      <c r="AB1240" s="6">
        <v>0</v>
      </c>
      <c r="AC1240" s="7">
        <f>Table13[[#This Row],[gross]]-Table13[[#This Row],[budget]]</f>
        <v>-4065142</v>
      </c>
    </row>
    <row r="1241" spans="1:29" ht="12.75">
      <c r="A1241" s="6" t="s">
        <v>28</v>
      </c>
      <c r="B1241" s="6" t="s">
        <v>5076</v>
      </c>
      <c r="C1241" s="6">
        <v>48</v>
      </c>
      <c r="D1241" s="6">
        <v>136</v>
      </c>
      <c r="E1241" s="6">
        <v>0</v>
      </c>
      <c r="F1241" s="6">
        <v>3000</v>
      </c>
      <c r="G1241" s="6" t="s">
        <v>1972</v>
      </c>
      <c r="H1241" s="6">
        <v>18000</v>
      </c>
      <c r="I1241" s="7">
        <v>21554585</v>
      </c>
      <c r="J1241" s="6" t="s">
        <v>3794</v>
      </c>
      <c r="K1241" s="6" t="s">
        <v>1727</v>
      </c>
      <c r="L1241" s="6" t="s">
        <v>9732</v>
      </c>
      <c r="M1241" s="6">
        <v>36108</v>
      </c>
      <c r="N1241" s="6">
        <v>37315</v>
      </c>
      <c r="O1241" s="6" t="s">
        <v>982</v>
      </c>
      <c r="P1241" s="6">
        <v>0</v>
      </c>
      <c r="Q1241" s="6" t="s">
        <v>9733</v>
      </c>
      <c r="R1241" s="6" t="s">
        <v>9734</v>
      </c>
      <c r="S1241" s="6">
        <v>109</v>
      </c>
      <c r="T1241" s="6" t="s">
        <v>37</v>
      </c>
      <c r="U1241" s="6" t="s">
        <v>38</v>
      </c>
      <c r="V1241" s="6" t="s">
        <v>585</v>
      </c>
      <c r="W1241" s="7">
        <v>25000000</v>
      </c>
      <c r="X1241" s="6">
        <v>1998</v>
      </c>
      <c r="Y1241" s="6">
        <v>14000</v>
      </c>
      <c r="Z1241" s="6">
        <v>6.9</v>
      </c>
      <c r="AA1241" s="6">
        <v>1.85</v>
      </c>
      <c r="AB1241" s="6">
        <v>0</v>
      </c>
      <c r="AC1241" s="7">
        <f>Table13[[#This Row],[gross]]-Table13[[#This Row],[budget]]</f>
        <v>-3445415</v>
      </c>
    </row>
    <row r="1242" spans="1:29" ht="12.75">
      <c r="A1242" s="6" t="s">
        <v>28</v>
      </c>
      <c r="B1242" s="6" t="s">
        <v>7227</v>
      </c>
      <c r="C1242" s="6">
        <v>44</v>
      </c>
      <c r="D1242" s="6">
        <v>95</v>
      </c>
      <c r="E1242" s="6">
        <v>0</v>
      </c>
      <c r="F1242" s="6">
        <v>642</v>
      </c>
      <c r="G1242" s="6" t="s">
        <v>4639</v>
      </c>
      <c r="H1242" s="6">
        <v>1000</v>
      </c>
      <c r="I1242" s="7">
        <v>37788228</v>
      </c>
      <c r="J1242" s="6" t="s">
        <v>1671</v>
      </c>
      <c r="K1242" s="6" t="s">
        <v>804</v>
      </c>
      <c r="L1242" s="6" t="s">
        <v>7228</v>
      </c>
      <c r="M1242" s="6">
        <v>15046</v>
      </c>
      <c r="N1242" s="6">
        <v>4537</v>
      </c>
      <c r="O1242" s="6" t="s">
        <v>4191</v>
      </c>
      <c r="P1242" s="6">
        <v>1</v>
      </c>
      <c r="Q1242" s="6" t="s">
        <v>7229</v>
      </c>
      <c r="R1242" s="6" t="s">
        <v>7230</v>
      </c>
      <c r="S1242" s="6">
        <v>80</v>
      </c>
      <c r="T1242" s="6" t="s">
        <v>37</v>
      </c>
      <c r="U1242" s="6" t="s">
        <v>38</v>
      </c>
      <c r="V1242" s="6" t="s">
        <v>39</v>
      </c>
      <c r="W1242" s="7">
        <v>35200000</v>
      </c>
      <c r="X1242" s="6">
        <v>2003</v>
      </c>
      <c r="Y1242" s="6">
        <v>812</v>
      </c>
      <c r="Z1242" s="6">
        <v>5.4</v>
      </c>
      <c r="AA1242" s="6">
        <v>1.85</v>
      </c>
      <c r="AB1242" s="6">
        <v>638</v>
      </c>
      <c r="AC1242" s="7">
        <f>Table13[[#This Row],[gross]]-Table13[[#This Row],[budget]]</f>
        <v>2588228</v>
      </c>
    </row>
    <row r="1243" spans="1:29" ht="12.75">
      <c r="A1243" s="6" t="s">
        <v>28</v>
      </c>
      <c r="B1243" s="6" t="s">
        <v>2042</v>
      </c>
      <c r="C1243" s="6">
        <v>61</v>
      </c>
      <c r="D1243" s="6">
        <v>86</v>
      </c>
      <c r="E1243" s="6">
        <v>70</v>
      </c>
      <c r="F1243" s="6">
        <v>169</v>
      </c>
      <c r="G1243" s="6" t="s">
        <v>1708</v>
      </c>
      <c r="H1243" s="6">
        <v>878</v>
      </c>
      <c r="I1243" s="7">
        <v>10397365</v>
      </c>
      <c r="J1243" s="6" t="s">
        <v>13493</v>
      </c>
      <c r="K1243" s="6" t="s">
        <v>2636</v>
      </c>
      <c r="L1243" s="6" t="s">
        <v>13494</v>
      </c>
      <c r="M1243" s="6">
        <v>11693</v>
      </c>
      <c r="N1243" s="6">
        <v>2165</v>
      </c>
      <c r="O1243" s="6" t="s">
        <v>13495</v>
      </c>
      <c r="P1243" s="6">
        <v>5</v>
      </c>
      <c r="Q1243" s="6" t="s">
        <v>13496</v>
      </c>
      <c r="R1243" s="6" t="s">
        <v>13497</v>
      </c>
      <c r="S1243" s="6">
        <v>104</v>
      </c>
      <c r="T1243" s="6" t="s">
        <v>37</v>
      </c>
      <c r="U1243" s="6" t="s">
        <v>38</v>
      </c>
      <c r="V1243" s="6" t="s">
        <v>39</v>
      </c>
      <c r="W1243" s="7">
        <v>14000000</v>
      </c>
      <c r="X1243" s="6">
        <v>2001</v>
      </c>
      <c r="Y1243" s="6">
        <v>834</v>
      </c>
      <c r="Z1243" s="6">
        <v>5.4</v>
      </c>
      <c r="AA1243" s="6">
        <v>2.35</v>
      </c>
      <c r="AB1243" s="6">
        <v>613</v>
      </c>
      <c r="AC1243" s="7">
        <f>Table13[[#This Row],[gross]]-Table13[[#This Row],[budget]]</f>
        <v>-3602635</v>
      </c>
    </row>
    <row r="1244" spans="1:29" ht="12.75">
      <c r="A1244" s="6" t="s">
        <v>28</v>
      </c>
      <c r="B1244" s="6" t="s">
        <v>12702</v>
      </c>
      <c r="C1244" s="6">
        <v>284</v>
      </c>
      <c r="D1244" s="6">
        <v>100</v>
      </c>
      <c r="E1244" s="6">
        <v>77</v>
      </c>
      <c r="F1244" s="6">
        <v>27</v>
      </c>
      <c r="G1244" s="6" t="s">
        <v>17488</v>
      </c>
      <c r="H1244" s="6">
        <v>286</v>
      </c>
      <c r="I1244" s="7">
        <v>1196752</v>
      </c>
      <c r="J1244" s="6" t="s">
        <v>2125</v>
      </c>
      <c r="K1244" s="6" t="s">
        <v>17489</v>
      </c>
      <c r="L1244" s="6" t="s">
        <v>17490</v>
      </c>
      <c r="M1244" s="6">
        <v>79353</v>
      </c>
      <c r="N1244" s="6">
        <v>385</v>
      </c>
      <c r="O1244" s="6" t="s">
        <v>17491</v>
      </c>
      <c r="P1244" s="6">
        <v>3</v>
      </c>
      <c r="Q1244" s="6" t="s">
        <v>17492</v>
      </c>
      <c r="R1244" s="6" t="s">
        <v>17493</v>
      </c>
      <c r="S1244" s="6">
        <v>121</v>
      </c>
      <c r="T1244" s="6" t="s">
        <v>17494</v>
      </c>
      <c r="U1244" s="6" t="s">
        <v>12616</v>
      </c>
      <c r="V1244" s="6" t="s">
        <v>585</v>
      </c>
      <c r="W1244" s="7">
        <v>30300000</v>
      </c>
      <c r="X1244" s="6">
        <v>2011</v>
      </c>
      <c r="Y1244" s="6">
        <v>52</v>
      </c>
      <c r="Z1244" s="6">
        <v>7.6</v>
      </c>
      <c r="AA1244" s="6">
        <v>2.39</v>
      </c>
      <c r="AB1244" s="6">
        <v>23000</v>
      </c>
      <c r="AC1244" s="7">
        <f>Table13[[#This Row],[gross]]-Table13[[#This Row],[budget]]</f>
        <v>-29103248</v>
      </c>
    </row>
    <row r="1245" spans="1:29" ht="12.75">
      <c r="A1245" s="6" t="s">
        <v>28</v>
      </c>
      <c r="B1245" s="6" t="s">
        <v>7005</v>
      </c>
      <c r="C1245" s="6">
        <v>116</v>
      </c>
      <c r="D1245" s="6">
        <v>123</v>
      </c>
      <c r="E1245" s="6">
        <v>7</v>
      </c>
      <c r="F1245" s="6">
        <v>692</v>
      </c>
      <c r="G1245" s="6" t="s">
        <v>4005</v>
      </c>
      <c r="H1245" s="6">
        <v>931</v>
      </c>
      <c r="I1245" s="7">
        <v>40334024</v>
      </c>
      <c r="J1245" s="6" t="s">
        <v>4262</v>
      </c>
      <c r="K1245" s="6" t="s">
        <v>620</v>
      </c>
      <c r="L1245" s="6" t="s">
        <v>7006</v>
      </c>
      <c r="M1245" s="6">
        <v>44168</v>
      </c>
      <c r="N1245" s="6">
        <v>2912</v>
      </c>
      <c r="O1245" s="6" t="s">
        <v>1655</v>
      </c>
      <c r="P1245" s="6">
        <v>3</v>
      </c>
      <c r="Q1245" s="6" t="s">
        <v>7007</v>
      </c>
      <c r="R1245" s="6" t="s">
        <v>7008</v>
      </c>
      <c r="S1245" s="6">
        <v>216</v>
      </c>
      <c r="T1245" s="6" t="s">
        <v>37</v>
      </c>
      <c r="U1245" s="6" t="s">
        <v>38</v>
      </c>
      <c r="V1245" s="6" t="s">
        <v>39</v>
      </c>
      <c r="W1245" s="7">
        <v>35000000</v>
      </c>
      <c r="X1245" s="6">
        <v>2001</v>
      </c>
      <c r="Y1245" s="6">
        <v>754</v>
      </c>
      <c r="Z1245" s="6">
        <v>6.2</v>
      </c>
      <c r="AA1245" s="6">
        <v>2.35</v>
      </c>
      <c r="AB1245" s="6">
        <v>989</v>
      </c>
      <c r="AC1245" s="7">
        <f>Table13[[#This Row],[gross]]-Table13[[#This Row],[budget]]</f>
        <v>5334024</v>
      </c>
    </row>
    <row r="1246" spans="1:29" ht="12.75">
      <c r="A1246" s="6" t="s">
        <v>28</v>
      </c>
      <c r="B1246" s="6" t="s">
        <v>7204</v>
      </c>
      <c r="C1246" s="6">
        <v>135</v>
      </c>
      <c r="D1246" s="6">
        <v>101</v>
      </c>
      <c r="E1246" s="6">
        <v>96</v>
      </c>
      <c r="F1246" s="6">
        <v>442</v>
      </c>
      <c r="G1246" s="6" t="s">
        <v>2763</v>
      </c>
      <c r="H1246" s="6">
        <v>12000</v>
      </c>
      <c r="I1246" s="7">
        <v>24185781</v>
      </c>
      <c r="J1246" s="6" t="s">
        <v>8060</v>
      </c>
      <c r="K1246" s="6" t="s">
        <v>762</v>
      </c>
      <c r="L1246" s="6" t="s">
        <v>8061</v>
      </c>
      <c r="M1246" s="6">
        <v>30339</v>
      </c>
      <c r="N1246" s="6">
        <v>13811</v>
      </c>
      <c r="O1246" s="6" t="s">
        <v>8062</v>
      </c>
      <c r="P1246" s="6">
        <v>1</v>
      </c>
      <c r="Q1246" s="6" t="s">
        <v>8063</v>
      </c>
      <c r="R1246" s="6" t="s">
        <v>8064</v>
      </c>
      <c r="S1246" s="6">
        <v>268</v>
      </c>
      <c r="T1246" s="6" t="s">
        <v>37</v>
      </c>
      <c r="U1246" s="6" t="s">
        <v>38</v>
      </c>
      <c r="V1246" s="6" t="s">
        <v>39</v>
      </c>
      <c r="W1246" s="7">
        <v>31000000</v>
      </c>
      <c r="X1246" s="6">
        <v>2001</v>
      </c>
      <c r="Y1246" s="6">
        <v>495</v>
      </c>
      <c r="Z1246" s="6">
        <v>6.9</v>
      </c>
      <c r="AA1246" s="6">
        <v>2.35</v>
      </c>
      <c r="AB1246" s="6">
        <v>0</v>
      </c>
      <c r="AC1246" s="7">
        <f>Table13[[#This Row],[gross]]-Table13[[#This Row],[budget]]</f>
        <v>-6814219</v>
      </c>
    </row>
    <row r="1247" spans="1:29" ht="12.75">
      <c r="A1247" s="6" t="s">
        <v>28</v>
      </c>
      <c r="B1247" s="6" t="s">
        <v>3367</v>
      </c>
      <c r="C1247" s="6">
        <v>82</v>
      </c>
      <c r="D1247" s="6">
        <v>99</v>
      </c>
      <c r="E1247" s="6">
        <v>130</v>
      </c>
      <c r="F1247" s="6">
        <v>79</v>
      </c>
      <c r="G1247" s="6" t="s">
        <v>14444</v>
      </c>
      <c r="H1247" s="6">
        <v>399</v>
      </c>
      <c r="I1247" s="7">
        <v>91443253</v>
      </c>
      <c r="J1247" s="6" t="s">
        <v>1544</v>
      </c>
      <c r="K1247" s="6" t="s">
        <v>5515</v>
      </c>
      <c r="L1247" s="6" t="s">
        <v>14445</v>
      </c>
      <c r="M1247" s="6">
        <v>21034</v>
      </c>
      <c r="N1247" s="6">
        <v>663</v>
      </c>
      <c r="O1247" s="6" t="s">
        <v>4979</v>
      </c>
      <c r="Q1247" s="6" t="s">
        <v>14446</v>
      </c>
      <c r="R1247" s="6" t="s">
        <v>14447</v>
      </c>
      <c r="S1247" s="6">
        <v>153</v>
      </c>
      <c r="T1247" s="6" t="s">
        <v>37</v>
      </c>
      <c r="U1247" s="6" t="s">
        <v>38</v>
      </c>
      <c r="V1247" s="6" t="s">
        <v>95</v>
      </c>
      <c r="W1247" s="7">
        <v>12000000</v>
      </c>
      <c r="X1247" s="6">
        <v>2014</v>
      </c>
      <c r="Y1247" s="6">
        <v>116</v>
      </c>
      <c r="Z1247" s="6">
        <v>5.8</v>
      </c>
      <c r="AA1247" s="6">
        <v>2.35</v>
      </c>
      <c r="AB1247" s="6">
        <v>23000</v>
      </c>
      <c r="AC1247" s="7">
        <f>Table13[[#This Row],[gross]]-Table13[[#This Row],[budget]]</f>
        <v>79443253</v>
      </c>
    </row>
    <row r="1248" spans="1:29" ht="12.75">
      <c r="A1248" s="6" t="s">
        <v>28</v>
      </c>
      <c r="B1248" s="6" t="s">
        <v>171</v>
      </c>
      <c r="C1248" s="6">
        <v>93</v>
      </c>
      <c r="D1248" s="6">
        <v>108</v>
      </c>
      <c r="E1248" s="6">
        <v>0</v>
      </c>
      <c r="F1248" s="6">
        <v>88</v>
      </c>
      <c r="G1248" s="6" t="s">
        <v>6186</v>
      </c>
      <c r="H1248" s="6">
        <v>14000</v>
      </c>
      <c r="I1248" s="7">
        <v>3049135</v>
      </c>
      <c r="J1248" s="6" t="s">
        <v>17886</v>
      </c>
      <c r="K1248" s="6" t="s">
        <v>213</v>
      </c>
      <c r="L1248" s="6" t="s">
        <v>17887</v>
      </c>
      <c r="M1248" s="6">
        <v>50197</v>
      </c>
      <c r="N1248" s="6">
        <v>14574</v>
      </c>
      <c r="O1248" s="6" t="s">
        <v>17888</v>
      </c>
      <c r="P1248" s="6">
        <v>2</v>
      </c>
      <c r="Q1248" s="6" t="s">
        <v>17889</v>
      </c>
      <c r="R1248" s="6" t="s">
        <v>17890</v>
      </c>
      <c r="S1248" s="6">
        <v>265</v>
      </c>
      <c r="T1248" s="6" t="s">
        <v>37</v>
      </c>
      <c r="U1248" s="6" t="s">
        <v>179</v>
      </c>
      <c r="V1248" s="6" t="s">
        <v>585</v>
      </c>
      <c r="W1248" s="7">
        <v>5000000</v>
      </c>
      <c r="X1248" s="6">
        <v>1994</v>
      </c>
      <c r="Y1248" s="6">
        <v>433</v>
      </c>
      <c r="Z1248" s="6">
        <v>7.4</v>
      </c>
      <c r="AA1248" s="6">
        <v>2.35</v>
      </c>
      <c r="AB1248" s="6">
        <v>0</v>
      </c>
      <c r="AC1248" s="7">
        <f>Table13[[#This Row],[gross]]-Table13[[#This Row],[budget]]</f>
        <v>-1950865</v>
      </c>
    </row>
    <row r="1249" spans="1:29" ht="12.75">
      <c r="A1249" s="6" t="s">
        <v>28</v>
      </c>
      <c r="B1249" s="6" t="s">
        <v>6037</v>
      </c>
      <c r="C1249" s="6">
        <v>102</v>
      </c>
      <c r="D1249" s="6">
        <v>325</v>
      </c>
      <c r="E1249" s="6">
        <v>517</v>
      </c>
      <c r="F1249" s="6">
        <v>678</v>
      </c>
      <c r="G1249" s="6" t="s">
        <v>5986</v>
      </c>
      <c r="H1249" s="6">
        <v>12000</v>
      </c>
      <c r="I1249" s="7">
        <v>1500000</v>
      </c>
      <c r="J1249" s="6" t="s">
        <v>6038</v>
      </c>
      <c r="K1249" s="6" t="s">
        <v>301</v>
      </c>
      <c r="L1249" s="6" t="s">
        <v>6039</v>
      </c>
      <c r="M1249" s="6">
        <v>9830</v>
      </c>
      <c r="N1249" s="6">
        <v>14255</v>
      </c>
      <c r="O1249" s="6" t="s">
        <v>6040</v>
      </c>
      <c r="P1249" s="6">
        <v>0</v>
      </c>
      <c r="Q1249" s="6" t="s">
        <v>6041</v>
      </c>
      <c r="R1249" s="6" t="s">
        <v>6042</v>
      </c>
      <c r="S1249" s="6">
        <v>189</v>
      </c>
      <c r="T1249" s="6" t="s">
        <v>37</v>
      </c>
      <c r="U1249" s="6" t="s">
        <v>38</v>
      </c>
      <c r="V1249" s="6" t="s">
        <v>585</v>
      </c>
      <c r="W1249" s="7">
        <v>44000000</v>
      </c>
      <c r="X1249" s="6">
        <v>1980</v>
      </c>
      <c r="Y1249" s="6">
        <v>849</v>
      </c>
      <c r="Z1249" s="6">
        <v>6.8</v>
      </c>
      <c r="AA1249" s="6">
        <v>2.35</v>
      </c>
      <c r="AB1249" s="6">
        <v>1000</v>
      </c>
      <c r="AC1249" s="7">
        <f>Table13[[#This Row],[gross]]-Table13[[#This Row],[budget]]</f>
        <v>-42500000</v>
      </c>
    </row>
    <row r="1250" spans="1:29" ht="12.75">
      <c r="A1250" s="6" t="s">
        <v>28</v>
      </c>
      <c r="B1250" s="6" t="s">
        <v>17163</v>
      </c>
      <c r="C1250" s="6">
        <v>108</v>
      </c>
      <c r="D1250" s="6">
        <v>95</v>
      </c>
      <c r="E1250" s="6">
        <v>263</v>
      </c>
      <c r="F1250" s="6">
        <v>179</v>
      </c>
      <c r="G1250" s="6" t="s">
        <v>17164</v>
      </c>
      <c r="H1250" s="6">
        <v>263</v>
      </c>
      <c r="I1250" s="7">
        <v>3029081</v>
      </c>
      <c r="J1250" s="6" t="s">
        <v>2442</v>
      </c>
      <c r="K1250" s="6" t="s">
        <v>17163</v>
      </c>
      <c r="L1250" s="6" t="s">
        <v>17165</v>
      </c>
      <c r="M1250" s="6">
        <v>26300</v>
      </c>
      <c r="N1250" s="6">
        <v>993</v>
      </c>
      <c r="O1250" s="6" t="s">
        <v>8003</v>
      </c>
      <c r="P1250" s="6">
        <v>0</v>
      </c>
      <c r="Q1250" s="6" t="s">
        <v>17166</v>
      </c>
      <c r="R1250" s="6" t="s">
        <v>17167</v>
      </c>
      <c r="S1250" s="6">
        <v>231</v>
      </c>
      <c r="T1250" s="6" t="s">
        <v>37</v>
      </c>
      <c r="U1250" s="6" t="s">
        <v>38</v>
      </c>
      <c r="V1250" s="6" t="s">
        <v>585</v>
      </c>
      <c r="W1250" s="7">
        <v>6000000</v>
      </c>
      <c r="X1250" s="6">
        <v>2001</v>
      </c>
      <c r="Y1250" s="6">
        <v>261</v>
      </c>
      <c r="Z1250" s="6">
        <v>7.8</v>
      </c>
      <c r="AA1250" s="6">
        <v>1.85</v>
      </c>
      <c r="AB1250" s="6">
        <v>0</v>
      </c>
      <c r="AC1250" s="7">
        <f>Table13[[#This Row],[gross]]-Table13[[#This Row],[budget]]</f>
        <v>-2970919</v>
      </c>
    </row>
    <row r="1251" spans="1:29" ht="12.75">
      <c r="A1251" s="6" t="s">
        <v>28</v>
      </c>
      <c r="B1251" s="6" t="s">
        <v>11050</v>
      </c>
      <c r="C1251" s="6">
        <v>11</v>
      </c>
      <c r="D1251" s="6">
        <v>89</v>
      </c>
      <c r="E1251" s="6">
        <v>15</v>
      </c>
      <c r="F1251" s="6">
        <v>660</v>
      </c>
      <c r="G1251" s="6" t="s">
        <v>6382</v>
      </c>
      <c r="H1251" s="6">
        <v>883</v>
      </c>
      <c r="I1251" s="7">
        <v>4692814</v>
      </c>
      <c r="J1251" s="6" t="s">
        <v>1671</v>
      </c>
      <c r="K1251" s="6" t="s">
        <v>4545</v>
      </c>
      <c r="L1251" s="6" t="s">
        <v>16124</v>
      </c>
      <c r="M1251" s="6">
        <v>2870</v>
      </c>
      <c r="N1251" s="6">
        <v>3291</v>
      </c>
      <c r="O1251" s="6" t="s">
        <v>1842</v>
      </c>
      <c r="P1251" s="6">
        <v>2</v>
      </c>
      <c r="Q1251" s="6" t="s">
        <v>16125</v>
      </c>
      <c r="R1251" s="6" t="s">
        <v>16126</v>
      </c>
      <c r="S1251" s="6">
        <v>34</v>
      </c>
      <c r="T1251" s="6" t="s">
        <v>37</v>
      </c>
      <c r="U1251" s="6" t="s">
        <v>38</v>
      </c>
      <c r="V1251" s="6" t="s">
        <v>39</v>
      </c>
      <c r="W1251" s="7">
        <v>8000000</v>
      </c>
      <c r="X1251" s="6">
        <v>1999</v>
      </c>
      <c r="Y1251" s="6">
        <v>826</v>
      </c>
      <c r="Z1251" s="6">
        <v>5.0999999999999996</v>
      </c>
      <c r="AA1251" s="6">
        <v>1.85</v>
      </c>
      <c r="AB1251" s="6">
        <v>77</v>
      </c>
      <c r="AC1251" s="7">
        <f>Table13[[#This Row],[gross]]-Table13[[#This Row],[budget]]</f>
        <v>-3307186</v>
      </c>
    </row>
    <row r="1252" spans="1:29" ht="12.75">
      <c r="A1252" s="6" t="s">
        <v>28</v>
      </c>
      <c r="B1252" s="6" t="s">
        <v>378</v>
      </c>
      <c r="C1252" s="6">
        <v>345</v>
      </c>
      <c r="D1252" s="6">
        <v>120</v>
      </c>
      <c r="E1252" s="6">
        <v>0</v>
      </c>
      <c r="F1252" s="6">
        <v>160</v>
      </c>
      <c r="G1252" s="6" t="s">
        <v>2511</v>
      </c>
      <c r="H1252" s="6">
        <v>3000</v>
      </c>
      <c r="I1252" s="7">
        <v>75754670</v>
      </c>
      <c r="J1252" s="6" t="s">
        <v>2512</v>
      </c>
      <c r="K1252" s="6" t="s">
        <v>2513</v>
      </c>
      <c r="L1252" s="6" t="s">
        <v>2514</v>
      </c>
      <c r="M1252" s="6">
        <v>208422</v>
      </c>
      <c r="N1252" s="6">
        <v>3632</v>
      </c>
      <c r="O1252" s="6" t="s">
        <v>2515</v>
      </c>
      <c r="P1252" s="6">
        <v>0</v>
      </c>
      <c r="Q1252" s="6" t="s">
        <v>2516</v>
      </c>
      <c r="R1252" s="6" t="s">
        <v>2517</v>
      </c>
      <c r="S1252" s="6">
        <v>342</v>
      </c>
      <c r="T1252" s="6" t="s">
        <v>37</v>
      </c>
      <c r="U1252" s="6" t="s">
        <v>38</v>
      </c>
      <c r="V1252" s="6" t="s">
        <v>39</v>
      </c>
      <c r="W1252" s="7">
        <v>85000000</v>
      </c>
      <c r="X1252" s="6">
        <v>2008</v>
      </c>
      <c r="Y1252" s="6">
        <v>169</v>
      </c>
      <c r="Z1252" s="6">
        <v>7</v>
      </c>
      <c r="AA1252" s="6">
        <v>1.85</v>
      </c>
      <c r="AB1252" s="6">
        <v>3000</v>
      </c>
      <c r="AC1252" s="7">
        <f>Table13[[#This Row],[gross]]-Table13[[#This Row],[budget]]</f>
        <v>-9245330</v>
      </c>
    </row>
    <row r="1253" spans="1:29" ht="12.75">
      <c r="A1253" s="6" t="s">
        <v>28</v>
      </c>
      <c r="B1253" s="6" t="s">
        <v>378</v>
      </c>
      <c r="C1253" s="6">
        <v>242</v>
      </c>
      <c r="D1253" s="6">
        <v>132</v>
      </c>
      <c r="E1253" s="6">
        <v>0</v>
      </c>
      <c r="F1253" s="6">
        <v>160</v>
      </c>
      <c r="G1253" s="6" t="s">
        <v>3568</v>
      </c>
      <c r="H1253" s="6">
        <v>366</v>
      </c>
      <c r="I1253" s="7">
        <v>59035104</v>
      </c>
      <c r="J1253" s="6" t="s">
        <v>4113</v>
      </c>
      <c r="K1253" s="6" t="s">
        <v>4114</v>
      </c>
      <c r="L1253" s="6" t="s">
        <v>4115</v>
      </c>
      <c r="M1253" s="6">
        <v>244566</v>
      </c>
      <c r="N1253" s="6">
        <v>1112</v>
      </c>
      <c r="O1253" s="6" t="s">
        <v>2515</v>
      </c>
      <c r="P1253" s="6">
        <v>1</v>
      </c>
      <c r="Q1253" s="6" t="s">
        <v>4116</v>
      </c>
      <c r="R1253" s="6" t="s">
        <v>4117</v>
      </c>
      <c r="S1253" s="6">
        <v>597</v>
      </c>
      <c r="T1253" s="6" t="s">
        <v>37</v>
      </c>
      <c r="U1253" s="6" t="s">
        <v>38</v>
      </c>
      <c r="V1253" s="6" t="s">
        <v>39</v>
      </c>
      <c r="W1253" s="7">
        <v>66000000</v>
      </c>
      <c r="X1253" s="6">
        <v>2004</v>
      </c>
      <c r="Y1253" s="6">
        <v>334</v>
      </c>
      <c r="Z1253" s="6">
        <v>6.8</v>
      </c>
      <c r="AA1253" s="6">
        <v>1.85</v>
      </c>
      <c r="AB1253" s="6">
        <v>0</v>
      </c>
      <c r="AC1253" s="7">
        <f>Table13[[#This Row],[gross]]-Table13[[#This Row],[budget]]</f>
        <v>-6964896</v>
      </c>
    </row>
    <row r="1254" spans="1:29" ht="12.75">
      <c r="A1254" s="6" t="s">
        <v>28</v>
      </c>
      <c r="B1254" s="6" t="s">
        <v>21541</v>
      </c>
      <c r="C1254" s="6">
        <v>203</v>
      </c>
      <c r="D1254" s="6">
        <v>86</v>
      </c>
      <c r="E1254" s="6">
        <v>385</v>
      </c>
      <c r="F1254" s="6">
        <v>100</v>
      </c>
      <c r="G1254" s="6" t="s">
        <v>21542</v>
      </c>
      <c r="H1254" s="6">
        <v>266</v>
      </c>
      <c r="I1254" s="7">
        <v>14564027</v>
      </c>
      <c r="J1254" s="6" t="s">
        <v>7406</v>
      </c>
      <c r="K1254" s="6" t="s">
        <v>21543</v>
      </c>
      <c r="L1254" s="6" t="s">
        <v>21544</v>
      </c>
      <c r="M1254" s="6">
        <v>76407</v>
      </c>
      <c r="N1254" s="6">
        <v>673</v>
      </c>
      <c r="O1254" s="6" t="s">
        <v>21545</v>
      </c>
      <c r="P1254" s="6">
        <v>0</v>
      </c>
      <c r="Q1254" s="6" t="s">
        <v>21546</v>
      </c>
      <c r="R1254" s="6" t="s">
        <v>21547</v>
      </c>
      <c r="S1254" s="6">
        <v>335</v>
      </c>
      <c r="T1254" s="6" t="s">
        <v>37</v>
      </c>
      <c r="U1254" s="6" t="s">
        <v>56</v>
      </c>
      <c r="V1254" s="6" t="s">
        <v>585</v>
      </c>
      <c r="W1254" s="7">
        <v>1000000</v>
      </c>
      <c r="X1254" s="6">
        <v>1987</v>
      </c>
      <c r="Y1254" s="6">
        <v>209</v>
      </c>
      <c r="Z1254" s="6">
        <v>7</v>
      </c>
      <c r="AA1254" s="6">
        <v>1.85</v>
      </c>
      <c r="AB1254" s="6">
        <v>0</v>
      </c>
      <c r="AC1254" s="7">
        <f>Table13[[#This Row],[gross]]-Table13[[#This Row],[budget]]</f>
        <v>13564027</v>
      </c>
    </row>
    <row r="1255" spans="1:29" ht="12.75">
      <c r="A1255" s="6" t="s">
        <v>28</v>
      </c>
      <c r="B1255" s="6" t="s">
        <v>857</v>
      </c>
      <c r="C1255" s="6">
        <v>46</v>
      </c>
      <c r="D1255" s="6">
        <v>137</v>
      </c>
      <c r="E1255" s="6">
        <v>0</v>
      </c>
      <c r="F1255" s="6">
        <v>130</v>
      </c>
      <c r="G1255" s="6" t="s">
        <v>1995</v>
      </c>
      <c r="H1255" s="6">
        <v>591</v>
      </c>
      <c r="I1255" s="7">
        <v>10161099</v>
      </c>
      <c r="J1255" s="6" t="s">
        <v>15673</v>
      </c>
      <c r="K1255" s="6" t="s">
        <v>764</v>
      </c>
      <c r="L1255" s="6" t="s">
        <v>15674</v>
      </c>
      <c r="M1255" s="6">
        <v>23441</v>
      </c>
      <c r="N1255" s="6">
        <v>1341</v>
      </c>
      <c r="O1255" s="6" t="s">
        <v>15675</v>
      </c>
      <c r="P1255" s="6">
        <v>1</v>
      </c>
      <c r="Q1255" s="6" t="s">
        <v>15676</v>
      </c>
      <c r="R1255" s="6" t="s">
        <v>15677</v>
      </c>
      <c r="S1255" s="6">
        <v>108</v>
      </c>
      <c r="T1255" s="6" t="s">
        <v>37</v>
      </c>
      <c r="U1255" s="6" t="s">
        <v>56</v>
      </c>
      <c r="V1255" s="6" t="s">
        <v>39</v>
      </c>
      <c r="W1255" s="7">
        <v>9000000</v>
      </c>
      <c r="X1255" s="6">
        <v>1989</v>
      </c>
      <c r="Y1255" s="6">
        <v>520</v>
      </c>
      <c r="Z1255" s="6">
        <v>7.7</v>
      </c>
      <c r="AA1255" s="6">
        <v>1.85</v>
      </c>
      <c r="AB1255" s="6">
        <v>0</v>
      </c>
      <c r="AC1255" s="7">
        <f>Table13[[#This Row],[gross]]-Table13[[#This Row],[budget]]</f>
        <v>1161099</v>
      </c>
    </row>
    <row r="1256" spans="1:29" ht="12.75">
      <c r="A1256" s="6" t="s">
        <v>28</v>
      </c>
      <c r="B1256" s="6" t="s">
        <v>1800</v>
      </c>
      <c r="C1256" s="6">
        <v>574</v>
      </c>
      <c r="D1256" s="6">
        <v>126</v>
      </c>
      <c r="E1256" s="6">
        <v>0</v>
      </c>
      <c r="F1256" s="6">
        <v>105</v>
      </c>
      <c r="G1256" s="6" t="s">
        <v>10230</v>
      </c>
      <c r="H1256" s="6">
        <v>19000</v>
      </c>
      <c r="I1256" s="7">
        <v>25556065</v>
      </c>
      <c r="J1256" s="6" t="s">
        <v>5499</v>
      </c>
      <c r="K1256" s="6" t="s">
        <v>100</v>
      </c>
      <c r="L1256" s="6" t="s">
        <v>10231</v>
      </c>
      <c r="M1256" s="6">
        <v>355126</v>
      </c>
      <c r="N1256" s="6">
        <v>19359</v>
      </c>
      <c r="O1256" s="6" t="s">
        <v>10232</v>
      </c>
      <c r="P1256" s="6">
        <v>1</v>
      </c>
      <c r="Q1256" s="6" t="s">
        <v>10233</v>
      </c>
      <c r="R1256" s="6" t="s">
        <v>10234</v>
      </c>
      <c r="S1256" s="6">
        <v>748</v>
      </c>
      <c r="T1256" s="6" t="s">
        <v>37</v>
      </c>
      <c r="U1256" s="6" t="s">
        <v>38</v>
      </c>
      <c r="V1256" s="6" t="s">
        <v>585</v>
      </c>
      <c r="W1256" s="7">
        <v>23000000</v>
      </c>
      <c r="X1256" s="6">
        <v>2013</v>
      </c>
      <c r="Y1256" s="6">
        <v>128</v>
      </c>
      <c r="Z1256" s="6">
        <v>8</v>
      </c>
      <c r="AA1256" s="6">
        <v>1.85</v>
      </c>
      <c r="AB1256" s="6">
        <v>148000</v>
      </c>
      <c r="AC1256" s="7">
        <f>Table13[[#This Row],[gross]]-Table13[[#This Row],[budget]]</f>
        <v>2556065</v>
      </c>
    </row>
    <row r="1257" spans="1:29" ht="12.75">
      <c r="A1257" s="6" t="s">
        <v>28</v>
      </c>
      <c r="B1257" s="6" t="s">
        <v>5158</v>
      </c>
      <c r="C1257" s="6">
        <v>117</v>
      </c>
      <c r="D1257" s="6">
        <v>101</v>
      </c>
      <c r="E1257" s="6">
        <v>23</v>
      </c>
      <c r="F1257" s="6">
        <v>541</v>
      </c>
      <c r="G1257" s="6" t="s">
        <v>5043</v>
      </c>
      <c r="H1257" s="6">
        <v>660</v>
      </c>
      <c r="I1257" s="7">
        <v>66002004</v>
      </c>
      <c r="J1257" s="6" t="s">
        <v>5159</v>
      </c>
      <c r="K1257" s="6" t="s">
        <v>5130</v>
      </c>
      <c r="L1257" s="6" t="s">
        <v>5160</v>
      </c>
      <c r="M1257" s="6">
        <v>36431</v>
      </c>
      <c r="N1257" s="6">
        <v>2177</v>
      </c>
      <c r="O1257" s="6" t="s">
        <v>5161</v>
      </c>
      <c r="P1257" s="6">
        <v>1</v>
      </c>
      <c r="Q1257" s="6" t="s">
        <v>5162</v>
      </c>
      <c r="R1257" s="6" t="s">
        <v>5163</v>
      </c>
      <c r="S1257" s="6">
        <v>168</v>
      </c>
      <c r="T1257" s="6" t="s">
        <v>37</v>
      </c>
      <c r="U1257" s="6" t="s">
        <v>38</v>
      </c>
      <c r="V1257" s="6" t="s">
        <v>277</v>
      </c>
      <c r="W1257" s="7">
        <v>50000000</v>
      </c>
      <c r="X1257" s="6">
        <v>2005</v>
      </c>
      <c r="Y1257" s="6">
        <v>651</v>
      </c>
      <c r="Z1257" s="6">
        <v>4.7</v>
      </c>
      <c r="AA1257" s="6">
        <v>1.85</v>
      </c>
      <c r="AB1257" s="6">
        <v>1000</v>
      </c>
      <c r="AC1257" s="7">
        <f>Table13[[#This Row],[gross]]-Table13[[#This Row],[budget]]</f>
        <v>16002004</v>
      </c>
    </row>
    <row r="1258" spans="1:29" ht="12.75">
      <c r="A1258" s="6" t="s">
        <v>28</v>
      </c>
      <c r="B1258" s="6" t="s">
        <v>260</v>
      </c>
      <c r="C1258" s="6">
        <v>245</v>
      </c>
      <c r="D1258" s="6">
        <v>101</v>
      </c>
      <c r="E1258" s="6">
        <v>420</v>
      </c>
      <c r="F1258" s="6">
        <v>467</v>
      </c>
      <c r="G1258" s="6" t="s">
        <v>1816</v>
      </c>
      <c r="H1258" s="6">
        <v>12000</v>
      </c>
      <c r="I1258" s="7">
        <v>72660029</v>
      </c>
      <c r="J1258" s="6" t="s">
        <v>127</v>
      </c>
      <c r="K1258" s="6" t="s">
        <v>1072</v>
      </c>
      <c r="L1258" s="6" t="s">
        <v>1865</v>
      </c>
      <c r="M1258" s="6">
        <v>115687</v>
      </c>
      <c r="N1258" s="6">
        <v>16235</v>
      </c>
      <c r="O1258" s="6" t="s">
        <v>1866</v>
      </c>
      <c r="P1258" s="6">
        <v>0</v>
      </c>
      <c r="Q1258" s="6" t="s">
        <v>1867</v>
      </c>
      <c r="R1258" s="6" t="s">
        <v>1868</v>
      </c>
      <c r="S1258" s="6">
        <v>269</v>
      </c>
      <c r="T1258" s="6" t="s">
        <v>37</v>
      </c>
      <c r="U1258" s="6" t="s">
        <v>38</v>
      </c>
      <c r="V1258" s="6" t="s">
        <v>39</v>
      </c>
      <c r="W1258" s="7">
        <v>100000000</v>
      </c>
      <c r="X1258" s="6">
        <v>2014</v>
      </c>
      <c r="Y1258" s="6">
        <v>3000</v>
      </c>
      <c r="Z1258" s="6">
        <v>6</v>
      </c>
      <c r="AA1258" s="6">
        <v>2.35</v>
      </c>
      <c r="AB1258" s="6">
        <v>21000</v>
      </c>
      <c r="AC1258" s="7">
        <f>Table13[[#This Row],[gross]]-Table13[[#This Row],[budget]]</f>
        <v>-27339971</v>
      </c>
    </row>
    <row r="1259" spans="1:29" ht="12.75">
      <c r="A1259" s="6" t="s">
        <v>28</v>
      </c>
      <c r="B1259" s="6" t="s">
        <v>1627</v>
      </c>
      <c r="C1259" s="6">
        <v>154</v>
      </c>
      <c r="D1259" s="6">
        <v>105</v>
      </c>
      <c r="E1259" s="6">
        <v>153</v>
      </c>
      <c r="F1259" s="6">
        <v>491</v>
      </c>
      <c r="G1259" s="6" t="s">
        <v>6118</v>
      </c>
      <c r="H1259" s="6">
        <v>4000</v>
      </c>
      <c r="I1259" s="7">
        <v>45290318</v>
      </c>
      <c r="J1259" s="6" t="s">
        <v>3228</v>
      </c>
      <c r="K1259" s="6" t="s">
        <v>493</v>
      </c>
      <c r="L1259" s="6" t="s">
        <v>6119</v>
      </c>
      <c r="M1259" s="6">
        <v>74169</v>
      </c>
      <c r="N1259" s="6">
        <v>6727</v>
      </c>
      <c r="O1259" s="6" t="s">
        <v>6120</v>
      </c>
      <c r="P1259" s="6">
        <v>2</v>
      </c>
      <c r="Q1259" s="6" t="s">
        <v>6121</v>
      </c>
      <c r="R1259" s="6" t="s">
        <v>6122</v>
      </c>
      <c r="S1259" s="6">
        <v>112</v>
      </c>
      <c r="T1259" s="6" t="s">
        <v>37</v>
      </c>
      <c r="U1259" s="6" t="s">
        <v>38</v>
      </c>
      <c r="V1259" s="6" t="s">
        <v>95</v>
      </c>
      <c r="W1259" s="7">
        <v>42000000</v>
      </c>
      <c r="X1259" s="6">
        <v>2012</v>
      </c>
      <c r="Y1259" s="6">
        <v>828</v>
      </c>
      <c r="Z1259" s="6">
        <v>6.5</v>
      </c>
      <c r="AA1259" s="6">
        <v>1.85</v>
      </c>
      <c r="AB1259" s="6">
        <v>17000</v>
      </c>
      <c r="AC1259" s="7">
        <f>Table13[[#This Row],[gross]]-Table13[[#This Row],[budget]]</f>
        <v>3290318</v>
      </c>
    </row>
    <row r="1260" spans="1:29" ht="12.75">
      <c r="A1260" s="6" t="s">
        <v>28</v>
      </c>
      <c r="B1260" s="6" t="s">
        <v>13058</v>
      </c>
      <c r="C1260" s="6">
        <v>44</v>
      </c>
      <c r="D1260" s="6">
        <v>96</v>
      </c>
      <c r="E1260" s="6">
        <v>4</v>
      </c>
      <c r="F1260" s="6">
        <v>670</v>
      </c>
      <c r="G1260" s="6" t="s">
        <v>3369</v>
      </c>
      <c r="H1260" s="6">
        <v>989</v>
      </c>
      <c r="I1260" s="7">
        <v>10494147</v>
      </c>
      <c r="J1260" s="6" t="s">
        <v>214</v>
      </c>
      <c r="K1260" s="6" t="s">
        <v>352</v>
      </c>
      <c r="L1260" s="6" t="s">
        <v>13059</v>
      </c>
      <c r="M1260" s="6">
        <v>7403</v>
      </c>
      <c r="N1260" s="6">
        <v>3142</v>
      </c>
      <c r="O1260" s="6" t="s">
        <v>10619</v>
      </c>
      <c r="P1260" s="6">
        <v>1</v>
      </c>
      <c r="Q1260" s="6" t="s">
        <v>13060</v>
      </c>
      <c r="R1260" s="6" t="s">
        <v>13061</v>
      </c>
      <c r="S1260" s="6">
        <v>162</v>
      </c>
      <c r="T1260" s="6" t="s">
        <v>37</v>
      </c>
      <c r="U1260" s="6" t="s">
        <v>38</v>
      </c>
      <c r="V1260" s="6" t="s">
        <v>39</v>
      </c>
      <c r="W1260" s="7">
        <v>15000000</v>
      </c>
      <c r="X1260" s="6">
        <v>2000</v>
      </c>
      <c r="Y1260" s="6">
        <v>841</v>
      </c>
      <c r="Z1260" s="6">
        <v>5.0999999999999996</v>
      </c>
      <c r="AA1260" s="6">
        <v>1.85</v>
      </c>
      <c r="AB1260" s="6">
        <v>648</v>
      </c>
      <c r="AC1260" s="7">
        <f>Table13[[#This Row],[gross]]-Table13[[#This Row],[budget]]</f>
        <v>-4505853</v>
      </c>
    </row>
    <row r="1261" spans="1:29" ht="12.75">
      <c r="A1261" s="6" t="s">
        <v>28</v>
      </c>
      <c r="B1261" s="6" t="s">
        <v>3694</v>
      </c>
      <c r="C1261" s="6">
        <v>315</v>
      </c>
      <c r="D1261" s="6">
        <v>129</v>
      </c>
      <c r="E1261" s="6">
        <v>16000</v>
      </c>
      <c r="F1261" s="6">
        <v>447</v>
      </c>
      <c r="G1261" s="6" t="s">
        <v>5323</v>
      </c>
      <c r="H1261" s="6">
        <v>13000</v>
      </c>
      <c r="I1261" s="7">
        <v>32741596</v>
      </c>
      <c r="J1261" s="6" t="s">
        <v>5324</v>
      </c>
      <c r="K1261" s="6" t="s">
        <v>1157</v>
      </c>
      <c r="L1261" s="6" t="s">
        <v>5325</v>
      </c>
      <c r="M1261" s="6">
        <v>80140</v>
      </c>
      <c r="N1261" s="6">
        <v>14344</v>
      </c>
      <c r="O1261" s="6" t="s">
        <v>1630</v>
      </c>
      <c r="P1261" s="6">
        <v>0</v>
      </c>
      <c r="Q1261" s="6" t="s">
        <v>5326</v>
      </c>
      <c r="R1261" s="6" t="s">
        <v>5327</v>
      </c>
      <c r="S1261" s="6">
        <v>323</v>
      </c>
      <c r="T1261" s="6" t="s">
        <v>37</v>
      </c>
      <c r="U1261" s="6" t="s">
        <v>38</v>
      </c>
      <c r="V1261" s="6" t="s">
        <v>39</v>
      </c>
      <c r="W1261" s="7">
        <v>50000000</v>
      </c>
      <c r="X1261" s="6">
        <v>2010</v>
      </c>
      <c r="Y1261" s="6">
        <v>563</v>
      </c>
      <c r="Z1261" s="6">
        <v>6.5</v>
      </c>
      <c r="AA1261" s="6">
        <v>2.35</v>
      </c>
      <c r="AB1261" s="6">
        <v>16000</v>
      </c>
      <c r="AC1261" s="7">
        <f>Table13[[#This Row],[gross]]-Table13[[#This Row],[budget]]</f>
        <v>-17258404</v>
      </c>
    </row>
    <row r="1262" spans="1:29" ht="12.75">
      <c r="A1262" s="6" t="s">
        <v>24241</v>
      </c>
      <c r="B1262" s="6" t="s">
        <v>1939</v>
      </c>
      <c r="C1262" s="6">
        <v>283</v>
      </c>
      <c r="D1262" s="6">
        <v>80</v>
      </c>
      <c r="E1262" s="6">
        <v>611</v>
      </c>
      <c r="F1262" s="6">
        <v>576</v>
      </c>
      <c r="G1262" s="6" t="s">
        <v>6166</v>
      </c>
      <c r="H1262" s="6">
        <v>5000</v>
      </c>
      <c r="I1262" s="7">
        <v>84961</v>
      </c>
      <c r="J1262" s="6" t="s">
        <v>1313</v>
      </c>
      <c r="K1262" s="6" t="s">
        <v>502</v>
      </c>
      <c r="L1262" s="6" t="s">
        <v>6167</v>
      </c>
      <c r="M1262" s="6">
        <v>149414</v>
      </c>
      <c r="N1262" s="6">
        <v>6229</v>
      </c>
      <c r="O1262" s="6" t="s">
        <v>6168</v>
      </c>
      <c r="P1262" s="6">
        <v>4</v>
      </c>
      <c r="Q1262" s="6" t="s">
        <v>6169</v>
      </c>
      <c r="R1262" s="6" t="s">
        <v>6170</v>
      </c>
      <c r="S1262" s="6">
        <v>841</v>
      </c>
      <c r="T1262" s="6" t="s">
        <v>1946</v>
      </c>
      <c r="U1262" s="6" t="s">
        <v>892</v>
      </c>
      <c r="V1262" s="6" t="s">
        <v>39</v>
      </c>
      <c r="W1262" s="7">
        <v>31000000</v>
      </c>
      <c r="X1262" s="6">
        <v>2002</v>
      </c>
      <c r="Y1262" s="6">
        <v>643</v>
      </c>
      <c r="Z1262" s="6">
        <v>7.9</v>
      </c>
      <c r="AA1262" s="6">
        <v>2.35</v>
      </c>
      <c r="AB1262" s="6">
        <v>0</v>
      </c>
      <c r="AC1262" s="7">
        <f>Table13[[#This Row],[gross]]-Table13[[#This Row],[budget]]</f>
        <v>-30915039</v>
      </c>
    </row>
    <row r="1263" spans="1:29" ht="12.75">
      <c r="A1263" s="6" t="s">
        <v>28</v>
      </c>
      <c r="B1263" s="6" t="s">
        <v>6297</v>
      </c>
      <c r="C1263" s="6">
        <v>161</v>
      </c>
      <c r="D1263" s="6">
        <v>129</v>
      </c>
      <c r="E1263" s="6">
        <v>42</v>
      </c>
      <c r="F1263" s="6">
        <v>49</v>
      </c>
      <c r="G1263" s="6" t="s">
        <v>6298</v>
      </c>
      <c r="H1263" s="6">
        <v>97</v>
      </c>
      <c r="I1263" s="7">
        <v>93952276</v>
      </c>
      <c r="J1263" s="6" t="s">
        <v>1415</v>
      </c>
      <c r="K1263" s="6" t="s">
        <v>6299</v>
      </c>
      <c r="L1263" s="6" t="s">
        <v>6300</v>
      </c>
      <c r="M1263" s="6">
        <v>132048</v>
      </c>
      <c r="N1263" s="6">
        <v>318</v>
      </c>
      <c r="O1263" s="6" t="s">
        <v>6301</v>
      </c>
      <c r="P1263" s="6">
        <v>7</v>
      </c>
      <c r="Q1263" s="6" t="s">
        <v>6302</v>
      </c>
      <c r="R1263" s="6" t="s">
        <v>6303</v>
      </c>
      <c r="S1263" s="6">
        <v>203</v>
      </c>
      <c r="T1263" s="6" t="s">
        <v>37</v>
      </c>
      <c r="U1263" s="6" t="s">
        <v>38</v>
      </c>
      <c r="V1263" s="6" t="s">
        <v>39</v>
      </c>
      <c r="W1263" s="7">
        <v>40000000</v>
      </c>
      <c r="X1263" s="6">
        <v>2009</v>
      </c>
      <c r="Y1263" s="6">
        <v>50</v>
      </c>
      <c r="Z1263" s="6">
        <v>6.4</v>
      </c>
      <c r="AA1263" s="6">
        <v>2.35</v>
      </c>
      <c r="AB1263" s="6">
        <v>12000</v>
      </c>
      <c r="AC1263" s="7">
        <f>Table13[[#This Row],[gross]]-Table13[[#This Row],[budget]]</f>
        <v>53952276</v>
      </c>
    </row>
    <row r="1264" spans="1:29" ht="12.75">
      <c r="A1264" s="6" t="s">
        <v>28</v>
      </c>
      <c r="B1264" s="6" t="s">
        <v>16702</v>
      </c>
      <c r="C1264" s="6">
        <v>134</v>
      </c>
      <c r="D1264" s="6">
        <v>106</v>
      </c>
      <c r="E1264" s="6">
        <v>58</v>
      </c>
      <c r="F1264" s="6">
        <v>973</v>
      </c>
      <c r="G1264" s="6" t="s">
        <v>841</v>
      </c>
      <c r="H1264" s="6">
        <v>23000</v>
      </c>
      <c r="I1264" s="7">
        <v>382946</v>
      </c>
      <c r="J1264" s="6" t="s">
        <v>3409</v>
      </c>
      <c r="K1264" s="6" t="s">
        <v>62</v>
      </c>
      <c r="L1264" s="6" t="s">
        <v>16703</v>
      </c>
      <c r="M1264" s="6">
        <v>43965</v>
      </c>
      <c r="N1264" s="6">
        <v>44969</v>
      </c>
      <c r="O1264" s="6" t="s">
        <v>477</v>
      </c>
      <c r="P1264" s="6">
        <v>0</v>
      </c>
      <c r="Q1264" s="6" t="s">
        <v>16704</v>
      </c>
      <c r="R1264" s="6" t="s">
        <v>16705</v>
      </c>
      <c r="S1264" s="6">
        <v>99</v>
      </c>
      <c r="T1264" s="6" t="s">
        <v>37</v>
      </c>
      <c r="U1264" s="6" t="s">
        <v>38</v>
      </c>
      <c r="V1264" s="6" t="s">
        <v>585</v>
      </c>
      <c r="W1264" s="7">
        <v>7000000</v>
      </c>
      <c r="X1264" s="6">
        <v>2010</v>
      </c>
      <c r="Y1264" s="6">
        <v>20000</v>
      </c>
      <c r="Z1264" s="6">
        <v>7.1</v>
      </c>
      <c r="AA1264" s="6">
        <v>2.35</v>
      </c>
      <c r="AB1264" s="6">
        <v>19000</v>
      </c>
      <c r="AC1264" s="7">
        <f>Table13[[#This Row],[gross]]-Table13[[#This Row],[budget]]</f>
        <v>-6617054</v>
      </c>
    </row>
    <row r="1265" spans="1:29" ht="12.75">
      <c r="A1265" s="6" t="s">
        <v>28</v>
      </c>
      <c r="B1265" s="6" t="s">
        <v>15038</v>
      </c>
      <c r="C1265" s="6">
        <v>33</v>
      </c>
      <c r="D1265" s="6">
        <v>76</v>
      </c>
      <c r="E1265" s="6">
        <v>14</v>
      </c>
      <c r="F1265" s="6">
        <v>636</v>
      </c>
      <c r="G1265" s="6" t="s">
        <v>1517</v>
      </c>
      <c r="H1265" s="6">
        <v>1000</v>
      </c>
      <c r="I1265" s="7">
        <v>13684949</v>
      </c>
      <c r="J1265" s="6" t="s">
        <v>471</v>
      </c>
      <c r="K1265" s="6" t="s">
        <v>2619</v>
      </c>
      <c r="L1265" s="6" t="s">
        <v>15039</v>
      </c>
      <c r="M1265" s="6">
        <v>4564</v>
      </c>
      <c r="N1265" s="6">
        <v>3752</v>
      </c>
      <c r="O1265" s="6" t="s">
        <v>7659</v>
      </c>
      <c r="P1265" s="6">
        <v>0</v>
      </c>
      <c r="Q1265" s="6" t="s">
        <v>15040</v>
      </c>
      <c r="R1265" s="6" t="s">
        <v>15041</v>
      </c>
      <c r="S1265" s="6">
        <v>43</v>
      </c>
      <c r="T1265" s="6" t="s">
        <v>37</v>
      </c>
      <c r="U1265" s="6" t="s">
        <v>38</v>
      </c>
      <c r="V1265" s="6" t="s">
        <v>95</v>
      </c>
      <c r="W1265" s="7">
        <v>3000000</v>
      </c>
      <c r="X1265" s="6">
        <v>2002</v>
      </c>
      <c r="Y1265" s="6">
        <v>811</v>
      </c>
      <c r="Z1265" s="6">
        <v>5.9</v>
      </c>
      <c r="AA1265" s="6">
        <v>1.85</v>
      </c>
      <c r="AB1265" s="6">
        <v>227</v>
      </c>
      <c r="AC1265" s="7">
        <f>Table13[[#This Row],[gross]]-Table13[[#This Row],[budget]]</f>
        <v>10684949</v>
      </c>
    </row>
    <row r="1266" spans="1:29" ht="12.75">
      <c r="A1266" s="6" t="s">
        <v>28</v>
      </c>
      <c r="B1266" s="6" t="s">
        <v>893</v>
      </c>
      <c r="C1266" s="6">
        <v>140</v>
      </c>
      <c r="D1266" s="6">
        <v>136</v>
      </c>
      <c r="E1266" s="6">
        <v>394</v>
      </c>
      <c r="F1266" s="6">
        <v>1000</v>
      </c>
      <c r="G1266" s="6" t="s">
        <v>2824</v>
      </c>
      <c r="H1266" s="6">
        <v>24000</v>
      </c>
      <c r="I1266" s="7">
        <v>67286731</v>
      </c>
      <c r="J1266" s="6" t="s">
        <v>136</v>
      </c>
      <c r="K1266" s="6" t="s">
        <v>82</v>
      </c>
      <c r="L1266" s="6" t="s">
        <v>2936</v>
      </c>
      <c r="M1266" s="6">
        <v>67856</v>
      </c>
      <c r="N1266" s="6">
        <v>36925</v>
      </c>
      <c r="O1266" s="6" t="s">
        <v>1115</v>
      </c>
      <c r="P1266" s="6">
        <v>1</v>
      </c>
      <c r="Q1266" s="6" t="s">
        <v>2937</v>
      </c>
      <c r="R1266" s="6" t="s">
        <v>2938</v>
      </c>
      <c r="S1266" s="6">
        <v>345</v>
      </c>
      <c r="T1266" s="6" t="s">
        <v>37</v>
      </c>
      <c r="U1266" s="6" t="s">
        <v>38</v>
      </c>
      <c r="V1266" s="6" t="s">
        <v>39</v>
      </c>
      <c r="W1266" s="7">
        <v>100000000</v>
      </c>
      <c r="X1266" s="6">
        <v>2004</v>
      </c>
      <c r="Y1266" s="6">
        <v>10000</v>
      </c>
      <c r="Z1266" s="6">
        <v>6.7</v>
      </c>
      <c r="AA1266" s="6">
        <v>2.35</v>
      </c>
      <c r="AB1266" s="6">
        <v>0</v>
      </c>
      <c r="AC1266" s="7">
        <f>Table13[[#This Row],[gross]]-Table13[[#This Row],[budget]]</f>
        <v>-32713269</v>
      </c>
    </row>
    <row r="1267" spans="1:29" ht="12.75">
      <c r="A1267" s="6" t="s">
        <v>28</v>
      </c>
      <c r="B1267" s="6" t="s">
        <v>9525</v>
      </c>
      <c r="C1267" s="6">
        <v>180</v>
      </c>
      <c r="D1267" s="6">
        <v>101</v>
      </c>
      <c r="E1267" s="6">
        <v>21</v>
      </c>
      <c r="F1267" s="6">
        <v>317</v>
      </c>
      <c r="G1267" s="6" t="s">
        <v>4639</v>
      </c>
      <c r="H1267" s="6">
        <v>22000</v>
      </c>
      <c r="I1267" s="7">
        <v>51097664</v>
      </c>
      <c r="J1267" s="6" t="s">
        <v>6132</v>
      </c>
      <c r="K1267" s="6" t="s">
        <v>1746</v>
      </c>
      <c r="L1267" s="6" t="s">
        <v>9526</v>
      </c>
      <c r="M1267" s="6">
        <v>70205</v>
      </c>
      <c r="N1267" s="6">
        <v>23328</v>
      </c>
      <c r="O1267" s="6" t="s">
        <v>7864</v>
      </c>
      <c r="P1267" s="6">
        <v>0</v>
      </c>
      <c r="Q1267" s="6" t="s">
        <v>9527</v>
      </c>
      <c r="R1267" s="6" t="s">
        <v>9528</v>
      </c>
      <c r="S1267" s="6">
        <v>450</v>
      </c>
      <c r="T1267" s="6" t="s">
        <v>37</v>
      </c>
      <c r="U1267" s="6" t="s">
        <v>38</v>
      </c>
      <c r="V1267" s="6" t="s">
        <v>585</v>
      </c>
      <c r="W1267" s="7">
        <v>30000000</v>
      </c>
      <c r="X1267" s="6">
        <v>2005</v>
      </c>
      <c r="Y1267" s="6">
        <v>812</v>
      </c>
      <c r="Z1267" s="6">
        <v>5.9</v>
      </c>
      <c r="AA1267" s="6">
        <v>2.35</v>
      </c>
      <c r="AB1267" s="6">
        <v>0</v>
      </c>
      <c r="AC1267" s="7">
        <f>Table13[[#This Row],[gross]]-Table13[[#This Row],[budget]]</f>
        <v>21097664</v>
      </c>
    </row>
    <row r="1268" spans="1:29" ht="12.75">
      <c r="A1268" s="6" t="s">
        <v>28</v>
      </c>
      <c r="B1268" s="6" t="s">
        <v>5273</v>
      </c>
      <c r="C1268" s="6">
        <v>114</v>
      </c>
      <c r="D1268" s="6">
        <v>115</v>
      </c>
      <c r="E1268" s="6">
        <v>73</v>
      </c>
      <c r="F1268" s="6">
        <v>505</v>
      </c>
      <c r="G1268" s="6" t="s">
        <v>1543</v>
      </c>
      <c r="H1268" s="6">
        <v>11000</v>
      </c>
      <c r="I1268" s="7">
        <v>41543207</v>
      </c>
      <c r="J1268" s="6" t="s">
        <v>2142</v>
      </c>
      <c r="K1268" s="6" t="s">
        <v>466</v>
      </c>
      <c r="L1268" s="6" t="s">
        <v>6123</v>
      </c>
      <c r="M1268" s="6">
        <v>30077</v>
      </c>
      <c r="N1268" s="6">
        <v>15571</v>
      </c>
      <c r="O1268" s="6" t="s">
        <v>1286</v>
      </c>
      <c r="P1268" s="6">
        <v>1</v>
      </c>
      <c r="Q1268" s="6" t="s">
        <v>6124</v>
      </c>
      <c r="R1268" s="6" t="s">
        <v>6125</v>
      </c>
      <c r="S1268" s="6">
        <v>175</v>
      </c>
      <c r="T1268" s="6" t="s">
        <v>37</v>
      </c>
      <c r="U1268" s="6" t="s">
        <v>38</v>
      </c>
      <c r="V1268" s="6" t="s">
        <v>39</v>
      </c>
      <c r="W1268" s="7">
        <v>42000000</v>
      </c>
      <c r="X1268" s="6">
        <v>2002</v>
      </c>
      <c r="Y1268" s="6">
        <v>3000</v>
      </c>
      <c r="Z1268" s="6">
        <v>6.3</v>
      </c>
      <c r="AA1268" s="6">
        <v>2.35</v>
      </c>
      <c r="AB1268" s="6">
        <v>893</v>
      </c>
      <c r="AC1268" s="7">
        <f>Table13[[#This Row],[gross]]-Table13[[#This Row],[budget]]</f>
        <v>-456793</v>
      </c>
    </row>
    <row r="1269" spans="1:29" ht="12.75">
      <c r="A1269" s="6" t="s">
        <v>28</v>
      </c>
      <c r="B1269" s="6" t="s">
        <v>5647</v>
      </c>
      <c r="C1269" s="6">
        <v>174</v>
      </c>
      <c r="D1269" s="6">
        <v>113</v>
      </c>
      <c r="E1269" s="6">
        <v>350</v>
      </c>
      <c r="F1269" s="6">
        <v>619</v>
      </c>
      <c r="G1269" s="6" t="s">
        <v>2663</v>
      </c>
      <c r="H1269" s="6">
        <v>1000</v>
      </c>
      <c r="I1269" s="7">
        <v>27277055</v>
      </c>
      <c r="J1269" s="6" t="s">
        <v>5788</v>
      </c>
      <c r="K1269" s="6" t="s">
        <v>7567</v>
      </c>
      <c r="L1269" s="6" t="s">
        <v>10928</v>
      </c>
      <c r="M1269" s="6">
        <v>143137</v>
      </c>
      <c r="N1269" s="6">
        <v>3141</v>
      </c>
      <c r="O1269" s="6" t="s">
        <v>2373</v>
      </c>
      <c r="P1269" s="6">
        <v>0</v>
      </c>
      <c r="Q1269" s="6" t="s">
        <v>10929</v>
      </c>
      <c r="R1269" s="6" t="s">
        <v>10930</v>
      </c>
      <c r="S1269" s="6">
        <v>602</v>
      </c>
      <c r="T1269" s="6" t="s">
        <v>37</v>
      </c>
      <c r="U1269" s="6" t="s">
        <v>56</v>
      </c>
      <c r="V1269" s="6" t="s">
        <v>585</v>
      </c>
      <c r="W1269" s="7">
        <v>20000000</v>
      </c>
      <c r="X1269" s="6">
        <v>2000</v>
      </c>
      <c r="Y1269" s="6">
        <v>960</v>
      </c>
      <c r="Z1269" s="6">
        <v>7.6</v>
      </c>
      <c r="AA1269" s="6">
        <v>1.85</v>
      </c>
      <c r="AB1269" s="6">
        <v>10000</v>
      </c>
      <c r="AC1269" s="7">
        <f>Table13[[#This Row],[gross]]-Table13[[#This Row],[budget]]</f>
        <v>7277055</v>
      </c>
    </row>
    <row r="1270" spans="1:29" ht="12.75">
      <c r="A1270" s="6" t="s">
        <v>28</v>
      </c>
      <c r="B1270" s="6" t="s">
        <v>15340</v>
      </c>
      <c r="C1270" s="6">
        <v>43</v>
      </c>
      <c r="D1270" s="6">
        <v>86</v>
      </c>
      <c r="E1270" s="6">
        <v>302</v>
      </c>
      <c r="F1270" s="6">
        <v>428</v>
      </c>
      <c r="G1270" s="6" t="s">
        <v>15341</v>
      </c>
      <c r="H1270" s="6">
        <v>893</v>
      </c>
      <c r="I1270" s="7">
        <v>226792</v>
      </c>
      <c r="J1270" s="6" t="s">
        <v>15342</v>
      </c>
      <c r="K1270" s="6" t="s">
        <v>3490</v>
      </c>
      <c r="L1270" s="6" t="s">
        <v>15343</v>
      </c>
      <c r="M1270" s="6">
        <v>3080</v>
      </c>
      <c r="N1270" s="6">
        <v>3049</v>
      </c>
      <c r="O1270" s="6" t="s">
        <v>8992</v>
      </c>
      <c r="P1270" s="6">
        <v>2</v>
      </c>
      <c r="Q1270" s="6" t="s">
        <v>15344</v>
      </c>
      <c r="R1270" s="6" t="s">
        <v>15345</v>
      </c>
      <c r="S1270" s="6">
        <v>44</v>
      </c>
      <c r="T1270" s="6" t="s">
        <v>37</v>
      </c>
      <c r="U1270" s="6" t="s">
        <v>56</v>
      </c>
      <c r="V1270" s="6" t="s">
        <v>585</v>
      </c>
      <c r="W1270" s="7">
        <v>10000000</v>
      </c>
      <c r="X1270" s="6">
        <v>2001</v>
      </c>
      <c r="Y1270" s="6">
        <v>798</v>
      </c>
      <c r="Z1270" s="6">
        <v>6.2</v>
      </c>
      <c r="AA1270" s="6">
        <v>1.85</v>
      </c>
      <c r="AB1270" s="6">
        <v>117</v>
      </c>
      <c r="AC1270" s="7">
        <f>Table13[[#This Row],[gross]]-Table13[[#This Row],[budget]]</f>
        <v>-9773208</v>
      </c>
    </row>
    <row r="1271" spans="1:29" ht="12.75">
      <c r="A1271" s="6" t="s">
        <v>28</v>
      </c>
      <c r="B1271" s="6" t="s">
        <v>4066</v>
      </c>
      <c r="C1271" s="6">
        <v>128</v>
      </c>
      <c r="D1271" s="6">
        <v>112</v>
      </c>
      <c r="E1271" s="6">
        <v>197</v>
      </c>
      <c r="F1271" s="6">
        <v>632</v>
      </c>
      <c r="G1271" s="6" t="s">
        <v>7608</v>
      </c>
      <c r="H1271" s="6">
        <v>755</v>
      </c>
      <c r="I1271" s="7">
        <v>90556401</v>
      </c>
      <c r="J1271" s="6" t="s">
        <v>3023</v>
      </c>
      <c r="K1271" s="6" t="s">
        <v>10894</v>
      </c>
      <c r="L1271" s="6" t="s">
        <v>14504</v>
      </c>
      <c r="M1271" s="6">
        <v>43795</v>
      </c>
      <c r="N1271" s="6">
        <v>3507</v>
      </c>
      <c r="O1271" s="6" t="s">
        <v>11892</v>
      </c>
      <c r="P1271" s="6">
        <v>1</v>
      </c>
      <c r="Q1271" s="6" t="s">
        <v>14505</v>
      </c>
      <c r="R1271" s="6" t="s">
        <v>14506</v>
      </c>
      <c r="S1271" s="6">
        <v>171</v>
      </c>
      <c r="T1271" s="6" t="s">
        <v>37</v>
      </c>
      <c r="U1271" s="6" t="s">
        <v>38</v>
      </c>
      <c r="V1271" s="6" t="s">
        <v>277</v>
      </c>
      <c r="W1271" s="7">
        <v>11000000</v>
      </c>
      <c r="X1271" s="6">
        <v>2008</v>
      </c>
      <c r="Y1271" s="6">
        <v>734</v>
      </c>
      <c r="Z1271" s="6">
        <v>4.5</v>
      </c>
      <c r="AA1271" s="6">
        <v>1.85</v>
      </c>
      <c r="AB1271" s="6">
        <v>0</v>
      </c>
      <c r="AC1271" s="7">
        <f>Table13[[#This Row],[gross]]-Table13[[#This Row],[budget]]</f>
        <v>79556401</v>
      </c>
    </row>
    <row r="1272" spans="1:29" ht="12.75">
      <c r="A1272" s="6" t="s">
        <v>28</v>
      </c>
      <c r="B1272" s="6" t="s">
        <v>7480</v>
      </c>
      <c r="C1272" s="6">
        <v>251</v>
      </c>
      <c r="D1272" s="6">
        <v>89</v>
      </c>
      <c r="E1272" s="6">
        <v>192</v>
      </c>
      <c r="F1272" s="6">
        <v>142</v>
      </c>
      <c r="G1272" s="6" t="s">
        <v>15819</v>
      </c>
      <c r="H1272" s="6">
        <v>447</v>
      </c>
      <c r="I1272" s="7">
        <v>3645438</v>
      </c>
      <c r="J1272" s="6" t="s">
        <v>6403</v>
      </c>
      <c r="K1272" s="6" t="s">
        <v>1630</v>
      </c>
      <c r="L1272" s="6" t="s">
        <v>19644</v>
      </c>
      <c r="M1272" s="6">
        <v>55040</v>
      </c>
      <c r="N1272" s="6">
        <v>923</v>
      </c>
      <c r="O1272" s="6" t="s">
        <v>19645</v>
      </c>
      <c r="P1272" s="6">
        <v>1</v>
      </c>
      <c r="Q1272" s="6" t="s">
        <v>19646</v>
      </c>
      <c r="R1272" s="6" t="s">
        <v>19647</v>
      </c>
      <c r="S1272" s="6">
        <v>539</v>
      </c>
      <c r="T1272" s="6" t="s">
        <v>1464</v>
      </c>
      <c r="U1272" s="6" t="s">
        <v>1465</v>
      </c>
      <c r="V1272" s="6" t="s">
        <v>5613</v>
      </c>
      <c r="W1272" s="7">
        <v>2200000</v>
      </c>
      <c r="X1272" s="6">
        <v>2003</v>
      </c>
      <c r="Y1272" s="6">
        <v>236</v>
      </c>
      <c r="Z1272" s="6">
        <v>6.8</v>
      </c>
      <c r="AA1272" s="6">
        <v>2.35</v>
      </c>
      <c r="AB1272" s="6">
        <v>0</v>
      </c>
      <c r="AC1272" s="7">
        <f>Table13[[#This Row],[gross]]-Table13[[#This Row],[budget]]</f>
        <v>1445438</v>
      </c>
    </row>
    <row r="1273" spans="1:29" ht="12.75">
      <c r="A1273" s="6" t="s">
        <v>28</v>
      </c>
      <c r="B1273" s="6" t="s">
        <v>5834</v>
      </c>
      <c r="C1273" s="6">
        <v>112</v>
      </c>
      <c r="D1273" s="6">
        <v>110</v>
      </c>
      <c r="E1273" s="6">
        <v>85</v>
      </c>
      <c r="F1273" s="6">
        <v>186</v>
      </c>
      <c r="G1273" s="6" t="s">
        <v>12542</v>
      </c>
      <c r="H1273" s="6">
        <v>1000</v>
      </c>
      <c r="I1273" s="7">
        <v>5900000</v>
      </c>
      <c r="J1273" s="6" t="s">
        <v>42</v>
      </c>
      <c r="K1273" s="6" t="s">
        <v>4534</v>
      </c>
      <c r="L1273" s="6" t="s">
        <v>12543</v>
      </c>
      <c r="M1273" s="6">
        <v>98629</v>
      </c>
      <c r="N1273" s="6">
        <v>1852</v>
      </c>
      <c r="O1273" s="6" t="s">
        <v>5270</v>
      </c>
      <c r="P1273" s="6">
        <v>1</v>
      </c>
      <c r="Q1273" s="6" t="s">
        <v>12544</v>
      </c>
      <c r="R1273" s="6" t="s">
        <v>12545</v>
      </c>
      <c r="S1273" s="6">
        <v>316</v>
      </c>
      <c r="T1273" s="6" t="s">
        <v>37</v>
      </c>
      <c r="U1273" s="6" t="s">
        <v>56</v>
      </c>
      <c r="V1273" s="6" t="s">
        <v>585</v>
      </c>
      <c r="W1273" s="7">
        <v>16000000</v>
      </c>
      <c r="X1273" s="6">
        <v>1986</v>
      </c>
      <c r="Y1273" s="6">
        <v>309</v>
      </c>
      <c r="Z1273" s="6">
        <v>7.2</v>
      </c>
      <c r="AA1273" s="6">
        <v>1.85</v>
      </c>
      <c r="AB1273" s="6">
        <v>0</v>
      </c>
      <c r="AC1273" s="7">
        <f>Table13[[#This Row],[gross]]-Table13[[#This Row],[budget]]</f>
        <v>-10100000</v>
      </c>
    </row>
    <row r="1274" spans="1:29" ht="12.75">
      <c r="A1274" s="6" t="s">
        <v>28</v>
      </c>
      <c r="B1274" s="6" t="s">
        <v>13006</v>
      </c>
      <c r="C1274" s="6">
        <v>90</v>
      </c>
      <c r="D1274" s="6">
        <v>101</v>
      </c>
      <c r="E1274" s="6">
        <v>36</v>
      </c>
      <c r="F1274" s="6">
        <v>377</v>
      </c>
      <c r="G1274" s="6" t="s">
        <v>13007</v>
      </c>
      <c r="H1274" s="6">
        <v>1000</v>
      </c>
      <c r="I1274" s="7">
        <v>12801190</v>
      </c>
      <c r="J1274" s="6" t="s">
        <v>31</v>
      </c>
      <c r="K1274" s="6" t="s">
        <v>4534</v>
      </c>
      <c r="L1274" s="6" t="s">
        <v>13008</v>
      </c>
      <c r="M1274" s="6">
        <v>16340</v>
      </c>
      <c r="N1274" s="6">
        <v>2764</v>
      </c>
      <c r="O1274" s="6" t="s">
        <v>13009</v>
      </c>
      <c r="P1274" s="6">
        <v>1</v>
      </c>
      <c r="Q1274" s="6" t="s">
        <v>13010</v>
      </c>
      <c r="R1274" s="6" t="s">
        <v>13011</v>
      </c>
      <c r="S1274" s="6">
        <v>355</v>
      </c>
      <c r="T1274" s="6" t="s">
        <v>37</v>
      </c>
      <c r="U1274" s="6" t="s">
        <v>38</v>
      </c>
      <c r="V1274" s="6" t="s">
        <v>585</v>
      </c>
      <c r="W1274" s="7">
        <v>15000000</v>
      </c>
      <c r="X1274" s="6">
        <v>2000</v>
      </c>
      <c r="Y1274" s="6">
        <v>786</v>
      </c>
      <c r="Z1274" s="6">
        <v>4.5999999999999996</v>
      </c>
      <c r="AA1274" s="6">
        <v>2.35</v>
      </c>
      <c r="AB1274" s="6">
        <v>356</v>
      </c>
      <c r="AC1274" s="7">
        <f>Table13[[#This Row],[gross]]-Table13[[#This Row],[budget]]</f>
        <v>-2198810</v>
      </c>
    </row>
    <row r="1275" spans="1:29" ht="12.75">
      <c r="A1275" s="6" t="s">
        <v>28</v>
      </c>
      <c r="B1275" s="6" t="s">
        <v>9327</v>
      </c>
      <c r="C1275" s="6">
        <v>32</v>
      </c>
      <c r="D1275" s="6">
        <v>99</v>
      </c>
      <c r="E1275" s="6">
        <v>5</v>
      </c>
      <c r="F1275" s="6">
        <v>535</v>
      </c>
      <c r="G1275" s="6" t="s">
        <v>752</v>
      </c>
      <c r="H1275" s="6">
        <v>1000</v>
      </c>
      <c r="I1275" s="7">
        <v>13829734</v>
      </c>
      <c r="J1275" s="6" t="s">
        <v>9328</v>
      </c>
      <c r="K1275" s="6" t="s">
        <v>4534</v>
      </c>
      <c r="L1275" s="6" t="s">
        <v>9329</v>
      </c>
      <c r="M1275" s="6">
        <v>16194</v>
      </c>
      <c r="N1275" s="6">
        <v>2960</v>
      </c>
      <c r="O1275" s="6" t="s">
        <v>9330</v>
      </c>
      <c r="P1275" s="6">
        <v>0</v>
      </c>
      <c r="Q1275" s="6" t="s">
        <v>9331</v>
      </c>
      <c r="R1275" s="6" t="s">
        <v>9332</v>
      </c>
      <c r="S1275" s="6">
        <v>79</v>
      </c>
      <c r="T1275" s="6" t="s">
        <v>37</v>
      </c>
      <c r="U1275" s="6" t="s">
        <v>268</v>
      </c>
      <c r="V1275" s="6" t="s">
        <v>39</v>
      </c>
      <c r="W1275" s="7">
        <v>26000000</v>
      </c>
      <c r="X1275" s="6">
        <v>1994</v>
      </c>
      <c r="Y1275" s="6">
        <v>691</v>
      </c>
      <c r="Z1275" s="6">
        <v>4.3</v>
      </c>
      <c r="AA1275" s="6">
        <v>2.35</v>
      </c>
      <c r="AB1275" s="6">
        <v>319</v>
      </c>
      <c r="AC1275" s="7">
        <f>Table13[[#This Row],[gross]]-Table13[[#This Row],[budget]]</f>
        <v>-12170266</v>
      </c>
    </row>
    <row r="1276" spans="1:29" ht="12.75">
      <c r="A1276" s="6" t="s">
        <v>28</v>
      </c>
      <c r="B1276" s="6" t="s">
        <v>10497</v>
      </c>
      <c r="C1276" s="6">
        <v>176</v>
      </c>
      <c r="D1276" s="6">
        <v>100</v>
      </c>
      <c r="E1276" s="6">
        <v>21</v>
      </c>
      <c r="F1276" s="6">
        <v>552</v>
      </c>
      <c r="G1276" s="6" t="s">
        <v>1736</v>
      </c>
      <c r="H1276" s="6">
        <v>14000</v>
      </c>
      <c r="I1276" s="7">
        <v>13746550</v>
      </c>
      <c r="J1276" s="6" t="s">
        <v>1423</v>
      </c>
      <c r="K1276" s="6" t="s">
        <v>654</v>
      </c>
      <c r="L1276" s="6" t="s">
        <v>10498</v>
      </c>
      <c r="M1276" s="6">
        <v>29322</v>
      </c>
      <c r="N1276" s="6">
        <v>15922</v>
      </c>
      <c r="O1276" s="6" t="s">
        <v>7414</v>
      </c>
      <c r="P1276" s="6">
        <v>5</v>
      </c>
      <c r="Q1276" s="6" t="s">
        <v>10499</v>
      </c>
      <c r="R1276" s="6" t="s">
        <v>10500</v>
      </c>
      <c r="S1276" s="6">
        <v>104</v>
      </c>
      <c r="T1276" s="6" t="s">
        <v>37</v>
      </c>
      <c r="U1276" s="6" t="s">
        <v>38</v>
      </c>
      <c r="V1276" s="6" t="s">
        <v>585</v>
      </c>
      <c r="W1276" s="7">
        <v>2000000</v>
      </c>
      <c r="X1276" s="6">
        <v>2012</v>
      </c>
      <c r="Y1276" s="6">
        <v>618</v>
      </c>
      <c r="Z1276" s="6">
        <v>6.1</v>
      </c>
      <c r="AA1276" s="6">
        <v>2.35</v>
      </c>
      <c r="AB1276" s="6">
        <v>0</v>
      </c>
      <c r="AC1276" s="7">
        <f>Table13[[#This Row],[gross]]-Table13[[#This Row],[budget]]</f>
        <v>11746550</v>
      </c>
    </row>
    <row r="1277" spans="1:29" ht="12.75">
      <c r="A1277" s="6" t="s">
        <v>28</v>
      </c>
      <c r="B1277" s="6" t="s">
        <v>3136</v>
      </c>
      <c r="C1277" s="6">
        <v>171</v>
      </c>
      <c r="D1277" s="6">
        <v>118</v>
      </c>
      <c r="E1277" s="6">
        <v>72</v>
      </c>
      <c r="F1277" s="6">
        <v>681</v>
      </c>
      <c r="G1277" s="6" t="s">
        <v>2523</v>
      </c>
      <c r="H1277" s="6">
        <v>10000</v>
      </c>
      <c r="I1277" s="7">
        <v>177575142</v>
      </c>
      <c r="J1277" s="6" t="s">
        <v>1681</v>
      </c>
      <c r="K1277" s="6" t="s">
        <v>166</v>
      </c>
      <c r="L1277" s="6" t="s">
        <v>4588</v>
      </c>
      <c r="M1277" s="6">
        <v>244840</v>
      </c>
      <c r="N1277" s="6">
        <v>13426</v>
      </c>
      <c r="O1277" s="6" t="s">
        <v>2191</v>
      </c>
      <c r="P1277" s="6">
        <v>1</v>
      </c>
      <c r="Q1277" s="6" t="s">
        <v>4589</v>
      </c>
      <c r="R1277" s="6" t="s">
        <v>4590</v>
      </c>
      <c r="S1277" s="6">
        <v>372</v>
      </c>
      <c r="T1277" s="6" t="s">
        <v>37</v>
      </c>
      <c r="U1277" s="6" t="s">
        <v>38</v>
      </c>
      <c r="V1277" s="6" t="s">
        <v>39</v>
      </c>
      <c r="W1277" s="7">
        <v>70000000</v>
      </c>
      <c r="X1277" s="6">
        <v>2005</v>
      </c>
      <c r="Y1277" s="6">
        <v>975</v>
      </c>
      <c r="Z1277" s="6">
        <v>6.6</v>
      </c>
      <c r="AA1277" s="6">
        <v>2.35</v>
      </c>
      <c r="AB1277" s="6">
        <v>0</v>
      </c>
      <c r="AC1277" s="7">
        <f>Table13[[#This Row],[gross]]-Table13[[#This Row],[budget]]</f>
        <v>107575142</v>
      </c>
    </row>
    <row r="1278" spans="1:29" ht="12.75">
      <c r="A1278" s="6" t="s">
        <v>28</v>
      </c>
      <c r="B1278" s="6" t="s">
        <v>12115</v>
      </c>
      <c r="C1278" s="6">
        <v>193</v>
      </c>
      <c r="D1278" s="6">
        <v>94</v>
      </c>
      <c r="E1278" s="6">
        <v>87</v>
      </c>
      <c r="F1278" s="6">
        <v>280</v>
      </c>
      <c r="G1278" s="6" t="s">
        <v>1341</v>
      </c>
      <c r="H1278" s="6">
        <v>866</v>
      </c>
      <c r="I1278" s="7">
        <v>39687528</v>
      </c>
      <c r="J1278" s="6" t="s">
        <v>464</v>
      </c>
      <c r="K1278" s="6" t="s">
        <v>12116</v>
      </c>
      <c r="L1278" s="6" t="s">
        <v>12117</v>
      </c>
      <c r="M1278" s="6">
        <v>140780</v>
      </c>
      <c r="N1278" s="6">
        <v>2124</v>
      </c>
      <c r="O1278" s="6" t="s">
        <v>4405</v>
      </c>
      <c r="P1278" s="6">
        <v>1</v>
      </c>
      <c r="Q1278" s="6" t="s">
        <v>12118</v>
      </c>
      <c r="R1278" s="6" t="s">
        <v>12119</v>
      </c>
      <c r="S1278" s="6">
        <v>376</v>
      </c>
      <c r="T1278" s="6" t="s">
        <v>37</v>
      </c>
      <c r="U1278" s="6" t="s">
        <v>1465</v>
      </c>
      <c r="V1278" s="6" t="s">
        <v>585</v>
      </c>
      <c r="W1278" s="7">
        <v>24000000</v>
      </c>
      <c r="X1278" s="6">
        <v>2007</v>
      </c>
      <c r="Y1278" s="6">
        <v>794</v>
      </c>
      <c r="Z1278" s="6">
        <v>6.3</v>
      </c>
      <c r="AA1278" s="6">
        <v>2.35</v>
      </c>
      <c r="AB1278" s="6">
        <v>0</v>
      </c>
      <c r="AC1278" s="7">
        <f>Table13[[#This Row],[gross]]-Table13[[#This Row],[budget]]</f>
        <v>15687528</v>
      </c>
    </row>
    <row r="1279" spans="1:29" ht="12.75">
      <c r="A1279" s="6" t="s">
        <v>28</v>
      </c>
      <c r="B1279" s="6" t="s">
        <v>19445</v>
      </c>
      <c r="C1279" s="6">
        <v>272</v>
      </c>
      <c r="D1279" s="6">
        <v>86</v>
      </c>
      <c r="E1279" s="6">
        <v>59</v>
      </c>
      <c r="F1279" s="6">
        <v>104</v>
      </c>
      <c r="G1279" s="6" t="s">
        <v>19446</v>
      </c>
      <c r="H1279" s="6">
        <v>694</v>
      </c>
      <c r="I1279" s="7">
        <v>703002</v>
      </c>
      <c r="J1279" s="6" t="s">
        <v>1733</v>
      </c>
      <c r="K1279" s="6" t="s">
        <v>5424</v>
      </c>
      <c r="L1279" s="6" t="s">
        <v>19447</v>
      </c>
      <c r="M1279" s="6">
        <v>37495</v>
      </c>
      <c r="N1279" s="6">
        <v>1249</v>
      </c>
      <c r="O1279" s="6" t="s">
        <v>19448</v>
      </c>
      <c r="P1279" s="6">
        <v>4</v>
      </c>
      <c r="Q1279" s="6" t="s">
        <v>19449</v>
      </c>
      <c r="R1279" s="6" t="s">
        <v>19450</v>
      </c>
      <c r="S1279" s="6">
        <v>230</v>
      </c>
      <c r="T1279" s="6" t="s">
        <v>37</v>
      </c>
      <c r="U1279" s="6" t="s">
        <v>268</v>
      </c>
      <c r="V1279" s="6" t="s">
        <v>4830</v>
      </c>
      <c r="W1279" s="7">
        <v>3000000</v>
      </c>
      <c r="X1279" s="6">
        <v>2011</v>
      </c>
      <c r="Y1279" s="6">
        <v>324</v>
      </c>
      <c r="Z1279" s="6">
        <v>6.1</v>
      </c>
      <c r="AA1279" s="6">
        <v>2.35</v>
      </c>
      <c r="AB1279" s="6">
        <v>37000</v>
      </c>
      <c r="AC1279" s="7">
        <f>Table13[[#This Row],[gross]]-Table13[[#This Row],[budget]]</f>
        <v>-2296998</v>
      </c>
    </row>
    <row r="1280" spans="1:29" ht="12.75">
      <c r="A1280" s="6" t="s">
        <v>28</v>
      </c>
      <c r="B1280" s="6" t="s">
        <v>4066</v>
      </c>
      <c r="C1280" s="6">
        <v>36</v>
      </c>
      <c r="D1280" s="6">
        <v>96</v>
      </c>
      <c r="E1280" s="6">
        <v>197</v>
      </c>
      <c r="F1280" s="6">
        <v>115</v>
      </c>
      <c r="G1280" s="6" t="s">
        <v>8927</v>
      </c>
      <c r="H1280" s="6">
        <v>580</v>
      </c>
      <c r="I1280" s="7">
        <v>39514713</v>
      </c>
      <c r="J1280" s="6" t="s">
        <v>515</v>
      </c>
      <c r="K1280" s="6" t="s">
        <v>3728</v>
      </c>
      <c r="L1280" s="6" t="s">
        <v>8928</v>
      </c>
      <c r="M1280" s="6">
        <v>60494</v>
      </c>
      <c r="N1280" s="6">
        <v>1275</v>
      </c>
      <c r="O1280" s="6" t="s">
        <v>8929</v>
      </c>
      <c r="P1280" s="6">
        <v>0</v>
      </c>
      <c r="Q1280" s="6" t="s">
        <v>8930</v>
      </c>
      <c r="R1280" s="6" t="s">
        <v>8931</v>
      </c>
      <c r="S1280" s="6">
        <v>132</v>
      </c>
      <c r="T1280" s="6" t="s">
        <v>37</v>
      </c>
      <c r="U1280" s="6" t="s">
        <v>38</v>
      </c>
      <c r="V1280" s="6" t="s">
        <v>95</v>
      </c>
      <c r="W1280" s="7">
        <v>28000000</v>
      </c>
      <c r="X1280" s="6">
        <v>1993</v>
      </c>
      <c r="Y1280" s="6">
        <v>336</v>
      </c>
      <c r="Z1280" s="6">
        <v>6.7</v>
      </c>
      <c r="AA1280" s="6">
        <v>1.85</v>
      </c>
      <c r="AB1280" s="6">
        <v>16000</v>
      </c>
      <c r="AC1280" s="7">
        <f>Table13[[#This Row],[gross]]-Table13[[#This Row],[budget]]</f>
        <v>11514713</v>
      </c>
    </row>
    <row r="1281" spans="1:29" ht="12.75">
      <c r="A1281" s="6" t="s">
        <v>28</v>
      </c>
      <c r="B1281" s="6" t="s">
        <v>5469</v>
      </c>
      <c r="C1281" s="6">
        <v>32</v>
      </c>
      <c r="D1281" s="6">
        <v>140</v>
      </c>
      <c r="E1281" s="6">
        <v>0</v>
      </c>
      <c r="F1281" s="6">
        <v>210</v>
      </c>
      <c r="G1281" s="6" t="s">
        <v>4681</v>
      </c>
      <c r="H1281" s="6">
        <v>436</v>
      </c>
      <c r="I1281" s="7">
        <v>24276500</v>
      </c>
      <c r="J1281" s="6" t="s">
        <v>1726</v>
      </c>
      <c r="K1281" s="6" t="s">
        <v>7531</v>
      </c>
      <c r="L1281" s="6" t="s">
        <v>7532</v>
      </c>
      <c r="M1281" s="6">
        <v>17124</v>
      </c>
      <c r="N1281" s="6">
        <v>1394</v>
      </c>
      <c r="O1281" s="6" t="s">
        <v>3763</v>
      </c>
      <c r="P1281" s="6">
        <v>2</v>
      </c>
      <c r="Q1281" s="6" t="s">
        <v>7533</v>
      </c>
      <c r="R1281" s="6" t="s">
        <v>7534</v>
      </c>
      <c r="S1281" s="6">
        <v>68</v>
      </c>
      <c r="T1281" s="6" t="s">
        <v>37</v>
      </c>
      <c r="U1281" s="6" t="s">
        <v>38</v>
      </c>
      <c r="V1281" s="6" t="s">
        <v>585</v>
      </c>
      <c r="W1281" s="7">
        <v>35000000</v>
      </c>
      <c r="X1281" s="6">
        <v>1992</v>
      </c>
      <c r="Y1281" s="6">
        <v>263</v>
      </c>
      <c r="Z1281" s="6">
        <v>6.6</v>
      </c>
      <c r="AA1281" s="6">
        <v>2.35</v>
      </c>
      <c r="AB1281" s="6">
        <v>949</v>
      </c>
      <c r="AC1281" s="7">
        <f>Table13[[#This Row],[gross]]-Table13[[#This Row],[budget]]</f>
        <v>-10723500</v>
      </c>
    </row>
    <row r="1282" spans="1:29" ht="12.75">
      <c r="A1282" s="6" t="s">
        <v>747</v>
      </c>
      <c r="B1282" s="6" t="s">
        <v>2433</v>
      </c>
      <c r="C1282" s="6">
        <v>106</v>
      </c>
      <c r="D1282" s="6">
        <v>117</v>
      </c>
      <c r="E1282" s="6">
        <v>99</v>
      </c>
      <c r="F1282" s="6">
        <v>165</v>
      </c>
      <c r="G1282" s="6" t="s">
        <v>10710</v>
      </c>
      <c r="H1282" s="6">
        <v>596</v>
      </c>
      <c r="I1282" s="7">
        <v>67325559</v>
      </c>
      <c r="J1282" s="6" t="s">
        <v>10711</v>
      </c>
      <c r="K1282" s="6" t="s">
        <v>1502</v>
      </c>
      <c r="L1282" s="6" t="s">
        <v>10712</v>
      </c>
      <c r="M1282" s="6">
        <v>58222</v>
      </c>
      <c r="N1282" s="6">
        <v>1293</v>
      </c>
      <c r="O1282" s="6" t="s">
        <v>10713</v>
      </c>
      <c r="P1282" s="6">
        <v>0</v>
      </c>
      <c r="Q1282" s="6" t="s">
        <v>10714</v>
      </c>
      <c r="R1282" s="6" t="s">
        <v>10715</v>
      </c>
      <c r="S1282" s="6">
        <v>331</v>
      </c>
      <c r="T1282" s="6" t="s">
        <v>37</v>
      </c>
      <c r="U1282" s="6" t="s">
        <v>38</v>
      </c>
      <c r="V1282" s="6" t="s">
        <v>95</v>
      </c>
      <c r="W1282" s="7">
        <v>20000000</v>
      </c>
      <c r="X1282" s="6">
        <v>2003</v>
      </c>
      <c r="Y1282" s="6">
        <v>265</v>
      </c>
      <c r="Z1282" s="6">
        <v>7.1</v>
      </c>
      <c r="AA1282" s="6">
        <v>1.85</v>
      </c>
      <c r="AB1282" s="6">
        <v>0</v>
      </c>
      <c r="AC1282" s="7">
        <f>Table13[[#This Row],[gross]]-Table13[[#This Row],[budget]]</f>
        <v>47325559</v>
      </c>
    </row>
    <row r="1283" spans="1:29" ht="12.75">
      <c r="A1283" s="6" t="s">
        <v>28</v>
      </c>
      <c r="B1283" s="6" t="s">
        <v>1304</v>
      </c>
      <c r="C1283" s="6">
        <v>180</v>
      </c>
      <c r="D1283" s="6">
        <v>119</v>
      </c>
      <c r="E1283" s="6">
        <v>719</v>
      </c>
      <c r="F1283" s="6">
        <v>423</v>
      </c>
      <c r="G1283" s="6" t="s">
        <v>2207</v>
      </c>
      <c r="H1283" s="6">
        <v>833</v>
      </c>
      <c r="I1283" s="7">
        <v>73209340</v>
      </c>
      <c r="J1283" s="6" t="s">
        <v>2208</v>
      </c>
      <c r="K1283" s="6" t="s">
        <v>2209</v>
      </c>
      <c r="L1283" s="6" t="s">
        <v>2210</v>
      </c>
      <c r="M1283" s="6">
        <v>101834</v>
      </c>
      <c r="N1283" s="6">
        <v>2356</v>
      </c>
      <c r="O1283" s="6" t="s">
        <v>2116</v>
      </c>
      <c r="P1283" s="6">
        <v>0</v>
      </c>
      <c r="Q1283" s="6" t="s">
        <v>2211</v>
      </c>
      <c r="R1283" s="6" t="s">
        <v>2212</v>
      </c>
      <c r="S1283" s="6">
        <v>628</v>
      </c>
      <c r="T1283" s="6" t="s">
        <v>37</v>
      </c>
      <c r="U1283" s="6" t="s">
        <v>38</v>
      </c>
      <c r="V1283" s="6" t="s">
        <v>585</v>
      </c>
      <c r="W1283" s="7">
        <v>95000000</v>
      </c>
      <c r="X1283" s="6">
        <v>2000</v>
      </c>
      <c r="Y1283" s="6">
        <v>624</v>
      </c>
      <c r="Z1283" s="6">
        <v>5.7</v>
      </c>
      <c r="AA1283" s="6">
        <v>1.85</v>
      </c>
      <c r="AB1283" s="6">
        <v>0</v>
      </c>
      <c r="AC1283" s="7">
        <f>Table13[[#This Row],[gross]]-Table13[[#This Row],[budget]]</f>
        <v>-21790660</v>
      </c>
    </row>
    <row r="1284" spans="1:29" ht="12.75">
      <c r="A1284" s="6" t="s">
        <v>28</v>
      </c>
      <c r="B1284" s="6" t="s">
        <v>4003</v>
      </c>
      <c r="C1284" s="6">
        <v>109</v>
      </c>
      <c r="D1284" s="6">
        <v>112</v>
      </c>
      <c r="E1284" s="6">
        <v>11000</v>
      </c>
      <c r="F1284" s="6">
        <v>642</v>
      </c>
      <c r="G1284" s="6" t="s">
        <v>2387</v>
      </c>
      <c r="H1284" s="6">
        <v>11000</v>
      </c>
      <c r="I1284" s="7">
        <v>4839383</v>
      </c>
      <c r="J1284" s="6" t="s">
        <v>1681</v>
      </c>
      <c r="K1284" s="6" t="s">
        <v>4003</v>
      </c>
      <c r="L1284" s="6" t="s">
        <v>12534</v>
      </c>
      <c r="M1284" s="6">
        <v>21613</v>
      </c>
      <c r="N1284" s="6">
        <v>12766</v>
      </c>
      <c r="O1284" s="6" t="s">
        <v>4206</v>
      </c>
      <c r="P1284" s="6">
        <v>0</v>
      </c>
      <c r="Q1284" s="6" t="s">
        <v>12535</v>
      </c>
      <c r="R1284" s="6" t="s">
        <v>12536</v>
      </c>
      <c r="S1284" s="6">
        <v>148</v>
      </c>
      <c r="T1284" s="6" t="s">
        <v>37</v>
      </c>
      <c r="U1284" s="6" t="s">
        <v>38</v>
      </c>
      <c r="V1284" s="6" t="s">
        <v>39</v>
      </c>
      <c r="W1284" s="7">
        <v>16000000</v>
      </c>
      <c r="X1284" s="6">
        <v>2002</v>
      </c>
      <c r="Y1284" s="6">
        <v>650</v>
      </c>
      <c r="Z1284" s="6">
        <v>6.6</v>
      </c>
      <c r="AA1284" s="6">
        <v>1.85</v>
      </c>
      <c r="AB1284" s="6">
        <v>762</v>
      </c>
      <c r="AC1284" s="7">
        <f>Table13[[#This Row],[gross]]-Table13[[#This Row],[budget]]</f>
        <v>-11160617</v>
      </c>
    </row>
    <row r="1285" spans="1:29" ht="12.75">
      <c r="A1285" s="6" t="s">
        <v>28</v>
      </c>
      <c r="B1285" s="6" t="s">
        <v>3159</v>
      </c>
      <c r="C1285" s="6">
        <v>132</v>
      </c>
      <c r="D1285" s="6">
        <v>116</v>
      </c>
      <c r="E1285" s="6">
        <v>41</v>
      </c>
      <c r="F1285" s="6">
        <v>541</v>
      </c>
      <c r="G1285" s="6" t="s">
        <v>352</v>
      </c>
      <c r="H1285" s="6">
        <v>11000</v>
      </c>
      <c r="I1285" s="7">
        <v>30013346</v>
      </c>
      <c r="J1285" s="6" t="s">
        <v>422</v>
      </c>
      <c r="K1285" s="6" t="s">
        <v>391</v>
      </c>
      <c r="L1285" s="6" t="s">
        <v>3160</v>
      </c>
      <c r="M1285" s="6">
        <v>31293</v>
      </c>
      <c r="N1285" s="6">
        <v>14028</v>
      </c>
      <c r="O1285" s="6" t="s">
        <v>3161</v>
      </c>
      <c r="P1285" s="6">
        <v>2</v>
      </c>
      <c r="Q1285" s="6" t="s">
        <v>3162</v>
      </c>
      <c r="R1285" s="6" t="s">
        <v>3163</v>
      </c>
      <c r="S1285" s="6">
        <v>254</v>
      </c>
      <c r="T1285" s="6" t="s">
        <v>37</v>
      </c>
      <c r="U1285" s="6" t="s">
        <v>38</v>
      </c>
      <c r="V1285" s="6" t="s">
        <v>39</v>
      </c>
      <c r="W1285" s="7">
        <v>75000000</v>
      </c>
      <c r="X1285" s="6">
        <v>2003</v>
      </c>
      <c r="Y1285" s="6">
        <v>982</v>
      </c>
      <c r="Z1285" s="6">
        <v>5.3</v>
      </c>
      <c r="AA1285" s="6">
        <v>2.35</v>
      </c>
      <c r="AB1285" s="6">
        <v>648</v>
      </c>
      <c r="AC1285" s="7">
        <f>Table13[[#This Row],[gross]]-Table13[[#This Row],[budget]]</f>
        <v>-44986654</v>
      </c>
    </row>
    <row r="1286" spans="1:29" ht="12.75">
      <c r="A1286" s="6" t="s">
        <v>28</v>
      </c>
      <c r="B1286" s="6" t="s">
        <v>19004</v>
      </c>
      <c r="C1286" s="6">
        <v>21</v>
      </c>
      <c r="D1286" s="6">
        <v>81</v>
      </c>
      <c r="E1286" s="6">
        <v>467</v>
      </c>
      <c r="F1286" s="6">
        <v>287</v>
      </c>
      <c r="G1286" s="6" t="s">
        <v>3880</v>
      </c>
      <c r="H1286" s="6">
        <v>467</v>
      </c>
      <c r="I1286" s="7">
        <v>5228617</v>
      </c>
      <c r="J1286" s="6" t="s">
        <v>1671</v>
      </c>
      <c r="K1286" s="6" t="s">
        <v>19004</v>
      </c>
      <c r="L1286" s="6" t="s">
        <v>23705</v>
      </c>
      <c r="M1286" s="6">
        <v>2770</v>
      </c>
      <c r="N1286" s="6">
        <v>1431</v>
      </c>
      <c r="O1286" s="6" t="s">
        <v>17633</v>
      </c>
      <c r="P1286" s="6">
        <v>1</v>
      </c>
      <c r="Q1286" s="6" t="s">
        <v>23706</v>
      </c>
      <c r="R1286" s="6" t="s">
        <v>23707</v>
      </c>
      <c r="S1286" s="6">
        <v>32</v>
      </c>
      <c r="T1286" s="6" t="s">
        <v>37</v>
      </c>
      <c r="U1286" s="6" t="s">
        <v>38</v>
      </c>
      <c r="V1286" s="6" t="s">
        <v>585</v>
      </c>
      <c r="W1286" s="7">
        <v>100000</v>
      </c>
      <c r="X1286" s="6">
        <v>1987</v>
      </c>
      <c r="Y1286" s="6">
        <v>322</v>
      </c>
      <c r="Z1286" s="6">
        <v>7</v>
      </c>
      <c r="AA1286" s="6">
        <v>1.85</v>
      </c>
      <c r="AB1286" s="6">
        <v>471</v>
      </c>
      <c r="AC1286" s="7">
        <f>Table13[[#This Row],[gross]]-Table13[[#This Row],[budget]]</f>
        <v>5128617</v>
      </c>
    </row>
    <row r="1287" spans="1:29" ht="12.75">
      <c r="A1287" s="6" t="s">
        <v>28</v>
      </c>
      <c r="B1287" s="6" t="s">
        <v>4437</v>
      </c>
      <c r="C1287" s="6">
        <v>56</v>
      </c>
      <c r="D1287" s="6">
        <v>114</v>
      </c>
      <c r="E1287" s="6">
        <v>65</v>
      </c>
      <c r="F1287" s="6">
        <v>440</v>
      </c>
      <c r="G1287" s="6" t="s">
        <v>4438</v>
      </c>
      <c r="H1287" s="6">
        <v>743</v>
      </c>
      <c r="I1287" s="7">
        <v>12065985</v>
      </c>
      <c r="J1287" s="6" t="s">
        <v>2527</v>
      </c>
      <c r="K1287" s="6" t="s">
        <v>1639</v>
      </c>
      <c r="L1287" s="6" t="s">
        <v>4439</v>
      </c>
      <c r="M1287" s="6">
        <v>16260</v>
      </c>
      <c r="N1287" s="6">
        <v>2367</v>
      </c>
      <c r="O1287" s="6" t="s">
        <v>4440</v>
      </c>
      <c r="P1287" s="6">
        <v>1</v>
      </c>
      <c r="Q1287" s="6" t="s">
        <v>4441</v>
      </c>
      <c r="R1287" s="6" t="s">
        <v>4442</v>
      </c>
      <c r="S1287" s="6">
        <v>88</v>
      </c>
      <c r="T1287" s="6" t="s">
        <v>37</v>
      </c>
      <c r="U1287" s="6" t="s">
        <v>38</v>
      </c>
      <c r="V1287" s="6" t="s">
        <v>95</v>
      </c>
      <c r="W1287" s="7">
        <v>60000000</v>
      </c>
      <c r="X1287" s="6">
        <v>1998</v>
      </c>
      <c r="Y1287" s="6">
        <v>730</v>
      </c>
      <c r="Z1287" s="6">
        <v>4.9000000000000004</v>
      </c>
      <c r="AA1287" s="6">
        <v>2.35</v>
      </c>
      <c r="AB1287" s="6">
        <v>296</v>
      </c>
      <c r="AC1287" s="7">
        <f>Table13[[#This Row],[gross]]-Table13[[#This Row],[budget]]</f>
        <v>-47934015</v>
      </c>
    </row>
    <row r="1288" spans="1:29" ht="12.75">
      <c r="A1288" s="6" t="s">
        <v>28</v>
      </c>
      <c r="B1288" s="6" t="s">
        <v>1252</v>
      </c>
      <c r="C1288" s="6">
        <v>37</v>
      </c>
      <c r="D1288" s="6">
        <v>120</v>
      </c>
      <c r="E1288" s="6">
        <v>0</v>
      </c>
      <c r="F1288" s="6">
        <v>1000</v>
      </c>
      <c r="G1288" s="6" t="s">
        <v>2454</v>
      </c>
      <c r="H1288" s="6">
        <v>3000</v>
      </c>
      <c r="I1288" s="7">
        <v>173585516</v>
      </c>
      <c r="J1288" s="6" t="s">
        <v>2358</v>
      </c>
      <c r="K1288" s="6" t="s">
        <v>6537</v>
      </c>
      <c r="L1288" s="6" t="s">
        <v>10638</v>
      </c>
      <c r="M1288" s="6">
        <v>200077</v>
      </c>
      <c r="N1288" s="6">
        <v>7860</v>
      </c>
      <c r="O1288" s="6" t="s">
        <v>2812</v>
      </c>
      <c r="P1288" s="6">
        <v>2</v>
      </c>
      <c r="Q1288" s="6" t="s">
        <v>10639</v>
      </c>
      <c r="R1288" s="6" t="s">
        <v>10640</v>
      </c>
      <c r="S1288" s="6">
        <v>189</v>
      </c>
      <c r="T1288" s="6" t="s">
        <v>37</v>
      </c>
      <c r="U1288" s="6" t="s">
        <v>38</v>
      </c>
      <c r="V1288" s="6" t="s">
        <v>95</v>
      </c>
      <c r="W1288" s="7">
        <v>18000000</v>
      </c>
      <c r="X1288" s="6">
        <v>1992</v>
      </c>
      <c r="Y1288" s="6">
        <v>1000</v>
      </c>
      <c r="Z1288" s="6">
        <v>6.6</v>
      </c>
      <c r="AA1288" s="6">
        <v>1.85</v>
      </c>
      <c r="AB1288" s="6">
        <v>0</v>
      </c>
      <c r="AC1288" s="7">
        <f>Table13[[#This Row],[gross]]-Table13[[#This Row],[budget]]</f>
        <v>155585516</v>
      </c>
    </row>
    <row r="1289" spans="1:29" ht="12.75">
      <c r="A1289" s="6" t="s">
        <v>28</v>
      </c>
      <c r="B1289" s="6" t="s">
        <v>1252</v>
      </c>
      <c r="C1289" s="6">
        <v>102</v>
      </c>
      <c r="D1289" s="6">
        <v>103</v>
      </c>
      <c r="E1289" s="6">
        <v>0</v>
      </c>
      <c r="F1289" s="6">
        <v>925</v>
      </c>
      <c r="G1289" s="6" t="s">
        <v>2812</v>
      </c>
      <c r="H1289" s="6">
        <v>3000</v>
      </c>
      <c r="I1289" s="7">
        <v>285761243</v>
      </c>
      <c r="J1289" s="6" t="s">
        <v>3057</v>
      </c>
      <c r="K1289" s="6" t="s">
        <v>6537</v>
      </c>
      <c r="L1289" s="6" t="s">
        <v>12647</v>
      </c>
      <c r="M1289" s="6">
        <v>311075</v>
      </c>
      <c r="N1289" s="6">
        <v>7521</v>
      </c>
      <c r="O1289" s="6" t="s">
        <v>1802</v>
      </c>
      <c r="P1289" s="6">
        <v>5</v>
      </c>
      <c r="Q1289" s="6" t="s">
        <v>12648</v>
      </c>
      <c r="R1289" s="6" t="s">
        <v>12649</v>
      </c>
      <c r="S1289" s="6">
        <v>305</v>
      </c>
      <c r="T1289" s="6" t="s">
        <v>37</v>
      </c>
      <c r="U1289" s="6" t="s">
        <v>38</v>
      </c>
      <c r="V1289" s="6" t="s">
        <v>95</v>
      </c>
      <c r="W1289" s="7">
        <v>18000000</v>
      </c>
      <c r="X1289" s="6">
        <v>1990</v>
      </c>
      <c r="Y1289" s="6">
        <v>1000</v>
      </c>
      <c r="Z1289" s="6">
        <v>7.5</v>
      </c>
      <c r="AA1289" s="6">
        <v>1.85</v>
      </c>
      <c r="AB1289" s="6">
        <v>20000</v>
      </c>
      <c r="AC1289" s="7">
        <f>Table13[[#This Row],[gross]]-Table13[[#This Row],[budget]]</f>
        <v>267761243</v>
      </c>
    </row>
    <row r="1290" spans="1:29" ht="12.75">
      <c r="A1290" s="6" t="s">
        <v>28</v>
      </c>
      <c r="B1290" s="6" t="s">
        <v>9184</v>
      </c>
      <c r="C1290" s="6">
        <v>45</v>
      </c>
      <c r="D1290" s="6">
        <v>103</v>
      </c>
      <c r="E1290" s="6">
        <v>0</v>
      </c>
      <c r="F1290" s="6">
        <v>801</v>
      </c>
      <c r="G1290" s="6" t="s">
        <v>2061</v>
      </c>
      <c r="H1290" s="6">
        <v>21000</v>
      </c>
      <c r="I1290" s="7">
        <v>17518220</v>
      </c>
      <c r="J1290" s="6" t="s">
        <v>1415</v>
      </c>
      <c r="K1290" s="6" t="s">
        <v>97</v>
      </c>
      <c r="L1290" s="6" t="s">
        <v>11090</v>
      </c>
      <c r="M1290" s="6">
        <v>9105</v>
      </c>
      <c r="N1290" s="6">
        <v>25263</v>
      </c>
      <c r="O1290" s="6" t="s">
        <v>11091</v>
      </c>
      <c r="P1290" s="6">
        <v>1</v>
      </c>
      <c r="Q1290" s="6" t="s">
        <v>11092</v>
      </c>
      <c r="R1290" s="6" t="s">
        <v>11093</v>
      </c>
      <c r="S1290" s="6">
        <v>76</v>
      </c>
      <c r="T1290" s="6" t="s">
        <v>37</v>
      </c>
      <c r="U1290" s="6" t="s">
        <v>38</v>
      </c>
      <c r="V1290" s="6" t="s">
        <v>39</v>
      </c>
      <c r="W1290" s="7">
        <v>20000000</v>
      </c>
      <c r="X1290" s="6">
        <v>1995</v>
      </c>
      <c r="Y1290" s="6">
        <v>1000</v>
      </c>
      <c r="Z1290" s="6">
        <v>6.6</v>
      </c>
      <c r="AA1290" s="6">
        <v>1.85</v>
      </c>
      <c r="AB1290" s="6">
        <v>0</v>
      </c>
      <c r="AC1290" s="7">
        <f>Table13[[#This Row],[gross]]-Table13[[#This Row],[budget]]</f>
        <v>-2481780</v>
      </c>
    </row>
    <row r="1291" spans="1:29" ht="12.75">
      <c r="A1291" s="6" t="s">
        <v>28</v>
      </c>
      <c r="B1291" s="6" t="s">
        <v>1007</v>
      </c>
      <c r="C1291" s="6">
        <v>42</v>
      </c>
      <c r="D1291" s="6">
        <v>91</v>
      </c>
      <c r="E1291" s="6">
        <v>23</v>
      </c>
      <c r="F1291" s="6">
        <v>629</v>
      </c>
      <c r="G1291" s="6" t="s">
        <v>1842</v>
      </c>
      <c r="H1291" s="6">
        <v>925</v>
      </c>
      <c r="I1291" s="7">
        <v>10443316</v>
      </c>
      <c r="J1291" s="6" t="s">
        <v>1415</v>
      </c>
      <c r="K1291" s="6" t="s">
        <v>1802</v>
      </c>
      <c r="L1291" s="6" t="s">
        <v>13055</v>
      </c>
      <c r="M1291" s="6">
        <v>7159</v>
      </c>
      <c r="N1291" s="6">
        <v>2913</v>
      </c>
      <c r="O1291" s="6" t="s">
        <v>11574</v>
      </c>
      <c r="P1291" s="6">
        <v>2</v>
      </c>
      <c r="Q1291" s="6" t="s">
        <v>13056</v>
      </c>
      <c r="R1291" s="6" t="s">
        <v>13057</v>
      </c>
      <c r="S1291" s="6">
        <v>88</v>
      </c>
      <c r="T1291" s="6" t="s">
        <v>37</v>
      </c>
      <c r="U1291" s="6" t="s">
        <v>38</v>
      </c>
      <c r="V1291" s="6" t="s">
        <v>39</v>
      </c>
      <c r="W1291" s="7">
        <v>15000000</v>
      </c>
      <c r="X1291" s="6">
        <v>1998</v>
      </c>
      <c r="Y1291" s="6">
        <v>660</v>
      </c>
      <c r="Z1291" s="6">
        <v>5</v>
      </c>
      <c r="AA1291" s="6">
        <v>1.85</v>
      </c>
      <c r="AB1291" s="6">
        <v>247</v>
      </c>
      <c r="AC1291" s="7">
        <f>Table13[[#This Row],[gross]]-Table13[[#This Row],[budget]]</f>
        <v>-4556684</v>
      </c>
    </row>
    <row r="1292" spans="1:29" ht="12.75">
      <c r="A1292" s="6" t="s">
        <v>28</v>
      </c>
      <c r="B1292" s="6" t="s">
        <v>1582</v>
      </c>
      <c r="C1292" s="6">
        <v>104</v>
      </c>
      <c r="D1292" s="6">
        <v>76</v>
      </c>
      <c r="E1292" s="6">
        <v>6</v>
      </c>
      <c r="F1292" s="6">
        <v>421</v>
      </c>
      <c r="G1292" s="6" t="s">
        <v>1583</v>
      </c>
      <c r="H1292" s="6">
        <v>12000</v>
      </c>
      <c r="I1292" s="7">
        <v>50026353</v>
      </c>
      <c r="J1292" s="6" t="s">
        <v>1584</v>
      </c>
      <c r="K1292" s="6" t="s">
        <v>272</v>
      </c>
      <c r="L1292" s="6" t="s">
        <v>1585</v>
      </c>
      <c r="M1292" s="6">
        <v>13581</v>
      </c>
      <c r="N1292" s="6">
        <v>13607</v>
      </c>
      <c r="O1292" s="6" t="s">
        <v>1586</v>
      </c>
      <c r="P1292" s="6">
        <v>0</v>
      </c>
      <c r="Q1292" s="6" t="s">
        <v>1587</v>
      </c>
      <c r="R1292" s="6" t="s">
        <v>1588</v>
      </c>
      <c r="S1292" s="6">
        <v>88</v>
      </c>
      <c r="T1292" s="6" t="s">
        <v>37</v>
      </c>
      <c r="U1292" s="6" t="s">
        <v>38</v>
      </c>
      <c r="V1292" s="6" t="s">
        <v>95</v>
      </c>
      <c r="W1292" s="7">
        <v>110000000</v>
      </c>
      <c r="X1292" s="6">
        <v>2004</v>
      </c>
      <c r="Y1292" s="6">
        <v>513</v>
      </c>
      <c r="Z1292" s="6">
        <v>5.4</v>
      </c>
      <c r="AA1292" s="6">
        <v>1.78</v>
      </c>
      <c r="AB1292" s="6">
        <v>304</v>
      </c>
      <c r="AC1292" s="7">
        <f>Table13[[#This Row],[gross]]-Table13[[#This Row],[budget]]</f>
        <v>-59973647</v>
      </c>
    </row>
    <row r="1293" spans="1:29" ht="12.75">
      <c r="A1293" s="6" t="s">
        <v>28</v>
      </c>
      <c r="B1293" s="6" t="s">
        <v>21315</v>
      </c>
      <c r="C1293" s="6">
        <v>10</v>
      </c>
      <c r="D1293" s="6">
        <v>113</v>
      </c>
      <c r="E1293" s="6">
        <v>29</v>
      </c>
      <c r="F1293" s="6">
        <v>449</v>
      </c>
      <c r="G1293" s="6" t="s">
        <v>15413</v>
      </c>
      <c r="H1293" s="6">
        <v>890</v>
      </c>
      <c r="I1293" s="7">
        <v>2859955</v>
      </c>
      <c r="J1293" s="6" t="s">
        <v>3794</v>
      </c>
      <c r="K1293" s="6" t="s">
        <v>634</v>
      </c>
      <c r="L1293" s="6" t="s">
        <v>21316</v>
      </c>
      <c r="M1293" s="6">
        <v>2417</v>
      </c>
      <c r="N1293" s="6">
        <v>2681</v>
      </c>
      <c r="O1293" s="6" t="s">
        <v>6275</v>
      </c>
      <c r="P1293" s="6">
        <v>2</v>
      </c>
      <c r="Q1293" s="6" t="s">
        <v>21317</v>
      </c>
      <c r="R1293" s="6" t="s">
        <v>21318</v>
      </c>
      <c r="S1293" s="6">
        <v>32</v>
      </c>
      <c r="T1293" s="6" t="s">
        <v>37</v>
      </c>
      <c r="U1293" s="6" t="s">
        <v>38</v>
      </c>
      <c r="V1293" s="6" t="s">
        <v>39</v>
      </c>
      <c r="W1293" s="7">
        <v>1200000</v>
      </c>
      <c r="X1293" s="6">
        <v>2013</v>
      </c>
      <c r="Y1293" s="6">
        <v>848</v>
      </c>
      <c r="Z1293" s="6">
        <v>6</v>
      </c>
      <c r="AA1293" s="6">
        <v>2.35</v>
      </c>
      <c r="AB1293" s="6">
        <v>0</v>
      </c>
      <c r="AC1293" s="7">
        <f>Table13[[#This Row],[gross]]-Table13[[#This Row],[budget]]</f>
        <v>1659955</v>
      </c>
    </row>
    <row r="1294" spans="1:29" ht="12.75">
      <c r="A1294" s="6" t="s">
        <v>28</v>
      </c>
      <c r="B1294" s="6" t="s">
        <v>1175</v>
      </c>
      <c r="C1294" s="6">
        <v>165</v>
      </c>
      <c r="D1294" s="6">
        <v>94</v>
      </c>
      <c r="E1294" s="6">
        <v>12</v>
      </c>
      <c r="F1294" s="6">
        <v>183</v>
      </c>
      <c r="G1294" s="6" t="s">
        <v>1176</v>
      </c>
      <c r="H1294" s="6">
        <v>17000</v>
      </c>
      <c r="I1294" s="7">
        <v>177343675</v>
      </c>
      <c r="J1294" s="6" t="s">
        <v>1177</v>
      </c>
      <c r="K1294" s="6" t="s">
        <v>1178</v>
      </c>
      <c r="L1294" s="6" t="s">
        <v>1179</v>
      </c>
      <c r="M1294" s="6">
        <v>70121</v>
      </c>
      <c r="N1294" s="6">
        <v>17883</v>
      </c>
      <c r="O1294" s="6" t="s">
        <v>1180</v>
      </c>
      <c r="P1294" s="6">
        <v>0</v>
      </c>
      <c r="Q1294" s="6" t="s">
        <v>1181</v>
      </c>
      <c r="R1294" s="6" t="s">
        <v>1182</v>
      </c>
      <c r="S1294" s="6">
        <v>214</v>
      </c>
      <c r="T1294" s="6" t="s">
        <v>37</v>
      </c>
      <c r="U1294" s="6" t="s">
        <v>38</v>
      </c>
      <c r="V1294" s="6" t="s">
        <v>95</v>
      </c>
      <c r="W1294" s="7">
        <v>135000000</v>
      </c>
      <c r="X1294" s="6">
        <v>2015</v>
      </c>
      <c r="Y1294" s="6">
        <v>523</v>
      </c>
      <c r="Z1294" s="6">
        <v>6.7</v>
      </c>
      <c r="AA1294" s="6">
        <v>1.85</v>
      </c>
      <c r="AB1294" s="6">
        <v>26000</v>
      </c>
      <c r="AC1294" s="7">
        <f>Table13[[#This Row],[gross]]-Table13[[#This Row],[budget]]</f>
        <v>42343675</v>
      </c>
    </row>
    <row r="1295" spans="1:29" ht="12.75">
      <c r="A1295" s="6" t="s">
        <v>28</v>
      </c>
      <c r="B1295" s="6" t="s">
        <v>5164</v>
      </c>
      <c r="C1295" s="6">
        <v>203</v>
      </c>
      <c r="D1295" s="6">
        <v>100</v>
      </c>
      <c r="E1295" s="6">
        <v>39</v>
      </c>
      <c r="F1295" s="6">
        <v>798</v>
      </c>
      <c r="G1295" s="6" t="s">
        <v>80</v>
      </c>
      <c r="H1295" s="6">
        <v>26000</v>
      </c>
      <c r="I1295" s="7">
        <v>19783777</v>
      </c>
      <c r="J1295" s="6" t="s">
        <v>464</v>
      </c>
      <c r="K1295" s="6" t="s">
        <v>335</v>
      </c>
      <c r="L1295" s="6" t="s">
        <v>10450</v>
      </c>
      <c r="M1295" s="6">
        <v>82804</v>
      </c>
      <c r="N1295" s="6">
        <v>39989</v>
      </c>
      <c r="O1295" s="6" t="s">
        <v>1698</v>
      </c>
      <c r="P1295" s="6">
        <v>1</v>
      </c>
      <c r="Q1295" s="6" t="s">
        <v>10451</v>
      </c>
      <c r="R1295" s="6" t="s">
        <v>10452</v>
      </c>
      <c r="S1295" s="6">
        <v>154</v>
      </c>
      <c r="T1295" s="6" t="s">
        <v>37</v>
      </c>
      <c r="U1295" s="6" t="s">
        <v>38</v>
      </c>
      <c r="V1295" s="6" t="s">
        <v>585</v>
      </c>
      <c r="W1295" s="7">
        <v>22000000</v>
      </c>
      <c r="X1295" s="6">
        <v>2013</v>
      </c>
      <c r="Y1295" s="6">
        <v>11000</v>
      </c>
      <c r="Z1295" s="6">
        <v>6.5</v>
      </c>
      <c r="AA1295" s="6">
        <v>2.35</v>
      </c>
      <c r="AB1295" s="6">
        <v>15000</v>
      </c>
      <c r="AC1295" s="7">
        <f>Table13[[#This Row],[gross]]-Table13[[#This Row],[budget]]</f>
        <v>-2216223</v>
      </c>
    </row>
    <row r="1296" spans="1:29" ht="12.75">
      <c r="A1296" s="6" t="s">
        <v>28</v>
      </c>
      <c r="B1296" s="6" t="s">
        <v>9593</v>
      </c>
      <c r="C1296" s="6">
        <v>97</v>
      </c>
      <c r="D1296" s="6">
        <v>94</v>
      </c>
      <c r="E1296" s="6">
        <v>23</v>
      </c>
      <c r="F1296" s="6">
        <v>582</v>
      </c>
      <c r="G1296" s="6" t="s">
        <v>1540</v>
      </c>
      <c r="H1296" s="6">
        <v>2000</v>
      </c>
      <c r="I1296" s="7">
        <v>30222640</v>
      </c>
      <c r="J1296" s="6" t="s">
        <v>7837</v>
      </c>
      <c r="K1296" s="6" t="s">
        <v>11821</v>
      </c>
      <c r="L1296" s="6" t="s">
        <v>11822</v>
      </c>
      <c r="M1296" s="6">
        <v>36666</v>
      </c>
      <c r="N1296" s="6">
        <v>4868</v>
      </c>
      <c r="O1296" s="6" t="s">
        <v>10744</v>
      </c>
      <c r="P1296" s="6">
        <v>2</v>
      </c>
      <c r="Q1296" s="6" t="s">
        <v>11823</v>
      </c>
      <c r="R1296" s="6" t="s">
        <v>11824</v>
      </c>
      <c r="S1296" s="6">
        <v>144</v>
      </c>
      <c r="T1296" s="6" t="s">
        <v>37</v>
      </c>
      <c r="U1296" s="6" t="s">
        <v>38</v>
      </c>
      <c r="V1296" s="6" t="s">
        <v>39</v>
      </c>
      <c r="W1296" s="7">
        <v>25000000</v>
      </c>
      <c r="X1296" s="6">
        <v>2003</v>
      </c>
      <c r="Y1296" s="6">
        <v>1000</v>
      </c>
      <c r="Z1296" s="6">
        <v>5.3</v>
      </c>
      <c r="AA1296" s="6">
        <v>1.85</v>
      </c>
      <c r="AB1296" s="6">
        <v>0</v>
      </c>
      <c r="AC1296" s="7">
        <f>Table13[[#This Row],[gross]]-Table13[[#This Row],[budget]]</f>
        <v>5222640</v>
      </c>
    </row>
    <row r="1297" spans="1:29" ht="12.75">
      <c r="A1297" s="6" t="s">
        <v>28</v>
      </c>
      <c r="B1297" s="6" t="s">
        <v>8624</v>
      </c>
      <c r="C1297" s="6">
        <v>77</v>
      </c>
      <c r="D1297" s="6">
        <v>86</v>
      </c>
      <c r="E1297" s="6">
        <v>6</v>
      </c>
      <c r="F1297" s="6">
        <v>843</v>
      </c>
      <c r="G1297" s="6" t="s">
        <v>8625</v>
      </c>
      <c r="H1297" s="6">
        <v>1000</v>
      </c>
      <c r="I1297" s="7">
        <v>10134754</v>
      </c>
      <c r="J1297" s="6" t="s">
        <v>2966</v>
      </c>
      <c r="K1297" s="6" t="s">
        <v>479</v>
      </c>
      <c r="L1297" s="6" t="s">
        <v>8626</v>
      </c>
      <c r="M1297" s="6">
        <v>9682</v>
      </c>
      <c r="N1297" s="6">
        <v>5393</v>
      </c>
      <c r="O1297" s="6" t="s">
        <v>3298</v>
      </c>
      <c r="P1297" s="6">
        <v>0</v>
      </c>
      <c r="Q1297" s="6" t="s">
        <v>8627</v>
      </c>
      <c r="R1297" s="6" t="s">
        <v>8628</v>
      </c>
      <c r="S1297" s="6">
        <v>38</v>
      </c>
      <c r="T1297" s="6" t="s">
        <v>37</v>
      </c>
      <c r="U1297" s="6" t="s">
        <v>38</v>
      </c>
      <c r="V1297" s="6" t="s">
        <v>95</v>
      </c>
      <c r="W1297" s="7">
        <v>30000000</v>
      </c>
      <c r="X1297" s="6">
        <v>2011</v>
      </c>
      <c r="Y1297" s="6">
        <v>857</v>
      </c>
      <c r="Z1297" s="6">
        <v>4.8</v>
      </c>
      <c r="AA1297" s="6">
        <v>1.85</v>
      </c>
      <c r="AB1297" s="6">
        <v>0</v>
      </c>
      <c r="AC1297" s="7">
        <f>Table13[[#This Row],[gross]]-Table13[[#This Row],[budget]]</f>
        <v>-19865246</v>
      </c>
    </row>
    <row r="1298" spans="1:29" ht="12.75">
      <c r="A1298" s="6" t="s">
        <v>28</v>
      </c>
      <c r="B1298" s="6" t="s">
        <v>12105</v>
      </c>
      <c r="C1298" s="6">
        <v>142</v>
      </c>
      <c r="D1298" s="6">
        <v>80</v>
      </c>
      <c r="E1298" s="6">
        <v>19</v>
      </c>
      <c r="F1298" s="6">
        <v>854</v>
      </c>
      <c r="G1298" s="6" t="s">
        <v>1653</v>
      </c>
      <c r="H1298" s="6">
        <v>11000</v>
      </c>
      <c r="I1298" s="7">
        <v>51053787</v>
      </c>
      <c r="J1298" s="6" t="s">
        <v>12106</v>
      </c>
      <c r="K1298" s="6" t="s">
        <v>257</v>
      </c>
      <c r="L1298" s="6" t="s">
        <v>12107</v>
      </c>
      <c r="M1298" s="6">
        <v>45900</v>
      </c>
      <c r="N1298" s="6">
        <v>14385</v>
      </c>
      <c r="O1298" s="6" t="s">
        <v>3503</v>
      </c>
      <c r="P1298" s="6">
        <v>1</v>
      </c>
      <c r="Q1298" s="6" t="s">
        <v>12108</v>
      </c>
      <c r="R1298" s="6" t="s">
        <v>12109</v>
      </c>
      <c r="S1298" s="6">
        <v>247</v>
      </c>
      <c r="T1298" s="6" t="s">
        <v>37</v>
      </c>
      <c r="U1298" s="6" t="s">
        <v>38</v>
      </c>
      <c r="V1298" s="6" t="s">
        <v>95</v>
      </c>
      <c r="W1298" s="7">
        <v>17500000</v>
      </c>
      <c r="X1298" s="6">
        <v>2005</v>
      </c>
      <c r="Y1298" s="6">
        <v>979</v>
      </c>
      <c r="Z1298" s="6">
        <v>6.5</v>
      </c>
      <c r="AA1298" s="6">
        <v>1.85</v>
      </c>
      <c r="AB1298" s="6">
        <v>0</v>
      </c>
      <c r="AC1298" s="7">
        <f>Table13[[#This Row],[gross]]-Table13[[#This Row],[budget]]</f>
        <v>33553787</v>
      </c>
    </row>
    <row r="1299" spans="1:29" ht="12.75">
      <c r="A1299" s="6" t="s">
        <v>28</v>
      </c>
      <c r="B1299" s="6" t="s">
        <v>389</v>
      </c>
      <c r="C1299" s="6">
        <v>75</v>
      </c>
      <c r="D1299" s="6">
        <v>142</v>
      </c>
      <c r="E1299" s="6">
        <v>14000</v>
      </c>
      <c r="F1299" s="6">
        <v>5000</v>
      </c>
      <c r="G1299" s="6" t="s">
        <v>1527</v>
      </c>
      <c r="H1299" s="6">
        <v>49000</v>
      </c>
      <c r="I1299" s="7">
        <v>119654900</v>
      </c>
      <c r="J1299" s="6" t="s">
        <v>787</v>
      </c>
      <c r="K1299" s="6" t="s">
        <v>811</v>
      </c>
      <c r="L1299" s="6" t="s">
        <v>3326</v>
      </c>
      <c r="M1299" s="6">
        <v>182802</v>
      </c>
      <c r="N1299" s="6">
        <v>64259</v>
      </c>
      <c r="O1299" s="6" t="s">
        <v>2398</v>
      </c>
      <c r="P1299" s="6">
        <v>1</v>
      </c>
      <c r="Q1299" s="6" t="s">
        <v>3327</v>
      </c>
      <c r="R1299" s="6" t="s">
        <v>3328</v>
      </c>
      <c r="S1299" s="6">
        <v>363</v>
      </c>
      <c r="T1299" s="6" t="s">
        <v>37</v>
      </c>
      <c r="U1299" s="6" t="s">
        <v>38</v>
      </c>
      <c r="V1299" s="6" t="s">
        <v>95</v>
      </c>
      <c r="W1299" s="7">
        <v>70000000</v>
      </c>
      <c r="X1299" s="6">
        <v>1991</v>
      </c>
      <c r="Y1299" s="6">
        <v>8000</v>
      </c>
      <c r="Z1299" s="6">
        <v>6.7</v>
      </c>
      <c r="AA1299" s="6">
        <v>2.35</v>
      </c>
      <c r="AB1299" s="6">
        <v>13000</v>
      </c>
      <c r="AC1299" s="7">
        <f>Table13[[#This Row],[gross]]-Table13[[#This Row],[budget]]</f>
        <v>49654900</v>
      </c>
    </row>
    <row r="1300" spans="1:29" ht="12.75">
      <c r="A1300" s="6" t="s">
        <v>28</v>
      </c>
      <c r="B1300" s="6" t="s">
        <v>16174</v>
      </c>
      <c r="C1300" s="6">
        <v>53</v>
      </c>
      <c r="D1300" s="6">
        <v>170</v>
      </c>
      <c r="E1300" s="6">
        <v>23</v>
      </c>
      <c r="F1300" s="6">
        <v>2</v>
      </c>
      <c r="G1300" s="6" t="s">
        <v>22292</v>
      </c>
      <c r="H1300" s="6">
        <v>7</v>
      </c>
      <c r="I1300" s="7">
        <v>7830611</v>
      </c>
      <c r="J1300" s="6" t="s">
        <v>22293</v>
      </c>
      <c r="K1300" s="6" t="s">
        <v>22294</v>
      </c>
      <c r="L1300" s="6" t="s">
        <v>22295</v>
      </c>
      <c r="M1300" s="6">
        <v>18980</v>
      </c>
      <c r="N1300" s="6">
        <v>15</v>
      </c>
      <c r="O1300" s="6" t="s">
        <v>22296</v>
      </c>
      <c r="P1300" s="6">
        <v>0</v>
      </c>
      <c r="Q1300" s="6" t="s">
        <v>22297</v>
      </c>
      <c r="R1300" s="6" t="s">
        <v>22298</v>
      </c>
      <c r="S1300" s="6">
        <v>74</v>
      </c>
      <c r="T1300" s="6" t="s">
        <v>37</v>
      </c>
      <c r="U1300" s="6" t="s">
        <v>38</v>
      </c>
      <c r="V1300" s="6" t="s">
        <v>39</v>
      </c>
      <c r="W1300" s="7">
        <v>700000</v>
      </c>
      <c r="X1300" s="6">
        <v>1994</v>
      </c>
      <c r="Y1300" s="6">
        <v>6</v>
      </c>
      <c r="Z1300" s="6">
        <v>8.3000000000000007</v>
      </c>
      <c r="AA1300" s="6">
        <v>1.33</v>
      </c>
      <c r="AB1300" s="6">
        <v>0</v>
      </c>
      <c r="AC1300" s="7">
        <f>Table13[[#This Row],[gross]]-Table13[[#This Row],[budget]]</f>
        <v>7130611</v>
      </c>
    </row>
    <row r="1301" spans="1:29" ht="12.75">
      <c r="A1301" s="6" t="s">
        <v>28</v>
      </c>
      <c r="B1301" s="6" t="s">
        <v>13109</v>
      </c>
      <c r="C1301" s="6">
        <v>49</v>
      </c>
      <c r="D1301" s="6">
        <v>91</v>
      </c>
      <c r="E1301" s="6">
        <v>6</v>
      </c>
      <c r="F1301" s="6">
        <v>596</v>
      </c>
      <c r="G1301" s="6" t="s">
        <v>7128</v>
      </c>
      <c r="H1301" s="6">
        <v>8000</v>
      </c>
      <c r="I1301" s="7">
        <v>8080116</v>
      </c>
      <c r="J1301" s="6" t="s">
        <v>2358</v>
      </c>
      <c r="K1301" s="6" t="s">
        <v>1207</v>
      </c>
      <c r="L1301" s="6" t="s">
        <v>13110</v>
      </c>
      <c r="M1301" s="6">
        <v>6562</v>
      </c>
      <c r="N1301" s="6">
        <v>10732</v>
      </c>
      <c r="O1301" s="6" t="s">
        <v>1502</v>
      </c>
      <c r="P1301" s="6">
        <v>0</v>
      </c>
      <c r="Q1301" s="6" t="s">
        <v>13111</v>
      </c>
      <c r="R1301" s="6" t="s">
        <v>13112</v>
      </c>
      <c r="S1301" s="6">
        <v>66</v>
      </c>
      <c r="T1301" s="6" t="s">
        <v>37</v>
      </c>
      <c r="U1301" s="6" t="s">
        <v>38</v>
      </c>
      <c r="V1301" s="6" t="s">
        <v>95</v>
      </c>
      <c r="W1301" s="7">
        <v>15000000</v>
      </c>
      <c r="X1301" s="6">
        <v>2006</v>
      </c>
      <c r="Y1301" s="6">
        <v>625</v>
      </c>
      <c r="Z1301" s="6">
        <v>5.6</v>
      </c>
      <c r="AA1301" s="6">
        <v>1.85</v>
      </c>
      <c r="AB1301" s="6">
        <v>647</v>
      </c>
      <c r="AC1301" s="7">
        <f>Table13[[#This Row],[gross]]-Table13[[#This Row],[budget]]</f>
        <v>-6919884</v>
      </c>
    </row>
    <row r="1302" spans="1:29" ht="12.75">
      <c r="A1302" s="6" t="s">
        <v>28</v>
      </c>
      <c r="B1302" s="6" t="s">
        <v>3917</v>
      </c>
      <c r="C1302" s="6">
        <v>156</v>
      </c>
      <c r="D1302" s="6">
        <v>95</v>
      </c>
      <c r="E1302" s="6">
        <v>25</v>
      </c>
      <c r="F1302" s="6">
        <v>439</v>
      </c>
      <c r="G1302" s="6" t="s">
        <v>3918</v>
      </c>
      <c r="H1302" s="6">
        <v>989</v>
      </c>
      <c r="I1302" s="7">
        <v>108012170</v>
      </c>
      <c r="J1302" s="6" t="s">
        <v>271</v>
      </c>
      <c r="K1302" s="6" t="s">
        <v>3230</v>
      </c>
      <c r="L1302" s="6" t="s">
        <v>3919</v>
      </c>
      <c r="M1302" s="6">
        <v>24089</v>
      </c>
      <c r="N1302" s="6">
        <v>2558</v>
      </c>
      <c r="O1302" s="6" t="s">
        <v>3920</v>
      </c>
      <c r="P1302" s="6">
        <v>0</v>
      </c>
      <c r="Q1302" s="6" t="s">
        <v>3921</v>
      </c>
      <c r="R1302" s="6" t="s">
        <v>3922</v>
      </c>
      <c r="S1302" s="6">
        <v>82</v>
      </c>
      <c r="T1302" s="6" t="s">
        <v>37</v>
      </c>
      <c r="U1302" s="6" t="s">
        <v>38</v>
      </c>
      <c r="V1302" s="6" t="s">
        <v>95</v>
      </c>
      <c r="W1302" s="7">
        <v>63000000</v>
      </c>
      <c r="X1302" s="6">
        <v>2011</v>
      </c>
      <c r="Y1302" s="6">
        <v>664</v>
      </c>
      <c r="Z1302" s="6">
        <v>5.5</v>
      </c>
      <c r="AA1302" s="6">
        <v>1.85</v>
      </c>
      <c r="AB1302" s="6">
        <v>0</v>
      </c>
      <c r="AC1302" s="7">
        <f>Table13[[#This Row],[gross]]-Table13[[#This Row],[budget]]</f>
        <v>45012170</v>
      </c>
    </row>
    <row r="1303" spans="1:29" ht="12.75">
      <c r="A1303" s="6" t="s">
        <v>28</v>
      </c>
      <c r="B1303" s="6" t="s">
        <v>8239</v>
      </c>
      <c r="C1303" s="6">
        <v>65</v>
      </c>
      <c r="D1303" s="6">
        <v>114</v>
      </c>
      <c r="E1303" s="6">
        <v>0</v>
      </c>
      <c r="F1303" s="6">
        <v>545</v>
      </c>
      <c r="G1303" s="6" t="s">
        <v>5355</v>
      </c>
      <c r="H1303" s="6">
        <v>970</v>
      </c>
      <c r="I1303" s="7">
        <v>60033780</v>
      </c>
      <c r="J1303" s="6" t="s">
        <v>214</v>
      </c>
      <c r="K1303" s="6" t="s">
        <v>3833</v>
      </c>
      <c r="L1303" s="6" t="s">
        <v>8240</v>
      </c>
      <c r="M1303" s="6">
        <v>18973</v>
      </c>
      <c r="N1303" s="6">
        <v>2860</v>
      </c>
      <c r="O1303" s="6" t="s">
        <v>6491</v>
      </c>
      <c r="P1303" s="6">
        <v>1</v>
      </c>
      <c r="Q1303" s="6" t="s">
        <v>8241</v>
      </c>
      <c r="R1303" s="6" t="s">
        <v>8242</v>
      </c>
      <c r="S1303" s="6">
        <v>162</v>
      </c>
      <c r="T1303" s="6" t="s">
        <v>37</v>
      </c>
      <c r="U1303" s="6" t="s">
        <v>38</v>
      </c>
      <c r="V1303" s="6" t="s">
        <v>39</v>
      </c>
      <c r="W1303" s="7">
        <v>30000000</v>
      </c>
      <c r="X1303" s="6">
        <v>1998</v>
      </c>
      <c r="Y1303" s="6">
        <v>631</v>
      </c>
      <c r="Z1303" s="6">
        <v>5.9</v>
      </c>
      <c r="AA1303" s="6">
        <v>1.85</v>
      </c>
      <c r="AB1303" s="6">
        <v>0</v>
      </c>
      <c r="AC1303" s="7">
        <f>Table13[[#This Row],[gross]]-Table13[[#This Row],[budget]]</f>
        <v>30033780</v>
      </c>
    </row>
    <row r="1304" spans="1:29" ht="12.75">
      <c r="A1304" s="6" t="s">
        <v>28</v>
      </c>
      <c r="B1304" s="6" t="s">
        <v>3930</v>
      </c>
      <c r="C1304" s="6">
        <v>234</v>
      </c>
      <c r="D1304" s="6">
        <v>100</v>
      </c>
      <c r="E1304" s="6">
        <v>64</v>
      </c>
      <c r="F1304" s="6">
        <v>329</v>
      </c>
      <c r="G1304" s="6" t="s">
        <v>518</v>
      </c>
      <c r="H1304" s="6">
        <v>11000</v>
      </c>
      <c r="I1304" s="7">
        <v>63536011</v>
      </c>
      <c r="J1304" s="6" t="s">
        <v>1415</v>
      </c>
      <c r="K1304" s="6" t="s">
        <v>2377</v>
      </c>
      <c r="L1304" s="6" t="s">
        <v>8218</v>
      </c>
      <c r="M1304" s="6">
        <v>34258</v>
      </c>
      <c r="N1304" s="6">
        <v>19420</v>
      </c>
      <c r="O1304" s="6" t="s">
        <v>8219</v>
      </c>
      <c r="P1304" s="6">
        <v>2</v>
      </c>
      <c r="Q1304" s="6" t="s">
        <v>8220</v>
      </c>
      <c r="R1304" s="6" t="s">
        <v>8221</v>
      </c>
      <c r="S1304" s="6">
        <v>178</v>
      </c>
      <c r="T1304" s="6" t="s">
        <v>37</v>
      </c>
      <c r="U1304" s="6" t="s">
        <v>38</v>
      </c>
      <c r="V1304" s="6" t="s">
        <v>39</v>
      </c>
      <c r="W1304" s="7">
        <v>30000000</v>
      </c>
      <c r="X1304" s="6">
        <v>2012</v>
      </c>
      <c r="Y1304" s="6">
        <v>7000</v>
      </c>
      <c r="Z1304" s="6">
        <v>6.3</v>
      </c>
      <c r="AA1304" s="6">
        <v>2.35</v>
      </c>
      <c r="AB1304" s="6">
        <v>0</v>
      </c>
      <c r="AC1304" s="7">
        <f>Table13[[#This Row],[gross]]-Table13[[#This Row],[budget]]</f>
        <v>33536011</v>
      </c>
    </row>
    <row r="1305" spans="1:29" ht="12.75">
      <c r="A1305" s="6" t="s">
        <v>28</v>
      </c>
      <c r="B1305" s="6" t="s">
        <v>4516</v>
      </c>
      <c r="C1305" s="6">
        <v>196</v>
      </c>
      <c r="D1305" s="6">
        <v>116</v>
      </c>
      <c r="E1305" s="6">
        <v>51</v>
      </c>
      <c r="F1305" s="6">
        <v>465</v>
      </c>
      <c r="G1305" s="6" t="s">
        <v>51</v>
      </c>
      <c r="H1305" s="6">
        <v>18000</v>
      </c>
      <c r="I1305" s="7">
        <v>54414716</v>
      </c>
      <c r="J1305" s="6" t="s">
        <v>1009</v>
      </c>
      <c r="K1305" s="6" t="s">
        <v>120</v>
      </c>
      <c r="L1305" s="6" t="s">
        <v>6452</v>
      </c>
      <c r="M1305" s="6">
        <v>114294</v>
      </c>
      <c r="N1305" s="6">
        <v>30571</v>
      </c>
      <c r="O1305" s="6" t="s">
        <v>6453</v>
      </c>
      <c r="P1305" s="6">
        <v>7</v>
      </c>
      <c r="Q1305" s="6" t="s">
        <v>6454</v>
      </c>
      <c r="R1305" s="6" t="s">
        <v>6455</v>
      </c>
      <c r="S1305" s="6">
        <v>187</v>
      </c>
      <c r="T1305" s="6" t="s">
        <v>37</v>
      </c>
      <c r="U1305" s="6" t="s">
        <v>38</v>
      </c>
      <c r="V1305" s="6" t="s">
        <v>585</v>
      </c>
      <c r="W1305" s="7">
        <v>42000000</v>
      </c>
      <c r="X1305" s="6">
        <v>2014</v>
      </c>
      <c r="Y1305" s="6">
        <v>11000</v>
      </c>
      <c r="Z1305" s="6">
        <v>6.3</v>
      </c>
      <c r="AA1305" s="6">
        <v>2.35</v>
      </c>
      <c r="AB1305" s="6">
        <v>12000</v>
      </c>
      <c r="AC1305" s="7">
        <f>Table13[[#This Row],[gross]]-Table13[[#This Row],[budget]]</f>
        <v>12414716</v>
      </c>
    </row>
    <row r="1306" spans="1:29" ht="12.75">
      <c r="A1306" s="6" t="s">
        <v>28</v>
      </c>
      <c r="B1306" s="6" t="s">
        <v>2599</v>
      </c>
      <c r="C1306" s="6">
        <v>340</v>
      </c>
      <c r="D1306" s="6">
        <v>106</v>
      </c>
      <c r="E1306" s="6">
        <v>91</v>
      </c>
      <c r="F1306" s="6">
        <v>64</v>
      </c>
      <c r="G1306" s="6" t="s">
        <v>6453</v>
      </c>
      <c r="H1306" s="6">
        <v>18000</v>
      </c>
      <c r="I1306" s="7">
        <v>117528646</v>
      </c>
      <c r="J1306" s="6" t="s">
        <v>1009</v>
      </c>
      <c r="K1306" s="6" t="s">
        <v>120</v>
      </c>
      <c r="L1306" s="6" t="s">
        <v>7269</v>
      </c>
      <c r="M1306" s="6">
        <v>353442</v>
      </c>
      <c r="N1306" s="6">
        <v>18669</v>
      </c>
      <c r="O1306" s="6" t="s">
        <v>7270</v>
      </c>
      <c r="P1306" s="6">
        <v>5</v>
      </c>
      <c r="Q1306" s="6" t="s">
        <v>7271</v>
      </c>
      <c r="R1306" s="6" t="s">
        <v>7272</v>
      </c>
      <c r="S1306" s="6">
        <v>387</v>
      </c>
      <c r="T1306" s="6" t="s">
        <v>37</v>
      </c>
      <c r="U1306" s="6" t="s">
        <v>38</v>
      </c>
      <c r="V1306" s="6" t="s">
        <v>585</v>
      </c>
      <c r="W1306" s="7">
        <v>35000000</v>
      </c>
      <c r="X1306" s="6">
        <v>2011</v>
      </c>
      <c r="Y1306" s="6">
        <v>464</v>
      </c>
      <c r="Z1306" s="6">
        <v>6.9</v>
      </c>
      <c r="AA1306" s="6">
        <v>2.35</v>
      </c>
      <c r="AB1306" s="6">
        <v>31000</v>
      </c>
      <c r="AC1306" s="7">
        <f>Table13[[#This Row],[gross]]-Table13[[#This Row],[budget]]</f>
        <v>82528646</v>
      </c>
    </row>
    <row r="1307" spans="1:29" ht="12.75">
      <c r="A1307" s="6" t="s">
        <v>28</v>
      </c>
      <c r="B1307" s="6" t="s">
        <v>3149</v>
      </c>
      <c r="C1307" s="6">
        <v>152</v>
      </c>
      <c r="D1307" s="6">
        <v>113</v>
      </c>
      <c r="E1307" s="6">
        <v>17</v>
      </c>
      <c r="F1307" s="6">
        <v>759</v>
      </c>
      <c r="G1307" s="6" t="s">
        <v>977</v>
      </c>
      <c r="H1307" s="6">
        <v>87000</v>
      </c>
      <c r="I1307" s="7">
        <v>34636443</v>
      </c>
      <c r="J1307" s="6" t="s">
        <v>1120</v>
      </c>
      <c r="K1307" s="6" t="s">
        <v>516</v>
      </c>
      <c r="L1307" s="6" t="s">
        <v>3150</v>
      </c>
      <c r="M1307" s="6">
        <v>93790</v>
      </c>
      <c r="N1307" s="6">
        <v>103354</v>
      </c>
      <c r="O1307" s="6" t="s">
        <v>3151</v>
      </c>
      <c r="P1307" s="6">
        <v>0</v>
      </c>
      <c r="Q1307" s="6" t="s">
        <v>3152</v>
      </c>
      <c r="R1307" s="6" t="s">
        <v>3153</v>
      </c>
      <c r="S1307" s="6">
        <v>288</v>
      </c>
      <c r="T1307" s="6" t="s">
        <v>37</v>
      </c>
      <c r="U1307" s="6" t="s">
        <v>38</v>
      </c>
      <c r="V1307" s="6" t="s">
        <v>585</v>
      </c>
      <c r="W1307" s="7">
        <v>52000000</v>
      </c>
      <c r="X1307" s="6">
        <v>2005</v>
      </c>
      <c r="Y1307" s="6">
        <v>13000</v>
      </c>
      <c r="Z1307" s="6">
        <v>6.6</v>
      </c>
      <c r="AA1307" s="6">
        <v>2.35</v>
      </c>
      <c r="AB1307" s="6">
        <v>0</v>
      </c>
      <c r="AC1307" s="7">
        <f>Table13[[#This Row],[gross]]-Table13[[#This Row],[budget]]</f>
        <v>-17363557</v>
      </c>
    </row>
    <row r="1308" spans="1:29" ht="12.75">
      <c r="A1308" s="6" t="s">
        <v>28</v>
      </c>
      <c r="B1308" s="6" t="s">
        <v>16339</v>
      </c>
      <c r="C1308" s="6">
        <v>303</v>
      </c>
      <c r="D1308" s="6">
        <v>93</v>
      </c>
      <c r="E1308" s="6">
        <v>0</v>
      </c>
      <c r="F1308" s="6">
        <v>581</v>
      </c>
      <c r="G1308" s="6" t="s">
        <v>18125</v>
      </c>
      <c r="H1308" s="6">
        <v>1000</v>
      </c>
      <c r="I1308" s="7">
        <v>47277326</v>
      </c>
      <c r="J1308" s="6" t="s">
        <v>6403</v>
      </c>
      <c r="K1308" s="6" t="s">
        <v>3714</v>
      </c>
      <c r="L1308" s="6" t="s">
        <v>18126</v>
      </c>
      <c r="M1308" s="6">
        <v>138814</v>
      </c>
      <c r="N1308" s="6">
        <v>2990</v>
      </c>
      <c r="O1308" s="6" t="s">
        <v>5361</v>
      </c>
      <c r="P1308" s="6">
        <v>0</v>
      </c>
      <c r="Q1308" s="6" t="s">
        <v>18127</v>
      </c>
      <c r="R1308" s="6" t="s">
        <v>18128</v>
      </c>
      <c r="S1308" s="6">
        <v>1516</v>
      </c>
      <c r="T1308" s="6" t="s">
        <v>37</v>
      </c>
      <c r="U1308" s="6" t="s">
        <v>38</v>
      </c>
      <c r="V1308" s="6" t="s">
        <v>585</v>
      </c>
      <c r="W1308" s="7">
        <v>4800000</v>
      </c>
      <c r="X1308" s="6">
        <v>2005</v>
      </c>
      <c r="Y1308" s="6">
        <v>1000</v>
      </c>
      <c r="Z1308" s="6">
        <v>5.9</v>
      </c>
      <c r="AA1308" s="6">
        <v>2.35</v>
      </c>
      <c r="AB1308" s="6">
        <v>0</v>
      </c>
      <c r="AC1308" s="7">
        <f>Table13[[#This Row],[gross]]-Table13[[#This Row],[budget]]</f>
        <v>42477326</v>
      </c>
    </row>
    <row r="1309" spans="1:29" ht="12.75">
      <c r="A1309" s="6" t="s">
        <v>28</v>
      </c>
      <c r="B1309" s="6" t="s">
        <v>16339</v>
      </c>
      <c r="C1309" s="6">
        <v>252</v>
      </c>
      <c r="D1309" s="6">
        <v>94</v>
      </c>
      <c r="E1309" s="6">
        <v>0</v>
      </c>
      <c r="F1309" s="6">
        <v>658</v>
      </c>
      <c r="G1309" s="6" t="s">
        <v>14538</v>
      </c>
      <c r="H1309" s="6">
        <v>1000</v>
      </c>
      <c r="I1309" s="7">
        <v>17544812</v>
      </c>
      <c r="J1309" s="6" t="s">
        <v>6403</v>
      </c>
      <c r="K1309" s="6" t="s">
        <v>3714</v>
      </c>
      <c r="L1309" s="6" t="s">
        <v>16340</v>
      </c>
      <c r="M1309" s="6">
        <v>69989</v>
      </c>
      <c r="N1309" s="6">
        <v>4707</v>
      </c>
      <c r="O1309" s="6" t="s">
        <v>16341</v>
      </c>
      <c r="P1309" s="6">
        <v>0</v>
      </c>
      <c r="Q1309" s="6" t="s">
        <v>16342</v>
      </c>
      <c r="R1309" s="6" t="s">
        <v>16343</v>
      </c>
      <c r="S1309" s="6">
        <v>384</v>
      </c>
      <c r="T1309" s="6" t="s">
        <v>37</v>
      </c>
      <c r="U1309" s="6" t="s">
        <v>38</v>
      </c>
      <c r="V1309" s="6" t="s">
        <v>585</v>
      </c>
      <c r="W1309" s="7">
        <v>10000000</v>
      </c>
      <c r="X1309" s="6">
        <v>2007</v>
      </c>
      <c r="Y1309" s="6">
        <v>683</v>
      </c>
      <c r="Z1309" s="6">
        <v>5.4</v>
      </c>
      <c r="AA1309" s="6">
        <v>2.35</v>
      </c>
      <c r="AB1309" s="6">
        <v>0</v>
      </c>
      <c r="AC1309" s="7">
        <f>Table13[[#This Row],[gross]]-Table13[[#This Row],[budget]]</f>
        <v>7544812</v>
      </c>
    </row>
    <row r="1310" spans="1:29" ht="12.75">
      <c r="A1310" s="6" t="s">
        <v>28</v>
      </c>
      <c r="B1310" s="6" t="s">
        <v>2453</v>
      </c>
      <c r="C1310" s="6">
        <v>285</v>
      </c>
      <c r="D1310" s="6">
        <v>121</v>
      </c>
      <c r="E1310" s="6">
        <v>1000</v>
      </c>
      <c r="F1310" s="6">
        <v>108</v>
      </c>
      <c r="G1310" s="6" t="s">
        <v>12455</v>
      </c>
      <c r="H1310" s="6">
        <v>175</v>
      </c>
      <c r="I1310" s="7">
        <v>23618786</v>
      </c>
      <c r="J1310" s="6" t="s">
        <v>12456</v>
      </c>
      <c r="K1310" s="6" t="s">
        <v>7526</v>
      </c>
      <c r="L1310" s="6" t="s">
        <v>12457</v>
      </c>
      <c r="M1310" s="6">
        <v>352695</v>
      </c>
      <c r="N1310" s="6">
        <v>485</v>
      </c>
      <c r="O1310" s="6" t="s">
        <v>9495</v>
      </c>
      <c r="P1310" s="6">
        <v>1</v>
      </c>
      <c r="Q1310" s="6" t="s">
        <v>12458</v>
      </c>
      <c r="R1310" s="6" t="s">
        <v>12459</v>
      </c>
      <c r="S1310" s="6">
        <v>687</v>
      </c>
      <c r="T1310" s="6" t="s">
        <v>37</v>
      </c>
      <c r="U1310" s="6" t="s">
        <v>56</v>
      </c>
      <c r="V1310" s="6" t="s">
        <v>585</v>
      </c>
      <c r="W1310" s="7">
        <v>8000000</v>
      </c>
      <c r="X1310" s="6">
        <v>2007</v>
      </c>
      <c r="Y1310" s="6">
        <v>115</v>
      </c>
      <c r="Z1310" s="6">
        <v>7.9</v>
      </c>
      <c r="AA1310" s="6">
        <v>2.35</v>
      </c>
      <c r="AB1310" s="6">
        <v>17000</v>
      </c>
      <c r="AC1310" s="7">
        <f>Table13[[#This Row],[gross]]-Table13[[#This Row],[budget]]</f>
        <v>15618786</v>
      </c>
    </row>
    <row r="1311" spans="1:29" ht="12.75">
      <c r="A1311" s="6" t="s">
        <v>28</v>
      </c>
      <c r="B1311" s="6" t="s">
        <v>6244</v>
      </c>
      <c r="C1311" s="6">
        <v>155</v>
      </c>
      <c r="D1311" s="6">
        <v>87</v>
      </c>
      <c r="E1311" s="6">
        <v>98</v>
      </c>
      <c r="F1311" s="6">
        <v>253</v>
      </c>
      <c r="G1311" s="6" t="s">
        <v>7587</v>
      </c>
      <c r="H1311" s="6">
        <v>472</v>
      </c>
      <c r="I1311" s="7">
        <v>34507079</v>
      </c>
      <c r="J1311" s="6" t="s">
        <v>1752</v>
      </c>
      <c r="K1311" s="6" t="s">
        <v>7588</v>
      </c>
      <c r="L1311" s="6" t="s">
        <v>7589</v>
      </c>
      <c r="M1311" s="6">
        <v>34948</v>
      </c>
      <c r="N1311" s="6">
        <v>1679</v>
      </c>
      <c r="O1311" s="6" t="s">
        <v>7590</v>
      </c>
      <c r="P1311" s="6">
        <v>2</v>
      </c>
      <c r="Q1311" s="6" t="s">
        <v>7591</v>
      </c>
      <c r="R1311" s="6" t="s">
        <v>7592</v>
      </c>
      <c r="S1311" s="6">
        <v>118</v>
      </c>
      <c r="T1311" s="6" t="s">
        <v>37</v>
      </c>
      <c r="U1311" s="6" t="s">
        <v>38</v>
      </c>
      <c r="V1311" s="6" t="s">
        <v>39</v>
      </c>
      <c r="W1311" s="7">
        <v>35000000</v>
      </c>
      <c r="X1311" s="6">
        <v>2015</v>
      </c>
      <c r="Y1311" s="6">
        <v>328</v>
      </c>
      <c r="Z1311" s="6">
        <v>5.0999999999999996</v>
      </c>
      <c r="AA1311" s="6">
        <v>2.35</v>
      </c>
      <c r="AB1311" s="6">
        <v>0</v>
      </c>
      <c r="AC1311" s="7">
        <f>Table13[[#This Row],[gross]]-Table13[[#This Row],[budget]]</f>
        <v>-492921</v>
      </c>
    </row>
    <row r="1312" spans="1:29" ht="12.75">
      <c r="A1312" s="6" t="s">
        <v>28</v>
      </c>
      <c r="B1312" s="6" t="s">
        <v>7181</v>
      </c>
      <c r="C1312" s="6">
        <v>107</v>
      </c>
      <c r="D1312" s="6">
        <v>99</v>
      </c>
      <c r="E1312" s="6">
        <v>38</v>
      </c>
      <c r="F1312" s="6">
        <v>390</v>
      </c>
      <c r="G1312" s="6" t="s">
        <v>9803</v>
      </c>
      <c r="H1312" s="6">
        <v>3000</v>
      </c>
      <c r="I1312" s="7">
        <v>12282677</v>
      </c>
      <c r="J1312" s="6" t="s">
        <v>5482</v>
      </c>
      <c r="K1312" s="6" t="s">
        <v>1543</v>
      </c>
      <c r="L1312" s="6" t="s">
        <v>13596</v>
      </c>
      <c r="M1312" s="6">
        <v>28159</v>
      </c>
      <c r="N1312" s="6">
        <v>4702</v>
      </c>
      <c r="O1312" s="6" t="s">
        <v>7182</v>
      </c>
      <c r="P1312" s="6">
        <v>4</v>
      </c>
      <c r="Q1312" s="6" t="s">
        <v>13597</v>
      </c>
      <c r="R1312" s="6" t="s">
        <v>13598</v>
      </c>
      <c r="S1312" s="6">
        <v>96</v>
      </c>
      <c r="T1312" s="6" t="s">
        <v>37</v>
      </c>
      <c r="U1312" s="6" t="s">
        <v>38</v>
      </c>
      <c r="V1312" s="6" t="s">
        <v>585</v>
      </c>
      <c r="W1312" s="7">
        <v>14000000</v>
      </c>
      <c r="X1312" s="6">
        <v>2015</v>
      </c>
      <c r="Y1312" s="6">
        <v>837</v>
      </c>
      <c r="Z1312" s="6">
        <v>5.0999999999999996</v>
      </c>
      <c r="AA1312" s="6">
        <v>1.85</v>
      </c>
      <c r="AB1312" s="6">
        <v>0</v>
      </c>
      <c r="AC1312" s="7">
        <f>Table13[[#This Row],[gross]]-Table13[[#This Row],[budget]]</f>
        <v>-1717323</v>
      </c>
    </row>
    <row r="1313" spans="1:29" ht="12.75">
      <c r="A1313" s="6" t="s">
        <v>28</v>
      </c>
      <c r="B1313" s="6" t="s">
        <v>7181</v>
      </c>
      <c r="C1313" s="6">
        <v>265</v>
      </c>
      <c r="D1313" s="6">
        <v>101</v>
      </c>
      <c r="E1313" s="6">
        <v>38</v>
      </c>
      <c r="F1313" s="6">
        <v>318</v>
      </c>
      <c r="G1313" s="6" t="s">
        <v>7182</v>
      </c>
      <c r="H1313" s="6">
        <v>496</v>
      </c>
      <c r="I1313" s="7">
        <v>50213619</v>
      </c>
      <c r="J1313" s="6" t="s">
        <v>5482</v>
      </c>
      <c r="K1313" s="6" t="s">
        <v>7183</v>
      </c>
      <c r="L1313" s="6" t="s">
        <v>7184</v>
      </c>
      <c r="M1313" s="6">
        <v>139184</v>
      </c>
      <c r="N1313" s="6">
        <v>1272</v>
      </c>
      <c r="O1313" s="6" t="s">
        <v>5661</v>
      </c>
      <c r="P1313" s="6">
        <v>8</v>
      </c>
      <c r="Q1313" s="6" t="s">
        <v>7185</v>
      </c>
      <c r="R1313" s="6" t="s">
        <v>7186</v>
      </c>
      <c r="S1313" s="6">
        <v>243</v>
      </c>
      <c r="T1313" s="6" t="s">
        <v>37</v>
      </c>
      <c r="U1313" s="6" t="s">
        <v>38</v>
      </c>
      <c r="V1313" s="6" t="s">
        <v>585</v>
      </c>
      <c r="W1313" s="7">
        <v>36000000</v>
      </c>
      <c r="X1313" s="6">
        <v>2010</v>
      </c>
      <c r="Y1313" s="6">
        <v>390</v>
      </c>
      <c r="Z1313" s="6">
        <v>6.4</v>
      </c>
      <c r="AA1313" s="6">
        <v>1.85</v>
      </c>
      <c r="AB1313" s="6">
        <v>12000</v>
      </c>
      <c r="AC1313" s="7">
        <f>Table13[[#This Row],[gross]]-Table13[[#This Row],[budget]]</f>
        <v>14213619</v>
      </c>
    </row>
    <row r="1314" spans="1:29" ht="12.75">
      <c r="A1314" s="6" t="s">
        <v>28</v>
      </c>
      <c r="B1314" s="6" t="s">
        <v>2222</v>
      </c>
      <c r="C1314" s="6">
        <v>107</v>
      </c>
      <c r="D1314" s="6">
        <v>100</v>
      </c>
      <c r="E1314" s="6">
        <v>87</v>
      </c>
      <c r="F1314" s="6">
        <v>446</v>
      </c>
      <c r="G1314" s="6" t="s">
        <v>3056</v>
      </c>
      <c r="H1314" s="6">
        <v>3000</v>
      </c>
      <c r="I1314" s="7">
        <v>73023275</v>
      </c>
      <c r="J1314" s="6" t="s">
        <v>3057</v>
      </c>
      <c r="K1314" s="6" t="s">
        <v>252</v>
      </c>
      <c r="L1314" s="6" t="s">
        <v>3058</v>
      </c>
      <c r="M1314" s="6">
        <v>16271</v>
      </c>
      <c r="N1314" s="6">
        <v>5174</v>
      </c>
      <c r="O1314" s="6" t="s">
        <v>3059</v>
      </c>
      <c r="P1314" s="6">
        <v>4</v>
      </c>
      <c r="Q1314" s="6" t="s">
        <v>3060</v>
      </c>
      <c r="R1314" s="6" t="s">
        <v>3061</v>
      </c>
      <c r="S1314" s="6">
        <v>57</v>
      </c>
      <c r="T1314" s="6" t="s">
        <v>37</v>
      </c>
      <c r="U1314" s="6" t="s">
        <v>38</v>
      </c>
      <c r="V1314" s="6" t="s">
        <v>95</v>
      </c>
      <c r="W1314" s="7">
        <v>35000000</v>
      </c>
      <c r="X1314" s="6">
        <v>2009</v>
      </c>
      <c r="Y1314" s="6">
        <v>576</v>
      </c>
      <c r="Z1314" s="6">
        <v>5.4</v>
      </c>
      <c r="AA1314" s="6">
        <v>1.85</v>
      </c>
      <c r="AB1314" s="6">
        <v>1000</v>
      </c>
      <c r="AC1314" s="7">
        <f>Table13[[#This Row],[gross]]-Table13[[#This Row],[budget]]</f>
        <v>38023275</v>
      </c>
    </row>
    <row r="1315" spans="1:29" ht="12.75">
      <c r="A1315" s="6" t="s">
        <v>28</v>
      </c>
      <c r="B1315" s="6" t="s">
        <v>12110</v>
      </c>
      <c r="C1315" s="6">
        <v>187</v>
      </c>
      <c r="D1315" s="6">
        <v>121</v>
      </c>
      <c r="E1315" s="6">
        <v>83</v>
      </c>
      <c r="F1315" s="6">
        <v>242</v>
      </c>
      <c r="G1315" s="6" t="s">
        <v>4128</v>
      </c>
      <c r="H1315" s="6">
        <v>3000</v>
      </c>
      <c r="I1315" s="7">
        <v>23472900</v>
      </c>
      <c r="J1315" s="6" t="s">
        <v>1961</v>
      </c>
      <c r="K1315" s="6" t="s">
        <v>252</v>
      </c>
      <c r="L1315" s="6" t="s">
        <v>12111</v>
      </c>
      <c r="M1315" s="6">
        <v>264533</v>
      </c>
      <c r="N1315" s="6">
        <v>4142</v>
      </c>
      <c r="O1315" s="6" t="s">
        <v>12112</v>
      </c>
      <c r="P1315" s="6">
        <v>1</v>
      </c>
      <c r="Q1315" s="6" t="s">
        <v>12113</v>
      </c>
      <c r="R1315" s="6" t="s">
        <v>12114</v>
      </c>
      <c r="S1315" s="6">
        <v>609</v>
      </c>
      <c r="T1315" s="6" t="s">
        <v>37</v>
      </c>
      <c r="U1315" s="6" t="s">
        <v>56</v>
      </c>
      <c r="V1315" s="6" t="s">
        <v>39</v>
      </c>
      <c r="W1315" s="7">
        <v>17500000</v>
      </c>
      <c r="X1315" s="6">
        <v>2004</v>
      </c>
      <c r="Y1315" s="6">
        <v>460</v>
      </c>
      <c r="Z1315" s="6">
        <v>8.1</v>
      </c>
      <c r="AA1315" s="6">
        <v>2.35</v>
      </c>
      <c r="AB1315" s="6">
        <v>12000</v>
      </c>
      <c r="AC1315" s="7">
        <f>Table13[[#This Row],[gross]]-Table13[[#This Row],[budget]]</f>
        <v>5972900</v>
      </c>
    </row>
    <row r="1316" spans="1:29" ht="12.75">
      <c r="A1316" s="6" t="s">
        <v>28</v>
      </c>
      <c r="B1316" s="6" t="s">
        <v>2335</v>
      </c>
      <c r="C1316" s="6">
        <v>152</v>
      </c>
      <c r="D1316" s="6">
        <v>89</v>
      </c>
      <c r="E1316" s="6">
        <v>266</v>
      </c>
      <c r="F1316" s="6">
        <v>859</v>
      </c>
      <c r="G1316" s="6" t="s">
        <v>2180</v>
      </c>
      <c r="H1316" s="6">
        <v>12000</v>
      </c>
      <c r="I1316" s="7">
        <v>169692572</v>
      </c>
      <c r="J1316" s="6" t="s">
        <v>792</v>
      </c>
      <c r="K1316" s="6" t="s">
        <v>272</v>
      </c>
      <c r="L1316" s="6" t="s">
        <v>2739</v>
      </c>
      <c r="M1316" s="6">
        <v>56501</v>
      </c>
      <c r="N1316" s="6">
        <v>26839</v>
      </c>
      <c r="O1316" s="6" t="s">
        <v>2740</v>
      </c>
      <c r="P1316" s="6">
        <v>0</v>
      </c>
      <c r="Q1316" s="6" t="s">
        <v>2741</v>
      </c>
      <c r="R1316" s="6" t="s">
        <v>2742</v>
      </c>
      <c r="S1316" s="6">
        <v>97</v>
      </c>
      <c r="T1316" s="6" t="s">
        <v>37</v>
      </c>
      <c r="U1316" s="6" t="s">
        <v>38</v>
      </c>
      <c r="V1316" s="6" t="s">
        <v>95</v>
      </c>
      <c r="W1316" s="7">
        <v>80000000</v>
      </c>
      <c r="X1316" s="6">
        <v>2015</v>
      </c>
      <c r="Y1316" s="6">
        <v>11000</v>
      </c>
      <c r="Z1316" s="6">
        <v>6.7</v>
      </c>
      <c r="AA1316" s="6">
        <v>1.85</v>
      </c>
      <c r="AB1316" s="6">
        <v>16000</v>
      </c>
      <c r="AC1316" s="7">
        <f>Table13[[#This Row],[gross]]-Table13[[#This Row],[budget]]</f>
        <v>89692572</v>
      </c>
    </row>
    <row r="1317" spans="1:29" ht="12.75">
      <c r="A1317" s="6" t="s">
        <v>28</v>
      </c>
      <c r="B1317" s="6" t="s">
        <v>2335</v>
      </c>
      <c r="C1317" s="6">
        <v>256</v>
      </c>
      <c r="D1317" s="6">
        <v>91</v>
      </c>
      <c r="E1317" s="6">
        <v>266</v>
      </c>
      <c r="F1317" s="6">
        <v>11000</v>
      </c>
      <c r="G1317" s="6" t="s">
        <v>2180</v>
      </c>
      <c r="H1317" s="6">
        <v>12000</v>
      </c>
      <c r="I1317" s="7">
        <v>148313048</v>
      </c>
      <c r="J1317" s="6" t="s">
        <v>792</v>
      </c>
      <c r="K1317" s="6" t="s">
        <v>272</v>
      </c>
      <c r="L1317" s="6" t="s">
        <v>2336</v>
      </c>
      <c r="M1317" s="6">
        <v>164148</v>
      </c>
      <c r="N1317" s="6">
        <v>37142</v>
      </c>
      <c r="O1317" s="6" t="s">
        <v>1956</v>
      </c>
      <c r="P1317" s="6">
        <v>2</v>
      </c>
      <c r="Q1317" s="6" t="s">
        <v>2337</v>
      </c>
      <c r="R1317" s="6" t="s">
        <v>2338</v>
      </c>
      <c r="S1317" s="6">
        <v>168</v>
      </c>
      <c r="T1317" s="6" t="s">
        <v>37</v>
      </c>
      <c r="U1317" s="6" t="s">
        <v>38</v>
      </c>
      <c r="V1317" s="6" t="s">
        <v>95</v>
      </c>
      <c r="W1317" s="7">
        <v>85000000</v>
      </c>
      <c r="X1317" s="6">
        <v>2012</v>
      </c>
      <c r="Y1317" s="6">
        <v>11000</v>
      </c>
      <c r="Z1317" s="6">
        <v>7.1</v>
      </c>
      <c r="AA1317" s="6">
        <v>1.85</v>
      </c>
      <c r="AB1317" s="6">
        <v>28000</v>
      </c>
      <c r="AC1317" s="7">
        <f>Table13[[#This Row],[gross]]-Table13[[#This Row],[budget]]</f>
        <v>63313048</v>
      </c>
    </row>
    <row r="1318" spans="1:29" ht="12.75">
      <c r="A1318" s="6" t="s">
        <v>28</v>
      </c>
      <c r="B1318" s="6" t="s">
        <v>16814</v>
      </c>
      <c r="C1318" s="6">
        <v>224</v>
      </c>
      <c r="D1318" s="6">
        <v>101</v>
      </c>
      <c r="E1318" s="6">
        <v>13</v>
      </c>
      <c r="F1318" s="6">
        <v>261</v>
      </c>
      <c r="G1318" s="6" t="s">
        <v>7053</v>
      </c>
      <c r="H1318" s="6">
        <v>34000</v>
      </c>
      <c r="I1318" s="7">
        <v>31607598</v>
      </c>
      <c r="J1318" s="6" t="s">
        <v>4384</v>
      </c>
      <c r="K1318" s="6" t="s">
        <v>347</v>
      </c>
      <c r="L1318" s="6" t="s">
        <v>16815</v>
      </c>
      <c r="M1318" s="6">
        <v>58366</v>
      </c>
      <c r="N1318" s="6">
        <v>35717</v>
      </c>
      <c r="O1318" s="6" t="s">
        <v>16816</v>
      </c>
      <c r="P1318" s="6">
        <v>1</v>
      </c>
      <c r="Q1318" s="6" t="s">
        <v>16817</v>
      </c>
      <c r="R1318" s="6" t="s">
        <v>16818</v>
      </c>
      <c r="S1318" s="6">
        <v>160</v>
      </c>
      <c r="T1318" s="6" t="s">
        <v>37</v>
      </c>
      <c r="U1318" s="6" t="s">
        <v>268</v>
      </c>
      <c r="V1318" s="6" t="s">
        <v>39</v>
      </c>
      <c r="W1318" s="7">
        <v>6900000</v>
      </c>
      <c r="X1318" s="6">
        <v>2012</v>
      </c>
      <c r="Y1318" s="6">
        <v>924</v>
      </c>
      <c r="Z1318" s="6">
        <v>5.6</v>
      </c>
      <c r="AA1318" s="6">
        <v>2.35</v>
      </c>
      <c r="AB1318" s="6">
        <v>10000</v>
      </c>
      <c r="AC1318" s="7">
        <f>Table13[[#This Row],[gross]]-Table13[[#This Row],[budget]]</f>
        <v>24707598</v>
      </c>
    </row>
    <row r="1319" spans="1:29" ht="12.75">
      <c r="A1319" s="6" t="s">
        <v>747</v>
      </c>
      <c r="B1319" s="6" t="s">
        <v>12822</v>
      </c>
      <c r="C1319" s="6">
        <v>202</v>
      </c>
      <c r="D1319" s="6">
        <v>105</v>
      </c>
      <c r="E1319" s="6">
        <v>0</v>
      </c>
      <c r="F1319" s="6">
        <v>303</v>
      </c>
      <c r="G1319" s="6" t="s">
        <v>16558</v>
      </c>
      <c r="H1319" s="6">
        <v>1000</v>
      </c>
      <c r="I1319" s="7">
        <v>12583510</v>
      </c>
      <c r="J1319" s="6" t="s">
        <v>6403</v>
      </c>
      <c r="K1319" s="6" t="s">
        <v>14066</v>
      </c>
      <c r="L1319" s="6" t="s">
        <v>16559</v>
      </c>
      <c r="M1319" s="6">
        <v>60709</v>
      </c>
      <c r="N1319" s="6">
        <v>2444</v>
      </c>
      <c r="O1319" s="6" t="s">
        <v>16560</v>
      </c>
      <c r="P1319" s="6">
        <v>0</v>
      </c>
      <c r="Q1319" s="6" t="s">
        <v>16561</v>
      </c>
      <c r="R1319" s="6" t="s">
        <v>16562</v>
      </c>
      <c r="S1319" s="6">
        <v>922</v>
      </c>
      <c r="T1319" s="6" t="s">
        <v>37</v>
      </c>
      <c r="U1319" s="6" t="s">
        <v>38</v>
      </c>
      <c r="V1319" s="6" t="s">
        <v>585</v>
      </c>
      <c r="W1319" s="7">
        <v>7000000</v>
      </c>
      <c r="X1319" s="6">
        <v>2003</v>
      </c>
      <c r="Y1319" s="6">
        <v>340</v>
      </c>
      <c r="Z1319" s="6">
        <v>6</v>
      </c>
      <c r="AA1319" s="6">
        <v>1.85</v>
      </c>
      <c r="AB1319" s="6">
        <v>0</v>
      </c>
      <c r="AC1319" s="7">
        <f>Table13[[#This Row],[gross]]-Table13[[#This Row],[budget]]</f>
        <v>5583510</v>
      </c>
    </row>
    <row r="1320" spans="1:29" ht="12.75">
      <c r="A1320" s="6" t="s">
        <v>28</v>
      </c>
      <c r="B1320" s="6" t="s">
        <v>20361</v>
      </c>
      <c r="C1320" s="6">
        <v>46</v>
      </c>
      <c r="D1320" s="6">
        <v>96</v>
      </c>
      <c r="E1320" s="6">
        <v>0</v>
      </c>
      <c r="F1320" s="6">
        <v>902</v>
      </c>
      <c r="G1320" s="6" t="s">
        <v>1820</v>
      </c>
      <c r="H1320" s="6">
        <v>49000</v>
      </c>
      <c r="I1320" s="7">
        <v>371081</v>
      </c>
      <c r="J1320" s="6" t="s">
        <v>2527</v>
      </c>
      <c r="K1320" s="6" t="s">
        <v>811</v>
      </c>
      <c r="L1320" s="6" t="s">
        <v>20362</v>
      </c>
      <c r="M1320" s="6">
        <v>7479</v>
      </c>
      <c r="N1320" s="6">
        <v>51441</v>
      </c>
      <c r="O1320" s="6" t="s">
        <v>122</v>
      </c>
      <c r="P1320" s="6">
        <v>2</v>
      </c>
      <c r="Q1320" s="6" t="s">
        <v>20363</v>
      </c>
      <c r="R1320" s="6" t="s">
        <v>20364</v>
      </c>
      <c r="S1320" s="6">
        <v>86</v>
      </c>
      <c r="T1320" s="6" t="s">
        <v>37</v>
      </c>
      <c r="U1320" s="6" t="s">
        <v>38</v>
      </c>
      <c r="V1320" s="6" t="s">
        <v>39</v>
      </c>
      <c r="W1320" s="7">
        <v>6000000</v>
      </c>
      <c r="X1320" s="6">
        <v>2004</v>
      </c>
      <c r="Y1320" s="6">
        <v>1000</v>
      </c>
      <c r="Z1320" s="6">
        <v>7</v>
      </c>
      <c r="AA1320" s="6">
        <v>1.85</v>
      </c>
      <c r="AB1320" s="6">
        <v>857</v>
      </c>
      <c r="AC1320" s="7">
        <f>Table13[[#This Row],[gross]]-Table13[[#This Row],[budget]]</f>
        <v>-5628919</v>
      </c>
    </row>
    <row r="1321" spans="1:29" ht="12.75">
      <c r="A1321" s="6" t="s">
        <v>28</v>
      </c>
      <c r="B1321" s="6" t="s">
        <v>1939</v>
      </c>
      <c r="C1321" s="6">
        <v>248</v>
      </c>
      <c r="D1321" s="6">
        <v>119</v>
      </c>
      <c r="E1321" s="6">
        <v>611</v>
      </c>
      <c r="F1321" s="6">
        <v>4</v>
      </c>
      <c r="G1321" s="6" t="s">
        <v>6883</v>
      </c>
      <c r="H1321" s="6">
        <v>755</v>
      </c>
      <c r="I1321" s="7">
        <v>11041228</v>
      </c>
      <c r="J1321" s="6" t="s">
        <v>207</v>
      </c>
      <c r="K1321" s="6" t="s">
        <v>6881</v>
      </c>
      <c r="L1321" s="6" t="s">
        <v>14246</v>
      </c>
      <c r="M1321" s="6">
        <v>92295</v>
      </c>
      <c r="N1321" s="6">
        <v>1244</v>
      </c>
      <c r="O1321" s="6" t="s">
        <v>14247</v>
      </c>
      <c r="P1321" s="6">
        <v>3</v>
      </c>
      <c r="Q1321" s="6" t="s">
        <v>14248</v>
      </c>
      <c r="R1321" s="6" t="s">
        <v>14249</v>
      </c>
      <c r="S1321" s="6">
        <v>420</v>
      </c>
      <c r="T1321" s="6" t="s">
        <v>1946</v>
      </c>
      <c r="U1321" s="6" t="s">
        <v>892</v>
      </c>
      <c r="V1321" s="6" t="s">
        <v>39</v>
      </c>
      <c r="W1321" s="7">
        <v>100000000</v>
      </c>
      <c r="X1321" s="6">
        <v>2004</v>
      </c>
      <c r="Y1321" s="6">
        <v>483</v>
      </c>
      <c r="Z1321" s="6">
        <v>7.6</v>
      </c>
      <c r="AA1321" s="6">
        <v>2.35</v>
      </c>
      <c r="AB1321" s="6">
        <v>0</v>
      </c>
      <c r="AC1321" s="7">
        <f>Table13[[#This Row],[gross]]-Table13[[#This Row],[budget]]</f>
        <v>-88958772</v>
      </c>
    </row>
    <row r="1322" spans="1:29" ht="12.75">
      <c r="A1322" s="6" t="s">
        <v>28</v>
      </c>
      <c r="B1322" s="6" t="s">
        <v>12371</v>
      </c>
      <c r="C1322" s="6">
        <v>158</v>
      </c>
      <c r="D1322" s="6">
        <v>126</v>
      </c>
      <c r="E1322" s="6">
        <v>26</v>
      </c>
      <c r="F1322" s="6">
        <v>385</v>
      </c>
      <c r="G1322" s="6" t="s">
        <v>2207</v>
      </c>
      <c r="H1322" s="6">
        <v>638</v>
      </c>
      <c r="I1322" s="7">
        <v>13005485</v>
      </c>
      <c r="J1322" s="6" t="s">
        <v>3409</v>
      </c>
      <c r="K1322" s="6" t="s">
        <v>3223</v>
      </c>
      <c r="L1322" s="6" t="s">
        <v>12372</v>
      </c>
      <c r="M1322" s="6">
        <v>56665</v>
      </c>
      <c r="N1322" s="6">
        <v>2282</v>
      </c>
      <c r="O1322" s="6" t="s">
        <v>8994</v>
      </c>
      <c r="P1322" s="6">
        <v>0</v>
      </c>
      <c r="Q1322" s="6" t="s">
        <v>12373</v>
      </c>
      <c r="R1322" s="6" t="s">
        <v>12374</v>
      </c>
      <c r="S1322" s="6">
        <v>469</v>
      </c>
      <c r="T1322" s="6" t="s">
        <v>37</v>
      </c>
      <c r="U1322" s="6" t="s">
        <v>38</v>
      </c>
      <c r="V1322" s="6" t="s">
        <v>585</v>
      </c>
      <c r="W1322" s="7">
        <v>15000000</v>
      </c>
      <c r="X1322" s="6">
        <v>2003</v>
      </c>
      <c r="Y1322" s="6">
        <v>624</v>
      </c>
      <c r="Z1322" s="6">
        <v>7.6</v>
      </c>
      <c r="AA1322" s="6">
        <v>1.85</v>
      </c>
      <c r="AB1322" s="6">
        <v>0</v>
      </c>
      <c r="AC1322" s="7">
        <f>Table13[[#This Row],[gross]]-Table13[[#This Row],[budget]]</f>
        <v>-1994515</v>
      </c>
    </row>
    <row r="1323" spans="1:29" ht="12.75">
      <c r="A1323" s="6" t="s">
        <v>28</v>
      </c>
      <c r="B1323" s="6" t="s">
        <v>5128</v>
      </c>
      <c r="C1323" s="6">
        <v>228</v>
      </c>
      <c r="D1323" s="6">
        <v>108</v>
      </c>
      <c r="E1323" s="6">
        <v>174</v>
      </c>
      <c r="F1323" s="6">
        <v>324</v>
      </c>
      <c r="G1323" s="6" t="s">
        <v>7468</v>
      </c>
      <c r="H1323" s="6">
        <v>730</v>
      </c>
      <c r="I1323" s="7">
        <v>32048809</v>
      </c>
      <c r="J1323" s="6" t="s">
        <v>6403</v>
      </c>
      <c r="K1323" s="6" t="s">
        <v>5771</v>
      </c>
      <c r="L1323" s="6" t="s">
        <v>7469</v>
      </c>
      <c r="M1323" s="6">
        <v>94456</v>
      </c>
      <c r="N1323" s="6">
        <v>2178</v>
      </c>
      <c r="O1323" s="6" t="s">
        <v>7470</v>
      </c>
      <c r="P1323" s="6">
        <v>0</v>
      </c>
      <c r="Q1323" s="6" t="s">
        <v>7471</v>
      </c>
      <c r="R1323" s="6" t="s">
        <v>7472</v>
      </c>
      <c r="S1323" s="6">
        <v>576</v>
      </c>
      <c r="T1323" s="6" t="s">
        <v>37</v>
      </c>
      <c r="U1323" s="6" t="s">
        <v>370</v>
      </c>
      <c r="V1323" s="6" t="s">
        <v>585</v>
      </c>
      <c r="W1323" s="7">
        <v>30000000</v>
      </c>
      <c r="X1323" s="6">
        <v>2005</v>
      </c>
      <c r="Y1323" s="6">
        <v>716</v>
      </c>
      <c r="Z1323" s="6">
        <v>5.3</v>
      </c>
      <c r="AA1323" s="6">
        <v>1.85</v>
      </c>
      <c r="AB1323" s="6">
        <v>0</v>
      </c>
      <c r="AC1323" s="7">
        <f>Table13[[#This Row],[gross]]-Table13[[#This Row],[budget]]</f>
        <v>2048809</v>
      </c>
    </row>
    <row r="1324" spans="1:29" ht="12.75">
      <c r="A1324" s="6" t="s">
        <v>28</v>
      </c>
      <c r="B1324" s="6" t="s">
        <v>6788</v>
      </c>
      <c r="C1324" s="6">
        <v>147</v>
      </c>
      <c r="D1324" s="6">
        <v>93</v>
      </c>
      <c r="E1324" s="6">
        <v>37</v>
      </c>
      <c r="F1324" s="6">
        <v>545</v>
      </c>
      <c r="G1324" s="6" t="s">
        <v>4810</v>
      </c>
      <c r="H1324" s="6">
        <v>885</v>
      </c>
      <c r="I1324" s="7">
        <v>40846082</v>
      </c>
      <c r="J1324" s="6" t="s">
        <v>3030</v>
      </c>
      <c r="K1324" s="6" t="s">
        <v>6789</v>
      </c>
      <c r="L1324" s="6" t="s">
        <v>11585</v>
      </c>
      <c r="M1324" s="6">
        <v>45317</v>
      </c>
      <c r="N1324" s="6">
        <v>2872</v>
      </c>
      <c r="O1324" s="6" t="s">
        <v>6823</v>
      </c>
      <c r="P1324" s="6">
        <v>0</v>
      </c>
      <c r="Q1324" s="6" t="s">
        <v>11586</v>
      </c>
      <c r="R1324" s="6" t="s">
        <v>11587</v>
      </c>
      <c r="S1324" s="6">
        <v>536</v>
      </c>
      <c r="T1324" s="6" t="s">
        <v>37</v>
      </c>
      <c r="U1324" s="6" t="s">
        <v>38</v>
      </c>
      <c r="V1324" s="6" t="s">
        <v>585</v>
      </c>
      <c r="W1324" s="7">
        <v>19000000</v>
      </c>
      <c r="X1324" s="6">
        <v>1999</v>
      </c>
      <c r="Y1324" s="6">
        <v>828</v>
      </c>
      <c r="Z1324" s="6">
        <v>5.6</v>
      </c>
      <c r="AA1324" s="6">
        <v>1.37</v>
      </c>
      <c r="AB1324" s="6">
        <v>0</v>
      </c>
      <c r="AC1324" s="7">
        <f>Table13[[#This Row],[gross]]-Table13[[#This Row],[budget]]</f>
        <v>21846082</v>
      </c>
    </row>
    <row r="1325" spans="1:29" ht="12.75">
      <c r="A1325" s="6" t="s">
        <v>28</v>
      </c>
      <c r="B1325" s="6" t="s">
        <v>17630</v>
      </c>
      <c r="C1325" s="6">
        <v>12</v>
      </c>
      <c r="D1325" s="6">
        <v>94</v>
      </c>
      <c r="E1325" s="6">
        <v>0</v>
      </c>
      <c r="F1325" s="6">
        <v>287</v>
      </c>
      <c r="G1325" s="6" t="s">
        <v>8398</v>
      </c>
      <c r="H1325" s="6">
        <v>901</v>
      </c>
      <c r="I1325" s="7">
        <v>19281235</v>
      </c>
      <c r="J1325" s="6" t="s">
        <v>5788</v>
      </c>
      <c r="K1325" s="6" t="s">
        <v>17631</v>
      </c>
      <c r="L1325" s="6" t="s">
        <v>17632</v>
      </c>
      <c r="M1325" s="6">
        <v>3571</v>
      </c>
      <c r="N1325" s="6">
        <v>2523</v>
      </c>
      <c r="O1325" s="6" t="s">
        <v>17633</v>
      </c>
      <c r="P1325" s="6">
        <v>0</v>
      </c>
      <c r="Q1325" s="6" t="s">
        <v>17634</v>
      </c>
      <c r="R1325" s="6" t="s">
        <v>17635</v>
      </c>
      <c r="S1325" s="6">
        <v>11</v>
      </c>
      <c r="T1325" s="6" t="s">
        <v>37</v>
      </c>
      <c r="U1325" s="6" t="s">
        <v>38</v>
      </c>
      <c r="V1325" s="6" t="s">
        <v>585</v>
      </c>
      <c r="W1325" s="7">
        <v>5000000</v>
      </c>
      <c r="X1325" s="6">
        <v>1991</v>
      </c>
      <c r="Y1325" s="6">
        <v>413</v>
      </c>
      <c r="Z1325" s="6">
        <v>5.0999999999999996</v>
      </c>
      <c r="AA1325" s="6">
        <v>1.85</v>
      </c>
      <c r="AB1325" s="6">
        <v>232</v>
      </c>
      <c r="AC1325" s="7">
        <f>Table13[[#This Row],[gross]]-Table13[[#This Row],[budget]]</f>
        <v>14281235</v>
      </c>
    </row>
    <row r="1326" spans="1:29" ht="12.75">
      <c r="A1326" s="6" t="s">
        <v>28</v>
      </c>
      <c r="B1326" s="6" t="s">
        <v>1413</v>
      </c>
      <c r="C1326" s="6">
        <v>168</v>
      </c>
      <c r="D1326" s="6">
        <v>121</v>
      </c>
      <c r="E1326" s="6">
        <v>274</v>
      </c>
      <c r="F1326" s="6">
        <v>157</v>
      </c>
      <c r="G1326" s="6" t="s">
        <v>1414</v>
      </c>
      <c r="H1326" s="6">
        <v>273</v>
      </c>
      <c r="I1326" s="7">
        <v>30212620</v>
      </c>
      <c r="J1326" s="6" t="s">
        <v>1415</v>
      </c>
      <c r="K1326" s="6" t="s">
        <v>1416</v>
      </c>
      <c r="L1326" s="6" t="s">
        <v>1417</v>
      </c>
      <c r="M1326" s="6">
        <v>35066</v>
      </c>
      <c r="N1326" s="6">
        <v>993</v>
      </c>
      <c r="O1326" s="6" t="s">
        <v>1418</v>
      </c>
      <c r="P1326" s="6">
        <v>4</v>
      </c>
      <c r="Q1326" s="6" t="s">
        <v>1419</v>
      </c>
      <c r="R1326" s="6" t="s">
        <v>1420</v>
      </c>
      <c r="S1326" s="6">
        <v>196</v>
      </c>
      <c r="T1326" s="6" t="s">
        <v>37</v>
      </c>
      <c r="U1326" s="6" t="s">
        <v>38</v>
      </c>
      <c r="V1326" s="6" t="s">
        <v>39</v>
      </c>
      <c r="W1326" s="7">
        <v>120000000</v>
      </c>
      <c r="X1326" s="6">
        <v>2010</v>
      </c>
      <c r="Y1326" s="6">
        <v>216</v>
      </c>
      <c r="Z1326" s="6">
        <v>5.3</v>
      </c>
      <c r="AA1326" s="6">
        <v>1.85</v>
      </c>
      <c r="AB1326" s="6">
        <v>0</v>
      </c>
      <c r="AC1326" s="7">
        <f>Table13[[#This Row],[gross]]-Table13[[#This Row],[budget]]</f>
        <v>-89787380</v>
      </c>
    </row>
    <row r="1327" spans="1:29" ht="12.75">
      <c r="A1327" s="6" t="s">
        <v>28</v>
      </c>
      <c r="B1327" s="6" t="s">
        <v>4597</v>
      </c>
      <c r="C1327" s="6">
        <v>34</v>
      </c>
      <c r="D1327" s="6">
        <v>93</v>
      </c>
      <c r="E1327" s="6">
        <v>58</v>
      </c>
      <c r="F1327" s="6">
        <v>722</v>
      </c>
      <c r="G1327" s="6" t="s">
        <v>415</v>
      </c>
      <c r="H1327" s="6">
        <v>995</v>
      </c>
      <c r="I1327" s="7">
        <v>31155435</v>
      </c>
      <c r="J1327" s="6" t="s">
        <v>2786</v>
      </c>
      <c r="K1327" s="6" t="s">
        <v>3305</v>
      </c>
      <c r="L1327" s="6" t="s">
        <v>14120</v>
      </c>
      <c r="M1327" s="6">
        <v>42644</v>
      </c>
      <c r="N1327" s="6">
        <v>6105</v>
      </c>
      <c r="O1327" s="6" t="s">
        <v>1331</v>
      </c>
      <c r="P1327" s="6">
        <v>2</v>
      </c>
      <c r="Q1327" s="6" t="s">
        <v>14121</v>
      </c>
      <c r="R1327" s="6" t="s">
        <v>14122</v>
      </c>
      <c r="S1327" s="6">
        <v>102</v>
      </c>
      <c r="T1327" s="6" t="s">
        <v>37</v>
      </c>
      <c r="U1327" s="6" t="s">
        <v>38</v>
      </c>
      <c r="V1327" s="6" t="s">
        <v>585</v>
      </c>
      <c r="W1327" s="7">
        <v>12000000</v>
      </c>
      <c r="X1327" s="6">
        <v>2001</v>
      </c>
      <c r="Y1327" s="6">
        <v>729</v>
      </c>
      <c r="Z1327" s="6">
        <v>6.2</v>
      </c>
      <c r="AA1327" s="6">
        <v>1.85</v>
      </c>
      <c r="AB1327" s="6">
        <v>0</v>
      </c>
      <c r="AC1327" s="7">
        <f>Table13[[#This Row],[gross]]-Table13[[#This Row],[budget]]</f>
        <v>19155435</v>
      </c>
    </row>
    <row r="1328" spans="1:29" ht="12.75">
      <c r="A1328" s="6" t="s">
        <v>28</v>
      </c>
      <c r="B1328" s="6" t="s">
        <v>7302</v>
      </c>
      <c r="C1328" s="6">
        <v>29</v>
      </c>
      <c r="D1328" s="6">
        <v>124</v>
      </c>
      <c r="E1328" s="6">
        <v>8</v>
      </c>
      <c r="F1328" s="6">
        <v>232</v>
      </c>
      <c r="G1328" s="6" t="s">
        <v>3201</v>
      </c>
      <c r="H1328" s="6">
        <v>508</v>
      </c>
      <c r="I1328" s="7">
        <v>37672350</v>
      </c>
      <c r="J1328" s="6" t="s">
        <v>1415</v>
      </c>
      <c r="K1328" s="6" t="s">
        <v>10823</v>
      </c>
      <c r="L1328" s="6" t="s">
        <v>10824</v>
      </c>
      <c r="M1328" s="6">
        <v>5427</v>
      </c>
      <c r="N1328" s="6">
        <v>1660</v>
      </c>
      <c r="O1328" s="6" t="s">
        <v>3048</v>
      </c>
      <c r="P1328" s="6">
        <v>1</v>
      </c>
      <c r="Q1328" s="6" t="s">
        <v>10825</v>
      </c>
      <c r="R1328" s="6" t="s">
        <v>10826</v>
      </c>
      <c r="S1328" s="6">
        <v>51</v>
      </c>
      <c r="T1328" s="6" t="s">
        <v>37</v>
      </c>
      <c r="U1328" s="6" t="s">
        <v>38</v>
      </c>
      <c r="V1328" s="6" t="s">
        <v>585</v>
      </c>
      <c r="W1328" s="7">
        <v>20000000</v>
      </c>
      <c r="X1328" s="6">
        <v>1998</v>
      </c>
      <c r="Y1328" s="6">
        <v>270</v>
      </c>
      <c r="Z1328" s="6">
        <v>5.5</v>
      </c>
      <c r="AA1328" s="6">
        <v>1.85</v>
      </c>
      <c r="AB1328" s="6">
        <v>0</v>
      </c>
      <c r="AC1328" s="7">
        <f>Table13[[#This Row],[gross]]-Table13[[#This Row],[budget]]</f>
        <v>17672350</v>
      </c>
    </row>
    <row r="1329" spans="1:29" ht="12.75">
      <c r="A1329" s="6" t="s">
        <v>28</v>
      </c>
      <c r="B1329" s="6" t="s">
        <v>850</v>
      </c>
      <c r="C1329" s="6">
        <v>175</v>
      </c>
      <c r="D1329" s="6">
        <v>110</v>
      </c>
      <c r="E1329" s="6">
        <v>2000</v>
      </c>
      <c r="F1329" s="6">
        <v>636</v>
      </c>
      <c r="G1329" s="6" t="s">
        <v>1331</v>
      </c>
      <c r="H1329" s="6">
        <v>1000</v>
      </c>
      <c r="I1329" s="7">
        <v>260031035</v>
      </c>
      <c r="J1329" s="6" t="s">
        <v>515</v>
      </c>
      <c r="K1329" s="6" t="s">
        <v>1332</v>
      </c>
      <c r="L1329" s="6" t="s">
        <v>1333</v>
      </c>
      <c r="M1329" s="6">
        <v>141414</v>
      </c>
      <c r="N1329" s="6">
        <v>4146</v>
      </c>
      <c r="O1329" s="6" t="s">
        <v>1334</v>
      </c>
      <c r="P1329" s="6">
        <v>0</v>
      </c>
      <c r="Q1329" s="6" t="s">
        <v>1335</v>
      </c>
      <c r="R1329" s="6" t="s">
        <v>1336</v>
      </c>
      <c r="S1329" s="6">
        <v>482</v>
      </c>
      <c r="T1329" s="6" t="s">
        <v>37</v>
      </c>
      <c r="U1329" s="6" t="s">
        <v>38</v>
      </c>
      <c r="V1329" s="6" t="s">
        <v>95</v>
      </c>
      <c r="W1329" s="7">
        <v>123000000</v>
      </c>
      <c r="X1329" s="6">
        <v>2000</v>
      </c>
      <c r="Y1329" s="6">
        <v>722</v>
      </c>
      <c r="Z1329" s="6">
        <v>6</v>
      </c>
      <c r="AA1329" s="6">
        <v>1.85</v>
      </c>
      <c r="AB1329" s="6">
        <v>0</v>
      </c>
      <c r="AC1329" s="7">
        <f>Table13[[#This Row],[gross]]-Table13[[#This Row],[budget]]</f>
        <v>137031035</v>
      </c>
    </row>
    <row r="1330" spans="1:29" ht="12.75">
      <c r="A1330" s="6" t="s">
        <v>28</v>
      </c>
      <c r="B1330" s="6" t="s">
        <v>7138</v>
      </c>
      <c r="C1330" s="6">
        <v>148</v>
      </c>
      <c r="D1330" s="6">
        <v>110</v>
      </c>
      <c r="E1330" s="6">
        <v>11</v>
      </c>
      <c r="F1330" s="6">
        <v>591</v>
      </c>
      <c r="G1330" s="6" t="s">
        <v>614</v>
      </c>
      <c r="H1330" s="6">
        <v>2000</v>
      </c>
      <c r="I1330" s="7">
        <v>46813366</v>
      </c>
      <c r="J1330" s="6" t="s">
        <v>1681</v>
      </c>
      <c r="K1330" s="6" t="s">
        <v>4200</v>
      </c>
      <c r="L1330" s="6" t="s">
        <v>7139</v>
      </c>
      <c r="M1330" s="6">
        <v>39440</v>
      </c>
      <c r="N1330" s="6">
        <v>4882</v>
      </c>
      <c r="O1330" s="6" t="s">
        <v>4729</v>
      </c>
      <c r="P1330" s="6">
        <v>4</v>
      </c>
      <c r="Q1330" s="6" t="s">
        <v>7140</v>
      </c>
      <c r="R1330" s="6" t="s">
        <v>7141</v>
      </c>
      <c r="S1330" s="6">
        <v>83</v>
      </c>
      <c r="T1330" s="6" t="s">
        <v>37</v>
      </c>
      <c r="U1330" s="6" t="s">
        <v>38</v>
      </c>
      <c r="V1330" s="6" t="s">
        <v>585</v>
      </c>
      <c r="W1330" s="7">
        <v>38000000</v>
      </c>
      <c r="X1330" s="6">
        <v>2016</v>
      </c>
      <c r="Y1330" s="6">
        <v>756</v>
      </c>
      <c r="Z1330" s="6">
        <v>6.1</v>
      </c>
      <c r="AA1330" s="6">
        <v>2.35</v>
      </c>
      <c r="AB1330" s="6">
        <v>15000</v>
      </c>
      <c r="AC1330" s="7">
        <f>Table13[[#This Row],[gross]]-Table13[[#This Row],[budget]]</f>
        <v>8813366</v>
      </c>
    </row>
    <row r="1331" spans="1:29" ht="12.75">
      <c r="A1331" s="6" t="s">
        <v>28</v>
      </c>
      <c r="B1331" s="6" t="s">
        <v>12502</v>
      </c>
      <c r="C1331" s="6">
        <v>46</v>
      </c>
      <c r="D1331" s="6">
        <v>101</v>
      </c>
      <c r="E1331" s="6">
        <v>6</v>
      </c>
      <c r="F1331" s="6">
        <v>258</v>
      </c>
      <c r="G1331" s="6" t="s">
        <v>12503</v>
      </c>
      <c r="H1331" s="6">
        <v>812</v>
      </c>
      <c r="I1331" s="7">
        <v>14108518</v>
      </c>
      <c r="J1331" s="6" t="s">
        <v>1415</v>
      </c>
      <c r="K1331" s="6" t="s">
        <v>4639</v>
      </c>
      <c r="L1331" s="6" t="s">
        <v>12504</v>
      </c>
      <c r="M1331" s="6">
        <v>8215</v>
      </c>
      <c r="N1331" s="6">
        <v>1882</v>
      </c>
      <c r="O1331" s="6" t="s">
        <v>12505</v>
      </c>
      <c r="P1331" s="6">
        <v>1</v>
      </c>
      <c r="Q1331" s="6" t="s">
        <v>12506</v>
      </c>
      <c r="R1331" s="6" t="s">
        <v>12507</v>
      </c>
      <c r="S1331" s="6">
        <v>95</v>
      </c>
      <c r="T1331" s="6" t="s">
        <v>37</v>
      </c>
      <c r="U1331" s="6" t="s">
        <v>38</v>
      </c>
      <c r="V1331" s="6" t="s">
        <v>39</v>
      </c>
      <c r="W1331" s="7">
        <v>16000000</v>
      </c>
      <c r="X1331" s="6">
        <v>2003</v>
      </c>
      <c r="Y1331" s="6">
        <v>326</v>
      </c>
      <c r="Z1331" s="6">
        <v>5.7</v>
      </c>
      <c r="AA1331" s="6">
        <v>1.85</v>
      </c>
      <c r="AB1331" s="6">
        <v>371</v>
      </c>
      <c r="AC1331" s="7">
        <f>Table13[[#This Row],[gross]]-Table13[[#This Row],[budget]]</f>
        <v>-1891482</v>
      </c>
    </row>
    <row r="1332" spans="1:29" ht="12.75">
      <c r="A1332" s="6" t="s">
        <v>28</v>
      </c>
      <c r="B1332" s="6" t="s">
        <v>4239</v>
      </c>
      <c r="C1332" s="6">
        <v>140</v>
      </c>
      <c r="D1332" s="6">
        <v>116</v>
      </c>
      <c r="E1332" s="6">
        <v>80</v>
      </c>
      <c r="F1332" s="6">
        <v>651</v>
      </c>
      <c r="G1332" s="6" t="s">
        <v>2865</v>
      </c>
      <c r="H1332" s="6">
        <v>11000</v>
      </c>
      <c r="I1332" s="7">
        <v>105807520</v>
      </c>
      <c r="J1332" s="6" t="s">
        <v>1681</v>
      </c>
      <c r="K1332" s="6" t="s">
        <v>660</v>
      </c>
      <c r="L1332" s="6" t="s">
        <v>5042</v>
      </c>
      <c r="M1332" s="6">
        <v>156717</v>
      </c>
      <c r="N1332" s="6">
        <v>14087</v>
      </c>
      <c r="O1332" s="6" t="s">
        <v>5043</v>
      </c>
      <c r="P1332" s="6">
        <v>2</v>
      </c>
      <c r="Q1332" s="6" t="s">
        <v>5044</v>
      </c>
      <c r="R1332" s="6" t="s">
        <v>5045</v>
      </c>
      <c r="S1332" s="6">
        <v>357</v>
      </c>
      <c r="T1332" s="6" t="s">
        <v>37</v>
      </c>
      <c r="U1332" s="6" t="s">
        <v>38</v>
      </c>
      <c r="V1332" s="6" t="s">
        <v>39</v>
      </c>
      <c r="W1332" s="7">
        <v>50000000</v>
      </c>
      <c r="X1332" s="6">
        <v>2003</v>
      </c>
      <c r="Y1332" s="6">
        <v>1000</v>
      </c>
      <c r="Z1332" s="6">
        <v>6.4</v>
      </c>
      <c r="AA1332" s="6">
        <v>1.85</v>
      </c>
      <c r="AB1332" s="6">
        <v>0</v>
      </c>
      <c r="AC1332" s="7">
        <f>Table13[[#This Row],[gross]]-Table13[[#This Row],[budget]]</f>
        <v>55807520</v>
      </c>
    </row>
    <row r="1333" spans="1:29" ht="12.75">
      <c r="A1333" s="6" t="s">
        <v>28</v>
      </c>
      <c r="B1333" s="6" t="s">
        <v>9025</v>
      </c>
      <c r="C1333" s="6">
        <v>135</v>
      </c>
      <c r="D1333" s="6">
        <v>110</v>
      </c>
      <c r="E1333" s="6">
        <v>53</v>
      </c>
      <c r="F1333" s="6">
        <v>87</v>
      </c>
      <c r="G1333" s="6" t="s">
        <v>9026</v>
      </c>
      <c r="H1333" s="6">
        <v>480</v>
      </c>
      <c r="I1333" s="7">
        <v>2775593</v>
      </c>
      <c r="J1333" s="6" t="s">
        <v>1415</v>
      </c>
      <c r="K1333" s="6" t="s">
        <v>1550</v>
      </c>
      <c r="L1333" s="6" t="s">
        <v>9027</v>
      </c>
      <c r="M1333" s="6">
        <v>61269</v>
      </c>
      <c r="N1333" s="6">
        <v>858</v>
      </c>
      <c r="O1333" s="6" t="s">
        <v>9028</v>
      </c>
      <c r="P1333" s="6">
        <v>4</v>
      </c>
      <c r="Q1333" s="6" t="s">
        <v>9029</v>
      </c>
      <c r="R1333" s="6" t="s">
        <v>9030</v>
      </c>
      <c r="S1333" s="6">
        <v>98</v>
      </c>
      <c r="T1333" s="6" t="s">
        <v>37</v>
      </c>
      <c r="U1333" s="6" t="s">
        <v>56</v>
      </c>
      <c r="V1333" s="6" t="s">
        <v>585</v>
      </c>
      <c r="W1333" s="7">
        <v>27000000</v>
      </c>
      <c r="X1333" s="6">
        <v>2008</v>
      </c>
      <c r="Y1333" s="6">
        <v>261</v>
      </c>
      <c r="Z1333" s="6">
        <v>6.5</v>
      </c>
      <c r="AA1333" s="6">
        <v>1.85</v>
      </c>
      <c r="AB1333" s="6">
        <v>0</v>
      </c>
      <c r="AC1333" s="7">
        <f>Table13[[#This Row],[gross]]-Table13[[#This Row],[budget]]</f>
        <v>-24224407</v>
      </c>
    </row>
    <row r="1334" spans="1:29" ht="12.75">
      <c r="A1334" s="6" t="s">
        <v>28</v>
      </c>
      <c r="B1334" s="6" t="s">
        <v>639</v>
      </c>
      <c r="C1334" s="6">
        <v>292</v>
      </c>
      <c r="D1334" s="6">
        <v>102</v>
      </c>
      <c r="E1334" s="6">
        <v>255</v>
      </c>
      <c r="F1334" s="6">
        <v>953</v>
      </c>
      <c r="G1334" s="6" t="s">
        <v>656</v>
      </c>
      <c r="H1334" s="6">
        <v>18000</v>
      </c>
      <c r="I1334" s="7">
        <v>176997107</v>
      </c>
      <c r="J1334" s="6" t="s">
        <v>1035</v>
      </c>
      <c r="K1334" s="6" t="s">
        <v>641</v>
      </c>
      <c r="L1334" s="6" t="s">
        <v>1036</v>
      </c>
      <c r="M1334" s="6">
        <v>221128</v>
      </c>
      <c r="N1334" s="6">
        <v>23378</v>
      </c>
      <c r="O1334" s="6" t="s">
        <v>640</v>
      </c>
      <c r="P1334" s="6">
        <v>5</v>
      </c>
      <c r="Q1334" s="6" t="s">
        <v>1037</v>
      </c>
      <c r="R1334" s="6" t="s">
        <v>1038</v>
      </c>
      <c r="S1334" s="6">
        <v>343</v>
      </c>
      <c r="T1334" s="6" t="s">
        <v>37</v>
      </c>
      <c r="U1334" s="6" t="s">
        <v>38</v>
      </c>
      <c r="V1334" s="6" t="s">
        <v>95</v>
      </c>
      <c r="W1334" s="7">
        <v>145000000</v>
      </c>
      <c r="X1334" s="6">
        <v>2014</v>
      </c>
      <c r="Y1334" s="6">
        <v>3000</v>
      </c>
      <c r="Z1334" s="6">
        <v>7.9</v>
      </c>
      <c r="AA1334" s="6">
        <v>2.35</v>
      </c>
      <c r="AB1334" s="6">
        <v>46000</v>
      </c>
      <c r="AC1334" s="7">
        <f>Table13[[#This Row],[gross]]-Table13[[#This Row],[budget]]</f>
        <v>31997107</v>
      </c>
    </row>
    <row r="1335" spans="1:29" ht="12.75">
      <c r="A1335" s="6" t="s">
        <v>28</v>
      </c>
      <c r="B1335" s="6" t="s">
        <v>639</v>
      </c>
      <c r="C1335" s="6">
        <v>288</v>
      </c>
      <c r="D1335" s="6">
        <v>98</v>
      </c>
      <c r="E1335" s="6">
        <v>255</v>
      </c>
      <c r="F1335" s="6">
        <v>759</v>
      </c>
      <c r="G1335" s="6" t="s">
        <v>640</v>
      </c>
      <c r="H1335" s="6">
        <v>18000</v>
      </c>
      <c r="I1335" s="7">
        <v>217387997</v>
      </c>
      <c r="J1335" s="6" t="s">
        <v>628</v>
      </c>
      <c r="K1335" s="6" t="s">
        <v>641</v>
      </c>
      <c r="L1335" s="6" t="s">
        <v>642</v>
      </c>
      <c r="M1335" s="6">
        <v>485430</v>
      </c>
      <c r="N1335" s="6">
        <v>20453</v>
      </c>
      <c r="O1335" s="6" t="s">
        <v>643</v>
      </c>
      <c r="P1335" s="6">
        <v>0</v>
      </c>
      <c r="Q1335" s="6" t="s">
        <v>644</v>
      </c>
      <c r="R1335" s="6" t="s">
        <v>645</v>
      </c>
      <c r="S1335" s="6">
        <v>492</v>
      </c>
      <c r="T1335" s="6" t="s">
        <v>37</v>
      </c>
      <c r="U1335" s="6" t="s">
        <v>38</v>
      </c>
      <c r="V1335" s="6" t="s">
        <v>95</v>
      </c>
      <c r="W1335" s="7">
        <v>165000000</v>
      </c>
      <c r="X1335" s="6">
        <v>2010</v>
      </c>
      <c r="Y1335" s="6">
        <v>953</v>
      </c>
      <c r="Z1335" s="6">
        <v>8.1999999999999993</v>
      </c>
      <c r="AA1335" s="6">
        <v>2.35</v>
      </c>
      <c r="AB1335" s="6">
        <v>33000</v>
      </c>
      <c r="AC1335" s="7">
        <f>Table13[[#This Row],[gross]]-Table13[[#This Row],[budget]]</f>
        <v>52387997</v>
      </c>
    </row>
    <row r="1336" spans="1:29" ht="12.75">
      <c r="A1336" s="6" t="s">
        <v>28</v>
      </c>
      <c r="B1336" s="6" t="s">
        <v>8560</v>
      </c>
      <c r="C1336" s="6">
        <v>81</v>
      </c>
      <c r="D1336" s="6">
        <v>110</v>
      </c>
      <c r="E1336" s="6">
        <v>8</v>
      </c>
      <c r="F1336" s="6">
        <v>322</v>
      </c>
      <c r="G1336" s="6" t="s">
        <v>1655</v>
      </c>
      <c r="H1336" s="6">
        <v>1000</v>
      </c>
      <c r="I1336" s="7">
        <v>16295774</v>
      </c>
      <c r="J1336" s="6" t="s">
        <v>4432</v>
      </c>
      <c r="K1336" s="6" t="s">
        <v>3756</v>
      </c>
      <c r="L1336" s="6" t="s">
        <v>8561</v>
      </c>
      <c r="M1336" s="6">
        <v>33669</v>
      </c>
      <c r="N1336" s="6">
        <v>3000</v>
      </c>
      <c r="O1336" s="6" t="s">
        <v>8562</v>
      </c>
      <c r="P1336" s="6">
        <v>1</v>
      </c>
      <c r="Q1336" s="6" t="s">
        <v>8563</v>
      </c>
      <c r="R1336" s="6" t="s">
        <v>8564</v>
      </c>
      <c r="S1336" s="6">
        <v>269</v>
      </c>
      <c r="T1336" s="6" t="s">
        <v>37</v>
      </c>
      <c r="U1336" s="6" t="s">
        <v>38</v>
      </c>
      <c r="V1336" s="6" t="s">
        <v>95</v>
      </c>
      <c r="W1336" s="7">
        <v>35000000</v>
      </c>
      <c r="X1336" s="6">
        <v>1986</v>
      </c>
      <c r="Y1336" s="6">
        <v>692</v>
      </c>
      <c r="Z1336" s="6">
        <v>4.5999999999999996</v>
      </c>
      <c r="AA1336" s="6">
        <v>1.85</v>
      </c>
      <c r="AB1336" s="6">
        <v>0</v>
      </c>
      <c r="AC1336" s="7">
        <f>Table13[[#This Row],[gross]]-Table13[[#This Row],[budget]]</f>
        <v>-18704226</v>
      </c>
    </row>
    <row r="1337" spans="1:29" ht="12.75">
      <c r="A1337" s="6" t="s">
        <v>28</v>
      </c>
      <c r="B1337" s="6" t="s">
        <v>7778</v>
      </c>
      <c r="C1337" s="6">
        <v>212</v>
      </c>
      <c r="D1337" s="6">
        <v>119</v>
      </c>
      <c r="E1337" s="6">
        <v>6000</v>
      </c>
      <c r="F1337" s="6">
        <v>422</v>
      </c>
      <c r="G1337" s="6" t="s">
        <v>1745</v>
      </c>
      <c r="H1337" s="6">
        <v>23000</v>
      </c>
      <c r="I1337" s="7">
        <v>4710455</v>
      </c>
      <c r="J1337" s="6" t="s">
        <v>628</v>
      </c>
      <c r="K1337" s="6" t="s">
        <v>58</v>
      </c>
      <c r="L1337" s="6" t="s">
        <v>10191</v>
      </c>
      <c r="M1337" s="6">
        <v>214091</v>
      </c>
      <c r="N1337" s="6">
        <v>24263</v>
      </c>
      <c r="O1337" s="6" t="s">
        <v>1085</v>
      </c>
      <c r="P1337" s="6">
        <v>0</v>
      </c>
      <c r="Q1337" s="6" t="s">
        <v>10192</v>
      </c>
      <c r="R1337" s="6" t="s">
        <v>10193</v>
      </c>
      <c r="S1337" s="6">
        <v>330</v>
      </c>
      <c r="T1337" s="6" t="s">
        <v>676</v>
      </c>
      <c r="U1337" s="6" t="s">
        <v>677</v>
      </c>
      <c r="V1337" s="6" t="s">
        <v>95</v>
      </c>
      <c r="W1337" s="7">
        <v>24000000</v>
      </c>
      <c r="X1337" s="6">
        <v>2004</v>
      </c>
      <c r="Y1337" s="6">
        <v>713</v>
      </c>
      <c r="Z1337" s="6">
        <v>8.1999999999999993</v>
      </c>
      <c r="AA1337" s="6">
        <v>1.85</v>
      </c>
      <c r="AB1337" s="6">
        <v>13000</v>
      </c>
      <c r="AC1337" s="7">
        <f>Table13[[#This Row],[gross]]-Table13[[#This Row],[budget]]</f>
        <v>-19289545</v>
      </c>
    </row>
    <row r="1338" spans="1:29" ht="12.75">
      <c r="A1338" s="6" t="s">
        <v>28</v>
      </c>
      <c r="B1338" s="6" t="s">
        <v>3802</v>
      </c>
      <c r="C1338" s="6">
        <v>60</v>
      </c>
      <c r="D1338" s="6">
        <v>100</v>
      </c>
      <c r="E1338" s="6">
        <v>36</v>
      </c>
      <c r="F1338" s="6">
        <v>554</v>
      </c>
      <c r="G1338" s="6" t="s">
        <v>1441</v>
      </c>
      <c r="H1338" s="6">
        <v>13000</v>
      </c>
      <c r="I1338" s="7">
        <v>17218080</v>
      </c>
      <c r="J1338" s="6" t="s">
        <v>1628</v>
      </c>
      <c r="K1338" s="6" t="s">
        <v>977</v>
      </c>
      <c r="L1338" s="6" t="s">
        <v>3803</v>
      </c>
      <c r="M1338" s="6">
        <v>43376</v>
      </c>
      <c r="N1338" s="6">
        <v>15944</v>
      </c>
      <c r="O1338" s="6" t="s">
        <v>2293</v>
      </c>
      <c r="P1338" s="6">
        <v>0</v>
      </c>
      <c r="Q1338" s="6" t="s">
        <v>3804</v>
      </c>
      <c r="R1338" s="6" t="s">
        <v>3805</v>
      </c>
      <c r="S1338" s="6">
        <v>249</v>
      </c>
      <c r="T1338" s="6" t="s">
        <v>37</v>
      </c>
      <c r="U1338" s="6" t="s">
        <v>38</v>
      </c>
      <c r="V1338" s="6" t="s">
        <v>585</v>
      </c>
      <c r="W1338" s="7">
        <v>70000000</v>
      </c>
      <c r="X1338" s="6">
        <v>1991</v>
      </c>
      <c r="Y1338" s="6">
        <v>773</v>
      </c>
      <c r="Z1338" s="6">
        <v>5.7</v>
      </c>
      <c r="AA1338" s="6">
        <v>1.85</v>
      </c>
      <c r="AB1338" s="6">
        <v>0</v>
      </c>
      <c r="AC1338" s="7">
        <f>Table13[[#This Row],[gross]]-Table13[[#This Row],[budget]]</f>
        <v>-52781920</v>
      </c>
    </row>
    <row r="1339" spans="1:29" ht="12.75">
      <c r="A1339" s="6" t="s">
        <v>28</v>
      </c>
      <c r="B1339" s="6" t="s">
        <v>487</v>
      </c>
      <c r="C1339" s="6">
        <v>682</v>
      </c>
      <c r="D1339" s="6">
        <v>126</v>
      </c>
      <c r="E1339" s="6">
        <v>17000</v>
      </c>
      <c r="F1339" s="6">
        <v>1000</v>
      </c>
      <c r="G1339" s="6" t="s">
        <v>201</v>
      </c>
      <c r="H1339" s="6">
        <v>17000</v>
      </c>
      <c r="I1339" s="7">
        <v>73820094</v>
      </c>
      <c r="J1339" s="6" t="s">
        <v>488</v>
      </c>
      <c r="K1339" s="6" t="s">
        <v>489</v>
      </c>
      <c r="L1339" s="6" t="s">
        <v>490</v>
      </c>
      <c r="M1339" s="6">
        <v>245333</v>
      </c>
      <c r="N1339" s="6">
        <v>36017</v>
      </c>
      <c r="O1339" s="6" t="s">
        <v>390</v>
      </c>
      <c r="P1339" s="6">
        <v>0</v>
      </c>
      <c r="Q1339" s="6" t="s">
        <v>491</v>
      </c>
      <c r="R1339" s="6" t="s">
        <v>492</v>
      </c>
      <c r="S1339" s="6">
        <v>678</v>
      </c>
      <c r="T1339" s="6" t="s">
        <v>37</v>
      </c>
      <c r="U1339" s="6" t="s">
        <v>38</v>
      </c>
      <c r="V1339" s="6" t="s">
        <v>95</v>
      </c>
      <c r="W1339" s="7">
        <v>170000000</v>
      </c>
      <c r="X1339" s="6">
        <v>2011</v>
      </c>
      <c r="Y1339" s="6">
        <v>16000</v>
      </c>
      <c r="Z1339" s="6">
        <v>7.5</v>
      </c>
      <c r="AA1339" s="6">
        <v>1.85</v>
      </c>
      <c r="AB1339" s="6">
        <v>42000</v>
      </c>
      <c r="AC1339" s="7">
        <f>Table13[[#This Row],[gross]]-Table13[[#This Row],[budget]]</f>
        <v>-96179906</v>
      </c>
    </row>
    <row r="1340" spans="1:29" ht="12.75">
      <c r="A1340" s="6" t="s">
        <v>28</v>
      </c>
      <c r="B1340" s="6" t="s">
        <v>1064</v>
      </c>
      <c r="C1340" s="6">
        <v>267</v>
      </c>
      <c r="D1340" s="6">
        <v>138</v>
      </c>
      <c r="E1340" s="6">
        <v>0</v>
      </c>
      <c r="F1340" s="6">
        <v>258</v>
      </c>
      <c r="G1340" s="6" t="s">
        <v>1065</v>
      </c>
      <c r="H1340" s="6">
        <v>820</v>
      </c>
      <c r="I1340" s="7">
        <v>132122995</v>
      </c>
      <c r="J1340" s="6" t="s">
        <v>647</v>
      </c>
      <c r="K1340" s="6" t="s">
        <v>1066</v>
      </c>
      <c r="L1340" s="6" t="s">
        <v>1067</v>
      </c>
      <c r="M1340" s="6">
        <v>212106</v>
      </c>
      <c r="N1340" s="6">
        <v>1814</v>
      </c>
      <c r="O1340" s="6" t="s">
        <v>1068</v>
      </c>
      <c r="P1340" s="6">
        <v>0</v>
      </c>
      <c r="Q1340" s="6" t="s">
        <v>1069</v>
      </c>
      <c r="R1340" s="6" t="s">
        <v>1070</v>
      </c>
      <c r="S1340" s="6">
        <v>1445</v>
      </c>
      <c r="T1340" s="6" t="s">
        <v>37</v>
      </c>
      <c r="U1340" s="6" t="s">
        <v>38</v>
      </c>
      <c r="V1340" s="6" t="s">
        <v>39</v>
      </c>
      <c r="W1340" s="7">
        <v>137000000</v>
      </c>
      <c r="X1340" s="6">
        <v>2003</v>
      </c>
      <c r="Y1340" s="6">
        <v>300</v>
      </c>
      <c r="Z1340" s="6">
        <v>5.7</v>
      </c>
      <c r="AA1340" s="6">
        <v>1.85</v>
      </c>
      <c r="AB1340" s="6">
        <v>0</v>
      </c>
      <c r="AC1340" s="7">
        <f>Table13[[#This Row],[gross]]-Table13[[#This Row],[budget]]</f>
        <v>-4877005</v>
      </c>
    </row>
    <row r="1341" spans="1:29" ht="12.75">
      <c r="A1341" s="6" t="s">
        <v>28</v>
      </c>
      <c r="B1341" s="6" t="s">
        <v>19077</v>
      </c>
      <c r="C1341" s="6">
        <v>47</v>
      </c>
      <c r="D1341" s="6">
        <v>99</v>
      </c>
      <c r="E1341" s="6">
        <v>8</v>
      </c>
      <c r="F1341" s="6">
        <v>78</v>
      </c>
      <c r="G1341" s="6" t="s">
        <v>19078</v>
      </c>
      <c r="H1341" s="6">
        <v>798</v>
      </c>
      <c r="I1341" s="7">
        <v>104257</v>
      </c>
      <c r="J1341" s="6" t="s">
        <v>6419</v>
      </c>
      <c r="K1341" s="6" t="s">
        <v>15341</v>
      </c>
      <c r="L1341" s="6" t="s">
        <v>19079</v>
      </c>
      <c r="M1341" s="6">
        <v>19194</v>
      </c>
      <c r="N1341" s="6">
        <v>1430</v>
      </c>
      <c r="O1341" s="6" t="s">
        <v>9074</v>
      </c>
      <c r="P1341" s="6">
        <v>2</v>
      </c>
      <c r="Q1341" s="6" t="s">
        <v>19080</v>
      </c>
      <c r="R1341" s="6" t="s">
        <v>19081</v>
      </c>
      <c r="S1341" s="6">
        <v>160</v>
      </c>
      <c r="T1341" s="6" t="s">
        <v>37</v>
      </c>
      <c r="U1341" s="6" t="s">
        <v>56</v>
      </c>
      <c r="V1341" s="6" t="s">
        <v>585</v>
      </c>
      <c r="W1341" s="7">
        <v>2200000</v>
      </c>
      <c r="X1341" s="6">
        <v>1999</v>
      </c>
      <c r="Y1341" s="6">
        <v>472</v>
      </c>
      <c r="Z1341" s="6">
        <v>7.1</v>
      </c>
      <c r="AA1341" s="6">
        <v>1.85</v>
      </c>
      <c r="AB1341" s="6">
        <v>0</v>
      </c>
      <c r="AC1341" s="7">
        <f>Table13[[#This Row],[gross]]-Table13[[#This Row],[budget]]</f>
        <v>-2095743</v>
      </c>
    </row>
    <row r="1342" spans="1:29" ht="12.75">
      <c r="A1342" s="6" t="s">
        <v>747</v>
      </c>
      <c r="B1342" s="6" t="s">
        <v>17984</v>
      </c>
      <c r="C1342" s="6">
        <v>17</v>
      </c>
      <c r="D1342" s="6">
        <v>86</v>
      </c>
      <c r="E1342" s="6">
        <v>204</v>
      </c>
      <c r="F1342" s="6">
        <v>474</v>
      </c>
      <c r="G1342" s="6" t="s">
        <v>8132</v>
      </c>
      <c r="H1342" s="6">
        <v>659</v>
      </c>
      <c r="I1342" s="7">
        <v>334041</v>
      </c>
      <c r="J1342" s="6" t="s">
        <v>4824</v>
      </c>
      <c r="K1342" s="6" t="s">
        <v>17353</v>
      </c>
      <c r="L1342" s="6" t="s">
        <v>22582</v>
      </c>
      <c r="M1342" s="6">
        <v>1038</v>
      </c>
      <c r="N1342" s="6">
        <v>2322</v>
      </c>
      <c r="O1342" s="6" t="s">
        <v>11233</v>
      </c>
      <c r="P1342" s="6">
        <v>3</v>
      </c>
      <c r="Q1342" s="6" t="s">
        <v>22583</v>
      </c>
      <c r="R1342" s="6" t="s">
        <v>22584</v>
      </c>
      <c r="S1342" s="6">
        <v>21</v>
      </c>
      <c r="T1342" s="6" t="s">
        <v>37</v>
      </c>
      <c r="U1342" s="6" t="s">
        <v>38</v>
      </c>
      <c r="V1342" s="6" t="s">
        <v>585</v>
      </c>
      <c r="W1342" s="7">
        <v>500000</v>
      </c>
      <c r="X1342" s="6">
        <v>1997</v>
      </c>
      <c r="Y1342" s="6">
        <v>529</v>
      </c>
      <c r="Z1342" s="6">
        <v>6.5</v>
      </c>
      <c r="AA1342" s="6">
        <v>1.85</v>
      </c>
      <c r="AB1342" s="6">
        <v>51</v>
      </c>
      <c r="AC1342" s="7">
        <f>Table13[[#This Row],[gross]]-Table13[[#This Row],[budget]]</f>
        <v>-165959</v>
      </c>
    </row>
    <row r="1343" spans="1:29" ht="12.75">
      <c r="A1343" s="6" t="s">
        <v>28</v>
      </c>
      <c r="B1343" s="6" t="s">
        <v>13078</v>
      </c>
      <c r="C1343" s="6">
        <v>159</v>
      </c>
      <c r="D1343" s="6">
        <v>116</v>
      </c>
      <c r="E1343" s="6">
        <v>153</v>
      </c>
      <c r="F1343" s="6">
        <v>165</v>
      </c>
      <c r="G1343" s="6" t="s">
        <v>19661</v>
      </c>
      <c r="H1343" s="6">
        <v>275</v>
      </c>
      <c r="I1343" s="7">
        <v>22201636</v>
      </c>
      <c r="J1343" s="6" t="s">
        <v>5579</v>
      </c>
      <c r="K1343" s="6" t="s">
        <v>19662</v>
      </c>
      <c r="L1343" s="6" t="s">
        <v>19663</v>
      </c>
      <c r="M1343" s="6">
        <v>33567</v>
      </c>
      <c r="N1343" s="6">
        <v>727</v>
      </c>
      <c r="O1343" s="6" t="s">
        <v>19664</v>
      </c>
      <c r="P1343" s="6">
        <v>1</v>
      </c>
      <c r="Q1343" s="6" t="s">
        <v>19665</v>
      </c>
      <c r="R1343" s="6" t="s">
        <v>19666</v>
      </c>
      <c r="S1343" s="6">
        <v>206</v>
      </c>
      <c r="T1343" s="6" t="s">
        <v>37</v>
      </c>
      <c r="U1343" s="6" t="s">
        <v>38</v>
      </c>
      <c r="V1343" s="6" t="s">
        <v>585</v>
      </c>
      <c r="W1343" s="7">
        <v>8000000</v>
      </c>
      <c r="X1343" s="6">
        <v>2005</v>
      </c>
      <c r="Y1343" s="6">
        <v>247</v>
      </c>
      <c r="Z1343" s="6">
        <v>7.4</v>
      </c>
      <c r="AA1343" s="6">
        <v>1.85</v>
      </c>
      <c r="AB1343" s="6">
        <v>0</v>
      </c>
      <c r="AC1343" s="7">
        <f>Table13[[#This Row],[gross]]-Table13[[#This Row],[budget]]</f>
        <v>14201636</v>
      </c>
    </row>
    <row r="1344" spans="1:29" ht="12.75">
      <c r="A1344" s="6" t="s">
        <v>28</v>
      </c>
      <c r="B1344" s="6" t="s">
        <v>696</v>
      </c>
      <c r="C1344" s="6">
        <v>323</v>
      </c>
      <c r="D1344" s="6">
        <v>104</v>
      </c>
      <c r="E1344" s="6">
        <v>508</v>
      </c>
      <c r="F1344" s="6">
        <v>558</v>
      </c>
      <c r="G1344" s="6" t="s">
        <v>781</v>
      </c>
      <c r="H1344" s="6">
        <v>10000</v>
      </c>
      <c r="I1344" s="7">
        <v>256386216</v>
      </c>
      <c r="J1344" s="6" t="s">
        <v>782</v>
      </c>
      <c r="K1344" s="6" t="s">
        <v>166</v>
      </c>
      <c r="L1344" s="6" t="s">
        <v>783</v>
      </c>
      <c r="M1344" s="6">
        <v>530870</v>
      </c>
      <c r="N1344" s="6">
        <v>13076</v>
      </c>
      <c r="O1344" s="6" t="s">
        <v>784</v>
      </c>
      <c r="P1344" s="6">
        <v>0</v>
      </c>
      <c r="Q1344" s="6" t="s">
        <v>785</v>
      </c>
      <c r="R1344" s="6" t="s">
        <v>786</v>
      </c>
      <c r="S1344" s="6">
        <v>1413</v>
      </c>
      <c r="T1344" s="6" t="s">
        <v>37</v>
      </c>
      <c r="U1344" s="6" t="s">
        <v>38</v>
      </c>
      <c r="V1344" s="6" t="s">
        <v>39</v>
      </c>
      <c r="W1344" s="7">
        <v>150000000</v>
      </c>
      <c r="X1344" s="6">
        <v>2007</v>
      </c>
      <c r="Y1344" s="6">
        <v>1000</v>
      </c>
      <c r="Z1344" s="6">
        <v>7.2</v>
      </c>
      <c r="AA1344" s="6">
        <v>2.35</v>
      </c>
      <c r="AB1344" s="6">
        <v>11000</v>
      </c>
      <c r="AC1344" s="7">
        <f>Table13[[#This Row],[gross]]-Table13[[#This Row],[budget]]</f>
        <v>106386216</v>
      </c>
    </row>
    <row r="1345" spans="1:29" ht="12.75">
      <c r="A1345" s="6" t="s">
        <v>28</v>
      </c>
      <c r="B1345" s="6" t="s">
        <v>15181</v>
      </c>
      <c r="C1345" s="6">
        <v>181</v>
      </c>
      <c r="D1345" s="6">
        <v>120</v>
      </c>
      <c r="E1345" s="6">
        <v>64</v>
      </c>
      <c r="F1345" s="6">
        <v>72</v>
      </c>
      <c r="G1345" s="6" t="s">
        <v>15182</v>
      </c>
      <c r="H1345" s="6">
        <v>144</v>
      </c>
      <c r="I1345" s="7">
        <v>5004648</v>
      </c>
      <c r="J1345" s="6" t="s">
        <v>214</v>
      </c>
      <c r="K1345" s="6" t="s">
        <v>15183</v>
      </c>
      <c r="L1345" s="6" t="s">
        <v>15184</v>
      </c>
      <c r="M1345" s="6">
        <v>14031</v>
      </c>
      <c r="N1345" s="6">
        <v>474</v>
      </c>
      <c r="O1345" s="6" t="s">
        <v>15185</v>
      </c>
      <c r="P1345" s="6">
        <v>1</v>
      </c>
      <c r="Q1345" s="6" t="s">
        <v>15186</v>
      </c>
      <c r="R1345" s="6" t="s">
        <v>15187</v>
      </c>
      <c r="S1345" s="6">
        <v>114</v>
      </c>
      <c r="T1345" s="6" t="s">
        <v>9795</v>
      </c>
      <c r="U1345" s="6" t="s">
        <v>7090</v>
      </c>
      <c r="V1345" s="6" t="s">
        <v>585</v>
      </c>
      <c r="W1345" s="7">
        <v>10000000</v>
      </c>
      <c r="X1345" s="6">
        <v>2009</v>
      </c>
      <c r="Y1345" s="6">
        <v>110</v>
      </c>
      <c r="Z1345" s="6">
        <v>7</v>
      </c>
      <c r="AA1345" s="6">
        <v>1.85</v>
      </c>
      <c r="AB1345" s="6">
        <v>0</v>
      </c>
      <c r="AC1345" s="7">
        <f>Table13[[#This Row],[gross]]-Table13[[#This Row],[budget]]</f>
        <v>-4995352</v>
      </c>
    </row>
    <row r="1346" spans="1:29" ht="12.75">
      <c r="A1346" s="6" t="s">
        <v>28</v>
      </c>
      <c r="B1346" s="6" t="s">
        <v>2641</v>
      </c>
      <c r="C1346" s="6">
        <v>288</v>
      </c>
      <c r="D1346" s="6">
        <v>109</v>
      </c>
      <c r="E1346" s="6">
        <v>154</v>
      </c>
      <c r="F1346" s="6">
        <v>144</v>
      </c>
      <c r="G1346" s="6" t="s">
        <v>5182</v>
      </c>
      <c r="H1346" s="6">
        <v>15000</v>
      </c>
      <c r="I1346" s="7">
        <v>55092830</v>
      </c>
      <c r="J1346" s="6" t="s">
        <v>227</v>
      </c>
      <c r="K1346" s="6" t="s">
        <v>5183</v>
      </c>
      <c r="L1346" s="6" t="s">
        <v>5184</v>
      </c>
      <c r="M1346" s="6">
        <v>195043</v>
      </c>
      <c r="N1346" s="6">
        <v>15608</v>
      </c>
      <c r="O1346" s="6" t="s">
        <v>5185</v>
      </c>
      <c r="P1346" s="6">
        <v>1</v>
      </c>
      <c r="Q1346" s="6" t="s">
        <v>5186</v>
      </c>
      <c r="R1346" s="6" t="s">
        <v>5187</v>
      </c>
      <c r="S1346" s="6">
        <v>329</v>
      </c>
      <c r="T1346" s="6" t="s">
        <v>37</v>
      </c>
      <c r="U1346" s="6" t="s">
        <v>38</v>
      </c>
      <c r="V1346" s="6" t="s">
        <v>39</v>
      </c>
      <c r="W1346" s="7">
        <v>60000000</v>
      </c>
      <c r="X1346" s="6">
        <v>2011</v>
      </c>
      <c r="Y1346" s="6">
        <v>348</v>
      </c>
      <c r="Z1346" s="6">
        <v>6.1</v>
      </c>
      <c r="AA1346" s="6">
        <v>1.85</v>
      </c>
      <c r="AB1346" s="6">
        <v>27000</v>
      </c>
      <c r="AC1346" s="7">
        <f>Table13[[#This Row],[gross]]-Table13[[#This Row],[budget]]</f>
        <v>-4907170</v>
      </c>
    </row>
    <row r="1347" spans="1:29" ht="12.75">
      <c r="A1347" s="6" t="s">
        <v>28</v>
      </c>
      <c r="B1347" s="6" t="s">
        <v>10377</v>
      </c>
      <c r="C1347" s="6">
        <v>129</v>
      </c>
      <c r="D1347" s="6">
        <v>132</v>
      </c>
      <c r="E1347" s="6">
        <v>24</v>
      </c>
      <c r="F1347" s="6">
        <v>506</v>
      </c>
      <c r="G1347" s="6" t="s">
        <v>3077</v>
      </c>
      <c r="H1347" s="6">
        <v>967</v>
      </c>
      <c r="I1347" s="7">
        <v>40270895</v>
      </c>
      <c r="J1347" s="6" t="s">
        <v>3409</v>
      </c>
      <c r="K1347" s="6" t="s">
        <v>4195</v>
      </c>
      <c r="L1347" s="6" t="s">
        <v>10378</v>
      </c>
      <c r="M1347" s="6">
        <v>121937</v>
      </c>
      <c r="N1347" s="6">
        <v>3152</v>
      </c>
      <c r="O1347" s="6" t="s">
        <v>2985</v>
      </c>
      <c r="P1347" s="6">
        <v>0</v>
      </c>
      <c r="Q1347" s="6" t="s">
        <v>10379</v>
      </c>
      <c r="R1347" s="6" t="s">
        <v>10380</v>
      </c>
      <c r="S1347" s="6">
        <v>431</v>
      </c>
      <c r="T1347" s="6" t="s">
        <v>37</v>
      </c>
      <c r="U1347" s="6" t="s">
        <v>38</v>
      </c>
      <c r="V1347" s="6" t="s">
        <v>39</v>
      </c>
      <c r="W1347" s="7">
        <v>22000000</v>
      </c>
      <c r="X1347" s="6">
        <v>2001</v>
      </c>
      <c r="Y1347" s="6">
        <v>912</v>
      </c>
      <c r="Z1347" s="6">
        <v>7.6</v>
      </c>
      <c r="AA1347" s="6">
        <v>1.85</v>
      </c>
      <c r="AB1347" s="6">
        <v>15000</v>
      </c>
      <c r="AC1347" s="7">
        <f>Table13[[#This Row],[gross]]-Table13[[#This Row],[budget]]</f>
        <v>18270895</v>
      </c>
    </row>
    <row r="1348" spans="1:29" ht="12.75">
      <c r="A1348" s="6" t="s">
        <v>28</v>
      </c>
      <c r="B1348" s="6" t="s">
        <v>9516</v>
      </c>
      <c r="C1348" s="6">
        <v>36</v>
      </c>
      <c r="D1348" s="6">
        <v>113</v>
      </c>
      <c r="E1348" s="6">
        <v>0</v>
      </c>
      <c r="F1348" s="6">
        <v>256</v>
      </c>
      <c r="G1348" s="6" t="s">
        <v>11588</v>
      </c>
      <c r="H1348" s="6">
        <v>607</v>
      </c>
      <c r="I1348" s="7">
        <v>51697449</v>
      </c>
      <c r="J1348" s="6" t="s">
        <v>2527</v>
      </c>
      <c r="K1348" s="6" t="s">
        <v>11589</v>
      </c>
      <c r="L1348" s="6" t="s">
        <v>11590</v>
      </c>
      <c r="M1348" s="6">
        <v>8346</v>
      </c>
      <c r="N1348" s="6">
        <v>1465</v>
      </c>
      <c r="O1348" s="6" t="s">
        <v>11591</v>
      </c>
      <c r="P1348" s="6">
        <v>6</v>
      </c>
      <c r="Q1348" s="6" t="s">
        <v>11592</v>
      </c>
      <c r="R1348" s="6" t="s">
        <v>11593</v>
      </c>
      <c r="S1348" s="6">
        <v>59</v>
      </c>
      <c r="T1348" s="6" t="s">
        <v>37</v>
      </c>
      <c r="U1348" s="6" t="s">
        <v>38</v>
      </c>
      <c r="V1348" s="6" t="s">
        <v>39</v>
      </c>
      <c r="W1348" s="7">
        <v>13000000</v>
      </c>
      <c r="X1348" s="6">
        <v>2009</v>
      </c>
      <c r="Y1348" s="6">
        <v>269</v>
      </c>
      <c r="Z1348" s="6">
        <v>4.0999999999999996</v>
      </c>
      <c r="AA1348" s="6">
        <v>1.85</v>
      </c>
      <c r="AB1348" s="6">
        <v>1000</v>
      </c>
      <c r="AC1348" s="7">
        <f>Table13[[#This Row],[gross]]-Table13[[#This Row],[budget]]</f>
        <v>38697449</v>
      </c>
    </row>
    <row r="1349" spans="1:29" ht="12.75">
      <c r="A1349" s="6" t="s">
        <v>28</v>
      </c>
      <c r="B1349" s="6" t="s">
        <v>10161</v>
      </c>
      <c r="C1349" s="6">
        <v>169</v>
      </c>
      <c r="D1349" s="6">
        <v>89</v>
      </c>
      <c r="E1349" s="6">
        <v>41</v>
      </c>
      <c r="F1349" s="6">
        <v>847</v>
      </c>
      <c r="G1349" s="6" t="s">
        <v>6502</v>
      </c>
      <c r="H1349" s="6">
        <v>2000</v>
      </c>
      <c r="I1349" s="7">
        <v>9639242</v>
      </c>
      <c r="J1349" s="6" t="s">
        <v>1681</v>
      </c>
      <c r="K1349" s="6" t="s">
        <v>4402</v>
      </c>
      <c r="L1349" s="6" t="s">
        <v>10162</v>
      </c>
      <c r="M1349" s="6">
        <v>16437</v>
      </c>
      <c r="N1349" s="6">
        <v>5470</v>
      </c>
      <c r="O1349" s="6" t="s">
        <v>4494</v>
      </c>
      <c r="P1349" s="6">
        <v>0</v>
      </c>
      <c r="Q1349" s="6" t="s">
        <v>10163</v>
      </c>
      <c r="R1349" s="6" t="s">
        <v>10164</v>
      </c>
      <c r="S1349" s="6">
        <v>68</v>
      </c>
      <c r="T1349" s="6" t="s">
        <v>37</v>
      </c>
      <c r="U1349" s="6" t="s">
        <v>38</v>
      </c>
      <c r="V1349" s="6" t="s">
        <v>39</v>
      </c>
      <c r="W1349" s="7">
        <v>24000000</v>
      </c>
      <c r="X1349" s="6">
        <v>2011</v>
      </c>
      <c r="Y1349" s="6">
        <v>1000</v>
      </c>
      <c r="Z1349" s="6">
        <v>4.9000000000000004</v>
      </c>
      <c r="AA1349" s="6">
        <v>1.85</v>
      </c>
      <c r="AB1349" s="6">
        <v>0</v>
      </c>
      <c r="AC1349" s="7">
        <f>Table13[[#This Row],[gross]]-Table13[[#This Row],[budget]]</f>
        <v>-14360758</v>
      </c>
    </row>
    <row r="1350" spans="1:29" ht="12.75">
      <c r="A1350" s="6" t="s">
        <v>28</v>
      </c>
      <c r="B1350" s="6" t="s">
        <v>7796</v>
      </c>
      <c r="C1350" s="6">
        <v>52</v>
      </c>
      <c r="D1350" s="6">
        <v>114</v>
      </c>
      <c r="E1350" s="6">
        <v>46</v>
      </c>
      <c r="F1350" s="6">
        <v>292</v>
      </c>
      <c r="G1350" s="6" t="s">
        <v>7797</v>
      </c>
      <c r="H1350" s="6">
        <v>818</v>
      </c>
      <c r="I1350" s="7">
        <v>6543194</v>
      </c>
      <c r="J1350" s="6" t="s">
        <v>2308</v>
      </c>
      <c r="K1350" s="6" t="s">
        <v>2621</v>
      </c>
      <c r="L1350" s="6" t="s">
        <v>7798</v>
      </c>
      <c r="M1350" s="6">
        <v>3740</v>
      </c>
      <c r="N1350" s="6">
        <v>1778</v>
      </c>
      <c r="O1350" s="6" t="s">
        <v>7799</v>
      </c>
      <c r="P1350" s="6">
        <v>1</v>
      </c>
      <c r="Q1350" s="6" t="s">
        <v>7800</v>
      </c>
      <c r="R1350" s="6" t="s">
        <v>7801</v>
      </c>
      <c r="S1350" s="6">
        <v>61</v>
      </c>
      <c r="T1350" s="6" t="s">
        <v>37</v>
      </c>
      <c r="U1350" s="6" t="s">
        <v>38</v>
      </c>
      <c r="V1350" s="6" t="s">
        <v>39</v>
      </c>
      <c r="W1350" s="7">
        <v>34000000</v>
      </c>
      <c r="X1350" s="6">
        <v>2000</v>
      </c>
      <c r="Y1350" s="6">
        <v>649</v>
      </c>
      <c r="Z1350" s="6">
        <v>5.6</v>
      </c>
      <c r="AA1350" s="6">
        <v>2.35</v>
      </c>
      <c r="AB1350" s="6">
        <v>314</v>
      </c>
      <c r="AC1350" s="7">
        <f>Table13[[#This Row],[gross]]-Table13[[#This Row],[budget]]</f>
        <v>-27456806</v>
      </c>
    </row>
    <row r="1351" spans="1:29" ht="12.75">
      <c r="A1351" s="6" t="s">
        <v>28</v>
      </c>
      <c r="B1351" s="6" t="s">
        <v>18922</v>
      </c>
      <c r="C1351" s="6">
        <v>19</v>
      </c>
      <c r="D1351" s="6">
        <v>93</v>
      </c>
      <c r="E1351" s="6">
        <v>0</v>
      </c>
      <c r="F1351" s="6">
        <v>78</v>
      </c>
      <c r="G1351" s="6" t="s">
        <v>18923</v>
      </c>
      <c r="H1351" s="6">
        <v>625</v>
      </c>
      <c r="I1351" s="7">
        <v>10305534</v>
      </c>
      <c r="J1351" s="6" t="s">
        <v>1671</v>
      </c>
      <c r="K1351" s="6" t="s">
        <v>18924</v>
      </c>
      <c r="L1351" s="6" t="s">
        <v>18925</v>
      </c>
      <c r="M1351" s="6">
        <v>1721</v>
      </c>
      <c r="N1351" s="6">
        <v>987</v>
      </c>
      <c r="O1351" s="6" t="s">
        <v>18926</v>
      </c>
      <c r="P1351" s="6">
        <v>2</v>
      </c>
      <c r="Q1351" s="6" t="s">
        <v>18927</v>
      </c>
      <c r="R1351" s="6" t="s">
        <v>18928</v>
      </c>
      <c r="S1351" s="6">
        <v>38</v>
      </c>
      <c r="T1351" s="6" t="s">
        <v>37</v>
      </c>
      <c r="U1351" s="6" t="s">
        <v>38</v>
      </c>
      <c r="V1351" s="6" t="s">
        <v>585</v>
      </c>
      <c r="W1351" s="7">
        <v>3500000</v>
      </c>
      <c r="X1351" s="6">
        <v>1998</v>
      </c>
      <c r="Y1351" s="6">
        <v>118</v>
      </c>
      <c r="Z1351" s="6">
        <v>3.9</v>
      </c>
      <c r="AA1351" s="6">
        <v>1.85</v>
      </c>
      <c r="AB1351" s="6">
        <v>280</v>
      </c>
      <c r="AC1351" s="7">
        <f>Table13[[#This Row],[gross]]-Table13[[#This Row],[budget]]</f>
        <v>6805534</v>
      </c>
    </row>
    <row r="1352" spans="1:29" ht="12.75">
      <c r="A1352" s="6" t="s">
        <v>28</v>
      </c>
      <c r="B1352" s="6" t="s">
        <v>4166</v>
      </c>
      <c r="C1352" s="6">
        <v>183</v>
      </c>
      <c r="D1352" s="6">
        <v>107</v>
      </c>
      <c r="E1352" s="6">
        <v>737</v>
      </c>
      <c r="F1352" s="6">
        <v>678</v>
      </c>
      <c r="G1352" s="6" t="s">
        <v>3709</v>
      </c>
      <c r="H1352" s="6">
        <v>6000</v>
      </c>
      <c r="I1352" s="7">
        <v>12784713</v>
      </c>
      <c r="J1352" s="6" t="s">
        <v>1671</v>
      </c>
      <c r="K1352" s="6" t="s">
        <v>208</v>
      </c>
      <c r="L1352" s="6" t="s">
        <v>10457</v>
      </c>
      <c r="M1352" s="6">
        <v>56813</v>
      </c>
      <c r="N1352" s="6">
        <v>8094</v>
      </c>
      <c r="O1352" s="6" t="s">
        <v>6040</v>
      </c>
      <c r="P1352" s="6">
        <v>11</v>
      </c>
      <c r="Q1352" s="6" t="s">
        <v>10458</v>
      </c>
      <c r="R1352" s="6" t="s">
        <v>10459</v>
      </c>
      <c r="S1352" s="6">
        <v>381</v>
      </c>
      <c r="T1352" s="6" t="s">
        <v>37</v>
      </c>
      <c r="U1352" s="6" t="s">
        <v>38</v>
      </c>
      <c r="V1352" s="6" t="s">
        <v>585</v>
      </c>
      <c r="W1352" s="7">
        <v>22000000</v>
      </c>
      <c r="X1352" s="6">
        <v>2004</v>
      </c>
      <c r="Y1352" s="6">
        <v>718</v>
      </c>
      <c r="Z1352" s="6">
        <v>6.7</v>
      </c>
      <c r="AA1352" s="6">
        <v>2.35</v>
      </c>
      <c r="AB1352" s="6">
        <v>0</v>
      </c>
      <c r="AC1352" s="7">
        <f>Table13[[#This Row],[gross]]-Table13[[#This Row],[budget]]</f>
        <v>-9215287</v>
      </c>
    </row>
    <row r="1353" spans="1:29" ht="12.75">
      <c r="A1353" s="6" t="s">
        <v>28</v>
      </c>
      <c r="B1353" s="6" t="s">
        <v>4831</v>
      </c>
      <c r="C1353" s="6">
        <v>140</v>
      </c>
      <c r="D1353" s="6">
        <v>99</v>
      </c>
      <c r="E1353" s="6">
        <v>13</v>
      </c>
      <c r="F1353" s="6">
        <v>681</v>
      </c>
      <c r="G1353" s="6" t="s">
        <v>2477</v>
      </c>
      <c r="H1353" s="6">
        <v>45000</v>
      </c>
      <c r="I1353" s="7">
        <v>72219395</v>
      </c>
      <c r="J1353" s="6" t="s">
        <v>3030</v>
      </c>
      <c r="K1353" s="6" t="s">
        <v>5333</v>
      </c>
      <c r="L1353" s="6" t="s">
        <v>12155</v>
      </c>
      <c r="M1353" s="6">
        <v>105585</v>
      </c>
      <c r="N1353" s="6">
        <v>50284</v>
      </c>
      <c r="O1353" s="6" t="s">
        <v>2261</v>
      </c>
      <c r="P1353" s="6">
        <v>1</v>
      </c>
      <c r="Q1353" s="6" t="s">
        <v>12156</v>
      </c>
      <c r="R1353" s="6" t="s">
        <v>12157</v>
      </c>
      <c r="S1353" s="6">
        <v>419</v>
      </c>
      <c r="T1353" s="6" t="s">
        <v>37</v>
      </c>
      <c r="U1353" s="6" t="s">
        <v>38</v>
      </c>
      <c r="V1353" s="6" t="s">
        <v>585</v>
      </c>
      <c r="W1353" s="7">
        <v>17000000</v>
      </c>
      <c r="X1353" s="6">
        <v>1997</v>
      </c>
      <c r="Y1353" s="6">
        <v>4000</v>
      </c>
      <c r="Z1353" s="6">
        <v>5.6</v>
      </c>
      <c r="AA1353" s="6">
        <v>2.35</v>
      </c>
      <c r="AB1353" s="6">
        <v>0</v>
      </c>
      <c r="AC1353" s="7">
        <f>Table13[[#This Row],[gross]]-Table13[[#This Row],[budget]]</f>
        <v>55219395</v>
      </c>
    </row>
    <row r="1354" spans="1:29" ht="12.75">
      <c r="A1354" s="6" t="s">
        <v>28</v>
      </c>
      <c r="B1354" s="6" t="s">
        <v>3739</v>
      </c>
      <c r="C1354" s="6">
        <v>242</v>
      </c>
      <c r="D1354" s="6">
        <v>102</v>
      </c>
      <c r="E1354" s="6">
        <v>43</v>
      </c>
      <c r="F1354" s="6">
        <v>113</v>
      </c>
      <c r="G1354" s="6" t="s">
        <v>13904</v>
      </c>
      <c r="H1354" s="6">
        <v>170</v>
      </c>
      <c r="I1354" s="7">
        <v>2035566</v>
      </c>
      <c r="J1354" s="6" t="s">
        <v>13905</v>
      </c>
      <c r="K1354" s="6" t="s">
        <v>13906</v>
      </c>
      <c r="L1354" s="6" t="s">
        <v>13907</v>
      </c>
      <c r="M1354" s="6">
        <v>77305</v>
      </c>
      <c r="N1354" s="6">
        <v>931</v>
      </c>
      <c r="O1354" s="6" t="s">
        <v>13908</v>
      </c>
      <c r="P1354" s="6">
        <v>0</v>
      </c>
      <c r="Q1354" s="6" t="s">
        <v>13909</v>
      </c>
      <c r="R1354" s="6" t="s">
        <v>13910</v>
      </c>
      <c r="S1354" s="6">
        <v>162</v>
      </c>
      <c r="T1354" s="6" t="s">
        <v>37</v>
      </c>
      <c r="U1354" s="6" t="s">
        <v>1465</v>
      </c>
      <c r="V1354" s="6" t="s">
        <v>585</v>
      </c>
      <c r="W1354" s="7">
        <v>13000000</v>
      </c>
      <c r="X1354" s="6">
        <v>2009</v>
      </c>
      <c r="Y1354" s="6">
        <v>157</v>
      </c>
      <c r="Z1354" s="6">
        <v>6.6</v>
      </c>
      <c r="AA1354" s="6">
        <v>1.85</v>
      </c>
      <c r="AB1354" s="6">
        <v>11000</v>
      </c>
      <c r="AC1354" s="7">
        <f>Table13[[#This Row],[gross]]-Table13[[#This Row],[budget]]</f>
        <v>-10964434</v>
      </c>
    </row>
    <row r="1355" spans="1:29" ht="12.75">
      <c r="A1355" s="6" t="s">
        <v>28</v>
      </c>
      <c r="B1355" s="6" t="s">
        <v>1252</v>
      </c>
      <c r="C1355" s="6">
        <v>107</v>
      </c>
      <c r="D1355" s="6">
        <v>102</v>
      </c>
      <c r="E1355" s="6">
        <v>0</v>
      </c>
      <c r="F1355" s="6">
        <v>529</v>
      </c>
      <c r="G1355" s="6" t="s">
        <v>11903</v>
      </c>
      <c r="H1355" s="6">
        <v>946</v>
      </c>
      <c r="I1355" s="7">
        <v>14793904</v>
      </c>
      <c r="J1355" s="6" t="s">
        <v>1681</v>
      </c>
      <c r="K1355" s="6" t="s">
        <v>2302</v>
      </c>
      <c r="L1355" s="6" t="s">
        <v>11904</v>
      </c>
      <c r="M1355" s="6">
        <v>28209</v>
      </c>
      <c r="N1355" s="6">
        <v>4072</v>
      </c>
      <c r="O1355" s="6" t="s">
        <v>4500</v>
      </c>
      <c r="P1355" s="6">
        <v>1</v>
      </c>
      <c r="Q1355" s="6" t="s">
        <v>11905</v>
      </c>
      <c r="R1355" s="6" t="s">
        <v>11906</v>
      </c>
      <c r="S1355" s="6">
        <v>80</v>
      </c>
      <c r="T1355" s="6" t="s">
        <v>37</v>
      </c>
      <c r="U1355" s="6" t="s">
        <v>268</v>
      </c>
      <c r="V1355" s="6" t="s">
        <v>39</v>
      </c>
      <c r="W1355" s="7">
        <v>18000000</v>
      </c>
      <c r="X1355" s="6">
        <v>2009</v>
      </c>
      <c r="Y1355" s="6">
        <v>800</v>
      </c>
      <c r="Z1355" s="6">
        <v>5.3</v>
      </c>
      <c r="AA1355" s="6">
        <v>1.85</v>
      </c>
      <c r="AB1355" s="6">
        <v>0</v>
      </c>
      <c r="AC1355" s="7">
        <f>Table13[[#This Row],[gross]]-Table13[[#This Row],[budget]]</f>
        <v>-3206096</v>
      </c>
    </row>
    <row r="1356" spans="1:29" ht="12.75">
      <c r="A1356" s="6" t="s">
        <v>28</v>
      </c>
      <c r="B1356" s="6" t="s">
        <v>6097</v>
      </c>
      <c r="C1356" s="6">
        <v>215</v>
      </c>
      <c r="D1356" s="6">
        <v>105</v>
      </c>
      <c r="E1356" s="6">
        <v>29</v>
      </c>
      <c r="F1356" s="6">
        <v>257</v>
      </c>
      <c r="G1356" s="6" t="s">
        <v>250</v>
      </c>
      <c r="H1356" s="6">
        <v>24000</v>
      </c>
      <c r="I1356" s="7">
        <v>71347010</v>
      </c>
      <c r="J1356" s="6" t="s">
        <v>1681</v>
      </c>
      <c r="K1356" s="6" t="s">
        <v>82</v>
      </c>
      <c r="L1356" s="6" t="s">
        <v>6368</v>
      </c>
      <c r="M1356" s="6">
        <v>166194</v>
      </c>
      <c r="N1356" s="6">
        <v>28928</v>
      </c>
      <c r="O1356" s="6" t="s">
        <v>6369</v>
      </c>
      <c r="P1356" s="6">
        <v>2</v>
      </c>
      <c r="Q1356" s="6" t="s">
        <v>6370</v>
      </c>
      <c r="R1356" s="6" t="s">
        <v>6371</v>
      </c>
      <c r="S1356" s="6">
        <v>215</v>
      </c>
      <c r="T1356" s="6" t="s">
        <v>37</v>
      </c>
      <c r="U1356" s="6" t="s">
        <v>38</v>
      </c>
      <c r="V1356" s="6" t="s">
        <v>585</v>
      </c>
      <c r="W1356" s="7">
        <v>40000000</v>
      </c>
      <c r="X1356" s="6">
        <v>2009</v>
      </c>
      <c r="Y1356" s="6">
        <v>4000</v>
      </c>
      <c r="Z1356" s="6">
        <v>7.1</v>
      </c>
      <c r="AA1356" s="6">
        <v>1.85</v>
      </c>
      <c r="AB1356" s="6">
        <v>0</v>
      </c>
      <c r="AC1356" s="7">
        <f>Table13[[#This Row],[gross]]-Table13[[#This Row],[budget]]</f>
        <v>31347010</v>
      </c>
    </row>
    <row r="1357" spans="1:29" ht="12.75">
      <c r="A1357" s="6" t="s">
        <v>28</v>
      </c>
      <c r="B1357" s="6" t="s">
        <v>2865</v>
      </c>
      <c r="C1357" s="6">
        <v>22</v>
      </c>
      <c r="D1357" s="6">
        <v>111</v>
      </c>
      <c r="E1357" s="6">
        <v>1000</v>
      </c>
      <c r="F1357" s="6">
        <v>127</v>
      </c>
      <c r="G1357" s="6" t="s">
        <v>20869</v>
      </c>
      <c r="H1357" s="6">
        <v>2000</v>
      </c>
      <c r="I1357" s="7">
        <v>2580</v>
      </c>
      <c r="J1357" s="6" t="s">
        <v>8060</v>
      </c>
      <c r="K1357" s="6" t="s">
        <v>234</v>
      </c>
      <c r="L1357" s="6" t="s">
        <v>20870</v>
      </c>
      <c r="M1357" s="6">
        <v>1618</v>
      </c>
      <c r="N1357" s="6">
        <v>2564</v>
      </c>
      <c r="O1357" s="6" t="s">
        <v>15687</v>
      </c>
      <c r="P1357" s="6">
        <v>2</v>
      </c>
      <c r="Q1357" s="6" t="s">
        <v>20871</v>
      </c>
      <c r="R1357" s="6" t="s">
        <v>20872</v>
      </c>
      <c r="S1357" s="6">
        <v>40</v>
      </c>
      <c r="T1357" s="6" t="s">
        <v>37</v>
      </c>
      <c r="U1357" s="6" t="s">
        <v>38</v>
      </c>
      <c r="V1357" s="6" t="s">
        <v>585</v>
      </c>
      <c r="W1357" s="7">
        <v>1650000</v>
      </c>
      <c r="X1357" s="6">
        <v>2003</v>
      </c>
      <c r="Y1357" s="6">
        <v>163</v>
      </c>
      <c r="Z1357" s="6">
        <v>5.4</v>
      </c>
      <c r="AA1357" s="6">
        <v>2.35</v>
      </c>
      <c r="AB1357" s="6">
        <v>63</v>
      </c>
      <c r="AC1357" s="7">
        <f>Table13[[#This Row],[gross]]-Table13[[#This Row],[budget]]</f>
        <v>-1647420</v>
      </c>
    </row>
    <row r="1358" spans="1:29" ht="12.75">
      <c r="A1358" s="6" t="s">
        <v>28</v>
      </c>
      <c r="B1358" s="6" t="s">
        <v>23195</v>
      </c>
      <c r="C1358" s="6">
        <v>19</v>
      </c>
      <c r="D1358" s="6">
        <v>75</v>
      </c>
      <c r="E1358" s="6">
        <v>45</v>
      </c>
      <c r="F1358" s="6">
        <v>0</v>
      </c>
      <c r="G1358" s="6" t="s">
        <v>23196</v>
      </c>
      <c r="H1358" s="6">
        <v>5</v>
      </c>
      <c r="I1358" s="7">
        <v>203134</v>
      </c>
      <c r="J1358" s="6" t="s">
        <v>23197</v>
      </c>
      <c r="K1358" s="6" t="s">
        <v>23198</v>
      </c>
      <c r="L1358" s="6" t="s">
        <v>23199</v>
      </c>
      <c r="M1358" s="6">
        <v>1428</v>
      </c>
      <c r="N1358" s="6">
        <v>7</v>
      </c>
      <c r="O1358" s="6" t="s">
        <v>23200</v>
      </c>
      <c r="P1358" s="6">
        <v>0</v>
      </c>
      <c r="Q1358" s="6" t="s">
        <v>23201</v>
      </c>
      <c r="R1358" s="6" t="s">
        <v>23202</v>
      </c>
      <c r="S1358" s="6">
        <v>21</v>
      </c>
      <c r="T1358" s="6" t="s">
        <v>37</v>
      </c>
      <c r="U1358" s="6" t="s">
        <v>38</v>
      </c>
      <c r="V1358" s="6" t="s">
        <v>585</v>
      </c>
      <c r="W1358" s="7">
        <v>250000</v>
      </c>
      <c r="X1358" s="6">
        <v>1997</v>
      </c>
      <c r="Y1358" s="6">
        <v>2</v>
      </c>
      <c r="Z1358" s="6">
        <v>7</v>
      </c>
      <c r="AA1358" s="6">
        <v>1.85</v>
      </c>
      <c r="AB1358" s="6">
        <v>178</v>
      </c>
      <c r="AC1358" s="7">
        <f>Table13[[#This Row],[gross]]-Table13[[#This Row],[budget]]</f>
        <v>-46866</v>
      </c>
    </row>
    <row r="1359" spans="1:29" ht="12.75">
      <c r="A1359" s="6" t="s">
        <v>28</v>
      </c>
      <c r="B1359" s="6" t="s">
        <v>18103</v>
      </c>
      <c r="C1359" s="6">
        <v>99</v>
      </c>
      <c r="D1359" s="6">
        <v>113</v>
      </c>
      <c r="E1359" s="6">
        <v>44</v>
      </c>
      <c r="F1359" s="6">
        <v>4</v>
      </c>
      <c r="G1359" s="6" t="s">
        <v>18104</v>
      </c>
      <c r="H1359" s="6">
        <v>61</v>
      </c>
      <c r="I1359" s="7">
        <v>617228</v>
      </c>
      <c r="J1359" s="6" t="s">
        <v>18105</v>
      </c>
      <c r="K1359" s="6" t="s">
        <v>18106</v>
      </c>
      <c r="L1359" s="6" t="s">
        <v>18107</v>
      </c>
      <c r="M1359" s="6">
        <v>6183</v>
      </c>
      <c r="N1359" s="6">
        <v>92</v>
      </c>
      <c r="O1359" s="6" t="s">
        <v>18108</v>
      </c>
      <c r="P1359" s="6">
        <v>1</v>
      </c>
      <c r="Q1359" s="6" t="s">
        <v>18109</v>
      </c>
      <c r="R1359" s="6" t="s">
        <v>18110</v>
      </c>
      <c r="S1359" s="6">
        <v>27</v>
      </c>
      <c r="T1359" s="6" t="s">
        <v>18111</v>
      </c>
      <c r="U1359" s="6" t="s">
        <v>5560</v>
      </c>
      <c r="V1359" s="6" t="s">
        <v>585</v>
      </c>
      <c r="W1359" s="7">
        <v>84450000</v>
      </c>
      <c r="X1359" s="6">
        <v>2006</v>
      </c>
      <c r="Y1359" s="6">
        <v>12</v>
      </c>
      <c r="Z1359" s="6">
        <v>7.4</v>
      </c>
      <c r="AA1359" s="6">
        <v>1.85</v>
      </c>
      <c r="AB1359" s="6">
        <v>1000</v>
      </c>
      <c r="AC1359" s="7">
        <f>Table13[[#This Row],[gross]]-Table13[[#This Row],[budget]]</f>
        <v>-83832772</v>
      </c>
    </row>
    <row r="1360" spans="1:29" ht="12.75">
      <c r="A1360" s="6" t="s">
        <v>28</v>
      </c>
      <c r="B1360" s="6" t="s">
        <v>20784</v>
      </c>
      <c r="C1360" s="6">
        <v>225</v>
      </c>
      <c r="D1360" s="6">
        <v>105</v>
      </c>
      <c r="E1360" s="6">
        <v>68</v>
      </c>
      <c r="F1360" s="6">
        <v>374</v>
      </c>
      <c r="G1360" s="6" t="s">
        <v>1019</v>
      </c>
      <c r="H1360" s="6">
        <v>635</v>
      </c>
      <c r="I1360" s="7">
        <v>92401</v>
      </c>
      <c r="J1360" s="6" t="s">
        <v>5544</v>
      </c>
      <c r="K1360" s="6" t="s">
        <v>20785</v>
      </c>
      <c r="L1360" s="6" t="s">
        <v>20786</v>
      </c>
      <c r="M1360" s="6">
        <v>56402</v>
      </c>
      <c r="N1360" s="6">
        <v>2423</v>
      </c>
      <c r="O1360" s="6" t="s">
        <v>20787</v>
      </c>
      <c r="P1360" s="6">
        <v>0</v>
      </c>
      <c r="Q1360" s="6" t="s">
        <v>20788</v>
      </c>
      <c r="R1360" s="6" t="s">
        <v>20789</v>
      </c>
      <c r="S1360" s="6">
        <v>209</v>
      </c>
      <c r="T1360" s="6" t="s">
        <v>37</v>
      </c>
      <c r="U1360" s="6" t="s">
        <v>38</v>
      </c>
      <c r="V1360" s="6" t="s">
        <v>585</v>
      </c>
      <c r="W1360" s="7">
        <v>2000000</v>
      </c>
      <c r="X1360" s="6">
        <v>2010</v>
      </c>
      <c r="Y1360" s="6">
        <v>445</v>
      </c>
      <c r="Z1360" s="6">
        <v>6.3</v>
      </c>
      <c r="AA1360" s="6">
        <v>2.35</v>
      </c>
      <c r="AB1360" s="6">
        <v>17000</v>
      </c>
      <c r="AC1360" s="7">
        <f>Table13[[#This Row],[gross]]-Table13[[#This Row],[budget]]</f>
        <v>-1907599</v>
      </c>
    </row>
    <row r="1361" spans="1:29" ht="12.75">
      <c r="A1361" s="6" t="s">
        <v>28</v>
      </c>
      <c r="B1361" s="6" t="s">
        <v>3281</v>
      </c>
      <c r="C1361" s="6">
        <v>105</v>
      </c>
      <c r="D1361" s="6">
        <v>97</v>
      </c>
      <c r="E1361" s="6">
        <v>84</v>
      </c>
      <c r="F1361" s="6">
        <v>150</v>
      </c>
      <c r="G1361" s="6" t="s">
        <v>3451</v>
      </c>
      <c r="H1361" s="6">
        <v>989</v>
      </c>
      <c r="I1361" s="7">
        <v>33105600</v>
      </c>
      <c r="J1361" s="6" t="s">
        <v>1077</v>
      </c>
      <c r="K1361" s="6" t="s">
        <v>3230</v>
      </c>
      <c r="L1361" s="6" t="s">
        <v>3452</v>
      </c>
      <c r="M1361" s="6">
        <v>41663</v>
      </c>
      <c r="N1361" s="6">
        <v>1576</v>
      </c>
      <c r="O1361" s="6" t="s">
        <v>3453</v>
      </c>
      <c r="P1361" s="6">
        <v>1</v>
      </c>
      <c r="Q1361" s="6" t="s">
        <v>3454</v>
      </c>
      <c r="R1361" s="6" t="s">
        <v>3455</v>
      </c>
      <c r="S1361" s="6">
        <v>141</v>
      </c>
      <c r="T1361" s="6" t="s">
        <v>37</v>
      </c>
      <c r="U1361" s="6" t="s">
        <v>38</v>
      </c>
      <c r="V1361" s="6" t="s">
        <v>39</v>
      </c>
      <c r="W1361" s="7">
        <v>70000000</v>
      </c>
      <c r="X1361" s="6">
        <v>2002</v>
      </c>
      <c r="Y1361" s="6">
        <v>229</v>
      </c>
      <c r="Z1361" s="6">
        <v>5.4</v>
      </c>
      <c r="AA1361" s="6">
        <v>1.37</v>
      </c>
      <c r="AB1361" s="6">
        <v>531</v>
      </c>
      <c r="AC1361" s="7">
        <f>Table13[[#This Row],[gross]]-Table13[[#This Row],[budget]]</f>
        <v>-36894400</v>
      </c>
    </row>
    <row r="1362" spans="1:29" ht="12.75">
      <c r="A1362" s="6" t="s">
        <v>28</v>
      </c>
      <c r="B1362" s="6" t="s">
        <v>7858</v>
      </c>
      <c r="C1362" s="6">
        <v>125</v>
      </c>
      <c r="D1362" s="6">
        <v>100</v>
      </c>
      <c r="E1362" s="6">
        <v>41</v>
      </c>
      <c r="F1362" s="6">
        <v>970</v>
      </c>
      <c r="G1362" s="6" t="s">
        <v>1540</v>
      </c>
      <c r="H1362" s="6">
        <v>45000</v>
      </c>
      <c r="I1362" s="7">
        <v>39989008</v>
      </c>
      <c r="J1362" s="6" t="s">
        <v>5103</v>
      </c>
      <c r="K1362" s="6" t="s">
        <v>5333</v>
      </c>
      <c r="L1362" s="6" t="s">
        <v>10111</v>
      </c>
      <c r="M1362" s="6">
        <v>55398</v>
      </c>
      <c r="N1362" s="6">
        <v>49847</v>
      </c>
      <c r="O1362" s="6" t="s">
        <v>3833</v>
      </c>
      <c r="P1362" s="6">
        <v>2</v>
      </c>
      <c r="Q1362" s="6" t="s">
        <v>10112</v>
      </c>
      <c r="R1362" s="6" t="s">
        <v>10113</v>
      </c>
      <c r="S1362" s="6">
        <v>418</v>
      </c>
      <c r="T1362" s="6" t="s">
        <v>37</v>
      </c>
      <c r="U1362" s="6" t="s">
        <v>38</v>
      </c>
      <c r="V1362" s="6" t="s">
        <v>585</v>
      </c>
      <c r="W1362" s="7">
        <v>24000000</v>
      </c>
      <c r="X1362" s="6">
        <v>1998</v>
      </c>
      <c r="Y1362" s="6">
        <v>1000</v>
      </c>
      <c r="Z1362" s="6">
        <v>4.5999999999999996</v>
      </c>
      <c r="AA1362" s="6">
        <v>2.35</v>
      </c>
      <c r="AB1362" s="6">
        <v>891</v>
      </c>
      <c r="AC1362" s="7">
        <f>Table13[[#This Row],[gross]]-Table13[[#This Row],[budget]]</f>
        <v>15989008</v>
      </c>
    </row>
    <row r="1363" spans="1:29" ht="12.75">
      <c r="A1363" s="6" t="s">
        <v>28</v>
      </c>
      <c r="B1363" s="6" t="s">
        <v>418</v>
      </c>
      <c r="C1363" s="6">
        <v>32</v>
      </c>
      <c r="D1363" s="6">
        <v>80</v>
      </c>
      <c r="E1363" s="6">
        <v>522</v>
      </c>
      <c r="F1363" s="6">
        <v>423</v>
      </c>
      <c r="G1363" s="6" t="s">
        <v>418</v>
      </c>
      <c r="H1363" s="6">
        <v>813</v>
      </c>
      <c r="I1363" s="7">
        <v>194568</v>
      </c>
      <c r="J1363" s="6" t="s">
        <v>1681</v>
      </c>
      <c r="K1363" s="6" t="s">
        <v>20982</v>
      </c>
      <c r="L1363" s="6" t="s">
        <v>20983</v>
      </c>
      <c r="M1363" s="6">
        <v>2963</v>
      </c>
      <c r="N1363" s="6">
        <v>2179</v>
      </c>
      <c r="O1363" s="6" t="s">
        <v>2116</v>
      </c>
      <c r="P1363" s="6">
        <v>0</v>
      </c>
      <c r="Q1363" s="6" t="s">
        <v>20984</v>
      </c>
      <c r="R1363" s="6" t="s">
        <v>20985</v>
      </c>
      <c r="S1363" s="6">
        <v>28</v>
      </c>
      <c r="T1363" s="6" t="s">
        <v>37</v>
      </c>
      <c r="U1363" s="6" t="s">
        <v>38</v>
      </c>
      <c r="V1363" s="6" t="s">
        <v>585</v>
      </c>
      <c r="W1363" s="7">
        <v>1500000</v>
      </c>
      <c r="X1363" s="6">
        <v>2006</v>
      </c>
      <c r="Y1363" s="6">
        <v>522</v>
      </c>
      <c r="Z1363" s="6">
        <v>6.2</v>
      </c>
      <c r="AA1363" s="6">
        <v>1.85</v>
      </c>
      <c r="AB1363" s="6">
        <v>0</v>
      </c>
      <c r="AC1363" s="7">
        <f>Table13[[#This Row],[gross]]-Table13[[#This Row],[budget]]</f>
        <v>-1305432</v>
      </c>
    </row>
    <row r="1364" spans="1:29" ht="12.75">
      <c r="A1364" s="6" t="s">
        <v>28</v>
      </c>
      <c r="B1364" s="6" t="s">
        <v>22875</v>
      </c>
      <c r="C1364" s="6">
        <v>4</v>
      </c>
      <c r="D1364" s="6">
        <v>92</v>
      </c>
      <c r="E1364" s="6">
        <v>4</v>
      </c>
      <c r="F1364" s="6">
        <v>12</v>
      </c>
      <c r="G1364" s="6" t="s">
        <v>22876</v>
      </c>
      <c r="H1364" s="6">
        <v>93</v>
      </c>
      <c r="I1364" s="7">
        <v>425899</v>
      </c>
      <c r="J1364" s="6" t="s">
        <v>67</v>
      </c>
      <c r="K1364" s="6" t="s">
        <v>22877</v>
      </c>
      <c r="L1364" s="6" t="s">
        <v>22878</v>
      </c>
      <c r="M1364" s="6">
        <v>1123</v>
      </c>
      <c r="N1364" s="6">
        <v>168</v>
      </c>
      <c r="O1364" s="6" t="s">
        <v>22879</v>
      </c>
      <c r="P1364" s="6">
        <v>0</v>
      </c>
      <c r="R1364" s="6" t="s">
        <v>22880</v>
      </c>
      <c r="S1364" s="6">
        <v>31</v>
      </c>
      <c r="T1364" s="6" t="s">
        <v>37</v>
      </c>
      <c r="U1364" s="6" t="s">
        <v>38</v>
      </c>
      <c r="V1364" s="6" t="s">
        <v>95</v>
      </c>
      <c r="W1364" s="7">
        <v>400000</v>
      </c>
      <c r="X1364" s="6">
        <v>2010</v>
      </c>
      <c r="Y1364" s="6">
        <v>31</v>
      </c>
      <c r="Z1364" s="6">
        <v>5.0999999999999996</v>
      </c>
      <c r="AA1364" s="6">
        <v>1.78</v>
      </c>
      <c r="AB1364" s="6">
        <v>638</v>
      </c>
      <c r="AC1364" s="7">
        <f>Table13[[#This Row],[gross]]-Table13[[#This Row],[budget]]</f>
        <v>25899</v>
      </c>
    </row>
    <row r="1365" spans="1:29" ht="12.75">
      <c r="A1365" s="6" t="s">
        <v>28</v>
      </c>
      <c r="B1365" s="6" t="s">
        <v>3810</v>
      </c>
      <c r="C1365" s="6">
        <v>308</v>
      </c>
      <c r="D1365" s="6">
        <v>92</v>
      </c>
      <c r="E1365" s="6">
        <v>72</v>
      </c>
      <c r="F1365" s="6">
        <v>568</v>
      </c>
      <c r="G1365" s="6" t="s">
        <v>3811</v>
      </c>
      <c r="H1365" s="6">
        <v>623</v>
      </c>
      <c r="I1365" s="7">
        <v>19059018</v>
      </c>
      <c r="J1365" s="6" t="s">
        <v>3812</v>
      </c>
      <c r="K1365" s="6" t="s">
        <v>3813</v>
      </c>
      <c r="L1365" s="6" t="s">
        <v>3814</v>
      </c>
      <c r="M1365" s="6">
        <v>65709</v>
      </c>
      <c r="N1365" s="6">
        <v>3165</v>
      </c>
      <c r="O1365" s="6" t="s">
        <v>2096</v>
      </c>
      <c r="P1365" s="6">
        <v>0</v>
      </c>
      <c r="Q1365" s="6" t="s">
        <v>3815</v>
      </c>
      <c r="R1365" s="6" t="s">
        <v>3816</v>
      </c>
      <c r="S1365" s="6">
        <v>194</v>
      </c>
      <c r="T1365" s="6" t="s">
        <v>37</v>
      </c>
      <c r="U1365" s="6" t="s">
        <v>370</v>
      </c>
      <c r="V1365" s="6" t="s">
        <v>39</v>
      </c>
      <c r="W1365" s="7">
        <v>65000000</v>
      </c>
      <c r="X1365" s="6">
        <v>2014</v>
      </c>
      <c r="Y1365" s="6">
        <v>593</v>
      </c>
      <c r="Z1365" s="6">
        <v>5.0999999999999996</v>
      </c>
      <c r="AA1365" s="6">
        <v>2.35</v>
      </c>
      <c r="AB1365" s="6">
        <v>15000</v>
      </c>
      <c r="AC1365" s="7">
        <f>Table13[[#This Row],[gross]]-Table13[[#This Row],[budget]]</f>
        <v>-45940982</v>
      </c>
    </row>
    <row r="1366" spans="1:29" ht="12.75">
      <c r="A1366" s="6" t="s">
        <v>28</v>
      </c>
      <c r="B1366" s="6" t="s">
        <v>1039</v>
      </c>
      <c r="C1366" s="6">
        <v>225</v>
      </c>
      <c r="D1366" s="6">
        <v>115</v>
      </c>
      <c r="E1366" s="6">
        <v>295</v>
      </c>
      <c r="F1366" s="6">
        <v>466</v>
      </c>
      <c r="G1366" s="6" t="s">
        <v>352</v>
      </c>
      <c r="H1366" s="6">
        <v>10000</v>
      </c>
      <c r="I1366" s="7">
        <v>144795350</v>
      </c>
      <c r="J1366" s="6" t="s">
        <v>1644</v>
      </c>
      <c r="K1366" s="6" t="s">
        <v>166</v>
      </c>
      <c r="L1366" s="6" t="s">
        <v>1645</v>
      </c>
      <c r="M1366" s="6">
        <v>387632</v>
      </c>
      <c r="N1366" s="6">
        <v>12068</v>
      </c>
      <c r="O1366" s="6" t="s">
        <v>1646</v>
      </c>
      <c r="P1366" s="6">
        <v>1</v>
      </c>
      <c r="Q1366" s="6" t="s">
        <v>1647</v>
      </c>
      <c r="R1366" s="6" t="s">
        <v>1648</v>
      </c>
      <c r="S1366" s="6">
        <v>789</v>
      </c>
      <c r="T1366" s="6" t="s">
        <v>37</v>
      </c>
      <c r="U1366" s="6" t="s">
        <v>38</v>
      </c>
      <c r="V1366" s="6" t="s">
        <v>39</v>
      </c>
      <c r="W1366" s="7">
        <v>120000000</v>
      </c>
      <c r="X1366" s="6">
        <v>2004</v>
      </c>
      <c r="Y1366" s="6">
        <v>981</v>
      </c>
      <c r="Z1366" s="6">
        <v>7.1</v>
      </c>
      <c r="AA1366" s="6">
        <v>2.35</v>
      </c>
      <c r="AB1366" s="6">
        <v>0</v>
      </c>
      <c r="AC1366" s="7">
        <f>Table13[[#This Row],[gross]]-Table13[[#This Row],[budget]]</f>
        <v>24795350</v>
      </c>
    </row>
    <row r="1367" spans="1:29" ht="12.75">
      <c r="A1367" s="6" t="s">
        <v>28</v>
      </c>
      <c r="B1367" s="6" t="s">
        <v>1807</v>
      </c>
      <c r="C1367" s="6">
        <v>193</v>
      </c>
      <c r="D1367" s="6">
        <v>103</v>
      </c>
      <c r="E1367" s="6">
        <v>77</v>
      </c>
      <c r="F1367" s="6">
        <v>835</v>
      </c>
      <c r="G1367" s="6" t="s">
        <v>1147</v>
      </c>
      <c r="H1367" s="6">
        <v>1000</v>
      </c>
      <c r="I1367" s="7">
        <v>176387405</v>
      </c>
      <c r="J1367" s="6" t="s">
        <v>471</v>
      </c>
      <c r="K1367" s="6" t="s">
        <v>2141</v>
      </c>
      <c r="L1367" s="6" t="s">
        <v>3636</v>
      </c>
      <c r="M1367" s="6">
        <v>328159</v>
      </c>
      <c r="N1367" s="6">
        <v>5437</v>
      </c>
      <c r="O1367" s="6" t="s">
        <v>2107</v>
      </c>
      <c r="P1367" s="6">
        <v>0</v>
      </c>
      <c r="Q1367" s="6" t="s">
        <v>3637</v>
      </c>
      <c r="R1367" s="6" t="s">
        <v>3638</v>
      </c>
      <c r="S1367" s="6">
        <v>467</v>
      </c>
      <c r="T1367" s="6" t="s">
        <v>37</v>
      </c>
      <c r="U1367" s="6" t="s">
        <v>38</v>
      </c>
      <c r="V1367" s="6" t="s">
        <v>95</v>
      </c>
      <c r="W1367" s="7">
        <v>59000000</v>
      </c>
      <c r="X1367" s="6">
        <v>2002</v>
      </c>
      <c r="Y1367" s="6">
        <v>939</v>
      </c>
      <c r="Z1367" s="6">
        <v>7.6</v>
      </c>
      <c r="AA1367" s="6">
        <v>1.85</v>
      </c>
      <c r="AB1367" s="6">
        <v>3000</v>
      </c>
      <c r="AC1367" s="7">
        <f>Table13[[#This Row],[gross]]-Table13[[#This Row],[budget]]</f>
        <v>117387405</v>
      </c>
    </row>
    <row r="1368" spans="1:29" ht="12.75">
      <c r="A1368" s="6" t="s">
        <v>28</v>
      </c>
      <c r="B1368" s="6" t="s">
        <v>1915</v>
      </c>
      <c r="C1368" s="6">
        <v>233</v>
      </c>
      <c r="D1368" s="6">
        <v>88</v>
      </c>
      <c r="E1368" s="6">
        <v>20</v>
      </c>
      <c r="F1368" s="6">
        <v>916</v>
      </c>
      <c r="G1368" s="6" t="s">
        <v>830</v>
      </c>
      <c r="H1368" s="6">
        <v>22000</v>
      </c>
      <c r="I1368" s="7">
        <v>161317423</v>
      </c>
      <c r="J1368" s="6" t="s">
        <v>471</v>
      </c>
      <c r="K1368" s="6" t="s">
        <v>149</v>
      </c>
      <c r="L1368" s="6" t="s">
        <v>1991</v>
      </c>
      <c r="M1368" s="6">
        <v>145321</v>
      </c>
      <c r="N1368" s="6">
        <v>25354</v>
      </c>
      <c r="O1368" s="6" t="s">
        <v>1992</v>
      </c>
      <c r="P1368" s="6">
        <v>0</v>
      </c>
      <c r="Q1368" s="6" t="s">
        <v>1993</v>
      </c>
      <c r="R1368" s="6" t="s">
        <v>1994</v>
      </c>
      <c r="S1368" s="6">
        <v>139</v>
      </c>
      <c r="T1368" s="6" t="s">
        <v>37</v>
      </c>
      <c r="U1368" s="6" t="s">
        <v>38</v>
      </c>
      <c r="V1368" s="6" t="s">
        <v>95</v>
      </c>
      <c r="W1368" s="7">
        <v>95000000</v>
      </c>
      <c r="X1368" s="6">
        <v>2012</v>
      </c>
      <c r="Y1368" s="6">
        <v>1000</v>
      </c>
      <c r="Z1368" s="6">
        <v>6.6</v>
      </c>
      <c r="AA1368" s="6">
        <v>2.35</v>
      </c>
      <c r="AB1368" s="6">
        <v>14000</v>
      </c>
      <c r="AC1368" s="7">
        <f>Table13[[#This Row],[gross]]-Table13[[#This Row],[budget]]</f>
        <v>66317423</v>
      </c>
    </row>
    <row r="1369" spans="1:29" ht="12.75">
      <c r="A1369" s="6" t="s">
        <v>28</v>
      </c>
      <c r="B1369" s="6" t="s">
        <v>1278</v>
      </c>
      <c r="C1369" s="6">
        <v>188</v>
      </c>
      <c r="D1369" s="6">
        <v>94</v>
      </c>
      <c r="E1369" s="6">
        <v>107</v>
      </c>
      <c r="F1369" s="6">
        <v>117</v>
      </c>
      <c r="G1369" s="6" t="s">
        <v>2106</v>
      </c>
      <c r="H1369" s="6">
        <v>835</v>
      </c>
      <c r="I1369" s="7">
        <v>196573705</v>
      </c>
      <c r="J1369" s="6" t="s">
        <v>803</v>
      </c>
      <c r="K1369" s="6" t="s">
        <v>2107</v>
      </c>
      <c r="L1369" s="6" t="s">
        <v>2108</v>
      </c>
      <c r="M1369" s="6">
        <v>166791</v>
      </c>
      <c r="N1369" s="6">
        <v>1258</v>
      </c>
      <c r="O1369" s="6" t="s">
        <v>2109</v>
      </c>
      <c r="P1369" s="6">
        <v>0</v>
      </c>
      <c r="Q1369" s="6" t="s">
        <v>2110</v>
      </c>
      <c r="R1369" s="6" t="s">
        <v>2111</v>
      </c>
      <c r="S1369" s="6">
        <v>132</v>
      </c>
      <c r="T1369" s="6" t="s">
        <v>37</v>
      </c>
      <c r="U1369" s="6" t="s">
        <v>38</v>
      </c>
      <c r="V1369" s="6" t="s">
        <v>95</v>
      </c>
      <c r="W1369" s="7">
        <v>90000000</v>
      </c>
      <c r="X1369" s="6">
        <v>2009</v>
      </c>
      <c r="Y1369" s="6">
        <v>256</v>
      </c>
      <c r="Z1369" s="6">
        <v>7</v>
      </c>
      <c r="AA1369" s="6">
        <v>1.85</v>
      </c>
      <c r="AB1369" s="6">
        <v>0</v>
      </c>
      <c r="AC1369" s="7">
        <f>Table13[[#This Row],[gross]]-Table13[[#This Row],[budget]]</f>
        <v>106573705</v>
      </c>
    </row>
    <row r="1370" spans="1:29" ht="12.75">
      <c r="A1370" s="6" t="s">
        <v>28</v>
      </c>
      <c r="B1370" s="6" t="s">
        <v>1278</v>
      </c>
      <c r="C1370" s="6">
        <v>164</v>
      </c>
      <c r="D1370" s="6">
        <v>115</v>
      </c>
      <c r="E1370" s="6">
        <v>107</v>
      </c>
      <c r="F1370" s="6">
        <v>241</v>
      </c>
      <c r="G1370" s="6" t="s">
        <v>3012</v>
      </c>
      <c r="H1370" s="6">
        <v>835</v>
      </c>
      <c r="I1370" s="7">
        <v>195329763</v>
      </c>
      <c r="J1370" s="6" t="s">
        <v>1035</v>
      </c>
      <c r="K1370" s="6" t="s">
        <v>2107</v>
      </c>
      <c r="L1370" s="6" t="s">
        <v>3013</v>
      </c>
      <c r="M1370" s="6">
        <v>194249</v>
      </c>
      <c r="N1370" s="6">
        <v>1815</v>
      </c>
      <c r="O1370" s="6" t="s">
        <v>3014</v>
      </c>
      <c r="P1370" s="6">
        <v>0</v>
      </c>
      <c r="Q1370" s="6" t="s">
        <v>3015</v>
      </c>
      <c r="R1370" s="6" t="s">
        <v>3016</v>
      </c>
      <c r="S1370" s="6">
        <v>253</v>
      </c>
      <c r="T1370" s="6" t="s">
        <v>37</v>
      </c>
      <c r="U1370" s="6" t="s">
        <v>38</v>
      </c>
      <c r="V1370" s="6" t="s">
        <v>95</v>
      </c>
      <c r="W1370" s="7">
        <v>80000000</v>
      </c>
      <c r="X1370" s="6">
        <v>2006</v>
      </c>
      <c r="Y1370" s="6">
        <v>590</v>
      </c>
      <c r="Z1370" s="6">
        <v>6.9</v>
      </c>
      <c r="AA1370" s="6">
        <v>1.85</v>
      </c>
      <c r="AB1370" s="6">
        <v>0</v>
      </c>
      <c r="AC1370" s="7">
        <f>Table13[[#This Row],[gross]]-Table13[[#This Row],[budget]]</f>
        <v>115329763</v>
      </c>
    </row>
    <row r="1371" spans="1:29" ht="12.75">
      <c r="A1371" s="6" t="s">
        <v>28</v>
      </c>
      <c r="B1371" s="6" t="s">
        <v>2599</v>
      </c>
      <c r="C1371" s="6">
        <v>275</v>
      </c>
      <c r="D1371" s="6">
        <v>120</v>
      </c>
      <c r="E1371" s="6">
        <v>91</v>
      </c>
      <c r="F1371" s="6">
        <v>680</v>
      </c>
      <c r="G1371" s="6" t="s">
        <v>2965</v>
      </c>
      <c r="H1371" s="6">
        <v>4000</v>
      </c>
      <c r="I1371" s="7">
        <v>134455175</v>
      </c>
      <c r="J1371" s="6" t="s">
        <v>1009</v>
      </c>
      <c r="K1371" s="6" t="s">
        <v>250</v>
      </c>
      <c r="L1371" s="6" t="s">
        <v>7287</v>
      </c>
      <c r="M1371" s="6">
        <v>97664</v>
      </c>
      <c r="N1371" s="6">
        <v>5826</v>
      </c>
      <c r="O1371" s="6" t="s">
        <v>1167</v>
      </c>
      <c r="P1371" s="6">
        <v>2</v>
      </c>
      <c r="Q1371" s="6" t="s">
        <v>7288</v>
      </c>
      <c r="R1371" s="6" t="s">
        <v>7289</v>
      </c>
      <c r="S1371" s="6">
        <v>232</v>
      </c>
      <c r="T1371" s="6" t="s">
        <v>37</v>
      </c>
      <c r="U1371" s="6" t="s">
        <v>38</v>
      </c>
      <c r="V1371" s="6" t="s">
        <v>585</v>
      </c>
      <c r="W1371" s="7">
        <v>35000000</v>
      </c>
      <c r="X1371" s="6">
        <v>2013</v>
      </c>
      <c r="Y1371" s="6">
        <v>904</v>
      </c>
      <c r="Z1371" s="6">
        <v>5.7</v>
      </c>
      <c r="AA1371" s="6">
        <v>2.35</v>
      </c>
      <c r="AB1371" s="6">
        <v>17000</v>
      </c>
      <c r="AC1371" s="7">
        <f>Table13[[#This Row],[gross]]-Table13[[#This Row],[budget]]</f>
        <v>99455175</v>
      </c>
    </row>
    <row r="1372" spans="1:29" ht="12.75">
      <c r="A1372" s="6" t="s">
        <v>28</v>
      </c>
      <c r="B1372" s="6" t="s">
        <v>1421</v>
      </c>
      <c r="C1372" s="6">
        <v>136</v>
      </c>
      <c r="D1372" s="6">
        <v>91</v>
      </c>
      <c r="E1372" s="6">
        <v>446</v>
      </c>
      <c r="F1372" s="6">
        <v>660</v>
      </c>
      <c r="G1372" s="6" t="s">
        <v>8895</v>
      </c>
      <c r="H1372" s="6">
        <v>1000</v>
      </c>
      <c r="I1372" s="7">
        <v>51475962</v>
      </c>
      <c r="J1372" s="6" t="s">
        <v>852</v>
      </c>
      <c r="K1372" s="6" t="s">
        <v>6004</v>
      </c>
      <c r="L1372" s="6" t="s">
        <v>8896</v>
      </c>
      <c r="M1372" s="6">
        <v>177828</v>
      </c>
      <c r="N1372" s="6">
        <v>3969</v>
      </c>
      <c r="O1372" s="6" t="s">
        <v>1842</v>
      </c>
      <c r="P1372" s="6">
        <v>0</v>
      </c>
      <c r="Q1372" s="6" t="s">
        <v>8897</v>
      </c>
      <c r="R1372" s="6" t="s">
        <v>8898</v>
      </c>
      <c r="S1372" s="6">
        <v>714</v>
      </c>
      <c r="T1372" s="6" t="s">
        <v>37</v>
      </c>
      <c r="U1372" s="6" t="s">
        <v>38</v>
      </c>
      <c r="V1372" s="6" t="s">
        <v>585</v>
      </c>
      <c r="W1372" s="7">
        <v>30000000</v>
      </c>
      <c r="X1372" s="6">
        <v>2003</v>
      </c>
      <c r="Y1372" s="6">
        <v>872</v>
      </c>
      <c r="Z1372" s="6">
        <v>7.3</v>
      </c>
      <c r="AA1372" s="6">
        <v>2.35</v>
      </c>
      <c r="AB1372" s="6">
        <v>11000</v>
      </c>
      <c r="AC1372" s="7">
        <f>Table13[[#This Row],[gross]]-Table13[[#This Row],[budget]]</f>
        <v>21475962</v>
      </c>
    </row>
    <row r="1373" spans="1:29" ht="12.75">
      <c r="A1373" s="6" t="s">
        <v>28</v>
      </c>
      <c r="B1373" s="6" t="s">
        <v>13157</v>
      </c>
      <c r="C1373" s="6">
        <v>59</v>
      </c>
      <c r="D1373" s="6">
        <v>92</v>
      </c>
      <c r="E1373" s="6">
        <v>6</v>
      </c>
      <c r="F1373" s="6">
        <v>577</v>
      </c>
      <c r="G1373" s="6" t="s">
        <v>415</v>
      </c>
      <c r="H1373" s="6">
        <v>890</v>
      </c>
      <c r="I1373" s="7">
        <v>4002955</v>
      </c>
      <c r="J1373" s="6" t="s">
        <v>8066</v>
      </c>
      <c r="K1373" s="6" t="s">
        <v>634</v>
      </c>
      <c r="L1373" s="6" t="s">
        <v>13158</v>
      </c>
      <c r="M1373" s="6">
        <v>33745</v>
      </c>
      <c r="N1373" s="6">
        <v>3654</v>
      </c>
      <c r="O1373" s="6" t="s">
        <v>2630</v>
      </c>
      <c r="P1373" s="6">
        <v>0</v>
      </c>
      <c r="Q1373" s="6" t="s">
        <v>13159</v>
      </c>
      <c r="R1373" s="6" t="s">
        <v>13160</v>
      </c>
      <c r="S1373" s="6">
        <v>198</v>
      </c>
      <c r="T1373" s="6" t="s">
        <v>37</v>
      </c>
      <c r="U1373" s="6" t="s">
        <v>38</v>
      </c>
      <c r="V1373" s="6" t="s">
        <v>585</v>
      </c>
      <c r="W1373" s="7">
        <v>20000000</v>
      </c>
      <c r="X1373" s="6">
        <v>1999</v>
      </c>
      <c r="Y1373" s="6">
        <v>729</v>
      </c>
      <c r="Z1373" s="6">
        <v>6.2</v>
      </c>
      <c r="AA1373" s="6">
        <v>1.85</v>
      </c>
      <c r="AB1373" s="6">
        <v>0</v>
      </c>
      <c r="AC1373" s="7">
        <f>Table13[[#This Row],[gross]]-Table13[[#This Row],[budget]]</f>
        <v>-15997045</v>
      </c>
    </row>
    <row r="1374" spans="1:29" ht="12.75">
      <c r="A1374" s="6" t="s">
        <v>28</v>
      </c>
      <c r="B1374" s="6" t="s">
        <v>13012</v>
      </c>
      <c r="C1374" s="6">
        <v>81</v>
      </c>
      <c r="D1374" s="6">
        <v>121</v>
      </c>
      <c r="E1374" s="6">
        <v>16</v>
      </c>
      <c r="F1374" s="6">
        <v>526</v>
      </c>
      <c r="G1374" s="6" t="s">
        <v>5227</v>
      </c>
      <c r="H1374" s="6">
        <v>907</v>
      </c>
      <c r="I1374" s="7">
        <v>12549485</v>
      </c>
      <c r="J1374" s="6" t="s">
        <v>13013</v>
      </c>
      <c r="K1374" s="6" t="s">
        <v>7512</v>
      </c>
      <c r="L1374" s="6" t="s">
        <v>13014</v>
      </c>
      <c r="M1374" s="6">
        <v>4603</v>
      </c>
      <c r="N1374" s="6">
        <v>3633</v>
      </c>
      <c r="O1374" s="6" t="s">
        <v>1877</v>
      </c>
      <c r="P1374" s="6">
        <v>4</v>
      </c>
      <c r="Q1374" s="6" t="s">
        <v>13015</v>
      </c>
      <c r="R1374" s="6" t="s">
        <v>13016</v>
      </c>
      <c r="S1374" s="6">
        <v>91</v>
      </c>
      <c r="T1374" s="6" t="s">
        <v>37</v>
      </c>
      <c r="U1374" s="6" t="s">
        <v>38</v>
      </c>
      <c r="V1374" s="6" t="s">
        <v>585</v>
      </c>
      <c r="W1374" s="7">
        <v>15000000</v>
      </c>
      <c r="X1374" s="6">
        <v>2006</v>
      </c>
      <c r="Y1374" s="6">
        <v>585</v>
      </c>
      <c r="Z1374" s="6">
        <v>6.2</v>
      </c>
      <c r="AA1374" s="6">
        <v>2.35</v>
      </c>
      <c r="AB1374" s="6">
        <v>489</v>
      </c>
      <c r="AC1374" s="7">
        <f>Table13[[#This Row],[gross]]-Table13[[#This Row],[budget]]</f>
        <v>-2450515</v>
      </c>
    </row>
    <row r="1375" spans="1:29" ht="12.75">
      <c r="A1375" s="6" t="s">
        <v>28</v>
      </c>
      <c r="B1375" s="6" t="s">
        <v>14518</v>
      </c>
      <c r="C1375" s="6">
        <v>141</v>
      </c>
      <c r="D1375" s="6">
        <v>107</v>
      </c>
      <c r="E1375" s="6">
        <v>15</v>
      </c>
      <c r="F1375" s="6">
        <v>602</v>
      </c>
      <c r="G1375" s="6" t="s">
        <v>344</v>
      </c>
      <c r="H1375" s="6">
        <v>17000</v>
      </c>
      <c r="I1375" s="7">
        <v>50461335</v>
      </c>
      <c r="J1375" s="6" t="s">
        <v>14519</v>
      </c>
      <c r="K1375" s="6" t="s">
        <v>489</v>
      </c>
      <c r="L1375" s="6" t="s">
        <v>14520</v>
      </c>
      <c r="M1375" s="6">
        <v>83893</v>
      </c>
      <c r="N1375" s="6">
        <v>20466</v>
      </c>
      <c r="O1375" s="6" t="s">
        <v>1321</v>
      </c>
      <c r="P1375" s="6">
        <v>3</v>
      </c>
      <c r="Q1375" s="6" t="s">
        <v>14521</v>
      </c>
      <c r="R1375" s="6" t="s">
        <v>14522</v>
      </c>
      <c r="S1375" s="6">
        <v>132</v>
      </c>
      <c r="T1375" s="6" t="s">
        <v>37</v>
      </c>
      <c r="U1375" s="6" t="s">
        <v>38</v>
      </c>
      <c r="V1375" s="6" t="s">
        <v>39</v>
      </c>
      <c r="W1375" s="7">
        <v>11000000</v>
      </c>
      <c r="X1375" s="6">
        <v>2014</v>
      </c>
      <c r="Y1375" s="6">
        <v>1000</v>
      </c>
      <c r="Z1375" s="6">
        <v>6.8</v>
      </c>
      <c r="AA1375" s="6">
        <v>2.35</v>
      </c>
      <c r="AB1375" s="6">
        <v>15000</v>
      </c>
      <c r="AC1375" s="7">
        <f>Table13[[#This Row],[gross]]-Table13[[#This Row],[budget]]</f>
        <v>39461335</v>
      </c>
    </row>
    <row r="1376" spans="1:29" ht="12.75">
      <c r="A1376" s="6" t="s">
        <v>28</v>
      </c>
      <c r="B1376" s="6" t="s">
        <v>6074</v>
      </c>
      <c r="C1376" s="6">
        <v>136</v>
      </c>
      <c r="D1376" s="6">
        <v>99</v>
      </c>
      <c r="E1376" s="6">
        <v>23</v>
      </c>
      <c r="F1376" s="6">
        <v>471</v>
      </c>
      <c r="G1376" s="6" t="s">
        <v>3287</v>
      </c>
      <c r="H1376" s="6">
        <v>1000</v>
      </c>
      <c r="I1376" s="7">
        <v>4681503</v>
      </c>
      <c r="J1376" s="6" t="s">
        <v>2527</v>
      </c>
      <c r="K1376" s="6" t="s">
        <v>2454</v>
      </c>
      <c r="L1376" s="6" t="s">
        <v>15693</v>
      </c>
      <c r="M1376" s="6">
        <v>29058</v>
      </c>
      <c r="N1376" s="6">
        <v>2478</v>
      </c>
      <c r="O1376" s="6" t="s">
        <v>14222</v>
      </c>
      <c r="P1376" s="6">
        <v>1</v>
      </c>
      <c r="Q1376" s="6" t="s">
        <v>15694</v>
      </c>
      <c r="R1376" s="6" t="s">
        <v>15695</v>
      </c>
      <c r="S1376" s="6">
        <v>238</v>
      </c>
      <c r="T1376" s="6" t="s">
        <v>37</v>
      </c>
      <c r="U1376" s="6" t="s">
        <v>38</v>
      </c>
      <c r="V1376" s="6" t="s">
        <v>585</v>
      </c>
      <c r="W1376" s="7">
        <v>9000000</v>
      </c>
      <c r="X1376" s="6">
        <v>2002</v>
      </c>
      <c r="Y1376" s="6">
        <v>710</v>
      </c>
      <c r="Z1376" s="6">
        <v>7</v>
      </c>
      <c r="AA1376" s="6">
        <v>2.35</v>
      </c>
      <c r="AB1376" s="6">
        <v>838</v>
      </c>
      <c r="AC1376" s="7">
        <f>Table13[[#This Row],[gross]]-Table13[[#This Row],[budget]]</f>
        <v>-4318497</v>
      </c>
    </row>
    <row r="1377" spans="1:29" ht="12.75">
      <c r="A1377" s="6" t="s">
        <v>747</v>
      </c>
      <c r="B1377" s="6" t="s">
        <v>11375</v>
      </c>
      <c r="C1377" s="6">
        <v>231</v>
      </c>
      <c r="D1377" s="6">
        <v>135</v>
      </c>
      <c r="E1377" s="6">
        <v>162</v>
      </c>
      <c r="F1377" s="6">
        <v>228</v>
      </c>
      <c r="G1377" s="6" t="s">
        <v>463</v>
      </c>
      <c r="H1377" s="6">
        <v>23000</v>
      </c>
      <c r="I1377" s="7">
        <v>4001121</v>
      </c>
      <c r="J1377" s="6" t="s">
        <v>4296</v>
      </c>
      <c r="K1377" s="6" t="s">
        <v>58</v>
      </c>
      <c r="L1377" s="6" t="s">
        <v>11376</v>
      </c>
      <c r="M1377" s="6">
        <v>48346</v>
      </c>
      <c r="N1377" s="6">
        <v>36398</v>
      </c>
      <c r="O1377" s="6" t="s">
        <v>11377</v>
      </c>
      <c r="P1377" s="6">
        <v>0</v>
      </c>
      <c r="Q1377" s="6" t="s">
        <v>11378</v>
      </c>
      <c r="R1377" s="6" t="s">
        <v>11379</v>
      </c>
      <c r="S1377" s="6">
        <v>230</v>
      </c>
      <c r="T1377" s="6" t="s">
        <v>37</v>
      </c>
      <c r="U1377" s="6" t="s">
        <v>38</v>
      </c>
      <c r="V1377" s="6" t="s">
        <v>585</v>
      </c>
      <c r="W1377" s="7">
        <v>20000000</v>
      </c>
      <c r="X1377" s="6">
        <v>2007</v>
      </c>
      <c r="Y1377" s="6">
        <v>13000</v>
      </c>
      <c r="Z1377" s="6">
        <v>7</v>
      </c>
      <c r="AA1377" s="6">
        <v>2.35</v>
      </c>
      <c r="AB1377" s="6">
        <v>0</v>
      </c>
      <c r="AC1377" s="7">
        <f>Table13[[#This Row],[gross]]-Table13[[#This Row],[budget]]</f>
        <v>-15998879</v>
      </c>
    </row>
    <row r="1378" spans="1:29" ht="12.75">
      <c r="A1378" s="6" t="s">
        <v>28</v>
      </c>
      <c r="B1378" s="6" t="s">
        <v>15334</v>
      </c>
      <c r="C1378" s="6">
        <v>73</v>
      </c>
      <c r="D1378" s="6">
        <v>111</v>
      </c>
      <c r="E1378" s="6">
        <v>24</v>
      </c>
      <c r="F1378" s="6">
        <v>83</v>
      </c>
      <c r="G1378" s="6" t="s">
        <v>11354</v>
      </c>
      <c r="H1378" s="6">
        <v>374</v>
      </c>
      <c r="I1378" s="7">
        <v>228524</v>
      </c>
      <c r="J1378" s="6" t="s">
        <v>2527</v>
      </c>
      <c r="K1378" s="6" t="s">
        <v>15335</v>
      </c>
      <c r="L1378" s="6" t="s">
        <v>15336</v>
      </c>
      <c r="M1378" s="6">
        <v>8708</v>
      </c>
      <c r="N1378" s="6">
        <v>768</v>
      </c>
      <c r="O1378" s="6" t="s">
        <v>15337</v>
      </c>
      <c r="P1378" s="6">
        <v>2</v>
      </c>
      <c r="Q1378" s="6" t="s">
        <v>15338</v>
      </c>
      <c r="R1378" s="6" t="s">
        <v>15339</v>
      </c>
      <c r="S1378" s="6">
        <v>56</v>
      </c>
      <c r="T1378" s="6" t="s">
        <v>37</v>
      </c>
      <c r="U1378" s="6" t="s">
        <v>38</v>
      </c>
      <c r="V1378" s="6" t="s">
        <v>585</v>
      </c>
      <c r="W1378" s="7">
        <v>4000000</v>
      </c>
      <c r="X1378" s="6">
        <v>2004</v>
      </c>
      <c r="Y1378" s="6">
        <v>181</v>
      </c>
      <c r="Z1378" s="6">
        <v>7.3</v>
      </c>
      <c r="AA1378" s="6">
        <v>2.35</v>
      </c>
      <c r="AB1378" s="6">
        <v>345</v>
      </c>
      <c r="AC1378" s="7">
        <f>Table13[[#This Row],[gross]]-Table13[[#This Row],[budget]]</f>
        <v>-3771476</v>
      </c>
    </row>
    <row r="1379" spans="1:29" ht="12.75">
      <c r="A1379" s="6" t="s">
        <v>28</v>
      </c>
      <c r="B1379" s="6" t="s">
        <v>16281</v>
      </c>
      <c r="C1379" s="6">
        <v>85</v>
      </c>
      <c r="D1379" s="6">
        <v>90</v>
      </c>
      <c r="E1379" s="6">
        <v>21</v>
      </c>
      <c r="F1379" s="6">
        <v>112</v>
      </c>
      <c r="G1379" s="6" t="s">
        <v>5298</v>
      </c>
      <c r="H1379" s="6">
        <v>186</v>
      </c>
      <c r="I1379" s="7">
        <v>671240</v>
      </c>
      <c r="J1379" s="6" t="s">
        <v>1415</v>
      </c>
      <c r="K1379" s="6" t="s">
        <v>5270</v>
      </c>
      <c r="L1379" s="6" t="s">
        <v>16282</v>
      </c>
      <c r="M1379" s="6">
        <v>23023</v>
      </c>
      <c r="N1379" s="6">
        <v>619</v>
      </c>
      <c r="O1379" s="6" t="s">
        <v>16283</v>
      </c>
      <c r="P1379" s="6">
        <v>0</v>
      </c>
      <c r="Q1379" s="6" t="s">
        <v>16284</v>
      </c>
      <c r="R1379" s="6" t="s">
        <v>16285</v>
      </c>
      <c r="S1379" s="6">
        <v>149</v>
      </c>
      <c r="T1379" s="6" t="s">
        <v>37</v>
      </c>
      <c r="U1379" s="6" t="s">
        <v>56</v>
      </c>
      <c r="V1379" s="6" t="s">
        <v>585</v>
      </c>
      <c r="W1379" s="7">
        <v>7900000</v>
      </c>
      <c r="X1379" s="6">
        <v>2005</v>
      </c>
      <c r="Y1379" s="6">
        <v>119</v>
      </c>
      <c r="Z1379" s="6">
        <v>6.9</v>
      </c>
      <c r="AA1379" s="6">
        <v>2.35</v>
      </c>
      <c r="AB1379" s="6">
        <v>0</v>
      </c>
      <c r="AC1379" s="7">
        <f>Table13[[#This Row],[gross]]-Table13[[#This Row],[budget]]</f>
        <v>-7228760</v>
      </c>
    </row>
    <row r="1380" spans="1:29" ht="12.75">
      <c r="A1380" s="6" t="s">
        <v>28</v>
      </c>
      <c r="B1380" s="6" t="s">
        <v>4794</v>
      </c>
      <c r="C1380" s="6">
        <v>93</v>
      </c>
      <c r="D1380" s="6">
        <v>107</v>
      </c>
      <c r="E1380" s="6">
        <v>11</v>
      </c>
      <c r="F1380" s="6">
        <v>506</v>
      </c>
      <c r="G1380" s="6" t="s">
        <v>1306</v>
      </c>
      <c r="H1380" s="6">
        <v>939</v>
      </c>
      <c r="I1380" s="7">
        <v>16088610</v>
      </c>
      <c r="J1380" s="6" t="s">
        <v>4795</v>
      </c>
      <c r="K1380" s="6" t="s">
        <v>1147</v>
      </c>
      <c r="L1380" s="6" t="s">
        <v>4796</v>
      </c>
      <c r="M1380" s="6">
        <v>10417</v>
      </c>
      <c r="N1380" s="6">
        <v>3742</v>
      </c>
      <c r="O1380" s="6" t="s">
        <v>2985</v>
      </c>
      <c r="P1380" s="6">
        <v>2</v>
      </c>
      <c r="Q1380" s="6" t="s">
        <v>4797</v>
      </c>
      <c r="R1380" s="6" t="s">
        <v>4798</v>
      </c>
      <c r="S1380" s="6">
        <v>39</v>
      </c>
      <c r="T1380" s="6" t="s">
        <v>37</v>
      </c>
      <c r="U1380" s="6" t="s">
        <v>38</v>
      </c>
      <c r="V1380" s="6" t="s">
        <v>95</v>
      </c>
      <c r="W1380" s="7">
        <v>55000000</v>
      </c>
      <c r="X1380" s="6">
        <v>2009</v>
      </c>
      <c r="Y1380" s="6">
        <v>605</v>
      </c>
      <c r="Z1380" s="6">
        <v>5.6</v>
      </c>
      <c r="AA1380" s="6">
        <v>2.35</v>
      </c>
      <c r="AB1380" s="6">
        <v>610</v>
      </c>
      <c r="AC1380" s="7">
        <f>Table13[[#This Row],[gross]]-Table13[[#This Row],[budget]]</f>
        <v>-38911390</v>
      </c>
    </row>
    <row r="1381" spans="1:29" ht="12.75">
      <c r="A1381" s="6" t="s">
        <v>28</v>
      </c>
      <c r="B1381" s="6" t="s">
        <v>2448</v>
      </c>
      <c r="C1381" s="6">
        <v>284</v>
      </c>
      <c r="D1381" s="6">
        <v>110</v>
      </c>
      <c r="E1381" s="6">
        <v>763</v>
      </c>
      <c r="F1381" s="6">
        <v>222</v>
      </c>
      <c r="G1381" s="6" t="s">
        <v>3143</v>
      </c>
      <c r="H1381" s="6">
        <v>15000</v>
      </c>
      <c r="I1381" s="7">
        <v>83503161</v>
      </c>
      <c r="J1381" s="6" t="s">
        <v>3144</v>
      </c>
      <c r="K1381" s="6" t="s">
        <v>113</v>
      </c>
      <c r="L1381" s="6" t="s">
        <v>3145</v>
      </c>
      <c r="M1381" s="6">
        <v>138190</v>
      </c>
      <c r="N1381" s="6">
        <v>16691</v>
      </c>
      <c r="O1381" s="6" t="s">
        <v>3146</v>
      </c>
      <c r="P1381" s="6">
        <v>1</v>
      </c>
      <c r="Q1381" s="6" t="s">
        <v>3147</v>
      </c>
      <c r="R1381" s="6" t="s">
        <v>3148</v>
      </c>
      <c r="S1381" s="6">
        <v>405</v>
      </c>
      <c r="T1381" s="6" t="s">
        <v>37</v>
      </c>
      <c r="U1381" s="6" t="s">
        <v>38</v>
      </c>
      <c r="V1381" s="6" t="s">
        <v>585</v>
      </c>
      <c r="W1381" s="7">
        <v>75000000</v>
      </c>
      <c r="X1381" s="6">
        <v>2011</v>
      </c>
      <c r="Y1381" s="6">
        <v>1000</v>
      </c>
      <c r="Z1381" s="6">
        <v>6.1</v>
      </c>
      <c r="AA1381" s="6">
        <v>1.85</v>
      </c>
      <c r="AB1381" s="6">
        <v>30000</v>
      </c>
      <c r="AC1381" s="7">
        <f>Table13[[#This Row],[gross]]-Table13[[#This Row],[budget]]</f>
        <v>8503161</v>
      </c>
    </row>
    <row r="1382" spans="1:29" ht="12.75">
      <c r="A1382" s="6" t="s">
        <v>28</v>
      </c>
      <c r="B1382" s="6" t="s">
        <v>5164</v>
      </c>
      <c r="C1382" s="6">
        <v>83</v>
      </c>
      <c r="D1382" s="6">
        <v>102</v>
      </c>
      <c r="E1382" s="6">
        <v>39</v>
      </c>
      <c r="F1382" s="6">
        <v>259</v>
      </c>
      <c r="G1382" s="6" t="s">
        <v>1540</v>
      </c>
      <c r="H1382" s="6">
        <v>1000</v>
      </c>
      <c r="I1382" s="7">
        <v>6114237</v>
      </c>
      <c r="J1382" s="6" t="s">
        <v>2202</v>
      </c>
      <c r="K1382" s="6" t="s">
        <v>4178</v>
      </c>
      <c r="L1382" s="6" t="s">
        <v>6819</v>
      </c>
      <c r="M1382" s="6">
        <v>19986</v>
      </c>
      <c r="N1382" s="6">
        <v>2664</v>
      </c>
      <c r="O1382" s="6" t="s">
        <v>6820</v>
      </c>
      <c r="P1382" s="6">
        <v>4</v>
      </c>
      <c r="Q1382" s="6" t="s">
        <v>6821</v>
      </c>
      <c r="R1382" s="6" t="s">
        <v>6822</v>
      </c>
      <c r="S1382" s="6">
        <v>207</v>
      </c>
      <c r="T1382" s="6" t="s">
        <v>37</v>
      </c>
      <c r="U1382" s="6" t="s">
        <v>38</v>
      </c>
      <c r="V1382" s="6" t="s">
        <v>585</v>
      </c>
      <c r="W1382" s="7">
        <v>40000000</v>
      </c>
      <c r="X1382" s="6">
        <v>2001</v>
      </c>
      <c r="Y1382" s="6">
        <v>1000</v>
      </c>
      <c r="Z1382" s="6">
        <v>6.2</v>
      </c>
      <c r="AA1382" s="6">
        <v>1.85</v>
      </c>
      <c r="AB1382" s="6">
        <v>892</v>
      </c>
      <c r="AC1382" s="7">
        <f>Table13[[#This Row],[gross]]-Table13[[#This Row],[budget]]</f>
        <v>-33885763</v>
      </c>
    </row>
    <row r="1383" spans="1:29" ht="12.75">
      <c r="A1383" s="6" t="s">
        <v>28</v>
      </c>
      <c r="B1383" s="6" t="s">
        <v>1954</v>
      </c>
      <c r="C1383" s="6">
        <v>83</v>
      </c>
      <c r="D1383" s="6">
        <v>90</v>
      </c>
      <c r="E1383" s="6">
        <v>0</v>
      </c>
      <c r="F1383" s="6">
        <v>945</v>
      </c>
      <c r="G1383" s="6" t="s">
        <v>6071</v>
      </c>
      <c r="H1383" s="6">
        <v>19000</v>
      </c>
      <c r="I1383" s="7">
        <v>63826569</v>
      </c>
      <c r="J1383" s="6" t="s">
        <v>1671</v>
      </c>
      <c r="K1383" s="6" t="s">
        <v>3104</v>
      </c>
      <c r="L1383" s="6" t="s">
        <v>7319</v>
      </c>
      <c r="M1383" s="6">
        <v>32416</v>
      </c>
      <c r="N1383" s="6">
        <v>23504</v>
      </c>
      <c r="O1383" s="6" t="s">
        <v>7320</v>
      </c>
      <c r="P1383" s="6">
        <v>0</v>
      </c>
      <c r="Q1383" s="6" t="s">
        <v>7321</v>
      </c>
      <c r="R1383" s="6" t="s">
        <v>7322</v>
      </c>
      <c r="S1383" s="6">
        <v>138</v>
      </c>
      <c r="T1383" s="6" t="s">
        <v>37</v>
      </c>
      <c r="U1383" s="6" t="s">
        <v>38</v>
      </c>
      <c r="V1383" s="6" t="s">
        <v>39</v>
      </c>
      <c r="W1383" s="7">
        <v>35000000</v>
      </c>
      <c r="X1383" s="6">
        <v>1997</v>
      </c>
      <c r="Y1383" s="6">
        <v>957</v>
      </c>
      <c r="Z1383" s="6">
        <v>6.3</v>
      </c>
      <c r="AA1383" s="6">
        <v>1.85</v>
      </c>
      <c r="AB1383" s="6">
        <v>0</v>
      </c>
      <c r="AC1383" s="7">
        <f>Table13[[#This Row],[gross]]-Table13[[#This Row],[budget]]</f>
        <v>28826569</v>
      </c>
    </row>
    <row r="1384" spans="1:29" ht="12.75">
      <c r="A1384" s="6" t="s">
        <v>28</v>
      </c>
      <c r="B1384" s="6" t="s">
        <v>13113</v>
      </c>
      <c r="C1384" s="6">
        <v>300</v>
      </c>
      <c r="D1384" s="6">
        <v>107</v>
      </c>
      <c r="E1384" s="6">
        <v>454</v>
      </c>
      <c r="F1384" s="6">
        <v>39</v>
      </c>
      <c r="G1384" s="6" t="s">
        <v>13114</v>
      </c>
      <c r="H1384" s="6">
        <v>65</v>
      </c>
      <c r="I1384" s="7">
        <v>7757130</v>
      </c>
      <c r="J1384" s="6" t="s">
        <v>9193</v>
      </c>
      <c r="K1384" s="6" t="s">
        <v>13115</v>
      </c>
      <c r="L1384" s="6" t="s">
        <v>13116</v>
      </c>
      <c r="M1384" s="6">
        <v>307639</v>
      </c>
      <c r="N1384" s="6">
        <v>173</v>
      </c>
      <c r="O1384" s="6" t="s">
        <v>13117</v>
      </c>
      <c r="P1384" s="6">
        <v>1</v>
      </c>
      <c r="Q1384" s="6" t="s">
        <v>13118</v>
      </c>
      <c r="R1384" s="6" t="s">
        <v>13119</v>
      </c>
      <c r="S1384" s="6">
        <v>513</v>
      </c>
      <c r="T1384" s="6" t="s">
        <v>37</v>
      </c>
      <c r="U1384" s="6" t="s">
        <v>56</v>
      </c>
      <c r="V1384" s="6" t="s">
        <v>585</v>
      </c>
      <c r="W1384" s="7">
        <v>15000000</v>
      </c>
      <c r="X1384" s="6">
        <v>2008</v>
      </c>
      <c r="Y1384" s="6">
        <v>49</v>
      </c>
      <c r="Z1384" s="6">
        <v>8</v>
      </c>
      <c r="AA1384" s="6">
        <v>2.35</v>
      </c>
      <c r="AB1384" s="6">
        <v>32000</v>
      </c>
      <c r="AC1384" s="7">
        <f>Table13[[#This Row],[gross]]-Table13[[#This Row],[budget]]</f>
        <v>-7242870</v>
      </c>
    </row>
    <row r="1385" spans="1:29" ht="12.75">
      <c r="A1385" s="6" t="s">
        <v>28</v>
      </c>
      <c r="B1385" s="6" t="s">
        <v>5050</v>
      </c>
      <c r="C1385" s="6">
        <v>62</v>
      </c>
      <c r="D1385" s="6">
        <v>100</v>
      </c>
      <c r="E1385" s="6">
        <v>277</v>
      </c>
      <c r="F1385" s="6">
        <v>210</v>
      </c>
      <c r="G1385" s="6" t="s">
        <v>6446</v>
      </c>
      <c r="H1385" s="6">
        <v>21000</v>
      </c>
      <c r="I1385" s="7">
        <v>11900000</v>
      </c>
      <c r="J1385" s="6" t="s">
        <v>2001</v>
      </c>
      <c r="K1385" s="6" t="s">
        <v>97</v>
      </c>
      <c r="L1385" s="6" t="s">
        <v>8600</v>
      </c>
      <c r="M1385" s="6">
        <v>11003</v>
      </c>
      <c r="N1385" s="6">
        <v>22006</v>
      </c>
      <c r="O1385" s="6" t="s">
        <v>3763</v>
      </c>
      <c r="P1385" s="6">
        <v>0</v>
      </c>
      <c r="Q1385" s="6" t="s">
        <v>8601</v>
      </c>
      <c r="R1385" s="6" t="s">
        <v>8602</v>
      </c>
      <c r="S1385" s="6">
        <v>148</v>
      </c>
      <c r="T1385" s="6" t="s">
        <v>37</v>
      </c>
      <c r="U1385" s="6" t="s">
        <v>38</v>
      </c>
      <c r="V1385" s="6" t="s">
        <v>585</v>
      </c>
      <c r="W1385" s="7">
        <v>30000000</v>
      </c>
      <c r="X1385" s="6">
        <v>1999</v>
      </c>
      <c r="Y1385" s="6">
        <v>767</v>
      </c>
      <c r="Z1385" s="6">
        <v>5.5</v>
      </c>
      <c r="AA1385" s="6">
        <v>1.85</v>
      </c>
      <c r="AB1385" s="6">
        <v>654</v>
      </c>
      <c r="AC1385" s="7">
        <f>Table13[[#This Row],[gross]]-Table13[[#This Row],[budget]]</f>
        <v>-18100000</v>
      </c>
    </row>
    <row r="1386" spans="1:29" ht="12.75">
      <c r="A1386" s="6" t="s">
        <v>28</v>
      </c>
      <c r="B1386" s="6" t="s">
        <v>1744</v>
      </c>
      <c r="C1386" s="6">
        <v>157</v>
      </c>
      <c r="D1386" s="6">
        <v>109</v>
      </c>
      <c r="E1386" s="6">
        <v>80</v>
      </c>
      <c r="F1386" s="6">
        <v>2000</v>
      </c>
      <c r="G1386" s="6" t="s">
        <v>948</v>
      </c>
      <c r="H1386" s="6">
        <v>19000</v>
      </c>
      <c r="I1386" s="7">
        <v>45489752</v>
      </c>
      <c r="J1386" s="6" t="s">
        <v>1415</v>
      </c>
      <c r="K1386" s="6" t="s">
        <v>100</v>
      </c>
      <c r="L1386" s="6" t="s">
        <v>9287</v>
      </c>
      <c r="M1386" s="6">
        <v>48973</v>
      </c>
      <c r="N1386" s="6">
        <v>28493</v>
      </c>
      <c r="O1386" s="6" t="s">
        <v>536</v>
      </c>
      <c r="P1386" s="6">
        <v>2</v>
      </c>
      <c r="Q1386" s="6" t="s">
        <v>9288</v>
      </c>
      <c r="R1386" s="6" t="s">
        <v>9289</v>
      </c>
      <c r="S1386" s="6">
        <v>214</v>
      </c>
      <c r="T1386" s="6" t="s">
        <v>37</v>
      </c>
      <c r="U1386" s="6" t="s">
        <v>38</v>
      </c>
      <c r="V1386" s="6" t="s">
        <v>39</v>
      </c>
      <c r="W1386" s="7">
        <v>26000000</v>
      </c>
      <c r="X1386" s="6">
        <v>2004</v>
      </c>
      <c r="Y1386" s="6">
        <v>3000</v>
      </c>
      <c r="Z1386" s="6">
        <v>6.5</v>
      </c>
      <c r="AA1386" s="6">
        <v>1.85</v>
      </c>
      <c r="AB1386" s="6">
        <v>736</v>
      </c>
      <c r="AC1386" s="7">
        <f>Table13[[#This Row],[gross]]-Table13[[#This Row],[budget]]</f>
        <v>19489752</v>
      </c>
    </row>
    <row r="1387" spans="1:29" ht="12.75">
      <c r="A1387" s="6" t="s">
        <v>28</v>
      </c>
      <c r="B1387" s="6" t="s">
        <v>10464</v>
      </c>
      <c r="C1387" s="6">
        <v>8</v>
      </c>
      <c r="D1387" s="6">
        <v>88</v>
      </c>
      <c r="E1387" s="6">
        <v>53</v>
      </c>
      <c r="F1387" s="6">
        <v>176</v>
      </c>
      <c r="G1387" s="6" t="s">
        <v>21873</v>
      </c>
      <c r="H1387" s="6">
        <v>563</v>
      </c>
      <c r="I1387" s="7">
        <v>721</v>
      </c>
      <c r="J1387" s="6" t="s">
        <v>777</v>
      </c>
      <c r="K1387" s="6" t="s">
        <v>3888</v>
      </c>
      <c r="L1387" s="6" t="s">
        <v>21874</v>
      </c>
      <c r="M1387" s="6">
        <v>783</v>
      </c>
      <c r="N1387" s="6">
        <v>1284</v>
      </c>
      <c r="O1387" s="6" t="s">
        <v>21875</v>
      </c>
      <c r="P1387" s="6">
        <v>2</v>
      </c>
      <c r="Q1387" s="6" t="s">
        <v>21876</v>
      </c>
      <c r="R1387" s="6" t="s">
        <v>21877</v>
      </c>
      <c r="S1387" s="6">
        <v>12</v>
      </c>
      <c r="T1387" s="6" t="s">
        <v>37</v>
      </c>
      <c r="U1387" s="6" t="s">
        <v>767</v>
      </c>
      <c r="V1387" s="6" t="s">
        <v>585</v>
      </c>
      <c r="W1387" s="7">
        <v>1000000</v>
      </c>
      <c r="X1387" s="6">
        <v>2006</v>
      </c>
      <c r="Y1387" s="6">
        <v>288</v>
      </c>
      <c r="Z1387" s="6">
        <v>4.0999999999999996</v>
      </c>
      <c r="AA1387" s="6">
        <v>1.85</v>
      </c>
      <c r="AB1387" s="6">
        <v>42</v>
      </c>
      <c r="AC1387" s="7">
        <f>Table13[[#This Row],[gross]]-Table13[[#This Row],[budget]]</f>
        <v>-999279</v>
      </c>
    </row>
    <row r="1388" spans="1:29" ht="12.75">
      <c r="A1388" s="6" t="s">
        <v>28</v>
      </c>
      <c r="B1388" s="6" t="s">
        <v>13509</v>
      </c>
      <c r="C1388" s="6">
        <v>179</v>
      </c>
      <c r="D1388" s="6">
        <v>138</v>
      </c>
      <c r="E1388" s="6">
        <v>143</v>
      </c>
      <c r="F1388" s="6">
        <v>783</v>
      </c>
      <c r="G1388" s="6" t="s">
        <v>5105</v>
      </c>
      <c r="H1388" s="6">
        <v>1000</v>
      </c>
      <c r="I1388" s="7">
        <v>35918429</v>
      </c>
      <c r="J1388" s="6" t="s">
        <v>1935</v>
      </c>
      <c r="K1388" s="6" t="s">
        <v>138</v>
      </c>
      <c r="L1388" s="6" t="s">
        <v>20781</v>
      </c>
      <c r="M1388" s="6">
        <v>32415</v>
      </c>
      <c r="N1388" s="6">
        <v>3970</v>
      </c>
      <c r="O1388" s="6" t="s">
        <v>1346</v>
      </c>
      <c r="P1388" s="6">
        <v>1</v>
      </c>
      <c r="Q1388" s="6" t="s">
        <v>20782</v>
      </c>
      <c r="R1388" s="6" t="s">
        <v>20783</v>
      </c>
      <c r="S1388" s="6">
        <v>510</v>
      </c>
      <c r="T1388" s="6" t="s">
        <v>37</v>
      </c>
      <c r="U1388" s="6" t="s">
        <v>38</v>
      </c>
      <c r="V1388" s="6" t="s">
        <v>585</v>
      </c>
      <c r="W1388" s="7">
        <v>1700000</v>
      </c>
      <c r="X1388" s="6">
        <v>2001</v>
      </c>
      <c r="Y1388" s="6">
        <v>874</v>
      </c>
      <c r="Z1388" s="6">
        <v>7.5</v>
      </c>
      <c r="AA1388" s="6">
        <v>2.35</v>
      </c>
      <c r="AB1388" s="6">
        <v>951</v>
      </c>
      <c r="AC1388" s="7">
        <f>Table13[[#This Row],[gross]]-Table13[[#This Row],[budget]]</f>
        <v>34218429</v>
      </c>
    </row>
    <row r="1389" spans="1:29" ht="12.75">
      <c r="A1389" s="6" t="s">
        <v>28</v>
      </c>
      <c r="B1389" s="6" t="s">
        <v>10122</v>
      </c>
      <c r="C1389" s="6">
        <v>80</v>
      </c>
      <c r="D1389" s="6">
        <v>97</v>
      </c>
      <c r="E1389" s="6">
        <v>119</v>
      </c>
      <c r="F1389" s="6">
        <v>7</v>
      </c>
      <c r="G1389" s="6" t="s">
        <v>5775</v>
      </c>
      <c r="H1389" s="6">
        <v>136</v>
      </c>
      <c r="I1389" s="7">
        <v>2856622</v>
      </c>
      <c r="J1389" s="6" t="s">
        <v>2527</v>
      </c>
      <c r="K1389" s="6" t="s">
        <v>23986</v>
      </c>
      <c r="L1389" s="6" t="s">
        <v>23987</v>
      </c>
      <c r="M1389" s="6">
        <v>11550</v>
      </c>
      <c r="N1389" s="6">
        <v>254</v>
      </c>
      <c r="O1389" s="6" t="s">
        <v>23988</v>
      </c>
      <c r="P1389" s="6">
        <v>0</v>
      </c>
      <c r="Q1389" s="6" t="s">
        <v>23989</v>
      </c>
      <c r="R1389" s="6" t="s">
        <v>23990</v>
      </c>
      <c r="S1389" s="6">
        <v>197</v>
      </c>
      <c r="T1389" s="6" t="s">
        <v>37</v>
      </c>
      <c r="U1389" s="6" t="s">
        <v>268</v>
      </c>
      <c r="V1389" s="6" t="s">
        <v>585</v>
      </c>
      <c r="W1389" s="7">
        <v>25000</v>
      </c>
      <c r="X1389" s="6">
        <v>1997</v>
      </c>
      <c r="Y1389" s="6">
        <v>108</v>
      </c>
      <c r="Z1389" s="6">
        <v>7.3</v>
      </c>
      <c r="AA1389" s="6">
        <v>1.85</v>
      </c>
      <c r="AB1389" s="6">
        <v>489</v>
      </c>
      <c r="AC1389" s="7">
        <f>Table13[[#This Row],[gross]]-Table13[[#This Row],[budget]]</f>
        <v>2831622</v>
      </c>
    </row>
    <row r="1390" spans="1:29" ht="12.75">
      <c r="A1390" s="6" t="s">
        <v>28</v>
      </c>
      <c r="B1390" s="6" t="s">
        <v>14295</v>
      </c>
      <c r="C1390" s="6">
        <v>138</v>
      </c>
      <c r="D1390" s="6">
        <v>113</v>
      </c>
      <c r="E1390" s="6">
        <v>319</v>
      </c>
      <c r="F1390" s="6">
        <v>48</v>
      </c>
      <c r="G1390" s="6" t="s">
        <v>14296</v>
      </c>
      <c r="H1390" s="6">
        <v>1000</v>
      </c>
      <c r="I1390" s="7">
        <v>4717455</v>
      </c>
      <c r="J1390" s="6" t="s">
        <v>852</v>
      </c>
      <c r="K1390" s="6" t="s">
        <v>2619</v>
      </c>
      <c r="L1390" s="6" t="s">
        <v>14297</v>
      </c>
      <c r="M1390" s="6">
        <v>18632</v>
      </c>
      <c r="N1390" s="6">
        <v>1171</v>
      </c>
      <c r="O1390" s="6" t="s">
        <v>14298</v>
      </c>
      <c r="P1390" s="6">
        <v>0</v>
      </c>
      <c r="Q1390" s="6" t="s">
        <v>14299</v>
      </c>
      <c r="R1390" s="6" t="s">
        <v>14300</v>
      </c>
      <c r="S1390" s="6">
        <v>354</v>
      </c>
      <c r="T1390" s="6" t="s">
        <v>37</v>
      </c>
      <c r="U1390" s="6" t="s">
        <v>370</v>
      </c>
      <c r="V1390" s="6" t="s">
        <v>585</v>
      </c>
      <c r="W1390" s="7">
        <v>12000000</v>
      </c>
      <c r="X1390" s="6">
        <v>2003</v>
      </c>
      <c r="Y1390" s="6">
        <v>65</v>
      </c>
      <c r="Z1390" s="6">
        <v>5.3</v>
      </c>
      <c r="AA1390" s="6">
        <v>1.85</v>
      </c>
      <c r="AB1390" s="6">
        <v>656</v>
      </c>
      <c r="AC1390" s="7">
        <f>Table13[[#This Row],[gross]]-Table13[[#This Row],[budget]]</f>
        <v>-7282545</v>
      </c>
    </row>
    <row r="1391" spans="1:29" ht="12.75">
      <c r="A1391" s="6" t="s">
        <v>28</v>
      </c>
      <c r="B1391" s="6" t="s">
        <v>850</v>
      </c>
      <c r="C1391" s="6">
        <v>289</v>
      </c>
      <c r="D1391" s="6">
        <v>122</v>
      </c>
      <c r="E1391" s="6">
        <v>2000</v>
      </c>
      <c r="F1391" s="6">
        <v>571</v>
      </c>
      <c r="G1391" s="6" t="s">
        <v>1896</v>
      </c>
      <c r="H1391" s="6">
        <v>26000</v>
      </c>
      <c r="I1391" s="7">
        <v>24985612</v>
      </c>
      <c r="J1391" s="6" t="s">
        <v>1897</v>
      </c>
      <c r="K1391" s="6" t="s">
        <v>98</v>
      </c>
      <c r="L1391" s="6" t="s">
        <v>1898</v>
      </c>
      <c r="M1391" s="6">
        <v>71782</v>
      </c>
      <c r="N1391" s="6">
        <v>28328</v>
      </c>
      <c r="O1391" s="6" t="s">
        <v>1899</v>
      </c>
      <c r="P1391" s="6">
        <v>0</v>
      </c>
      <c r="Q1391" s="6" t="s">
        <v>1900</v>
      </c>
      <c r="R1391" s="6" t="s">
        <v>1901</v>
      </c>
      <c r="S1391" s="6">
        <v>161</v>
      </c>
      <c r="T1391" s="6" t="s">
        <v>37</v>
      </c>
      <c r="U1391" s="6" t="s">
        <v>38</v>
      </c>
      <c r="V1391" s="6" t="s">
        <v>39</v>
      </c>
      <c r="W1391" s="7">
        <v>100000000</v>
      </c>
      <c r="X1391" s="6">
        <v>2015</v>
      </c>
      <c r="Y1391" s="6">
        <v>911</v>
      </c>
      <c r="Z1391" s="6">
        <v>7</v>
      </c>
      <c r="AA1391" s="6">
        <v>1.85</v>
      </c>
      <c r="AB1391" s="6">
        <v>27000</v>
      </c>
      <c r="AC1391" s="7">
        <f>Table13[[#This Row],[gross]]-Table13[[#This Row],[budget]]</f>
        <v>-75014388</v>
      </c>
    </row>
    <row r="1392" spans="1:29" ht="12.75">
      <c r="A1392" s="6" t="s">
        <v>28</v>
      </c>
      <c r="B1392" s="6" t="s">
        <v>565</v>
      </c>
      <c r="C1392" s="6">
        <v>110</v>
      </c>
      <c r="D1392" s="6">
        <v>127</v>
      </c>
      <c r="E1392" s="6">
        <v>11000</v>
      </c>
      <c r="F1392" s="6">
        <v>116</v>
      </c>
      <c r="G1392" s="6" t="s">
        <v>13882</v>
      </c>
      <c r="H1392" s="6">
        <v>306</v>
      </c>
      <c r="I1392" s="7">
        <v>301305</v>
      </c>
      <c r="J1392" s="6" t="s">
        <v>5605</v>
      </c>
      <c r="K1392" s="6" t="s">
        <v>13883</v>
      </c>
      <c r="L1392" s="6" t="s">
        <v>13884</v>
      </c>
      <c r="M1392" s="6">
        <v>31414</v>
      </c>
      <c r="N1392" s="6">
        <v>796</v>
      </c>
      <c r="O1392" s="6" t="s">
        <v>13885</v>
      </c>
      <c r="P1392" s="6">
        <v>0</v>
      </c>
      <c r="Q1392" s="6" t="s">
        <v>13886</v>
      </c>
      <c r="R1392" s="6" t="s">
        <v>13887</v>
      </c>
      <c r="S1392" s="6">
        <v>180</v>
      </c>
      <c r="T1392" s="6" t="s">
        <v>13888</v>
      </c>
      <c r="U1392" s="6" t="s">
        <v>38</v>
      </c>
      <c r="V1392" s="6" t="s">
        <v>585</v>
      </c>
      <c r="W1392" s="7">
        <v>13000000</v>
      </c>
      <c r="X1392" s="6">
        <v>2011</v>
      </c>
      <c r="Y1392" s="6">
        <v>164</v>
      </c>
      <c r="Z1392" s="6">
        <v>4.3</v>
      </c>
      <c r="AA1392" s="6">
        <v>2.35</v>
      </c>
      <c r="AB1392" s="6">
        <v>0</v>
      </c>
      <c r="AC1392" s="7">
        <f>Table13[[#This Row],[gross]]-Table13[[#This Row],[budget]]</f>
        <v>-12698695</v>
      </c>
    </row>
    <row r="1393" spans="1:29" ht="12.75">
      <c r="A1393" s="6" t="s">
        <v>28</v>
      </c>
      <c r="B1393" s="6" t="s">
        <v>14735</v>
      </c>
      <c r="C1393" s="6">
        <v>81</v>
      </c>
      <c r="D1393" s="6">
        <v>97</v>
      </c>
      <c r="E1393" s="6">
        <v>21</v>
      </c>
      <c r="F1393" s="6">
        <v>499</v>
      </c>
      <c r="G1393" s="6" t="s">
        <v>9037</v>
      </c>
      <c r="H1393" s="6">
        <v>17000</v>
      </c>
      <c r="I1393" s="7">
        <v>11043445</v>
      </c>
      <c r="J1393" s="6" t="s">
        <v>1415</v>
      </c>
      <c r="K1393" s="6" t="s">
        <v>557</v>
      </c>
      <c r="L1393" s="6" t="s">
        <v>14736</v>
      </c>
      <c r="M1393" s="6">
        <v>27689</v>
      </c>
      <c r="N1393" s="6">
        <v>20312</v>
      </c>
      <c r="O1393" s="6" t="s">
        <v>12640</v>
      </c>
      <c r="P1393" s="6">
        <v>0</v>
      </c>
      <c r="Q1393" s="6" t="s">
        <v>14737</v>
      </c>
      <c r="R1393" s="6" t="s">
        <v>14738</v>
      </c>
      <c r="S1393" s="6">
        <v>74</v>
      </c>
      <c r="T1393" s="6" t="s">
        <v>37</v>
      </c>
      <c r="U1393" s="6" t="s">
        <v>38</v>
      </c>
      <c r="V1393" s="6" t="s">
        <v>39</v>
      </c>
      <c r="W1393" s="7">
        <v>10000000</v>
      </c>
      <c r="X1393" s="6">
        <v>2007</v>
      </c>
      <c r="Y1393" s="6">
        <v>1000</v>
      </c>
      <c r="Z1393" s="6">
        <v>6.5</v>
      </c>
      <c r="AA1393" s="6">
        <v>2.35</v>
      </c>
      <c r="AB1393" s="6">
        <v>1000</v>
      </c>
      <c r="AC1393" s="7">
        <f>Table13[[#This Row],[gross]]-Table13[[#This Row],[budget]]</f>
        <v>1043445</v>
      </c>
    </row>
    <row r="1394" spans="1:29" ht="12.75">
      <c r="A1394" s="6" t="s">
        <v>28</v>
      </c>
      <c r="B1394" s="6" t="s">
        <v>4408</v>
      </c>
      <c r="C1394" s="6">
        <v>140</v>
      </c>
      <c r="D1394" s="6">
        <v>156</v>
      </c>
      <c r="E1394" s="6">
        <v>892</v>
      </c>
      <c r="F1394" s="6">
        <v>102</v>
      </c>
      <c r="G1394" s="6" t="s">
        <v>4409</v>
      </c>
      <c r="H1394" s="6">
        <v>26000</v>
      </c>
      <c r="I1394" s="7">
        <v>4535117</v>
      </c>
      <c r="J1394" s="6" t="s">
        <v>1930</v>
      </c>
      <c r="K1394" s="6" t="s">
        <v>335</v>
      </c>
      <c r="L1394" s="6" t="s">
        <v>4410</v>
      </c>
      <c r="M1394" s="6">
        <v>38398</v>
      </c>
      <c r="N1394" s="6">
        <v>26564</v>
      </c>
      <c r="O1394" s="6" t="s">
        <v>4411</v>
      </c>
      <c r="P1394" s="6">
        <v>3</v>
      </c>
      <c r="Q1394" s="6" t="s">
        <v>4412</v>
      </c>
      <c r="R1394" s="6" t="s">
        <v>4413</v>
      </c>
      <c r="S1394" s="6">
        <v>368</v>
      </c>
      <c r="T1394" s="6" t="s">
        <v>37</v>
      </c>
      <c r="U1394" s="6" t="s">
        <v>767</v>
      </c>
      <c r="V1394" s="6" t="s">
        <v>39</v>
      </c>
      <c r="W1394" s="7">
        <v>60000000</v>
      </c>
      <c r="X1394" s="6">
        <v>2007</v>
      </c>
      <c r="Y1394" s="6">
        <v>368</v>
      </c>
      <c r="Z1394" s="6">
        <v>3.8</v>
      </c>
      <c r="AA1394" s="6">
        <v>2.35</v>
      </c>
      <c r="AB1394" s="6">
        <v>0</v>
      </c>
      <c r="AC1394" s="7">
        <f>Table13[[#This Row],[gross]]-Table13[[#This Row],[budget]]</f>
        <v>-55464883</v>
      </c>
    </row>
    <row r="1395" spans="1:29" ht="12.75">
      <c r="A1395" s="6" t="s">
        <v>747</v>
      </c>
      <c r="B1395" s="6" t="s">
        <v>20325</v>
      </c>
      <c r="C1395" s="6">
        <v>107</v>
      </c>
      <c r="D1395" s="6">
        <v>100</v>
      </c>
      <c r="E1395" s="6">
        <v>90</v>
      </c>
      <c r="F1395" s="6">
        <v>65</v>
      </c>
      <c r="G1395" s="6" t="s">
        <v>20326</v>
      </c>
      <c r="H1395" s="6">
        <v>168</v>
      </c>
      <c r="I1395" s="7">
        <v>1134049</v>
      </c>
      <c r="J1395" s="6" t="s">
        <v>20327</v>
      </c>
      <c r="K1395" s="6" t="s">
        <v>20328</v>
      </c>
      <c r="L1395" s="6" t="s">
        <v>20329</v>
      </c>
      <c r="M1395" s="6">
        <v>5475</v>
      </c>
      <c r="N1395" s="6">
        <v>408</v>
      </c>
      <c r="O1395" s="6" t="s">
        <v>20330</v>
      </c>
      <c r="P1395" s="6">
        <v>0</v>
      </c>
      <c r="Q1395" s="6" t="s">
        <v>20331</v>
      </c>
      <c r="R1395" s="6" t="s">
        <v>20332</v>
      </c>
      <c r="S1395" s="6">
        <v>44</v>
      </c>
      <c r="T1395" s="6" t="s">
        <v>37</v>
      </c>
      <c r="U1395" s="6" t="s">
        <v>56</v>
      </c>
      <c r="V1395" s="6" t="s">
        <v>95</v>
      </c>
      <c r="W1395" s="7">
        <v>2000000</v>
      </c>
      <c r="X1395" s="6">
        <v>2007</v>
      </c>
      <c r="Y1395" s="6">
        <v>142</v>
      </c>
      <c r="Z1395" s="6">
        <v>8.1</v>
      </c>
      <c r="AA1395" s="6">
        <v>1.85</v>
      </c>
      <c r="AB1395" s="6">
        <v>0</v>
      </c>
      <c r="AC1395" s="7">
        <f>Table13[[#This Row],[gross]]-Table13[[#This Row],[budget]]</f>
        <v>-865951</v>
      </c>
    </row>
    <row r="1396" spans="1:29" ht="12.75">
      <c r="A1396" s="6" t="s">
        <v>28</v>
      </c>
      <c r="B1396" s="6" t="s">
        <v>5349</v>
      </c>
      <c r="C1396" s="6">
        <v>360</v>
      </c>
      <c r="D1396" s="6">
        <v>109</v>
      </c>
      <c r="E1396" s="6">
        <v>487</v>
      </c>
      <c r="F1396" s="6">
        <v>3000</v>
      </c>
      <c r="G1396" s="6" t="s">
        <v>300</v>
      </c>
      <c r="H1396" s="6">
        <v>20000</v>
      </c>
      <c r="I1396" s="7">
        <v>37553932</v>
      </c>
      <c r="J1396" s="6" t="s">
        <v>2813</v>
      </c>
      <c r="K1396" s="6" t="s">
        <v>4365</v>
      </c>
      <c r="L1396" s="6" t="s">
        <v>7419</v>
      </c>
      <c r="M1396" s="6">
        <v>304318</v>
      </c>
      <c r="N1396" s="6">
        <v>34011</v>
      </c>
      <c r="O1396" s="6" t="s">
        <v>723</v>
      </c>
      <c r="P1396" s="6">
        <v>2</v>
      </c>
      <c r="Q1396" s="6" t="s">
        <v>7420</v>
      </c>
      <c r="R1396" s="6" t="s">
        <v>7421</v>
      </c>
      <c r="S1396" s="6">
        <v>463</v>
      </c>
      <c r="T1396" s="6" t="s">
        <v>37</v>
      </c>
      <c r="U1396" s="6" t="s">
        <v>38</v>
      </c>
      <c r="V1396" s="6" t="s">
        <v>39</v>
      </c>
      <c r="W1396" s="7">
        <v>40000000</v>
      </c>
      <c r="X1396" s="6">
        <v>2011</v>
      </c>
      <c r="Y1396" s="6">
        <v>10000</v>
      </c>
      <c r="Z1396" s="6">
        <v>6.7</v>
      </c>
      <c r="AA1396" s="6">
        <v>2.35</v>
      </c>
      <c r="AB1396" s="6">
        <v>52000</v>
      </c>
      <c r="AC1396" s="7">
        <f>Table13[[#This Row],[gross]]-Table13[[#This Row],[budget]]</f>
        <v>-2446068</v>
      </c>
    </row>
    <row r="1397" spans="1:29" ht="12.75">
      <c r="A1397" s="6" t="s">
        <v>28</v>
      </c>
      <c r="B1397" s="6" t="s">
        <v>7484</v>
      </c>
      <c r="C1397" s="6">
        <v>28</v>
      </c>
      <c r="D1397" s="6">
        <v>95</v>
      </c>
      <c r="E1397" s="6">
        <v>48</v>
      </c>
      <c r="F1397" s="6">
        <v>826</v>
      </c>
      <c r="G1397" s="6" t="s">
        <v>5969</v>
      </c>
      <c r="H1397" s="6">
        <v>1000</v>
      </c>
      <c r="I1397" s="7">
        <v>14003141</v>
      </c>
      <c r="J1397" s="6" t="s">
        <v>2125</v>
      </c>
      <c r="K1397" s="6" t="s">
        <v>2119</v>
      </c>
      <c r="L1397" s="6" t="s">
        <v>16555</v>
      </c>
      <c r="M1397" s="6">
        <v>4598</v>
      </c>
      <c r="N1397" s="6">
        <v>4837</v>
      </c>
      <c r="O1397" s="6" t="s">
        <v>6382</v>
      </c>
      <c r="P1397" s="6">
        <v>1</v>
      </c>
      <c r="Q1397" s="6" t="s">
        <v>16556</v>
      </c>
      <c r="R1397" s="6" t="s">
        <v>16557</v>
      </c>
      <c r="S1397" s="6">
        <v>29</v>
      </c>
      <c r="T1397" s="6" t="s">
        <v>37</v>
      </c>
      <c r="U1397" s="6" t="s">
        <v>38</v>
      </c>
      <c r="V1397" s="6" t="s">
        <v>585</v>
      </c>
      <c r="W1397" s="7">
        <v>7000000</v>
      </c>
      <c r="X1397" s="6">
        <v>1999</v>
      </c>
      <c r="Y1397" s="6">
        <v>865</v>
      </c>
      <c r="Z1397" s="6">
        <v>6.1</v>
      </c>
      <c r="AA1397" s="6">
        <v>2.35</v>
      </c>
      <c r="AB1397" s="6">
        <v>375</v>
      </c>
      <c r="AC1397" s="7">
        <f>Table13[[#This Row],[gross]]-Table13[[#This Row],[budget]]</f>
        <v>7003141</v>
      </c>
    </row>
    <row r="1398" spans="1:29" ht="12.75">
      <c r="A1398" s="6" t="s">
        <v>28</v>
      </c>
      <c r="B1398" s="6" t="s">
        <v>5743</v>
      </c>
      <c r="C1398" s="6">
        <v>226</v>
      </c>
      <c r="D1398" s="6">
        <v>139</v>
      </c>
      <c r="E1398" s="6">
        <v>777</v>
      </c>
      <c r="F1398" s="6">
        <v>58</v>
      </c>
      <c r="G1398" s="6" t="s">
        <v>16819</v>
      </c>
      <c r="H1398" s="6">
        <v>131</v>
      </c>
      <c r="I1398" s="7">
        <v>6857096</v>
      </c>
      <c r="J1398" s="6" t="s">
        <v>16820</v>
      </c>
      <c r="K1398" s="6" t="s">
        <v>15331</v>
      </c>
      <c r="L1398" s="6" t="s">
        <v>16821</v>
      </c>
      <c r="M1398" s="6">
        <v>80429</v>
      </c>
      <c r="N1398" s="6">
        <v>343</v>
      </c>
      <c r="O1398" s="6" t="s">
        <v>16822</v>
      </c>
      <c r="P1398" s="6">
        <v>0</v>
      </c>
      <c r="Q1398" s="6" t="s">
        <v>16823</v>
      </c>
      <c r="R1398" s="6" t="s">
        <v>16824</v>
      </c>
      <c r="S1398" s="6">
        <v>156</v>
      </c>
      <c r="T1398" s="6" t="s">
        <v>1464</v>
      </c>
      <c r="U1398" s="6" t="s">
        <v>268</v>
      </c>
      <c r="V1398" s="6" t="s">
        <v>585</v>
      </c>
      <c r="W1398" s="7">
        <v>6800000</v>
      </c>
      <c r="X1398" s="6">
        <v>2010</v>
      </c>
      <c r="Y1398" s="6">
        <v>66</v>
      </c>
      <c r="Z1398" s="6">
        <v>8.1999999999999993</v>
      </c>
      <c r="AA1398" s="6">
        <v>1.85</v>
      </c>
      <c r="AB1398" s="6">
        <v>37000</v>
      </c>
      <c r="AC1398" s="7">
        <f>Table13[[#This Row],[gross]]-Table13[[#This Row],[budget]]</f>
        <v>57096</v>
      </c>
    </row>
    <row r="1399" spans="1:29" ht="12.75">
      <c r="A1399" s="6" t="s">
        <v>28</v>
      </c>
      <c r="B1399" s="6" t="s">
        <v>57</v>
      </c>
      <c r="C1399" s="6">
        <v>642</v>
      </c>
      <c r="D1399" s="6">
        <v>148</v>
      </c>
      <c r="E1399" s="6">
        <v>22000</v>
      </c>
      <c r="F1399" s="6">
        <v>23000</v>
      </c>
      <c r="G1399" s="6" t="s">
        <v>60</v>
      </c>
      <c r="H1399" s="6">
        <v>29000</v>
      </c>
      <c r="I1399" s="7">
        <v>292568851</v>
      </c>
      <c r="J1399" s="6" t="s">
        <v>227</v>
      </c>
      <c r="K1399" s="6" t="s">
        <v>215</v>
      </c>
      <c r="L1399" s="6" t="s">
        <v>665</v>
      </c>
      <c r="M1399" s="6">
        <v>1468200</v>
      </c>
      <c r="N1399" s="6">
        <v>81115</v>
      </c>
      <c r="O1399" s="6" t="s">
        <v>62</v>
      </c>
      <c r="P1399" s="6">
        <v>0</v>
      </c>
      <c r="Q1399" s="6" t="s">
        <v>666</v>
      </c>
      <c r="R1399" s="6" t="s">
        <v>667</v>
      </c>
      <c r="S1399" s="6">
        <v>2803</v>
      </c>
      <c r="T1399" s="6" t="s">
        <v>37</v>
      </c>
      <c r="U1399" s="6" t="s">
        <v>38</v>
      </c>
      <c r="V1399" s="6" t="s">
        <v>39</v>
      </c>
      <c r="W1399" s="7">
        <v>160000000</v>
      </c>
      <c r="X1399" s="6">
        <v>2010</v>
      </c>
      <c r="Y1399" s="6">
        <v>27000</v>
      </c>
      <c r="Z1399" s="6">
        <v>8.8000000000000007</v>
      </c>
      <c r="AA1399" s="6">
        <v>2.35</v>
      </c>
      <c r="AB1399" s="6">
        <v>175000</v>
      </c>
      <c r="AC1399" s="7">
        <f>Table13[[#This Row],[gross]]-Table13[[#This Row],[budget]]</f>
        <v>132568851</v>
      </c>
    </row>
    <row r="1400" spans="1:29" ht="12.75">
      <c r="A1400" s="6" t="s">
        <v>28</v>
      </c>
      <c r="B1400" s="6" t="s">
        <v>21117</v>
      </c>
      <c r="C1400" s="6">
        <v>60</v>
      </c>
      <c r="D1400" s="6">
        <v>94</v>
      </c>
      <c r="E1400" s="6">
        <v>87</v>
      </c>
      <c r="F1400" s="6">
        <v>37</v>
      </c>
      <c r="G1400" s="6" t="s">
        <v>21118</v>
      </c>
      <c r="H1400" s="6">
        <v>87</v>
      </c>
      <c r="I1400" s="7">
        <v>36830</v>
      </c>
      <c r="J1400" s="6" t="s">
        <v>21119</v>
      </c>
      <c r="K1400" s="6" t="s">
        <v>21117</v>
      </c>
      <c r="L1400" s="6" t="s">
        <v>21120</v>
      </c>
      <c r="M1400" s="6">
        <v>3291</v>
      </c>
      <c r="N1400" s="6">
        <v>256</v>
      </c>
      <c r="O1400" s="6" t="s">
        <v>21121</v>
      </c>
      <c r="P1400" s="6">
        <v>0</v>
      </c>
      <c r="Q1400" s="6" t="s">
        <v>21122</v>
      </c>
      <c r="R1400" s="6" t="s">
        <v>21123</v>
      </c>
      <c r="S1400" s="6">
        <v>63</v>
      </c>
      <c r="T1400" s="6" t="s">
        <v>37</v>
      </c>
      <c r="U1400" s="6" t="s">
        <v>56</v>
      </c>
      <c r="V1400" s="6" t="s">
        <v>39</v>
      </c>
      <c r="W1400" s="7">
        <v>1400000</v>
      </c>
      <c r="X1400" s="6">
        <v>2004</v>
      </c>
      <c r="Y1400" s="6">
        <v>70</v>
      </c>
      <c r="Z1400" s="6">
        <v>6.6</v>
      </c>
      <c r="AA1400" s="6">
        <v>1.85</v>
      </c>
      <c r="AB1400" s="6">
        <v>400</v>
      </c>
      <c r="AC1400" s="7">
        <f>Table13[[#This Row],[gross]]-Table13[[#This Row],[budget]]</f>
        <v>-1363170</v>
      </c>
    </row>
    <row r="1401" spans="1:29" ht="12.75">
      <c r="A1401" s="6" t="s">
        <v>28</v>
      </c>
      <c r="B1401" s="6" t="s">
        <v>428</v>
      </c>
      <c r="C1401" s="6">
        <v>185</v>
      </c>
      <c r="D1401" s="6">
        <v>154</v>
      </c>
      <c r="E1401" s="6">
        <v>776</v>
      </c>
      <c r="F1401" s="6">
        <v>933</v>
      </c>
      <c r="G1401" s="6" t="s">
        <v>1522</v>
      </c>
      <c r="H1401" s="6">
        <v>10000</v>
      </c>
      <c r="I1401" s="7">
        <v>306124059</v>
      </c>
      <c r="J1401" s="6" t="s">
        <v>73</v>
      </c>
      <c r="K1401" s="6" t="s">
        <v>166</v>
      </c>
      <c r="L1401" s="6" t="s">
        <v>2981</v>
      </c>
      <c r="M1401" s="6">
        <v>430055</v>
      </c>
      <c r="N1401" s="6">
        <v>16785</v>
      </c>
      <c r="O1401" s="6" t="s">
        <v>2982</v>
      </c>
      <c r="P1401" s="6">
        <v>0</v>
      </c>
      <c r="Q1401" s="6" t="s">
        <v>2983</v>
      </c>
      <c r="R1401" s="6" t="s">
        <v>2984</v>
      </c>
      <c r="S1401" s="6">
        <v>856</v>
      </c>
      <c r="T1401" s="6" t="s">
        <v>37</v>
      </c>
      <c r="U1401" s="6" t="s">
        <v>38</v>
      </c>
      <c r="V1401" s="6" t="s">
        <v>39</v>
      </c>
      <c r="W1401" s="7">
        <v>75000000</v>
      </c>
      <c r="X1401" s="6">
        <v>1996</v>
      </c>
      <c r="Y1401" s="6">
        <v>2000</v>
      </c>
      <c r="Z1401" s="6">
        <v>6.9</v>
      </c>
      <c r="AA1401" s="6">
        <v>2.35</v>
      </c>
      <c r="AB1401" s="6">
        <v>16000</v>
      </c>
      <c r="AC1401" s="7">
        <f>Table13[[#This Row],[gross]]-Table13[[#This Row],[budget]]</f>
        <v>231124059</v>
      </c>
    </row>
    <row r="1402" spans="1:29" ht="12.75">
      <c r="A1402" s="6" t="s">
        <v>28</v>
      </c>
      <c r="B1402" s="6" t="s">
        <v>428</v>
      </c>
      <c r="C1402" s="6">
        <v>286</v>
      </c>
      <c r="D1402" s="6">
        <v>120</v>
      </c>
      <c r="E1402" s="6">
        <v>776</v>
      </c>
      <c r="F1402" s="6">
        <v>535</v>
      </c>
      <c r="G1402" s="6" t="s">
        <v>633</v>
      </c>
      <c r="H1402" s="6">
        <v>890</v>
      </c>
      <c r="I1402" s="7">
        <v>102315545</v>
      </c>
      <c r="J1402" s="6" t="s">
        <v>73</v>
      </c>
      <c r="K1402" s="6" t="s">
        <v>634</v>
      </c>
      <c r="L1402" s="6" t="s">
        <v>635</v>
      </c>
      <c r="M1402" s="6">
        <v>58137</v>
      </c>
      <c r="N1402" s="6">
        <v>3233</v>
      </c>
      <c r="O1402" s="6" t="s">
        <v>636</v>
      </c>
      <c r="P1402" s="6">
        <v>0</v>
      </c>
      <c r="Q1402" s="6" t="s">
        <v>637</v>
      </c>
      <c r="R1402" s="6" t="s">
        <v>638</v>
      </c>
      <c r="S1402" s="6">
        <v>520</v>
      </c>
      <c r="T1402" s="6" t="s">
        <v>37</v>
      </c>
      <c r="U1402" s="6" t="s">
        <v>38</v>
      </c>
      <c r="V1402" s="6" t="s">
        <v>39</v>
      </c>
      <c r="W1402" s="7">
        <v>165000000</v>
      </c>
      <c r="X1402" s="6">
        <v>2016</v>
      </c>
      <c r="Y1402" s="6">
        <v>812</v>
      </c>
      <c r="Z1402" s="6">
        <v>5.5</v>
      </c>
      <c r="AA1402" s="6">
        <v>2.35</v>
      </c>
      <c r="AB1402" s="6">
        <v>67000</v>
      </c>
      <c r="AC1402" s="7">
        <f>Table13[[#This Row],[gross]]-Table13[[#This Row],[budget]]</f>
        <v>-62684455</v>
      </c>
    </row>
    <row r="1403" spans="1:29" ht="12.75">
      <c r="A1403" s="6" t="s">
        <v>28</v>
      </c>
      <c r="B1403" s="6" t="s">
        <v>389</v>
      </c>
      <c r="C1403" s="6">
        <v>470</v>
      </c>
      <c r="D1403" s="6">
        <v>122</v>
      </c>
      <c r="E1403" s="6">
        <v>14000</v>
      </c>
      <c r="F1403" s="6">
        <v>1000</v>
      </c>
      <c r="G1403" s="6" t="s">
        <v>390</v>
      </c>
      <c r="H1403" s="6">
        <v>11000</v>
      </c>
      <c r="I1403" s="7">
        <v>317011114</v>
      </c>
      <c r="J1403" s="6" t="s">
        <v>42</v>
      </c>
      <c r="K1403" s="6" t="s">
        <v>391</v>
      </c>
      <c r="L1403" s="6" t="s">
        <v>392</v>
      </c>
      <c r="M1403" s="6">
        <v>333847</v>
      </c>
      <c r="N1403" s="6">
        <v>14959</v>
      </c>
      <c r="O1403" s="6" t="s">
        <v>393</v>
      </c>
      <c r="P1403" s="6">
        <v>2</v>
      </c>
      <c r="Q1403" s="6" t="s">
        <v>394</v>
      </c>
      <c r="R1403" s="6" t="s">
        <v>395</v>
      </c>
      <c r="S1403" s="6">
        <v>2054</v>
      </c>
      <c r="T1403" s="6" t="s">
        <v>37</v>
      </c>
      <c r="U1403" s="6" t="s">
        <v>38</v>
      </c>
      <c r="V1403" s="6" t="s">
        <v>39</v>
      </c>
      <c r="W1403" s="7">
        <v>185000000</v>
      </c>
      <c r="X1403" s="6">
        <v>2008</v>
      </c>
      <c r="Y1403" s="6">
        <v>1000</v>
      </c>
      <c r="Z1403" s="6">
        <v>6.2</v>
      </c>
      <c r="AA1403" s="6">
        <v>2.35</v>
      </c>
      <c r="AB1403" s="6">
        <v>5000</v>
      </c>
      <c r="AC1403" s="7">
        <f>Table13[[#This Row],[gross]]-Table13[[#This Row],[budget]]</f>
        <v>132011114</v>
      </c>
    </row>
    <row r="1404" spans="1:29" ht="12.75">
      <c r="A1404" s="6" t="s">
        <v>28</v>
      </c>
      <c r="B1404" s="6" t="s">
        <v>389</v>
      </c>
      <c r="C1404" s="6">
        <v>149</v>
      </c>
      <c r="D1404" s="6">
        <v>127</v>
      </c>
      <c r="E1404" s="6">
        <v>14000</v>
      </c>
      <c r="F1404" s="6">
        <v>440</v>
      </c>
      <c r="G1404" s="6" t="s">
        <v>955</v>
      </c>
      <c r="H1404" s="6">
        <v>11000</v>
      </c>
      <c r="I1404" s="7">
        <v>197171806</v>
      </c>
      <c r="J1404" s="6" t="s">
        <v>42</v>
      </c>
      <c r="K1404" s="6" t="s">
        <v>391</v>
      </c>
      <c r="L1404" s="6" t="s">
        <v>5520</v>
      </c>
      <c r="M1404" s="6">
        <v>515306</v>
      </c>
      <c r="N1404" s="6">
        <v>12884</v>
      </c>
      <c r="O1404" s="6" t="s">
        <v>5521</v>
      </c>
      <c r="P1404" s="6">
        <v>5</v>
      </c>
      <c r="Q1404" s="6" t="s">
        <v>5522</v>
      </c>
      <c r="R1404" s="6" t="s">
        <v>5523</v>
      </c>
      <c r="S1404" s="6">
        <v>477</v>
      </c>
      <c r="T1404" s="6" t="s">
        <v>37</v>
      </c>
      <c r="U1404" s="6" t="s">
        <v>38</v>
      </c>
      <c r="V1404" s="6" t="s">
        <v>39</v>
      </c>
      <c r="W1404" s="7">
        <v>48000000</v>
      </c>
      <c r="X1404" s="6">
        <v>1989</v>
      </c>
      <c r="Y1404" s="6">
        <v>844</v>
      </c>
      <c r="Z1404" s="6">
        <v>8.3000000000000007</v>
      </c>
      <c r="AA1404" s="6">
        <v>2.35</v>
      </c>
      <c r="AB1404" s="6">
        <v>0</v>
      </c>
      <c r="AC1404" s="7">
        <f>Table13[[#This Row],[gross]]-Table13[[#This Row],[budget]]</f>
        <v>149171806</v>
      </c>
    </row>
    <row r="1405" spans="1:29" ht="12.75">
      <c r="A1405" s="6" t="s">
        <v>28</v>
      </c>
      <c r="B1405" s="6" t="s">
        <v>389</v>
      </c>
      <c r="C1405" s="6">
        <v>148</v>
      </c>
      <c r="D1405" s="6">
        <v>118</v>
      </c>
      <c r="E1405" s="6">
        <v>14000</v>
      </c>
      <c r="F1405" s="6">
        <v>237</v>
      </c>
      <c r="G1405" s="6" t="s">
        <v>8836</v>
      </c>
      <c r="H1405" s="6">
        <v>11000</v>
      </c>
      <c r="I1405" s="7">
        <v>179870271</v>
      </c>
      <c r="J1405" s="6" t="s">
        <v>127</v>
      </c>
      <c r="K1405" s="6" t="s">
        <v>391</v>
      </c>
      <c r="L1405" s="6" t="s">
        <v>8837</v>
      </c>
      <c r="M1405" s="6">
        <v>329969</v>
      </c>
      <c r="N1405" s="6">
        <v>11898</v>
      </c>
      <c r="O1405" s="6" t="s">
        <v>8322</v>
      </c>
      <c r="P1405" s="6">
        <v>2</v>
      </c>
      <c r="Q1405" s="6" t="s">
        <v>8838</v>
      </c>
      <c r="R1405" s="6" t="s">
        <v>8839</v>
      </c>
      <c r="S1405" s="6">
        <v>524</v>
      </c>
      <c r="T1405" s="6" t="s">
        <v>37</v>
      </c>
      <c r="U1405" s="6" t="s">
        <v>38</v>
      </c>
      <c r="V1405" s="6" t="s">
        <v>95</v>
      </c>
      <c r="W1405" s="7">
        <v>28000000</v>
      </c>
      <c r="X1405" s="6">
        <v>1984</v>
      </c>
      <c r="Y1405" s="6">
        <v>429</v>
      </c>
      <c r="Z1405" s="6">
        <v>7.6</v>
      </c>
      <c r="AA1405" s="6">
        <v>2.35</v>
      </c>
      <c r="AB1405" s="6">
        <v>0</v>
      </c>
      <c r="AC1405" s="7">
        <f>Table13[[#This Row],[gross]]-Table13[[#This Row],[budget]]</f>
        <v>151870271</v>
      </c>
    </row>
    <row r="1406" spans="1:29" ht="12.75">
      <c r="A1406" s="6" t="s">
        <v>28</v>
      </c>
      <c r="B1406" s="6" t="s">
        <v>18737</v>
      </c>
      <c r="C1406" s="6">
        <v>36</v>
      </c>
      <c r="D1406" s="6">
        <v>93</v>
      </c>
      <c r="E1406" s="6">
        <v>55</v>
      </c>
      <c r="F1406" s="6">
        <v>5</v>
      </c>
      <c r="G1406" s="6" t="s">
        <v>18738</v>
      </c>
      <c r="H1406" s="6">
        <v>223</v>
      </c>
      <c r="I1406" s="7">
        <v>4063</v>
      </c>
      <c r="J1406" s="6" t="s">
        <v>3277</v>
      </c>
      <c r="K1406" s="6" t="s">
        <v>18739</v>
      </c>
      <c r="L1406" s="6" t="s">
        <v>18740</v>
      </c>
      <c r="M1406" s="6">
        <v>2086</v>
      </c>
      <c r="N1406" s="6">
        <v>242</v>
      </c>
      <c r="O1406" s="6" t="s">
        <v>18741</v>
      </c>
      <c r="P1406" s="6">
        <v>3</v>
      </c>
      <c r="R1406" s="6" t="s">
        <v>18742</v>
      </c>
      <c r="S1406" s="6">
        <v>20</v>
      </c>
      <c r="T1406" s="6" t="s">
        <v>37</v>
      </c>
      <c r="U1406" s="6" t="s">
        <v>268</v>
      </c>
      <c r="V1406" s="6" t="s">
        <v>585</v>
      </c>
      <c r="W1406" s="7">
        <v>4000000</v>
      </c>
      <c r="X1406" s="6">
        <v>2012</v>
      </c>
      <c r="Y1406" s="6">
        <v>11</v>
      </c>
      <c r="Z1406" s="6">
        <v>5.2</v>
      </c>
      <c r="AA1406" s="6">
        <v>2.35</v>
      </c>
      <c r="AB1406" s="6">
        <v>657</v>
      </c>
      <c r="AC1406" s="7">
        <f>Table13[[#This Row],[gross]]-Table13[[#This Row],[budget]]</f>
        <v>-3995937</v>
      </c>
    </row>
    <row r="1407" spans="1:29" ht="12.75">
      <c r="A1407" s="6" t="s">
        <v>28</v>
      </c>
      <c r="B1407" s="6" t="s">
        <v>10161</v>
      </c>
      <c r="C1407" s="6">
        <v>129</v>
      </c>
      <c r="D1407" s="6">
        <v>118</v>
      </c>
      <c r="E1407" s="6">
        <v>41</v>
      </c>
      <c r="F1407" s="6">
        <v>442</v>
      </c>
      <c r="G1407" s="6" t="s">
        <v>3866</v>
      </c>
      <c r="H1407" s="6">
        <v>2000</v>
      </c>
      <c r="I1407" s="7">
        <v>1150403</v>
      </c>
      <c r="J1407" s="6" t="s">
        <v>1726</v>
      </c>
      <c r="K1407" s="6" t="s">
        <v>1212</v>
      </c>
      <c r="L1407" s="6" t="s">
        <v>13868</v>
      </c>
      <c r="M1407" s="6">
        <v>14143</v>
      </c>
      <c r="N1407" s="6">
        <v>3474</v>
      </c>
      <c r="O1407" s="6" t="s">
        <v>8062</v>
      </c>
      <c r="P1407" s="6">
        <v>4</v>
      </c>
      <c r="Q1407" s="6" t="s">
        <v>13869</v>
      </c>
      <c r="R1407" s="6" t="s">
        <v>13870</v>
      </c>
      <c r="S1407" s="6">
        <v>102</v>
      </c>
      <c r="T1407" s="6" t="s">
        <v>37</v>
      </c>
      <c r="U1407" s="6" t="s">
        <v>38</v>
      </c>
      <c r="V1407" s="6" t="s">
        <v>585</v>
      </c>
      <c r="W1407" s="7">
        <v>13000000</v>
      </c>
      <c r="X1407" s="6">
        <v>2006</v>
      </c>
      <c r="Y1407" s="6">
        <v>812</v>
      </c>
      <c r="Z1407" s="6">
        <v>7.1</v>
      </c>
      <c r="AA1407" s="6">
        <v>1.85</v>
      </c>
      <c r="AB1407" s="6">
        <v>0</v>
      </c>
      <c r="AC1407" s="7">
        <f>Table13[[#This Row],[gross]]-Table13[[#This Row],[budget]]</f>
        <v>-11849597</v>
      </c>
    </row>
    <row r="1408" spans="1:29" ht="12.75">
      <c r="A1408" s="6" t="s">
        <v>28</v>
      </c>
      <c r="B1408" s="6" t="s">
        <v>1764</v>
      </c>
      <c r="C1408" s="6">
        <v>486</v>
      </c>
      <c r="D1408" s="6">
        <v>153</v>
      </c>
      <c r="E1408" s="6">
        <v>16000</v>
      </c>
      <c r="F1408" s="6">
        <v>11000</v>
      </c>
      <c r="G1408" s="6" t="s">
        <v>340</v>
      </c>
      <c r="H1408" s="6">
        <v>13000</v>
      </c>
      <c r="I1408" s="7">
        <v>120523073</v>
      </c>
      <c r="J1408" s="6" t="s">
        <v>3322</v>
      </c>
      <c r="K1408" s="6" t="s">
        <v>458</v>
      </c>
      <c r="L1408" s="6" t="s">
        <v>3323</v>
      </c>
      <c r="M1408" s="6">
        <v>885175</v>
      </c>
      <c r="N1408" s="6">
        <v>36741</v>
      </c>
      <c r="O1408" s="6" t="s">
        <v>51</v>
      </c>
      <c r="P1408" s="6">
        <v>1</v>
      </c>
      <c r="Q1408" s="6" t="s">
        <v>3324</v>
      </c>
      <c r="R1408" s="6" t="s">
        <v>3325</v>
      </c>
      <c r="S1408" s="6">
        <v>1527</v>
      </c>
      <c r="T1408" s="6" t="s">
        <v>37</v>
      </c>
      <c r="U1408" s="6" t="s">
        <v>38</v>
      </c>
      <c r="V1408" s="6" t="s">
        <v>585</v>
      </c>
      <c r="W1408" s="7">
        <v>75000000</v>
      </c>
      <c r="X1408" s="6">
        <v>2009</v>
      </c>
      <c r="Y1408" s="6">
        <v>11000</v>
      </c>
      <c r="Z1408" s="6">
        <v>8.3000000000000007</v>
      </c>
      <c r="AA1408" s="6">
        <v>2.35</v>
      </c>
      <c r="AB1408" s="6">
        <v>42000</v>
      </c>
      <c r="AC1408" s="7">
        <f>Table13[[#This Row],[gross]]-Table13[[#This Row],[budget]]</f>
        <v>45523073</v>
      </c>
    </row>
    <row r="1409" spans="1:29" ht="12.75">
      <c r="A1409" s="6" t="s">
        <v>28</v>
      </c>
      <c r="B1409" s="6" t="s">
        <v>7076</v>
      </c>
      <c r="C1409" s="6">
        <v>401</v>
      </c>
      <c r="D1409" s="6">
        <v>148</v>
      </c>
      <c r="E1409" s="6">
        <v>0</v>
      </c>
      <c r="F1409" s="6">
        <v>175</v>
      </c>
      <c r="G1409" s="6" t="s">
        <v>11288</v>
      </c>
      <c r="H1409" s="6">
        <v>204</v>
      </c>
      <c r="I1409" s="7">
        <v>8093318</v>
      </c>
      <c r="J1409" s="6" t="s">
        <v>11289</v>
      </c>
      <c r="K1409" s="6" t="s">
        <v>11290</v>
      </c>
      <c r="L1409" s="6" t="s">
        <v>11291</v>
      </c>
      <c r="M1409" s="6">
        <v>61935</v>
      </c>
      <c r="N1409" s="6">
        <v>707</v>
      </c>
      <c r="O1409" s="6" t="s">
        <v>11292</v>
      </c>
      <c r="P1409" s="6">
        <v>0</v>
      </c>
      <c r="Q1409" s="6" t="s">
        <v>11293</v>
      </c>
      <c r="R1409" s="6" t="s">
        <v>11294</v>
      </c>
      <c r="S1409" s="6">
        <v>242</v>
      </c>
      <c r="T1409" s="6" t="s">
        <v>37</v>
      </c>
      <c r="U1409" s="6" t="s">
        <v>38</v>
      </c>
      <c r="V1409" s="6" t="s">
        <v>585</v>
      </c>
      <c r="W1409" s="7">
        <v>20000000</v>
      </c>
      <c r="X1409" s="6">
        <v>2014</v>
      </c>
      <c r="Y1409" s="6">
        <v>178</v>
      </c>
      <c r="Z1409" s="6">
        <v>6.7</v>
      </c>
      <c r="AA1409" s="6">
        <v>1.85</v>
      </c>
      <c r="AB1409" s="6">
        <v>18000</v>
      </c>
      <c r="AC1409" s="7">
        <f>Table13[[#This Row],[gross]]-Table13[[#This Row],[budget]]</f>
        <v>-11906682</v>
      </c>
    </row>
    <row r="1410" spans="1:29" ht="12.75">
      <c r="A1410" s="6" t="s">
        <v>28</v>
      </c>
      <c r="B1410" s="6" t="s">
        <v>4392</v>
      </c>
      <c r="C1410" s="6">
        <v>161</v>
      </c>
      <c r="D1410" s="6">
        <v>106</v>
      </c>
      <c r="E1410" s="6">
        <v>34</v>
      </c>
      <c r="F1410" s="6">
        <v>466</v>
      </c>
      <c r="G1410" s="6" t="s">
        <v>160</v>
      </c>
      <c r="H1410" s="6">
        <v>3000</v>
      </c>
      <c r="I1410" s="7">
        <v>17281832</v>
      </c>
      <c r="J1410" s="6" t="s">
        <v>200</v>
      </c>
      <c r="K1410" s="6" t="s">
        <v>500</v>
      </c>
      <c r="L1410" s="6" t="s">
        <v>4393</v>
      </c>
      <c r="M1410" s="6">
        <v>60232</v>
      </c>
      <c r="N1410" s="6">
        <v>5329</v>
      </c>
      <c r="O1410" s="6" t="s">
        <v>4394</v>
      </c>
      <c r="P1410" s="6">
        <v>3</v>
      </c>
      <c r="Q1410" s="6" t="s">
        <v>4395</v>
      </c>
      <c r="R1410" s="6" t="s">
        <v>4396</v>
      </c>
      <c r="S1410" s="6">
        <v>110</v>
      </c>
      <c r="T1410" s="6" t="s">
        <v>37</v>
      </c>
      <c r="U1410" s="6" t="s">
        <v>767</v>
      </c>
      <c r="V1410" s="6" t="s">
        <v>95</v>
      </c>
      <c r="W1410" s="7">
        <v>60000000</v>
      </c>
      <c r="X1410" s="6">
        <v>2008</v>
      </c>
      <c r="Y1410" s="6">
        <v>1000</v>
      </c>
      <c r="Z1410" s="6">
        <v>6.1</v>
      </c>
      <c r="AA1410" s="6">
        <v>2.35</v>
      </c>
      <c r="AB1410" s="6">
        <v>0</v>
      </c>
      <c r="AC1410" s="7">
        <f>Table13[[#This Row],[gross]]-Table13[[#This Row],[budget]]</f>
        <v>-42718168</v>
      </c>
    </row>
    <row r="1411" spans="1:29" ht="12.75">
      <c r="A1411" s="6" t="s">
        <v>747</v>
      </c>
      <c r="B1411" s="6" t="s">
        <v>17918</v>
      </c>
      <c r="C1411" s="6">
        <v>123</v>
      </c>
      <c r="D1411" s="6">
        <v>89</v>
      </c>
      <c r="E1411" s="6">
        <v>13</v>
      </c>
      <c r="F1411" s="6">
        <v>218</v>
      </c>
      <c r="G1411" s="6" t="s">
        <v>19893</v>
      </c>
      <c r="H1411" s="6">
        <v>373</v>
      </c>
      <c r="I1411" s="7">
        <v>653621</v>
      </c>
      <c r="J1411" s="6" t="s">
        <v>20337</v>
      </c>
      <c r="K1411" s="6" t="s">
        <v>17145</v>
      </c>
      <c r="L1411" s="6" t="s">
        <v>20338</v>
      </c>
      <c r="M1411" s="6">
        <v>5615</v>
      </c>
      <c r="N1411" s="6">
        <v>1136</v>
      </c>
      <c r="O1411" s="6" t="s">
        <v>20339</v>
      </c>
      <c r="P1411" s="6">
        <v>0</v>
      </c>
      <c r="Q1411" s="6" t="s">
        <v>20340</v>
      </c>
      <c r="R1411" s="6" t="s">
        <v>20341</v>
      </c>
      <c r="S1411" s="6">
        <v>64</v>
      </c>
      <c r="T1411" s="6" t="s">
        <v>37</v>
      </c>
      <c r="U1411" s="6" t="s">
        <v>38</v>
      </c>
      <c r="V1411" s="6" t="s">
        <v>6723</v>
      </c>
      <c r="W1411" s="7">
        <v>2000000</v>
      </c>
      <c r="X1411" s="6">
        <v>2005</v>
      </c>
      <c r="Y1411" s="6">
        <v>334</v>
      </c>
      <c r="Z1411" s="6">
        <v>6.8</v>
      </c>
      <c r="AA1411" s="6">
        <v>1.85</v>
      </c>
      <c r="AB1411" s="6">
        <v>592</v>
      </c>
      <c r="AC1411" s="7">
        <f>Table13[[#This Row],[gross]]-Table13[[#This Row],[budget]]</f>
        <v>-1346379</v>
      </c>
    </row>
    <row r="1412" spans="1:29" ht="12.75">
      <c r="A1412" s="6" t="s">
        <v>28</v>
      </c>
      <c r="B1412" s="6" t="s">
        <v>7113</v>
      </c>
      <c r="C1412" s="6">
        <v>535</v>
      </c>
      <c r="D1412" s="6">
        <v>104</v>
      </c>
      <c r="E1412" s="6">
        <v>1000</v>
      </c>
      <c r="F1412" s="6">
        <v>272</v>
      </c>
      <c r="G1412" s="6" t="s">
        <v>6966</v>
      </c>
      <c r="H1412" s="6">
        <v>3000</v>
      </c>
      <c r="I1412" s="7">
        <v>13214255</v>
      </c>
      <c r="J1412" s="6" t="s">
        <v>6199</v>
      </c>
      <c r="K1412" s="6" t="s">
        <v>723</v>
      </c>
      <c r="L1412" s="6" t="s">
        <v>14647</v>
      </c>
      <c r="M1412" s="6">
        <v>96233</v>
      </c>
      <c r="N1412" s="6">
        <v>4082</v>
      </c>
      <c r="O1412" s="6" t="s">
        <v>14648</v>
      </c>
      <c r="P1412" s="6">
        <v>1</v>
      </c>
      <c r="Q1412" s="6" t="s">
        <v>14649</v>
      </c>
      <c r="R1412" s="6" t="s">
        <v>14650</v>
      </c>
      <c r="S1412" s="6">
        <v>313</v>
      </c>
      <c r="T1412" s="6" t="s">
        <v>37</v>
      </c>
      <c r="U1412" s="6" t="s">
        <v>38</v>
      </c>
      <c r="V1412" s="6" t="s">
        <v>585</v>
      </c>
      <c r="W1412" s="7">
        <v>11000000</v>
      </c>
      <c r="X1412" s="6">
        <v>2013</v>
      </c>
      <c r="Y1412" s="6">
        <v>275</v>
      </c>
      <c r="Z1412" s="6">
        <v>7.4</v>
      </c>
      <c r="AA1412" s="6">
        <v>1.85</v>
      </c>
      <c r="AB1412" s="6">
        <v>26000</v>
      </c>
      <c r="AC1412" s="7">
        <f>Table13[[#This Row],[gross]]-Table13[[#This Row],[budget]]</f>
        <v>2214255</v>
      </c>
    </row>
    <row r="1413" spans="1:29" ht="12.75">
      <c r="A1413" s="6" t="s">
        <v>28</v>
      </c>
      <c r="B1413" s="6" t="s">
        <v>5076</v>
      </c>
      <c r="C1413" s="6">
        <v>230</v>
      </c>
      <c r="D1413" s="6">
        <v>129</v>
      </c>
      <c r="E1413" s="6">
        <v>0</v>
      </c>
      <c r="F1413" s="6">
        <v>277</v>
      </c>
      <c r="G1413" s="6" t="s">
        <v>5077</v>
      </c>
      <c r="H1413" s="6">
        <v>18000</v>
      </c>
      <c r="I1413" s="7">
        <v>88504640</v>
      </c>
      <c r="J1413" s="6" t="s">
        <v>2142</v>
      </c>
      <c r="K1413" s="6" t="s">
        <v>1727</v>
      </c>
      <c r="L1413" s="6" t="s">
        <v>5078</v>
      </c>
      <c r="M1413" s="6">
        <v>273108</v>
      </c>
      <c r="N1413" s="6">
        <v>19148</v>
      </c>
      <c r="O1413" s="6" t="s">
        <v>3389</v>
      </c>
      <c r="P1413" s="6">
        <v>2</v>
      </c>
      <c r="Q1413" s="6" t="s">
        <v>5079</v>
      </c>
      <c r="R1413" s="6" t="s">
        <v>5080</v>
      </c>
      <c r="S1413" s="6">
        <v>646</v>
      </c>
      <c r="T1413" s="6" t="s">
        <v>37</v>
      </c>
      <c r="U1413" s="6" t="s">
        <v>38</v>
      </c>
      <c r="V1413" s="6" t="s">
        <v>585</v>
      </c>
      <c r="W1413" s="7">
        <v>45000000</v>
      </c>
      <c r="X1413" s="6">
        <v>2006</v>
      </c>
      <c r="Y1413" s="6">
        <v>412</v>
      </c>
      <c r="Z1413" s="6">
        <v>7.6</v>
      </c>
      <c r="AA1413" s="6">
        <v>2.35</v>
      </c>
      <c r="AB1413" s="6">
        <v>0</v>
      </c>
      <c r="AC1413" s="7">
        <f>Table13[[#This Row],[gross]]-Table13[[#This Row],[budget]]</f>
        <v>43504640</v>
      </c>
    </row>
    <row r="1414" spans="1:29" ht="12.75">
      <c r="A1414" s="6" t="s">
        <v>28</v>
      </c>
      <c r="B1414" s="6" t="s">
        <v>469</v>
      </c>
      <c r="C1414" s="6">
        <v>536</v>
      </c>
      <c r="D1414" s="6">
        <v>95</v>
      </c>
      <c r="E1414" s="6">
        <v>0</v>
      </c>
      <c r="F1414" s="6">
        <v>384</v>
      </c>
      <c r="G1414" s="6" t="s">
        <v>541</v>
      </c>
      <c r="H1414" s="6">
        <v>1000</v>
      </c>
      <c r="I1414" s="7">
        <v>356454367</v>
      </c>
      <c r="J1414" s="6" t="s">
        <v>542</v>
      </c>
      <c r="K1414" s="6" t="s">
        <v>479</v>
      </c>
      <c r="L1414" s="6" t="s">
        <v>543</v>
      </c>
      <c r="M1414" s="6">
        <v>345198</v>
      </c>
      <c r="N1414" s="6">
        <v>2944</v>
      </c>
      <c r="O1414" s="6" t="s">
        <v>544</v>
      </c>
      <c r="P1414" s="6">
        <v>1</v>
      </c>
      <c r="Q1414" s="6" t="s">
        <v>545</v>
      </c>
      <c r="R1414" s="6" t="s">
        <v>546</v>
      </c>
      <c r="S1414" s="6">
        <v>773</v>
      </c>
      <c r="T1414" s="6" t="s">
        <v>37</v>
      </c>
      <c r="U1414" s="6" t="s">
        <v>38</v>
      </c>
      <c r="V1414" s="6" t="s">
        <v>95</v>
      </c>
      <c r="W1414" s="7">
        <v>175000000</v>
      </c>
      <c r="X1414" s="6">
        <v>2015</v>
      </c>
      <c r="Y1414" s="6">
        <v>767</v>
      </c>
      <c r="Z1414" s="6">
        <v>8.3000000000000007</v>
      </c>
      <c r="AA1414" s="6">
        <v>1.85</v>
      </c>
      <c r="AB1414" s="6">
        <v>118000</v>
      </c>
      <c r="AC1414" s="7">
        <f>Table13[[#This Row],[gross]]-Table13[[#This Row],[budget]]</f>
        <v>181454367</v>
      </c>
    </row>
    <row r="1415" spans="1:29" ht="12.75">
      <c r="A1415" s="6" t="s">
        <v>28</v>
      </c>
      <c r="B1415" s="6" t="s">
        <v>332</v>
      </c>
      <c r="C1415" s="6">
        <v>445</v>
      </c>
      <c r="D1415" s="6">
        <v>103</v>
      </c>
      <c r="E1415" s="6">
        <v>0</v>
      </c>
      <c r="F1415" s="6">
        <v>588</v>
      </c>
      <c r="G1415" s="6" t="s">
        <v>16591</v>
      </c>
      <c r="H1415" s="6">
        <v>852</v>
      </c>
      <c r="I1415" s="7">
        <v>53991137</v>
      </c>
      <c r="J1415" s="6" t="s">
        <v>2664</v>
      </c>
      <c r="K1415" s="6" t="s">
        <v>7329</v>
      </c>
      <c r="L1415" s="6" t="s">
        <v>20928</v>
      </c>
      <c r="M1415" s="6">
        <v>202800</v>
      </c>
      <c r="N1415" s="6">
        <v>3030</v>
      </c>
      <c r="O1415" s="6" t="s">
        <v>20929</v>
      </c>
      <c r="P1415" s="6">
        <v>1</v>
      </c>
      <c r="Q1415" s="6" t="s">
        <v>20930</v>
      </c>
      <c r="R1415" s="6" t="s">
        <v>20931</v>
      </c>
      <c r="S1415" s="6">
        <v>752</v>
      </c>
      <c r="T1415" s="6" t="s">
        <v>37</v>
      </c>
      <c r="U1415" s="6" t="s">
        <v>38</v>
      </c>
      <c r="V1415" s="6" t="s">
        <v>39</v>
      </c>
      <c r="W1415" s="7">
        <v>1500000</v>
      </c>
      <c r="X1415" s="6">
        <v>2010</v>
      </c>
      <c r="Y1415" s="6">
        <v>618</v>
      </c>
      <c r="Z1415" s="6">
        <v>6.8</v>
      </c>
      <c r="AA1415" s="6">
        <v>2.35</v>
      </c>
      <c r="AB1415" s="6">
        <v>60000</v>
      </c>
      <c r="AC1415" s="7">
        <f>Table13[[#This Row],[gross]]-Table13[[#This Row],[budget]]</f>
        <v>52491137</v>
      </c>
    </row>
    <row r="1416" spans="1:29" ht="12.75">
      <c r="A1416" s="6" t="s">
        <v>28</v>
      </c>
      <c r="B1416" s="6" t="s">
        <v>332</v>
      </c>
      <c r="C1416" s="6">
        <v>318</v>
      </c>
      <c r="D1416" s="6">
        <v>106</v>
      </c>
      <c r="E1416" s="6">
        <v>0</v>
      </c>
      <c r="F1416" s="6">
        <v>482</v>
      </c>
      <c r="G1416" s="6" t="s">
        <v>16591</v>
      </c>
      <c r="H1416" s="6">
        <v>852</v>
      </c>
      <c r="I1416" s="7">
        <v>83574831</v>
      </c>
      <c r="J1416" s="6" t="s">
        <v>9754</v>
      </c>
      <c r="K1416" s="6" t="s">
        <v>7329</v>
      </c>
      <c r="L1416" s="6" t="s">
        <v>17522</v>
      </c>
      <c r="M1416" s="6">
        <v>109214</v>
      </c>
      <c r="N1416" s="6">
        <v>2975</v>
      </c>
      <c r="O1416" s="6" t="s">
        <v>14789</v>
      </c>
      <c r="P1416" s="6">
        <v>0</v>
      </c>
      <c r="Q1416" s="6" t="s">
        <v>17523</v>
      </c>
      <c r="R1416" s="6" t="s">
        <v>17524</v>
      </c>
      <c r="S1416" s="6">
        <v>269</v>
      </c>
      <c r="T1416" s="6" t="s">
        <v>37</v>
      </c>
      <c r="U1416" s="6" t="s">
        <v>38</v>
      </c>
      <c r="V1416" s="6" t="s">
        <v>39</v>
      </c>
      <c r="W1416" s="7">
        <v>5000000</v>
      </c>
      <c r="X1416" s="6">
        <v>2013</v>
      </c>
      <c r="Y1416" s="6">
        <v>618</v>
      </c>
      <c r="Z1416" s="6">
        <v>6.6</v>
      </c>
      <c r="AA1416" s="6">
        <v>2.35</v>
      </c>
      <c r="AB1416" s="6">
        <v>35000</v>
      </c>
      <c r="AC1416" s="7">
        <f>Table13[[#This Row],[gross]]-Table13[[#This Row],[budget]]</f>
        <v>78574831</v>
      </c>
    </row>
    <row r="1417" spans="1:29" ht="12.75">
      <c r="A1417" s="6" t="s">
        <v>28</v>
      </c>
      <c r="B1417" s="6" t="s">
        <v>14789</v>
      </c>
      <c r="C1417" s="6">
        <v>242</v>
      </c>
      <c r="D1417" s="6">
        <v>97</v>
      </c>
      <c r="E1417" s="6">
        <v>482</v>
      </c>
      <c r="F1417" s="6">
        <v>482</v>
      </c>
      <c r="G1417" s="6" t="s">
        <v>14880</v>
      </c>
      <c r="H1417" s="6">
        <v>852</v>
      </c>
      <c r="I1417" s="7">
        <v>52200504</v>
      </c>
      <c r="J1417" s="6" t="s">
        <v>9754</v>
      </c>
      <c r="K1417" s="6" t="s">
        <v>7329</v>
      </c>
      <c r="L1417" s="6" t="s">
        <v>14881</v>
      </c>
      <c r="M1417" s="6">
        <v>54190</v>
      </c>
      <c r="N1417" s="6">
        <v>2426</v>
      </c>
      <c r="O1417" s="6" t="s">
        <v>14789</v>
      </c>
      <c r="P1417" s="6">
        <v>0</v>
      </c>
      <c r="Q1417" s="6" t="s">
        <v>14882</v>
      </c>
      <c r="R1417" s="6" t="s">
        <v>14883</v>
      </c>
      <c r="S1417" s="6">
        <v>183</v>
      </c>
      <c r="T1417" s="6" t="s">
        <v>37</v>
      </c>
      <c r="U1417" s="6" t="s">
        <v>268</v>
      </c>
      <c r="V1417" s="6" t="s">
        <v>39</v>
      </c>
      <c r="W1417" s="7">
        <v>10000000</v>
      </c>
      <c r="X1417" s="6">
        <v>2015</v>
      </c>
      <c r="Y1417" s="6">
        <v>542</v>
      </c>
      <c r="Z1417" s="6">
        <v>6.1</v>
      </c>
      <c r="AA1417" s="6">
        <v>2.35</v>
      </c>
      <c r="AB1417" s="6">
        <v>29000</v>
      </c>
      <c r="AC1417" s="7">
        <f>Table13[[#This Row],[gross]]-Table13[[#This Row],[budget]]</f>
        <v>42200504</v>
      </c>
    </row>
    <row r="1418" spans="1:29" ht="12.75">
      <c r="A1418" s="6" t="s">
        <v>28</v>
      </c>
      <c r="B1418" s="6" t="s">
        <v>57</v>
      </c>
      <c r="C1418" s="6">
        <v>185</v>
      </c>
      <c r="D1418" s="6">
        <v>118</v>
      </c>
      <c r="E1418" s="6">
        <v>22000</v>
      </c>
      <c r="F1418" s="6">
        <v>319</v>
      </c>
      <c r="G1418" s="6" t="s">
        <v>3761</v>
      </c>
      <c r="H1418" s="6">
        <v>14000</v>
      </c>
      <c r="I1418" s="7">
        <v>67263182</v>
      </c>
      <c r="J1418" s="6" t="s">
        <v>1924</v>
      </c>
      <c r="K1418" s="6" t="s">
        <v>2382</v>
      </c>
      <c r="L1418" s="6" t="s">
        <v>5660</v>
      </c>
      <c r="M1418" s="6">
        <v>218771</v>
      </c>
      <c r="N1418" s="6">
        <v>15658</v>
      </c>
      <c r="O1418" s="6" t="s">
        <v>5661</v>
      </c>
      <c r="P1418" s="6">
        <v>0</v>
      </c>
      <c r="Q1418" s="6" t="s">
        <v>5662</v>
      </c>
      <c r="R1418" s="6" t="s">
        <v>5663</v>
      </c>
      <c r="S1418" s="6">
        <v>651</v>
      </c>
      <c r="T1418" s="6" t="s">
        <v>37</v>
      </c>
      <c r="U1418" s="6" t="s">
        <v>38</v>
      </c>
      <c r="V1418" s="6" t="s">
        <v>585</v>
      </c>
      <c r="W1418" s="7">
        <v>46000000</v>
      </c>
      <c r="X1418" s="6">
        <v>2002</v>
      </c>
      <c r="Y1418" s="6">
        <v>509</v>
      </c>
      <c r="Z1418" s="6">
        <v>7.2</v>
      </c>
      <c r="AA1418" s="6">
        <v>2.35</v>
      </c>
      <c r="AB1418" s="6">
        <v>0</v>
      </c>
      <c r="AC1418" s="7">
        <f>Table13[[#This Row],[gross]]-Table13[[#This Row],[budget]]</f>
        <v>21263182</v>
      </c>
    </row>
    <row r="1419" spans="1:29" ht="12.75">
      <c r="A1419" s="6" t="s">
        <v>28</v>
      </c>
      <c r="B1419" s="6" t="s">
        <v>3035</v>
      </c>
      <c r="C1419" s="6">
        <v>70</v>
      </c>
      <c r="D1419" s="6">
        <v>110</v>
      </c>
      <c r="E1419" s="6">
        <v>16</v>
      </c>
      <c r="F1419" s="6">
        <v>692</v>
      </c>
      <c r="G1419" s="6" t="s">
        <v>1835</v>
      </c>
      <c r="H1419" s="6">
        <v>2000</v>
      </c>
      <c r="I1419" s="7">
        <v>97360069</v>
      </c>
      <c r="J1419" s="6" t="s">
        <v>3036</v>
      </c>
      <c r="K1419" s="6" t="s">
        <v>902</v>
      </c>
      <c r="L1419" s="6" t="s">
        <v>3037</v>
      </c>
      <c r="M1419" s="6">
        <v>36491</v>
      </c>
      <c r="N1419" s="6">
        <v>5320</v>
      </c>
      <c r="O1419" s="6" t="s">
        <v>725</v>
      </c>
      <c r="P1419" s="6">
        <v>0</v>
      </c>
      <c r="Q1419" s="6" t="s">
        <v>3038</v>
      </c>
      <c r="R1419" s="6" t="s">
        <v>3039</v>
      </c>
      <c r="S1419" s="6">
        <v>231</v>
      </c>
      <c r="T1419" s="6" t="s">
        <v>37</v>
      </c>
      <c r="U1419" s="6" t="s">
        <v>38</v>
      </c>
      <c r="V1419" s="6" t="s">
        <v>95</v>
      </c>
      <c r="W1419" s="7">
        <v>75000000</v>
      </c>
      <c r="X1419" s="6">
        <v>1999</v>
      </c>
      <c r="Y1419" s="6">
        <v>710</v>
      </c>
      <c r="Z1419" s="6">
        <v>4.0999999999999996</v>
      </c>
      <c r="AA1419" s="6">
        <v>1.85</v>
      </c>
      <c r="AB1419" s="6">
        <v>509</v>
      </c>
      <c r="AC1419" s="7">
        <f>Table13[[#This Row],[gross]]-Table13[[#This Row],[budget]]</f>
        <v>22360069</v>
      </c>
    </row>
    <row r="1420" spans="1:29" ht="12.75">
      <c r="A1420" s="6" t="s">
        <v>28</v>
      </c>
      <c r="B1420" s="6" t="s">
        <v>703</v>
      </c>
      <c r="C1420" s="6">
        <v>100</v>
      </c>
      <c r="D1420" s="6">
        <v>126</v>
      </c>
      <c r="E1420" s="6">
        <v>226</v>
      </c>
      <c r="F1420" s="6">
        <v>241</v>
      </c>
      <c r="G1420" s="6" t="s">
        <v>3761</v>
      </c>
      <c r="H1420" s="6">
        <v>12000</v>
      </c>
      <c r="I1420" s="7">
        <v>34098563</v>
      </c>
      <c r="J1420" s="6" t="s">
        <v>4075</v>
      </c>
      <c r="K1420" s="6" t="s">
        <v>762</v>
      </c>
      <c r="L1420" s="6" t="s">
        <v>4739</v>
      </c>
      <c r="M1420" s="6">
        <v>27191</v>
      </c>
      <c r="N1420" s="6">
        <v>13406</v>
      </c>
      <c r="O1420" s="6" t="s">
        <v>4740</v>
      </c>
      <c r="P1420" s="6">
        <v>1</v>
      </c>
      <c r="Q1420" s="6" t="s">
        <v>4741</v>
      </c>
      <c r="R1420" s="6" t="s">
        <v>4742</v>
      </c>
      <c r="S1420" s="6">
        <v>232</v>
      </c>
      <c r="T1420" s="6" t="s">
        <v>37</v>
      </c>
      <c r="U1420" s="6" t="s">
        <v>38</v>
      </c>
      <c r="V1420" s="6" t="s">
        <v>585</v>
      </c>
      <c r="W1420" s="7">
        <v>55000000</v>
      </c>
      <c r="X1420" s="6">
        <v>1999</v>
      </c>
      <c r="Y1420" s="6">
        <v>509</v>
      </c>
      <c r="Z1420" s="6">
        <v>6.5</v>
      </c>
      <c r="AA1420" s="6">
        <v>2.35</v>
      </c>
      <c r="AB1420" s="6">
        <v>0</v>
      </c>
      <c r="AC1420" s="7">
        <f>Table13[[#This Row],[gross]]-Table13[[#This Row],[budget]]</f>
        <v>-20901437</v>
      </c>
    </row>
    <row r="1421" spans="1:29" ht="12.75">
      <c r="A1421" s="6" t="s">
        <v>28</v>
      </c>
      <c r="B1421" s="6" t="s">
        <v>17558</v>
      </c>
      <c r="C1421" s="6">
        <v>41</v>
      </c>
      <c r="D1421" s="6">
        <v>115</v>
      </c>
      <c r="E1421" s="6">
        <v>399</v>
      </c>
      <c r="F1421" s="6">
        <v>83</v>
      </c>
      <c r="G1421" s="6" t="s">
        <v>17559</v>
      </c>
      <c r="H1421" s="6">
        <v>399</v>
      </c>
      <c r="I1421" s="7">
        <v>44456509</v>
      </c>
      <c r="J1421" s="6" t="s">
        <v>2527</v>
      </c>
      <c r="K1421" s="6" t="s">
        <v>17558</v>
      </c>
      <c r="L1421" s="6" t="s">
        <v>17560</v>
      </c>
      <c r="M1421" s="6">
        <v>22105</v>
      </c>
      <c r="N1421" s="6">
        <v>688</v>
      </c>
      <c r="O1421" s="6" t="s">
        <v>17561</v>
      </c>
      <c r="P1421" s="6">
        <v>1</v>
      </c>
      <c r="Q1421" s="6" t="s">
        <v>17562</v>
      </c>
      <c r="R1421" s="6" t="s">
        <v>17563</v>
      </c>
      <c r="S1421" s="6">
        <v>81</v>
      </c>
      <c r="T1421" s="6" t="s">
        <v>2778</v>
      </c>
      <c r="U1421" s="6" t="s">
        <v>2913</v>
      </c>
      <c r="V1421" s="6" t="s">
        <v>39</v>
      </c>
      <c r="W1421" s="7">
        <v>5000000</v>
      </c>
      <c r="X1421" s="6">
        <v>2013</v>
      </c>
      <c r="Y1421" s="6">
        <v>89</v>
      </c>
      <c r="Z1421" s="6">
        <v>7.6</v>
      </c>
      <c r="AA1421" s="6">
        <v>1.85</v>
      </c>
      <c r="AB1421" s="6">
        <v>14000</v>
      </c>
      <c r="AC1421" s="7">
        <f>Table13[[#This Row],[gross]]-Table13[[#This Row],[budget]]</f>
        <v>39456509</v>
      </c>
    </row>
    <row r="1422" spans="1:29" ht="12.75">
      <c r="A1422" s="6" t="s">
        <v>28</v>
      </c>
      <c r="B1422" s="6" t="s">
        <v>1257</v>
      </c>
      <c r="C1422" s="6">
        <v>263</v>
      </c>
      <c r="D1422" s="6">
        <v>119</v>
      </c>
      <c r="E1422" s="6">
        <v>124</v>
      </c>
      <c r="F1422" s="6">
        <v>1000</v>
      </c>
      <c r="G1422" s="6" t="s">
        <v>1538</v>
      </c>
      <c r="H1422" s="6">
        <v>14000</v>
      </c>
      <c r="I1422" s="7">
        <v>129995817</v>
      </c>
      <c r="J1422" s="6" t="s">
        <v>1170</v>
      </c>
      <c r="K1422" s="6" t="s">
        <v>213</v>
      </c>
      <c r="L1422" s="6" t="s">
        <v>1539</v>
      </c>
      <c r="M1422" s="6">
        <v>154621</v>
      </c>
      <c r="N1422" s="6">
        <v>22622</v>
      </c>
      <c r="O1422" s="6" t="s">
        <v>1540</v>
      </c>
      <c r="P1422" s="6">
        <v>0</v>
      </c>
      <c r="Q1422" s="6" t="s">
        <v>1541</v>
      </c>
      <c r="R1422" s="6" t="s">
        <v>1542</v>
      </c>
      <c r="S1422" s="6">
        <v>258</v>
      </c>
      <c r="T1422" s="6" t="s">
        <v>37</v>
      </c>
      <c r="U1422" s="6" t="s">
        <v>38</v>
      </c>
      <c r="V1422" s="6" t="s">
        <v>39</v>
      </c>
      <c r="W1422" s="7">
        <v>110000000</v>
      </c>
      <c r="X1422" s="6">
        <v>2015</v>
      </c>
      <c r="Y1422" s="6">
        <v>5000</v>
      </c>
      <c r="Z1422" s="6">
        <v>6.3</v>
      </c>
      <c r="AA1422" s="6">
        <v>2.35</v>
      </c>
      <c r="AB1422" s="6">
        <v>27000</v>
      </c>
      <c r="AC1422" s="7">
        <f>Table13[[#This Row],[gross]]-Table13[[#This Row],[budget]]</f>
        <v>19995817</v>
      </c>
    </row>
    <row r="1423" spans="1:29" ht="12.75">
      <c r="A1423" s="6" t="s">
        <v>28</v>
      </c>
      <c r="B1423" s="6" t="s">
        <v>57</v>
      </c>
      <c r="C1423" s="6">
        <v>712</v>
      </c>
      <c r="D1423" s="6">
        <v>169</v>
      </c>
      <c r="E1423" s="6">
        <v>22000</v>
      </c>
      <c r="F1423" s="6">
        <v>6000</v>
      </c>
      <c r="G1423" s="6" t="s">
        <v>257</v>
      </c>
      <c r="H1423" s="6">
        <v>11000</v>
      </c>
      <c r="I1423" s="7">
        <v>187991439</v>
      </c>
      <c r="J1423" s="6" t="s">
        <v>659</v>
      </c>
      <c r="K1423" s="6" t="s">
        <v>660</v>
      </c>
      <c r="L1423" s="6" t="s">
        <v>661</v>
      </c>
      <c r="M1423" s="6">
        <v>928227</v>
      </c>
      <c r="N1423" s="6">
        <v>31488</v>
      </c>
      <c r="O1423" s="6" t="s">
        <v>662</v>
      </c>
      <c r="P1423" s="6">
        <v>1</v>
      </c>
      <c r="Q1423" s="6" t="s">
        <v>663</v>
      </c>
      <c r="R1423" s="6" t="s">
        <v>664</v>
      </c>
      <c r="S1423" s="6">
        <v>2725</v>
      </c>
      <c r="T1423" s="6" t="s">
        <v>37</v>
      </c>
      <c r="U1423" s="6" t="s">
        <v>38</v>
      </c>
      <c r="V1423" s="6" t="s">
        <v>39</v>
      </c>
      <c r="W1423" s="7">
        <v>165000000</v>
      </c>
      <c r="X1423" s="6">
        <v>2014</v>
      </c>
      <c r="Y1423" s="6">
        <v>11000</v>
      </c>
      <c r="Z1423" s="6">
        <v>8.6</v>
      </c>
      <c r="AA1423" s="6">
        <v>2.35</v>
      </c>
      <c r="AB1423" s="6">
        <v>349000</v>
      </c>
      <c r="AC1423" s="7">
        <f>Table13[[#This Row],[gross]]-Table13[[#This Row],[budget]]</f>
        <v>22991439</v>
      </c>
    </row>
    <row r="1424" spans="1:29" ht="12.75">
      <c r="A1424" s="6" t="s">
        <v>28</v>
      </c>
      <c r="B1424" s="6" t="s">
        <v>2392</v>
      </c>
      <c r="C1424" s="6">
        <v>31</v>
      </c>
      <c r="D1424" s="6">
        <v>88</v>
      </c>
      <c r="E1424" s="6">
        <v>168</v>
      </c>
      <c r="F1424" s="6">
        <v>21</v>
      </c>
      <c r="G1424" s="6" t="s">
        <v>22266</v>
      </c>
      <c r="H1424" s="6">
        <v>108</v>
      </c>
      <c r="I1424" s="7">
        <v>47329</v>
      </c>
      <c r="J1424" s="6" t="s">
        <v>3409</v>
      </c>
      <c r="K1424" s="6" t="s">
        <v>22267</v>
      </c>
      <c r="L1424" s="6" t="s">
        <v>22268</v>
      </c>
      <c r="M1424" s="6">
        <v>1661</v>
      </c>
      <c r="N1424" s="6">
        <v>243</v>
      </c>
      <c r="O1424" s="6" t="s">
        <v>22269</v>
      </c>
      <c r="P1424" s="6">
        <v>0</v>
      </c>
      <c r="Q1424" s="6" t="s">
        <v>22270</v>
      </c>
      <c r="R1424" s="6" t="s">
        <v>22271</v>
      </c>
      <c r="S1424" s="6">
        <v>31</v>
      </c>
      <c r="T1424" s="6" t="s">
        <v>37</v>
      </c>
      <c r="U1424" s="6" t="s">
        <v>38</v>
      </c>
      <c r="V1424" s="6" t="s">
        <v>585</v>
      </c>
      <c r="W1424" s="7">
        <v>750000</v>
      </c>
      <c r="X1424" s="6">
        <v>2002</v>
      </c>
      <c r="Y1424" s="6">
        <v>72</v>
      </c>
      <c r="Z1424" s="6">
        <v>6.6</v>
      </c>
      <c r="AA1424" s="6">
        <v>1.78</v>
      </c>
      <c r="AB1424" s="6">
        <v>163</v>
      </c>
      <c r="AC1424" s="7">
        <f>Table13[[#This Row],[gross]]-Table13[[#This Row],[budget]]</f>
        <v>-702671</v>
      </c>
    </row>
    <row r="1425" spans="1:29" ht="12.75">
      <c r="A1425" s="6" t="s">
        <v>28</v>
      </c>
      <c r="B1425" s="6" t="s">
        <v>5050</v>
      </c>
      <c r="C1425" s="6">
        <v>120</v>
      </c>
      <c r="D1425" s="6">
        <v>123</v>
      </c>
      <c r="E1425" s="6">
        <v>277</v>
      </c>
      <c r="F1425" s="6">
        <v>4000</v>
      </c>
      <c r="G1425" s="6" t="s">
        <v>523</v>
      </c>
      <c r="H1425" s="6">
        <v>11000</v>
      </c>
      <c r="I1425" s="7">
        <v>105264608</v>
      </c>
      <c r="J1425" s="6" t="s">
        <v>5051</v>
      </c>
      <c r="K1425" s="6" t="s">
        <v>340</v>
      </c>
      <c r="L1425" s="6" t="s">
        <v>5052</v>
      </c>
      <c r="M1425" s="6">
        <v>239752</v>
      </c>
      <c r="N1425" s="6">
        <v>25697</v>
      </c>
      <c r="O1425" s="6" t="s">
        <v>84</v>
      </c>
      <c r="P1425" s="6">
        <v>0</v>
      </c>
      <c r="Q1425" s="6" t="s">
        <v>5053</v>
      </c>
      <c r="R1425" s="6" t="s">
        <v>5054</v>
      </c>
      <c r="S1425" s="6">
        <v>406</v>
      </c>
      <c r="T1425" s="6" t="s">
        <v>37</v>
      </c>
      <c r="U1425" s="6" t="s">
        <v>38</v>
      </c>
      <c r="V1425" s="6" t="s">
        <v>585</v>
      </c>
      <c r="W1425" s="7">
        <v>60000000</v>
      </c>
      <c r="X1425" s="6">
        <v>1994</v>
      </c>
      <c r="Y1425" s="6">
        <v>10000</v>
      </c>
      <c r="Z1425" s="6">
        <v>7.6</v>
      </c>
      <c r="AA1425" s="6">
        <v>1.85</v>
      </c>
      <c r="AB1425" s="6">
        <v>11000</v>
      </c>
      <c r="AC1425" s="7">
        <f>Table13[[#This Row],[gross]]-Table13[[#This Row],[budget]]</f>
        <v>45264608</v>
      </c>
    </row>
    <row r="1426" spans="1:29" ht="12.75">
      <c r="A1426" s="6" t="s">
        <v>28</v>
      </c>
      <c r="B1426" s="6" t="s">
        <v>5408</v>
      </c>
      <c r="C1426" s="6">
        <v>120</v>
      </c>
      <c r="D1426" s="6">
        <v>110</v>
      </c>
      <c r="E1426" s="6">
        <v>134</v>
      </c>
      <c r="F1426" s="6">
        <v>795</v>
      </c>
      <c r="G1426" s="6" t="s">
        <v>303</v>
      </c>
      <c r="H1426" s="6">
        <v>23000</v>
      </c>
      <c r="I1426" s="7">
        <v>18472363</v>
      </c>
      <c r="J1426" s="6" t="s">
        <v>3336</v>
      </c>
      <c r="K1426" s="6" t="s">
        <v>333</v>
      </c>
      <c r="L1426" s="6" t="s">
        <v>5409</v>
      </c>
      <c r="M1426" s="6">
        <v>63599</v>
      </c>
      <c r="N1426" s="6">
        <v>25049</v>
      </c>
      <c r="O1426" s="6" t="s">
        <v>4555</v>
      </c>
      <c r="P1426" s="6">
        <v>3</v>
      </c>
      <c r="Q1426" s="6" t="s">
        <v>5410</v>
      </c>
      <c r="R1426" s="6" t="s">
        <v>5411</v>
      </c>
      <c r="S1426" s="6">
        <v>208</v>
      </c>
      <c r="T1426" s="6" t="s">
        <v>37</v>
      </c>
      <c r="U1426" s="6" t="s">
        <v>38</v>
      </c>
      <c r="V1426" s="6" t="s">
        <v>39</v>
      </c>
      <c r="W1426" s="7">
        <v>50000000</v>
      </c>
      <c r="X1426" s="6">
        <v>2005</v>
      </c>
      <c r="Y1426" s="6">
        <v>1000</v>
      </c>
      <c r="Z1426" s="6">
        <v>5.8</v>
      </c>
      <c r="AA1426" s="6">
        <v>2.35</v>
      </c>
      <c r="AB1426" s="6">
        <v>0</v>
      </c>
      <c r="AC1426" s="7">
        <f>Table13[[#This Row],[gross]]-Table13[[#This Row],[budget]]</f>
        <v>-31527637</v>
      </c>
    </row>
    <row r="1427" spans="1:29" ht="12.75">
      <c r="A1427" s="6" t="s">
        <v>28</v>
      </c>
      <c r="B1427" s="6" t="s">
        <v>5239</v>
      </c>
      <c r="C1427" s="6">
        <v>228</v>
      </c>
      <c r="D1427" s="6">
        <v>89</v>
      </c>
      <c r="E1427" s="6">
        <v>77</v>
      </c>
      <c r="F1427" s="6">
        <v>159</v>
      </c>
      <c r="G1427" s="6" t="s">
        <v>5240</v>
      </c>
      <c r="H1427" s="6">
        <v>490</v>
      </c>
      <c r="I1427" s="7">
        <v>47553512</v>
      </c>
      <c r="J1427" s="6" t="s">
        <v>59</v>
      </c>
      <c r="K1427" s="6" t="s">
        <v>3684</v>
      </c>
      <c r="L1427" s="6" t="s">
        <v>5241</v>
      </c>
      <c r="M1427" s="6">
        <v>54101</v>
      </c>
      <c r="N1427" s="6">
        <v>1367</v>
      </c>
      <c r="O1427" s="6" t="s">
        <v>5242</v>
      </c>
      <c r="P1427" s="6">
        <v>0</v>
      </c>
      <c r="Q1427" s="6" t="s">
        <v>5243</v>
      </c>
      <c r="R1427" s="6" t="s">
        <v>5244</v>
      </c>
      <c r="S1427" s="6">
        <v>210</v>
      </c>
      <c r="T1427" s="6" t="s">
        <v>37</v>
      </c>
      <c r="U1427" s="6" t="s">
        <v>38</v>
      </c>
      <c r="V1427" s="6" t="s">
        <v>39</v>
      </c>
      <c r="W1427" s="7">
        <v>50000000</v>
      </c>
      <c r="X1427" s="6">
        <v>2014</v>
      </c>
      <c r="Y1427" s="6">
        <v>298</v>
      </c>
      <c r="Z1427" s="6">
        <v>5.8</v>
      </c>
      <c r="AA1427" s="6">
        <v>1.85</v>
      </c>
      <c r="AB1427" s="6">
        <v>15000</v>
      </c>
      <c r="AC1427" s="7">
        <f>Table13[[#This Row],[gross]]-Table13[[#This Row],[budget]]</f>
        <v>-2446488</v>
      </c>
    </row>
    <row r="1428" spans="1:29" ht="12.75">
      <c r="A1428" s="6" t="s">
        <v>28</v>
      </c>
      <c r="B1428" s="6" t="s">
        <v>5918</v>
      </c>
      <c r="C1428" s="6">
        <v>274</v>
      </c>
      <c r="D1428" s="6">
        <v>148</v>
      </c>
      <c r="E1428" s="6">
        <v>0</v>
      </c>
      <c r="F1428" s="6">
        <v>826</v>
      </c>
      <c r="G1428" s="6" t="s">
        <v>188</v>
      </c>
      <c r="H1428" s="6">
        <v>17000</v>
      </c>
      <c r="I1428" s="7">
        <v>18352454</v>
      </c>
      <c r="J1428" s="6" t="s">
        <v>11069</v>
      </c>
      <c r="K1428" s="6" t="s">
        <v>557</v>
      </c>
      <c r="L1428" s="6" t="s">
        <v>11070</v>
      </c>
      <c r="M1428" s="6">
        <v>426359</v>
      </c>
      <c r="N1428" s="6">
        <v>18752</v>
      </c>
      <c r="O1428" s="6" t="s">
        <v>2496</v>
      </c>
      <c r="P1428" s="6">
        <v>0</v>
      </c>
      <c r="Q1428" s="6" t="s">
        <v>11071</v>
      </c>
      <c r="R1428" s="6" t="s">
        <v>11072</v>
      </c>
      <c r="S1428" s="6">
        <v>760</v>
      </c>
      <c r="T1428" s="6" t="s">
        <v>37</v>
      </c>
      <c r="U1428" s="6" t="s">
        <v>38</v>
      </c>
      <c r="V1428" s="6" t="s">
        <v>585</v>
      </c>
      <c r="W1428" s="7">
        <v>15000000</v>
      </c>
      <c r="X1428" s="6">
        <v>2007</v>
      </c>
      <c r="Y1428" s="6">
        <v>882</v>
      </c>
      <c r="Z1428" s="6">
        <v>8.1999999999999993</v>
      </c>
      <c r="AA1428" s="6">
        <v>2.35</v>
      </c>
      <c r="AB1428" s="6">
        <v>76000</v>
      </c>
      <c r="AC1428" s="7">
        <f>Table13[[#This Row],[gross]]-Table13[[#This Row],[budget]]</f>
        <v>3352454</v>
      </c>
    </row>
    <row r="1429" spans="1:29" ht="12.75">
      <c r="A1429" s="6" t="s">
        <v>28</v>
      </c>
      <c r="B1429" s="6" t="s">
        <v>157</v>
      </c>
      <c r="C1429" s="6">
        <v>321</v>
      </c>
      <c r="D1429" s="6">
        <v>125</v>
      </c>
      <c r="E1429" s="6">
        <v>252</v>
      </c>
      <c r="F1429" s="6">
        <v>10000</v>
      </c>
      <c r="G1429" s="6" t="s">
        <v>2377</v>
      </c>
      <c r="H1429" s="6">
        <v>40000</v>
      </c>
      <c r="I1429" s="7">
        <v>127997349</v>
      </c>
      <c r="J1429" s="6" t="s">
        <v>5072</v>
      </c>
      <c r="K1429" s="6" t="s">
        <v>43</v>
      </c>
      <c r="L1429" s="6" t="s">
        <v>5073</v>
      </c>
      <c r="M1429" s="6">
        <v>101178</v>
      </c>
      <c r="N1429" s="6">
        <v>62837</v>
      </c>
      <c r="O1429" s="6" t="s">
        <v>2456</v>
      </c>
      <c r="P1429" s="6">
        <v>1</v>
      </c>
      <c r="Q1429" s="6" t="s">
        <v>5074</v>
      </c>
      <c r="R1429" s="6" t="s">
        <v>5075</v>
      </c>
      <c r="S1429" s="6">
        <v>779</v>
      </c>
      <c r="T1429" s="6" t="s">
        <v>37</v>
      </c>
      <c r="U1429" s="6" t="s">
        <v>38</v>
      </c>
      <c r="V1429" s="6" t="s">
        <v>95</v>
      </c>
      <c r="W1429" s="7">
        <v>50000000</v>
      </c>
      <c r="X1429" s="6">
        <v>2014</v>
      </c>
      <c r="Y1429" s="6">
        <v>11000</v>
      </c>
      <c r="Z1429" s="6">
        <v>6</v>
      </c>
      <c r="AA1429" s="6">
        <v>2.39</v>
      </c>
      <c r="AB1429" s="6">
        <v>90000</v>
      </c>
      <c r="AC1429" s="7">
        <f>Table13[[#This Row],[gross]]-Table13[[#This Row],[budget]]</f>
        <v>77997349</v>
      </c>
    </row>
    <row r="1430" spans="1:29" ht="12.75">
      <c r="A1430" s="6" t="s">
        <v>28</v>
      </c>
      <c r="B1430" s="6" t="s">
        <v>4260</v>
      </c>
      <c r="C1430" s="6">
        <v>161</v>
      </c>
      <c r="D1430" s="6">
        <v>100</v>
      </c>
      <c r="E1430" s="6">
        <v>0</v>
      </c>
      <c r="F1430" s="6">
        <v>210</v>
      </c>
      <c r="G1430" s="6" t="s">
        <v>4261</v>
      </c>
      <c r="H1430" s="6">
        <v>436</v>
      </c>
      <c r="I1430" s="7">
        <v>35096190</v>
      </c>
      <c r="J1430" s="6" t="s">
        <v>4262</v>
      </c>
      <c r="K1430" s="6" t="s">
        <v>806</v>
      </c>
      <c r="L1430" s="6" t="s">
        <v>4263</v>
      </c>
      <c r="M1430" s="6">
        <v>76560</v>
      </c>
      <c r="N1430" s="6">
        <v>1395</v>
      </c>
      <c r="O1430" s="6" t="s">
        <v>4264</v>
      </c>
      <c r="P1430" s="6">
        <v>1</v>
      </c>
      <c r="Q1430" s="6" t="s">
        <v>4265</v>
      </c>
      <c r="R1430" s="6" t="s">
        <v>4266</v>
      </c>
      <c r="S1430" s="6">
        <v>322</v>
      </c>
      <c r="T1430" s="6" t="s">
        <v>37</v>
      </c>
      <c r="U1430" s="6" t="s">
        <v>38</v>
      </c>
      <c r="V1430" s="6" t="s">
        <v>39</v>
      </c>
      <c r="W1430" s="7">
        <v>60000000</v>
      </c>
      <c r="X1430" s="6">
        <v>2003</v>
      </c>
      <c r="Y1430" s="6">
        <v>399</v>
      </c>
      <c r="Z1430" s="6">
        <v>6.3</v>
      </c>
      <c r="AA1430" s="6">
        <v>1.85</v>
      </c>
      <c r="AB1430" s="6">
        <v>0</v>
      </c>
      <c r="AC1430" s="7">
        <f>Table13[[#This Row],[gross]]-Table13[[#This Row],[budget]]</f>
        <v>-24903810</v>
      </c>
    </row>
    <row r="1431" spans="1:29" ht="12.75">
      <c r="A1431" s="6" t="s">
        <v>28</v>
      </c>
      <c r="B1431" s="6" t="s">
        <v>7404</v>
      </c>
      <c r="C1431" s="6">
        <v>52</v>
      </c>
      <c r="D1431" s="6">
        <v>100</v>
      </c>
      <c r="E1431" s="6">
        <v>365</v>
      </c>
      <c r="F1431" s="6">
        <v>225</v>
      </c>
      <c r="G1431" s="6" t="s">
        <v>14575</v>
      </c>
      <c r="H1431" s="6">
        <v>425</v>
      </c>
      <c r="I1431" s="7">
        <v>4884663</v>
      </c>
      <c r="J1431" s="6" t="s">
        <v>10222</v>
      </c>
      <c r="K1431" s="6" t="s">
        <v>14576</v>
      </c>
      <c r="L1431" s="6" t="s">
        <v>14577</v>
      </c>
      <c r="M1431" s="6">
        <v>5187</v>
      </c>
      <c r="N1431" s="6">
        <v>1661</v>
      </c>
      <c r="O1431" s="6" t="s">
        <v>6238</v>
      </c>
      <c r="P1431" s="6">
        <v>0</v>
      </c>
      <c r="Q1431" s="6" t="s">
        <v>14578</v>
      </c>
      <c r="R1431" s="6" t="s">
        <v>14579</v>
      </c>
      <c r="S1431" s="6">
        <v>64</v>
      </c>
      <c r="T1431" s="6" t="s">
        <v>37</v>
      </c>
      <c r="U1431" s="6" t="s">
        <v>38</v>
      </c>
      <c r="V1431" s="6" t="s">
        <v>95</v>
      </c>
      <c r="W1431" s="7">
        <v>12000000</v>
      </c>
      <c r="X1431" s="6">
        <v>1986</v>
      </c>
      <c r="Y1431" s="6">
        <v>394</v>
      </c>
      <c r="Z1431" s="6">
        <v>5.5</v>
      </c>
      <c r="AA1431" s="6">
        <v>2.35</v>
      </c>
      <c r="AB1431" s="6">
        <v>902</v>
      </c>
      <c r="AC1431" s="7">
        <f>Table13[[#This Row],[gross]]-Table13[[#This Row],[budget]]</f>
        <v>-7115337</v>
      </c>
    </row>
    <row r="1432" spans="1:29" ht="12.75">
      <c r="A1432" s="6" t="s">
        <v>28</v>
      </c>
      <c r="B1432" s="6" t="s">
        <v>3694</v>
      </c>
      <c r="C1432" s="6">
        <v>306</v>
      </c>
      <c r="D1432" s="6">
        <v>134</v>
      </c>
      <c r="E1432" s="6">
        <v>16000</v>
      </c>
      <c r="F1432" s="6">
        <v>204</v>
      </c>
      <c r="G1432" s="6" t="s">
        <v>466</v>
      </c>
      <c r="H1432" s="6">
        <v>13000</v>
      </c>
      <c r="I1432" s="7">
        <v>37479778</v>
      </c>
      <c r="J1432" s="6" t="s">
        <v>4224</v>
      </c>
      <c r="K1432" s="6" t="s">
        <v>1157</v>
      </c>
      <c r="L1432" s="6" t="s">
        <v>4225</v>
      </c>
      <c r="M1432" s="6">
        <v>124222</v>
      </c>
      <c r="N1432" s="6">
        <v>24458</v>
      </c>
      <c r="O1432" s="6" t="s">
        <v>4226</v>
      </c>
      <c r="P1432" s="6">
        <v>1</v>
      </c>
      <c r="Q1432" s="6" t="s">
        <v>4227</v>
      </c>
      <c r="R1432" s="6" t="s">
        <v>4228</v>
      </c>
      <c r="S1432" s="6">
        <v>259</v>
      </c>
      <c r="T1432" s="6" t="s">
        <v>37</v>
      </c>
      <c r="U1432" s="6" t="s">
        <v>38</v>
      </c>
      <c r="V1432" s="6" t="s">
        <v>39</v>
      </c>
      <c r="W1432" s="7">
        <v>60000000</v>
      </c>
      <c r="X1432" s="6">
        <v>2009</v>
      </c>
      <c r="Y1432" s="6">
        <v>11000</v>
      </c>
      <c r="Z1432" s="6">
        <v>7.4</v>
      </c>
      <c r="AA1432" s="6">
        <v>2.35</v>
      </c>
      <c r="AB1432" s="6">
        <v>23000</v>
      </c>
      <c r="AC1432" s="7">
        <f>Table13[[#This Row],[gross]]-Table13[[#This Row],[budget]]</f>
        <v>-22520222</v>
      </c>
    </row>
    <row r="1433" spans="1:29" ht="12.75">
      <c r="A1433" s="6" t="s">
        <v>28</v>
      </c>
      <c r="B1433" s="6" t="s">
        <v>7234</v>
      </c>
      <c r="C1433" s="6">
        <v>78</v>
      </c>
      <c r="D1433" s="6">
        <v>105</v>
      </c>
      <c r="E1433" s="6">
        <v>25</v>
      </c>
      <c r="F1433" s="6">
        <v>51</v>
      </c>
      <c r="G1433" s="6" t="s">
        <v>7235</v>
      </c>
      <c r="H1433" s="6">
        <v>461</v>
      </c>
      <c r="I1433" s="7">
        <v>2126511</v>
      </c>
      <c r="J1433" s="6" t="s">
        <v>7236</v>
      </c>
      <c r="K1433" s="6" t="s">
        <v>2545</v>
      </c>
      <c r="L1433" s="6" t="s">
        <v>7237</v>
      </c>
      <c r="M1433" s="6">
        <v>21912</v>
      </c>
      <c r="N1433" s="6">
        <v>615</v>
      </c>
      <c r="O1433" s="6" t="s">
        <v>7238</v>
      </c>
      <c r="P1433" s="6">
        <v>0</v>
      </c>
      <c r="Q1433" s="6" t="s">
        <v>7239</v>
      </c>
      <c r="R1433" s="6" t="s">
        <v>7240</v>
      </c>
      <c r="S1433" s="6">
        <v>45</v>
      </c>
      <c r="T1433" s="6" t="s">
        <v>7241</v>
      </c>
      <c r="U1433" s="6" t="s">
        <v>3859</v>
      </c>
      <c r="V1433" s="6" t="s">
        <v>39</v>
      </c>
      <c r="W1433" s="7">
        <v>36000000</v>
      </c>
      <c r="X1433" s="6">
        <v>2015</v>
      </c>
      <c r="Y1433" s="6">
        <v>79</v>
      </c>
      <c r="Z1433" s="6">
        <v>7.2</v>
      </c>
      <c r="AA1433" s="6">
        <v>2.35</v>
      </c>
      <c r="AB1433" s="6">
        <v>12000</v>
      </c>
      <c r="AC1433" s="7">
        <f>Table13[[#This Row],[gross]]-Table13[[#This Row],[budget]]</f>
        <v>-33873489</v>
      </c>
    </row>
    <row r="1434" spans="1:29" ht="12.75">
      <c r="A1434" s="6" t="s">
        <v>28</v>
      </c>
      <c r="B1434" s="6" t="s">
        <v>18980</v>
      </c>
      <c r="C1434" s="6">
        <v>30</v>
      </c>
      <c r="D1434" s="6">
        <v>101</v>
      </c>
      <c r="E1434" s="6">
        <v>0</v>
      </c>
      <c r="F1434" s="6">
        <v>681</v>
      </c>
      <c r="G1434" s="6" t="s">
        <v>415</v>
      </c>
      <c r="H1434" s="6">
        <v>827</v>
      </c>
      <c r="I1434" s="7">
        <v>220234</v>
      </c>
      <c r="J1434" s="6" t="s">
        <v>1681</v>
      </c>
      <c r="K1434" s="6" t="s">
        <v>1546</v>
      </c>
      <c r="L1434" s="6" t="s">
        <v>18981</v>
      </c>
      <c r="M1434" s="6">
        <v>1950</v>
      </c>
      <c r="N1434" s="6">
        <v>3574</v>
      </c>
      <c r="O1434" s="6" t="s">
        <v>2191</v>
      </c>
      <c r="P1434" s="6">
        <v>3</v>
      </c>
      <c r="Q1434" s="6" t="s">
        <v>18982</v>
      </c>
      <c r="R1434" s="6" t="s">
        <v>18983</v>
      </c>
      <c r="S1434" s="6">
        <v>24</v>
      </c>
      <c r="T1434" s="6" t="s">
        <v>37</v>
      </c>
      <c r="U1434" s="6" t="s">
        <v>38</v>
      </c>
      <c r="V1434" s="6" t="s">
        <v>585</v>
      </c>
      <c r="W1434" s="7">
        <v>3500000</v>
      </c>
      <c r="X1434" s="6">
        <v>2006</v>
      </c>
      <c r="Y1434" s="6">
        <v>729</v>
      </c>
      <c r="Z1434" s="6">
        <v>6.5</v>
      </c>
      <c r="AA1434" s="6">
        <v>1.85</v>
      </c>
      <c r="AB1434" s="6">
        <v>360</v>
      </c>
      <c r="AC1434" s="7">
        <f>Table13[[#This Row],[gross]]-Table13[[#This Row],[budget]]</f>
        <v>-3279766</v>
      </c>
    </row>
    <row r="1435" spans="1:29" ht="12.75">
      <c r="A1435" s="6" t="s">
        <v>28</v>
      </c>
      <c r="B1435" s="6" t="s">
        <v>9070</v>
      </c>
      <c r="C1435" s="6">
        <v>100</v>
      </c>
      <c r="D1435" s="6">
        <v>91</v>
      </c>
      <c r="E1435" s="6">
        <v>14</v>
      </c>
      <c r="F1435" s="6">
        <v>548</v>
      </c>
      <c r="G1435" s="6" t="s">
        <v>393</v>
      </c>
      <c r="H1435" s="6">
        <v>14000</v>
      </c>
      <c r="I1435" s="7">
        <v>1292119</v>
      </c>
      <c r="J1435" s="6" t="s">
        <v>6326</v>
      </c>
      <c r="K1435" s="6" t="s">
        <v>213</v>
      </c>
      <c r="L1435" s="6" t="s">
        <v>17410</v>
      </c>
      <c r="M1435" s="6">
        <v>14786</v>
      </c>
      <c r="N1435" s="6">
        <v>16768</v>
      </c>
      <c r="O1435" s="6" t="s">
        <v>5794</v>
      </c>
      <c r="P1435" s="6">
        <v>1</v>
      </c>
      <c r="Q1435" s="6" t="s">
        <v>17411</v>
      </c>
      <c r="R1435" s="6" t="s">
        <v>17412</v>
      </c>
      <c r="S1435" s="6">
        <v>144</v>
      </c>
      <c r="T1435" s="6" t="s">
        <v>37</v>
      </c>
      <c r="U1435" s="6" t="s">
        <v>56</v>
      </c>
      <c r="V1435" s="6" t="s">
        <v>585</v>
      </c>
      <c r="W1435" s="7">
        <v>5500000</v>
      </c>
      <c r="X1435" s="6">
        <v>2001</v>
      </c>
      <c r="Y1435" s="6">
        <v>1000</v>
      </c>
      <c r="Z1435" s="6">
        <v>7.1</v>
      </c>
      <c r="AA1435" s="6">
        <v>1.85</v>
      </c>
      <c r="AB1435" s="6">
        <v>0</v>
      </c>
      <c r="AC1435" s="7">
        <f>Table13[[#This Row],[gross]]-Table13[[#This Row],[budget]]</f>
        <v>-4207881</v>
      </c>
    </row>
    <row r="1436" spans="1:29" ht="12.75">
      <c r="A1436" s="6" t="s">
        <v>28</v>
      </c>
      <c r="B1436" s="6" t="s">
        <v>250</v>
      </c>
      <c r="C1436" s="6">
        <v>453</v>
      </c>
      <c r="D1436" s="6">
        <v>124</v>
      </c>
      <c r="E1436" s="6">
        <v>4000</v>
      </c>
      <c r="F1436" s="6">
        <v>4000</v>
      </c>
      <c r="G1436" s="6" t="s">
        <v>100</v>
      </c>
      <c r="H1436" s="6">
        <v>21000</v>
      </c>
      <c r="I1436" s="7">
        <v>312057433</v>
      </c>
      <c r="J1436" s="6" t="s">
        <v>73</v>
      </c>
      <c r="K1436" s="6" t="s">
        <v>97</v>
      </c>
      <c r="L1436" s="6" t="s">
        <v>553</v>
      </c>
      <c r="M1436" s="6">
        <v>522371</v>
      </c>
      <c r="N1436" s="6">
        <v>48638</v>
      </c>
      <c r="O1436" s="6" t="s">
        <v>250</v>
      </c>
      <c r="P1436" s="6">
        <v>4</v>
      </c>
      <c r="Q1436" s="6" t="s">
        <v>554</v>
      </c>
      <c r="R1436" s="6" t="s">
        <v>555</v>
      </c>
      <c r="S1436" s="6">
        <v>723</v>
      </c>
      <c r="T1436" s="6" t="s">
        <v>37</v>
      </c>
      <c r="U1436" s="6" t="s">
        <v>38</v>
      </c>
      <c r="V1436" s="6" t="s">
        <v>39</v>
      </c>
      <c r="W1436" s="7">
        <v>200000000</v>
      </c>
      <c r="X1436" s="6">
        <v>2010</v>
      </c>
      <c r="Y1436" s="6">
        <v>19000</v>
      </c>
      <c r="Z1436" s="6">
        <v>7</v>
      </c>
      <c r="AA1436" s="6">
        <v>2.35</v>
      </c>
      <c r="AB1436" s="6">
        <v>18000</v>
      </c>
      <c r="AC1436" s="7">
        <f>Table13[[#This Row],[gross]]-Table13[[#This Row],[budget]]</f>
        <v>112057433</v>
      </c>
    </row>
    <row r="1437" spans="1:29" ht="12.75">
      <c r="A1437" s="6" t="s">
        <v>28</v>
      </c>
      <c r="B1437" s="6" t="s">
        <v>249</v>
      </c>
      <c r="C1437" s="6">
        <v>608</v>
      </c>
      <c r="D1437" s="6">
        <v>195</v>
      </c>
      <c r="E1437" s="6">
        <v>1000</v>
      </c>
      <c r="F1437" s="6">
        <v>3000</v>
      </c>
      <c r="G1437" s="6" t="s">
        <v>250</v>
      </c>
      <c r="H1437" s="6">
        <v>21000</v>
      </c>
      <c r="I1437" s="7">
        <v>408992272</v>
      </c>
      <c r="J1437" s="6" t="s">
        <v>73</v>
      </c>
      <c r="K1437" s="6" t="s">
        <v>97</v>
      </c>
      <c r="L1437" s="6" t="s">
        <v>251</v>
      </c>
      <c r="M1437" s="6">
        <v>557489</v>
      </c>
      <c r="N1437" s="6">
        <v>30426</v>
      </c>
      <c r="O1437" s="6" t="s">
        <v>252</v>
      </c>
      <c r="P1437" s="6">
        <v>3</v>
      </c>
      <c r="Q1437" s="6" t="s">
        <v>253</v>
      </c>
      <c r="R1437" s="6" t="s">
        <v>254</v>
      </c>
      <c r="S1437" s="6">
        <v>1187</v>
      </c>
      <c r="T1437" s="6" t="s">
        <v>37</v>
      </c>
      <c r="U1437" s="6" t="s">
        <v>38</v>
      </c>
      <c r="V1437" s="6" t="s">
        <v>39</v>
      </c>
      <c r="W1437" s="7">
        <v>200000000</v>
      </c>
      <c r="X1437" s="6">
        <v>2013</v>
      </c>
      <c r="Y1437" s="6">
        <v>4000</v>
      </c>
      <c r="Z1437" s="6">
        <v>7.2</v>
      </c>
      <c r="AA1437" s="6">
        <v>2.35</v>
      </c>
      <c r="AB1437" s="6">
        <v>95000</v>
      </c>
      <c r="AC1437" s="7">
        <f>Table13[[#This Row],[gross]]-Table13[[#This Row],[budget]]</f>
        <v>208992272</v>
      </c>
    </row>
    <row r="1438" spans="1:29" ht="12.75">
      <c r="A1438" s="6" t="s">
        <v>28</v>
      </c>
      <c r="B1438" s="6" t="s">
        <v>250</v>
      </c>
      <c r="C1438" s="6">
        <v>486</v>
      </c>
      <c r="D1438" s="6">
        <v>126</v>
      </c>
      <c r="E1438" s="6">
        <v>4000</v>
      </c>
      <c r="F1438" s="6">
        <v>4000</v>
      </c>
      <c r="G1438" s="6" t="s">
        <v>301</v>
      </c>
      <c r="H1438" s="6">
        <v>21000</v>
      </c>
      <c r="I1438" s="7">
        <v>318298180</v>
      </c>
      <c r="J1438" s="6" t="s">
        <v>73</v>
      </c>
      <c r="K1438" s="6" t="s">
        <v>97</v>
      </c>
      <c r="L1438" s="6" t="s">
        <v>484</v>
      </c>
      <c r="M1438" s="6">
        <v>696338</v>
      </c>
      <c r="N1438" s="6">
        <v>39252</v>
      </c>
      <c r="O1438" s="6" t="s">
        <v>250</v>
      </c>
      <c r="P1438" s="6">
        <v>3</v>
      </c>
      <c r="Q1438" s="6" t="s">
        <v>485</v>
      </c>
      <c r="R1438" s="6" t="s">
        <v>486</v>
      </c>
      <c r="S1438" s="6">
        <v>1055</v>
      </c>
      <c r="T1438" s="6" t="s">
        <v>37</v>
      </c>
      <c r="U1438" s="6" t="s">
        <v>38</v>
      </c>
      <c r="V1438" s="6" t="s">
        <v>39</v>
      </c>
      <c r="W1438" s="7">
        <v>140000000</v>
      </c>
      <c r="X1438" s="6">
        <v>2008</v>
      </c>
      <c r="Y1438" s="6">
        <v>12000</v>
      </c>
      <c r="Z1438" s="6">
        <v>7.9</v>
      </c>
      <c r="AA1438" s="6">
        <v>2.35</v>
      </c>
      <c r="AB1438" s="6">
        <v>10000</v>
      </c>
      <c r="AC1438" s="7">
        <f>Table13[[#This Row],[gross]]-Table13[[#This Row],[budget]]</f>
        <v>178298180</v>
      </c>
    </row>
    <row r="1439" spans="1:29" ht="12.75">
      <c r="A1439" s="6" t="s">
        <v>28</v>
      </c>
      <c r="B1439" s="6" t="s">
        <v>6742</v>
      </c>
      <c r="C1439" s="6">
        <v>49</v>
      </c>
      <c r="D1439" s="6">
        <v>107</v>
      </c>
      <c r="E1439" s="6">
        <v>124</v>
      </c>
      <c r="F1439" s="6">
        <v>572</v>
      </c>
      <c r="G1439" s="6" t="s">
        <v>1680</v>
      </c>
      <c r="H1439" s="6">
        <v>636</v>
      </c>
      <c r="I1439" s="7">
        <v>14375181</v>
      </c>
      <c r="J1439" s="6" t="s">
        <v>6743</v>
      </c>
      <c r="K1439" s="6" t="s">
        <v>6744</v>
      </c>
      <c r="L1439" s="6" t="s">
        <v>6745</v>
      </c>
      <c r="M1439" s="6">
        <v>8692</v>
      </c>
      <c r="N1439" s="6">
        <v>3374</v>
      </c>
      <c r="O1439" s="6" t="s">
        <v>6746</v>
      </c>
      <c r="P1439" s="6">
        <v>2</v>
      </c>
      <c r="Q1439" s="6" t="s">
        <v>6747</v>
      </c>
      <c r="R1439" s="6" t="s">
        <v>6748</v>
      </c>
      <c r="S1439" s="6">
        <v>126</v>
      </c>
      <c r="T1439" s="6" t="s">
        <v>37</v>
      </c>
      <c r="U1439" s="6" t="s">
        <v>38</v>
      </c>
      <c r="V1439" s="6" t="s">
        <v>39</v>
      </c>
      <c r="W1439" s="7">
        <v>51000000</v>
      </c>
      <c r="X1439" s="6">
        <v>1987</v>
      </c>
      <c r="Y1439" s="6">
        <v>631</v>
      </c>
      <c r="Z1439" s="6">
        <v>4.2</v>
      </c>
      <c r="AA1439" s="6">
        <v>1.85</v>
      </c>
      <c r="AB1439" s="6">
        <v>754</v>
      </c>
      <c r="AC1439" s="7">
        <f>Table13[[#This Row],[gross]]-Table13[[#This Row],[budget]]</f>
        <v>-36624819</v>
      </c>
    </row>
    <row r="1440" spans="1:29" ht="12.75">
      <c r="A1440" s="6" t="s">
        <v>28</v>
      </c>
      <c r="B1440" s="6" t="s">
        <v>5314</v>
      </c>
      <c r="C1440" s="6">
        <v>63</v>
      </c>
      <c r="D1440" s="6">
        <v>95</v>
      </c>
      <c r="E1440" s="6">
        <v>31</v>
      </c>
      <c r="F1440" s="6">
        <v>450</v>
      </c>
      <c r="G1440" s="6" t="s">
        <v>1384</v>
      </c>
      <c r="H1440" s="6">
        <v>944</v>
      </c>
      <c r="I1440" s="7">
        <v>2954405</v>
      </c>
      <c r="J1440" s="6" t="s">
        <v>7218</v>
      </c>
      <c r="K1440" s="6" t="s">
        <v>4135</v>
      </c>
      <c r="L1440" s="6" t="s">
        <v>7219</v>
      </c>
      <c r="M1440" s="6">
        <v>1977</v>
      </c>
      <c r="N1440" s="6">
        <v>2928</v>
      </c>
      <c r="O1440" s="6" t="s">
        <v>6536</v>
      </c>
      <c r="P1440" s="6">
        <v>0</v>
      </c>
      <c r="Q1440" s="6" t="s">
        <v>7220</v>
      </c>
      <c r="R1440" s="6" t="s">
        <v>7221</v>
      </c>
      <c r="S1440" s="6">
        <v>64</v>
      </c>
      <c r="T1440" s="6" t="s">
        <v>37</v>
      </c>
      <c r="U1440" s="6" t="s">
        <v>38</v>
      </c>
      <c r="V1440" s="6" t="s">
        <v>585</v>
      </c>
      <c r="W1440" s="7">
        <v>36000000</v>
      </c>
      <c r="X1440" s="6">
        <v>2000</v>
      </c>
      <c r="Y1440" s="6">
        <v>886</v>
      </c>
      <c r="Z1440" s="6">
        <v>5.3</v>
      </c>
      <c r="AA1440" s="6">
        <v>1.85</v>
      </c>
      <c r="AB1440" s="6">
        <v>133</v>
      </c>
      <c r="AC1440" s="7">
        <f>Table13[[#This Row],[gross]]-Table13[[#This Row],[budget]]</f>
        <v>-33045595</v>
      </c>
    </row>
    <row r="1441" spans="1:29" ht="12.75">
      <c r="A1441" s="6" t="s">
        <v>28</v>
      </c>
      <c r="B1441" s="6" t="s">
        <v>20139</v>
      </c>
      <c r="C1441" s="6">
        <v>533</v>
      </c>
      <c r="D1441" s="6">
        <v>100</v>
      </c>
      <c r="E1441" s="6">
        <v>421</v>
      </c>
      <c r="F1441" s="6">
        <v>159</v>
      </c>
      <c r="G1441" s="6" t="s">
        <v>20140</v>
      </c>
      <c r="H1441" s="6">
        <v>314</v>
      </c>
      <c r="I1441" s="7">
        <v>14673301</v>
      </c>
      <c r="J1441" s="6" t="s">
        <v>5103</v>
      </c>
      <c r="K1441" s="6" t="s">
        <v>20141</v>
      </c>
      <c r="L1441" s="6" t="s">
        <v>20142</v>
      </c>
      <c r="M1441" s="6">
        <v>112899</v>
      </c>
      <c r="N1441" s="6">
        <v>1062</v>
      </c>
      <c r="O1441" s="6" t="s">
        <v>20143</v>
      </c>
      <c r="P1441" s="6">
        <v>0</v>
      </c>
      <c r="Q1441" s="6" t="s">
        <v>20144</v>
      </c>
      <c r="R1441" s="6" t="s">
        <v>20145</v>
      </c>
      <c r="S1441" s="6">
        <v>631</v>
      </c>
      <c r="T1441" s="6" t="s">
        <v>37</v>
      </c>
      <c r="U1441" s="6" t="s">
        <v>38</v>
      </c>
      <c r="V1441" s="6" t="s">
        <v>585</v>
      </c>
      <c r="W1441" s="7">
        <v>2000000</v>
      </c>
      <c r="X1441" s="6">
        <v>2014</v>
      </c>
      <c r="Y1441" s="6">
        <v>189</v>
      </c>
      <c r="Z1441" s="6">
        <v>6.9</v>
      </c>
      <c r="AA1441" s="6">
        <v>2.35</v>
      </c>
      <c r="AB1441" s="6">
        <v>45000</v>
      </c>
      <c r="AC1441" s="7">
        <f>Table13[[#This Row],[gross]]-Table13[[#This Row],[budget]]</f>
        <v>12673301</v>
      </c>
    </row>
    <row r="1442" spans="1:29" ht="12.75">
      <c r="A1442" s="6" t="s">
        <v>28</v>
      </c>
      <c r="B1442" s="6" t="s">
        <v>15538</v>
      </c>
      <c r="C1442" s="6">
        <v>61</v>
      </c>
      <c r="D1442" s="6">
        <v>197</v>
      </c>
      <c r="E1442" s="6">
        <v>176</v>
      </c>
      <c r="F1442" s="6">
        <v>760</v>
      </c>
      <c r="G1442" s="6" t="s">
        <v>14555</v>
      </c>
      <c r="H1442" s="6">
        <v>924</v>
      </c>
      <c r="I1442" s="7">
        <v>46300000</v>
      </c>
      <c r="J1442" s="6" t="s">
        <v>1374</v>
      </c>
      <c r="K1442" s="6" t="s">
        <v>2961</v>
      </c>
      <c r="L1442" s="6" t="s">
        <v>15539</v>
      </c>
      <c r="M1442" s="6">
        <v>29323</v>
      </c>
      <c r="N1442" s="6">
        <v>4109</v>
      </c>
      <c r="O1442" s="6" t="s">
        <v>15540</v>
      </c>
      <c r="P1442" s="6">
        <v>0</v>
      </c>
      <c r="Q1442" s="6" t="s">
        <v>15541</v>
      </c>
      <c r="R1442" s="6" t="s">
        <v>15542</v>
      </c>
      <c r="S1442" s="6">
        <v>344</v>
      </c>
      <c r="T1442" s="6" t="s">
        <v>37</v>
      </c>
      <c r="U1442" s="6" t="s">
        <v>38</v>
      </c>
      <c r="V1442" s="6" t="s">
        <v>6036</v>
      </c>
      <c r="W1442" s="7">
        <v>9400000</v>
      </c>
      <c r="X1442" s="6">
        <v>1963</v>
      </c>
      <c r="Y1442" s="6">
        <v>898</v>
      </c>
      <c r="Z1442" s="6">
        <v>7.6</v>
      </c>
      <c r="AA1442" s="6">
        <v>2.76</v>
      </c>
      <c r="AB1442" s="6">
        <v>0</v>
      </c>
      <c r="AC1442" s="7">
        <f>Table13[[#This Row],[gross]]-Table13[[#This Row],[budget]]</f>
        <v>36900000</v>
      </c>
    </row>
    <row r="1443" spans="1:29" ht="12.75">
      <c r="A1443" s="6" t="s">
        <v>28</v>
      </c>
      <c r="B1443" s="6" t="s">
        <v>2367</v>
      </c>
      <c r="C1443" s="6">
        <v>187</v>
      </c>
      <c r="D1443" s="6">
        <v>120</v>
      </c>
      <c r="E1443" s="6">
        <v>278</v>
      </c>
      <c r="F1443" s="6">
        <v>963</v>
      </c>
      <c r="G1443" s="6" t="s">
        <v>2376</v>
      </c>
      <c r="H1443" s="6">
        <v>11000</v>
      </c>
      <c r="I1443" s="7">
        <v>112703470</v>
      </c>
      <c r="J1443" s="6" t="s">
        <v>1415</v>
      </c>
      <c r="K1443" s="6" t="s">
        <v>2377</v>
      </c>
      <c r="L1443" s="6" t="s">
        <v>2378</v>
      </c>
      <c r="M1443" s="6">
        <v>69860</v>
      </c>
      <c r="N1443" s="6">
        <v>15226</v>
      </c>
      <c r="O1443" s="6" t="s">
        <v>2379</v>
      </c>
      <c r="P1443" s="6">
        <v>2</v>
      </c>
      <c r="Q1443" s="6" t="s">
        <v>2380</v>
      </c>
      <c r="R1443" s="6" t="s">
        <v>2381</v>
      </c>
      <c r="S1443" s="6">
        <v>214</v>
      </c>
      <c r="T1443" s="6" t="s">
        <v>37</v>
      </c>
      <c r="U1443" s="6" t="s">
        <v>38</v>
      </c>
      <c r="V1443" s="6" t="s">
        <v>585</v>
      </c>
      <c r="W1443" s="7">
        <v>85000000</v>
      </c>
      <c r="X1443" s="6">
        <v>2009</v>
      </c>
      <c r="Y1443" s="6">
        <v>2000</v>
      </c>
      <c r="Z1443" s="6">
        <v>6.6</v>
      </c>
      <c r="AA1443" s="6">
        <v>1.85</v>
      </c>
      <c r="AB1443" s="6">
        <v>0</v>
      </c>
      <c r="AC1443" s="7">
        <f>Table13[[#This Row],[gross]]-Table13[[#This Row],[budget]]</f>
        <v>27703470</v>
      </c>
    </row>
    <row r="1444" spans="1:29" ht="12.75">
      <c r="A1444" s="6" t="s">
        <v>28</v>
      </c>
      <c r="B1444" s="6" t="s">
        <v>16162</v>
      </c>
      <c r="C1444" s="6">
        <v>163</v>
      </c>
      <c r="D1444" s="6">
        <v>101</v>
      </c>
      <c r="E1444" s="6">
        <v>16</v>
      </c>
      <c r="F1444" s="6">
        <v>472</v>
      </c>
      <c r="G1444" s="6" t="s">
        <v>13348</v>
      </c>
      <c r="H1444" s="6">
        <v>943</v>
      </c>
      <c r="I1444" s="7">
        <v>6350058</v>
      </c>
      <c r="J1444" s="6" t="s">
        <v>1415</v>
      </c>
      <c r="K1444" s="6" t="s">
        <v>847</v>
      </c>
      <c r="L1444" s="6" t="s">
        <v>16163</v>
      </c>
      <c r="M1444" s="6">
        <v>106098</v>
      </c>
      <c r="N1444" s="6">
        <v>2786</v>
      </c>
      <c r="O1444" s="6" t="s">
        <v>7588</v>
      </c>
      <c r="P1444" s="6">
        <v>3</v>
      </c>
      <c r="Q1444" s="6" t="s">
        <v>16164</v>
      </c>
      <c r="R1444" s="6" t="s">
        <v>16165</v>
      </c>
      <c r="S1444" s="6">
        <v>150</v>
      </c>
      <c r="T1444" s="6" t="s">
        <v>37</v>
      </c>
      <c r="U1444" s="6" t="s">
        <v>38</v>
      </c>
      <c r="V1444" s="6" t="s">
        <v>39</v>
      </c>
      <c r="W1444" s="7">
        <v>8000000</v>
      </c>
      <c r="X1444" s="6">
        <v>2010</v>
      </c>
      <c r="Y1444" s="6">
        <v>769</v>
      </c>
      <c r="Z1444" s="6">
        <v>7.2</v>
      </c>
      <c r="AA1444" s="6">
        <v>1.85</v>
      </c>
      <c r="AB1444" s="6">
        <v>20000</v>
      </c>
      <c r="AC1444" s="7">
        <f>Table13[[#This Row],[gross]]-Table13[[#This Row],[budget]]</f>
        <v>-1649942</v>
      </c>
    </row>
    <row r="1445" spans="1:29" ht="12.75">
      <c r="A1445" s="6" t="s">
        <v>28</v>
      </c>
      <c r="B1445" s="6" t="s">
        <v>3694</v>
      </c>
      <c r="C1445" s="6">
        <v>392</v>
      </c>
      <c r="D1445" s="6">
        <v>137</v>
      </c>
      <c r="E1445" s="6">
        <v>16000</v>
      </c>
      <c r="F1445" s="6">
        <v>363</v>
      </c>
      <c r="G1445" s="6" t="s">
        <v>208</v>
      </c>
      <c r="H1445" s="6">
        <v>29000</v>
      </c>
      <c r="I1445" s="7">
        <v>37304950</v>
      </c>
      <c r="J1445" s="6" t="s">
        <v>1726</v>
      </c>
      <c r="K1445" s="6" t="s">
        <v>215</v>
      </c>
      <c r="L1445" s="6" t="s">
        <v>7477</v>
      </c>
      <c r="M1445" s="6">
        <v>102728</v>
      </c>
      <c r="N1445" s="6">
        <v>36258</v>
      </c>
      <c r="O1445" s="6" t="s">
        <v>3608</v>
      </c>
      <c r="P1445" s="6">
        <v>0</v>
      </c>
      <c r="Q1445" s="6" t="s">
        <v>7478</v>
      </c>
      <c r="R1445" s="6" t="s">
        <v>7479</v>
      </c>
      <c r="S1445" s="6">
        <v>279</v>
      </c>
      <c r="T1445" s="6" t="s">
        <v>37</v>
      </c>
      <c r="U1445" s="6" t="s">
        <v>38</v>
      </c>
      <c r="V1445" s="6" t="s">
        <v>585</v>
      </c>
      <c r="W1445" s="7">
        <v>35000000</v>
      </c>
      <c r="X1445" s="6">
        <v>2011</v>
      </c>
      <c r="Y1445" s="6">
        <v>6000</v>
      </c>
      <c r="Z1445" s="6">
        <v>6.6</v>
      </c>
      <c r="AA1445" s="6">
        <v>2.35</v>
      </c>
      <c r="AB1445" s="6">
        <v>16000</v>
      </c>
      <c r="AC1445" s="7">
        <f>Table13[[#This Row],[gross]]-Table13[[#This Row],[budget]]</f>
        <v>2304950</v>
      </c>
    </row>
    <row r="1446" spans="1:29" ht="12.75">
      <c r="A1446" s="6" t="s">
        <v>28</v>
      </c>
      <c r="B1446" s="6" t="s">
        <v>15585</v>
      </c>
      <c r="C1446" s="6">
        <v>50</v>
      </c>
      <c r="D1446" s="6">
        <v>176</v>
      </c>
      <c r="E1446" s="6">
        <v>147</v>
      </c>
      <c r="F1446" s="6">
        <v>1000</v>
      </c>
      <c r="G1446" s="6" t="s">
        <v>15586</v>
      </c>
      <c r="H1446" s="6">
        <v>8000</v>
      </c>
      <c r="I1446" s="7">
        <v>3047539</v>
      </c>
      <c r="J1446" s="6" t="s">
        <v>214</v>
      </c>
      <c r="K1446" s="6" t="s">
        <v>14706</v>
      </c>
      <c r="L1446" s="6" t="s">
        <v>15587</v>
      </c>
      <c r="M1446" s="6">
        <v>42296</v>
      </c>
      <c r="N1446" s="6">
        <v>13762</v>
      </c>
      <c r="O1446" s="6" t="s">
        <v>15588</v>
      </c>
      <c r="P1446" s="6">
        <v>4</v>
      </c>
      <c r="Q1446" s="6" t="s">
        <v>15589</v>
      </c>
      <c r="R1446" s="6" t="s">
        <v>15590</v>
      </c>
      <c r="S1446" s="6">
        <v>286</v>
      </c>
      <c r="T1446" s="6" t="s">
        <v>5611</v>
      </c>
      <c r="U1446" s="6" t="s">
        <v>5612</v>
      </c>
      <c r="V1446" s="6" t="s">
        <v>4830</v>
      </c>
      <c r="W1446" s="7">
        <v>7217600</v>
      </c>
      <c r="X1446" s="6">
        <v>2012</v>
      </c>
      <c r="Y1446" s="6">
        <v>3000</v>
      </c>
      <c r="Z1446" s="6">
        <v>6.9</v>
      </c>
      <c r="AA1446" s="6">
        <v>2.35</v>
      </c>
      <c r="AB1446" s="6">
        <v>12000</v>
      </c>
      <c r="AC1446" s="7">
        <f>Table13[[#This Row],[gross]]-Table13[[#This Row],[budget]]</f>
        <v>-4170061</v>
      </c>
    </row>
    <row r="1447" spans="1:29" ht="12.75">
      <c r="A1447" s="6" t="s">
        <v>28</v>
      </c>
      <c r="B1447" s="6" t="s">
        <v>2178</v>
      </c>
      <c r="C1447" s="6">
        <v>156</v>
      </c>
      <c r="D1447" s="6">
        <v>91</v>
      </c>
      <c r="E1447" s="6">
        <v>221</v>
      </c>
      <c r="F1447" s="6">
        <v>553</v>
      </c>
      <c r="G1447" s="6" t="s">
        <v>2180</v>
      </c>
      <c r="H1447" s="6">
        <v>14000</v>
      </c>
      <c r="I1447" s="7">
        <v>74158157</v>
      </c>
      <c r="J1447" s="6" t="s">
        <v>1671</v>
      </c>
      <c r="K1447" s="6" t="s">
        <v>2382</v>
      </c>
      <c r="L1447" s="6" t="s">
        <v>2939</v>
      </c>
      <c r="M1447" s="6">
        <v>60370</v>
      </c>
      <c r="N1447" s="6">
        <v>27405</v>
      </c>
      <c r="O1447" s="6" t="s">
        <v>2940</v>
      </c>
      <c r="P1447" s="6">
        <v>2</v>
      </c>
      <c r="Q1447" s="6" t="s">
        <v>2941</v>
      </c>
      <c r="R1447" s="6" t="s">
        <v>2942</v>
      </c>
      <c r="S1447" s="6">
        <v>264</v>
      </c>
      <c r="T1447" s="6" t="s">
        <v>37</v>
      </c>
      <c r="U1447" s="6" t="s">
        <v>38</v>
      </c>
      <c r="V1447" s="6" t="s">
        <v>95</v>
      </c>
      <c r="W1447" s="7">
        <v>79000000</v>
      </c>
      <c r="X1447" s="6">
        <v>2011</v>
      </c>
      <c r="Y1447" s="6">
        <v>11000</v>
      </c>
      <c r="Z1447" s="6">
        <v>3.4</v>
      </c>
      <c r="AA1447" s="6">
        <v>1.85</v>
      </c>
      <c r="AB1447" s="6">
        <v>0</v>
      </c>
      <c r="AC1447" s="7">
        <f>Table13[[#This Row],[gross]]-Table13[[#This Row],[budget]]</f>
        <v>-4841843</v>
      </c>
    </row>
    <row r="1448" spans="1:29" ht="12.75">
      <c r="A1448" s="6" t="s">
        <v>28</v>
      </c>
      <c r="B1448" s="6" t="s">
        <v>886</v>
      </c>
      <c r="C1448" s="6">
        <v>387</v>
      </c>
      <c r="D1448" s="6">
        <v>130</v>
      </c>
      <c r="E1448" s="6">
        <v>188</v>
      </c>
      <c r="F1448" s="6">
        <v>1000</v>
      </c>
      <c r="G1448" s="6" t="s">
        <v>1689</v>
      </c>
      <c r="H1448" s="6">
        <v>10000</v>
      </c>
      <c r="I1448" s="7">
        <v>80033643</v>
      </c>
      <c r="J1448" s="6" t="s">
        <v>1199</v>
      </c>
      <c r="K1448" s="6" t="s">
        <v>523</v>
      </c>
      <c r="L1448" s="6" t="s">
        <v>4059</v>
      </c>
      <c r="M1448" s="6">
        <v>226570</v>
      </c>
      <c r="N1448" s="6">
        <v>16385</v>
      </c>
      <c r="O1448" s="6" t="s">
        <v>2038</v>
      </c>
      <c r="P1448" s="6">
        <v>2</v>
      </c>
      <c r="Q1448" s="6" t="s">
        <v>4060</v>
      </c>
      <c r="R1448" s="6" t="s">
        <v>4061</v>
      </c>
      <c r="S1448" s="6">
        <v>448</v>
      </c>
      <c r="T1448" s="6" t="s">
        <v>37</v>
      </c>
      <c r="U1448" s="6" t="s">
        <v>38</v>
      </c>
      <c r="V1448" s="6" t="s">
        <v>39</v>
      </c>
      <c r="W1448" s="7">
        <v>60000000</v>
      </c>
      <c r="X1448" s="6">
        <v>2012</v>
      </c>
      <c r="Y1448" s="6">
        <v>3000</v>
      </c>
      <c r="Z1448" s="6">
        <v>7</v>
      </c>
      <c r="AA1448" s="6">
        <v>2.35</v>
      </c>
      <c r="AB1448" s="6">
        <v>38000</v>
      </c>
      <c r="AC1448" s="7">
        <f>Table13[[#This Row],[gross]]-Table13[[#This Row],[budget]]</f>
        <v>20033643</v>
      </c>
    </row>
    <row r="1449" spans="1:29" ht="12.75">
      <c r="A1449" s="6" t="s">
        <v>28</v>
      </c>
      <c r="B1449" s="6" t="s">
        <v>857</v>
      </c>
      <c r="C1449" s="6">
        <v>313</v>
      </c>
      <c r="D1449" s="6">
        <v>105</v>
      </c>
      <c r="E1449" s="6">
        <v>0</v>
      </c>
      <c r="F1449" s="6">
        <v>288</v>
      </c>
      <c r="G1449" s="6" t="s">
        <v>943</v>
      </c>
      <c r="H1449" s="6">
        <v>539</v>
      </c>
      <c r="I1449" s="7">
        <v>50549107</v>
      </c>
      <c r="J1449" s="6" t="s">
        <v>923</v>
      </c>
      <c r="K1449" s="6" t="s">
        <v>4161</v>
      </c>
      <c r="L1449" s="6" t="s">
        <v>4162</v>
      </c>
      <c r="M1449" s="6">
        <v>99035</v>
      </c>
      <c r="N1449" s="6">
        <v>1411</v>
      </c>
      <c r="O1449" s="6" t="s">
        <v>4163</v>
      </c>
      <c r="P1449" s="6">
        <v>3</v>
      </c>
      <c r="Q1449" s="6" t="s">
        <v>4164</v>
      </c>
      <c r="R1449" s="6" t="s">
        <v>4165</v>
      </c>
      <c r="S1449" s="6">
        <v>289</v>
      </c>
      <c r="T1449" s="6" t="s">
        <v>37</v>
      </c>
      <c r="U1449" s="6" t="s">
        <v>38</v>
      </c>
      <c r="V1449" s="6" t="s">
        <v>39</v>
      </c>
      <c r="W1449" s="7">
        <v>60000000</v>
      </c>
      <c r="X1449" s="6">
        <v>2014</v>
      </c>
      <c r="Y1449" s="6">
        <v>394</v>
      </c>
      <c r="Z1449" s="6">
        <v>6.2</v>
      </c>
      <c r="AA1449" s="6">
        <v>2.35</v>
      </c>
      <c r="AB1449" s="6">
        <v>17000</v>
      </c>
      <c r="AC1449" s="7">
        <f>Table13[[#This Row],[gross]]-Table13[[#This Row],[budget]]</f>
        <v>-9450893</v>
      </c>
    </row>
    <row r="1450" spans="1:29" ht="12.75">
      <c r="A1450" s="6" t="s">
        <v>28</v>
      </c>
      <c r="B1450" s="6" t="s">
        <v>118</v>
      </c>
      <c r="C1450" s="6">
        <v>338</v>
      </c>
      <c r="D1450" s="6">
        <v>114</v>
      </c>
      <c r="E1450" s="6">
        <v>0</v>
      </c>
      <c r="F1450" s="6">
        <v>140</v>
      </c>
      <c r="G1450" s="6" t="s">
        <v>358</v>
      </c>
      <c r="H1450" s="6">
        <v>979</v>
      </c>
      <c r="I1450" s="7">
        <v>65171860</v>
      </c>
      <c r="J1450" s="6" t="s">
        <v>173</v>
      </c>
      <c r="K1450" s="6" t="s">
        <v>359</v>
      </c>
      <c r="L1450" s="6" t="s">
        <v>360</v>
      </c>
      <c r="M1450" s="6">
        <v>106416</v>
      </c>
      <c r="N1450" s="6">
        <v>1766</v>
      </c>
      <c r="O1450" s="6" t="s">
        <v>361</v>
      </c>
      <c r="P1450" s="6">
        <v>1</v>
      </c>
      <c r="Q1450" s="6" t="s">
        <v>362</v>
      </c>
      <c r="R1450" s="6" t="s">
        <v>363</v>
      </c>
      <c r="S1450" s="6">
        <v>205</v>
      </c>
      <c r="T1450" s="6" t="s">
        <v>37</v>
      </c>
      <c r="U1450" s="6" t="s">
        <v>38</v>
      </c>
      <c r="V1450" s="6" t="s">
        <v>39</v>
      </c>
      <c r="W1450" s="7">
        <v>195000000</v>
      </c>
      <c r="X1450" s="6">
        <v>2013</v>
      </c>
      <c r="Y1450" s="6">
        <v>557</v>
      </c>
      <c r="Z1450" s="6">
        <v>6.3</v>
      </c>
      <c r="AA1450" s="6">
        <v>2.35</v>
      </c>
      <c r="AB1450" s="6">
        <v>22000</v>
      </c>
      <c r="AC1450" s="7">
        <f>Table13[[#This Row],[gross]]-Table13[[#This Row],[budget]]</f>
        <v>-129828140</v>
      </c>
    </row>
    <row r="1451" spans="1:29" ht="12.75">
      <c r="A1451" s="6" t="s">
        <v>28</v>
      </c>
      <c r="B1451" s="6" t="s">
        <v>10665</v>
      </c>
      <c r="C1451" s="6">
        <v>156</v>
      </c>
      <c r="D1451" s="6">
        <v>101</v>
      </c>
      <c r="E1451" s="6">
        <v>79</v>
      </c>
      <c r="F1451" s="6">
        <v>218</v>
      </c>
      <c r="G1451" s="6" t="s">
        <v>10666</v>
      </c>
      <c r="H1451" s="6">
        <v>608</v>
      </c>
      <c r="I1451" s="7">
        <v>117224271</v>
      </c>
      <c r="J1451" s="6" t="s">
        <v>10667</v>
      </c>
      <c r="K1451" s="6" t="s">
        <v>10668</v>
      </c>
      <c r="L1451" s="6" t="s">
        <v>10669</v>
      </c>
      <c r="M1451" s="6">
        <v>47794</v>
      </c>
      <c r="N1451" s="6">
        <v>1787</v>
      </c>
      <c r="O1451" s="6" t="s">
        <v>10670</v>
      </c>
      <c r="P1451" s="6">
        <v>1</v>
      </c>
      <c r="Q1451" s="6" t="s">
        <v>10671</v>
      </c>
      <c r="R1451" s="6" t="s">
        <v>10672</v>
      </c>
      <c r="S1451" s="6">
        <v>81</v>
      </c>
      <c r="T1451" s="6" t="s">
        <v>37</v>
      </c>
      <c r="U1451" s="6" t="s">
        <v>38</v>
      </c>
      <c r="V1451" s="6" t="s">
        <v>585</v>
      </c>
      <c r="W1451" s="7">
        <v>20000000</v>
      </c>
      <c r="X1451" s="6">
        <v>2010</v>
      </c>
      <c r="Y1451" s="6">
        <v>362</v>
      </c>
      <c r="Z1451" s="6">
        <v>7.1</v>
      </c>
      <c r="AA1451" s="6">
        <v>1.78</v>
      </c>
      <c r="AB1451" s="6">
        <v>0</v>
      </c>
      <c r="AC1451" s="7">
        <f>Table13[[#This Row],[gross]]-Table13[[#This Row],[budget]]</f>
        <v>97224271</v>
      </c>
    </row>
    <row r="1452" spans="1:29" ht="12.75">
      <c r="A1452" s="6" t="s">
        <v>28</v>
      </c>
      <c r="B1452" s="6" t="s">
        <v>10665</v>
      </c>
      <c r="C1452" s="6">
        <v>106</v>
      </c>
      <c r="D1452" s="6">
        <v>87</v>
      </c>
      <c r="E1452" s="6">
        <v>79</v>
      </c>
      <c r="F1452" s="6">
        <v>218</v>
      </c>
      <c r="G1452" s="6" t="s">
        <v>10666</v>
      </c>
      <c r="H1452" s="6">
        <v>608</v>
      </c>
      <c r="I1452" s="7">
        <v>64267897</v>
      </c>
      <c r="J1452" s="6" t="s">
        <v>17534</v>
      </c>
      <c r="K1452" s="6" t="s">
        <v>10668</v>
      </c>
      <c r="L1452" s="6" t="s">
        <v>17535</v>
      </c>
      <c r="M1452" s="6">
        <v>67992</v>
      </c>
      <c r="N1452" s="6">
        <v>1770</v>
      </c>
      <c r="O1452" s="6" t="s">
        <v>10670</v>
      </c>
      <c r="P1452" s="6">
        <v>0</v>
      </c>
      <c r="Q1452" s="6" t="s">
        <v>17536</v>
      </c>
      <c r="R1452" s="6" t="s">
        <v>17537</v>
      </c>
      <c r="S1452" s="6">
        <v>327</v>
      </c>
      <c r="T1452" s="6" t="s">
        <v>37</v>
      </c>
      <c r="U1452" s="6" t="s">
        <v>38</v>
      </c>
      <c r="V1452" s="6" t="s">
        <v>585</v>
      </c>
      <c r="W1452" s="7">
        <v>5000000</v>
      </c>
      <c r="X1452" s="6">
        <v>2002</v>
      </c>
      <c r="Y1452" s="6">
        <v>362</v>
      </c>
      <c r="Z1452" s="6">
        <v>6.6</v>
      </c>
      <c r="AA1452" s="6">
        <v>1.85</v>
      </c>
      <c r="AB1452" s="6">
        <v>0</v>
      </c>
      <c r="AC1452" s="7">
        <f>Table13[[#This Row],[gross]]-Table13[[#This Row],[budget]]</f>
        <v>59267897</v>
      </c>
    </row>
    <row r="1453" spans="1:29" ht="12.75">
      <c r="A1453" s="6" t="s">
        <v>28</v>
      </c>
      <c r="B1453" s="6" t="s">
        <v>1764</v>
      </c>
      <c r="C1453" s="6">
        <v>140</v>
      </c>
      <c r="D1453" s="6">
        <v>154</v>
      </c>
      <c r="E1453" s="6">
        <v>16000</v>
      </c>
      <c r="F1453" s="6">
        <v>889</v>
      </c>
      <c r="G1453" s="6" t="s">
        <v>14066</v>
      </c>
      <c r="H1453" s="6">
        <v>22000</v>
      </c>
      <c r="I1453" s="7">
        <v>39647595</v>
      </c>
      <c r="J1453" s="6" t="s">
        <v>1528</v>
      </c>
      <c r="K1453" s="6" t="s">
        <v>1746</v>
      </c>
      <c r="L1453" s="6" t="s">
        <v>14067</v>
      </c>
      <c r="M1453" s="6">
        <v>239540</v>
      </c>
      <c r="N1453" s="6">
        <v>25522</v>
      </c>
      <c r="O1453" s="6" t="s">
        <v>4358</v>
      </c>
      <c r="P1453" s="6">
        <v>5</v>
      </c>
      <c r="Q1453" s="6" t="s">
        <v>14068</v>
      </c>
      <c r="R1453" s="6" t="s">
        <v>14069</v>
      </c>
      <c r="S1453" s="6">
        <v>462</v>
      </c>
      <c r="T1453" s="6" t="s">
        <v>37</v>
      </c>
      <c r="U1453" s="6" t="s">
        <v>38</v>
      </c>
      <c r="V1453" s="6" t="s">
        <v>585</v>
      </c>
      <c r="W1453" s="7">
        <v>12000000</v>
      </c>
      <c r="X1453" s="6">
        <v>1997</v>
      </c>
      <c r="Y1453" s="6">
        <v>1000</v>
      </c>
      <c r="Z1453" s="6">
        <v>7.5</v>
      </c>
      <c r="AA1453" s="6">
        <v>1.85</v>
      </c>
      <c r="AB1453" s="6">
        <v>0</v>
      </c>
      <c r="AC1453" s="7">
        <f>Table13[[#This Row],[gross]]-Table13[[#This Row],[budget]]</f>
        <v>27647595</v>
      </c>
    </row>
    <row r="1454" spans="1:29" ht="12.75">
      <c r="A1454" s="6" t="s">
        <v>28</v>
      </c>
      <c r="B1454" s="6" t="s">
        <v>4733</v>
      </c>
      <c r="C1454" s="6">
        <v>50</v>
      </c>
      <c r="D1454" s="6">
        <v>107</v>
      </c>
      <c r="E1454" s="6">
        <v>607</v>
      </c>
      <c r="F1454" s="6">
        <v>602</v>
      </c>
      <c r="G1454" s="6" t="s">
        <v>1653</v>
      </c>
      <c r="H1454" s="6">
        <v>2000</v>
      </c>
      <c r="I1454" s="7">
        <v>9795017</v>
      </c>
      <c r="J1454" s="6" t="s">
        <v>2125</v>
      </c>
      <c r="K1454" s="6" t="s">
        <v>3007</v>
      </c>
      <c r="L1454" s="6" t="s">
        <v>5456</v>
      </c>
      <c r="M1454" s="6">
        <v>9227</v>
      </c>
      <c r="N1454" s="6">
        <v>5461</v>
      </c>
      <c r="O1454" s="6" t="s">
        <v>2077</v>
      </c>
      <c r="P1454" s="6">
        <v>0</v>
      </c>
      <c r="Q1454" s="6" t="s">
        <v>5457</v>
      </c>
      <c r="R1454" s="6" t="s">
        <v>5458</v>
      </c>
      <c r="S1454" s="6">
        <v>70</v>
      </c>
      <c r="T1454" s="6" t="s">
        <v>37</v>
      </c>
      <c r="U1454" s="6" t="s">
        <v>38</v>
      </c>
      <c r="V1454" s="6" t="s">
        <v>585</v>
      </c>
      <c r="W1454" s="7">
        <v>50000000</v>
      </c>
      <c r="X1454" s="6">
        <v>1995</v>
      </c>
      <c r="Y1454" s="6">
        <v>979</v>
      </c>
      <c r="Z1454" s="6">
        <v>5.0999999999999996</v>
      </c>
      <c r="AA1454" s="6">
        <v>1.85</v>
      </c>
      <c r="AB1454" s="6">
        <v>422</v>
      </c>
      <c r="AC1454" s="7">
        <f>Table13[[#This Row],[gross]]-Table13[[#This Row],[budget]]</f>
        <v>-40204983</v>
      </c>
    </row>
    <row r="1455" spans="1:29" ht="12.75">
      <c r="A1455" s="6" t="s">
        <v>28</v>
      </c>
      <c r="B1455" s="6" t="s">
        <v>13149</v>
      </c>
      <c r="C1455" s="6">
        <v>68</v>
      </c>
      <c r="D1455" s="6">
        <v>120</v>
      </c>
      <c r="E1455" s="6">
        <v>0</v>
      </c>
      <c r="F1455" s="6">
        <v>693</v>
      </c>
      <c r="G1455" s="6" t="s">
        <v>1820</v>
      </c>
      <c r="H1455" s="6">
        <v>49000</v>
      </c>
      <c r="I1455" s="7">
        <v>4956401</v>
      </c>
      <c r="J1455" s="6" t="s">
        <v>3396</v>
      </c>
      <c r="K1455" s="6" t="s">
        <v>811</v>
      </c>
      <c r="L1455" s="6" t="s">
        <v>13150</v>
      </c>
      <c r="M1455" s="6">
        <v>12601</v>
      </c>
      <c r="N1455" s="6">
        <v>51657</v>
      </c>
      <c r="O1455" s="6" t="s">
        <v>2032</v>
      </c>
      <c r="P1455" s="6">
        <v>2</v>
      </c>
      <c r="Q1455" s="6" t="s">
        <v>13151</v>
      </c>
      <c r="R1455" s="6" t="s">
        <v>13152</v>
      </c>
      <c r="S1455" s="6">
        <v>89</v>
      </c>
      <c r="T1455" s="6" t="s">
        <v>37</v>
      </c>
      <c r="U1455" s="6" t="s">
        <v>1465</v>
      </c>
      <c r="V1455" s="6" t="s">
        <v>39</v>
      </c>
      <c r="W1455" s="7">
        <v>15000000</v>
      </c>
      <c r="X1455" s="6">
        <v>1999</v>
      </c>
      <c r="Y1455" s="6">
        <v>1000</v>
      </c>
      <c r="Z1455" s="6">
        <v>6.5</v>
      </c>
      <c r="AA1455" s="6">
        <v>1.85</v>
      </c>
      <c r="AB1455" s="6">
        <v>0</v>
      </c>
      <c r="AC1455" s="7">
        <f>Table13[[#This Row],[gross]]-Table13[[#This Row],[budget]]</f>
        <v>-10043599</v>
      </c>
    </row>
    <row r="1456" spans="1:29" ht="12.75">
      <c r="A1456" s="6" t="s">
        <v>28</v>
      </c>
      <c r="B1456" s="6" t="s">
        <v>8565</v>
      </c>
      <c r="C1456" s="6">
        <v>123</v>
      </c>
      <c r="D1456" s="6">
        <v>98</v>
      </c>
      <c r="E1456" s="6">
        <v>149</v>
      </c>
      <c r="F1456" s="6">
        <v>439</v>
      </c>
      <c r="G1456" s="6" t="s">
        <v>1469</v>
      </c>
      <c r="H1456" s="6">
        <v>20000</v>
      </c>
      <c r="I1456" s="7">
        <v>1512815</v>
      </c>
      <c r="J1456" s="6" t="s">
        <v>10088</v>
      </c>
      <c r="K1456" s="6" t="s">
        <v>841</v>
      </c>
      <c r="L1456" s="6" t="s">
        <v>10089</v>
      </c>
      <c r="M1456" s="6">
        <v>8885</v>
      </c>
      <c r="N1456" s="6">
        <v>21414</v>
      </c>
      <c r="O1456" s="6" t="s">
        <v>9231</v>
      </c>
      <c r="P1456" s="6">
        <v>0</v>
      </c>
      <c r="Q1456" s="6" t="s">
        <v>10090</v>
      </c>
      <c r="R1456" s="6" t="s">
        <v>10091</v>
      </c>
      <c r="S1456" s="6">
        <v>56</v>
      </c>
      <c r="T1456" s="6" t="s">
        <v>37</v>
      </c>
      <c r="U1456" s="6" t="s">
        <v>38</v>
      </c>
      <c r="V1456" s="6" t="s">
        <v>585</v>
      </c>
      <c r="W1456" s="7">
        <v>25000000</v>
      </c>
      <c r="X1456" s="6">
        <v>2016</v>
      </c>
      <c r="Y1456" s="6">
        <v>617</v>
      </c>
      <c r="Z1456" s="6">
        <v>5.8</v>
      </c>
      <c r="AA1456" s="6">
        <v>2.35</v>
      </c>
      <c r="AB1456" s="6">
        <v>0</v>
      </c>
      <c r="AC1456" s="7">
        <f>Table13[[#This Row],[gross]]-Table13[[#This Row],[budget]]</f>
        <v>-23487185</v>
      </c>
    </row>
    <row r="1457" spans="1:29" ht="12.75">
      <c r="A1457" s="6" t="s">
        <v>28</v>
      </c>
      <c r="B1457" s="6" t="s">
        <v>48</v>
      </c>
      <c r="C1457" s="6">
        <v>262</v>
      </c>
      <c r="D1457" s="6">
        <v>125</v>
      </c>
      <c r="E1457" s="6">
        <v>0</v>
      </c>
      <c r="F1457" s="6">
        <v>210</v>
      </c>
      <c r="G1457" s="6" t="s">
        <v>3247</v>
      </c>
      <c r="H1457" s="6">
        <v>15000</v>
      </c>
      <c r="I1457" s="7">
        <v>62647540</v>
      </c>
      <c r="J1457" s="6" t="s">
        <v>1467</v>
      </c>
      <c r="K1457" s="6" t="s">
        <v>373</v>
      </c>
      <c r="L1457" s="6" t="s">
        <v>3248</v>
      </c>
      <c r="M1457" s="6">
        <v>143525</v>
      </c>
      <c r="N1457" s="6">
        <v>15850</v>
      </c>
      <c r="O1457" s="6" t="s">
        <v>3249</v>
      </c>
      <c r="P1457" s="6">
        <v>0</v>
      </c>
      <c r="Q1457" s="6" t="s">
        <v>3250</v>
      </c>
      <c r="R1457" s="6" t="s">
        <v>3251</v>
      </c>
      <c r="S1457" s="6">
        <v>657</v>
      </c>
      <c r="T1457" s="6" t="s">
        <v>37</v>
      </c>
      <c r="U1457" s="6" t="s">
        <v>767</v>
      </c>
      <c r="V1457" s="6" t="s">
        <v>585</v>
      </c>
      <c r="W1457" s="7">
        <v>70000000</v>
      </c>
      <c r="X1457" s="6">
        <v>2005</v>
      </c>
      <c r="Y1457" s="6">
        <v>383</v>
      </c>
      <c r="Z1457" s="6">
        <v>7.1</v>
      </c>
      <c r="AA1457" s="6">
        <v>2.35</v>
      </c>
      <c r="AB1457" s="6">
        <v>0</v>
      </c>
      <c r="AC1457" s="7">
        <f>Table13[[#This Row],[gross]]-Table13[[#This Row],[budget]]</f>
        <v>-7352460</v>
      </c>
    </row>
    <row r="1458" spans="1:29" ht="12.75">
      <c r="A1458" s="6" t="s">
        <v>28</v>
      </c>
      <c r="B1458" s="6" t="s">
        <v>1155</v>
      </c>
      <c r="C1458" s="6">
        <v>267</v>
      </c>
      <c r="D1458" s="6">
        <v>123</v>
      </c>
      <c r="E1458" s="6">
        <v>521</v>
      </c>
      <c r="F1458" s="6">
        <v>265</v>
      </c>
      <c r="G1458" s="6" t="s">
        <v>1369</v>
      </c>
      <c r="H1458" s="6">
        <v>13000</v>
      </c>
      <c r="I1458" s="7">
        <v>108521835</v>
      </c>
      <c r="J1458" s="6" t="s">
        <v>59</v>
      </c>
      <c r="K1458" s="6" t="s">
        <v>1157</v>
      </c>
      <c r="L1458" s="6" t="s">
        <v>1370</v>
      </c>
      <c r="M1458" s="6">
        <v>40123</v>
      </c>
      <c r="N1458" s="6">
        <v>13752</v>
      </c>
      <c r="O1458" s="6" t="s">
        <v>1371</v>
      </c>
      <c r="P1458" s="6">
        <v>0</v>
      </c>
      <c r="Q1458" s="6" t="s">
        <v>1372</v>
      </c>
      <c r="R1458" s="6" t="s">
        <v>1373</v>
      </c>
      <c r="S1458" s="6">
        <v>297</v>
      </c>
      <c r="T1458" s="6" t="s">
        <v>37</v>
      </c>
      <c r="U1458" s="6" t="s">
        <v>56</v>
      </c>
      <c r="V1458" s="6" t="s">
        <v>39</v>
      </c>
      <c r="W1458" s="7">
        <v>120000000</v>
      </c>
      <c r="X1458" s="6">
        <v>2016</v>
      </c>
      <c r="Y1458" s="6">
        <v>365</v>
      </c>
      <c r="Z1458" s="6">
        <v>7.1</v>
      </c>
      <c r="AA1458" s="6">
        <v>2.35</v>
      </c>
      <c r="AB1458" s="6">
        <v>31000</v>
      </c>
      <c r="AC1458" s="7">
        <f>Table13[[#This Row],[gross]]-Table13[[#This Row],[budget]]</f>
        <v>-11478165</v>
      </c>
    </row>
    <row r="1459" spans="1:29" ht="12.75">
      <c r="A1459" s="6" t="s">
        <v>28</v>
      </c>
      <c r="B1459" s="6" t="s">
        <v>19264</v>
      </c>
      <c r="C1459" s="6">
        <v>112</v>
      </c>
      <c r="D1459" s="6">
        <v>91</v>
      </c>
      <c r="E1459" s="6">
        <v>18</v>
      </c>
      <c r="F1459" s="6">
        <v>307</v>
      </c>
      <c r="G1459" s="6" t="s">
        <v>19265</v>
      </c>
      <c r="H1459" s="6">
        <v>935</v>
      </c>
      <c r="I1459" s="7">
        <v>15935068</v>
      </c>
      <c r="J1459" s="6" t="s">
        <v>9754</v>
      </c>
      <c r="K1459" s="6" t="s">
        <v>13484</v>
      </c>
      <c r="L1459" s="6" t="s">
        <v>19266</v>
      </c>
      <c r="M1459" s="6">
        <v>19331</v>
      </c>
      <c r="N1459" s="6">
        <v>2899</v>
      </c>
      <c r="O1459" s="6" t="s">
        <v>19267</v>
      </c>
      <c r="P1459" s="6">
        <v>0</v>
      </c>
      <c r="Q1459" s="6" t="s">
        <v>19268</v>
      </c>
      <c r="R1459" s="6" t="s">
        <v>19269</v>
      </c>
      <c r="S1459" s="6">
        <v>317</v>
      </c>
      <c r="T1459" s="6" t="s">
        <v>37</v>
      </c>
      <c r="U1459" s="6" t="s">
        <v>38</v>
      </c>
      <c r="V1459" s="6" t="s">
        <v>585</v>
      </c>
      <c r="W1459" s="7">
        <v>2500000</v>
      </c>
      <c r="X1459" s="6">
        <v>1993</v>
      </c>
      <c r="Y1459" s="6">
        <v>805</v>
      </c>
      <c r="Z1459" s="6">
        <v>4.3</v>
      </c>
      <c r="AA1459" s="6">
        <v>1.85</v>
      </c>
      <c r="AB1459" s="6">
        <v>949</v>
      </c>
      <c r="AC1459" s="7">
        <f>Table13[[#This Row],[gross]]-Table13[[#This Row],[budget]]</f>
        <v>13435068</v>
      </c>
    </row>
    <row r="1460" spans="1:29" ht="12.75">
      <c r="A1460" s="6" t="s">
        <v>28</v>
      </c>
      <c r="B1460" s="6" t="s">
        <v>19241</v>
      </c>
      <c r="C1460" s="6">
        <v>158</v>
      </c>
      <c r="D1460" s="6">
        <v>86</v>
      </c>
      <c r="E1460" s="6">
        <v>41</v>
      </c>
      <c r="F1460" s="6">
        <v>155</v>
      </c>
      <c r="G1460" s="6" t="s">
        <v>19242</v>
      </c>
      <c r="H1460" s="6">
        <v>956</v>
      </c>
      <c r="I1460" s="7">
        <v>19472057</v>
      </c>
      <c r="J1460" s="6" t="s">
        <v>5544</v>
      </c>
      <c r="K1460" s="6" t="s">
        <v>1016</v>
      </c>
      <c r="L1460" s="6" t="s">
        <v>19243</v>
      </c>
      <c r="M1460" s="6">
        <v>25332</v>
      </c>
      <c r="N1460" s="6">
        <v>1862</v>
      </c>
      <c r="O1460" s="6" t="s">
        <v>19244</v>
      </c>
      <c r="P1460" s="6">
        <v>0</v>
      </c>
      <c r="Q1460" s="6" t="s">
        <v>19245</v>
      </c>
      <c r="R1460" s="6" t="s">
        <v>19246</v>
      </c>
      <c r="S1460" s="6">
        <v>307</v>
      </c>
      <c r="T1460" s="6" t="s">
        <v>37</v>
      </c>
      <c r="U1460" s="6" t="s">
        <v>38</v>
      </c>
      <c r="V1460" s="6" t="s">
        <v>585</v>
      </c>
      <c r="W1460" s="7">
        <v>3000000</v>
      </c>
      <c r="X1460" s="6">
        <v>1986</v>
      </c>
      <c r="Y1460" s="6">
        <v>316</v>
      </c>
      <c r="Z1460" s="6">
        <v>5.9</v>
      </c>
      <c r="AA1460" s="6">
        <v>1.85</v>
      </c>
      <c r="AB1460" s="6">
        <v>0</v>
      </c>
      <c r="AC1460" s="7">
        <f>Table13[[#This Row],[gross]]-Table13[[#This Row],[budget]]</f>
        <v>16472057</v>
      </c>
    </row>
    <row r="1461" spans="1:29" ht="12.75">
      <c r="A1461" s="6" t="s">
        <v>28</v>
      </c>
      <c r="B1461" s="6" t="s">
        <v>13483</v>
      </c>
      <c r="C1461" s="6">
        <v>205</v>
      </c>
      <c r="D1461" s="6">
        <v>85</v>
      </c>
      <c r="E1461" s="6">
        <v>52</v>
      </c>
      <c r="F1461" s="6">
        <v>489</v>
      </c>
      <c r="G1461" s="6" t="s">
        <v>13484</v>
      </c>
      <c r="H1461" s="6">
        <v>1000</v>
      </c>
      <c r="I1461" s="7">
        <v>12610731</v>
      </c>
      <c r="J1461" s="6" t="s">
        <v>2208</v>
      </c>
      <c r="K1461" s="6" t="s">
        <v>1115</v>
      </c>
      <c r="L1461" s="6" t="s">
        <v>13485</v>
      </c>
      <c r="M1461" s="6">
        <v>38985</v>
      </c>
      <c r="N1461" s="6">
        <v>3050</v>
      </c>
      <c r="O1461" s="6" t="s">
        <v>13486</v>
      </c>
      <c r="P1461" s="6">
        <v>1</v>
      </c>
      <c r="Q1461" s="6" t="s">
        <v>13487</v>
      </c>
      <c r="R1461" s="6" t="s">
        <v>13488</v>
      </c>
      <c r="S1461" s="6">
        <v>673</v>
      </c>
      <c r="T1461" s="6" t="s">
        <v>37</v>
      </c>
      <c r="U1461" s="6" t="s">
        <v>38</v>
      </c>
      <c r="V1461" s="6" t="s">
        <v>585</v>
      </c>
      <c r="W1461" s="7">
        <v>11000000</v>
      </c>
      <c r="X1461" s="6">
        <v>2001</v>
      </c>
      <c r="Y1461" s="6">
        <v>935</v>
      </c>
      <c r="Z1461" s="6">
        <v>4.4000000000000004</v>
      </c>
      <c r="AA1461" s="6">
        <v>1.85</v>
      </c>
      <c r="AB1461" s="6">
        <v>0</v>
      </c>
      <c r="AC1461" s="7">
        <f>Table13[[#This Row],[gross]]-Table13[[#This Row],[budget]]</f>
        <v>1610731</v>
      </c>
    </row>
    <row r="1462" spans="1:29" ht="12.75">
      <c r="A1462" s="6" t="s">
        <v>28</v>
      </c>
      <c r="B1462" s="6" t="s">
        <v>19403</v>
      </c>
      <c r="C1462" s="6">
        <v>49</v>
      </c>
      <c r="D1462" s="6">
        <v>87</v>
      </c>
      <c r="E1462" s="6">
        <v>18</v>
      </c>
      <c r="F1462" s="6">
        <v>844</v>
      </c>
      <c r="G1462" s="6" t="s">
        <v>234</v>
      </c>
      <c r="H1462" s="6">
        <v>3000</v>
      </c>
      <c r="I1462" s="7">
        <v>3071947</v>
      </c>
      <c r="J1462" s="6" t="s">
        <v>5967</v>
      </c>
      <c r="K1462" s="6" t="s">
        <v>5445</v>
      </c>
      <c r="L1462" s="6" t="s">
        <v>19404</v>
      </c>
      <c r="M1462" s="6">
        <v>18711</v>
      </c>
      <c r="N1462" s="6">
        <v>9555</v>
      </c>
      <c r="O1462" s="6" t="s">
        <v>19405</v>
      </c>
      <c r="P1462" s="6">
        <v>3</v>
      </c>
      <c r="Q1462" s="6" t="s">
        <v>19406</v>
      </c>
      <c r="R1462" s="6" t="s">
        <v>19407</v>
      </c>
      <c r="S1462" s="6">
        <v>183</v>
      </c>
      <c r="T1462" s="6" t="s">
        <v>37</v>
      </c>
      <c r="U1462" s="6" t="s">
        <v>38</v>
      </c>
      <c r="V1462" s="6" t="s">
        <v>585</v>
      </c>
      <c r="W1462" s="7">
        <v>3500000</v>
      </c>
      <c r="X1462" s="6">
        <v>1999</v>
      </c>
      <c r="Y1462" s="6">
        <v>2000</v>
      </c>
      <c r="Z1462" s="6">
        <v>5.4</v>
      </c>
      <c r="AA1462" s="6">
        <v>1.85</v>
      </c>
      <c r="AB1462" s="6">
        <v>0</v>
      </c>
      <c r="AC1462" s="7">
        <f>Table13[[#This Row],[gross]]-Table13[[#This Row],[budget]]</f>
        <v>-428053</v>
      </c>
    </row>
    <row r="1463" spans="1:29" ht="12.75">
      <c r="A1463" s="6" t="s">
        <v>28</v>
      </c>
      <c r="B1463" s="6" t="s">
        <v>10673</v>
      </c>
      <c r="C1463" s="6">
        <v>75</v>
      </c>
      <c r="D1463" s="6">
        <v>131</v>
      </c>
      <c r="E1463" s="6">
        <v>82</v>
      </c>
      <c r="F1463" s="6">
        <v>85</v>
      </c>
      <c r="G1463" s="6" t="s">
        <v>10674</v>
      </c>
      <c r="H1463" s="6">
        <v>813</v>
      </c>
      <c r="I1463" s="7">
        <v>102922376</v>
      </c>
      <c r="J1463" s="6" t="s">
        <v>8570</v>
      </c>
      <c r="K1463" s="6" t="s">
        <v>2443</v>
      </c>
      <c r="L1463" s="6" t="s">
        <v>10675</v>
      </c>
      <c r="M1463" s="6">
        <v>51314</v>
      </c>
      <c r="N1463" s="6">
        <v>1520</v>
      </c>
      <c r="O1463" s="6" t="s">
        <v>10676</v>
      </c>
      <c r="P1463" s="6">
        <v>0</v>
      </c>
      <c r="Q1463" s="6" t="s">
        <v>10677</v>
      </c>
      <c r="R1463" s="6" t="s">
        <v>10678</v>
      </c>
      <c r="S1463" s="6">
        <v>265</v>
      </c>
      <c r="T1463" s="6" t="s">
        <v>37</v>
      </c>
      <c r="U1463" s="6" t="s">
        <v>38</v>
      </c>
      <c r="V1463" s="6" t="s">
        <v>95</v>
      </c>
      <c r="W1463" s="7">
        <v>20000000</v>
      </c>
      <c r="X1463" s="6">
        <v>1978</v>
      </c>
      <c r="Y1463" s="6">
        <v>366</v>
      </c>
      <c r="Z1463" s="6">
        <v>5.7</v>
      </c>
      <c r="AA1463" s="6">
        <v>2.35</v>
      </c>
      <c r="AB1463" s="6">
        <v>0</v>
      </c>
      <c r="AC1463" s="7">
        <f>Table13[[#This Row],[gross]]-Table13[[#This Row],[budget]]</f>
        <v>82922376</v>
      </c>
    </row>
    <row r="1464" spans="1:29" ht="12.75">
      <c r="A1464" s="6" t="s">
        <v>28</v>
      </c>
      <c r="B1464" s="6" t="s">
        <v>389</v>
      </c>
      <c r="C1464" s="6">
        <v>385</v>
      </c>
      <c r="D1464" s="6">
        <v>130</v>
      </c>
      <c r="E1464" s="6">
        <v>14000</v>
      </c>
      <c r="F1464" s="6">
        <v>366</v>
      </c>
      <c r="G1464" s="6" t="s">
        <v>14010</v>
      </c>
      <c r="H1464" s="6">
        <v>813</v>
      </c>
      <c r="I1464" s="7">
        <v>260000000</v>
      </c>
      <c r="J1464" s="6" t="s">
        <v>1826</v>
      </c>
      <c r="K1464" s="6" t="s">
        <v>2443</v>
      </c>
      <c r="L1464" s="6" t="s">
        <v>14011</v>
      </c>
      <c r="M1464" s="6">
        <v>412454</v>
      </c>
      <c r="N1464" s="6">
        <v>2047</v>
      </c>
      <c r="O1464" s="6" t="s">
        <v>10674</v>
      </c>
      <c r="P1464" s="6">
        <v>0</v>
      </c>
      <c r="Q1464" s="6" t="s">
        <v>14012</v>
      </c>
      <c r="R1464" s="6" t="s">
        <v>14013</v>
      </c>
      <c r="S1464" s="6">
        <v>962</v>
      </c>
      <c r="T1464" s="6" t="s">
        <v>37</v>
      </c>
      <c r="U1464" s="6" t="s">
        <v>38</v>
      </c>
      <c r="V1464" s="6" t="s">
        <v>95</v>
      </c>
      <c r="W1464" s="7">
        <v>8000000</v>
      </c>
      <c r="X1464" s="6">
        <v>1975</v>
      </c>
      <c r="Y1464" s="6">
        <v>559</v>
      </c>
      <c r="Z1464" s="6">
        <v>8</v>
      </c>
      <c r="AA1464" s="6">
        <v>2.35</v>
      </c>
      <c r="AB1464" s="6">
        <v>21000</v>
      </c>
      <c r="AC1464" s="7">
        <f>Table13[[#This Row],[gross]]-Table13[[#This Row],[budget]]</f>
        <v>252000000</v>
      </c>
    </row>
    <row r="1465" spans="1:29" ht="12.75">
      <c r="A1465" s="6" t="s">
        <v>28</v>
      </c>
      <c r="B1465" s="6" t="s">
        <v>10259</v>
      </c>
      <c r="C1465" s="6">
        <v>80</v>
      </c>
      <c r="D1465" s="6">
        <v>92</v>
      </c>
      <c r="E1465" s="6">
        <v>114</v>
      </c>
      <c r="F1465" s="6">
        <v>434</v>
      </c>
      <c r="G1465" s="6" t="s">
        <v>9330</v>
      </c>
      <c r="H1465" s="6">
        <v>912</v>
      </c>
      <c r="I1465" s="7">
        <v>20763013</v>
      </c>
      <c r="J1465" s="6" t="s">
        <v>8570</v>
      </c>
      <c r="K1465" s="6" t="s">
        <v>10260</v>
      </c>
      <c r="L1465" s="6" t="s">
        <v>10261</v>
      </c>
      <c r="M1465" s="6">
        <v>30840</v>
      </c>
      <c r="N1465" s="6">
        <v>2355</v>
      </c>
      <c r="O1465" s="6" t="s">
        <v>10262</v>
      </c>
      <c r="P1465" s="6">
        <v>0</v>
      </c>
      <c r="Q1465" s="6" t="s">
        <v>10263</v>
      </c>
      <c r="R1465" s="6" t="s">
        <v>10264</v>
      </c>
      <c r="S1465" s="6">
        <v>383</v>
      </c>
      <c r="T1465" s="6" t="s">
        <v>37</v>
      </c>
      <c r="U1465" s="6" t="s">
        <v>38</v>
      </c>
      <c r="V1465" s="6" t="s">
        <v>39</v>
      </c>
      <c r="W1465" s="7">
        <v>23000000</v>
      </c>
      <c r="X1465" s="6">
        <v>1987</v>
      </c>
      <c r="Y1465" s="6">
        <v>535</v>
      </c>
      <c r="Z1465" s="6">
        <v>2.8</v>
      </c>
      <c r="AA1465" s="6">
        <v>2.35</v>
      </c>
      <c r="AB1465" s="6">
        <v>0</v>
      </c>
      <c r="AC1465" s="7">
        <f>Table13[[#This Row],[gross]]-Table13[[#This Row],[budget]]</f>
        <v>-2236987</v>
      </c>
    </row>
    <row r="1466" spans="1:29" ht="12.75">
      <c r="A1466" s="6" t="s">
        <v>28</v>
      </c>
      <c r="B1466" s="6" t="s">
        <v>7134</v>
      </c>
      <c r="C1466" s="6">
        <v>181</v>
      </c>
      <c r="D1466" s="6">
        <v>104</v>
      </c>
      <c r="E1466" s="6">
        <v>0</v>
      </c>
      <c r="F1466" s="6">
        <v>898</v>
      </c>
      <c r="G1466" s="6" t="s">
        <v>7580</v>
      </c>
      <c r="H1466" s="6">
        <v>8000</v>
      </c>
      <c r="I1466" s="7">
        <v>30059386</v>
      </c>
      <c r="J1466" s="6" t="s">
        <v>1671</v>
      </c>
      <c r="K1466" s="6" t="s">
        <v>1249</v>
      </c>
      <c r="L1466" s="6" t="s">
        <v>10431</v>
      </c>
      <c r="M1466" s="6">
        <v>128593</v>
      </c>
      <c r="N1466" s="6">
        <v>11632</v>
      </c>
      <c r="O1466" s="6" t="s">
        <v>10432</v>
      </c>
      <c r="P1466" s="6">
        <v>5</v>
      </c>
      <c r="Q1466" s="6" t="s">
        <v>10433</v>
      </c>
      <c r="R1466" s="6" t="s">
        <v>10434</v>
      </c>
      <c r="S1466" s="6">
        <v>867</v>
      </c>
      <c r="T1466" s="6" t="s">
        <v>37</v>
      </c>
      <c r="U1466" s="6" t="s">
        <v>38</v>
      </c>
      <c r="V1466" s="6" t="s">
        <v>585</v>
      </c>
      <c r="W1466" s="7">
        <v>22000000</v>
      </c>
      <c r="X1466" s="6">
        <v>2001</v>
      </c>
      <c r="Y1466" s="6">
        <v>1000</v>
      </c>
      <c r="Z1466" s="6">
        <v>6.9</v>
      </c>
      <c r="AA1466" s="6">
        <v>2.35</v>
      </c>
      <c r="AB1466" s="6">
        <v>0</v>
      </c>
      <c r="AC1466" s="7">
        <f>Table13[[#This Row],[gross]]-Table13[[#This Row],[budget]]</f>
        <v>8059386</v>
      </c>
    </row>
    <row r="1467" spans="1:29" ht="12.75">
      <c r="A1467" s="6" t="s">
        <v>28</v>
      </c>
      <c r="B1467" s="6" t="s">
        <v>9610</v>
      </c>
      <c r="C1467" s="6">
        <v>167</v>
      </c>
      <c r="D1467" s="6">
        <v>104</v>
      </c>
      <c r="E1467" s="6">
        <v>108</v>
      </c>
      <c r="F1467" s="6">
        <v>177</v>
      </c>
      <c r="G1467" s="6" t="s">
        <v>9611</v>
      </c>
      <c r="H1467" s="6">
        <v>296</v>
      </c>
      <c r="I1467" s="7">
        <v>35143332</v>
      </c>
      <c r="J1467" s="6" t="s">
        <v>6403</v>
      </c>
      <c r="K1467" s="6" t="s">
        <v>7537</v>
      </c>
      <c r="L1467" s="6" t="s">
        <v>9612</v>
      </c>
      <c r="M1467" s="6">
        <v>45102</v>
      </c>
      <c r="N1467" s="6">
        <v>1340</v>
      </c>
      <c r="O1467" s="6" t="s">
        <v>9613</v>
      </c>
      <c r="P1467" s="6">
        <v>0</v>
      </c>
      <c r="Q1467" s="6" t="s">
        <v>9614</v>
      </c>
      <c r="R1467" s="6" t="s">
        <v>9615</v>
      </c>
      <c r="S1467" s="6">
        <v>316</v>
      </c>
      <c r="T1467" s="6" t="s">
        <v>37</v>
      </c>
      <c r="U1467" s="6" t="s">
        <v>38</v>
      </c>
      <c r="V1467" s="6" t="s">
        <v>585</v>
      </c>
      <c r="W1467" s="7">
        <v>17000000</v>
      </c>
      <c r="X1467" s="6">
        <v>2003</v>
      </c>
      <c r="Y1467" s="6">
        <v>270</v>
      </c>
      <c r="Z1467" s="6">
        <v>5.6</v>
      </c>
      <c r="AA1467" s="6">
        <v>2.35</v>
      </c>
      <c r="AB1467" s="6">
        <v>0</v>
      </c>
      <c r="AC1467" s="7">
        <f>Table13[[#This Row],[gross]]-Table13[[#This Row],[budget]]</f>
        <v>18143332</v>
      </c>
    </row>
    <row r="1468" spans="1:29" ht="12.75">
      <c r="A1468" s="6" t="s">
        <v>28</v>
      </c>
      <c r="B1468" s="6" t="s">
        <v>9610</v>
      </c>
      <c r="C1468" s="6">
        <v>190</v>
      </c>
      <c r="D1468" s="6">
        <v>90</v>
      </c>
      <c r="E1468" s="6">
        <v>108</v>
      </c>
      <c r="F1468" s="6">
        <v>270</v>
      </c>
      <c r="G1468" s="6" t="s">
        <v>14835</v>
      </c>
      <c r="H1468" s="6">
        <v>1000</v>
      </c>
      <c r="I1468" s="7">
        <v>37470017</v>
      </c>
      <c r="J1468" s="6" t="s">
        <v>5103</v>
      </c>
      <c r="K1468" s="6" t="s">
        <v>4204</v>
      </c>
      <c r="L1468" s="6" t="s">
        <v>14836</v>
      </c>
      <c r="M1468" s="6">
        <v>86890</v>
      </c>
      <c r="N1468" s="6">
        <v>1982</v>
      </c>
      <c r="O1468" s="6" t="s">
        <v>9611</v>
      </c>
      <c r="P1468" s="6">
        <v>0</v>
      </c>
      <c r="Q1468" s="6" t="s">
        <v>14837</v>
      </c>
      <c r="R1468" s="6" t="s">
        <v>14838</v>
      </c>
      <c r="S1468" s="6">
        <v>985</v>
      </c>
      <c r="T1468" s="6" t="s">
        <v>37</v>
      </c>
      <c r="U1468" s="6" t="s">
        <v>767</v>
      </c>
      <c r="V1468" s="6" t="s">
        <v>585</v>
      </c>
      <c r="W1468" s="7">
        <v>10000000</v>
      </c>
      <c r="X1468" s="6">
        <v>2001</v>
      </c>
      <c r="Y1468" s="6">
        <v>322</v>
      </c>
      <c r="Z1468" s="6">
        <v>6.1</v>
      </c>
      <c r="AA1468" s="6">
        <v>1.85</v>
      </c>
      <c r="AB1468" s="6">
        <v>0</v>
      </c>
      <c r="AC1468" s="7">
        <f>Table13[[#This Row],[gross]]-Table13[[#This Row],[budget]]</f>
        <v>27470017</v>
      </c>
    </row>
    <row r="1469" spans="1:29" ht="12.75">
      <c r="A1469" s="6" t="s">
        <v>28</v>
      </c>
      <c r="B1469" s="6" t="s">
        <v>15176</v>
      </c>
      <c r="C1469" s="6">
        <v>182</v>
      </c>
      <c r="D1469" s="6">
        <v>83</v>
      </c>
      <c r="E1469" s="6">
        <v>157</v>
      </c>
      <c r="F1469" s="6">
        <v>581</v>
      </c>
      <c r="G1469" s="6" t="s">
        <v>15177</v>
      </c>
      <c r="H1469" s="6">
        <v>2000</v>
      </c>
      <c r="I1469" s="7">
        <v>4244155</v>
      </c>
      <c r="J1469" s="6" t="s">
        <v>2527</v>
      </c>
      <c r="K1469" s="6" t="s">
        <v>234</v>
      </c>
      <c r="L1469" s="6" t="s">
        <v>15178</v>
      </c>
      <c r="M1469" s="6">
        <v>56005</v>
      </c>
      <c r="N1469" s="6">
        <v>3374</v>
      </c>
      <c r="O1469" s="6" t="s">
        <v>12688</v>
      </c>
      <c r="P1469" s="6">
        <v>5</v>
      </c>
      <c r="Q1469" s="6" t="s">
        <v>15179</v>
      </c>
      <c r="R1469" s="6" t="s">
        <v>15180</v>
      </c>
      <c r="S1469" s="6">
        <v>112</v>
      </c>
      <c r="T1469" s="6" t="s">
        <v>37</v>
      </c>
      <c r="U1469" s="6" t="s">
        <v>38</v>
      </c>
      <c r="V1469" s="6" t="s">
        <v>585</v>
      </c>
      <c r="W1469" s="7">
        <v>10000000</v>
      </c>
      <c r="X1469" s="6">
        <v>2011</v>
      </c>
      <c r="Y1469" s="6">
        <v>616</v>
      </c>
      <c r="Z1469" s="6">
        <v>6.5</v>
      </c>
      <c r="AA1469" s="6">
        <v>1.85</v>
      </c>
      <c r="AB1469" s="6">
        <v>0</v>
      </c>
      <c r="AC1469" s="7">
        <f>Table13[[#This Row],[gross]]-Table13[[#This Row],[budget]]</f>
        <v>-5755845</v>
      </c>
    </row>
    <row r="1470" spans="1:29" ht="12.75">
      <c r="A1470" s="6" t="s">
        <v>28</v>
      </c>
      <c r="B1470" s="6" t="s">
        <v>12560</v>
      </c>
      <c r="C1470" s="6">
        <v>20</v>
      </c>
      <c r="D1470" s="6">
        <v>139</v>
      </c>
      <c r="E1470" s="6">
        <v>133</v>
      </c>
      <c r="F1470" s="6">
        <v>5</v>
      </c>
      <c r="G1470" s="6" t="s">
        <v>13534</v>
      </c>
      <c r="H1470" s="6">
        <v>423</v>
      </c>
      <c r="I1470" s="7">
        <v>2474000</v>
      </c>
      <c r="J1470" s="6" t="s">
        <v>6113</v>
      </c>
      <c r="K1470" s="6" t="s">
        <v>1844</v>
      </c>
      <c r="L1470" s="6" t="s">
        <v>13535</v>
      </c>
      <c r="M1470" s="6">
        <v>2427</v>
      </c>
      <c r="N1470" s="6">
        <v>446</v>
      </c>
      <c r="O1470" s="6" t="s">
        <v>13536</v>
      </c>
      <c r="P1470" s="6">
        <v>1</v>
      </c>
      <c r="Q1470" s="6" t="s">
        <v>13537</v>
      </c>
      <c r="R1470" s="6" t="s">
        <v>13538</v>
      </c>
      <c r="S1470" s="6">
        <v>27</v>
      </c>
      <c r="T1470" s="6" t="s">
        <v>37</v>
      </c>
      <c r="U1470" s="6" t="s">
        <v>1465</v>
      </c>
      <c r="V1470" s="6" t="s">
        <v>39</v>
      </c>
      <c r="W1470" s="7">
        <v>14000000</v>
      </c>
      <c r="X1470" s="6">
        <v>1995</v>
      </c>
      <c r="Y1470" s="6">
        <v>15</v>
      </c>
      <c r="Z1470" s="6">
        <v>5.7</v>
      </c>
      <c r="AA1470" s="6">
        <v>1.85</v>
      </c>
      <c r="AB1470" s="6">
        <v>127</v>
      </c>
      <c r="AC1470" s="7">
        <f>Table13[[#This Row],[gross]]-Table13[[#This Row],[budget]]</f>
        <v>-11526000</v>
      </c>
    </row>
    <row r="1471" spans="1:29" ht="12.75">
      <c r="A1471" s="6" t="s">
        <v>28</v>
      </c>
      <c r="B1471" s="6" t="s">
        <v>4777</v>
      </c>
      <c r="C1471" s="6">
        <v>300</v>
      </c>
      <c r="D1471" s="6">
        <v>107</v>
      </c>
      <c r="E1471" s="6">
        <v>45</v>
      </c>
      <c r="F1471" s="6">
        <v>271</v>
      </c>
      <c r="G1471" s="6" t="s">
        <v>1195</v>
      </c>
      <c r="H1471" s="6">
        <v>24000</v>
      </c>
      <c r="I1471" s="7">
        <v>16204793</v>
      </c>
      <c r="J1471" s="6" t="s">
        <v>882</v>
      </c>
      <c r="K1471" s="6" t="s">
        <v>82</v>
      </c>
      <c r="L1471" s="6" t="s">
        <v>12484</v>
      </c>
      <c r="M1471" s="6">
        <v>92712</v>
      </c>
      <c r="N1471" s="6">
        <v>24805</v>
      </c>
      <c r="O1471" s="6" t="s">
        <v>12485</v>
      </c>
      <c r="P1471" s="6">
        <v>1</v>
      </c>
      <c r="Q1471" s="6" t="s">
        <v>12486</v>
      </c>
      <c r="R1471" s="6" t="s">
        <v>12487</v>
      </c>
      <c r="S1471" s="6">
        <v>294</v>
      </c>
      <c r="T1471" s="6" t="s">
        <v>37</v>
      </c>
      <c r="U1471" s="6" t="s">
        <v>38</v>
      </c>
      <c r="V1471" s="6" t="s">
        <v>585</v>
      </c>
      <c r="W1471" s="7">
        <v>16000000</v>
      </c>
      <c r="X1471" s="6">
        <v>2009</v>
      </c>
      <c r="Y1471" s="6">
        <v>396</v>
      </c>
      <c r="Z1471" s="6">
        <v>5.0999999999999996</v>
      </c>
      <c r="AA1471" s="6">
        <v>1.85</v>
      </c>
      <c r="AB1471" s="6">
        <v>6000</v>
      </c>
      <c r="AC1471" s="7">
        <f>Table13[[#This Row],[gross]]-Table13[[#This Row],[budget]]</f>
        <v>204793</v>
      </c>
    </row>
    <row r="1472" spans="1:29" ht="12.75">
      <c r="A1472" s="6" t="s">
        <v>28</v>
      </c>
      <c r="B1472" s="6" t="s">
        <v>3347</v>
      </c>
      <c r="C1472" s="6">
        <v>109</v>
      </c>
      <c r="D1472" s="6">
        <v>139</v>
      </c>
      <c r="E1472" s="6">
        <v>488</v>
      </c>
      <c r="F1472" s="6">
        <v>597</v>
      </c>
      <c r="G1472" s="6" t="s">
        <v>1639</v>
      </c>
      <c r="H1472" s="6">
        <v>10000</v>
      </c>
      <c r="I1472" s="7">
        <v>153620822</v>
      </c>
      <c r="J1472" s="6" t="s">
        <v>4479</v>
      </c>
      <c r="K1472" s="6" t="s">
        <v>523</v>
      </c>
      <c r="L1472" s="6" t="s">
        <v>5010</v>
      </c>
      <c r="M1472" s="6">
        <v>189923</v>
      </c>
      <c r="N1472" s="6">
        <v>12182</v>
      </c>
      <c r="O1472" s="6" t="s">
        <v>5011</v>
      </c>
      <c r="P1472" s="6">
        <v>0</v>
      </c>
      <c r="Q1472" s="6" t="s">
        <v>5012</v>
      </c>
      <c r="R1472" s="6" t="s">
        <v>5013</v>
      </c>
      <c r="S1472" s="6">
        <v>318</v>
      </c>
      <c r="T1472" s="6" t="s">
        <v>37</v>
      </c>
      <c r="U1472" s="6" t="s">
        <v>38</v>
      </c>
      <c r="V1472" s="6" t="s">
        <v>585</v>
      </c>
      <c r="W1472" s="7">
        <v>50000000</v>
      </c>
      <c r="X1472" s="6">
        <v>1996</v>
      </c>
      <c r="Y1472" s="6">
        <v>743</v>
      </c>
      <c r="Z1472" s="6">
        <v>7.3</v>
      </c>
      <c r="AA1472" s="6">
        <v>1.85</v>
      </c>
      <c r="AB1472" s="6">
        <v>0</v>
      </c>
      <c r="AC1472" s="7">
        <f>Table13[[#This Row],[gross]]-Table13[[#This Row],[budget]]</f>
        <v>103620822</v>
      </c>
    </row>
    <row r="1473" spans="1:29" ht="12.75">
      <c r="A1473" s="6" t="s">
        <v>28</v>
      </c>
      <c r="B1473" s="6" t="s">
        <v>3694</v>
      </c>
      <c r="C1473" s="6">
        <v>249</v>
      </c>
      <c r="D1473" s="6">
        <v>134</v>
      </c>
      <c r="E1473" s="6">
        <v>16000</v>
      </c>
      <c r="F1473" s="6">
        <v>235</v>
      </c>
      <c r="G1473" s="6" t="s">
        <v>6506</v>
      </c>
      <c r="H1473" s="6">
        <v>880</v>
      </c>
      <c r="I1473" s="7">
        <v>47034272</v>
      </c>
      <c r="J1473" s="6" t="s">
        <v>6507</v>
      </c>
      <c r="K1473" s="6" t="s">
        <v>6508</v>
      </c>
      <c r="L1473" s="6" t="s">
        <v>6509</v>
      </c>
      <c r="M1473" s="6">
        <v>25465</v>
      </c>
      <c r="N1473" s="6">
        <v>2281</v>
      </c>
      <c r="O1473" s="6" t="s">
        <v>6510</v>
      </c>
      <c r="P1473" s="6">
        <v>1</v>
      </c>
      <c r="Q1473" s="6" t="s">
        <v>6511</v>
      </c>
      <c r="R1473" s="6" t="s">
        <v>6512</v>
      </c>
      <c r="S1473" s="6">
        <v>190</v>
      </c>
      <c r="T1473" s="6" t="s">
        <v>37</v>
      </c>
      <c r="U1473" s="6" t="s">
        <v>38</v>
      </c>
      <c r="V1473" s="6" t="s">
        <v>585</v>
      </c>
      <c r="W1473" s="7">
        <v>40000000</v>
      </c>
      <c r="X1473" s="6">
        <v>2014</v>
      </c>
      <c r="Y1473" s="6">
        <v>413</v>
      </c>
      <c r="Z1473" s="6">
        <v>6.9</v>
      </c>
      <c r="AA1473" s="6">
        <v>2.35</v>
      </c>
      <c r="AB1473" s="6">
        <v>16000</v>
      </c>
      <c r="AC1473" s="7">
        <f>Table13[[#This Row],[gross]]-Table13[[#This Row],[budget]]</f>
        <v>7034272</v>
      </c>
    </row>
    <row r="1474" spans="1:29" ht="12.75">
      <c r="A1474" s="6" t="s">
        <v>28</v>
      </c>
      <c r="B1474" s="6" t="s">
        <v>7134</v>
      </c>
      <c r="C1474" s="6">
        <v>164</v>
      </c>
      <c r="D1474" s="6">
        <v>102</v>
      </c>
      <c r="E1474" s="6">
        <v>0</v>
      </c>
      <c r="F1474" s="6">
        <v>769</v>
      </c>
      <c r="G1474" s="6" t="s">
        <v>3196</v>
      </c>
      <c r="H1474" s="6">
        <v>939</v>
      </c>
      <c r="I1474" s="7">
        <v>25266129</v>
      </c>
      <c r="J1474" s="6" t="s">
        <v>1415</v>
      </c>
      <c r="K1474" s="6" t="s">
        <v>1147</v>
      </c>
      <c r="L1474" s="6" t="s">
        <v>7509</v>
      </c>
      <c r="M1474" s="6">
        <v>54346</v>
      </c>
      <c r="N1474" s="6">
        <v>3592</v>
      </c>
      <c r="O1474" s="6" t="s">
        <v>3300</v>
      </c>
      <c r="P1474" s="6">
        <v>5</v>
      </c>
      <c r="Q1474" s="6" t="s">
        <v>7510</v>
      </c>
      <c r="R1474" s="6" t="s">
        <v>7511</v>
      </c>
      <c r="S1474" s="6">
        <v>358</v>
      </c>
      <c r="T1474" s="6" t="s">
        <v>37</v>
      </c>
      <c r="U1474" s="6" t="s">
        <v>38</v>
      </c>
      <c r="V1474" s="6" t="s">
        <v>39</v>
      </c>
      <c r="W1474" s="7">
        <v>35000000</v>
      </c>
      <c r="X1474" s="6">
        <v>2004</v>
      </c>
      <c r="Y1474" s="6">
        <v>854</v>
      </c>
      <c r="Z1474" s="6">
        <v>6.2</v>
      </c>
      <c r="AA1474" s="6">
        <v>2.35</v>
      </c>
      <c r="AB1474" s="6">
        <v>0</v>
      </c>
      <c r="AC1474" s="7">
        <f>Table13[[#This Row],[gross]]-Table13[[#This Row],[budget]]</f>
        <v>-9733871</v>
      </c>
    </row>
    <row r="1475" spans="1:29" ht="12.75">
      <c r="A1475" s="6" t="s">
        <v>28</v>
      </c>
      <c r="B1475" s="6" t="s">
        <v>19854</v>
      </c>
      <c r="C1475" s="6">
        <v>74</v>
      </c>
      <c r="D1475" s="6">
        <v>107</v>
      </c>
      <c r="E1475" s="6">
        <v>7</v>
      </c>
      <c r="F1475" s="6">
        <v>442</v>
      </c>
      <c r="G1475" s="6" t="s">
        <v>72</v>
      </c>
      <c r="H1475" s="6">
        <v>745</v>
      </c>
      <c r="I1475" s="7">
        <v>1282084</v>
      </c>
      <c r="J1475" s="6" t="s">
        <v>3409</v>
      </c>
      <c r="K1475" s="6" t="s">
        <v>1051</v>
      </c>
      <c r="L1475" s="6" t="s">
        <v>19855</v>
      </c>
      <c r="M1475" s="6">
        <v>6221</v>
      </c>
      <c r="N1475" s="6">
        <v>2125</v>
      </c>
      <c r="O1475" s="6" t="s">
        <v>11480</v>
      </c>
      <c r="P1475" s="6">
        <v>1</v>
      </c>
      <c r="Q1475" s="6" t="s">
        <v>19856</v>
      </c>
      <c r="R1475" s="6" t="s">
        <v>19857</v>
      </c>
      <c r="S1475" s="6">
        <v>87</v>
      </c>
      <c r="T1475" s="6" t="s">
        <v>37</v>
      </c>
      <c r="U1475" s="6" t="s">
        <v>38</v>
      </c>
      <c r="V1475" s="6" t="s">
        <v>585</v>
      </c>
      <c r="W1475" s="7">
        <v>2500000</v>
      </c>
      <c r="X1475" s="6">
        <v>1999</v>
      </c>
      <c r="Y1475" s="6">
        <v>631</v>
      </c>
      <c r="Z1475" s="6">
        <v>7</v>
      </c>
      <c r="AA1475" s="6">
        <v>2.35</v>
      </c>
      <c r="AB1475" s="6">
        <v>500</v>
      </c>
      <c r="AC1475" s="7">
        <f>Table13[[#This Row],[gross]]-Table13[[#This Row],[budget]]</f>
        <v>-1217916</v>
      </c>
    </row>
    <row r="1476" spans="1:29" ht="12.75">
      <c r="A1476" s="6" t="s">
        <v>747</v>
      </c>
      <c r="B1476" s="6" t="s">
        <v>760</v>
      </c>
      <c r="C1476" s="6">
        <v>125</v>
      </c>
      <c r="D1476" s="6">
        <v>206</v>
      </c>
      <c r="E1476" s="6">
        <v>0</v>
      </c>
      <c r="F1476" s="6">
        <v>4</v>
      </c>
      <c r="G1476" s="6" t="s">
        <v>6376</v>
      </c>
      <c r="H1476" s="6">
        <v>433</v>
      </c>
      <c r="I1476" s="7">
        <v>70405498</v>
      </c>
      <c r="J1476" s="6" t="s">
        <v>2819</v>
      </c>
      <c r="K1476" s="6" t="s">
        <v>6377</v>
      </c>
      <c r="L1476" s="6" t="s">
        <v>6378</v>
      </c>
      <c r="M1476" s="6">
        <v>113472</v>
      </c>
      <c r="N1476" s="6">
        <v>698</v>
      </c>
      <c r="O1476" s="6" t="s">
        <v>6379</v>
      </c>
      <c r="P1476" s="6">
        <v>1</v>
      </c>
      <c r="Q1476" s="6" t="s">
        <v>6380</v>
      </c>
      <c r="R1476" s="6" t="s">
        <v>6381</v>
      </c>
      <c r="S1476" s="6">
        <v>442</v>
      </c>
      <c r="T1476" s="6" t="s">
        <v>37</v>
      </c>
      <c r="U1476" s="6" t="s">
        <v>1465</v>
      </c>
      <c r="V1476" s="6" t="s">
        <v>585</v>
      </c>
      <c r="W1476" s="7">
        <v>40000000</v>
      </c>
      <c r="X1476" s="6">
        <v>1991</v>
      </c>
      <c r="Y1476" s="6">
        <v>256</v>
      </c>
      <c r="Z1476" s="6">
        <v>8</v>
      </c>
      <c r="AA1476" s="6">
        <v>2.35</v>
      </c>
      <c r="AB1476" s="6">
        <v>0</v>
      </c>
      <c r="AC1476" s="7">
        <f>Table13[[#This Row],[gross]]-Table13[[#This Row],[budget]]</f>
        <v>30405498</v>
      </c>
    </row>
    <row r="1477" spans="1:29" ht="12.75">
      <c r="A1477" s="6" t="s">
        <v>28</v>
      </c>
      <c r="B1477" s="6" t="s">
        <v>5873</v>
      </c>
      <c r="C1477" s="6">
        <v>66</v>
      </c>
      <c r="D1477" s="6">
        <v>82</v>
      </c>
      <c r="E1477" s="6">
        <v>8</v>
      </c>
      <c r="F1477" s="6">
        <v>179</v>
      </c>
      <c r="G1477" s="6" t="s">
        <v>4983</v>
      </c>
      <c r="H1477" s="6">
        <v>770</v>
      </c>
      <c r="I1477" s="7">
        <v>80920948</v>
      </c>
      <c r="J1477" s="6" t="s">
        <v>478</v>
      </c>
      <c r="K1477" s="6" t="s">
        <v>958</v>
      </c>
      <c r="L1477" s="6" t="s">
        <v>9435</v>
      </c>
      <c r="M1477" s="6">
        <v>23943</v>
      </c>
      <c r="N1477" s="6">
        <v>2251</v>
      </c>
      <c r="O1477" s="6" t="s">
        <v>8003</v>
      </c>
      <c r="P1477" s="6">
        <v>0</v>
      </c>
      <c r="Q1477" s="6" t="s">
        <v>9436</v>
      </c>
      <c r="R1477" s="6" t="s">
        <v>9437</v>
      </c>
      <c r="S1477" s="6">
        <v>118</v>
      </c>
      <c r="T1477" s="6" t="s">
        <v>37</v>
      </c>
      <c r="U1477" s="6" t="s">
        <v>38</v>
      </c>
      <c r="V1477" s="6" t="s">
        <v>277</v>
      </c>
      <c r="W1477" s="7">
        <v>30000000</v>
      </c>
      <c r="X1477" s="6">
        <v>2001</v>
      </c>
      <c r="Y1477" s="6">
        <v>677</v>
      </c>
      <c r="Z1477" s="6">
        <v>6</v>
      </c>
      <c r="AA1477" s="6">
        <v>1.85</v>
      </c>
      <c r="AB1477" s="6">
        <v>425</v>
      </c>
      <c r="AC1477" s="7">
        <f>Table13[[#This Row],[gross]]-Table13[[#This Row],[budget]]</f>
        <v>50920948</v>
      </c>
    </row>
    <row r="1478" spans="1:29" ht="12.75">
      <c r="A1478" s="6" t="s">
        <v>28</v>
      </c>
      <c r="B1478" s="6" t="s">
        <v>14697</v>
      </c>
      <c r="C1478" s="6">
        <v>75</v>
      </c>
      <c r="D1478" s="6">
        <v>118</v>
      </c>
      <c r="E1478" s="6">
        <v>10</v>
      </c>
      <c r="F1478" s="6">
        <v>48</v>
      </c>
      <c r="G1478" s="6" t="s">
        <v>14698</v>
      </c>
      <c r="H1478" s="6">
        <v>172</v>
      </c>
      <c r="I1478" s="7">
        <v>399879</v>
      </c>
      <c r="J1478" s="6" t="s">
        <v>2142</v>
      </c>
      <c r="K1478" s="6" t="s">
        <v>14699</v>
      </c>
      <c r="L1478" s="6" t="s">
        <v>14700</v>
      </c>
      <c r="M1478" s="6">
        <v>5772</v>
      </c>
      <c r="N1478" s="6">
        <v>378</v>
      </c>
      <c r="O1478" s="6" t="s">
        <v>14701</v>
      </c>
      <c r="P1478" s="6">
        <v>2</v>
      </c>
      <c r="Q1478" s="6" t="s">
        <v>14702</v>
      </c>
      <c r="R1478" s="6" t="s">
        <v>14703</v>
      </c>
      <c r="S1478" s="6">
        <v>115</v>
      </c>
      <c r="T1478" s="6" t="s">
        <v>37</v>
      </c>
      <c r="U1478" s="6" t="s">
        <v>370</v>
      </c>
      <c r="V1478" s="6" t="s">
        <v>585</v>
      </c>
      <c r="W1478" s="7">
        <v>15000000</v>
      </c>
      <c r="X1478" s="6">
        <v>2006</v>
      </c>
      <c r="Y1478" s="6">
        <v>71</v>
      </c>
      <c r="Z1478" s="6">
        <v>6.4</v>
      </c>
      <c r="AA1478" s="6">
        <v>2.35</v>
      </c>
      <c r="AB1478" s="6">
        <v>302</v>
      </c>
      <c r="AC1478" s="7">
        <f>Table13[[#This Row],[gross]]-Table13[[#This Row],[budget]]</f>
        <v>-14600121</v>
      </c>
    </row>
    <row r="1479" spans="1:29" ht="12.75">
      <c r="A1479" s="6" t="s">
        <v>28</v>
      </c>
      <c r="B1479" s="6" t="s">
        <v>4107</v>
      </c>
      <c r="C1479" s="6">
        <v>81</v>
      </c>
      <c r="D1479" s="6">
        <v>94</v>
      </c>
      <c r="E1479" s="6">
        <v>32</v>
      </c>
      <c r="F1479" s="6">
        <v>626</v>
      </c>
      <c r="G1479" s="6" t="s">
        <v>4108</v>
      </c>
      <c r="H1479" s="6">
        <v>854</v>
      </c>
      <c r="I1479" s="7">
        <v>60573641</v>
      </c>
      <c r="J1479" s="6" t="s">
        <v>3057</v>
      </c>
      <c r="K1479" s="6" t="s">
        <v>3503</v>
      </c>
      <c r="L1479" s="6" t="s">
        <v>4109</v>
      </c>
      <c r="M1479" s="6">
        <v>68406</v>
      </c>
      <c r="N1479" s="6">
        <v>4530</v>
      </c>
      <c r="O1479" s="6" t="s">
        <v>4110</v>
      </c>
      <c r="P1479" s="6">
        <v>1</v>
      </c>
      <c r="Q1479" s="6" t="s">
        <v>4111</v>
      </c>
      <c r="R1479" s="6" t="s">
        <v>4112</v>
      </c>
      <c r="S1479" s="6">
        <v>162</v>
      </c>
      <c r="T1479" s="6" t="s">
        <v>37</v>
      </c>
      <c r="U1479" s="6" t="s">
        <v>38</v>
      </c>
      <c r="V1479" s="6" t="s">
        <v>95</v>
      </c>
      <c r="W1479" s="7">
        <v>60000000</v>
      </c>
      <c r="X1479" s="6">
        <v>1996</v>
      </c>
      <c r="Y1479" s="6">
        <v>628</v>
      </c>
      <c r="Z1479" s="6">
        <v>5.4</v>
      </c>
      <c r="AA1479" s="6">
        <v>1.85</v>
      </c>
      <c r="AB1479" s="6">
        <v>0</v>
      </c>
      <c r="AC1479" s="7">
        <f>Table13[[#This Row],[gross]]-Table13[[#This Row],[budget]]</f>
        <v>573641</v>
      </c>
    </row>
    <row r="1480" spans="1:29" ht="12.75">
      <c r="A1480" s="6" t="s">
        <v>28</v>
      </c>
      <c r="B1480" s="6" t="s">
        <v>6767</v>
      </c>
      <c r="C1480" s="6">
        <v>78</v>
      </c>
      <c r="D1480" s="6">
        <v>91</v>
      </c>
      <c r="E1480" s="6">
        <v>29</v>
      </c>
      <c r="F1480" s="6">
        <v>459</v>
      </c>
      <c r="G1480" s="6" t="s">
        <v>5176</v>
      </c>
      <c r="H1480" s="6">
        <v>861</v>
      </c>
      <c r="I1480" s="7">
        <v>27087695</v>
      </c>
      <c r="J1480" s="6" t="s">
        <v>5383</v>
      </c>
      <c r="K1480" s="6" t="s">
        <v>3881</v>
      </c>
      <c r="L1480" s="6" t="s">
        <v>12445</v>
      </c>
      <c r="M1480" s="6">
        <v>41664</v>
      </c>
      <c r="N1480" s="6">
        <v>2543</v>
      </c>
      <c r="O1480" s="6" t="s">
        <v>3986</v>
      </c>
      <c r="P1480" s="6">
        <v>0</v>
      </c>
      <c r="Q1480" s="6" t="s">
        <v>12446</v>
      </c>
      <c r="R1480" s="6" t="s">
        <v>12447</v>
      </c>
      <c r="S1480" s="6">
        <v>205</v>
      </c>
      <c r="T1480" s="6" t="s">
        <v>37</v>
      </c>
      <c r="U1480" s="6" t="s">
        <v>38</v>
      </c>
      <c r="V1480" s="6" t="s">
        <v>39</v>
      </c>
      <c r="W1480" s="7">
        <v>17700000</v>
      </c>
      <c r="X1480" s="6">
        <v>2001</v>
      </c>
      <c r="Y1480" s="6">
        <v>593</v>
      </c>
      <c r="Z1480" s="6">
        <v>5.9</v>
      </c>
      <c r="AA1480" s="6">
        <v>1.85</v>
      </c>
      <c r="AB1480" s="6">
        <v>0</v>
      </c>
      <c r="AC1480" s="7">
        <f>Table13[[#This Row],[gross]]-Table13[[#This Row],[budget]]</f>
        <v>9387695</v>
      </c>
    </row>
    <row r="1481" spans="1:29" ht="12.75">
      <c r="A1481" s="6" t="s">
        <v>28</v>
      </c>
      <c r="B1481" s="6" t="s">
        <v>4203</v>
      </c>
      <c r="C1481" s="6">
        <v>55</v>
      </c>
      <c r="D1481" s="6">
        <v>98</v>
      </c>
      <c r="E1481" s="6">
        <v>11</v>
      </c>
      <c r="F1481" s="6">
        <v>466</v>
      </c>
      <c r="G1481" s="6" t="s">
        <v>4453</v>
      </c>
      <c r="H1481" s="6">
        <v>854</v>
      </c>
      <c r="I1481" s="7">
        <v>22770864</v>
      </c>
      <c r="J1481" s="6" t="s">
        <v>2527</v>
      </c>
      <c r="K1481" s="6" t="s">
        <v>3503</v>
      </c>
      <c r="L1481" s="6" t="s">
        <v>7021</v>
      </c>
      <c r="M1481" s="6">
        <v>8433</v>
      </c>
      <c r="N1481" s="6">
        <v>2765</v>
      </c>
      <c r="O1481" s="6" t="s">
        <v>2122</v>
      </c>
      <c r="P1481" s="6">
        <v>1</v>
      </c>
      <c r="Q1481" s="6" t="s">
        <v>7022</v>
      </c>
      <c r="R1481" s="6" t="s">
        <v>7023</v>
      </c>
      <c r="S1481" s="6">
        <v>85</v>
      </c>
      <c r="T1481" s="6" t="s">
        <v>37</v>
      </c>
      <c r="U1481" s="6" t="s">
        <v>38</v>
      </c>
      <c r="V1481" s="6" t="s">
        <v>95</v>
      </c>
      <c r="W1481" s="7">
        <v>38000000</v>
      </c>
      <c r="X1481" s="6">
        <v>2001</v>
      </c>
      <c r="Y1481" s="6">
        <v>543</v>
      </c>
      <c r="Z1481" s="6">
        <v>5.5</v>
      </c>
      <c r="AA1481" s="6">
        <v>1.85</v>
      </c>
      <c r="AB1481" s="6">
        <v>168</v>
      </c>
      <c r="AC1481" s="7">
        <f>Table13[[#This Row],[gross]]-Table13[[#This Row],[budget]]</f>
        <v>-15229136</v>
      </c>
    </row>
    <row r="1482" spans="1:29" ht="12.75">
      <c r="A1482" s="6" t="s">
        <v>28</v>
      </c>
      <c r="B1482" s="6" t="s">
        <v>5418</v>
      </c>
      <c r="C1482" s="6">
        <v>232</v>
      </c>
      <c r="D1482" s="6">
        <v>117</v>
      </c>
      <c r="E1482" s="6">
        <v>234</v>
      </c>
      <c r="F1482" s="6">
        <v>221</v>
      </c>
      <c r="G1482" s="6" t="s">
        <v>460</v>
      </c>
      <c r="H1482" s="6">
        <v>12000</v>
      </c>
      <c r="I1482" s="7">
        <v>371897</v>
      </c>
      <c r="J1482" s="6" t="s">
        <v>3409</v>
      </c>
      <c r="K1482" s="6" t="s">
        <v>705</v>
      </c>
      <c r="L1482" s="6" t="s">
        <v>18638</v>
      </c>
      <c r="M1482" s="6">
        <v>36494</v>
      </c>
      <c r="N1482" s="6">
        <v>13607</v>
      </c>
      <c r="O1482" s="6" t="s">
        <v>18639</v>
      </c>
      <c r="P1482" s="6">
        <v>2</v>
      </c>
      <c r="Q1482" s="6" t="s">
        <v>18640</v>
      </c>
      <c r="R1482" s="6" t="s">
        <v>18641</v>
      </c>
      <c r="S1482" s="6">
        <v>118</v>
      </c>
      <c r="T1482" s="6" t="s">
        <v>37</v>
      </c>
      <c r="U1482" s="6" t="s">
        <v>38</v>
      </c>
      <c r="V1482" s="6" t="s">
        <v>585</v>
      </c>
      <c r="W1482" s="7">
        <v>4000000</v>
      </c>
      <c r="X1482" s="6">
        <v>2013</v>
      </c>
      <c r="Y1482" s="6">
        <v>1000</v>
      </c>
      <c r="Z1482" s="6">
        <v>6.9</v>
      </c>
      <c r="AA1482" s="6">
        <v>2.35</v>
      </c>
      <c r="AB1482" s="6">
        <v>11000</v>
      </c>
      <c r="AC1482" s="7">
        <f>Table13[[#This Row],[gross]]-Table13[[#This Row],[budget]]</f>
        <v>-3628103</v>
      </c>
    </row>
    <row r="1483" spans="1:29" ht="12.75">
      <c r="A1483" s="6" t="s">
        <v>28</v>
      </c>
      <c r="B1483" s="6" t="s">
        <v>71</v>
      </c>
      <c r="C1483" s="6">
        <v>462</v>
      </c>
      <c r="D1483" s="6">
        <v>132</v>
      </c>
      <c r="E1483" s="6">
        <v>475</v>
      </c>
      <c r="F1483" s="6">
        <v>530</v>
      </c>
      <c r="G1483" s="6" t="s">
        <v>72</v>
      </c>
      <c r="H1483" s="6">
        <v>640</v>
      </c>
      <c r="I1483" s="7">
        <v>73058679</v>
      </c>
      <c r="J1483" s="6" t="s">
        <v>73</v>
      </c>
      <c r="K1483" s="6" t="s">
        <v>74</v>
      </c>
      <c r="L1483" s="6" t="s">
        <v>75</v>
      </c>
      <c r="M1483" s="6">
        <v>212204</v>
      </c>
      <c r="N1483" s="6">
        <v>1873</v>
      </c>
      <c r="O1483" s="6" t="s">
        <v>76</v>
      </c>
      <c r="P1483" s="6">
        <v>1</v>
      </c>
      <c r="Q1483" s="6" t="s">
        <v>77</v>
      </c>
      <c r="R1483" s="6" t="s">
        <v>78</v>
      </c>
      <c r="S1483" s="6">
        <v>738</v>
      </c>
      <c r="T1483" s="6" t="s">
        <v>37</v>
      </c>
      <c r="U1483" s="6" t="s">
        <v>38</v>
      </c>
      <c r="V1483" s="6" t="s">
        <v>39</v>
      </c>
      <c r="W1483" s="7">
        <v>263700000</v>
      </c>
      <c r="X1483" s="6">
        <v>2012</v>
      </c>
      <c r="Y1483" s="6">
        <v>632</v>
      </c>
      <c r="Z1483" s="6">
        <v>6.6</v>
      </c>
      <c r="AA1483" s="6">
        <v>2.35</v>
      </c>
      <c r="AB1483" s="6">
        <v>24000</v>
      </c>
      <c r="AC1483" s="7">
        <f>Table13[[#This Row],[gross]]-Table13[[#This Row],[budget]]</f>
        <v>-190641321</v>
      </c>
    </row>
    <row r="1484" spans="1:29" ht="12.75">
      <c r="A1484" s="6" t="s">
        <v>28</v>
      </c>
      <c r="B1484" s="6" t="s">
        <v>6396</v>
      </c>
      <c r="C1484" s="6">
        <v>129</v>
      </c>
      <c r="D1484" s="6">
        <v>116</v>
      </c>
      <c r="E1484" s="6">
        <v>415</v>
      </c>
      <c r="F1484" s="6">
        <v>644</v>
      </c>
      <c r="G1484" s="6" t="s">
        <v>7151</v>
      </c>
      <c r="H1484" s="6">
        <v>18000</v>
      </c>
      <c r="I1484" s="7">
        <v>71026631</v>
      </c>
      <c r="J1484" s="6" t="s">
        <v>2125</v>
      </c>
      <c r="K1484" s="6" t="s">
        <v>1727</v>
      </c>
      <c r="L1484" s="6" t="s">
        <v>7152</v>
      </c>
      <c r="M1484" s="6">
        <v>98899</v>
      </c>
      <c r="N1484" s="6">
        <v>20970</v>
      </c>
      <c r="O1484" s="6" t="s">
        <v>2261</v>
      </c>
      <c r="P1484" s="6">
        <v>1</v>
      </c>
      <c r="Q1484" s="6" t="s">
        <v>7153</v>
      </c>
      <c r="R1484" s="6" t="s">
        <v>7154</v>
      </c>
      <c r="S1484" s="6">
        <v>394</v>
      </c>
      <c r="T1484" s="6" t="s">
        <v>37</v>
      </c>
      <c r="U1484" s="6" t="s">
        <v>38</v>
      </c>
      <c r="V1484" s="6" t="s">
        <v>39</v>
      </c>
      <c r="W1484" s="7">
        <v>36000000</v>
      </c>
      <c r="X1484" s="6">
        <v>2002</v>
      </c>
      <c r="Y1484" s="6">
        <v>669</v>
      </c>
      <c r="Z1484" s="6">
        <v>7</v>
      </c>
      <c r="AA1484" s="6">
        <v>1.85</v>
      </c>
      <c r="AB1484" s="6">
        <v>0</v>
      </c>
      <c r="AC1484" s="7">
        <f>Table13[[#This Row],[gross]]-Table13[[#This Row],[budget]]</f>
        <v>35026631</v>
      </c>
    </row>
    <row r="1485" spans="1:29" ht="12.75">
      <c r="A1485" s="6" t="s">
        <v>28</v>
      </c>
      <c r="B1485" s="6" t="s">
        <v>5990</v>
      </c>
      <c r="C1485" s="6">
        <v>152</v>
      </c>
      <c r="D1485" s="6">
        <v>101</v>
      </c>
      <c r="E1485" s="6">
        <v>32</v>
      </c>
      <c r="F1485" s="6">
        <v>104</v>
      </c>
      <c r="G1485" s="6" t="s">
        <v>5991</v>
      </c>
      <c r="H1485" s="6">
        <v>219</v>
      </c>
      <c r="I1485" s="7">
        <v>8129455</v>
      </c>
      <c r="J1485" s="6" t="s">
        <v>1374</v>
      </c>
      <c r="K1485" s="6" t="s">
        <v>5992</v>
      </c>
      <c r="L1485" s="6" t="s">
        <v>5993</v>
      </c>
      <c r="M1485" s="6">
        <v>89568</v>
      </c>
      <c r="N1485" s="6">
        <v>661</v>
      </c>
      <c r="O1485" s="6" t="s">
        <v>5994</v>
      </c>
      <c r="P1485" s="6">
        <v>1</v>
      </c>
      <c r="Q1485" s="6" t="s">
        <v>5995</v>
      </c>
      <c r="R1485" s="6" t="s">
        <v>5996</v>
      </c>
      <c r="S1485" s="6">
        <v>142</v>
      </c>
      <c r="T1485" s="6" t="s">
        <v>37</v>
      </c>
      <c r="U1485" s="6" t="s">
        <v>38</v>
      </c>
      <c r="V1485" s="6" t="s">
        <v>95</v>
      </c>
      <c r="W1485" s="7">
        <v>45000000</v>
      </c>
      <c r="X1485" s="6">
        <v>2011</v>
      </c>
      <c r="Y1485" s="6">
        <v>141</v>
      </c>
      <c r="Z1485" s="6">
        <v>6.3</v>
      </c>
      <c r="AA1485" s="6">
        <v>2.35</v>
      </c>
      <c r="AB1485" s="6">
        <v>17000</v>
      </c>
      <c r="AC1485" s="7">
        <f>Table13[[#This Row],[gross]]-Table13[[#This Row],[budget]]</f>
        <v>-36870545</v>
      </c>
    </row>
    <row r="1486" spans="1:29" ht="12.75">
      <c r="A1486" s="6" t="s">
        <v>28</v>
      </c>
      <c r="B1486" s="6" t="s">
        <v>5867</v>
      </c>
      <c r="C1486" s="6">
        <v>122</v>
      </c>
      <c r="D1486" s="6">
        <v>87</v>
      </c>
      <c r="E1486" s="6">
        <v>29</v>
      </c>
      <c r="F1486" s="6">
        <v>252</v>
      </c>
      <c r="G1486" s="6" t="s">
        <v>5868</v>
      </c>
      <c r="H1486" s="6">
        <v>427</v>
      </c>
      <c r="I1486" s="7">
        <v>27972410</v>
      </c>
      <c r="J1486" s="6" t="s">
        <v>1628</v>
      </c>
      <c r="K1486" s="6" t="s">
        <v>3603</v>
      </c>
      <c r="L1486" s="6" t="s">
        <v>5869</v>
      </c>
      <c r="M1486" s="6">
        <v>114692</v>
      </c>
      <c r="N1486" s="6">
        <v>1461</v>
      </c>
      <c r="O1486" s="6" t="s">
        <v>5870</v>
      </c>
      <c r="P1486" s="6">
        <v>1</v>
      </c>
      <c r="Q1486" s="6" t="s">
        <v>5871</v>
      </c>
      <c r="R1486" s="6" t="s">
        <v>5872</v>
      </c>
      <c r="S1486" s="6">
        <v>285</v>
      </c>
      <c r="T1486" s="6" t="s">
        <v>37</v>
      </c>
      <c r="U1486" s="6" t="s">
        <v>56</v>
      </c>
      <c r="V1486" s="6" t="s">
        <v>95</v>
      </c>
      <c r="W1486" s="7">
        <v>35000000</v>
      </c>
      <c r="X1486" s="6">
        <v>2003</v>
      </c>
      <c r="Y1486" s="6">
        <v>304</v>
      </c>
      <c r="Z1486" s="6">
        <v>6.1</v>
      </c>
      <c r="AA1486" s="6">
        <v>1.85</v>
      </c>
      <c r="AB1486" s="6">
        <v>2000</v>
      </c>
      <c r="AC1486" s="7">
        <f>Table13[[#This Row],[gross]]-Table13[[#This Row],[budget]]</f>
        <v>-7027590</v>
      </c>
    </row>
    <row r="1487" spans="1:29" ht="12.75">
      <c r="A1487" s="6" t="s">
        <v>28</v>
      </c>
      <c r="B1487" s="6" t="s">
        <v>14116</v>
      </c>
      <c r="C1487" s="6">
        <v>45</v>
      </c>
      <c r="D1487" s="6">
        <v>97</v>
      </c>
      <c r="E1487" s="6">
        <v>4</v>
      </c>
      <c r="F1487" s="6">
        <v>826</v>
      </c>
      <c r="G1487" s="6" t="s">
        <v>7580</v>
      </c>
      <c r="H1487" s="6">
        <v>1000</v>
      </c>
      <c r="I1487" s="7">
        <v>31179516</v>
      </c>
      <c r="J1487" s="6" t="s">
        <v>1671</v>
      </c>
      <c r="K1487" s="6" t="s">
        <v>1759</v>
      </c>
      <c r="L1487" s="6" t="s">
        <v>14117</v>
      </c>
      <c r="M1487" s="6">
        <v>5928</v>
      </c>
      <c r="N1487" s="6">
        <v>5006</v>
      </c>
      <c r="O1487" s="6" t="s">
        <v>12215</v>
      </c>
      <c r="P1487" s="6">
        <v>5</v>
      </c>
      <c r="Q1487" s="6" t="s">
        <v>14118</v>
      </c>
      <c r="R1487" s="6" t="s">
        <v>14119</v>
      </c>
      <c r="S1487" s="6">
        <v>49</v>
      </c>
      <c r="T1487" s="6" t="s">
        <v>37</v>
      </c>
      <c r="U1487" s="6" t="s">
        <v>38</v>
      </c>
      <c r="V1487" s="6" t="s">
        <v>39</v>
      </c>
      <c r="W1487" s="7">
        <v>12000000</v>
      </c>
      <c r="X1487" s="6">
        <v>2004</v>
      </c>
      <c r="Y1487" s="6">
        <v>1000</v>
      </c>
      <c r="Z1487" s="6">
        <v>4.3</v>
      </c>
      <c r="AA1487" s="6">
        <v>2.35</v>
      </c>
      <c r="AB1487" s="6">
        <v>243</v>
      </c>
      <c r="AC1487" s="7">
        <f>Table13[[#This Row],[gross]]-Table13[[#This Row],[budget]]</f>
        <v>19179516</v>
      </c>
    </row>
    <row r="1488" spans="1:29" ht="12.75">
      <c r="A1488" s="6" t="s">
        <v>28</v>
      </c>
      <c r="B1488" s="6" t="s">
        <v>4693</v>
      </c>
      <c r="C1488" s="6">
        <v>178</v>
      </c>
      <c r="D1488" s="6">
        <v>81</v>
      </c>
      <c r="E1488" s="6">
        <v>39</v>
      </c>
      <c r="F1488" s="6">
        <v>364</v>
      </c>
      <c r="G1488" s="6" t="s">
        <v>5668</v>
      </c>
      <c r="H1488" s="6">
        <v>13000</v>
      </c>
      <c r="I1488" s="7">
        <v>10539414</v>
      </c>
      <c r="J1488" s="6" t="s">
        <v>5669</v>
      </c>
      <c r="K1488" s="6" t="s">
        <v>458</v>
      </c>
      <c r="L1488" s="6" t="s">
        <v>5670</v>
      </c>
      <c r="M1488" s="6">
        <v>45729</v>
      </c>
      <c r="N1488" s="6">
        <v>14619</v>
      </c>
      <c r="O1488" s="6" t="s">
        <v>5671</v>
      </c>
      <c r="P1488" s="6">
        <v>1</v>
      </c>
      <c r="Q1488" s="6" t="s">
        <v>5672</v>
      </c>
      <c r="R1488" s="6" t="s">
        <v>5673</v>
      </c>
      <c r="S1488" s="6">
        <v>176</v>
      </c>
      <c r="T1488" s="6" t="s">
        <v>37</v>
      </c>
      <c r="U1488" s="6" t="s">
        <v>38</v>
      </c>
      <c r="V1488" s="6" t="s">
        <v>39</v>
      </c>
      <c r="W1488" s="7">
        <v>47000000</v>
      </c>
      <c r="X1488" s="6">
        <v>2010</v>
      </c>
      <c r="Y1488" s="6">
        <v>541</v>
      </c>
      <c r="Z1488" s="6">
        <v>4.7</v>
      </c>
      <c r="AA1488" s="6">
        <v>2.35</v>
      </c>
      <c r="AB1488" s="6">
        <v>0</v>
      </c>
      <c r="AC1488" s="7">
        <f>Table13[[#This Row],[gross]]-Table13[[#This Row],[budget]]</f>
        <v>-36460586</v>
      </c>
    </row>
    <row r="1489" spans="1:29" ht="12.75">
      <c r="A1489" s="6" t="s">
        <v>28</v>
      </c>
      <c r="B1489" s="6" t="s">
        <v>12993</v>
      </c>
      <c r="C1489" s="6">
        <v>38</v>
      </c>
      <c r="D1489" s="6">
        <v>82</v>
      </c>
      <c r="E1489" s="6">
        <v>12</v>
      </c>
      <c r="F1489" s="6">
        <v>8</v>
      </c>
      <c r="G1489" s="6" t="s">
        <v>12993</v>
      </c>
      <c r="H1489" s="6">
        <v>23</v>
      </c>
      <c r="I1489" s="7">
        <v>25571351</v>
      </c>
      <c r="J1489" s="6" t="s">
        <v>8841</v>
      </c>
      <c r="K1489" s="6" t="s">
        <v>12997</v>
      </c>
      <c r="L1489" s="6" t="s">
        <v>13423</v>
      </c>
      <c r="M1489" s="6">
        <v>3135</v>
      </c>
      <c r="N1489" s="6">
        <v>49</v>
      </c>
      <c r="O1489" s="6" t="s">
        <v>13424</v>
      </c>
      <c r="P1489" s="6">
        <v>0</v>
      </c>
      <c r="Q1489" s="6" t="s">
        <v>13425</v>
      </c>
      <c r="R1489" s="6" t="s">
        <v>13426</v>
      </c>
      <c r="S1489" s="6">
        <v>78</v>
      </c>
      <c r="T1489" s="6" t="s">
        <v>37</v>
      </c>
      <c r="U1489" s="6" t="s">
        <v>38</v>
      </c>
      <c r="V1489" s="6" t="s">
        <v>277</v>
      </c>
      <c r="W1489" s="7">
        <v>14000000</v>
      </c>
      <c r="X1489" s="6">
        <v>2002</v>
      </c>
      <c r="Y1489" s="6">
        <v>12</v>
      </c>
      <c r="Z1489" s="6">
        <v>6.6</v>
      </c>
      <c r="AA1489" s="6">
        <v>1.85</v>
      </c>
      <c r="AB1489" s="6">
        <v>184</v>
      </c>
      <c r="AC1489" s="7">
        <f>Table13[[#This Row],[gross]]-Table13[[#This Row],[budget]]</f>
        <v>11571351</v>
      </c>
    </row>
    <row r="1490" spans="1:29" ht="12.75">
      <c r="A1490" s="6" t="s">
        <v>28</v>
      </c>
      <c r="B1490" s="6" t="s">
        <v>10444</v>
      </c>
      <c r="C1490" s="6">
        <v>93</v>
      </c>
      <c r="D1490" s="6">
        <v>98</v>
      </c>
      <c r="E1490" s="6">
        <v>4</v>
      </c>
      <c r="F1490" s="6">
        <v>83</v>
      </c>
      <c r="G1490" s="6" t="s">
        <v>10445</v>
      </c>
      <c r="H1490" s="6">
        <v>3000</v>
      </c>
      <c r="I1490" s="7">
        <v>14252830</v>
      </c>
      <c r="J1490" s="6" t="s">
        <v>6419</v>
      </c>
      <c r="K1490" s="6" t="s">
        <v>982</v>
      </c>
      <c r="L1490" s="6" t="s">
        <v>10446</v>
      </c>
      <c r="M1490" s="6">
        <v>18900</v>
      </c>
      <c r="N1490" s="6">
        <v>3769</v>
      </c>
      <c r="O1490" s="6" t="s">
        <v>10447</v>
      </c>
      <c r="P1490" s="6">
        <v>0</v>
      </c>
      <c r="Q1490" s="6" t="s">
        <v>10448</v>
      </c>
      <c r="R1490" s="6" t="s">
        <v>10449</v>
      </c>
      <c r="S1490" s="6">
        <v>242</v>
      </c>
      <c r="T1490" s="6" t="s">
        <v>37</v>
      </c>
      <c r="U1490" s="6" t="s">
        <v>268</v>
      </c>
      <c r="V1490" s="6" t="s">
        <v>39</v>
      </c>
      <c r="W1490" s="7">
        <v>22000000</v>
      </c>
      <c r="X1490" s="6">
        <v>2001</v>
      </c>
      <c r="Y1490" s="6">
        <v>486</v>
      </c>
      <c r="Z1490" s="6">
        <v>5.3</v>
      </c>
      <c r="AA1490" s="6">
        <v>1.85</v>
      </c>
      <c r="AB1490" s="6">
        <v>0</v>
      </c>
      <c r="AC1490" s="7">
        <f>Table13[[#This Row],[gross]]-Table13[[#This Row],[budget]]</f>
        <v>-7747170</v>
      </c>
    </row>
    <row r="1491" spans="1:29" ht="12.75">
      <c r="A1491" s="6" t="s">
        <v>28</v>
      </c>
      <c r="B1491" s="6" t="s">
        <v>1511</v>
      </c>
      <c r="C1491" s="6">
        <v>178</v>
      </c>
      <c r="D1491" s="6">
        <v>94</v>
      </c>
      <c r="E1491" s="6">
        <v>62</v>
      </c>
      <c r="F1491" s="6">
        <v>722</v>
      </c>
      <c r="G1491" s="6" t="s">
        <v>1072</v>
      </c>
      <c r="H1491" s="6">
        <v>14000</v>
      </c>
      <c r="I1491" s="7">
        <v>103812241</v>
      </c>
      <c r="J1491" s="6" t="s">
        <v>165</v>
      </c>
      <c r="K1491" s="6" t="s">
        <v>700</v>
      </c>
      <c r="L1491" s="6" t="s">
        <v>2923</v>
      </c>
      <c r="M1491" s="6">
        <v>67296</v>
      </c>
      <c r="N1491" s="6">
        <v>27842</v>
      </c>
      <c r="O1491" s="6" t="s">
        <v>1980</v>
      </c>
      <c r="P1491" s="6">
        <v>3</v>
      </c>
      <c r="Q1491" s="6" t="s">
        <v>2924</v>
      </c>
      <c r="R1491" s="6" t="s">
        <v>2925</v>
      </c>
      <c r="S1491" s="6">
        <v>133</v>
      </c>
      <c r="T1491" s="6" t="s">
        <v>37</v>
      </c>
      <c r="U1491" s="6" t="s">
        <v>38</v>
      </c>
      <c r="V1491" s="6" t="s">
        <v>95</v>
      </c>
      <c r="W1491" s="7">
        <v>79000000</v>
      </c>
      <c r="X1491" s="6">
        <v>2012</v>
      </c>
      <c r="Y1491" s="6">
        <v>12000</v>
      </c>
      <c r="Z1491" s="6">
        <v>5.8</v>
      </c>
      <c r="AA1491" s="6">
        <v>1.85</v>
      </c>
      <c r="AB1491" s="6">
        <v>0</v>
      </c>
      <c r="AC1491" s="7">
        <f>Table13[[#This Row],[gross]]-Table13[[#This Row],[budget]]</f>
        <v>24812241</v>
      </c>
    </row>
    <row r="1492" spans="1:29" ht="12.75">
      <c r="A1492" s="6" t="s">
        <v>28</v>
      </c>
      <c r="B1492" s="6" t="s">
        <v>21171</v>
      </c>
      <c r="C1492" s="6">
        <v>15</v>
      </c>
      <c r="D1492" s="6">
        <v>135</v>
      </c>
      <c r="E1492" s="6">
        <v>5</v>
      </c>
      <c r="F1492" s="6">
        <v>5</v>
      </c>
      <c r="G1492" s="6" t="s">
        <v>21172</v>
      </c>
      <c r="H1492" s="6">
        <v>51</v>
      </c>
      <c r="I1492" s="7">
        <v>638951</v>
      </c>
      <c r="J1492" s="6" t="s">
        <v>3409</v>
      </c>
      <c r="K1492" s="6" t="s">
        <v>21173</v>
      </c>
      <c r="L1492" s="6" t="s">
        <v>21174</v>
      </c>
      <c r="M1492" s="6">
        <v>775</v>
      </c>
      <c r="N1492" s="6">
        <v>83</v>
      </c>
      <c r="O1492" s="6" t="s">
        <v>21175</v>
      </c>
      <c r="P1492" s="6">
        <v>2</v>
      </c>
      <c r="Q1492" s="6" t="s">
        <v>21176</v>
      </c>
      <c r="R1492" s="6" t="s">
        <v>21177</v>
      </c>
      <c r="S1492" s="6">
        <v>19</v>
      </c>
      <c r="T1492" s="6" t="s">
        <v>21178</v>
      </c>
      <c r="U1492" s="6" t="s">
        <v>38</v>
      </c>
      <c r="V1492" s="6" t="s">
        <v>585</v>
      </c>
      <c r="W1492" s="7">
        <v>1592000</v>
      </c>
      <c r="X1492" s="6">
        <v>2006</v>
      </c>
      <c r="Y1492" s="6">
        <v>24</v>
      </c>
      <c r="Z1492" s="6">
        <v>7.4</v>
      </c>
      <c r="AA1492" s="6">
        <v>1.85</v>
      </c>
      <c r="AB1492" s="6">
        <v>100</v>
      </c>
      <c r="AC1492" s="7">
        <f>Table13[[#This Row],[gross]]-Table13[[#This Row],[budget]]</f>
        <v>-953049</v>
      </c>
    </row>
    <row r="1493" spans="1:29" ht="12.75">
      <c r="A1493" s="6" t="s">
        <v>28</v>
      </c>
      <c r="B1493" s="6" t="s">
        <v>2703</v>
      </c>
      <c r="C1493" s="6">
        <v>201</v>
      </c>
      <c r="D1493" s="6">
        <v>93</v>
      </c>
      <c r="E1493" s="6">
        <v>40</v>
      </c>
      <c r="F1493" s="6">
        <v>311</v>
      </c>
      <c r="G1493" s="6" t="s">
        <v>500</v>
      </c>
      <c r="H1493" s="6">
        <v>14000</v>
      </c>
      <c r="I1493" s="7">
        <v>101702060</v>
      </c>
      <c r="J1493" s="6" t="s">
        <v>5716</v>
      </c>
      <c r="K1493" s="6" t="s">
        <v>700</v>
      </c>
      <c r="L1493" s="6" t="s">
        <v>5717</v>
      </c>
      <c r="M1493" s="6">
        <v>85323</v>
      </c>
      <c r="N1493" s="6">
        <v>17925</v>
      </c>
      <c r="O1493" s="6" t="s">
        <v>5718</v>
      </c>
      <c r="P1493" s="6">
        <v>0</v>
      </c>
      <c r="Q1493" s="6" t="s">
        <v>5719</v>
      </c>
      <c r="R1493" s="6" t="s">
        <v>5720</v>
      </c>
      <c r="S1493" s="6">
        <v>212</v>
      </c>
      <c r="T1493" s="6" t="s">
        <v>37</v>
      </c>
      <c r="U1493" s="6" t="s">
        <v>38</v>
      </c>
      <c r="V1493" s="6" t="s">
        <v>95</v>
      </c>
      <c r="W1493" s="7">
        <v>45000000</v>
      </c>
      <c r="X1493" s="6">
        <v>2008</v>
      </c>
      <c r="Y1493" s="6">
        <v>3000</v>
      </c>
      <c r="Z1493" s="6">
        <v>5.8</v>
      </c>
      <c r="AA1493" s="6">
        <v>1.85</v>
      </c>
      <c r="AB1493" s="6">
        <v>0</v>
      </c>
      <c r="AC1493" s="7">
        <f>Table13[[#This Row],[gross]]-Table13[[#This Row],[budget]]</f>
        <v>56702060</v>
      </c>
    </row>
    <row r="1494" spans="1:29" ht="12.75">
      <c r="A1494" s="6" t="s">
        <v>28</v>
      </c>
      <c r="B1494" s="6" t="s">
        <v>4423</v>
      </c>
      <c r="C1494" s="6">
        <v>140</v>
      </c>
      <c r="D1494" s="6">
        <v>97</v>
      </c>
      <c r="E1494" s="6">
        <v>131</v>
      </c>
      <c r="F1494" s="6">
        <v>62</v>
      </c>
      <c r="G1494" s="6" t="s">
        <v>10235</v>
      </c>
      <c r="H1494" s="6">
        <v>23000</v>
      </c>
      <c r="I1494" s="7">
        <v>21973182</v>
      </c>
      <c r="J1494" s="6" t="s">
        <v>852</v>
      </c>
      <c r="K1494" s="6" t="s">
        <v>333</v>
      </c>
      <c r="L1494" s="6" t="s">
        <v>10236</v>
      </c>
      <c r="M1494" s="6">
        <v>53415</v>
      </c>
      <c r="N1494" s="6">
        <v>23242</v>
      </c>
      <c r="O1494" s="6" t="s">
        <v>10237</v>
      </c>
      <c r="P1494" s="6">
        <v>2</v>
      </c>
      <c r="Q1494" s="6" t="s">
        <v>10238</v>
      </c>
      <c r="R1494" s="6" t="s">
        <v>10239</v>
      </c>
      <c r="S1494" s="6">
        <v>339</v>
      </c>
      <c r="T1494" s="6" t="s">
        <v>37</v>
      </c>
      <c r="U1494" s="6" t="s">
        <v>38</v>
      </c>
      <c r="V1494" s="6" t="s">
        <v>585</v>
      </c>
      <c r="W1494" s="7">
        <v>23000000</v>
      </c>
      <c r="X1494" s="6">
        <v>2001</v>
      </c>
      <c r="Y1494" s="6">
        <v>81</v>
      </c>
      <c r="Z1494" s="6">
        <v>6.6</v>
      </c>
      <c r="AA1494" s="6">
        <v>2.35</v>
      </c>
      <c r="AB1494" s="6">
        <v>0</v>
      </c>
      <c r="AC1494" s="7">
        <f>Table13[[#This Row],[gross]]-Table13[[#This Row],[budget]]</f>
        <v>-1026818</v>
      </c>
    </row>
    <row r="1495" spans="1:29" ht="12.75">
      <c r="A1495" s="6" t="s">
        <v>28</v>
      </c>
      <c r="B1495" s="6" t="s">
        <v>4166</v>
      </c>
      <c r="C1495" s="6">
        <v>315</v>
      </c>
      <c r="D1495" s="6">
        <v>124</v>
      </c>
      <c r="E1495" s="6">
        <v>737</v>
      </c>
      <c r="F1495" s="6">
        <v>14000</v>
      </c>
      <c r="G1495" s="6" t="s">
        <v>1746</v>
      </c>
      <c r="H1495" s="6">
        <v>34000</v>
      </c>
      <c r="I1495" s="7">
        <v>56443482</v>
      </c>
      <c r="J1495" s="6" t="s">
        <v>4167</v>
      </c>
      <c r="K1495" s="6" t="s">
        <v>347</v>
      </c>
      <c r="L1495" s="6" t="s">
        <v>4168</v>
      </c>
      <c r="M1495" s="6">
        <v>75329</v>
      </c>
      <c r="N1495" s="6">
        <v>75793</v>
      </c>
      <c r="O1495" s="6" t="s">
        <v>654</v>
      </c>
      <c r="P1495" s="6">
        <v>3</v>
      </c>
      <c r="Q1495" s="6" t="s">
        <v>4169</v>
      </c>
      <c r="R1495" s="6" t="s">
        <v>4170</v>
      </c>
      <c r="S1495" s="6">
        <v>256</v>
      </c>
      <c r="T1495" s="6" t="s">
        <v>37</v>
      </c>
      <c r="U1495" s="6" t="s">
        <v>38</v>
      </c>
      <c r="V1495" s="6" t="s">
        <v>39</v>
      </c>
      <c r="W1495" s="7">
        <v>60000000</v>
      </c>
      <c r="X1495" s="6">
        <v>2015</v>
      </c>
      <c r="Y1495" s="6">
        <v>22000</v>
      </c>
      <c r="Z1495" s="6">
        <v>6.6</v>
      </c>
      <c r="AA1495" s="6">
        <v>1.85</v>
      </c>
      <c r="AB1495" s="6">
        <v>24000</v>
      </c>
      <c r="AC1495" s="7">
        <f>Table13[[#This Row],[gross]]-Table13[[#This Row],[budget]]</f>
        <v>-3556518</v>
      </c>
    </row>
    <row r="1496" spans="1:29" ht="12.75">
      <c r="A1496" s="6" t="s">
        <v>28</v>
      </c>
      <c r="B1496" s="6" t="s">
        <v>10492</v>
      </c>
      <c r="C1496" s="6">
        <v>115</v>
      </c>
      <c r="D1496" s="6">
        <v>116</v>
      </c>
      <c r="E1496" s="6">
        <v>13</v>
      </c>
      <c r="F1496" s="6">
        <v>140</v>
      </c>
      <c r="G1496" s="6" t="s">
        <v>6195</v>
      </c>
      <c r="H1496" s="6">
        <v>203</v>
      </c>
      <c r="I1496" s="7">
        <v>1050445</v>
      </c>
      <c r="J1496" s="6" t="s">
        <v>10493</v>
      </c>
      <c r="K1496" s="6" t="s">
        <v>1797</v>
      </c>
      <c r="L1496" s="6" t="s">
        <v>10494</v>
      </c>
      <c r="M1496" s="6">
        <v>21394</v>
      </c>
      <c r="N1496" s="6">
        <v>773</v>
      </c>
      <c r="O1496" s="6" t="s">
        <v>5802</v>
      </c>
      <c r="P1496" s="6">
        <v>0</v>
      </c>
      <c r="Q1496" s="6" t="s">
        <v>10495</v>
      </c>
      <c r="R1496" s="6" t="s">
        <v>10496</v>
      </c>
      <c r="S1496" s="6">
        <v>147</v>
      </c>
      <c r="T1496" s="6" t="s">
        <v>1464</v>
      </c>
      <c r="U1496" s="6" t="s">
        <v>1465</v>
      </c>
      <c r="V1496" s="6" t="s">
        <v>39</v>
      </c>
      <c r="W1496" s="7">
        <v>22000000</v>
      </c>
      <c r="X1496" s="6">
        <v>2005</v>
      </c>
      <c r="Y1496" s="6">
        <v>172</v>
      </c>
      <c r="Z1496" s="6">
        <v>7.8</v>
      </c>
      <c r="AA1496" s="6">
        <v>2.35</v>
      </c>
      <c r="AB1496" s="6">
        <v>11000</v>
      </c>
      <c r="AC1496" s="7">
        <f>Table13[[#This Row],[gross]]-Table13[[#This Row],[budget]]</f>
        <v>-20949555</v>
      </c>
    </row>
    <row r="1497" spans="1:29" ht="12.75">
      <c r="A1497" s="6" t="s">
        <v>28</v>
      </c>
      <c r="B1497" s="6" t="s">
        <v>3405</v>
      </c>
      <c r="C1497" s="6">
        <v>98</v>
      </c>
      <c r="D1497" s="6">
        <v>118</v>
      </c>
      <c r="E1497" s="6">
        <v>650</v>
      </c>
      <c r="F1497" s="6">
        <v>715</v>
      </c>
      <c r="G1497" s="6" t="s">
        <v>9110</v>
      </c>
      <c r="H1497" s="6">
        <v>1000</v>
      </c>
      <c r="I1497" s="7">
        <v>30920167</v>
      </c>
      <c r="J1497" s="6" t="s">
        <v>6419</v>
      </c>
      <c r="K1497" s="6" t="s">
        <v>9111</v>
      </c>
      <c r="L1497" s="6" t="s">
        <v>9112</v>
      </c>
      <c r="M1497" s="6">
        <v>6476</v>
      </c>
      <c r="N1497" s="6">
        <v>3389</v>
      </c>
      <c r="O1497" s="6" t="s">
        <v>6644</v>
      </c>
      <c r="P1497" s="6">
        <v>4</v>
      </c>
      <c r="Q1497" s="6" t="s">
        <v>9113</v>
      </c>
      <c r="R1497" s="6" t="s">
        <v>9114</v>
      </c>
      <c r="S1497" s="6">
        <v>71</v>
      </c>
      <c r="T1497" s="6" t="s">
        <v>37</v>
      </c>
      <c r="U1497" s="6" t="s">
        <v>38</v>
      </c>
      <c r="V1497" s="6" t="s">
        <v>39</v>
      </c>
      <c r="W1497" s="7">
        <v>25000000</v>
      </c>
      <c r="X1497" s="6">
        <v>2012</v>
      </c>
      <c r="Y1497" s="6">
        <v>773</v>
      </c>
      <c r="Z1497" s="6">
        <v>5.7</v>
      </c>
      <c r="AA1497" s="6">
        <v>2.35</v>
      </c>
      <c r="AB1497" s="6">
        <v>0</v>
      </c>
      <c r="AC1497" s="7">
        <f>Table13[[#This Row],[gross]]-Table13[[#This Row],[budget]]</f>
        <v>5920167</v>
      </c>
    </row>
    <row r="1498" spans="1:29" ht="12.75">
      <c r="A1498" s="6" t="s">
        <v>28</v>
      </c>
      <c r="B1498" s="6" t="s">
        <v>3668</v>
      </c>
      <c r="C1498" s="6">
        <v>252</v>
      </c>
      <c r="D1498" s="6">
        <v>123</v>
      </c>
      <c r="E1498" s="6">
        <v>0</v>
      </c>
      <c r="F1498" s="6">
        <v>923</v>
      </c>
      <c r="G1498" s="6" t="s">
        <v>5206</v>
      </c>
      <c r="H1498" s="6">
        <v>11000</v>
      </c>
      <c r="I1498" s="7">
        <v>94125426</v>
      </c>
      <c r="J1498" s="6" t="s">
        <v>6326</v>
      </c>
      <c r="K1498" s="6" t="s">
        <v>2377</v>
      </c>
      <c r="L1498" s="6" t="s">
        <v>6327</v>
      </c>
      <c r="M1498" s="6">
        <v>79264</v>
      </c>
      <c r="N1498" s="6">
        <v>13321</v>
      </c>
      <c r="O1498" s="6" t="s">
        <v>5396</v>
      </c>
      <c r="P1498" s="6">
        <v>2</v>
      </c>
      <c r="Q1498" s="6" t="s">
        <v>6328</v>
      </c>
      <c r="R1498" s="6" t="s">
        <v>6329</v>
      </c>
      <c r="S1498" s="6">
        <v>277</v>
      </c>
      <c r="T1498" s="6" t="s">
        <v>37</v>
      </c>
      <c r="U1498" s="6" t="s">
        <v>38</v>
      </c>
      <c r="V1498" s="6" t="s">
        <v>39</v>
      </c>
      <c r="W1498" s="7">
        <v>40000000</v>
      </c>
      <c r="X1498" s="6">
        <v>2009</v>
      </c>
      <c r="Y1498" s="6">
        <v>935</v>
      </c>
      <c r="Z1498" s="6">
        <v>7</v>
      </c>
      <c r="AA1498" s="6">
        <v>1.85</v>
      </c>
      <c r="AB1498" s="6">
        <v>13000</v>
      </c>
      <c r="AC1498" s="7">
        <f>Table13[[#This Row],[gross]]-Table13[[#This Row],[budget]]</f>
        <v>54125426</v>
      </c>
    </row>
    <row r="1499" spans="1:29" ht="12.75">
      <c r="A1499" s="6" t="s">
        <v>28</v>
      </c>
      <c r="B1499" s="6" t="s">
        <v>521</v>
      </c>
      <c r="C1499" s="6">
        <v>238</v>
      </c>
      <c r="D1499" s="6">
        <v>88</v>
      </c>
      <c r="E1499" s="6">
        <v>218</v>
      </c>
      <c r="F1499" s="6">
        <v>521</v>
      </c>
      <c r="G1499" s="6" t="s">
        <v>1434</v>
      </c>
      <c r="H1499" s="6">
        <v>17000</v>
      </c>
      <c r="I1499" s="7">
        <v>80170146</v>
      </c>
      <c r="J1499" s="6" t="s">
        <v>227</v>
      </c>
      <c r="K1499" s="6" t="s">
        <v>557</v>
      </c>
      <c r="L1499" s="6" t="s">
        <v>2507</v>
      </c>
      <c r="M1499" s="6">
        <v>243053</v>
      </c>
      <c r="N1499" s="6">
        <v>21863</v>
      </c>
      <c r="O1499" s="6" t="s">
        <v>2508</v>
      </c>
      <c r="P1499" s="6">
        <v>0</v>
      </c>
      <c r="Q1499" s="6" t="s">
        <v>2509</v>
      </c>
      <c r="R1499" s="6" t="s">
        <v>2510</v>
      </c>
      <c r="S1499" s="6">
        <v>488</v>
      </c>
      <c r="T1499" s="6" t="s">
        <v>37</v>
      </c>
      <c r="U1499" s="6" t="s">
        <v>38</v>
      </c>
      <c r="V1499" s="6" t="s">
        <v>39</v>
      </c>
      <c r="W1499" s="7">
        <v>85000000</v>
      </c>
      <c r="X1499" s="6">
        <v>2008</v>
      </c>
      <c r="Y1499" s="6">
        <v>4000</v>
      </c>
      <c r="Z1499" s="6">
        <v>6.1</v>
      </c>
      <c r="AA1499" s="6">
        <v>2.35</v>
      </c>
      <c r="AB1499" s="6">
        <v>0</v>
      </c>
      <c r="AC1499" s="7">
        <f>Table13[[#This Row],[gross]]-Table13[[#This Row],[budget]]</f>
        <v>-4829854</v>
      </c>
    </row>
    <row r="1500" spans="1:29" ht="12.75">
      <c r="A1500" s="6" t="s">
        <v>28</v>
      </c>
      <c r="B1500" s="6" t="s">
        <v>14946</v>
      </c>
      <c r="C1500" s="6">
        <v>52</v>
      </c>
      <c r="D1500" s="6">
        <v>112</v>
      </c>
      <c r="E1500" s="6">
        <v>70</v>
      </c>
      <c r="F1500" s="6">
        <v>826</v>
      </c>
      <c r="G1500" s="6" t="s">
        <v>3077</v>
      </c>
      <c r="H1500" s="6">
        <v>1000</v>
      </c>
      <c r="I1500" s="7">
        <v>37295394</v>
      </c>
      <c r="J1500" s="6" t="s">
        <v>2527</v>
      </c>
      <c r="K1500" s="6" t="s">
        <v>4178</v>
      </c>
      <c r="L1500" s="6" t="s">
        <v>16493</v>
      </c>
      <c r="M1500" s="6">
        <v>7973</v>
      </c>
      <c r="N1500" s="6">
        <v>5959</v>
      </c>
      <c r="O1500" s="6" t="s">
        <v>5953</v>
      </c>
      <c r="P1500" s="6">
        <v>8</v>
      </c>
      <c r="Q1500" s="6" t="s">
        <v>16494</v>
      </c>
      <c r="R1500" s="6" t="s">
        <v>16495</v>
      </c>
      <c r="S1500" s="6">
        <v>59</v>
      </c>
      <c r="T1500" s="6" t="s">
        <v>37</v>
      </c>
      <c r="U1500" s="6" t="s">
        <v>38</v>
      </c>
      <c r="V1500" s="6" t="s">
        <v>39</v>
      </c>
      <c r="W1500" s="7">
        <v>6600000</v>
      </c>
      <c r="X1500" s="6">
        <v>2011</v>
      </c>
      <c r="Y1500" s="6">
        <v>912</v>
      </c>
      <c r="Z1500" s="6">
        <v>5.7</v>
      </c>
      <c r="AA1500" s="6">
        <v>1.85</v>
      </c>
      <c r="AB1500" s="6">
        <v>0</v>
      </c>
      <c r="AC1500" s="7">
        <f>Table13[[#This Row],[gross]]-Table13[[#This Row],[budget]]</f>
        <v>30695394</v>
      </c>
    </row>
    <row r="1501" spans="1:29" ht="12.75">
      <c r="A1501" s="6" t="s">
        <v>28</v>
      </c>
      <c r="B1501" s="6" t="s">
        <v>8186</v>
      </c>
      <c r="C1501" s="6">
        <v>387</v>
      </c>
      <c r="D1501" s="6">
        <v>96</v>
      </c>
      <c r="E1501" s="6">
        <v>655</v>
      </c>
      <c r="F1501" s="6">
        <v>973</v>
      </c>
      <c r="G1501" s="6" t="s">
        <v>750</v>
      </c>
      <c r="H1501" s="6">
        <v>24000</v>
      </c>
      <c r="I1501" s="7">
        <v>143492840</v>
      </c>
      <c r="J1501" s="6" t="s">
        <v>1415</v>
      </c>
      <c r="K1501" s="6" t="s">
        <v>82</v>
      </c>
      <c r="L1501" s="6" t="s">
        <v>16441</v>
      </c>
      <c r="M1501" s="6">
        <v>414335</v>
      </c>
      <c r="N1501" s="6">
        <v>28817</v>
      </c>
      <c r="O1501" s="6" t="s">
        <v>477</v>
      </c>
      <c r="P1501" s="6">
        <v>0</v>
      </c>
      <c r="Q1501" s="6" t="s">
        <v>16442</v>
      </c>
      <c r="R1501" s="6" t="s">
        <v>16443</v>
      </c>
      <c r="S1501" s="6">
        <v>881</v>
      </c>
      <c r="T1501" s="6" t="s">
        <v>37</v>
      </c>
      <c r="U1501" s="6" t="s">
        <v>38</v>
      </c>
      <c r="V1501" s="6" t="s">
        <v>39</v>
      </c>
      <c r="W1501" s="7">
        <v>7500000</v>
      </c>
      <c r="X1501" s="6">
        <v>2007</v>
      </c>
      <c r="Y1501" s="6">
        <v>3000</v>
      </c>
      <c r="Z1501" s="6">
        <v>7.5</v>
      </c>
      <c r="AA1501" s="6">
        <v>1.85</v>
      </c>
      <c r="AB1501" s="6">
        <v>10000</v>
      </c>
      <c r="AC1501" s="7">
        <f>Table13[[#This Row],[gross]]-Table13[[#This Row],[budget]]</f>
        <v>135992840</v>
      </c>
    </row>
    <row r="1502" spans="1:29" ht="12.75">
      <c r="A1502" s="6" t="s">
        <v>28</v>
      </c>
      <c r="B1502" s="6" t="s">
        <v>443</v>
      </c>
      <c r="C1502" s="6">
        <v>384</v>
      </c>
      <c r="D1502" s="6">
        <v>127</v>
      </c>
      <c r="E1502" s="6">
        <v>0</v>
      </c>
      <c r="F1502" s="6">
        <v>13000</v>
      </c>
      <c r="G1502" s="6" t="s">
        <v>290</v>
      </c>
      <c r="H1502" s="6">
        <v>17000</v>
      </c>
      <c r="I1502" s="7">
        <v>47375327</v>
      </c>
      <c r="J1502" s="6" t="s">
        <v>73</v>
      </c>
      <c r="K1502" s="6" t="s">
        <v>444</v>
      </c>
      <c r="L1502" s="6" t="s">
        <v>445</v>
      </c>
      <c r="M1502" s="6">
        <v>139593</v>
      </c>
      <c r="N1502" s="6">
        <v>47334</v>
      </c>
      <c r="O1502" s="6" t="s">
        <v>446</v>
      </c>
      <c r="P1502" s="6">
        <v>1</v>
      </c>
      <c r="Q1502" s="6" t="s">
        <v>447</v>
      </c>
      <c r="R1502" s="6" t="s">
        <v>448</v>
      </c>
      <c r="S1502" s="6">
        <v>720</v>
      </c>
      <c r="T1502" s="6" t="s">
        <v>37</v>
      </c>
      <c r="U1502" s="6" t="s">
        <v>38</v>
      </c>
      <c r="V1502" s="6" t="s">
        <v>39</v>
      </c>
      <c r="W1502" s="7">
        <v>176000000</v>
      </c>
      <c r="X1502" s="6">
        <v>2015</v>
      </c>
      <c r="Y1502" s="6">
        <v>15000</v>
      </c>
      <c r="Z1502" s="6">
        <v>5.4</v>
      </c>
      <c r="AA1502" s="6">
        <v>2.35</v>
      </c>
      <c r="AB1502" s="6">
        <v>44000</v>
      </c>
      <c r="AC1502" s="7">
        <f>Table13[[#This Row],[gross]]-Table13[[#This Row],[budget]]</f>
        <v>-128624673</v>
      </c>
    </row>
    <row r="1503" spans="1:29" ht="12.75">
      <c r="A1503" s="6" t="s">
        <v>28</v>
      </c>
      <c r="B1503" s="6" t="s">
        <v>893</v>
      </c>
      <c r="C1503" s="6">
        <v>198</v>
      </c>
      <c r="D1503" s="6">
        <v>92</v>
      </c>
      <c r="E1503" s="6">
        <v>394</v>
      </c>
      <c r="F1503" s="6">
        <v>527</v>
      </c>
      <c r="G1503" s="6" t="s">
        <v>2031</v>
      </c>
      <c r="H1503" s="6">
        <v>693</v>
      </c>
      <c r="I1503" s="7">
        <v>181166115</v>
      </c>
      <c r="J1503" s="6" t="s">
        <v>227</v>
      </c>
      <c r="K1503" s="6" t="s">
        <v>2032</v>
      </c>
      <c r="L1503" s="6" t="s">
        <v>2033</v>
      </c>
      <c r="M1503" s="6">
        <v>219501</v>
      </c>
      <c r="N1503" s="6">
        <v>2574</v>
      </c>
      <c r="O1503" s="6" t="s">
        <v>2034</v>
      </c>
      <c r="P1503" s="6">
        <v>0</v>
      </c>
      <c r="Q1503" s="6" t="s">
        <v>2035</v>
      </c>
      <c r="R1503" s="6" t="s">
        <v>2036</v>
      </c>
      <c r="S1503" s="6">
        <v>1236</v>
      </c>
      <c r="T1503" s="6" t="s">
        <v>37</v>
      </c>
      <c r="U1503" s="6" t="s">
        <v>38</v>
      </c>
      <c r="V1503" s="6" t="s">
        <v>39</v>
      </c>
      <c r="W1503" s="7">
        <v>93000000</v>
      </c>
      <c r="X1503" s="6">
        <v>2001</v>
      </c>
      <c r="Y1503" s="6">
        <v>595</v>
      </c>
      <c r="Z1503" s="6">
        <v>5.9</v>
      </c>
      <c r="AA1503" s="6">
        <v>1.85</v>
      </c>
      <c r="AB1503" s="6">
        <v>0</v>
      </c>
      <c r="AC1503" s="7">
        <f>Table13[[#This Row],[gross]]-Table13[[#This Row],[budget]]</f>
        <v>88166115</v>
      </c>
    </row>
    <row r="1504" spans="1:29" ht="12.75">
      <c r="A1504" s="6" t="s">
        <v>28</v>
      </c>
      <c r="B1504" s="6" t="s">
        <v>389</v>
      </c>
      <c r="C1504" s="6">
        <v>308</v>
      </c>
      <c r="D1504" s="6">
        <v>127</v>
      </c>
      <c r="E1504" s="6">
        <v>14000</v>
      </c>
      <c r="F1504" s="6">
        <v>191</v>
      </c>
      <c r="G1504" s="6" t="s">
        <v>2986</v>
      </c>
      <c r="H1504" s="6">
        <v>967</v>
      </c>
      <c r="I1504" s="7">
        <v>356784000</v>
      </c>
      <c r="J1504" s="6" t="s">
        <v>1170</v>
      </c>
      <c r="K1504" s="6" t="s">
        <v>994</v>
      </c>
      <c r="L1504" s="6" t="s">
        <v>3860</v>
      </c>
      <c r="M1504" s="6">
        <v>613473</v>
      </c>
      <c r="N1504" s="6">
        <v>2129</v>
      </c>
      <c r="O1504" s="6" t="s">
        <v>3861</v>
      </c>
      <c r="P1504" s="6">
        <v>0</v>
      </c>
      <c r="Q1504" s="6" t="s">
        <v>3862</v>
      </c>
      <c r="R1504" s="6" t="s">
        <v>3863</v>
      </c>
      <c r="S1504" s="6">
        <v>895</v>
      </c>
      <c r="T1504" s="6" t="s">
        <v>37</v>
      </c>
      <c r="U1504" s="6" t="s">
        <v>38</v>
      </c>
      <c r="V1504" s="6" t="s">
        <v>39</v>
      </c>
      <c r="W1504" s="7">
        <v>63000000</v>
      </c>
      <c r="X1504" s="6">
        <v>1993</v>
      </c>
      <c r="Y1504" s="6">
        <v>610</v>
      </c>
      <c r="Z1504" s="6">
        <v>8.1</v>
      </c>
      <c r="AA1504" s="6">
        <v>1.85</v>
      </c>
      <c r="AB1504" s="6">
        <v>19000</v>
      </c>
      <c r="AC1504" s="7">
        <f>Table13[[#This Row],[gross]]-Table13[[#This Row],[budget]]</f>
        <v>293784000</v>
      </c>
    </row>
    <row r="1505" spans="1:29" ht="12.75">
      <c r="A1505" s="6" t="s">
        <v>28</v>
      </c>
      <c r="B1505" s="6" t="s">
        <v>233</v>
      </c>
      <c r="C1505" s="6">
        <v>644</v>
      </c>
      <c r="D1505" s="6">
        <v>124</v>
      </c>
      <c r="E1505" s="6">
        <v>365</v>
      </c>
      <c r="F1505" s="6">
        <v>1000</v>
      </c>
      <c r="G1505" s="6" t="s">
        <v>234</v>
      </c>
      <c r="H1505" s="6">
        <v>3000</v>
      </c>
      <c r="I1505" s="7">
        <v>652177271</v>
      </c>
      <c r="J1505" s="6" t="s">
        <v>227</v>
      </c>
      <c r="K1505" s="6" t="s">
        <v>235</v>
      </c>
      <c r="L1505" s="6" t="s">
        <v>236</v>
      </c>
      <c r="M1505" s="6">
        <v>418214</v>
      </c>
      <c r="N1505" s="6">
        <v>8458</v>
      </c>
      <c r="O1505" s="6" t="s">
        <v>237</v>
      </c>
      <c r="P1505" s="6">
        <v>0</v>
      </c>
      <c r="Q1505" s="6" t="s">
        <v>238</v>
      </c>
      <c r="R1505" s="6" t="s">
        <v>239</v>
      </c>
      <c r="S1505" s="6">
        <v>1290</v>
      </c>
      <c r="T1505" s="6" t="s">
        <v>37</v>
      </c>
      <c r="U1505" s="6" t="s">
        <v>38</v>
      </c>
      <c r="V1505" s="6" t="s">
        <v>39</v>
      </c>
      <c r="W1505" s="7">
        <v>150000000</v>
      </c>
      <c r="X1505" s="6">
        <v>2015</v>
      </c>
      <c r="Y1505" s="6">
        <v>2000</v>
      </c>
      <c r="Z1505" s="6">
        <v>7</v>
      </c>
      <c r="AA1505" s="6">
        <v>2</v>
      </c>
      <c r="AB1505" s="6">
        <v>150000</v>
      </c>
      <c r="AC1505" s="7">
        <f>Table13[[#This Row],[gross]]-Table13[[#This Row],[budget]]</f>
        <v>502177271</v>
      </c>
    </row>
    <row r="1506" spans="1:29" ht="12.75">
      <c r="A1506" s="6" t="s">
        <v>28</v>
      </c>
      <c r="B1506" s="6" t="s">
        <v>2178</v>
      </c>
      <c r="C1506" s="6">
        <v>204</v>
      </c>
      <c r="D1506" s="6">
        <v>117</v>
      </c>
      <c r="E1506" s="6">
        <v>221</v>
      </c>
      <c r="F1506" s="6">
        <v>503</v>
      </c>
      <c r="G1506" s="6" t="s">
        <v>2624</v>
      </c>
      <c r="H1506" s="6">
        <v>11000</v>
      </c>
      <c r="I1506" s="7">
        <v>103028109</v>
      </c>
      <c r="J1506" s="6" t="s">
        <v>1681</v>
      </c>
      <c r="K1506" s="6" t="s">
        <v>2180</v>
      </c>
      <c r="L1506" s="6" t="s">
        <v>2625</v>
      </c>
      <c r="M1506" s="6">
        <v>172878</v>
      </c>
      <c r="N1506" s="6">
        <v>16325</v>
      </c>
      <c r="O1506" s="6" t="s">
        <v>2182</v>
      </c>
      <c r="P1506" s="6">
        <v>1</v>
      </c>
      <c r="Q1506" s="6" t="s">
        <v>2626</v>
      </c>
      <c r="R1506" s="6" t="s">
        <v>2627</v>
      </c>
      <c r="S1506" s="6">
        <v>203</v>
      </c>
      <c r="T1506" s="6" t="s">
        <v>37</v>
      </c>
      <c r="U1506" s="6" t="s">
        <v>38</v>
      </c>
      <c r="V1506" s="6" t="s">
        <v>39</v>
      </c>
      <c r="W1506" s="7">
        <v>80000000</v>
      </c>
      <c r="X1506" s="6">
        <v>2011</v>
      </c>
      <c r="Y1506" s="6">
        <v>3000</v>
      </c>
      <c r="Z1506" s="6">
        <v>6.4</v>
      </c>
      <c r="AA1506" s="6">
        <v>1.85</v>
      </c>
      <c r="AB1506" s="6">
        <v>19000</v>
      </c>
      <c r="AC1506" s="7">
        <f>Table13[[#This Row],[gross]]-Table13[[#This Row],[budget]]</f>
        <v>23028109</v>
      </c>
    </row>
    <row r="1507" spans="1:29" ht="12.75">
      <c r="A1507" s="6" t="s">
        <v>28</v>
      </c>
      <c r="B1507" s="6" t="s">
        <v>2042</v>
      </c>
      <c r="C1507" s="6">
        <v>142</v>
      </c>
      <c r="D1507" s="6">
        <v>95</v>
      </c>
      <c r="E1507" s="6">
        <v>70</v>
      </c>
      <c r="F1507" s="6">
        <v>512</v>
      </c>
      <c r="G1507" s="6" t="s">
        <v>1708</v>
      </c>
      <c r="H1507" s="6">
        <v>970</v>
      </c>
      <c r="I1507" s="7">
        <v>48291624</v>
      </c>
      <c r="J1507" s="6" t="s">
        <v>3632</v>
      </c>
      <c r="K1507" s="6" t="s">
        <v>1951</v>
      </c>
      <c r="L1507" s="6" t="s">
        <v>4462</v>
      </c>
      <c r="M1507" s="6">
        <v>82819</v>
      </c>
      <c r="N1507" s="6">
        <v>2876</v>
      </c>
      <c r="O1507" s="6" t="s">
        <v>4463</v>
      </c>
      <c r="P1507" s="6">
        <v>1</v>
      </c>
      <c r="Q1507" s="6" t="s">
        <v>4464</v>
      </c>
      <c r="R1507" s="6" t="s">
        <v>4465</v>
      </c>
      <c r="S1507" s="6">
        <v>263</v>
      </c>
      <c r="T1507" s="6" t="s">
        <v>37</v>
      </c>
      <c r="U1507" s="6" t="s">
        <v>38</v>
      </c>
      <c r="V1507" s="6" t="s">
        <v>39</v>
      </c>
      <c r="W1507" s="7">
        <v>58000000</v>
      </c>
      <c r="X1507" s="6">
        <v>2005</v>
      </c>
      <c r="Y1507" s="6">
        <v>834</v>
      </c>
      <c r="Z1507" s="6">
        <v>6.7</v>
      </c>
      <c r="AA1507" s="6">
        <v>1.85</v>
      </c>
      <c r="AB1507" s="6">
        <v>0</v>
      </c>
      <c r="AC1507" s="7">
        <f>Table13[[#This Row],[gross]]-Table13[[#This Row],[budget]]</f>
        <v>-9708376</v>
      </c>
    </row>
    <row r="1508" spans="1:29" ht="12.75">
      <c r="A1508" s="6" t="s">
        <v>28</v>
      </c>
      <c r="B1508" s="6" t="s">
        <v>1770</v>
      </c>
      <c r="C1508" s="6">
        <v>20</v>
      </c>
      <c r="D1508" s="6">
        <v>97</v>
      </c>
      <c r="E1508" s="6">
        <v>700</v>
      </c>
      <c r="F1508" s="6">
        <v>56</v>
      </c>
      <c r="G1508" s="6" t="s">
        <v>16315</v>
      </c>
      <c r="H1508" s="6">
        <v>599</v>
      </c>
      <c r="I1508" s="7">
        <v>39852</v>
      </c>
      <c r="J1508" s="6" t="s">
        <v>2527</v>
      </c>
      <c r="K1508" s="6" t="s">
        <v>5586</v>
      </c>
      <c r="L1508" s="6" t="s">
        <v>19517</v>
      </c>
      <c r="M1508" s="6">
        <v>1238</v>
      </c>
      <c r="N1508" s="6">
        <v>1030</v>
      </c>
      <c r="O1508" s="6" t="s">
        <v>19518</v>
      </c>
      <c r="P1508" s="6">
        <v>1</v>
      </c>
      <c r="Q1508" s="6" t="s">
        <v>19519</v>
      </c>
      <c r="R1508" s="6" t="s">
        <v>19520</v>
      </c>
      <c r="S1508" s="6">
        <v>25</v>
      </c>
      <c r="T1508" s="6" t="s">
        <v>37</v>
      </c>
      <c r="U1508" s="6" t="s">
        <v>38</v>
      </c>
      <c r="V1508" s="6" t="s">
        <v>585</v>
      </c>
      <c r="W1508" s="7">
        <v>3000000</v>
      </c>
      <c r="X1508" s="6">
        <v>1999</v>
      </c>
      <c r="Y1508" s="6">
        <v>325</v>
      </c>
      <c r="Z1508" s="6">
        <v>6.7</v>
      </c>
      <c r="AA1508" s="6">
        <v>1.85</v>
      </c>
      <c r="AB1508" s="6">
        <v>117</v>
      </c>
      <c r="AC1508" s="7">
        <f>Table13[[#This Row],[gross]]-Table13[[#This Row],[budget]]</f>
        <v>-2960148</v>
      </c>
    </row>
    <row r="1509" spans="1:29" ht="12.75">
      <c r="A1509" s="6" t="s">
        <v>28</v>
      </c>
      <c r="B1509" s="6" t="s">
        <v>809</v>
      </c>
      <c r="C1509" s="6">
        <v>97</v>
      </c>
      <c r="D1509" s="6">
        <v>95</v>
      </c>
      <c r="E1509" s="6">
        <v>189</v>
      </c>
      <c r="F1509" s="6">
        <v>306</v>
      </c>
      <c r="G1509" s="6" t="s">
        <v>11604</v>
      </c>
      <c r="H1509" s="6">
        <v>500</v>
      </c>
      <c r="I1509" s="7">
        <v>56127162</v>
      </c>
      <c r="J1509" s="6" t="s">
        <v>1681</v>
      </c>
      <c r="K1509" s="6" t="s">
        <v>10724</v>
      </c>
      <c r="L1509" s="6" t="s">
        <v>11605</v>
      </c>
      <c r="M1509" s="6">
        <v>57479</v>
      </c>
      <c r="N1509" s="6">
        <v>2020</v>
      </c>
      <c r="O1509" s="6" t="s">
        <v>11606</v>
      </c>
      <c r="P1509" s="6">
        <v>2</v>
      </c>
      <c r="Q1509" s="6" t="s">
        <v>11607</v>
      </c>
      <c r="R1509" s="6" t="s">
        <v>11608</v>
      </c>
      <c r="S1509" s="6">
        <v>205</v>
      </c>
      <c r="T1509" s="6" t="s">
        <v>37</v>
      </c>
      <c r="U1509" s="6" t="s">
        <v>38</v>
      </c>
      <c r="V1509" s="6" t="s">
        <v>39</v>
      </c>
      <c r="W1509" s="7">
        <v>18000000</v>
      </c>
      <c r="X1509" s="6">
        <v>2003</v>
      </c>
      <c r="Y1509" s="6">
        <v>308</v>
      </c>
      <c r="Z1509" s="6">
        <v>5.4</v>
      </c>
      <c r="AA1509" s="6">
        <v>1.85</v>
      </c>
      <c r="AB1509" s="6">
        <v>0</v>
      </c>
      <c r="AC1509" s="7">
        <f>Table13[[#This Row],[gross]]-Table13[[#This Row],[budget]]</f>
        <v>38127162</v>
      </c>
    </row>
    <row r="1510" spans="1:29" ht="12.75">
      <c r="A1510" s="6" t="s">
        <v>28</v>
      </c>
      <c r="B1510" s="6" t="s">
        <v>4239</v>
      </c>
      <c r="C1510" s="6">
        <v>98</v>
      </c>
      <c r="D1510" s="6">
        <v>103</v>
      </c>
      <c r="E1510" s="6">
        <v>80</v>
      </c>
      <c r="F1510" s="6">
        <v>585</v>
      </c>
      <c r="G1510" s="6" t="s">
        <v>4694</v>
      </c>
      <c r="H1510" s="6">
        <v>806</v>
      </c>
      <c r="I1510" s="7">
        <v>17324744</v>
      </c>
      <c r="J1510" s="6" t="s">
        <v>3632</v>
      </c>
      <c r="K1510" s="6" t="s">
        <v>8988</v>
      </c>
      <c r="L1510" s="6" t="s">
        <v>8989</v>
      </c>
      <c r="M1510" s="6">
        <v>44103</v>
      </c>
      <c r="N1510" s="6">
        <v>3211</v>
      </c>
      <c r="O1510" s="6" t="s">
        <v>5227</v>
      </c>
      <c r="P1510" s="6">
        <v>3</v>
      </c>
      <c r="Q1510" s="6" t="s">
        <v>8990</v>
      </c>
      <c r="R1510" s="6" t="s">
        <v>8991</v>
      </c>
      <c r="S1510" s="6">
        <v>149</v>
      </c>
      <c r="T1510" s="6" t="s">
        <v>37</v>
      </c>
      <c r="U1510" s="6" t="s">
        <v>38</v>
      </c>
      <c r="V1510" s="6" t="s">
        <v>39</v>
      </c>
      <c r="W1510" s="7">
        <v>28000000</v>
      </c>
      <c r="X1510" s="6">
        <v>2006</v>
      </c>
      <c r="Y1510" s="6">
        <v>591</v>
      </c>
      <c r="Z1510" s="6">
        <v>5.3</v>
      </c>
      <c r="AA1510" s="6">
        <v>1.85</v>
      </c>
      <c r="AB1510" s="6">
        <v>0</v>
      </c>
      <c r="AC1510" s="7">
        <f>Table13[[#This Row],[gross]]-Table13[[#This Row],[budget]]</f>
        <v>-10675256</v>
      </c>
    </row>
    <row r="1511" spans="1:29" ht="12.75">
      <c r="A1511" s="6" t="s">
        <v>28</v>
      </c>
      <c r="B1511" s="6" t="s">
        <v>6827</v>
      </c>
      <c r="C1511" s="6">
        <v>61</v>
      </c>
      <c r="D1511" s="6">
        <v>84</v>
      </c>
      <c r="E1511" s="6">
        <v>8</v>
      </c>
      <c r="F1511" s="6">
        <v>219</v>
      </c>
      <c r="G1511" s="6" t="s">
        <v>6828</v>
      </c>
      <c r="H1511" s="6">
        <v>545</v>
      </c>
      <c r="I1511" s="7">
        <v>4777007</v>
      </c>
      <c r="J1511" s="6" t="s">
        <v>6829</v>
      </c>
      <c r="K1511" s="6" t="s">
        <v>6823</v>
      </c>
      <c r="L1511" s="6" t="s">
        <v>6830</v>
      </c>
      <c r="M1511" s="6">
        <v>15130</v>
      </c>
      <c r="N1511" s="6">
        <v>1149</v>
      </c>
      <c r="O1511" s="6" t="s">
        <v>6831</v>
      </c>
      <c r="P1511" s="6">
        <v>3</v>
      </c>
      <c r="Q1511" s="6" t="s">
        <v>6832</v>
      </c>
      <c r="R1511" s="6" t="s">
        <v>6833</v>
      </c>
      <c r="S1511" s="6">
        <v>98</v>
      </c>
      <c r="T1511" s="6" t="s">
        <v>37</v>
      </c>
      <c r="U1511" s="6" t="s">
        <v>1465</v>
      </c>
      <c r="V1511" s="6" t="s">
        <v>39</v>
      </c>
      <c r="W1511" s="7">
        <v>40000000</v>
      </c>
      <c r="X1511" s="6">
        <v>2001</v>
      </c>
      <c r="Y1511" s="6">
        <v>248</v>
      </c>
      <c r="Z1511" s="6">
        <v>5.8</v>
      </c>
      <c r="AA1511" s="6">
        <v>2.35</v>
      </c>
      <c r="AB1511" s="6">
        <v>565</v>
      </c>
      <c r="AC1511" s="7">
        <f>Table13[[#This Row],[gross]]-Table13[[#This Row],[budget]]</f>
        <v>-35222993</v>
      </c>
    </row>
    <row r="1512" spans="1:29" ht="12.75">
      <c r="A1512" s="6" t="s">
        <v>28</v>
      </c>
      <c r="B1512" s="6" t="s">
        <v>1071</v>
      </c>
      <c r="C1512" s="6">
        <v>84</v>
      </c>
      <c r="D1512" s="6">
        <v>115</v>
      </c>
      <c r="E1512" s="6">
        <v>209</v>
      </c>
      <c r="F1512" s="6">
        <v>41</v>
      </c>
      <c r="G1512" s="6" t="s">
        <v>13647</v>
      </c>
      <c r="H1512" s="6">
        <v>569</v>
      </c>
      <c r="I1512" s="7">
        <v>73000942</v>
      </c>
      <c r="J1512" s="6" t="s">
        <v>4068</v>
      </c>
      <c r="K1512" s="6" t="s">
        <v>7065</v>
      </c>
      <c r="L1512" s="6" t="s">
        <v>13648</v>
      </c>
      <c r="M1512" s="6">
        <v>74351</v>
      </c>
      <c r="N1512" s="6">
        <v>714</v>
      </c>
      <c r="O1512" s="6" t="s">
        <v>13649</v>
      </c>
      <c r="P1512" s="6">
        <v>1</v>
      </c>
      <c r="Q1512" s="6" t="s">
        <v>13650</v>
      </c>
      <c r="R1512" s="6" t="s">
        <v>13651</v>
      </c>
      <c r="S1512" s="6">
        <v>233</v>
      </c>
      <c r="T1512" s="6" t="s">
        <v>37</v>
      </c>
      <c r="U1512" s="6" t="s">
        <v>38</v>
      </c>
      <c r="V1512" s="6" t="s">
        <v>277</v>
      </c>
      <c r="W1512" s="7">
        <v>13000000</v>
      </c>
      <c r="X1512" s="6">
        <v>2011</v>
      </c>
      <c r="Y1512" s="6">
        <v>69</v>
      </c>
      <c r="Z1512" s="6">
        <v>1.6</v>
      </c>
      <c r="AA1512" s="6">
        <v>1.85</v>
      </c>
      <c r="AB1512" s="6">
        <v>62000</v>
      </c>
      <c r="AC1512" s="7">
        <f>Table13[[#This Row],[gross]]-Table13[[#This Row],[budget]]</f>
        <v>60000942</v>
      </c>
    </row>
    <row r="1513" spans="1:29" ht="12.75">
      <c r="A1513" s="6" t="s">
        <v>28</v>
      </c>
      <c r="B1513" s="6" t="s">
        <v>12606</v>
      </c>
      <c r="C1513" s="6">
        <v>32</v>
      </c>
      <c r="D1513" s="6">
        <v>91</v>
      </c>
      <c r="E1513" s="6">
        <v>10</v>
      </c>
      <c r="F1513" s="6">
        <v>574</v>
      </c>
      <c r="G1513" s="6" t="s">
        <v>1659</v>
      </c>
      <c r="H1513" s="6">
        <v>890</v>
      </c>
      <c r="I1513" s="7">
        <v>13571817</v>
      </c>
      <c r="J1513" s="6" t="s">
        <v>4479</v>
      </c>
      <c r="K1513" s="6" t="s">
        <v>634</v>
      </c>
      <c r="L1513" s="6" t="s">
        <v>12607</v>
      </c>
      <c r="M1513" s="6">
        <v>5312</v>
      </c>
      <c r="N1513" s="6">
        <v>3104</v>
      </c>
      <c r="O1513" s="6" t="s">
        <v>3236</v>
      </c>
      <c r="P1513" s="6">
        <v>3</v>
      </c>
      <c r="Q1513" s="6" t="s">
        <v>12608</v>
      </c>
      <c r="R1513" s="6" t="s">
        <v>12609</v>
      </c>
      <c r="S1513" s="6">
        <v>40</v>
      </c>
      <c r="T1513" s="6" t="s">
        <v>37</v>
      </c>
      <c r="U1513" s="6" t="s">
        <v>38</v>
      </c>
      <c r="V1513" s="6" t="s">
        <v>39</v>
      </c>
      <c r="W1513" s="7">
        <v>15600000</v>
      </c>
      <c r="X1513" s="6">
        <v>2002</v>
      </c>
      <c r="Y1513" s="6">
        <v>578</v>
      </c>
      <c r="Z1513" s="6">
        <v>4.5</v>
      </c>
      <c r="AA1513" s="6">
        <v>1.85</v>
      </c>
      <c r="AB1513" s="6">
        <v>939</v>
      </c>
      <c r="AC1513" s="7">
        <f>Table13[[#This Row],[gross]]-Table13[[#This Row],[budget]]</f>
        <v>-2028183</v>
      </c>
    </row>
    <row r="1514" spans="1:29" ht="12.75">
      <c r="A1514" s="6" t="s">
        <v>28</v>
      </c>
      <c r="B1514" s="6" t="s">
        <v>2271</v>
      </c>
      <c r="C1514" s="6">
        <v>136</v>
      </c>
      <c r="D1514" s="6">
        <v>138</v>
      </c>
      <c r="E1514" s="6">
        <v>0</v>
      </c>
      <c r="F1514" s="6">
        <v>123</v>
      </c>
      <c r="G1514" s="6" t="s">
        <v>2272</v>
      </c>
      <c r="H1514" s="6">
        <v>14000</v>
      </c>
      <c r="I1514" s="7">
        <v>35168677</v>
      </c>
      <c r="J1514" s="6" t="s">
        <v>2174</v>
      </c>
      <c r="K1514" s="6" t="s">
        <v>228</v>
      </c>
      <c r="L1514" s="6" t="s">
        <v>2273</v>
      </c>
      <c r="M1514" s="6">
        <v>49311</v>
      </c>
      <c r="N1514" s="6">
        <v>15149</v>
      </c>
      <c r="O1514" s="6" t="s">
        <v>2274</v>
      </c>
      <c r="P1514" s="6">
        <v>1</v>
      </c>
      <c r="Q1514" s="6" t="s">
        <v>2275</v>
      </c>
      <c r="R1514" s="6" t="s">
        <v>2276</v>
      </c>
      <c r="S1514" s="6">
        <v>278</v>
      </c>
      <c r="T1514" s="6" t="s">
        <v>37</v>
      </c>
      <c r="U1514" s="6" t="s">
        <v>56</v>
      </c>
      <c r="V1514" s="6" t="s">
        <v>39</v>
      </c>
      <c r="W1514" s="7">
        <v>100000000</v>
      </c>
      <c r="X1514" s="6">
        <v>2002</v>
      </c>
      <c r="Y1514" s="6">
        <v>602</v>
      </c>
      <c r="Z1514" s="6">
        <v>6.7</v>
      </c>
      <c r="AA1514" s="6">
        <v>2.35</v>
      </c>
      <c r="AB1514" s="6">
        <v>0</v>
      </c>
      <c r="AC1514" s="7">
        <f>Table13[[#This Row],[gross]]-Table13[[#This Row],[budget]]</f>
        <v>-64831323</v>
      </c>
    </row>
    <row r="1515" spans="1:29" ht="12.75">
      <c r="A1515" s="6" t="s">
        <v>28</v>
      </c>
      <c r="B1515" s="6" t="s">
        <v>14704</v>
      </c>
      <c r="C1515" s="6">
        <v>20</v>
      </c>
      <c r="D1515" s="6">
        <v>193</v>
      </c>
      <c r="E1515" s="6">
        <v>160</v>
      </c>
      <c r="F1515" s="6">
        <v>860</v>
      </c>
      <c r="G1515" s="6" t="s">
        <v>14705</v>
      </c>
      <c r="H1515" s="6">
        <v>8000</v>
      </c>
      <c r="I1515" s="7">
        <v>3275443</v>
      </c>
      <c r="J1515" s="6" t="s">
        <v>3409</v>
      </c>
      <c r="K1515" s="6" t="s">
        <v>14706</v>
      </c>
      <c r="L1515" s="6" t="s">
        <v>14707</v>
      </c>
      <c r="M1515" s="6">
        <v>13998</v>
      </c>
      <c r="N1515" s="6">
        <v>10822</v>
      </c>
      <c r="O1515" s="6" t="s">
        <v>14708</v>
      </c>
      <c r="P1515" s="6">
        <v>2</v>
      </c>
      <c r="Q1515" s="6" t="s">
        <v>14709</v>
      </c>
      <c r="R1515" s="6" t="s">
        <v>14710</v>
      </c>
      <c r="S1515" s="6">
        <v>264</v>
      </c>
      <c r="T1515" s="6" t="s">
        <v>5611</v>
      </c>
      <c r="U1515" s="6" t="s">
        <v>5612</v>
      </c>
      <c r="V1515" s="6" t="s">
        <v>585</v>
      </c>
      <c r="W1515" s="7">
        <v>700000000</v>
      </c>
      <c r="X1515" s="6">
        <v>2006</v>
      </c>
      <c r="Y1515" s="6">
        <v>1000</v>
      </c>
      <c r="Z1515" s="6">
        <v>6</v>
      </c>
      <c r="AA1515" s="6">
        <v>2.35</v>
      </c>
      <c r="AB1515" s="6">
        <v>659</v>
      </c>
      <c r="AC1515" s="7">
        <f>Table13[[#This Row],[gross]]-Table13[[#This Row],[budget]]</f>
        <v>-696724557</v>
      </c>
    </row>
    <row r="1516" spans="1:29" ht="12.75">
      <c r="A1516" s="6" t="s">
        <v>28</v>
      </c>
      <c r="B1516" s="6" t="s">
        <v>10306</v>
      </c>
      <c r="C1516" s="6">
        <v>33</v>
      </c>
      <c r="D1516" s="6">
        <v>109</v>
      </c>
      <c r="E1516" s="6">
        <v>300</v>
      </c>
      <c r="F1516" s="6">
        <v>200</v>
      </c>
      <c r="G1516" s="6" t="s">
        <v>13835</v>
      </c>
      <c r="H1516" s="6">
        <v>729</v>
      </c>
      <c r="I1516" s="7">
        <v>4109095</v>
      </c>
      <c r="J1516" s="6" t="s">
        <v>19368</v>
      </c>
      <c r="K1516" s="6" t="s">
        <v>3517</v>
      </c>
      <c r="L1516" s="6" t="s">
        <v>19369</v>
      </c>
      <c r="M1516" s="6">
        <v>8239</v>
      </c>
      <c r="N1516" s="6">
        <v>1292</v>
      </c>
      <c r="O1516" s="6" t="s">
        <v>15259</v>
      </c>
      <c r="P1516" s="6">
        <v>0</v>
      </c>
      <c r="Q1516" s="6" t="s">
        <v>19370</v>
      </c>
      <c r="R1516" s="6" t="s">
        <v>19371</v>
      </c>
      <c r="S1516" s="6">
        <v>92</v>
      </c>
      <c r="T1516" s="6" t="s">
        <v>37</v>
      </c>
      <c r="U1516" s="6" t="s">
        <v>38</v>
      </c>
      <c r="V1516" s="6" t="s">
        <v>585</v>
      </c>
      <c r="W1516" s="7">
        <v>3000000</v>
      </c>
      <c r="X1516" s="6">
        <v>1996</v>
      </c>
      <c r="Y1516" s="6">
        <v>257</v>
      </c>
      <c r="Z1516" s="6">
        <v>6</v>
      </c>
      <c r="AA1516" s="6">
        <v>1.85</v>
      </c>
      <c r="AB1516" s="6">
        <v>0</v>
      </c>
      <c r="AC1516" s="7">
        <f>Table13[[#This Row],[gross]]-Table13[[#This Row],[budget]]</f>
        <v>1109095</v>
      </c>
    </row>
    <row r="1517" spans="1:29" ht="12.75">
      <c r="A1517" s="6" t="s">
        <v>28</v>
      </c>
      <c r="B1517" s="6" t="s">
        <v>4080</v>
      </c>
      <c r="C1517" s="6">
        <v>73</v>
      </c>
      <c r="D1517" s="6">
        <v>89</v>
      </c>
      <c r="E1517" s="6">
        <v>18</v>
      </c>
      <c r="F1517" s="6">
        <v>226</v>
      </c>
      <c r="G1517" s="6" t="s">
        <v>4081</v>
      </c>
      <c r="H1517" s="6">
        <v>658</v>
      </c>
      <c r="I1517" s="7">
        <v>66734992</v>
      </c>
      <c r="J1517" s="6" t="s">
        <v>1374</v>
      </c>
      <c r="K1517" s="6" t="s">
        <v>1711</v>
      </c>
      <c r="L1517" s="6" t="s">
        <v>4082</v>
      </c>
      <c r="M1517" s="6">
        <v>23476</v>
      </c>
      <c r="N1517" s="6">
        <v>1233</v>
      </c>
      <c r="O1517" s="6" t="s">
        <v>4083</v>
      </c>
      <c r="P1517" s="6">
        <v>0</v>
      </c>
      <c r="Q1517" s="6" t="s">
        <v>4084</v>
      </c>
      <c r="R1517" s="6" t="s">
        <v>4085</v>
      </c>
      <c r="S1517" s="6">
        <v>181</v>
      </c>
      <c r="T1517" s="6" t="s">
        <v>37</v>
      </c>
      <c r="U1517" s="6" t="s">
        <v>38</v>
      </c>
      <c r="V1517" s="6" t="s">
        <v>95</v>
      </c>
      <c r="W1517" s="7">
        <v>60000000</v>
      </c>
      <c r="X1517" s="6">
        <v>2003</v>
      </c>
      <c r="Y1517" s="6">
        <v>257</v>
      </c>
      <c r="Z1517" s="6">
        <v>4.4000000000000004</v>
      </c>
      <c r="AA1517" s="6">
        <v>2.35</v>
      </c>
      <c r="AB1517" s="6">
        <v>858</v>
      </c>
      <c r="AC1517" s="7">
        <f>Table13[[#This Row],[gross]]-Table13[[#This Row],[budget]]</f>
        <v>6734992</v>
      </c>
    </row>
    <row r="1518" spans="1:29" ht="12.75">
      <c r="A1518" s="6" t="s">
        <v>28</v>
      </c>
      <c r="B1518" s="6" t="s">
        <v>11681</v>
      </c>
      <c r="C1518" s="6">
        <v>31</v>
      </c>
      <c r="D1518" s="6">
        <v>116</v>
      </c>
      <c r="E1518" s="6">
        <v>500</v>
      </c>
      <c r="F1518" s="6">
        <v>530</v>
      </c>
      <c r="G1518" s="6" t="s">
        <v>2619</v>
      </c>
      <c r="H1518" s="6">
        <v>12000</v>
      </c>
      <c r="I1518" s="7">
        <v>1292527</v>
      </c>
      <c r="J1518" s="6" t="s">
        <v>11682</v>
      </c>
      <c r="K1518" s="6" t="s">
        <v>272</v>
      </c>
      <c r="L1518" s="6" t="s">
        <v>11683</v>
      </c>
      <c r="M1518" s="6">
        <v>3536</v>
      </c>
      <c r="N1518" s="6">
        <v>14579</v>
      </c>
      <c r="O1518" s="6" t="s">
        <v>4770</v>
      </c>
      <c r="P1518" s="6">
        <v>2</v>
      </c>
      <c r="Q1518" s="6" t="s">
        <v>11684</v>
      </c>
      <c r="R1518" s="6" t="s">
        <v>11685</v>
      </c>
      <c r="S1518" s="6">
        <v>44</v>
      </c>
      <c r="T1518" s="6" t="s">
        <v>37</v>
      </c>
      <c r="U1518" s="6" t="s">
        <v>1465</v>
      </c>
      <c r="V1518" s="6" t="s">
        <v>585</v>
      </c>
      <c r="W1518" s="7">
        <v>19000000</v>
      </c>
      <c r="X1518" s="6">
        <v>1996</v>
      </c>
      <c r="Y1518" s="6">
        <v>1000</v>
      </c>
      <c r="Z1518" s="6">
        <v>6.3</v>
      </c>
      <c r="AA1518" s="6">
        <v>1.85</v>
      </c>
      <c r="AB1518" s="6">
        <v>228</v>
      </c>
      <c r="AC1518" s="7">
        <f>Table13[[#This Row],[gross]]-Table13[[#This Row],[budget]]</f>
        <v>-17707473</v>
      </c>
    </row>
    <row r="1519" spans="1:29" ht="12.75">
      <c r="A1519" s="6" t="s">
        <v>28</v>
      </c>
      <c r="B1519" s="6" t="s">
        <v>1421</v>
      </c>
      <c r="C1519" s="6">
        <v>125</v>
      </c>
      <c r="D1519" s="6">
        <v>123</v>
      </c>
      <c r="E1519" s="6">
        <v>446</v>
      </c>
      <c r="F1519" s="6">
        <v>821</v>
      </c>
      <c r="G1519" s="6" t="s">
        <v>3750</v>
      </c>
      <c r="H1519" s="6">
        <v>20000</v>
      </c>
      <c r="I1519" s="7">
        <v>47095453</v>
      </c>
      <c r="J1519" s="6" t="s">
        <v>3632</v>
      </c>
      <c r="K1519" s="6" t="s">
        <v>263</v>
      </c>
      <c r="L1519" s="6" t="s">
        <v>5571</v>
      </c>
      <c r="M1519" s="6">
        <v>64595</v>
      </c>
      <c r="N1519" s="6">
        <v>22209</v>
      </c>
      <c r="O1519" s="6" t="s">
        <v>5572</v>
      </c>
      <c r="P1519" s="6">
        <v>1</v>
      </c>
      <c r="Q1519" s="6" t="s">
        <v>5573</v>
      </c>
      <c r="R1519" s="6" t="s">
        <v>5574</v>
      </c>
      <c r="S1519" s="6">
        <v>316</v>
      </c>
      <c r="T1519" s="6" t="s">
        <v>37</v>
      </c>
      <c r="U1519" s="6" t="s">
        <v>38</v>
      </c>
      <c r="V1519" s="6" t="s">
        <v>39</v>
      </c>
      <c r="W1519" s="7">
        <v>48000000</v>
      </c>
      <c r="X1519" s="6">
        <v>2001</v>
      </c>
      <c r="Y1519" s="6">
        <v>1000</v>
      </c>
      <c r="Z1519" s="6">
        <v>6.4</v>
      </c>
      <c r="AA1519" s="6">
        <v>1.85</v>
      </c>
      <c r="AB1519" s="6">
        <v>0</v>
      </c>
      <c r="AC1519" s="7">
        <f>Table13[[#This Row],[gross]]-Table13[[#This Row],[budget]]</f>
        <v>-904547</v>
      </c>
    </row>
    <row r="1520" spans="1:29" ht="12.75">
      <c r="A1520" s="6" t="s">
        <v>28</v>
      </c>
      <c r="B1520" s="6" t="s">
        <v>14132</v>
      </c>
      <c r="C1520" s="6">
        <v>68</v>
      </c>
      <c r="D1520" s="6">
        <v>93</v>
      </c>
      <c r="E1520" s="6">
        <v>4</v>
      </c>
      <c r="F1520" s="6">
        <v>8</v>
      </c>
      <c r="G1520" s="6" t="s">
        <v>14133</v>
      </c>
      <c r="H1520" s="6">
        <v>28</v>
      </c>
      <c r="I1520" s="7">
        <v>25240988</v>
      </c>
      <c r="J1520" s="6" t="s">
        <v>4068</v>
      </c>
      <c r="K1520" s="6" t="s">
        <v>14134</v>
      </c>
      <c r="L1520" s="6" t="s">
        <v>14135</v>
      </c>
      <c r="M1520" s="6">
        <v>12383</v>
      </c>
      <c r="N1520" s="6">
        <v>52</v>
      </c>
      <c r="O1520" s="6" t="s">
        <v>14136</v>
      </c>
      <c r="P1520" s="6">
        <v>0</v>
      </c>
      <c r="Q1520" s="6" t="s">
        <v>14137</v>
      </c>
      <c r="R1520" s="6" t="s">
        <v>14138</v>
      </c>
      <c r="S1520" s="6">
        <v>50</v>
      </c>
      <c r="T1520" s="6" t="s">
        <v>37</v>
      </c>
      <c r="U1520" s="6" t="s">
        <v>38</v>
      </c>
      <c r="V1520" s="6" t="s">
        <v>95</v>
      </c>
      <c r="W1520" s="7">
        <v>12000000</v>
      </c>
      <c r="X1520" s="6">
        <v>2012</v>
      </c>
      <c r="Y1520" s="6">
        <v>9</v>
      </c>
      <c r="Z1520" s="6">
        <v>5.9</v>
      </c>
      <c r="AA1520" s="6">
        <v>1.85</v>
      </c>
      <c r="AB1520" s="6">
        <v>0</v>
      </c>
      <c r="AC1520" s="7">
        <f>Table13[[#This Row],[gross]]-Table13[[#This Row],[budget]]</f>
        <v>13240988</v>
      </c>
    </row>
    <row r="1521" spans="1:29" ht="12.75">
      <c r="A1521" s="6" t="s">
        <v>28</v>
      </c>
      <c r="B1521" s="6" t="s">
        <v>12945</v>
      </c>
      <c r="C1521" s="6">
        <v>129</v>
      </c>
      <c r="D1521" s="6">
        <v>100</v>
      </c>
      <c r="E1521" s="6">
        <v>10</v>
      </c>
      <c r="F1521" s="6">
        <v>415</v>
      </c>
      <c r="G1521" s="6" t="s">
        <v>2101</v>
      </c>
      <c r="H1521" s="6">
        <v>826</v>
      </c>
      <c r="I1521" s="7">
        <v>20566327</v>
      </c>
      <c r="J1521" s="6" t="s">
        <v>2136</v>
      </c>
      <c r="K1521" s="6" t="s">
        <v>6382</v>
      </c>
      <c r="L1521" s="6" t="s">
        <v>12946</v>
      </c>
      <c r="M1521" s="6">
        <v>15385</v>
      </c>
      <c r="N1521" s="6">
        <v>2958</v>
      </c>
      <c r="O1521" s="6" t="s">
        <v>3210</v>
      </c>
      <c r="P1521" s="6">
        <v>2</v>
      </c>
      <c r="Q1521" s="6" t="s">
        <v>12947</v>
      </c>
      <c r="R1521" s="6" t="s">
        <v>12948</v>
      </c>
      <c r="S1521" s="6">
        <v>84</v>
      </c>
      <c r="T1521" s="6" t="s">
        <v>37</v>
      </c>
      <c r="U1521" s="6" t="s">
        <v>38</v>
      </c>
      <c r="V1521" s="6" t="s">
        <v>585</v>
      </c>
      <c r="W1521" s="7">
        <v>15000000</v>
      </c>
      <c r="X1521" s="6">
        <v>2016</v>
      </c>
      <c r="Y1521" s="6">
        <v>622</v>
      </c>
      <c r="Z1521" s="6">
        <v>6.4</v>
      </c>
      <c r="AA1521" s="6">
        <v>2.35</v>
      </c>
      <c r="AB1521" s="6">
        <v>0</v>
      </c>
      <c r="AC1521" s="7">
        <f>Table13[[#This Row],[gross]]-Table13[[#This Row],[budget]]</f>
        <v>5566327</v>
      </c>
    </row>
    <row r="1522" spans="1:29" ht="12.75">
      <c r="A1522" s="6" t="s">
        <v>28</v>
      </c>
      <c r="B1522" s="6" t="s">
        <v>8782</v>
      </c>
      <c r="C1522" s="6">
        <v>148</v>
      </c>
      <c r="D1522" s="6">
        <v>128</v>
      </c>
      <c r="E1522" s="6">
        <v>0</v>
      </c>
      <c r="F1522" s="6">
        <v>754</v>
      </c>
      <c r="G1522" s="6" t="s">
        <v>4955</v>
      </c>
      <c r="H1522" s="6">
        <v>955</v>
      </c>
      <c r="I1522" s="7">
        <v>37036404</v>
      </c>
      <c r="J1522" s="6" t="s">
        <v>1415</v>
      </c>
      <c r="K1522" s="6" t="s">
        <v>3631</v>
      </c>
      <c r="L1522" s="6" t="s">
        <v>8783</v>
      </c>
      <c r="M1522" s="6">
        <v>44816</v>
      </c>
      <c r="N1522" s="6">
        <v>5404</v>
      </c>
      <c r="O1522" s="6" t="s">
        <v>4005</v>
      </c>
      <c r="P1522" s="6">
        <v>3</v>
      </c>
      <c r="Q1522" s="6" t="s">
        <v>8784</v>
      </c>
      <c r="R1522" s="6" t="s">
        <v>8785</v>
      </c>
      <c r="S1522" s="6">
        <v>259</v>
      </c>
      <c r="T1522" s="6" t="s">
        <v>37</v>
      </c>
      <c r="U1522" s="6" t="s">
        <v>38</v>
      </c>
      <c r="V1522" s="6" t="s">
        <v>39</v>
      </c>
      <c r="W1522" s="7">
        <v>30000000</v>
      </c>
      <c r="X1522" s="6">
        <v>2000</v>
      </c>
      <c r="Y1522" s="6">
        <v>869</v>
      </c>
      <c r="Z1522" s="6">
        <v>6.4</v>
      </c>
      <c r="AA1522" s="6">
        <v>1.85</v>
      </c>
      <c r="AB1522" s="6">
        <v>0</v>
      </c>
      <c r="AC1522" s="7">
        <f>Table13[[#This Row],[gross]]-Table13[[#This Row],[budget]]</f>
        <v>7036404</v>
      </c>
    </row>
    <row r="1523" spans="1:29" ht="12.75">
      <c r="A1523" s="6" t="s">
        <v>28</v>
      </c>
      <c r="B1523" s="6" t="s">
        <v>19826</v>
      </c>
      <c r="C1523" s="6">
        <v>26</v>
      </c>
      <c r="D1523" s="6">
        <v>75</v>
      </c>
      <c r="E1523" s="6">
        <v>15</v>
      </c>
      <c r="F1523" s="6">
        <v>36</v>
      </c>
      <c r="G1523" s="6" t="s">
        <v>19827</v>
      </c>
      <c r="H1523" s="6">
        <v>1000</v>
      </c>
      <c r="I1523" s="7">
        <v>32230907</v>
      </c>
      <c r="J1523" s="6" t="s">
        <v>17534</v>
      </c>
      <c r="K1523" s="6" t="s">
        <v>19828</v>
      </c>
      <c r="L1523" s="6" t="s">
        <v>19829</v>
      </c>
      <c r="M1523" s="6">
        <v>6062</v>
      </c>
      <c r="N1523" s="6">
        <v>1385</v>
      </c>
      <c r="O1523" s="6" t="s">
        <v>19830</v>
      </c>
      <c r="P1523" s="6">
        <v>0</v>
      </c>
      <c r="Q1523" s="6" t="s">
        <v>19831</v>
      </c>
      <c r="R1523" s="6" t="s">
        <v>19832</v>
      </c>
      <c r="S1523" s="6">
        <v>30</v>
      </c>
      <c r="T1523" s="6" t="s">
        <v>37</v>
      </c>
      <c r="U1523" s="6" t="s">
        <v>38</v>
      </c>
      <c r="V1523" s="6" t="s">
        <v>585</v>
      </c>
      <c r="W1523" s="7">
        <v>2500000</v>
      </c>
      <c r="X1523" s="6">
        <v>2013</v>
      </c>
      <c r="Y1523" s="6">
        <v>309</v>
      </c>
      <c r="Z1523" s="6">
        <v>6.7</v>
      </c>
      <c r="AA1523" s="6">
        <v>1.85</v>
      </c>
      <c r="AB1523" s="6">
        <v>0</v>
      </c>
      <c r="AC1523" s="7">
        <f>Table13[[#This Row],[gross]]-Table13[[#This Row],[budget]]</f>
        <v>29730907</v>
      </c>
    </row>
    <row r="1524" spans="1:29" ht="12.75">
      <c r="A1524" s="6" t="s">
        <v>28</v>
      </c>
      <c r="B1524" s="6" t="s">
        <v>9031</v>
      </c>
      <c r="C1524" s="6">
        <v>350</v>
      </c>
      <c r="D1524" s="6">
        <v>103</v>
      </c>
      <c r="E1524" s="6">
        <v>65</v>
      </c>
      <c r="F1524" s="6">
        <v>405</v>
      </c>
      <c r="G1524" s="6" t="s">
        <v>9032</v>
      </c>
      <c r="H1524" s="6">
        <v>17000</v>
      </c>
      <c r="I1524" s="7">
        <v>28751715</v>
      </c>
      <c r="J1524" s="6" t="s">
        <v>1752</v>
      </c>
      <c r="K1524" s="6" t="s">
        <v>489</v>
      </c>
      <c r="L1524" s="6" t="s">
        <v>9033</v>
      </c>
      <c r="M1524" s="6">
        <v>202967</v>
      </c>
      <c r="N1524" s="6">
        <v>19168</v>
      </c>
      <c r="O1524" s="6" t="s">
        <v>6076</v>
      </c>
      <c r="P1524" s="6">
        <v>0</v>
      </c>
      <c r="Q1524" s="6" t="s">
        <v>9034</v>
      </c>
      <c r="R1524" s="6" t="s">
        <v>9035</v>
      </c>
      <c r="S1524" s="6">
        <v>378</v>
      </c>
      <c r="T1524" s="6" t="s">
        <v>37</v>
      </c>
      <c r="U1524" s="6" t="s">
        <v>38</v>
      </c>
      <c r="V1524" s="6" t="s">
        <v>585</v>
      </c>
      <c r="W1524" s="7">
        <v>28000000</v>
      </c>
      <c r="X1524" s="6">
        <v>2013</v>
      </c>
      <c r="Y1524" s="6">
        <v>927</v>
      </c>
      <c r="Z1524" s="6">
        <v>6.6</v>
      </c>
      <c r="AA1524" s="6">
        <v>2.35</v>
      </c>
      <c r="AB1524" s="6">
        <v>36000</v>
      </c>
      <c r="AC1524" s="7">
        <f>Table13[[#This Row],[gross]]-Table13[[#This Row],[budget]]</f>
        <v>751715</v>
      </c>
    </row>
    <row r="1525" spans="1:29" ht="12.75">
      <c r="A1525" s="6" t="s">
        <v>28</v>
      </c>
      <c r="B1525" s="6" t="s">
        <v>692</v>
      </c>
      <c r="C1525" s="6">
        <v>447</v>
      </c>
      <c r="D1525" s="6">
        <v>117</v>
      </c>
      <c r="E1525" s="6">
        <v>905</v>
      </c>
      <c r="F1525" s="6">
        <v>385</v>
      </c>
      <c r="G1525" s="6" t="s">
        <v>8936</v>
      </c>
      <c r="H1525" s="6">
        <v>553</v>
      </c>
      <c r="I1525" s="7">
        <v>48043505</v>
      </c>
      <c r="J1525" s="6" t="s">
        <v>2136</v>
      </c>
      <c r="K1525" s="6" t="s">
        <v>8937</v>
      </c>
      <c r="L1525" s="6" t="s">
        <v>8938</v>
      </c>
      <c r="M1525" s="6">
        <v>435864</v>
      </c>
      <c r="N1525" s="6">
        <v>2357</v>
      </c>
      <c r="O1525" s="6" t="s">
        <v>1741</v>
      </c>
      <c r="P1525" s="6">
        <v>1</v>
      </c>
      <c r="Q1525" s="6" t="s">
        <v>8939</v>
      </c>
      <c r="R1525" s="6" t="s">
        <v>8940</v>
      </c>
      <c r="S1525" s="6">
        <v>801</v>
      </c>
      <c r="T1525" s="6" t="s">
        <v>37</v>
      </c>
      <c r="U1525" s="6" t="s">
        <v>56</v>
      </c>
      <c r="V1525" s="6" t="s">
        <v>585</v>
      </c>
      <c r="W1525" s="7">
        <v>30000000</v>
      </c>
      <c r="X1525" s="6">
        <v>2010</v>
      </c>
      <c r="Y1525" s="6">
        <v>488</v>
      </c>
      <c r="Z1525" s="6">
        <v>7.7</v>
      </c>
      <c r="AA1525" s="6">
        <v>2.35</v>
      </c>
      <c r="AB1525" s="6">
        <v>36000</v>
      </c>
      <c r="AC1525" s="7">
        <f>Table13[[#This Row],[gross]]-Table13[[#This Row],[budget]]</f>
        <v>18043505</v>
      </c>
    </row>
    <row r="1526" spans="1:29" ht="12.75">
      <c r="A1526" s="6" t="s">
        <v>28</v>
      </c>
      <c r="B1526" s="6" t="s">
        <v>4597</v>
      </c>
      <c r="C1526" s="6">
        <v>94</v>
      </c>
      <c r="D1526" s="6">
        <v>95</v>
      </c>
      <c r="E1526" s="6">
        <v>58</v>
      </c>
      <c r="F1526" s="6">
        <v>3000</v>
      </c>
      <c r="G1526" s="6" t="s">
        <v>1249</v>
      </c>
      <c r="H1526" s="6">
        <v>14000</v>
      </c>
      <c r="I1526" s="7">
        <v>52580895</v>
      </c>
      <c r="J1526" s="6" t="s">
        <v>5821</v>
      </c>
      <c r="K1526" s="6" t="s">
        <v>700</v>
      </c>
      <c r="L1526" s="6" t="s">
        <v>5822</v>
      </c>
      <c r="M1526" s="6">
        <v>30255</v>
      </c>
      <c r="N1526" s="6">
        <v>27351</v>
      </c>
      <c r="O1526" s="6" t="s">
        <v>1689</v>
      </c>
      <c r="P1526" s="6">
        <v>1</v>
      </c>
      <c r="Q1526" s="6" t="s">
        <v>5823</v>
      </c>
      <c r="R1526" s="6" t="s">
        <v>5824</v>
      </c>
      <c r="S1526" s="6">
        <v>118</v>
      </c>
      <c r="T1526" s="6" t="s">
        <v>37</v>
      </c>
      <c r="U1526" s="6" t="s">
        <v>38</v>
      </c>
      <c r="V1526" s="6" t="s">
        <v>95</v>
      </c>
      <c r="W1526" s="7">
        <v>45000000</v>
      </c>
      <c r="X1526" s="6">
        <v>2005</v>
      </c>
      <c r="Y1526" s="6">
        <v>8000</v>
      </c>
      <c r="Z1526" s="6">
        <v>5.6</v>
      </c>
      <c r="AA1526" s="6">
        <v>2.35</v>
      </c>
      <c r="AB1526" s="6">
        <v>743</v>
      </c>
      <c r="AC1526" s="7">
        <f>Table13[[#This Row],[gross]]-Table13[[#This Row],[budget]]</f>
        <v>7580895</v>
      </c>
    </row>
    <row r="1527" spans="1:29" ht="12.75">
      <c r="A1527" s="6" t="s">
        <v>28</v>
      </c>
      <c r="B1527" s="6" t="s">
        <v>20074</v>
      </c>
      <c r="C1527" s="6">
        <v>71</v>
      </c>
      <c r="D1527" s="6">
        <v>91</v>
      </c>
      <c r="E1527" s="6">
        <v>184</v>
      </c>
      <c r="F1527" s="6">
        <v>82</v>
      </c>
      <c r="G1527" s="6" t="s">
        <v>20893</v>
      </c>
      <c r="H1527" s="6">
        <v>3000</v>
      </c>
      <c r="I1527" s="7">
        <v>7417210</v>
      </c>
      <c r="J1527" s="6" t="s">
        <v>3409</v>
      </c>
      <c r="K1527" s="6" t="s">
        <v>982</v>
      </c>
      <c r="L1527" s="6" t="s">
        <v>20894</v>
      </c>
      <c r="M1527" s="6">
        <v>59041</v>
      </c>
      <c r="N1527" s="6">
        <v>3310</v>
      </c>
      <c r="O1527" s="6" t="s">
        <v>20895</v>
      </c>
      <c r="P1527" s="6">
        <v>1</v>
      </c>
      <c r="Q1527" s="6" t="s">
        <v>20896</v>
      </c>
      <c r="R1527" s="6" t="s">
        <v>20897</v>
      </c>
      <c r="S1527" s="6">
        <v>408</v>
      </c>
      <c r="T1527" s="6" t="s">
        <v>37</v>
      </c>
      <c r="U1527" s="6" t="s">
        <v>38</v>
      </c>
      <c r="W1527" s="7">
        <v>1500000</v>
      </c>
      <c r="X1527" s="6">
        <v>1995</v>
      </c>
      <c r="Y1527" s="6">
        <v>202</v>
      </c>
      <c r="Z1527" s="6">
        <v>7</v>
      </c>
      <c r="AA1527" s="6">
        <v>1.85</v>
      </c>
      <c r="AB1527" s="6">
        <v>0</v>
      </c>
      <c r="AC1527" s="7">
        <f>Table13[[#This Row],[gross]]-Table13[[#This Row],[budget]]</f>
        <v>5917210</v>
      </c>
    </row>
    <row r="1528" spans="1:29" ht="12.75">
      <c r="A1528" s="6" t="s">
        <v>747</v>
      </c>
      <c r="B1528" s="6" t="s">
        <v>1764</v>
      </c>
      <c r="C1528" s="6">
        <v>354</v>
      </c>
      <c r="D1528" s="6">
        <v>111</v>
      </c>
      <c r="E1528" s="6">
        <v>16000</v>
      </c>
      <c r="F1528" s="6">
        <v>640</v>
      </c>
      <c r="G1528" s="6" t="s">
        <v>634</v>
      </c>
      <c r="H1528" s="6">
        <v>926</v>
      </c>
      <c r="I1528" s="7">
        <v>70098138</v>
      </c>
      <c r="J1528" s="6" t="s">
        <v>1325</v>
      </c>
      <c r="K1528" s="6" t="s">
        <v>4646</v>
      </c>
      <c r="L1528" s="6" t="s">
        <v>4647</v>
      </c>
      <c r="M1528" s="6">
        <v>735784</v>
      </c>
      <c r="N1528" s="6">
        <v>3983</v>
      </c>
      <c r="O1528" s="6" t="s">
        <v>4648</v>
      </c>
      <c r="P1528" s="6">
        <v>0</v>
      </c>
      <c r="Q1528" s="6" t="s">
        <v>4649</v>
      </c>
      <c r="R1528" s="6" t="s">
        <v>4650</v>
      </c>
      <c r="S1528" s="6">
        <v>2105</v>
      </c>
      <c r="T1528" s="6" t="s">
        <v>37</v>
      </c>
      <c r="U1528" s="6" t="s">
        <v>38</v>
      </c>
      <c r="V1528" s="6" t="s">
        <v>585</v>
      </c>
      <c r="W1528" s="7">
        <v>30000000</v>
      </c>
      <c r="X1528" s="6">
        <v>2003</v>
      </c>
      <c r="Y1528" s="6">
        <v>890</v>
      </c>
      <c r="Z1528" s="6">
        <v>8.1</v>
      </c>
      <c r="AA1528" s="6">
        <v>2.35</v>
      </c>
      <c r="AB1528" s="6">
        <v>13000</v>
      </c>
      <c r="AC1528" s="7">
        <f>Table13[[#This Row],[gross]]-Table13[[#This Row],[budget]]</f>
        <v>40098138</v>
      </c>
    </row>
    <row r="1529" spans="1:29" ht="12.75">
      <c r="A1529" s="6" t="s">
        <v>747</v>
      </c>
      <c r="B1529" s="6" t="s">
        <v>1764</v>
      </c>
      <c r="C1529" s="6">
        <v>304</v>
      </c>
      <c r="D1529" s="6">
        <v>137</v>
      </c>
      <c r="E1529" s="6">
        <v>16000</v>
      </c>
      <c r="F1529" s="6">
        <v>348</v>
      </c>
      <c r="G1529" s="6" t="s">
        <v>4661</v>
      </c>
      <c r="H1529" s="6">
        <v>890</v>
      </c>
      <c r="I1529" s="7">
        <v>66207920</v>
      </c>
      <c r="J1529" s="6" t="s">
        <v>464</v>
      </c>
      <c r="K1529" s="6" t="s">
        <v>634</v>
      </c>
      <c r="L1529" s="6" t="s">
        <v>4662</v>
      </c>
      <c r="M1529" s="6">
        <v>512749</v>
      </c>
      <c r="N1529" s="6">
        <v>1959</v>
      </c>
      <c r="O1529" s="6" t="s">
        <v>4558</v>
      </c>
      <c r="P1529" s="6">
        <v>0</v>
      </c>
      <c r="Q1529" s="6" t="s">
        <v>4663</v>
      </c>
      <c r="R1529" s="6" t="s">
        <v>4664</v>
      </c>
      <c r="S1529" s="6">
        <v>935</v>
      </c>
      <c r="T1529" s="6" t="s">
        <v>37</v>
      </c>
      <c r="U1529" s="6" t="s">
        <v>38</v>
      </c>
      <c r="V1529" s="6" t="s">
        <v>585</v>
      </c>
      <c r="W1529" s="7">
        <v>30000000</v>
      </c>
      <c r="X1529" s="6">
        <v>2004</v>
      </c>
      <c r="Y1529" s="6">
        <v>387</v>
      </c>
      <c r="Z1529" s="6">
        <v>8</v>
      </c>
      <c r="AA1529" s="6">
        <v>2.35</v>
      </c>
      <c r="AB1529" s="6">
        <v>0</v>
      </c>
      <c r="AC1529" s="7">
        <f>Table13[[#This Row],[gross]]-Table13[[#This Row],[budget]]</f>
        <v>36207920</v>
      </c>
    </row>
    <row r="1530" spans="1:29" ht="12.75">
      <c r="A1530" s="6" t="s">
        <v>28</v>
      </c>
      <c r="B1530" s="6" t="s">
        <v>22252</v>
      </c>
      <c r="C1530" s="6">
        <v>255</v>
      </c>
      <c r="D1530" s="6">
        <v>95</v>
      </c>
      <c r="E1530" s="6">
        <v>214</v>
      </c>
      <c r="F1530" s="6">
        <v>246</v>
      </c>
      <c r="G1530" s="6" t="s">
        <v>10506</v>
      </c>
      <c r="H1530" s="6">
        <v>513</v>
      </c>
      <c r="I1530" s="7">
        <v>26297</v>
      </c>
      <c r="J1530" s="6" t="s">
        <v>6790</v>
      </c>
      <c r="K1530" s="6" t="s">
        <v>16522</v>
      </c>
      <c r="L1530" s="6" t="s">
        <v>22253</v>
      </c>
      <c r="M1530" s="6">
        <v>25750</v>
      </c>
      <c r="N1530" s="6">
        <v>1269</v>
      </c>
      <c r="O1530" s="6" t="s">
        <v>3520</v>
      </c>
      <c r="P1530" s="6">
        <v>0</v>
      </c>
      <c r="Q1530" s="6" t="s">
        <v>22254</v>
      </c>
      <c r="R1530" s="6" t="s">
        <v>22255</v>
      </c>
      <c r="S1530" s="6">
        <v>209</v>
      </c>
      <c r="T1530" s="6" t="s">
        <v>37</v>
      </c>
      <c r="U1530" s="6" t="s">
        <v>56</v>
      </c>
      <c r="V1530" s="6" t="s">
        <v>4830</v>
      </c>
      <c r="W1530" s="7">
        <v>500000</v>
      </c>
      <c r="X1530" s="6">
        <v>2011</v>
      </c>
      <c r="Y1530" s="6">
        <v>257</v>
      </c>
      <c r="Z1530" s="6">
        <v>6.3</v>
      </c>
      <c r="AA1530" s="6">
        <v>2.35</v>
      </c>
      <c r="AB1530" s="6">
        <v>0</v>
      </c>
      <c r="AC1530" s="7">
        <f>Table13[[#This Row],[gross]]-Table13[[#This Row],[budget]]</f>
        <v>-473703</v>
      </c>
    </row>
    <row r="1531" spans="1:29" ht="12.75">
      <c r="A1531" s="6" t="s">
        <v>28</v>
      </c>
      <c r="B1531" s="6" t="s">
        <v>17910</v>
      </c>
      <c r="C1531" s="6">
        <v>163</v>
      </c>
      <c r="D1531" s="6">
        <v>112</v>
      </c>
      <c r="E1531" s="6">
        <v>52</v>
      </c>
      <c r="F1531" s="6">
        <v>688</v>
      </c>
      <c r="G1531" s="6" t="s">
        <v>3112</v>
      </c>
      <c r="H1531" s="6">
        <v>10000</v>
      </c>
      <c r="I1531" s="7">
        <v>2445646</v>
      </c>
      <c r="J1531" s="6" t="s">
        <v>17911</v>
      </c>
      <c r="K1531" s="6" t="s">
        <v>887</v>
      </c>
      <c r="L1531" s="6" t="s">
        <v>17912</v>
      </c>
      <c r="M1531" s="6">
        <v>32382</v>
      </c>
      <c r="N1531" s="6">
        <v>12897</v>
      </c>
      <c r="O1531" s="6" t="s">
        <v>15275</v>
      </c>
      <c r="P1531" s="6">
        <v>1</v>
      </c>
      <c r="Q1531" s="6" t="s">
        <v>17913</v>
      </c>
      <c r="R1531" s="6" t="s">
        <v>17914</v>
      </c>
      <c r="S1531" s="6">
        <v>99</v>
      </c>
      <c r="T1531" s="6" t="s">
        <v>37</v>
      </c>
      <c r="U1531" s="6" t="s">
        <v>38</v>
      </c>
      <c r="V1531" s="6" t="s">
        <v>585</v>
      </c>
      <c r="W1531" s="7">
        <v>5000000</v>
      </c>
      <c r="X1531" s="6">
        <v>2014</v>
      </c>
      <c r="Y1531" s="6">
        <v>963</v>
      </c>
      <c r="Z1531" s="6">
        <v>7</v>
      </c>
      <c r="AA1531" s="6">
        <v>2.35</v>
      </c>
      <c r="AB1531" s="6">
        <v>13000</v>
      </c>
      <c r="AC1531" s="7">
        <f>Table13[[#This Row],[gross]]-Table13[[#This Row],[budget]]</f>
        <v>-2554354</v>
      </c>
    </row>
    <row r="1532" spans="1:29" ht="12.75">
      <c r="A1532" s="6" t="s">
        <v>28</v>
      </c>
      <c r="B1532" s="6" t="s">
        <v>3475</v>
      </c>
      <c r="C1532" s="6">
        <v>189</v>
      </c>
      <c r="D1532" s="6">
        <v>116</v>
      </c>
      <c r="E1532" s="6">
        <v>5</v>
      </c>
      <c r="F1532" s="6">
        <v>748</v>
      </c>
      <c r="G1532" s="6" t="s">
        <v>1746</v>
      </c>
      <c r="H1532" s="6">
        <v>26000</v>
      </c>
      <c r="I1532" s="7">
        <v>25093607</v>
      </c>
      <c r="J1532" s="6" t="s">
        <v>334</v>
      </c>
      <c r="K1532" s="6" t="s">
        <v>335</v>
      </c>
      <c r="L1532" s="6" t="s">
        <v>3476</v>
      </c>
      <c r="M1532" s="6">
        <v>105556</v>
      </c>
      <c r="N1532" s="6">
        <v>49608</v>
      </c>
      <c r="O1532" s="6" t="s">
        <v>1025</v>
      </c>
      <c r="P1532" s="6">
        <v>2</v>
      </c>
      <c r="Q1532" s="6" t="s">
        <v>3477</v>
      </c>
      <c r="R1532" s="6" t="s">
        <v>3478</v>
      </c>
      <c r="S1532" s="6">
        <v>157</v>
      </c>
      <c r="T1532" s="6" t="s">
        <v>37</v>
      </c>
      <c r="U1532" s="6" t="s">
        <v>56</v>
      </c>
      <c r="V1532" s="6" t="s">
        <v>585</v>
      </c>
      <c r="W1532" s="7">
        <v>35000000</v>
      </c>
      <c r="X1532" s="6">
        <v>2011</v>
      </c>
      <c r="Y1532" s="6">
        <v>22000</v>
      </c>
      <c r="Z1532" s="6">
        <v>6.5</v>
      </c>
      <c r="AA1532" s="6">
        <v>2.35</v>
      </c>
      <c r="AB1532" s="6">
        <v>17000</v>
      </c>
      <c r="AC1532" s="7">
        <f>Table13[[#This Row],[gross]]-Table13[[#This Row],[budget]]</f>
        <v>-9906393</v>
      </c>
    </row>
    <row r="1533" spans="1:29" ht="12.75">
      <c r="A1533" s="6" t="s">
        <v>28</v>
      </c>
      <c r="B1533" s="6" t="s">
        <v>4733</v>
      </c>
      <c r="C1533" s="6">
        <v>376</v>
      </c>
      <c r="D1533" s="6">
        <v>98</v>
      </c>
      <c r="E1533" s="6">
        <v>607</v>
      </c>
      <c r="F1533" s="6">
        <v>251</v>
      </c>
      <c r="G1533" s="6" t="s">
        <v>15268</v>
      </c>
      <c r="H1533" s="6">
        <v>11000</v>
      </c>
      <c r="I1533" s="7">
        <v>1987762</v>
      </c>
      <c r="J1533" s="6" t="s">
        <v>5274</v>
      </c>
      <c r="K1533" s="6" t="s">
        <v>660</v>
      </c>
      <c r="L1533" s="6" t="s">
        <v>15269</v>
      </c>
      <c r="M1533" s="6">
        <v>59297</v>
      </c>
      <c r="N1533" s="6">
        <v>11853</v>
      </c>
      <c r="O1533" s="6" t="s">
        <v>15270</v>
      </c>
      <c r="P1533" s="6">
        <v>0</v>
      </c>
      <c r="Q1533" s="6" t="s">
        <v>15271</v>
      </c>
      <c r="R1533" s="6" t="s">
        <v>15272</v>
      </c>
      <c r="S1533" s="6">
        <v>216</v>
      </c>
      <c r="T1533" s="6" t="s">
        <v>37</v>
      </c>
      <c r="U1533" s="6" t="s">
        <v>38</v>
      </c>
      <c r="V1533" s="6" t="s">
        <v>585</v>
      </c>
      <c r="W1533" s="7">
        <v>11000000</v>
      </c>
      <c r="X1533" s="6">
        <v>2011</v>
      </c>
      <c r="Y1533" s="6">
        <v>414</v>
      </c>
      <c r="Z1533" s="6">
        <v>6.7</v>
      </c>
      <c r="AA1533" s="6">
        <v>1.85</v>
      </c>
      <c r="AB1533" s="6">
        <v>12000</v>
      </c>
      <c r="AC1533" s="7">
        <f>Table13[[#This Row],[gross]]-Table13[[#This Row],[budget]]</f>
        <v>-9012238</v>
      </c>
    </row>
    <row r="1534" spans="1:29" ht="12.75">
      <c r="A1534" s="6" t="s">
        <v>28</v>
      </c>
      <c r="B1534" s="6" t="s">
        <v>3102</v>
      </c>
      <c r="C1534" s="6">
        <v>140</v>
      </c>
      <c r="D1534" s="6">
        <v>100</v>
      </c>
      <c r="E1534" s="6">
        <v>126</v>
      </c>
      <c r="F1534" s="6">
        <v>925</v>
      </c>
      <c r="G1534" s="6" t="s">
        <v>1183</v>
      </c>
      <c r="H1534" s="6">
        <v>19000</v>
      </c>
      <c r="I1534" s="7">
        <v>47000485</v>
      </c>
      <c r="J1534" s="6" t="s">
        <v>3103</v>
      </c>
      <c r="K1534" s="6" t="s">
        <v>3104</v>
      </c>
      <c r="L1534" s="6" t="s">
        <v>3105</v>
      </c>
      <c r="M1534" s="6">
        <v>72867</v>
      </c>
      <c r="N1534" s="6">
        <v>25206</v>
      </c>
      <c r="O1534" s="6" t="s">
        <v>1802</v>
      </c>
      <c r="P1534" s="6">
        <v>2</v>
      </c>
      <c r="Q1534" s="6" t="s">
        <v>3106</v>
      </c>
      <c r="R1534" s="6" t="s">
        <v>3107</v>
      </c>
      <c r="S1534" s="6">
        <v>120</v>
      </c>
      <c r="T1534" s="6" t="s">
        <v>37</v>
      </c>
      <c r="U1534" s="6" t="s">
        <v>38</v>
      </c>
      <c r="V1534" s="6" t="s">
        <v>39</v>
      </c>
      <c r="W1534" s="7">
        <v>75000000</v>
      </c>
      <c r="X1534" s="6">
        <v>2010</v>
      </c>
      <c r="Y1534" s="6">
        <v>1000</v>
      </c>
      <c r="Z1534" s="6">
        <v>5.4</v>
      </c>
      <c r="AA1534" s="6">
        <v>2.35</v>
      </c>
      <c r="AB1534" s="6">
        <v>0</v>
      </c>
      <c r="AC1534" s="7">
        <f>Table13[[#This Row],[gross]]-Table13[[#This Row],[budget]]</f>
        <v>-27999515</v>
      </c>
    </row>
    <row r="1535" spans="1:29" ht="12.75">
      <c r="A1535" s="6" t="s">
        <v>28</v>
      </c>
      <c r="B1535" s="6" t="s">
        <v>8702</v>
      </c>
      <c r="C1535" s="6">
        <v>414</v>
      </c>
      <c r="D1535" s="6">
        <v>97</v>
      </c>
      <c r="E1535" s="6">
        <v>181</v>
      </c>
      <c r="F1535" s="6">
        <v>748</v>
      </c>
      <c r="G1535" s="6" t="s">
        <v>1046</v>
      </c>
      <c r="H1535" s="6">
        <v>11000</v>
      </c>
      <c r="I1535" s="7">
        <v>14938570</v>
      </c>
      <c r="J1535" s="6" t="s">
        <v>1528</v>
      </c>
      <c r="K1535" s="6" t="s">
        <v>340</v>
      </c>
      <c r="L1535" s="6" t="s">
        <v>12981</v>
      </c>
      <c r="M1535" s="6">
        <v>111625</v>
      </c>
      <c r="N1535" s="6">
        <v>14025</v>
      </c>
      <c r="O1535" s="6" t="s">
        <v>1025</v>
      </c>
      <c r="P1535" s="6">
        <v>1</v>
      </c>
      <c r="Q1535" s="6" t="s">
        <v>12982</v>
      </c>
      <c r="R1535" s="6" t="s">
        <v>12983</v>
      </c>
      <c r="S1535" s="6">
        <v>369</v>
      </c>
      <c r="T1535" s="6" t="s">
        <v>37</v>
      </c>
      <c r="U1535" s="6" t="s">
        <v>38</v>
      </c>
      <c r="V1535" s="6" t="s">
        <v>585</v>
      </c>
      <c r="W1535" s="7">
        <v>15000000</v>
      </c>
      <c r="X1535" s="6">
        <v>2012</v>
      </c>
      <c r="Y1535" s="6">
        <v>820</v>
      </c>
      <c r="Z1535" s="6">
        <v>6.2</v>
      </c>
      <c r="AA1535" s="6">
        <v>2.35</v>
      </c>
      <c r="AB1535" s="6">
        <v>20000</v>
      </c>
      <c r="AC1535" s="7">
        <f>Table13[[#This Row],[gross]]-Table13[[#This Row],[budget]]</f>
        <v>-61430</v>
      </c>
    </row>
    <row r="1536" spans="1:29" ht="12.75">
      <c r="A1536" s="6" t="s">
        <v>28</v>
      </c>
      <c r="B1536" s="6" t="s">
        <v>18553</v>
      </c>
      <c r="C1536" s="6">
        <v>37</v>
      </c>
      <c r="D1536" s="6">
        <v>99</v>
      </c>
      <c r="E1536" s="6">
        <v>675</v>
      </c>
      <c r="F1536" s="6">
        <v>164</v>
      </c>
      <c r="G1536" s="6" t="s">
        <v>20960</v>
      </c>
      <c r="H1536" s="6">
        <v>902</v>
      </c>
      <c r="I1536" s="7">
        <v>418953</v>
      </c>
      <c r="J1536" s="6" t="s">
        <v>2125</v>
      </c>
      <c r="K1536" s="6" t="s">
        <v>5781</v>
      </c>
      <c r="L1536" s="6" t="s">
        <v>20961</v>
      </c>
      <c r="M1536" s="6">
        <v>17322</v>
      </c>
      <c r="N1536" s="6">
        <v>1582</v>
      </c>
      <c r="O1536" s="6" t="s">
        <v>20358</v>
      </c>
      <c r="P1536" s="6">
        <v>0</v>
      </c>
      <c r="Q1536" s="6" t="s">
        <v>20962</v>
      </c>
      <c r="R1536" s="6" t="s">
        <v>20963</v>
      </c>
      <c r="S1536" s="6">
        <v>93</v>
      </c>
      <c r="T1536" s="6" t="s">
        <v>37</v>
      </c>
      <c r="U1536" s="6" t="s">
        <v>1465</v>
      </c>
      <c r="V1536" s="6" t="s">
        <v>585</v>
      </c>
      <c r="W1536" s="7">
        <v>1500000</v>
      </c>
      <c r="X1536" s="6">
        <v>1993</v>
      </c>
      <c r="Y1536" s="6">
        <v>424</v>
      </c>
      <c r="Z1536" s="6">
        <v>6.5</v>
      </c>
      <c r="AA1536" s="6">
        <v>1.85</v>
      </c>
      <c r="AB1536" s="6">
        <v>853</v>
      </c>
      <c r="AC1536" s="7">
        <f>Table13[[#This Row],[gross]]-Table13[[#This Row],[budget]]</f>
        <v>-1081047</v>
      </c>
    </row>
    <row r="1537" spans="1:29" ht="12.75">
      <c r="A1537" s="6" t="s">
        <v>28</v>
      </c>
      <c r="B1537" s="6" t="s">
        <v>2698</v>
      </c>
      <c r="C1537" s="6">
        <v>46</v>
      </c>
      <c r="D1537" s="6">
        <v>111</v>
      </c>
      <c r="E1537" s="6">
        <v>425</v>
      </c>
      <c r="F1537" s="6">
        <v>344</v>
      </c>
      <c r="G1537" s="6" t="s">
        <v>4283</v>
      </c>
      <c r="H1537" s="6">
        <v>743</v>
      </c>
      <c r="I1537" s="7">
        <v>91457688</v>
      </c>
      <c r="J1537" s="6" t="s">
        <v>1752</v>
      </c>
      <c r="K1537" s="6" t="s">
        <v>2838</v>
      </c>
      <c r="L1537" s="6" t="s">
        <v>9236</v>
      </c>
      <c r="M1537" s="6">
        <v>107801</v>
      </c>
      <c r="N1537" s="6">
        <v>2403</v>
      </c>
      <c r="O1537" s="6" t="s">
        <v>4276</v>
      </c>
      <c r="P1537" s="6">
        <v>4</v>
      </c>
      <c r="Q1537" s="6" t="s">
        <v>9237</v>
      </c>
      <c r="R1537" s="6" t="s">
        <v>9238</v>
      </c>
      <c r="S1537" s="6">
        <v>109</v>
      </c>
      <c r="T1537" s="6" t="s">
        <v>37</v>
      </c>
      <c r="U1537" s="6" t="s">
        <v>38</v>
      </c>
      <c r="V1537" s="6" t="s">
        <v>39</v>
      </c>
      <c r="W1537" s="7">
        <v>26000000</v>
      </c>
      <c r="X1537" s="6">
        <v>1990</v>
      </c>
      <c r="Y1537" s="6">
        <v>394</v>
      </c>
      <c r="Z1537" s="6">
        <v>6</v>
      </c>
      <c r="AA1537" s="6">
        <v>1.85</v>
      </c>
      <c r="AB1537" s="6">
        <v>0</v>
      </c>
      <c r="AC1537" s="7">
        <f>Table13[[#This Row],[gross]]-Table13[[#This Row],[budget]]</f>
        <v>65457688</v>
      </c>
    </row>
    <row r="1538" spans="1:29" ht="12.75">
      <c r="A1538" s="6" t="s">
        <v>28</v>
      </c>
      <c r="B1538" s="6" t="s">
        <v>171</v>
      </c>
      <c r="C1538" s="6">
        <v>446</v>
      </c>
      <c r="D1538" s="6">
        <v>201</v>
      </c>
      <c r="E1538" s="6">
        <v>0</v>
      </c>
      <c r="F1538" s="6">
        <v>84</v>
      </c>
      <c r="G1538" s="6" t="s">
        <v>206</v>
      </c>
      <c r="H1538" s="6">
        <v>6000</v>
      </c>
      <c r="I1538" s="7">
        <v>218051260</v>
      </c>
      <c r="J1538" s="6" t="s">
        <v>207</v>
      </c>
      <c r="K1538" s="6" t="s">
        <v>208</v>
      </c>
      <c r="L1538" s="6" t="s">
        <v>209</v>
      </c>
      <c r="M1538" s="6">
        <v>316018</v>
      </c>
      <c r="N1538" s="6">
        <v>7123</v>
      </c>
      <c r="O1538" s="6" t="s">
        <v>210</v>
      </c>
      <c r="P1538" s="6">
        <v>0</v>
      </c>
      <c r="Q1538" s="6" t="s">
        <v>211</v>
      </c>
      <c r="R1538" s="6" t="s">
        <v>212</v>
      </c>
      <c r="S1538" s="6">
        <v>2618</v>
      </c>
      <c r="T1538" s="6" t="s">
        <v>37</v>
      </c>
      <c r="U1538" s="6" t="s">
        <v>179</v>
      </c>
      <c r="V1538" s="6" t="s">
        <v>39</v>
      </c>
      <c r="W1538" s="7">
        <v>207000000</v>
      </c>
      <c r="X1538" s="6">
        <v>2005</v>
      </c>
      <c r="Y1538" s="6">
        <v>919</v>
      </c>
      <c r="Z1538" s="6">
        <v>7.2</v>
      </c>
      <c r="AA1538" s="6">
        <v>2.35</v>
      </c>
      <c r="AB1538" s="6">
        <v>0</v>
      </c>
      <c r="AC1538" s="7">
        <f>Table13[[#This Row],[gross]]-Table13[[#This Row],[budget]]</f>
        <v>11051260</v>
      </c>
    </row>
    <row r="1539" spans="1:29" ht="12.75">
      <c r="A1539" s="6" t="s">
        <v>28</v>
      </c>
      <c r="B1539" s="6" t="s">
        <v>187</v>
      </c>
      <c r="C1539" s="6">
        <v>239</v>
      </c>
      <c r="D1539" s="6">
        <v>194</v>
      </c>
      <c r="E1539" s="6">
        <v>0</v>
      </c>
      <c r="F1539" s="6">
        <v>195</v>
      </c>
      <c r="G1539" s="6" t="s">
        <v>41</v>
      </c>
      <c r="H1539" s="6">
        <v>14000</v>
      </c>
      <c r="I1539" s="7">
        <v>47396698</v>
      </c>
      <c r="J1539" s="6" t="s">
        <v>1098</v>
      </c>
      <c r="K1539" s="6" t="s">
        <v>228</v>
      </c>
      <c r="L1539" s="6" t="s">
        <v>1649</v>
      </c>
      <c r="M1539" s="6">
        <v>217373</v>
      </c>
      <c r="N1539" s="6">
        <v>19600</v>
      </c>
      <c r="O1539" s="6" t="s">
        <v>1650</v>
      </c>
      <c r="P1539" s="6">
        <v>1</v>
      </c>
      <c r="Q1539" s="6" t="s">
        <v>1651</v>
      </c>
      <c r="R1539" s="6" t="s">
        <v>1652</v>
      </c>
      <c r="S1539" s="6">
        <v>942</v>
      </c>
      <c r="T1539" s="6" t="s">
        <v>37</v>
      </c>
      <c r="U1539" s="6" t="s">
        <v>38</v>
      </c>
      <c r="V1539" s="6" t="s">
        <v>585</v>
      </c>
      <c r="W1539" s="7">
        <v>130000000</v>
      </c>
      <c r="X1539" s="6">
        <v>2005</v>
      </c>
      <c r="Y1539" s="6">
        <v>5000</v>
      </c>
      <c r="Z1539" s="6">
        <v>7.2</v>
      </c>
      <c r="AA1539" s="6">
        <v>2.35</v>
      </c>
      <c r="AB1539" s="6">
        <v>0</v>
      </c>
      <c r="AC1539" s="7">
        <f>Table13[[#This Row],[gross]]-Table13[[#This Row],[budget]]</f>
        <v>-82603302</v>
      </c>
    </row>
    <row r="1540" spans="1:29" ht="12.75">
      <c r="A1540" s="6" t="s">
        <v>28</v>
      </c>
      <c r="B1540" s="6" t="s">
        <v>22508</v>
      </c>
      <c r="C1540" s="6">
        <v>95</v>
      </c>
      <c r="D1540" s="6">
        <v>97</v>
      </c>
      <c r="E1540" s="6">
        <v>8</v>
      </c>
      <c r="F1540" s="6">
        <v>22</v>
      </c>
      <c r="G1540" s="6" t="s">
        <v>22509</v>
      </c>
      <c r="H1540" s="6">
        <v>423</v>
      </c>
      <c r="I1540" s="7">
        <v>17000000</v>
      </c>
      <c r="J1540" s="6" t="s">
        <v>10222</v>
      </c>
      <c r="K1540" s="6" t="s">
        <v>17841</v>
      </c>
      <c r="L1540" s="6" t="s">
        <v>22510</v>
      </c>
      <c r="M1540" s="6">
        <v>3274</v>
      </c>
      <c r="N1540" s="6">
        <v>516</v>
      </c>
      <c r="O1540" s="6" t="s">
        <v>22511</v>
      </c>
      <c r="P1540" s="6">
        <v>0</v>
      </c>
      <c r="Q1540" s="6" t="s">
        <v>22512</v>
      </c>
      <c r="R1540" s="6" t="s">
        <v>22513</v>
      </c>
      <c r="S1540" s="6">
        <v>84</v>
      </c>
      <c r="T1540" s="6" t="s">
        <v>37</v>
      </c>
      <c r="U1540" s="6" t="s">
        <v>38</v>
      </c>
      <c r="V1540" s="6" t="s">
        <v>95</v>
      </c>
      <c r="W1540" s="7">
        <v>500000</v>
      </c>
      <c r="X1540" s="6">
        <v>1977</v>
      </c>
      <c r="Y1540" s="6">
        <v>23</v>
      </c>
      <c r="Z1540" s="6">
        <v>5.9</v>
      </c>
      <c r="AA1540" s="6">
        <v>1.85</v>
      </c>
      <c r="AB1540" s="6">
        <v>0</v>
      </c>
      <c r="AC1540" s="7">
        <f>Table13[[#This Row],[gross]]-Table13[[#This Row],[budget]]</f>
        <v>16500000</v>
      </c>
    </row>
    <row r="1541" spans="1:29" ht="12.75">
      <c r="A1541" s="6" t="s">
        <v>28</v>
      </c>
      <c r="B1541" s="6" t="s">
        <v>3494</v>
      </c>
      <c r="C1541" s="6">
        <v>62</v>
      </c>
      <c r="D1541" s="6">
        <v>117</v>
      </c>
      <c r="E1541" s="6">
        <v>101</v>
      </c>
      <c r="F1541" s="6">
        <v>743</v>
      </c>
      <c r="G1541" s="6" t="s">
        <v>7329</v>
      </c>
      <c r="H1541" s="6">
        <v>13000</v>
      </c>
      <c r="I1541" s="7">
        <v>24944213</v>
      </c>
      <c r="J1541" s="6" t="s">
        <v>3913</v>
      </c>
      <c r="K1541" s="6" t="s">
        <v>547</v>
      </c>
      <c r="L1541" s="6" t="s">
        <v>9702</v>
      </c>
      <c r="M1541" s="6">
        <v>63459</v>
      </c>
      <c r="N1541" s="6">
        <v>16937</v>
      </c>
      <c r="O1541" s="6" t="s">
        <v>2838</v>
      </c>
      <c r="P1541" s="6">
        <v>2</v>
      </c>
      <c r="Q1541" s="6" t="s">
        <v>9703</v>
      </c>
      <c r="R1541" s="6" t="s">
        <v>9704</v>
      </c>
      <c r="S1541" s="6">
        <v>185</v>
      </c>
      <c r="T1541" s="6" t="s">
        <v>37</v>
      </c>
      <c r="U1541" s="6" t="s">
        <v>38</v>
      </c>
      <c r="V1541" s="6" t="s">
        <v>39</v>
      </c>
      <c r="W1541" s="7">
        <v>27000000</v>
      </c>
      <c r="X1541" s="6">
        <v>1996</v>
      </c>
      <c r="Y1541" s="6">
        <v>852</v>
      </c>
      <c r="Z1541" s="6">
        <v>6.9</v>
      </c>
      <c r="AA1541" s="6">
        <v>2.35</v>
      </c>
      <c r="AB1541" s="6">
        <v>3000</v>
      </c>
      <c r="AC1541" s="7">
        <f>Table13[[#This Row],[gross]]-Table13[[#This Row],[budget]]</f>
        <v>-2055787</v>
      </c>
    </row>
    <row r="1542" spans="1:29" ht="12.75">
      <c r="A1542" s="6" t="s">
        <v>28</v>
      </c>
      <c r="B1542" s="6" t="s">
        <v>9974</v>
      </c>
      <c r="C1542" s="6">
        <v>23</v>
      </c>
      <c r="D1542" s="6">
        <v>95</v>
      </c>
      <c r="E1542" s="6">
        <v>2</v>
      </c>
      <c r="F1542" s="6">
        <v>807</v>
      </c>
      <c r="G1542" s="6" t="s">
        <v>3077</v>
      </c>
      <c r="H1542" s="6">
        <v>927</v>
      </c>
      <c r="I1542" s="7">
        <v>4006906</v>
      </c>
      <c r="J1542" s="6" t="s">
        <v>1009</v>
      </c>
      <c r="K1542" s="6" t="s">
        <v>9032</v>
      </c>
      <c r="L1542" s="6" t="s">
        <v>9975</v>
      </c>
      <c r="M1542" s="6">
        <v>3229</v>
      </c>
      <c r="N1542" s="6">
        <v>4990</v>
      </c>
      <c r="O1542" s="6" t="s">
        <v>5704</v>
      </c>
      <c r="P1542" s="6">
        <v>7</v>
      </c>
      <c r="Q1542" s="6" t="s">
        <v>9976</v>
      </c>
      <c r="R1542" s="6" t="s">
        <v>9977</v>
      </c>
      <c r="S1542" s="6">
        <v>20</v>
      </c>
      <c r="T1542" s="6" t="s">
        <v>37</v>
      </c>
      <c r="U1542" s="6" t="s">
        <v>38</v>
      </c>
      <c r="V1542" s="6" t="s">
        <v>39</v>
      </c>
      <c r="W1542" s="7">
        <v>15000000</v>
      </c>
      <c r="X1542" s="6">
        <v>2005</v>
      </c>
      <c r="Y1542" s="6">
        <v>912</v>
      </c>
      <c r="Z1542" s="6">
        <v>4.0999999999999996</v>
      </c>
      <c r="AA1542" s="6">
        <v>1.85</v>
      </c>
      <c r="AB1542" s="6">
        <v>83</v>
      </c>
      <c r="AC1542" s="7">
        <f>Table13[[#This Row],[gross]]-Table13[[#This Row],[budget]]</f>
        <v>-10993094</v>
      </c>
    </row>
    <row r="1543" spans="1:29" ht="12.75">
      <c r="A1543" s="6" t="s">
        <v>747</v>
      </c>
      <c r="B1543" s="6" t="s">
        <v>1104</v>
      </c>
      <c r="C1543" s="6">
        <v>188</v>
      </c>
      <c r="D1543" s="6">
        <v>118</v>
      </c>
      <c r="E1543" s="6">
        <v>386</v>
      </c>
      <c r="F1543" s="6">
        <v>812</v>
      </c>
      <c r="G1543" s="6" t="s">
        <v>430</v>
      </c>
      <c r="H1543" s="6">
        <v>14000</v>
      </c>
      <c r="I1543" s="7">
        <v>10214647</v>
      </c>
      <c r="J1543" s="6" t="s">
        <v>1544</v>
      </c>
      <c r="K1543" s="6" t="s">
        <v>228</v>
      </c>
      <c r="L1543" s="6" t="s">
        <v>14615</v>
      </c>
      <c r="M1543" s="6">
        <v>42689</v>
      </c>
      <c r="N1543" s="6">
        <v>17490</v>
      </c>
      <c r="O1543" s="6" t="s">
        <v>4639</v>
      </c>
      <c r="P1543" s="6">
        <v>0</v>
      </c>
      <c r="Q1543" s="6" t="s">
        <v>14616</v>
      </c>
      <c r="R1543" s="6" t="s">
        <v>14617</v>
      </c>
      <c r="S1543" s="6">
        <v>204</v>
      </c>
      <c r="T1543" s="6" t="s">
        <v>37</v>
      </c>
      <c r="U1543" s="6" t="s">
        <v>38</v>
      </c>
      <c r="V1543" s="6" t="s">
        <v>585</v>
      </c>
      <c r="W1543" s="7">
        <v>11000000</v>
      </c>
      <c r="X1543" s="6">
        <v>2004</v>
      </c>
      <c r="Y1543" s="6">
        <v>1000</v>
      </c>
      <c r="Z1543" s="6">
        <v>7.1</v>
      </c>
      <c r="AA1543" s="6">
        <v>2.35</v>
      </c>
      <c r="AB1543" s="6">
        <v>0</v>
      </c>
      <c r="AC1543" s="7">
        <f>Table13[[#This Row],[gross]]-Table13[[#This Row],[budget]]</f>
        <v>-785353</v>
      </c>
    </row>
    <row r="1544" spans="1:29" ht="12.75">
      <c r="A1544" s="6" t="s">
        <v>28</v>
      </c>
      <c r="B1544" s="6" t="s">
        <v>249</v>
      </c>
      <c r="C1544" s="6">
        <v>223</v>
      </c>
      <c r="D1544" s="6">
        <v>103</v>
      </c>
      <c r="E1544" s="6">
        <v>1000</v>
      </c>
      <c r="F1544" s="6">
        <v>611</v>
      </c>
      <c r="G1544" s="6" t="s">
        <v>13153</v>
      </c>
      <c r="H1544" s="6">
        <v>21000</v>
      </c>
      <c r="I1544" s="7">
        <v>4235837</v>
      </c>
      <c r="J1544" s="6" t="s">
        <v>12488</v>
      </c>
      <c r="K1544" s="6" t="s">
        <v>97</v>
      </c>
      <c r="L1544" s="6" t="s">
        <v>13154</v>
      </c>
      <c r="M1544" s="6">
        <v>175962</v>
      </c>
      <c r="N1544" s="6">
        <v>23932</v>
      </c>
      <c r="O1544" s="6" t="s">
        <v>2470</v>
      </c>
      <c r="P1544" s="6">
        <v>2</v>
      </c>
      <c r="Q1544" s="6" t="s">
        <v>13155</v>
      </c>
      <c r="R1544" s="6" t="s">
        <v>13156</v>
      </c>
      <c r="S1544" s="6">
        <v>336</v>
      </c>
      <c r="T1544" s="6" t="s">
        <v>37</v>
      </c>
      <c r="U1544" s="6" t="s">
        <v>38</v>
      </c>
      <c r="V1544" s="6" t="s">
        <v>585</v>
      </c>
      <c r="W1544" s="7">
        <v>15000000</v>
      </c>
      <c r="X1544" s="6">
        <v>2005</v>
      </c>
      <c r="Y1544" s="6">
        <v>1000</v>
      </c>
      <c r="Z1544" s="6">
        <v>7.6</v>
      </c>
      <c r="AA1544" s="6">
        <v>2.35</v>
      </c>
      <c r="AB1544" s="6">
        <v>0</v>
      </c>
      <c r="AC1544" s="7">
        <f>Table13[[#This Row],[gross]]-Table13[[#This Row],[budget]]</f>
        <v>-10764163</v>
      </c>
    </row>
    <row r="1545" spans="1:29" ht="12.75">
      <c r="A1545" s="6" t="s">
        <v>28</v>
      </c>
      <c r="B1545" s="6" t="s">
        <v>5328</v>
      </c>
      <c r="C1545" s="6">
        <v>40</v>
      </c>
      <c r="D1545" s="6">
        <v>101</v>
      </c>
      <c r="E1545" s="6">
        <v>58</v>
      </c>
      <c r="F1545" s="6">
        <v>497</v>
      </c>
      <c r="G1545" s="6" t="s">
        <v>2523</v>
      </c>
      <c r="H1545" s="6">
        <v>12000</v>
      </c>
      <c r="I1545" s="7">
        <v>14942422</v>
      </c>
      <c r="J1545" s="6" t="s">
        <v>334</v>
      </c>
      <c r="K1545" s="6" t="s">
        <v>705</v>
      </c>
      <c r="L1545" s="6" t="s">
        <v>6728</v>
      </c>
      <c r="M1545" s="6">
        <v>14226</v>
      </c>
      <c r="N1545" s="6">
        <v>14008</v>
      </c>
      <c r="O1545" s="6" t="s">
        <v>3538</v>
      </c>
      <c r="P1545" s="6">
        <v>3</v>
      </c>
      <c r="Q1545" s="6" t="s">
        <v>6729</v>
      </c>
      <c r="R1545" s="6" t="s">
        <v>6730</v>
      </c>
      <c r="S1545" s="6">
        <v>60</v>
      </c>
      <c r="T1545" s="6" t="s">
        <v>37</v>
      </c>
      <c r="U1545" s="6" t="s">
        <v>38</v>
      </c>
      <c r="V1545" s="6" t="s">
        <v>585</v>
      </c>
      <c r="W1545" s="7">
        <v>40000000</v>
      </c>
      <c r="X1545" s="6">
        <v>1995</v>
      </c>
      <c r="Y1545" s="6">
        <v>975</v>
      </c>
      <c r="Z1545" s="6">
        <v>5.9</v>
      </c>
      <c r="AA1545" s="6">
        <v>1.85</v>
      </c>
      <c r="AB1545" s="6">
        <v>555</v>
      </c>
      <c r="AC1545" s="7">
        <f>Table13[[#This Row],[gross]]-Table13[[#This Row],[budget]]</f>
        <v>-25057578</v>
      </c>
    </row>
    <row r="1546" spans="1:29" ht="12.75">
      <c r="A1546" s="6" t="s">
        <v>28</v>
      </c>
      <c r="B1546" s="6" t="s">
        <v>9584</v>
      </c>
      <c r="C1546" s="6">
        <v>116</v>
      </c>
      <c r="D1546" s="6">
        <v>98</v>
      </c>
      <c r="E1546" s="6">
        <v>20</v>
      </c>
      <c r="F1546" s="6">
        <v>872</v>
      </c>
      <c r="G1546" s="6" t="s">
        <v>3177</v>
      </c>
      <c r="H1546" s="6">
        <v>5000</v>
      </c>
      <c r="I1546" s="7">
        <v>36833473</v>
      </c>
      <c r="J1546" s="6" t="s">
        <v>464</v>
      </c>
      <c r="K1546" s="6" t="s">
        <v>502</v>
      </c>
      <c r="L1546" s="6" t="s">
        <v>9585</v>
      </c>
      <c r="M1546" s="6">
        <v>53126</v>
      </c>
      <c r="N1546" s="6">
        <v>7945</v>
      </c>
      <c r="O1546" s="6" t="s">
        <v>2972</v>
      </c>
      <c r="P1546" s="6">
        <v>1</v>
      </c>
      <c r="Q1546" s="6" t="s">
        <v>9586</v>
      </c>
      <c r="R1546" s="6" t="s">
        <v>9587</v>
      </c>
      <c r="S1546" s="6">
        <v>254</v>
      </c>
      <c r="T1546" s="6" t="s">
        <v>37</v>
      </c>
      <c r="U1546" s="6" t="s">
        <v>1465</v>
      </c>
      <c r="V1546" s="6" t="s">
        <v>585</v>
      </c>
      <c r="W1546" s="7">
        <v>25000000</v>
      </c>
      <c r="X1546" s="6">
        <v>2001</v>
      </c>
      <c r="Y1546" s="6">
        <v>888</v>
      </c>
      <c r="Z1546" s="6">
        <v>6.6</v>
      </c>
      <c r="AA1546" s="6">
        <v>2.35</v>
      </c>
      <c r="AB1546" s="6">
        <v>0</v>
      </c>
      <c r="AC1546" s="7">
        <f>Table13[[#This Row],[gross]]-Table13[[#This Row],[budget]]</f>
        <v>11833473</v>
      </c>
    </row>
    <row r="1547" spans="1:29" ht="12.75">
      <c r="A1547" s="6" t="s">
        <v>28</v>
      </c>
      <c r="B1547" s="6" t="s">
        <v>22099</v>
      </c>
      <c r="C1547" s="6">
        <v>9</v>
      </c>
      <c r="D1547" s="6">
        <v>100</v>
      </c>
      <c r="E1547" s="6">
        <v>6</v>
      </c>
      <c r="F1547" s="6">
        <v>325</v>
      </c>
      <c r="G1547" s="6" t="s">
        <v>22635</v>
      </c>
      <c r="H1547" s="6">
        <v>396</v>
      </c>
      <c r="I1547" s="7">
        <v>31937</v>
      </c>
      <c r="J1547" s="6" t="s">
        <v>1681</v>
      </c>
      <c r="K1547" s="6" t="s">
        <v>22636</v>
      </c>
      <c r="L1547" s="6" t="s">
        <v>22637</v>
      </c>
      <c r="M1547" s="6">
        <v>1358</v>
      </c>
      <c r="N1547" s="6">
        <v>2310</v>
      </c>
      <c r="O1547" s="6" t="s">
        <v>22638</v>
      </c>
      <c r="P1547" s="6">
        <v>3</v>
      </c>
      <c r="Q1547" s="6" t="s">
        <v>22639</v>
      </c>
      <c r="R1547" s="6" t="s">
        <v>22640</v>
      </c>
      <c r="S1547" s="6">
        <v>10</v>
      </c>
      <c r="T1547" s="6" t="s">
        <v>37</v>
      </c>
      <c r="U1547" s="6" t="s">
        <v>38</v>
      </c>
      <c r="V1547" s="6" t="s">
        <v>585</v>
      </c>
      <c r="W1547" s="7">
        <v>500000</v>
      </c>
      <c r="X1547" s="6">
        <v>2007</v>
      </c>
      <c r="Y1547" s="6">
        <v>326</v>
      </c>
      <c r="Z1547" s="6">
        <v>5.7</v>
      </c>
      <c r="AA1547" s="6">
        <v>1.85</v>
      </c>
      <c r="AB1547" s="6">
        <v>60</v>
      </c>
      <c r="AC1547" s="7">
        <f>Table13[[#This Row],[gross]]-Table13[[#This Row],[budget]]</f>
        <v>-468063</v>
      </c>
    </row>
    <row r="1548" spans="1:29" ht="12.75">
      <c r="A1548" s="6" t="s">
        <v>28</v>
      </c>
      <c r="B1548" s="6" t="s">
        <v>5164</v>
      </c>
      <c r="C1548" s="6">
        <v>83</v>
      </c>
      <c r="D1548" s="6">
        <v>115</v>
      </c>
      <c r="E1548" s="6">
        <v>39</v>
      </c>
      <c r="F1548" s="6">
        <v>685</v>
      </c>
      <c r="G1548" s="6" t="s">
        <v>1016</v>
      </c>
      <c r="H1548" s="6">
        <v>11000</v>
      </c>
      <c r="I1548" s="7">
        <v>60491560</v>
      </c>
      <c r="J1548" s="6" t="s">
        <v>2142</v>
      </c>
      <c r="K1548" s="6" t="s">
        <v>466</v>
      </c>
      <c r="L1548" s="6" t="s">
        <v>9094</v>
      </c>
      <c r="M1548" s="6">
        <v>50653</v>
      </c>
      <c r="N1548" s="6">
        <v>14322</v>
      </c>
      <c r="O1548" s="6" t="s">
        <v>9095</v>
      </c>
      <c r="P1548" s="6">
        <v>1</v>
      </c>
      <c r="Q1548" s="6" t="s">
        <v>9096</v>
      </c>
      <c r="R1548" s="6" t="s">
        <v>9097</v>
      </c>
      <c r="S1548" s="6">
        <v>143</v>
      </c>
      <c r="T1548" s="6" t="s">
        <v>37</v>
      </c>
      <c r="U1548" s="6" t="s">
        <v>38</v>
      </c>
      <c r="V1548" s="6" t="s">
        <v>585</v>
      </c>
      <c r="W1548" s="7">
        <v>27000000</v>
      </c>
      <c r="X1548" s="6">
        <v>1997</v>
      </c>
      <c r="Y1548" s="6">
        <v>956</v>
      </c>
      <c r="Z1548" s="6">
        <v>6.6</v>
      </c>
      <c r="AA1548" s="6">
        <v>2.35</v>
      </c>
      <c r="AB1548" s="6">
        <v>0</v>
      </c>
      <c r="AC1548" s="7">
        <f>Table13[[#This Row],[gross]]-Table13[[#This Row],[budget]]</f>
        <v>33491560</v>
      </c>
    </row>
    <row r="1549" spans="1:29" ht="12.75">
      <c r="A1549" s="6" t="s">
        <v>28</v>
      </c>
      <c r="B1549" s="6" t="s">
        <v>9470</v>
      </c>
      <c r="C1549" s="6">
        <v>110</v>
      </c>
      <c r="D1549" s="6">
        <v>97</v>
      </c>
      <c r="E1549" s="6">
        <v>0</v>
      </c>
      <c r="F1549" s="6">
        <v>117</v>
      </c>
      <c r="G1549" s="6" t="s">
        <v>20904</v>
      </c>
      <c r="H1549" s="6">
        <v>378</v>
      </c>
      <c r="I1549" s="7">
        <v>7022940</v>
      </c>
      <c r="J1549" s="6" t="s">
        <v>1415</v>
      </c>
      <c r="K1549" s="6" t="s">
        <v>20905</v>
      </c>
      <c r="L1549" s="6" t="s">
        <v>20906</v>
      </c>
      <c r="M1549" s="6">
        <v>14018</v>
      </c>
      <c r="N1549" s="6">
        <v>1173</v>
      </c>
      <c r="O1549" s="6" t="s">
        <v>20907</v>
      </c>
      <c r="P1549" s="6">
        <v>1</v>
      </c>
      <c r="Q1549" s="6" t="s">
        <v>20908</v>
      </c>
      <c r="R1549" s="6" t="s">
        <v>20909</v>
      </c>
      <c r="S1549" s="6">
        <v>190</v>
      </c>
      <c r="T1549" s="6" t="s">
        <v>37</v>
      </c>
      <c r="U1549" s="6" t="s">
        <v>38</v>
      </c>
      <c r="V1549" s="6" t="s">
        <v>585</v>
      </c>
      <c r="W1549" s="7">
        <v>1000000</v>
      </c>
      <c r="X1549" s="6">
        <v>2001</v>
      </c>
      <c r="Y1549" s="6">
        <v>321</v>
      </c>
      <c r="Z1549" s="6">
        <v>6.7</v>
      </c>
      <c r="AA1549" s="6">
        <v>1.85</v>
      </c>
      <c r="AB1549" s="6">
        <v>682</v>
      </c>
      <c r="AC1549" s="7">
        <f>Table13[[#This Row],[gross]]-Table13[[#This Row],[budget]]</f>
        <v>6022940</v>
      </c>
    </row>
    <row r="1550" spans="1:29" ht="12.75">
      <c r="A1550" s="6" t="s">
        <v>28</v>
      </c>
      <c r="B1550" s="6" t="s">
        <v>14985</v>
      </c>
      <c r="C1550" s="6">
        <v>73</v>
      </c>
      <c r="D1550" s="6">
        <v>101</v>
      </c>
      <c r="E1550" s="6">
        <v>22</v>
      </c>
      <c r="F1550" s="6">
        <v>558</v>
      </c>
      <c r="G1550" s="6" t="s">
        <v>2389</v>
      </c>
      <c r="H1550" s="6">
        <v>918</v>
      </c>
      <c r="I1550" s="7">
        <v>17655201</v>
      </c>
      <c r="J1550" s="6" t="s">
        <v>7144</v>
      </c>
      <c r="K1550" s="6" t="s">
        <v>689</v>
      </c>
      <c r="L1550" s="6" t="s">
        <v>14986</v>
      </c>
      <c r="M1550" s="6">
        <v>4719</v>
      </c>
      <c r="N1550" s="6">
        <v>3317</v>
      </c>
      <c r="O1550" s="6" t="s">
        <v>784</v>
      </c>
      <c r="P1550" s="6">
        <v>1</v>
      </c>
      <c r="Q1550" s="6" t="s">
        <v>14987</v>
      </c>
      <c r="R1550" s="6" t="s">
        <v>14988</v>
      </c>
      <c r="S1550" s="6">
        <v>24</v>
      </c>
      <c r="T1550" s="6" t="s">
        <v>37</v>
      </c>
      <c r="U1550" s="6" t="s">
        <v>38</v>
      </c>
      <c r="V1550" s="6" t="s">
        <v>277</v>
      </c>
      <c r="W1550" s="7">
        <v>10000000</v>
      </c>
      <c r="X1550" s="6">
        <v>2008</v>
      </c>
      <c r="Y1550" s="6">
        <v>624</v>
      </c>
      <c r="Z1550" s="6">
        <v>6.7</v>
      </c>
      <c r="AA1550" s="6">
        <v>1.85</v>
      </c>
      <c r="AB1550" s="6">
        <v>851</v>
      </c>
      <c r="AC1550" s="7">
        <f>Table13[[#This Row],[gross]]-Table13[[#This Row],[budget]]</f>
        <v>7655201</v>
      </c>
    </row>
    <row r="1551" spans="1:29" ht="12.75">
      <c r="A1551" s="6" t="s">
        <v>28</v>
      </c>
      <c r="B1551" s="6" t="s">
        <v>15569</v>
      </c>
      <c r="C1551" s="6">
        <v>41</v>
      </c>
      <c r="D1551" s="6">
        <v>90</v>
      </c>
      <c r="E1551" s="6">
        <v>116</v>
      </c>
      <c r="F1551" s="6">
        <v>303</v>
      </c>
      <c r="G1551" s="6" t="s">
        <v>15570</v>
      </c>
      <c r="H1551" s="6">
        <v>594</v>
      </c>
      <c r="I1551" s="7">
        <v>1602466</v>
      </c>
      <c r="J1551" s="6" t="s">
        <v>15571</v>
      </c>
      <c r="K1551" s="6" t="s">
        <v>15572</v>
      </c>
      <c r="L1551" s="6" t="s">
        <v>15573</v>
      </c>
      <c r="M1551" s="6">
        <v>9673</v>
      </c>
      <c r="N1551" s="6">
        <v>1836</v>
      </c>
      <c r="O1551" s="6" t="s">
        <v>9047</v>
      </c>
      <c r="P1551" s="6">
        <v>0</v>
      </c>
      <c r="Q1551" s="6" t="s">
        <v>15574</v>
      </c>
      <c r="R1551" s="6" t="s">
        <v>15575</v>
      </c>
      <c r="S1551" s="6">
        <v>106</v>
      </c>
      <c r="T1551" s="6" t="s">
        <v>37</v>
      </c>
      <c r="U1551" s="6" t="s">
        <v>5612</v>
      </c>
      <c r="W1551" s="7">
        <v>600000000</v>
      </c>
      <c r="X1551" s="6">
        <v>2010</v>
      </c>
      <c r="Y1551" s="6">
        <v>412</v>
      </c>
      <c r="Z1551" s="6">
        <v>6</v>
      </c>
      <c r="AB1551" s="6">
        <v>0</v>
      </c>
      <c r="AC1551" s="7">
        <f>Table13[[#This Row],[gross]]-Table13[[#This Row],[budget]]</f>
        <v>-598397534</v>
      </c>
    </row>
    <row r="1552" spans="1:29" ht="12.75">
      <c r="A1552" s="6" t="s">
        <v>28</v>
      </c>
      <c r="B1552" s="6" t="s">
        <v>1421</v>
      </c>
      <c r="C1552" s="6">
        <v>283</v>
      </c>
      <c r="D1552" s="6">
        <v>117</v>
      </c>
      <c r="E1552" s="6">
        <v>446</v>
      </c>
      <c r="F1552" s="6">
        <v>877</v>
      </c>
      <c r="G1552" s="6" t="s">
        <v>1422</v>
      </c>
      <c r="H1552" s="6">
        <v>10000</v>
      </c>
      <c r="I1552" s="7">
        <v>76418654</v>
      </c>
      <c r="J1552" s="6" t="s">
        <v>1423</v>
      </c>
      <c r="K1552" s="6" t="s">
        <v>523</v>
      </c>
      <c r="L1552" s="6" t="s">
        <v>1424</v>
      </c>
      <c r="M1552" s="6">
        <v>148280</v>
      </c>
      <c r="N1552" s="6">
        <v>12731</v>
      </c>
      <c r="O1552" s="6" t="s">
        <v>1190</v>
      </c>
      <c r="P1552" s="6">
        <v>0</v>
      </c>
      <c r="Q1552" s="6" t="s">
        <v>1425</v>
      </c>
      <c r="R1552" s="6" t="s">
        <v>1426</v>
      </c>
      <c r="S1552" s="6">
        <v>348</v>
      </c>
      <c r="T1552" s="6" t="s">
        <v>37</v>
      </c>
      <c r="U1552" s="6" t="s">
        <v>38</v>
      </c>
      <c r="V1552" s="6" t="s">
        <v>39</v>
      </c>
      <c r="W1552" s="7">
        <v>117000000</v>
      </c>
      <c r="X1552" s="6">
        <v>2010</v>
      </c>
      <c r="Y1552" s="6">
        <v>973</v>
      </c>
      <c r="Z1552" s="6">
        <v>6.3</v>
      </c>
      <c r="AA1552" s="6">
        <v>2.35</v>
      </c>
      <c r="AB1552" s="6">
        <v>11000</v>
      </c>
      <c r="AC1552" s="7">
        <f>Table13[[#This Row],[gross]]-Table13[[#This Row],[budget]]</f>
        <v>-40581346</v>
      </c>
    </row>
    <row r="1553" spans="1:29" ht="12.75">
      <c r="A1553" s="6" t="s">
        <v>28</v>
      </c>
      <c r="B1553" s="6" t="s">
        <v>7657</v>
      </c>
      <c r="C1553" s="6">
        <v>67</v>
      </c>
      <c r="D1553" s="6">
        <v>91</v>
      </c>
      <c r="E1553" s="6">
        <v>85</v>
      </c>
      <c r="F1553" s="6">
        <v>105</v>
      </c>
      <c r="G1553" s="6" t="s">
        <v>7658</v>
      </c>
      <c r="H1553" s="6">
        <v>635</v>
      </c>
      <c r="I1553" s="7">
        <v>10076136</v>
      </c>
      <c r="J1553" s="6" t="s">
        <v>1733</v>
      </c>
      <c r="K1553" s="6" t="s">
        <v>7659</v>
      </c>
      <c r="L1553" s="6" t="s">
        <v>7660</v>
      </c>
      <c r="M1553" s="6">
        <v>11512</v>
      </c>
      <c r="N1553" s="6">
        <v>1352</v>
      </c>
      <c r="O1553" s="6" t="s">
        <v>7661</v>
      </c>
      <c r="P1553" s="6">
        <v>0</v>
      </c>
      <c r="Q1553" s="6" t="s">
        <v>7662</v>
      </c>
      <c r="R1553" s="6" t="s">
        <v>7663</v>
      </c>
      <c r="S1553" s="6">
        <v>141</v>
      </c>
      <c r="T1553" s="6" t="s">
        <v>37</v>
      </c>
      <c r="U1553" s="6" t="s">
        <v>7664</v>
      </c>
      <c r="V1553" s="6" t="s">
        <v>585</v>
      </c>
      <c r="W1553" s="7">
        <v>35000000</v>
      </c>
      <c r="X1553" s="6">
        <v>1998</v>
      </c>
      <c r="Y1553" s="6">
        <v>316</v>
      </c>
      <c r="Z1553" s="6">
        <v>4.8</v>
      </c>
      <c r="AA1553" s="6">
        <v>2.35</v>
      </c>
      <c r="AB1553" s="6">
        <v>471</v>
      </c>
      <c r="AC1553" s="7">
        <f>Table13[[#This Row],[gross]]-Table13[[#This Row],[budget]]</f>
        <v>-24923864</v>
      </c>
    </row>
    <row r="1554" spans="1:29" ht="12.75">
      <c r="A1554" s="6" t="s">
        <v>28</v>
      </c>
      <c r="B1554" s="6" t="s">
        <v>3218</v>
      </c>
      <c r="C1554" s="6">
        <v>251</v>
      </c>
      <c r="D1554" s="6">
        <v>133</v>
      </c>
      <c r="E1554" s="6">
        <v>0</v>
      </c>
      <c r="F1554" s="6">
        <v>529</v>
      </c>
      <c r="G1554" s="6" t="s">
        <v>9053</v>
      </c>
      <c r="H1554" s="6">
        <v>11000</v>
      </c>
      <c r="I1554" s="7">
        <v>148734225</v>
      </c>
      <c r="J1554" s="6" t="s">
        <v>1681</v>
      </c>
      <c r="K1554" s="6" t="s">
        <v>4218</v>
      </c>
      <c r="L1554" s="6" t="s">
        <v>9054</v>
      </c>
      <c r="M1554" s="6">
        <v>298590</v>
      </c>
      <c r="N1554" s="6">
        <v>12874</v>
      </c>
      <c r="O1554" s="6" t="s">
        <v>7371</v>
      </c>
      <c r="P1554" s="6">
        <v>2</v>
      </c>
      <c r="Q1554" s="6" t="s">
        <v>9055</v>
      </c>
      <c r="R1554" s="6" t="s">
        <v>9056</v>
      </c>
      <c r="S1554" s="6">
        <v>559</v>
      </c>
      <c r="T1554" s="6" t="s">
        <v>37</v>
      </c>
      <c r="U1554" s="6" t="s">
        <v>38</v>
      </c>
      <c r="V1554" s="6" t="s">
        <v>585</v>
      </c>
      <c r="W1554" s="7">
        <v>30000000</v>
      </c>
      <c r="X1554" s="6">
        <v>2007</v>
      </c>
      <c r="Y1554" s="6">
        <v>985</v>
      </c>
      <c r="Z1554" s="6">
        <v>7</v>
      </c>
      <c r="AA1554" s="6">
        <v>1.85</v>
      </c>
      <c r="AB1554" s="6">
        <v>0</v>
      </c>
      <c r="AC1554" s="7">
        <f>Table13[[#This Row],[gross]]-Table13[[#This Row],[budget]]</f>
        <v>118734225</v>
      </c>
    </row>
    <row r="1555" spans="1:29" ht="12.75">
      <c r="A1555" s="6" t="s">
        <v>28</v>
      </c>
      <c r="B1555" s="6" t="s">
        <v>1039</v>
      </c>
      <c r="C1555" s="6">
        <v>279</v>
      </c>
      <c r="D1555" s="6">
        <v>121</v>
      </c>
      <c r="E1555" s="6">
        <v>295</v>
      </c>
      <c r="F1555" s="6">
        <v>329</v>
      </c>
      <c r="G1555" s="6" t="s">
        <v>1025</v>
      </c>
      <c r="H1555" s="6">
        <v>12000</v>
      </c>
      <c r="I1555" s="7">
        <v>79948113</v>
      </c>
      <c r="J1555" s="6" t="s">
        <v>2202</v>
      </c>
      <c r="K1555" s="6" t="s">
        <v>705</v>
      </c>
      <c r="L1555" s="6" t="s">
        <v>5095</v>
      </c>
      <c r="M1555" s="6">
        <v>186879</v>
      </c>
      <c r="N1555" s="6">
        <v>13421</v>
      </c>
      <c r="O1555" s="6" t="s">
        <v>5096</v>
      </c>
      <c r="P1555" s="6">
        <v>0</v>
      </c>
      <c r="Q1555" s="6" t="s">
        <v>5097</v>
      </c>
      <c r="R1555" s="6" t="s">
        <v>5098</v>
      </c>
      <c r="S1555" s="6">
        <v>791</v>
      </c>
      <c r="T1555" s="6" t="s">
        <v>37</v>
      </c>
      <c r="U1555" s="6" t="s">
        <v>38</v>
      </c>
      <c r="V1555" s="6" t="s">
        <v>39</v>
      </c>
      <c r="W1555" s="7">
        <v>50000000</v>
      </c>
      <c r="X1555" s="6">
        <v>2009</v>
      </c>
      <c r="Y1555" s="6">
        <v>748</v>
      </c>
      <c r="Z1555" s="6">
        <v>6.2</v>
      </c>
      <c r="AA1555" s="6">
        <v>2.35</v>
      </c>
      <c r="AB1555" s="6">
        <v>0</v>
      </c>
      <c r="AC1555" s="7">
        <f>Table13[[#This Row],[gross]]-Table13[[#This Row],[budget]]</f>
        <v>29948113</v>
      </c>
    </row>
    <row r="1556" spans="1:29" ht="12.75">
      <c r="A1556" s="6" t="s">
        <v>28</v>
      </c>
      <c r="B1556" s="6" t="s">
        <v>4392</v>
      </c>
      <c r="C1556" s="6">
        <v>140</v>
      </c>
      <c r="D1556" s="6">
        <v>120</v>
      </c>
      <c r="E1556" s="6">
        <v>34</v>
      </c>
      <c r="F1556" s="6">
        <v>1000</v>
      </c>
      <c r="G1556" s="6" t="s">
        <v>301</v>
      </c>
      <c r="H1556" s="6">
        <v>18000</v>
      </c>
      <c r="I1556" s="7">
        <v>50173190</v>
      </c>
      <c r="J1556" s="6" t="s">
        <v>5567</v>
      </c>
      <c r="K1556" s="6" t="s">
        <v>120</v>
      </c>
      <c r="L1556" s="6" t="s">
        <v>5568</v>
      </c>
      <c r="M1556" s="6">
        <v>148490</v>
      </c>
      <c r="N1556" s="6">
        <v>33615</v>
      </c>
      <c r="O1556" s="6" t="s">
        <v>1232</v>
      </c>
      <c r="P1556" s="6">
        <v>1</v>
      </c>
      <c r="Q1556" s="6" t="s">
        <v>5569</v>
      </c>
      <c r="R1556" s="6" t="s">
        <v>5570</v>
      </c>
      <c r="S1556" s="6">
        <v>537</v>
      </c>
      <c r="T1556" s="6" t="s">
        <v>37</v>
      </c>
      <c r="U1556" s="6" t="s">
        <v>38</v>
      </c>
      <c r="V1556" s="6" t="s">
        <v>39</v>
      </c>
      <c r="W1556" s="7">
        <v>48000000</v>
      </c>
      <c r="X1556" s="6">
        <v>2001</v>
      </c>
      <c r="Y1556" s="6">
        <v>12000</v>
      </c>
      <c r="Z1556" s="6">
        <v>7.4</v>
      </c>
      <c r="AA1556" s="6">
        <v>2.35</v>
      </c>
      <c r="AB1556" s="6">
        <v>0</v>
      </c>
      <c r="AC1556" s="7">
        <f>Table13[[#This Row],[gross]]-Table13[[#This Row],[budget]]</f>
        <v>2173190</v>
      </c>
    </row>
    <row r="1557" spans="1:29" ht="12.75">
      <c r="A1557" s="6" t="s">
        <v>28</v>
      </c>
      <c r="B1557" s="6" t="s">
        <v>12778</v>
      </c>
      <c r="C1557" s="6">
        <v>198</v>
      </c>
      <c r="D1557" s="6">
        <v>98</v>
      </c>
      <c r="E1557" s="6">
        <v>66</v>
      </c>
      <c r="F1557" s="6">
        <v>562</v>
      </c>
      <c r="G1557" s="6" t="s">
        <v>5039</v>
      </c>
      <c r="H1557" s="6">
        <v>3000</v>
      </c>
      <c r="I1557" s="7">
        <v>42592530</v>
      </c>
      <c r="J1557" s="6" t="s">
        <v>882</v>
      </c>
      <c r="K1557" s="6" t="s">
        <v>1543</v>
      </c>
      <c r="L1557" s="6" t="s">
        <v>12779</v>
      </c>
      <c r="M1557" s="6">
        <v>29867</v>
      </c>
      <c r="N1557" s="6">
        <v>4567</v>
      </c>
      <c r="O1557" s="6" t="s">
        <v>12780</v>
      </c>
      <c r="P1557" s="6">
        <v>0</v>
      </c>
      <c r="Q1557" s="6" t="s">
        <v>12781</v>
      </c>
      <c r="R1557" s="6" t="s">
        <v>12782</v>
      </c>
      <c r="S1557" s="6">
        <v>181</v>
      </c>
      <c r="T1557" s="6" t="s">
        <v>37</v>
      </c>
      <c r="U1557" s="6" t="s">
        <v>38</v>
      </c>
      <c r="V1557" s="6" t="s">
        <v>39</v>
      </c>
      <c r="W1557" s="7">
        <v>15000000</v>
      </c>
      <c r="X1557" s="6">
        <v>2015</v>
      </c>
      <c r="Y1557" s="6">
        <v>658</v>
      </c>
      <c r="Z1557" s="6">
        <v>6.2</v>
      </c>
      <c r="AA1557" s="6">
        <v>2.35</v>
      </c>
      <c r="AB1557" s="6">
        <v>27000</v>
      </c>
      <c r="AC1557" s="7">
        <f>Table13[[#This Row],[gross]]-Table13[[#This Row],[budget]]</f>
        <v>27592530</v>
      </c>
    </row>
    <row r="1558" spans="1:29" ht="12.75">
      <c r="A1558" s="6" t="s">
        <v>28</v>
      </c>
      <c r="B1558" s="6" t="s">
        <v>487</v>
      </c>
      <c r="C1558" s="6">
        <v>85</v>
      </c>
      <c r="D1558" s="6">
        <v>134</v>
      </c>
      <c r="E1558" s="6">
        <v>17000</v>
      </c>
      <c r="F1558" s="6">
        <v>0</v>
      </c>
      <c r="G1558" s="6" t="s">
        <v>9019</v>
      </c>
      <c r="H1558" s="6">
        <v>2</v>
      </c>
      <c r="I1558" s="7">
        <v>5532301</v>
      </c>
      <c r="J1558" s="6" t="s">
        <v>3241</v>
      </c>
      <c r="K1558" s="6" t="s">
        <v>9020</v>
      </c>
      <c r="L1558" s="6" t="s">
        <v>9021</v>
      </c>
      <c r="M1558" s="6">
        <v>21606</v>
      </c>
      <c r="N1558" s="6">
        <v>4</v>
      </c>
      <c r="O1558" s="6" t="s">
        <v>9022</v>
      </c>
      <c r="P1558" s="6">
        <v>0</v>
      </c>
      <c r="Q1558" s="6" t="s">
        <v>9023</v>
      </c>
      <c r="R1558" s="6" t="s">
        <v>9024</v>
      </c>
      <c r="S1558" s="6">
        <v>117</v>
      </c>
      <c r="T1558" s="6" t="s">
        <v>37</v>
      </c>
      <c r="U1558" s="6" t="s">
        <v>38</v>
      </c>
      <c r="V1558" s="6" t="s">
        <v>39</v>
      </c>
      <c r="W1558" s="7">
        <v>28000000</v>
      </c>
      <c r="X1558" s="6">
        <v>1997</v>
      </c>
      <c r="Y1558" s="6">
        <v>2</v>
      </c>
      <c r="Z1558" s="6">
        <v>7</v>
      </c>
      <c r="AA1558" s="6">
        <v>2.35</v>
      </c>
      <c r="AB1558" s="6">
        <v>0</v>
      </c>
      <c r="AC1558" s="7">
        <f>Table13[[#This Row],[gross]]-Table13[[#This Row],[budget]]</f>
        <v>-22467699</v>
      </c>
    </row>
    <row r="1559" spans="1:29" ht="12.75">
      <c r="A1559" s="6" t="s">
        <v>28</v>
      </c>
      <c r="B1559" s="6" t="s">
        <v>11094</v>
      </c>
      <c r="C1559" s="6">
        <v>377</v>
      </c>
      <c r="D1559" s="6">
        <v>99</v>
      </c>
      <c r="E1559" s="6">
        <v>0</v>
      </c>
      <c r="F1559" s="6">
        <v>59</v>
      </c>
      <c r="G1559" s="6" t="s">
        <v>11095</v>
      </c>
      <c r="H1559" s="6">
        <v>264</v>
      </c>
      <c r="I1559" s="7">
        <v>17104669</v>
      </c>
      <c r="J1559" s="6" t="s">
        <v>11096</v>
      </c>
      <c r="K1559" s="6" t="s">
        <v>11097</v>
      </c>
      <c r="L1559" s="6" t="s">
        <v>11098</v>
      </c>
      <c r="M1559" s="6">
        <v>99353</v>
      </c>
      <c r="N1559" s="6">
        <v>537</v>
      </c>
      <c r="O1559" s="6" t="s">
        <v>11099</v>
      </c>
      <c r="P1559" s="6">
        <v>1</v>
      </c>
      <c r="Q1559" s="6" t="s">
        <v>11100</v>
      </c>
      <c r="R1559" s="6" t="s">
        <v>11101</v>
      </c>
      <c r="S1559" s="6">
        <v>354</v>
      </c>
      <c r="T1559" s="6" t="s">
        <v>7241</v>
      </c>
      <c r="U1559" s="6" t="s">
        <v>3859</v>
      </c>
      <c r="V1559" s="6" t="s">
        <v>585</v>
      </c>
      <c r="W1559" s="7">
        <v>20000000</v>
      </c>
      <c r="X1559" s="6">
        <v>2004</v>
      </c>
      <c r="Y1559" s="6">
        <v>62</v>
      </c>
      <c r="Z1559" s="6">
        <v>7.8</v>
      </c>
      <c r="AA1559" s="6">
        <v>2.35</v>
      </c>
      <c r="AB1559" s="6">
        <v>0</v>
      </c>
      <c r="AC1559" s="7">
        <f>Table13[[#This Row],[gross]]-Table13[[#This Row],[budget]]</f>
        <v>-2895331</v>
      </c>
    </row>
    <row r="1560" spans="1:29" ht="12.75">
      <c r="A1560" s="6" t="s">
        <v>28</v>
      </c>
      <c r="B1560" s="6" t="s">
        <v>10063</v>
      </c>
      <c r="C1560" s="6">
        <v>65</v>
      </c>
      <c r="D1560" s="6">
        <v>100</v>
      </c>
      <c r="E1560" s="6">
        <v>3</v>
      </c>
      <c r="F1560" s="6">
        <v>55</v>
      </c>
      <c r="G1560" s="6" t="s">
        <v>5962</v>
      </c>
      <c r="H1560" s="6">
        <v>79</v>
      </c>
      <c r="I1560" s="7">
        <v>129115</v>
      </c>
      <c r="J1560" s="6" t="s">
        <v>777</v>
      </c>
      <c r="K1560" s="6" t="s">
        <v>10064</v>
      </c>
      <c r="L1560" s="6" t="s">
        <v>10065</v>
      </c>
      <c r="M1560" s="6">
        <v>5900</v>
      </c>
      <c r="N1560" s="6">
        <v>285</v>
      </c>
      <c r="O1560" s="6" t="s">
        <v>10066</v>
      </c>
      <c r="P1560" s="6">
        <v>2</v>
      </c>
      <c r="Q1560" s="6" t="s">
        <v>10067</v>
      </c>
      <c r="R1560" s="6" t="s">
        <v>10068</v>
      </c>
      <c r="S1560" s="6">
        <v>26</v>
      </c>
      <c r="T1560" s="6" t="s">
        <v>7241</v>
      </c>
      <c r="U1560" s="6" t="s">
        <v>892</v>
      </c>
      <c r="W1560" s="7">
        <v>25000000</v>
      </c>
      <c r="X1560" s="6">
        <v>2014</v>
      </c>
      <c r="Y1560" s="6">
        <v>68</v>
      </c>
      <c r="Z1560" s="6">
        <v>6.5</v>
      </c>
      <c r="AA1560" s="6">
        <v>2.35</v>
      </c>
      <c r="AB1560" s="6">
        <v>0</v>
      </c>
      <c r="AC1560" s="7">
        <f>Table13[[#This Row],[gross]]-Table13[[#This Row],[budget]]</f>
        <v>-24870885</v>
      </c>
    </row>
    <row r="1561" spans="1:29" ht="12.75">
      <c r="A1561" s="6" t="s">
        <v>28</v>
      </c>
      <c r="B1561" s="6" t="s">
        <v>907</v>
      </c>
      <c r="C1561" s="6">
        <v>284</v>
      </c>
      <c r="D1561" s="6">
        <v>90</v>
      </c>
      <c r="E1561" s="6">
        <v>90</v>
      </c>
      <c r="F1561" s="6">
        <v>15</v>
      </c>
      <c r="G1561" s="6" t="s">
        <v>440</v>
      </c>
      <c r="H1561" s="6">
        <v>11000</v>
      </c>
      <c r="I1561" s="7">
        <v>165230261</v>
      </c>
      <c r="J1561" s="6" t="s">
        <v>803</v>
      </c>
      <c r="K1561" s="6" t="s">
        <v>565</v>
      </c>
      <c r="L1561" s="6" t="s">
        <v>908</v>
      </c>
      <c r="M1561" s="6">
        <v>182718</v>
      </c>
      <c r="N1561" s="6">
        <v>21015</v>
      </c>
      <c r="O1561" s="6" t="s">
        <v>909</v>
      </c>
      <c r="P1561" s="6">
        <v>0</v>
      </c>
      <c r="Q1561" s="6" t="s">
        <v>910</v>
      </c>
      <c r="R1561" s="6" t="s">
        <v>911</v>
      </c>
      <c r="S1561" s="6">
        <v>209</v>
      </c>
      <c r="T1561" s="6" t="s">
        <v>37</v>
      </c>
      <c r="U1561" s="6" t="s">
        <v>38</v>
      </c>
      <c r="V1561" s="6" t="s">
        <v>95</v>
      </c>
      <c r="W1561" s="7">
        <v>150000000</v>
      </c>
      <c r="X1561" s="6">
        <v>2011</v>
      </c>
      <c r="Y1561" s="6">
        <v>10000</v>
      </c>
      <c r="Z1561" s="6">
        <v>7.3</v>
      </c>
      <c r="AA1561" s="6">
        <v>2.35</v>
      </c>
      <c r="AB1561" s="6">
        <v>20000</v>
      </c>
      <c r="AC1561" s="7">
        <f>Table13[[#This Row],[gross]]-Table13[[#This Row],[budget]]</f>
        <v>15230261</v>
      </c>
    </row>
    <row r="1562" spans="1:29" ht="12.75">
      <c r="A1562" s="6" t="s">
        <v>28</v>
      </c>
      <c r="B1562" s="6" t="s">
        <v>992</v>
      </c>
      <c r="C1562" s="6">
        <v>210</v>
      </c>
      <c r="D1562" s="6">
        <v>95</v>
      </c>
      <c r="E1562" s="6">
        <v>5</v>
      </c>
      <c r="F1562" s="6">
        <v>967</v>
      </c>
      <c r="G1562" s="6" t="s">
        <v>565</v>
      </c>
      <c r="H1562" s="6">
        <v>24000</v>
      </c>
      <c r="I1562" s="7">
        <v>143523463</v>
      </c>
      <c r="J1562" s="6" t="s">
        <v>803</v>
      </c>
      <c r="K1562" s="6" t="s">
        <v>82</v>
      </c>
      <c r="L1562" s="6" t="s">
        <v>993</v>
      </c>
      <c r="M1562" s="6">
        <v>64322</v>
      </c>
      <c r="N1562" s="6">
        <v>36095</v>
      </c>
      <c r="O1562" s="6" t="s">
        <v>994</v>
      </c>
      <c r="P1562" s="6">
        <v>0</v>
      </c>
      <c r="Q1562" s="6" t="s">
        <v>995</v>
      </c>
      <c r="R1562" s="6" t="s">
        <v>996</v>
      </c>
      <c r="S1562" s="6">
        <v>145</v>
      </c>
      <c r="T1562" s="6" t="s">
        <v>37</v>
      </c>
      <c r="U1562" s="6" t="s">
        <v>38</v>
      </c>
      <c r="V1562" s="6" t="s">
        <v>95</v>
      </c>
      <c r="W1562" s="7">
        <v>145000000</v>
      </c>
      <c r="X1562" s="6">
        <v>2016</v>
      </c>
      <c r="Y1562" s="6">
        <v>11000</v>
      </c>
      <c r="Z1562" s="6">
        <v>7.2</v>
      </c>
      <c r="AA1562" s="6">
        <v>2.35</v>
      </c>
      <c r="AB1562" s="6">
        <v>24000</v>
      </c>
      <c r="AC1562" s="7">
        <f>Table13[[#This Row],[gross]]-Table13[[#This Row],[budget]]</f>
        <v>-1476537</v>
      </c>
    </row>
    <row r="1563" spans="1:29" ht="12.75">
      <c r="A1563" s="6" t="s">
        <v>28</v>
      </c>
      <c r="B1563" s="6" t="s">
        <v>1161</v>
      </c>
      <c r="C1563" s="6">
        <v>266</v>
      </c>
      <c r="D1563" s="6">
        <v>92</v>
      </c>
      <c r="E1563" s="6">
        <v>54</v>
      </c>
      <c r="F1563" s="6">
        <v>562</v>
      </c>
      <c r="G1563" s="6" t="s">
        <v>994</v>
      </c>
      <c r="H1563" s="6">
        <v>11000</v>
      </c>
      <c r="I1563" s="7">
        <v>215395021</v>
      </c>
      <c r="J1563" s="6" t="s">
        <v>803</v>
      </c>
      <c r="K1563" s="6" t="s">
        <v>565</v>
      </c>
      <c r="L1563" s="6" t="s">
        <v>1162</v>
      </c>
      <c r="M1563" s="6">
        <v>307029</v>
      </c>
      <c r="N1563" s="6">
        <v>12754</v>
      </c>
      <c r="O1563" s="6" t="s">
        <v>929</v>
      </c>
      <c r="P1563" s="6">
        <v>0</v>
      </c>
      <c r="Q1563" s="6" t="s">
        <v>1163</v>
      </c>
      <c r="R1563" s="6" t="s">
        <v>1164</v>
      </c>
      <c r="S1563" s="6">
        <v>360</v>
      </c>
      <c r="T1563" s="6" t="s">
        <v>37</v>
      </c>
      <c r="U1563" s="6" t="s">
        <v>38</v>
      </c>
      <c r="V1563" s="6" t="s">
        <v>95</v>
      </c>
      <c r="W1563" s="7">
        <v>130000000</v>
      </c>
      <c r="X1563" s="6">
        <v>2008</v>
      </c>
      <c r="Y1563" s="6">
        <v>967</v>
      </c>
      <c r="Z1563" s="6">
        <v>7.6</v>
      </c>
      <c r="AA1563" s="6">
        <v>2.35</v>
      </c>
      <c r="AB1563" s="6">
        <v>6000</v>
      </c>
      <c r="AC1563" s="7">
        <f>Table13[[#This Row],[gross]]-Table13[[#This Row],[budget]]</f>
        <v>85395021</v>
      </c>
    </row>
    <row r="1564" spans="1:29" ht="12.75">
      <c r="A1564" s="6" t="s">
        <v>28</v>
      </c>
      <c r="B1564" s="6" t="s">
        <v>4982</v>
      </c>
      <c r="C1564" s="6">
        <v>63</v>
      </c>
      <c r="D1564" s="6">
        <v>81</v>
      </c>
      <c r="E1564" s="6">
        <v>176</v>
      </c>
      <c r="F1564" s="6">
        <v>39</v>
      </c>
      <c r="G1564" s="6" t="s">
        <v>14996</v>
      </c>
      <c r="H1564" s="6">
        <v>176</v>
      </c>
      <c r="I1564" s="7">
        <v>16033556</v>
      </c>
      <c r="J1564" s="6" t="s">
        <v>2136</v>
      </c>
      <c r="K1564" s="6" t="s">
        <v>4982</v>
      </c>
      <c r="L1564" s="6" t="s">
        <v>14997</v>
      </c>
      <c r="M1564" s="6">
        <v>37901</v>
      </c>
      <c r="N1564" s="6">
        <v>361</v>
      </c>
      <c r="O1564" s="6" t="s">
        <v>14998</v>
      </c>
      <c r="P1564" s="6">
        <v>1</v>
      </c>
      <c r="Q1564" s="6" t="s">
        <v>14999</v>
      </c>
      <c r="R1564" s="6" t="s">
        <v>15000</v>
      </c>
      <c r="S1564" s="6">
        <v>518</v>
      </c>
      <c r="T1564" s="6" t="s">
        <v>37</v>
      </c>
      <c r="U1564" s="6" t="s">
        <v>38</v>
      </c>
      <c r="V1564" s="6" t="s">
        <v>39</v>
      </c>
      <c r="W1564" s="7">
        <v>10000000</v>
      </c>
      <c r="X1564" s="6">
        <v>2002</v>
      </c>
      <c r="Y1564" s="6">
        <v>67</v>
      </c>
      <c r="Z1564" s="6">
        <v>6.2</v>
      </c>
      <c r="AA1564" s="6">
        <v>2.35</v>
      </c>
      <c r="AB1564" s="6">
        <v>0</v>
      </c>
      <c r="AC1564" s="7">
        <f>Table13[[#This Row],[gross]]-Table13[[#This Row],[budget]]</f>
        <v>6033556</v>
      </c>
    </row>
    <row r="1565" spans="1:29" ht="12.75">
      <c r="A1565" s="6" t="s">
        <v>28</v>
      </c>
      <c r="B1565" s="6" t="s">
        <v>22045</v>
      </c>
      <c r="C1565" s="6">
        <v>18</v>
      </c>
      <c r="D1565" s="6">
        <v>100</v>
      </c>
      <c r="E1565" s="6">
        <v>28</v>
      </c>
      <c r="F1565" s="6">
        <v>501</v>
      </c>
      <c r="G1565" s="6" t="s">
        <v>10974</v>
      </c>
      <c r="H1565" s="6">
        <v>945</v>
      </c>
      <c r="I1565" s="7">
        <v>20186</v>
      </c>
      <c r="J1565" s="6" t="s">
        <v>1671</v>
      </c>
      <c r="K1565" s="6" t="s">
        <v>12588</v>
      </c>
      <c r="L1565" s="6" t="s">
        <v>22046</v>
      </c>
      <c r="M1565" s="6">
        <v>6025</v>
      </c>
      <c r="N1565" s="6">
        <v>2924</v>
      </c>
      <c r="O1565" s="6" t="s">
        <v>6988</v>
      </c>
      <c r="P1565" s="6">
        <v>8</v>
      </c>
      <c r="Q1565" s="6" t="s">
        <v>22047</v>
      </c>
      <c r="R1565" s="6" t="s">
        <v>22048</v>
      </c>
      <c r="S1565" s="6">
        <v>15</v>
      </c>
      <c r="T1565" s="6" t="s">
        <v>37</v>
      </c>
      <c r="U1565" s="6" t="s">
        <v>38</v>
      </c>
      <c r="V1565" s="6" t="s">
        <v>585</v>
      </c>
      <c r="W1565" s="7">
        <v>930000</v>
      </c>
      <c r="X1565" s="6">
        <v>2011</v>
      </c>
      <c r="Y1565" s="6">
        <v>756</v>
      </c>
      <c r="Z1565" s="6">
        <v>5.7</v>
      </c>
      <c r="AA1565" s="6">
        <v>2.35</v>
      </c>
      <c r="AB1565" s="6">
        <v>995</v>
      </c>
      <c r="AC1565" s="7">
        <f>Table13[[#This Row],[gross]]-Table13[[#This Row],[budget]]</f>
        <v>-909814</v>
      </c>
    </row>
    <row r="1566" spans="1:29" ht="12.75">
      <c r="A1566" s="6" t="s">
        <v>28</v>
      </c>
      <c r="B1566" s="6" t="s">
        <v>4914</v>
      </c>
      <c r="C1566" s="6">
        <v>177</v>
      </c>
      <c r="D1566" s="6">
        <v>138</v>
      </c>
      <c r="E1566" s="6">
        <v>161</v>
      </c>
      <c r="F1566" s="6">
        <v>210</v>
      </c>
      <c r="G1566" s="6" t="s">
        <v>7311</v>
      </c>
      <c r="H1566" s="6">
        <v>18000</v>
      </c>
      <c r="I1566" s="7">
        <v>64604977</v>
      </c>
      <c r="J1566" s="6" t="s">
        <v>2142</v>
      </c>
      <c r="K1566" s="6" t="s">
        <v>120</v>
      </c>
      <c r="L1566" s="6" t="s">
        <v>7312</v>
      </c>
      <c r="M1566" s="6">
        <v>414219</v>
      </c>
      <c r="N1566" s="6">
        <v>19129</v>
      </c>
      <c r="O1566" s="6" t="s">
        <v>3763</v>
      </c>
      <c r="P1566" s="6">
        <v>2</v>
      </c>
      <c r="Q1566" s="6" t="s">
        <v>7313</v>
      </c>
      <c r="R1566" s="6" t="s">
        <v>7314</v>
      </c>
      <c r="S1566" s="6">
        <v>625</v>
      </c>
      <c r="T1566" s="6" t="s">
        <v>37</v>
      </c>
      <c r="U1566" s="6" t="s">
        <v>38</v>
      </c>
      <c r="V1566" s="6" t="s">
        <v>585</v>
      </c>
      <c r="W1566" s="7">
        <v>35000000</v>
      </c>
      <c r="X1566" s="6">
        <v>1997</v>
      </c>
      <c r="Y1566" s="6">
        <v>398</v>
      </c>
      <c r="Z1566" s="6">
        <v>8.3000000000000007</v>
      </c>
      <c r="AA1566" s="6">
        <v>2.35</v>
      </c>
      <c r="AB1566" s="6">
        <v>11000</v>
      </c>
      <c r="AC1566" s="7">
        <f>Table13[[#This Row],[gross]]-Table13[[#This Row],[budget]]</f>
        <v>29604977</v>
      </c>
    </row>
    <row r="1567" spans="1:29" ht="12.75">
      <c r="A1567" s="6" t="s">
        <v>28</v>
      </c>
      <c r="B1567" s="6" t="s">
        <v>17910</v>
      </c>
      <c r="C1567" s="6">
        <v>64</v>
      </c>
      <c r="D1567" s="6">
        <v>97</v>
      </c>
      <c r="E1567" s="6">
        <v>52</v>
      </c>
      <c r="F1567" s="6">
        <v>36</v>
      </c>
      <c r="G1567" s="6" t="s">
        <v>5777</v>
      </c>
      <c r="H1567" s="6">
        <v>80</v>
      </c>
      <c r="I1567" s="7">
        <v>1141829</v>
      </c>
      <c r="J1567" s="6" t="s">
        <v>1935</v>
      </c>
      <c r="K1567" s="6" t="s">
        <v>2882</v>
      </c>
      <c r="L1567" s="6" t="s">
        <v>22309</v>
      </c>
      <c r="M1567" s="6">
        <v>8509</v>
      </c>
      <c r="N1567" s="6">
        <v>209</v>
      </c>
      <c r="O1567" s="6" t="s">
        <v>22310</v>
      </c>
      <c r="P1567" s="6">
        <v>1</v>
      </c>
      <c r="Q1567" s="6" t="s">
        <v>22311</v>
      </c>
      <c r="R1567" s="6" t="s">
        <v>22312</v>
      </c>
      <c r="S1567" s="6">
        <v>109</v>
      </c>
      <c r="T1567" s="6" t="s">
        <v>37</v>
      </c>
      <c r="U1567" s="6" t="s">
        <v>38</v>
      </c>
      <c r="V1567" s="6" t="s">
        <v>6723</v>
      </c>
      <c r="W1567" s="7">
        <v>700000</v>
      </c>
      <c r="X1567" s="6">
        <v>2001</v>
      </c>
      <c r="Y1567" s="6">
        <v>67</v>
      </c>
      <c r="Z1567" s="6">
        <v>7.2</v>
      </c>
      <c r="AA1567" s="6">
        <v>1.85</v>
      </c>
      <c r="AB1567" s="6">
        <v>420</v>
      </c>
      <c r="AC1567" s="7">
        <f>Table13[[#This Row],[gross]]-Table13[[#This Row],[budget]]</f>
        <v>441829</v>
      </c>
    </row>
    <row r="1568" spans="1:29" ht="12.75">
      <c r="A1568" s="6" t="s">
        <v>28</v>
      </c>
      <c r="B1568" s="6" t="s">
        <v>16860</v>
      </c>
      <c r="C1568" s="6">
        <v>18</v>
      </c>
      <c r="D1568" s="6">
        <v>108</v>
      </c>
      <c r="E1568" s="6">
        <v>7</v>
      </c>
      <c r="F1568" s="6">
        <v>51</v>
      </c>
      <c r="G1568" s="6" t="s">
        <v>16861</v>
      </c>
      <c r="H1568" s="6">
        <v>699</v>
      </c>
      <c r="I1568" s="7">
        <v>54215416</v>
      </c>
      <c r="J1568" s="6" t="s">
        <v>4296</v>
      </c>
      <c r="K1568" s="6" t="s">
        <v>11457</v>
      </c>
      <c r="L1568" s="6" t="s">
        <v>16862</v>
      </c>
      <c r="M1568" s="6">
        <v>21409</v>
      </c>
      <c r="N1568" s="6">
        <v>936</v>
      </c>
      <c r="O1568" s="6" t="s">
        <v>16863</v>
      </c>
      <c r="P1568" s="6">
        <v>1</v>
      </c>
      <c r="Q1568" s="6" t="s">
        <v>16864</v>
      </c>
      <c r="R1568" s="6" t="s">
        <v>16865</v>
      </c>
      <c r="S1568" s="6">
        <v>63</v>
      </c>
      <c r="T1568" s="6" t="s">
        <v>37</v>
      </c>
      <c r="U1568" s="6" t="s">
        <v>38</v>
      </c>
      <c r="V1568" s="6" t="s">
        <v>39</v>
      </c>
      <c r="W1568" s="7">
        <v>6500000</v>
      </c>
      <c r="X1568" s="6">
        <v>1987</v>
      </c>
      <c r="Y1568" s="6">
        <v>63</v>
      </c>
      <c r="Z1568" s="6">
        <v>6.8</v>
      </c>
      <c r="AA1568" s="6">
        <v>1.85</v>
      </c>
      <c r="AB1568" s="6">
        <v>0</v>
      </c>
      <c r="AC1568" s="7">
        <f>Table13[[#This Row],[gross]]-Table13[[#This Row],[budget]]</f>
        <v>47715416</v>
      </c>
    </row>
    <row r="1569" spans="1:29" ht="12.75">
      <c r="A1569" s="6" t="s">
        <v>28</v>
      </c>
      <c r="B1569" s="6" t="s">
        <v>18965</v>
      </c>
      <c r="C1569" s="6">
        <v>39</v>
      </c>
      <c r="D1569" s="6">
        <v>106</v>
      </c>
      <c r="E1569" s="6">
        <v>22</v>
      </c>
      <c r="F1569" s="6">
        <v>10</v>
      </c>
      <c r="G1569" s="6" t="s">
        <v>18966</v>
      </c>
      <c r="H1569" s="6">
        <v>174</v>
      </c>
      <c r="I1569" s="7">
        <v>886410</v>
      </c>
      <c r="J1569" s="6" t="s">
        <v>6519</v>
      </c>
      <c r="K1569" s="6" t="s">
        <v>18967</v>
      </c>
      <c r="L1569" s="6" t="s">
        <v>18968</v>
      </c>
      <c r="M1569" s="6">
        <v>1024</v>
      </c>
      <c r="N1569" s="6">
        <v>222</v>
      </c>
      <c r="O1569" s="6" t="s">
        <v>18969</v>
      </c>
      <c r="P1569" s="6">
        <v>0</v>
      </c>
      <c r="Q1569" s="6" t="s">
        <v>18970</v>
      </c>
      <c r="R1569" s="6" t="s">
        <v>18971</v>
      </c>
      <c r="S1569" s="6">
        <v>494</v>
      </c>
      <c r="T1569" s="6" t="s">
        <v>2778</v>
      </c>
      <c r="U1569" s="6" t="s">
        <v>2913</v>
      </c>
      <c r="V1569" s="6" t="s">
        <v>585</v>
      </c>
      <c r="W1569" s="7">
        <v>3500000</v>
      </c>
      <c r="X1569" s="6">
        <v>1998</v>
      </c>
      <c r="Y1569" s="6">
        <v>16</v>
      </c>
      <c r="Z1569" s="6">
        <v>6.8</v>
      </c>
      <c r="AA1569" s="6">
        <v>1.85</v>
      </c>
      <c r="AB1569" s="6">
        <v>140</v>
      </c>
      <c r="AC1569" s="7">
        <f>Table13[[#This Row],[gross]]-Table13[[#This Row],[budget]]</f>
        <v>-2613590</v>
      </c>
    </row>
    <row r="1570" spans="1:29" ht="12.75">
      <c r="A1570" s="6" t="s">
        <v>28</v>
      </c>
      <c r="B1570" s="6" t="s">
        <v>8186</v>
      </c>
      <c r="C1570" s="6">
        <v>217</v>
      </c>
      <c r="D1570" s="6">
        <v>111</v>
      </c>
      <c r="E1570" s="6">
        <v>655</v>
      </c>
      <c r="F1570" s="6">
        <v>405</v>
      </c>
      <c r="G1570" s="6" t="s">
        <v>213</v>
      </c>
      <c r="H1570" s="6">
        <v>24000</v>
      </c>
      <c r="I1570" s="7">
        <v>13362308</v>
      </c>
      <c r="J1570" s="6" t="s">
        <v>3409</v>
      </c>
      <c r="K1570" s="6" t="s">
        <v>82</v>
      </c>
      <c r="L1570" s="6" t="s">
        <v>11972</v>
      </c>
      <c r="M1570" s="6">
        <v>31898</v>
      </c>
      <c r="N1570" s="6">
        <v>39307</v>
      </c>
      <c r="O1570" s="6" t="s">
        <v>3439</v>
      </c>
      <c r="P1570" s="6">
        <v>1</v>
      </c>
      <c r="Q1570" s="6" t="s">
        <v>11973</v>
      </c>
      <c r="R1570" s="6" t="s">
        <v>11974</v>
      </c>
      <c r="S1570" s="6">
        <v>111</v>
      </c>
      <c r="T1570" s="6" t="s">
        <v>37</v>
      </c>
      <c r="U1570" s="6" t="s">
        <v>38</v>
      </c>
      <c r="V1570" s="6" t="s">
        <v>39</v>
      </c>
      <c r="W1570" s="7">
        <v>18000000</v>
      </c>
      <c r="X1570" s="6">
        <v>2013</v>
      </c>
      <c r="Y1570" s="6">
        <v>14000</v>
      </c>
      <c r="Z1570" s="6">
        <v>6.9</v>
      </c>
      <c r="AA1570" s="6">
        <v>2.35</v>
      </c>
      <c r="AB1570" s="6">
        <v>0</v>
      </c>
      <c r="AC1570" s="7">
        <f>Table13[[#This Row],[gross]]-Table13[[#This Row],[budget]]</f>
        <v>-4637692</v>
      </c>
    </row>
    <row r="1571" spans="1:29" ht="12.75">
      <c r="A1571" s="6" t="s">
        <v>28</v>
      </c>
      <c r="B1571" s="6" t="s">
        <v>4053</v>
      </c>
      <c r="C1571" s="6">
        <v>125</v>
      </c>
      <c r="D1571" s="6">
        <v>115</v>
      </c>
      <c r="E1571" s="6">
        <v>13</v>
      </c>
      <c r="F1571" s="6">
        <v>579</v>
      </c>
      <c r="G1571" s="6" t="s">
        <v>3714</v>
      </c>
      <c r="H1571" s="6">
        <v>2000</v>
      </c>
      <c r="I1571" s="7">
        <v>74540762</v>
      </c>
      <c r="J1571" s="6" t="s">
        <v>923</v>
      </c>
      <c r="K1571" s="6" t="s">
        <v>4054</v>
      </c>
      <c r="L1571" s="6" t="s">
        <v>4055</v>
      </c>
      <c r="M1571" s="6">
        <v>48753</v>
      </c>
      <c r="N1571" s="6">
        <v>4496</v>
      </c>
      <c r="O1571" s="6" t="s">
        <v>4056</v>
      </c>
      <c r="P1571" s="6">
        <v>2</v>
      </c>
      <c r="Q1571" s="6" t="s">
        <v>4057</v>
      </c>
      <c r="R1571" s="6" t="s">
        <v>4058</v>
      </c>
      <c r="S1571" s="6">
        <v>323</v>
      </c>
      <c r="T1571" s="6" t="s">
        <v>37</v>
      </c>
      <c r="U1571" s="6" t="s">
        <v>38</v>
      </c>
      <c r="V1571" s="6" t="s">
        <v>39</v>
      </c>
      <c r="W1571" s="7">
        <v>55000000</v>
      </c>
      <c r="X1571" s="6">
        <v>2004</v>
      </c>
      <c r="Y1571" s="6">
        <v>1000</v>
      </c>
      <c r="Z1571" s="6">
        <v>6.5</v>
      </c>
      <c r="AA1571" s="6">
        <v>1.85</v>
      </c>
      <c r="AB1571" s="6">
        <v>0</v>
      </c>
      <c r="AC1571" s="7">
        <f>Table13[[#This Row],[gross]]-Table13[[#This Row],[budget]]</f>
        <v>19540762</v>
      </c>
    </row>
    <row r="1572" spans="1:29" ht="12.75">
      <c r="A1572" s="6" t="s">
        <v>28</v>
      </c>
      <c r="B1572" s="6" t="s">
        <v>912</v>
      </c>
      <c r="C1572" s="6">
        <v>284</v>
      </c>
      <c r="D1572" s="6">
        <v>110</v>
      </c>
      <c r="E1572" s="6">
        <v>0</v>
      </c>
      <c r="F1572" s="6">
        <v>559</v>
      </c>
      <c r="G1572" s="6" t="s">
        <v>3352</v>
      </c>
      <c r="H1572" s="6">
        <v>3000</v>
      </c>
      <c r="I1572" s="7">
        <v>42272747</v>
      </c>
      <c r="J1572" s="6" t="s">
        <v>3353</v>
      </c>
      <c r="K1572" s="6" t="s">
        <v>235</v>
      </c>
      <c r="L1572" s="6" t="s">
        <v>3354</v>
      </c>
      <c r="M1572" s="6">
        <v>78635</v>
      </c>
      <c r="N1572" s="6">
        <v>5609</v>
      </c>
      <c r="O1572" s="6" t="s">
        <v>3355</v>
      </c>
      <c r="P1572" s="6">
        <v>1</v>
      </c>
      <c r="Q1572" s="6" t="s">
        <v>3356</v>
      </c>
      <c r="R1572" s="6" t="s">
        <v>3357</v>
      </c>
      <c r="S1572" s="6">
        <v>1040</v>
      </c>
      <c r="T1572" s="6" t="s">
        <v>37</v>
      </c>
      <c r="U1572" s="6" t="s">
        <v>38</v>
      </c>
      <c r="V1572" s="6" t="s">
        <v>39</v>
      </c>
      <c r="W1572" s="7">
        <v>70000000</v>
      </c>
      <c r="X1572" s="6">
        <v>2006</v>
      </c>
      <c r="Y1572" s="6">
        <v>579</v>
      </c>
      <c r="Z1572" s="6">
        <v>5.6</v>
      </c>
      <c r="AA1572" s="6">
        <v>1.85</v>
      </c>
      <c r="AB1572" s="6">
        <v>0</v>
      </c>
      <c r="AC1572" s="7">
        <f>Table13[[#This Row],[gross]]-Table13[[#This Row],[budget]]</f>
        <v>-27727253</v>
      </c>
    </row>
    <row r="1573" spans="1:29" ht="12.75">
      <c r="A1573" s="6" t="s">
        <v>28</v>
      </c>
      <c r="B1573" s="6" t="s">
        <v>18136</v>
      </c>
      <c r="C1573" s="6">
        <v>130</v>
      </c>
      <c r="D1573" s="6">
        <v>118</v>
      </c>
      <c r="E1573" s="6">
        <v>7</v>
      </c>
      <c r="F1573" s="6">
        <v>339</v>
      </c>
      <c r="G1573" s="6" t="s">
        <v>1136</v>
      </c>
      <c r="H1573" s="6">
        <v>968</v>
      </c>
      <c r="I1573" s="7">
        <v>1705139</v>
      </c>
      <c r="J1573" s="6" t="s">
        <v>2664</v>
      </c>
      <c r="K1573" s="6" t="s">
        <v>8881</v>
      </c>
      <c r="L1573" s="6" t="s">
        <v>18137</v>
      </c>
      <c r="M1573" s="6">
        <v>4695</v>
      </c>
      <c r="N1573" s="6">
        <v>2545</v>
      </c>
      <c r="O1573" s="6" t="s">
        <v>18138</v>
      </c>
      <c r="P1573" s="6">
        <v>0</v>
      </c>
      <c r="Q1573" s="6" t="s">
        <v>18139</v>
      </c>
      <c r="R1573" s="6" t="s">
        <v>18140</v>
      </c>
      <c r="S1573" s="6">
        <v>69</v>
      </c>
      <c r="T1573" s="6" t="s">
        <v>37</v>
      </c>
      <c r="U1573" s="6" t="s">
        <v>38</v>
      </c>
      <c r="V1573" s="6" t="s">
        <v>585</v>
      </c>
      <c r="W1573" s="7">
        <v>4700000</v>
      </c>
      <c r="X1573" s="6">
        <v>1988</v>
      </c>
      <c r="Y1573" s="6">
        <v>733</v>
      </c>
      <c r="Z1573" s="6">
        <v>6.7</v>
      </c>
      <c r="AA1573" s="6">
        <v>1.85</v>
      </c>
      <c r="AB1573" s="6">
        <v>0</v>
      </c>
      <c r="AC1573" s="7">
        <f>Table13[[#This Row],[gross]]-Table13[[#This Row],[budget]]</f>
        <v>-2994861</v>
      </c>
    </row>
    <row r="1574" spans="1:29" ht="12.75">
      <c r="A1574" s="6" t="s">
        <v>28</v>
      </c>
      <c r="B1574" s="6" t="s">
        <v>14340</v>
      </c>
      <c r="C1574" s="6">
        <v>202</v>
      </c>
      <c r="D1574" s="6">
        <v>112</v>
      </c>
      <c r="E1574" s="6">
        <v>0</v>
      </c>
      <c r="F1574" s="6">
        <v>38</v>
      </c>
      <c r="G1574" s="6" t="s">
        <v>18301</v>
      </c>
      <c r="H1574" s="6">
        <v>717</v>
      </c>
      <c r="I1574" s="7">
        <v>211667</v>
      </c>
      <c r="J1574" s="6" t="s">
        <v>1935</v>
      </c>
      <c r="K1574" s="6" t="s">
        <v>13998</v>
      </c>
      <c r="L1574" s="6" t="s">
        <v>18302</v>
      </c>
      <c r="M1574" s="6">
        <v>53508</v>
      </c>
      <c r="N1574" s="6">
        <v>907</v>
      </c>
      <c r="O1574" s="6" t="s">
        <v>18303</v>
      </c>
      <c r="P1574" s="6">
        <v>0</v>
      </c>
      <c r="Q1574" s="6" t="s">
        <v>18304</v>
      </c>
      <c r="R1574" s="6" t="s">
        <v>18305</v>
      </c>
      <c r="S1574" s="6">
        <v>131</v>
      </c>
      <c r="T1574" s="6" t="s">
        <v>12700</v>
      </c>
      <c r="U1574" s="6" t="s">
        <v>5694</v>
      </c>
      <c r="V1574" s="6" t="s">
        <v>585</v>
      </c>
      <c r="W1574" s="7">
        <v>4200000000</v>
      </c>
      <c r="X1574" s="6">
        <v>2005</v>
      </c>
      <c r="Y1574" s="6">
        <v>126</v>
      </c>
      <c r="Z1574" s="6">
        <v>7.7</v>
      </c>
      <c r="AA1574" s="6">
        <v>2.35</v>
      </c>
      <c r="AB1574" s="6">
        <v>4000</v>
      </c>
      <c r="AC1574" s="7">
        <f>Table13[[#This Row],[gross]]-Table13[[#This Row],[budget]]</f>
        <v>-4199788333</v>
      </c>
    </row>
    <row r="1575" spans="1:29" ht="12.75">
      <c r="A1575" s="6" t="s">
        <v>28</v>
      </c>
      <c r="B1575" s="6" t="s">
        <v>7064</v>
      </c>
      <c r="C1575" s="6">
        <v>152</v>
      </c>
      <c r="D1575" s="6">
        <v>82</v>
      </c>
      <c r="E1575" s="6">
        <v>49</v>
      </c>
      <c r="F1575" s="6">
        <v>429</v>
      </c>
      <c r="G1575" s="6" t="s">
        <v>3177</v>
      </c>
      <c r="H1575" s="6">
        <v>1000</v>
      </c>
      <c r="I1575" s="7">
        <v>31768374</v>
      </c>
      <c r="J1575" s="6" t="s">
        <v>8536</v>
      </c>
      <c r="K1575" s="6" t="s">
        <v>430</v>
      </c>
      <c r="L1575" s="6" t="s">
        <v>9121</v>
      </c>
      <c r="M1575" s="6">
        <v>42761</v>
      </c>
      <c r="N1575" s="6">
        <v>3313</v>
      </c>
      <c r="O1575" s="6" t="s">
        <v>9122</v>
      </c>
      <c r="P1575" s="6">
        <v>0</v>
      </c>
      <c r="Q1575" s="6" t="s">
        <v>9123</v>
      </c>
      <c r="R1575" s="6" t="s">
        <v>9124</v>
      </c>
      <c r="S1575" s="6">
        <v>366</v>
      </c>
      <c r="T1575" s="6" t="s">
        <v>37</v>
      </c>
      <c r="U1575" s="6" t="s">
        <v>38</v>
      </c>
      <c r="V1575" s="6" t="s">
        <v>585</v>
      </c>
      <c r="W1575" s="7">
        <v>27000000</v>
      </c>
      <c r="X1575" s="6">
        <v>1999</v>
      </c>
      <c r="Y1575" s="6">
        <v>888</v>
      </c>
      <c r="Z1575" s="6">
        <v>5.6</v>
      </c>
      <c r="AA1575" s="6">
        <v>2.35</v>
      </c>
      <c r="AB1575" s="6">
        <v>2000</v>
      </c>
      <c r="AC1575" s="7">
        <f>Table13[[#This Row],[gross]]-Table13[[#This Row],[budget]]</f>
        <v>4768374</v>
      </c>
    </row>
    <row r="1576" spans="1:29" ht="12.75">
      <c r="A1576" s="6" t="s">
        <v>28</v>
      </c>
      <c r="B1576" s="6" t="s">
        <v>10122</v>
      </c>
      <c r="C1576" s="6">
        <v>165</v>
      </c>
      <c r="D1576" s="6">
        <v>110</v>
      </c>
      <c r="E1576" s="6">
        <v>119</v>
      </c>
      <c r="F1576" s="6">
        <v>332</v>
      </c>
      <c r="G1576" s="6" t="s">
        <v>6662</v>
      </c>
      <c r="H1576" s="6">
        <v>1000</v>
      </c>
      <c r="I1576" s="7">
        <v>39263506</v>
      </c>
      <c r="J1576" s="6" t="s">
        <v>2125</v>
      </c>
      <c r="K1576" s="6" t="s">
        <v>3714</v>
      </c>
      <c r="L1576" s="6" t="s">
        <v>10816</v>
      </c>
      <c r="M1576" s="6">
        <v>40469</v>
      </c>
      <c r="N1576" s="6">
        <v>2382</v>
      </c>
      <c r="O1576" s="6" t="s">
        <v>9265</v>
      </c>
      <c r="P1576" s="6">
        <v>1</v>
      </c>
      <c r="Q1576" s="6" t="s">
        <v>10817</v>
      </c>
      <c r="R1576" s="6" t="s">
        <v>10818</v>
      </c>
      <c r="S1576" s="6">
        <v>135</v>
      </c>
      <c r="T1576" s="6" t="s">
        <v>37</v>
      </c>
      <c r="U1576" s="6" t="s">
        <v>38</v>
      </c>
      <c r="V1576" s="6" t="s">
        <v>39</v>
      </c>
      <c r="W1576" s="7">
        <v>22000000</v>
      </c>
      <c r="X1576" s="6">
        <v>2008</v>
      </c>
      <c r="Y1576" s="6">
        <v>931</v>
      </c>
      <c r="Z1576" s="6">
        <v>6.1</v>
      </c>
      <c r="AA1576" s="6">
        <v>2.35</v>
      </c>
      <c r="AB1576" s="6">
        <v>0</v>
      </c>
      <c r="AC1576" s="7">
        <f>Table13[[#This Row],[gross]]-Table13[[#This Row],[budget]]</f>
        <v>17263506</v>
      </c>
    </row>
    <row r="1577" spans="1:29" ht="12.75">
      <c r="A1577" s="6" t="s">
        <v>747</v>
      </c>
      <c r="B1577" s="6" t="s">
        <v>2495</v>
      </c>
      <c r="C1577" s="6">
        <v>252</v>
      </c>
      <c r="D1577" s="6">
        <v>97</v>
      </c>
      <c r="E1577" s="6">
        <v>0</v>
      </c>
      <c r="F1577" s="6">
        <v>233</v>
      </c>
      <c r="G1577" s="6" t="s">
        <v>4500</v>
      </c>
      <c r="H1577" s="6">
        <v>654</v>
      </c>
      <c r="I1577" s="7">
        <v>20433940</v>
      </c>
      <c r="J1577" s="6" t="s">
        <v>6403</v>
      </c>
      <c r="K1577" s="6" t="s">
        <v>8230</v>
      </c>
      <c r="L1577" s="6" t="s">
        <v>11698</v>
      </c>
      <c r="M1577" s="6">
        <v>78883</v>
      </c>
      <c r="N1577" s="6">
        <v>1876</v>
      </c>
      <c r="O1577" s="6" t="s">
        <v>11699</v>
      </c>
      <c r="P1577" s="6">
        <v>8</v>
      </c>
      <c r="Q1577" s="6" t="s">
        <v>11700</v>
      </c>
      <c r="R1577" s="6" t="s">
        <v>11701</v>
      </c>
      <c r="S1577" s="6">
        <v>662</v>
      </c>
      <c r="T1577" s="6" t="s">
        <v>37</v>
      </c>
      <c r="U1577" s="6" t="s">
        <v>268</v>
      </c>
      <c r="V1577" s="6" t="s">
        <v>585</v>
      </c>
      <c r="W1577" s="7">
        <v>15000000</v>
      </c>
      <c r="X1577" s="6">
        <v>2005</v>
      </c>
      <c r="Y1577" s="6">
        <v>529</v>
      </c>
      <c r="Z1577" s="6">
        <v>6.2</v>
      </c>
      <c r="AA1577" s="6">
        <v>2.35</v>
      </c>
      <c r="AB1577" s="6">
        <v>0</v>
      </c>
      <c r="AC1577" s="7">
        <f>Table13[[#This Row],[gross]]-Table13[[#This Row],[budget]]</f>
        <v>5433940</v>
      </c>
    </row>
    <row r="1578" spans="1:29" ht="12.75">
      <c r="A1578" s="6" t="s">
        <v>28</v>
      </c>
      <c r="B1578" s="6" t="s">
        <v>1873</v>
      </c>
      <c r="C1578" s="6">
        <v>167</v>
      </c>
      <c r="D1578" s="6">
        <v>102</v>
      </c>
      <c r="E1578" s="6">
        <v>52</v>
      </c>
      <c r="F1578" s="6">
        <v>526</v>
      </c>
      <c r="G1578" s="6" t="s">
        <v>1874</v>
      </c>
      <c r="H1578" s="6">
        <v>8000</v>
      </c>
      <c r="I1578" s="7">
        <v>49392095</v>
      </c>
      <c r="J1578" s="6" t="s">
        <v>1875</v>
      </c>
      <c r="K1578" s="6" t="s">
        <v>1249</v>
      </c>
      <c r="L1578" s="6" t="s">
        <v>1876</v>
      </c>
      <c r="M1578" s="6">
        <v>52029</v>
      </c>
      <c r="N1578" s="6">
        <v>10552</v>
      </c>
      <c r="O1578" s="6" t="s">
        <v>1877</v>
      </c>
      <c r="P1578" s="6">
        <v>1</v>
      </c>
      <c r="Q1578" s="6" t="s">
        <v>1878</v>
      </c>
      <c r="R1578" s="6" t="s">
        <v>1879</v>
      </c>
      <c r="S1578" s="6">
        <v>224</v>
      </c>
      <c r="T1578" s="6" t="s">
        <v>37</v>
      </c>
      <c r="U1578" s="6" t="s">
        <v>38</v>
      </c>
      <c r="V1578" s="6" t="s">
        <v>39</v>
      </c>
      <c r="W1578" s="7">
        <v>100000000</v>
      </c>
      <c r="X1578" s="6">
        <v>2009</v>
      </c>
      <c r="Y1578" s="6">
        <v>735</v>
      </c>
      <c r="Z1578" s="6">
        <v>5.4</v>
      </c>
      <c r="AA1578" s="6">
        <v>1.85</v>
      </c>
      <c r="AB1578" s="6">
        <v>0</v>
      </c>
      <c r="AC1578" s="7">
        <f>Table13[[#This Row],[gross]]-Table13[[#This Row],[budget]]</f>
        <v>-50607905</v>
      </c>
    </row>
    <row r="1579" spans="1:29" ht="12.75">
      <c r="A1579" s="6" t="s">
        <v>28</v>
      </c>
      <c r="B1579" s="6" t="s">
        <v>1605</v>
      </c>
      <c r="C1579" s="6">
        <v>157</v>
      </c>
      <c r="D1579" s="6">
        <v>117</v>
      </c>
      <c r="E1579" s="6">
        <v>101</v>
      </c>
      <c r="F1579" s="6">
        <v>3000</v>
      </c>
      <c r="G1579" s="6" t="s">
        <v>565</v>
      </c>
      <c r="H1579" s="6">
        <v>18000</v>
      </c>
      <c r="I1579" s="7">
        <v>65653758</v>
      </c>
      <c r="J1579" s="6" t="s">
        <v>42</v>
      </c>
      <c r="K1579" s="6" t="s">
        <v>641</v>
      </c>
      <c r="L1579" s="6" t="s">
        <v>2227</v>
      </c>
      <c r="M1579" s="6">
        <v>102747</v>
      </c>
      <c r="N1579" s="6">
        <v>33154</v>
      </c>
      <c r="O1579" s="6" t="s">
        <v>656</v>
      </c>
      <c r="P1579" s="6">
        <v>1</v>
      </c>
      <c r="Q1579" s="6" t="s">
        <v>2228</v>
      </c>
      <c r="R1579" s="6" t="s">
        <v>2229</v>
      </c>
      <c r="S1579" s="6">
        <v>316</v>
      </c>
      <c r="T1579" s="6" t="s">
        <v>37</v>
      </c>
      <c r="U1579" s="6" t="s">
        <v>38</v>
      </c>
      <c r="V1579" s="6" t="s">
        <v>39</v>
      </c>
      <c r="W1579" s="7">
        <v>95000000</v>
      </c>
      <c r="X1579" s="6">
        <v>2003</v>
      </c>
      <c r="Y1579" s="6">
        <v>11000</v>
      </c>
      <c r="Z1579" s="6">
        <v>5.5</v>
      </c>
      <c r="AA1579" s="6">
        <v>2.35</v>
      </c>
      <c r="AB1579" s="6">
        <v>0</v>
      </c>
      <c r="AC1579" s="7">
        <f>Table13[[#This Row],[gross]]-Table13[[#This Row],[budget]]</f>
        <v>-29346242</v>
      </c>
    </row>
    <row r="1580" spans="1:29" ht="12.75">
      <c r="A1580" s="6" t="s">
        <v>28</v>
      </c>
      <c r="B1580" s="6" t="s">
        <v>1783</v>
      </c>
      <c r="C1580" s="6">
        <v>199</v>
      </c>
      <c r="D1580" s="6">
        <v>100</v>
      </c>
      <c r="E1580" s="6">
        <v>165</v>
      </c>
      <c r="F1580" s="6">
        <v>240</v>
      </c>
      <c r="G1580" s="6" t="s">
        <v>525</v>
      </c>
      <c r="H1580" s="6">
        <v>11000</v>
      </c>
      <c r="I1580" s="7">
        <v>131144183</v>
      </c>
      <c r="J1580" s="6" t="s">
        <v>1930</v>
      </c>
      <c r="K1580" s="6" t="s">
        <v>565</v>
      </c>
      <c r="L1580" s="6" t="s">
        <v>2022</v>
      </c>
      <c r="M1580" s="6">
        <v>157016</v>
      </c>
      <c r="N1580" s="6">
        <v>12150</v>
      </c>
      <c r="O1580" s="6" t="s">
        <v>2023</v>
      </c>
      <c r="P1580" s="6">
        <v>1</v>
      </c>
      <c r="Q1580" s="6" t="s">
        <v>2024</v>
      </c>
      <c r="R1580" s="6" t="s">
        <v>2025</v>
      </c>
      <c r="S1580" s="6">
        <v>824</v>
      </c>
      <c r="T1580" s="6" t="s">
        <v>37</v>
      </c>
      <c r="U1580" s="6" t="s">
        <v>38</v>
      </c>
      <c r="V1580" s="6" t="s">
        <v>39</v>
      </c>
      <c r="W1580" s="7">
        <v>115000000</v>
      </c>
      <c r="X1580" s="6">
        <v>2001</v>
      </c>
      <c r="Y1580" s="6">
        <v>509</v>
      </c>
      <c r="Z1580" s="6">
        <v>5.7</v>
      </c>
      <c r="AA1580" s="6">
        <v>2.35</v>
      </c>
      <c r="AB1580" s="6">
        <v>0</v>
      </c>
      <c r="AC1580" s="7">
        <f>Table13[[#This Row],[gross]]-Table13[[#This Row],[budget]]</f>
        <v>16144183</v>
      </c>
    </row>
    <row r="1581" spans="1:29" ht="12.75">
      <c r="A1581" s="6" t="s">
        <v>28</v>
      </c>
      <c r="B1581" s="6" t="s">
        <v>322</v>
      </c>
      <c r="C1581" s="6">
        <v>218</v>
      </c>
      <c r="D1581" s="6">
        <v>98</v>
      </c>
      <c r="E1581" s="6">
        <v>15000</v>
      </c>
      <c r="F1581" s="6">
        <v>392</v>
      </c>
      <c r="G1581" s="6" t="s">
        <v>4496</v>
      </c>
      <c r="H1581" s="6">
        <v>15000</v>
      </c>
      <c r="I1581" s="7">
        <v>35565975</v>
      </c>
      <c r="J1581" s="6" t="s">
        <v>1415</v>
      </c>
      <c r="K1581" s="6" t="s">
        <v>322</v>
      </c>
      <c r="L1581" s="6" t="s">
        <v>8414</v>
      </c>
      <c r="M1581" s="6">
        <v>49205</v>
      </c>
      <c r="N1581" s="6">
        <v>16827</v>
      </c>
      <c r="O1581" s="6" t="s">
        <v>6177</v>
      </c>
      <c r="P1581" s="6">
        <v>0</v>
      </c>
      <c r="Q1581" s="6" t="s">
        <v>8415</v>
      </c>
      <c r="R1581" s="6" t="s">
        <v>8416</v>
      </c>
      <c r="S1581" s="6">
        <v>184</v>
      </c>
      <c r="T1581" s="6" t="s">
        <v>37</v>
      </c>
      <c r="U1581" s="6" t="s">
        <v>38</v>
      </c>
      <c r="V1581" s="6" t="s">
        <v>39</v>
      </c>
      <c r="W1581" s="7">
        <v>30000000</v>
      </c>
      <c r="X1581" s="6">
        <v>2011</v>
      </c>
      <c r="Y1581" s="6">
        <v>839</v>
      </c>
      <c r="Z1581" s="6">
        <v>6.1</v>
      </c>
      <c r="AA1581" s="6">
        <v>2.35</v>
      </c>
      <c r="AB1581" s="6">
        <v>0</v>
      </c>
      <c r="AC1581" s="7">
        <f>Table13[[#This Row],[gross]]-Table13[[#This Row],[budget]]</f>
        <v>5565975</v>
      </c>
    </row>
    <row r="1582" spans="1:29" ht="12.75">
      <c r="A1582" s="6" t="s">
        <v>28</v>
      </c>
      <c r="B1582" s="6" t="s">
        <v>12240</v>
      </c>
      <c r="C1582" s="6">
        <v>37</v>
      </c>
      <c r="D1582" s="6">
        <v>89</v>
      </c>
      <c r="E1582" s="6">
        <v>0</v>
      </c>
      <c r="F1582" s="6">
        <v>323</v>
      </c>
      <c r="G1582" s="6" t="s">
        <v>9518</v>
      </c>
      <c r="H1582" s="6">
        <v>690</v>
      </c>
      <c r="I1582" s="7">
        <v>15655665</v>
      </c>
      <c r="J1582" s="6" t="s">
        <v>1681</v>
      </c>
      <c r="K1582" s="6" t="s">
        <v>6256</v>
      </c>
      <c r="L1582" s="6" t="s">
        <v>12241</v>
      </c>
      <c r="M1582" s="6">
        <v>9104</v>
      </c>
      <c r="N1582" s="6">
        <v>2135</v>
      </c>
      <c r="O1582" s="6" t="s">
        <v>12242</v>
      </c>
      <c r="P1582" s="6">
        <v>2</v>
      </c>
      <c r="Q1582" s="6" t="s">
        <v>12243</v>
      </c>
      <c r="R1582" s="6" t="s">
        <v>12244</v>
      </c>
      <c r="S1582" s="6">
        <v>112</v>
      </c>
      <c r="T1582" s="6" t="s">
        <v>37</v>
      </c>
      <c r="U1582" s="6" t="s">
        <v>38</v>
      </c>
      <c r="V1582" s="6" t="s">
        <v>39</v>
      </c>
      <c r="W1582" s="7">
        <v>4000000</v>
      </c>
      <c r="X1582" s="6">
        <v>2006</v>
      </c>
      <c r="Y1582" s="6">
        <v>400</v>
      </c>
      <c r="Z1582" s="6">
        <v>3.1</v>
      </c>
      <c r="AA1582" s="6">
        <v>1.33</v>
      </c>
      <c r="AB1582" s="6">
        <v>110</v>
      </c>
      <c r="AC1582" s="7">
        <f>Table13[[#This Row],[gross]]-Table13[[#This Row],[budget]]</f>
        <v>11655665</v>
      </c>
    </row>
    <row r="1583" spans="1:29" ht="12.75">
      <c r="A1583" s="6" t="s">
        <v>28</v>
      </c>
      <c r="B1583" s="6" t="s">
        <v>3585</v>
      </c>
      <c r="C1583" s="6">
        <v>226</v>
      </c>
      <c r="D1583" s="6">
        <v>106</v>
      </c>
      <c r="E1583" s="6">
        <v>44</v>
      </c>
      <c r="F1583" s="6">
        <v>552</v>
      </c>
      <c r="G1583" s="6" t="s">
        <v>871</v>
      </c>
      <c r="H1583" s="6">
        <v>33000</v>
      </c>
      <c r="I1583" s="7">
        <v>5949693</v>
      </c>
      <c r="J1583" s="6" t="s">
        <v>1415</v>
      </c>
      <c r="K1583" s="6" t="s">
        <v>4213</v>
      </c>
      <c r="L1583" s="6" t="s">
        <v>13956</v>
      </c>
      <c r="M1583" s="6">
        <v>114762</v>
      </c>
      <c r="N1583" s="6">
        <v>34351</v>
      </c>
      <c r="O1583" s="6" t="s">
        <v>11753</v>
      </c>
      <c r="P1583" s="6">
        <v>1</v>
      </c>
      <c r="Q1583" s="6" t="s">
        <v>13957</v>
      </c>
      <c r="R1583" s="6" t="s">
        <v>13958</v>
      </c>
      <c r="S1583" s="6">
        <v>299</v>
      </c>
      <c r="T1583" s="6" t="s">
        <v>37</v>
      </c>
      <c r="U1583" s="6" t="s">
        <v>38</v>
      </c>
      <c r="V1583" s="6" t="s">
        <v>39</v>
      </c>
      <c r="W1583" s="7">
        <v>12000000</v>
      </c>
      <c r="X1583" s="6">
        <v>2007</v>
      </c>
      <c r="Y1583" s="6">
        <v>730</v>
      </c>
      <c r="Z1583" s="6">
        <v>7.4</v>
      </c>
      <c r="AA1583" s="6">
        <v>1.85</v>
      </c>
      <c r="AB1583" s="6">
        <v>19000</v>
      </c>
      <c r="AC1583" s="7">
        <f>Table13[[#This Row],[gross]]-Table13[[#This Row],[budget]]</f>
        <v>-6050307</v>
      </c>
    </row>
    <row r="1584" spans="1:29" ht="12.75">
      <c r="A1584" s="6" t="s">
        <v>28</v>
      </c>
      <c r="B1584" s="6" t="s">
        <v>1311</v>
      </c>
      <c r="C1584" s="6">
        <v>80</v>
      </c>
      <c r="D1584" s="6">
        <v>130</v>
      </c>
      <c r="E1584" s="6">
        <v>323</v>
      </c>
      <c r="F1584" s="6">
        <v>330</v>
      </c>
      <c r="G1584" s="6" t="s">
        <v>2406</v>
      </c>
      <c r="H1584" s="6">
        <v>670</v>
      </c>
      <c r="I1584" s="7">
        <v>50016394</v>
      </c>
      <c r="J1584" s="6" t="s">
        <v>2407</v>
      </c>
      <c r="K1584" s="6" t="s">
        <v>2408</v>
      </c>
      <c r="L1584" s="6" t="s">
        <v>2409</v>
      </c>
      <c r="M1584" s="6">
        <v>106528</v>
      </c>
      <c r="N1584" s="6">
        <v>2407</v>
      </c>
      <c r="O1584" s="6" t="s">
        <v>2045</v>
      </c>
      <c r="P1584" s="6">
        <v>1</v>
      </c>
      <c r="Q1584" s="6" t="s">
        <v>2410</v>
      </c>
      <c r="R1584" s="6" t="s">
        <v>2411</v>
      </c>
      <c r="S1584" s="6">
        <v>257</v>
      </c>
      <c r="T1584" s="6" t="s">
        <v>37</v>
      </c>
      <c r="U1584" s="6" t="s">
        <v>38</v>
      </c>
      <c r="V1584" s="6" t="s">
        <v>39</v>
      </c>
      <c r="W1584" s="7">
        <v>70000000</v>
      </c>
      <c r="X1584" s="6">
        <v>1993</v>
      </c>
      <c r="Y1584" s="6">
        <v>442</v>
      </c>
      <c r="Z1584" s="6">
        <v>6.2</v>
      </c>
      <c r="AA1584" s="6">
        <v>2.35</v>
      </c>
      <c r="AB1584" s="6">
        <v>0</v>
      </c>
      <c r="AC1584" s="7">
        <f>Table13[[#This Row],[gross]]-Table13[[#This Row],[budget]]</f>
        <v>-19983606</v>
      </c>
    </row>
    <row r="1585" spans="1:29" ht="12.75">
      <c r="A1585" s="6" t="s">
        <v>28</v>
      </c>
      <c r="B1585" s="6" t="s">
        <v>4619</v>
      </c>
      <c r="C1585" s="6">
        <v>99</v>
      </c>
      <c r="D1585" s="6">
        <v>112</v>
      </c>
      <c r="E1585" s="6">
        <v>61</v>
      </c>
      <c r="F1585" s="6">
        <v>501</v>
      </c>
      <c r="G1585" s="6" t="s">
        <v>3999</v>
      </c>
      <c r="H1585" s="6">
        <v>1000</v>
      </c>
      <c r="I1585" s="7">
        <v>38360195</v>
      </c>
      <c r="J1585" s="6" t="s">
        <v>5383</v>
      </c>
      <c r="K1585" s="6" t="s">
        <v>2119</v>
      </c>
      <c r="L1585" s="6" t="s">
        <v>5843</v>
      </c>
      <c r="M1585" s="6">
        <v>21215</v>
      </c>
      <c r="N1585" s="6">
        <v>3757</v>
      </c>
      <c r="O1585" s="6" t="s">
        <v>3964</v>
      </c>
      <c r="P1585" s="6">
        <v>1</v>
      </c>
      <c r="Q1585" s="6" t="s">
        <v>5844</v>
      </c>
      <c r="R1585" s="6" t="s">
        <v>5845</v>
      </c>
      <c r="S1585" s="6">
        <v>116</v>
      </c>
      <c r="T1585" s="6" t="s">
        <v>37</v>
      </c>
      <c r="U1585" s="6" t="s">
        <v>38</v>
      </c>
      <c r="V1585" s="6" t="s">
        <v>39</v>
      </c>
      <c r="W1585" s="7">
        <v>45000000</v>
      </c>
      <c r="X1585" s="6">
        <v>2006</v>
      </c>
      <c r="Y1585" s="6">
        <v>976</v>
      </c>
      <c r="Z1585" s="6">
        <v>6.4</v>
      </c>
      <c r="AA1585" s="6">
        <v>2.35</v>
      </c>
      <c r="AB1585" s="6">
        <v>0</v>
      </c>
      <c r="AC1585" s="7">
        <f>Table13[[#This Row],[gross]]-Table13[[#This Row],[budget]]</f>
        <v>-6639805</v>
      </c>
    </row>
    <row r="1586" spans="1:29" ht="12.75">
      <c r="A1586" s="6" t="s">
        <v>28</v>
      </c>
      <c r="B1586" s="6" t="s">
        <v>14305</v>
      </c>
      <c r="C1586" s="6">
        <v>61</v>
      </c>
      <c r="D1586" s="6">
        <v>109</v>
      </c>
      <c r="E1586" s="6">
        <v>40</v>
      </c>
      <c r="F1586" s="6">
        <v>794</v>
      </c>
      <c r="G1586" s="6" t="s">
        <v>390</v>
      </c>
      <c r="H1586" s="6">
        <v>5000</v>
      </c>
      <c r="I1586" s="7">
        <v>2326407</v>
      </c>
      <c r="J1586" s="6" t="s">
        <v>3409</v>
      </c>
      <c r="K1586" s="6" t="s">
        <v>2398</v>
      </c>
      <c r="L1586" s="6" t="s">
        <v>14306</v>
      </c>
      <c r="M1586" s="6">
        <v>5016</v>
      </c>
      <c r="N1586" s="6">
        <v>7166</v>
      </c>
      <c r="O1586" s="6" t="s">
        <v>13248</v>
      </c>
      <c r="P1586" s="6">
        <v>5</v>
      </c>
      <c r="Q1586" s="6" t="s">
        <v>14307</v>
      </c>
      <c r="R1586" s="6" t="s">
        <v>14308</v>
      </c>
      <c r="S1586" s="6">
        <v>99</v>
      </c>
      <c r="T1586" s="6" t="s">
        <v>37</v>
      </c>
      <c r="U1586" s="6" t="s">
        <v>56</v>
      </c>
      <c r="V1586" s="6" t="s">
        <v>585</v>
      </c>
      <c r="W1586" s="7">
        <v>12000000</v>
      </c>
      <c r="X1586" s="6">
        <v>2001</v>
      </c>
      <c r="Y1586" s="6">
        <v>1000</v>
      </c>
      <c r="Z1586" s="6">
        <v>7</v>
      </c>
      <c r="AA1586" s="6">
        <v>2.35</v>
      </c>
      <c r="AB1586" s="6">
        <v>305</v>
      </c>
      <c r="AC1586" s="7">
        <f>Table13[[#This Row],[gross]]-Table13[[#This Row],[budget]]</f>
        <v>-9673593</v>
      </c>
    </row>
    <row r="1587" spans="1:29" ht="12.75">
      <c r="A1587" s="6" t="s">
        <v>28</v>
      </c>
      <c r="B1587" s="6" t="s">
        <v>703</v>
      </c>
      <c r="C1587" s="6">
        <v>222</v>
      </c>
      <c r="D1587" s="6">
        <v>105</v>
      </c>
      <c r="E1587" s="6">
        <v>226</v>
      </c>
      <c r="F1587" s="6">
        <v>966</v>
      </c>
      <c r="G1587" s="6" t="s">
        <v>466</v>
      </c>
      <c r="H1587" s="6">
        <v>22000</v>
      </c>
      <c r="I1587" s="7">
        <v>63910583</v>
      </c>
      <c r="J1587" s="6" t="s">
        <v>1681</v>
      </c>
      <c r="K1587" s="6" t="s">
        <v>1746</v>
      </c>
      <c r="L1587" s="6" t="s">
        <v>8899</v>
      </c>
      <c r="M1587" s="6">
        <v>106755</v>
      </c>
      <c r="N1587" s="6">
        <v>35694</v>
      </c>
      <c r="O1587" s="6" t="s">
        <v>3897</v>
      </c>
      <c r="P1587" s="6">
        <v>2</v>
      </c>
      <c r="Q1587" s="6" t="s">
        <v>8900</v>
      </c>
      <c r="R1587" s="6" t="s">
        <v>8901</v>
      </c>
      <c r="S1587" s="6">
        <v>173</v>
      </c>
      <c r="T1587" s="6" t="s">
        <v>37</v>
      </c>
      <c r="U1587" s="6" t="s">
        <v>38</v>
      </c>
      <c r="V1587" s="6" t="s">
        <v>39</v>
      </c>
      <c r="W1587" s="7">
        <v>28000000</v>
      </c>
      <c r="X1587" s="6">
        <v>2013</v>
      </c>
      <c r="Y1587" s="6">
        <v>11000</v>
      </c>
      <c r="Z1587" s="6">
        <v>6.6</v>
      </c>
      <c r="AA1587" s="6">
        <v>2.35</v>
      </c>
      <c r="AB1587" s="6">
        <v>27000</v>
      </c>
      <c r="AC1587" s="7">
        <f>Table13[[#This Row],[gross]]-Table13[[#This Row],[budget]]</f>
        <v>35910583</v>
      </c>
    </row>
    <row r="1588" spans="1:29" ht="12.75">
      <c r="A1588" s="6" t="s">
        <v>28</v>
      </c>
      <c r="B1588" s="6" t="s">
        <v>22099</v>
      </c>
      <c r="C1588" s="6">
        <v>35</v>
      </c>
      <c r="D1588" s="6">
        <v>107</v>
      </c>
      <c r="E1588" s="6">
        <v>6</v>
      </c>
      <c r="F1588" s="6">
        <v>522</v>
      </c>
      <c r="G1588" s="6" t="s">
        <v>9253</v>
      </c>
      <c r="H1588" s="6">
        <v>23000</v>
      </c>
      <c r="I1588" s="7">
        <v>819939</v>
      </c>
      <c r="J1588" s="6" t="s">
        <v>1415</v>
      </c>
      <c r="K1588" s="6" t="s">
        <v>62</v>
      </c>
      <c r="L1588" s="6" t="s">
        <v>22100</v>
      </c>
      <c r="M1588" s="6">
        <v>14580</v>
      </c>
      <c r="N1588" s="6">
        <v>26017</v>
      </c>
      <c r="O1588" s="6" t="s">
        <v>5691</v>
      </c>
      <c r="P1588" s="6">
        <v>2</v>
      </c>
      <c r="Q1588" s="6" t="s">
        <v>22101</v>
      </c>
      <c r="R1588" s="6" t="s">
        <v>22102</v>
      </c>
      <c r="S1588" s="6">
        <v>252</v>
      </c>
      <c r="T1588" s="6" t="s">
        <v>37</v>
      </c>
      <c r="U1588" s="6" t="s">
        <v>38</v>
      </c>
      <c r="V1588" s="6" t="s">
        <v>585</v>
      </c>
      <c r="W1588" s="7">
        <v>850000</v>
      </c>
      <c r="X1588" s="6">
        <v>2003</v>
      </c>
      <c r="Y1588" s="6">
        <v>813</v>
      </c>
      <c r="Z1588" s="6">
        <v>7.2</v>
      </c>
      <c r="AA1588" s="6">
        <v>1.85</v>
      </c>
      <c r="AB1588" s="6">
        <v>0</v>
      </c>
      <c r="AC1588" s="7">
        <f>Table13[[#This Row],[gross]]-Table13[[#This Row],[budget]]</f>
        <v>-30061</v>
      </c>
    </row>
    <row r="1589" spans="1:29" ht="12.75">
      <c r="A1589" s="6" t="s">
        <v>28</v>
      </c>
      <c r="B1589" s="6" t="s">
        <v>17301</v>
      </c>
      <c r="C1589" s="6">
        <v>88</v>
      </c>
      <c r="D1589" s="6">
        <v>111</v>
      </c>
      <c r="E1589" s="6">
        <v>82</v>
      </c>
      <c r="F1589" s="6">
        <v>269</v>
      </c>
      <c r="G1589" s="6" t="s">
        <v>1630</v>
      </c>
      <c r="H1589" s="6">
        <v>809</v>
      </c>
      <c r="I1589" s="7">
        <v>3895664</v>
      </c>
      <c r="J1589" s="6" t="s">
        <v>2527</v>
      </c>
      <c r="K1589" s="6" t="s">
        <v>10522</v>
      </c>
      <c r="L1589" s="6" t="s">
        <v>17302</v>
      </c>
      <c r="M1589" s="6">
        <v>34383</v>
      </c>
      <c r="N1589" s="6">
        <v>1858</v>
      </c>
      <c r="O1589" s="6" t="s">
        <v>15149</v>
      </c>
      <c r="P1589" s="6">
        <v>0</v>
      </c>
      <c r="Q1589" s="6" t="s">
        <v>17303</v>
      </c>
      <c r="R1589" s="6" t="s">
        <v>17304</v>
      </c>
      <c r="S1589" s="6">
        <v>149</v>
      </c>
      <c r="T1589" s="6" t="s">
        <v>1464</v>
      </c>
      <c r="U1589" s="6" t="s">
        <v>1465</v>
      </c>
      <c r="V1589" s="6" t="s">
        <v>585</v>
      </c>
      <c r="W1589" s="7">
        <v>5300000</v>
      </c>
      <c r="X1589" s="6">
        <v>2002</v>
      </c>
      <c r="Y1589" s="6">
        <v>447</v>
      </c>
      <c r="Z1589" s="6">
        <v>7.3</v>
      </c>
      <c r="AA1589" s="6">
        <v>1.85</v>
      </c>
      <c r="AB1589" s="6">
        <v>0</v>
      </c>
      <c r="AC1589" s="7">
        <f>Table13[[#This Row],[gross]]-Table13[[#This Row],[budget]]</f>
        <v>-1404336</v>
      </c>
    </row>
    <row r="1590" spans="1:29" ht="12.75">
      <c r="A1590" s="6" t="s">
        <v>28</v>
      </c>
      <c r="B1590" s="6" t="s">
        <v>3088</v>
      </c>
      <c r="C1590" s="6">
        <v>216</v>
      </c>
      <c r="D1590" s="6">
        <v>118</v>
      </c>
      <c r="E1590" s="6">
        <v>473</v>
      </c>
      <c r="F1590" s="6">
        <v>963</v>
      </c>
      <c r="G1590" s="6" t="s">
        <v>2716</v>
      </c>
      <c r="H1590" s="6">
        <v>18000</v>
      </c>
      <c r="I1590" s="7">
        <v>73343413</v>
      </c>
      <c r="J1590" s="6" t="s">
        <v>2125</v>
      </c>
      <c r="K1590" s="6" t="s">
        <v>641</v>
      </c>
      <c r="L1590" s="6" t="s">
        <v>4900</v>
      </c>
      <c r="M1590" s="6">
        <v>217480</v>
      </c>
      <c r="N1590" s="6">
        <v>22517</v>
      </c>
      <c r="O1590" s="6" t="s">
        <v>3041</v>
      </c>
      <c r="P1590" s="6">
        <v>0</v>
      </c>
      <c r="Q1590" s="6" t="s">
        <v>4901</v>
      </c>
      <c r="R1590" s="6" t="s">
        <v>4902</v>
      </c>
      <c r="S1590" s="6">
        <v>429</v>
      </c>
      <c r="T1590" s="6" t="s">
        <v>37</v>
      </c>
      <c r="U1590" s="6" t="s">
        <v>38</v>
      </c>
      <c r="V1590" s="6" t="s">
        <v>585</v>
      </c>
      <c r="W1590" s="7">
        <v>50000000</v>
      </c>
      <c r="X1590" s="6">
        <v>2009</v>
      </c>
      <c r="Y1590" s="6">
        <v>1000</v>
      </c>
      <c r="Z1590" s="6">
        <v>7.4</v>
      </c>
      <c r="AA1590" s="6">
        <v>2.35</v>
      </c>
      <c r="AB1590" s="6">
        <v>21000</v>
      </c>
      <c r="AC1590" s="7">
        <f>Table13[[#This Row],[gross]]-Table13[[#This Row],[budget]]</f>
        <v>23343413</v>
      </c>
    </row>
    <row r="1591" spans="1:29" ht="12.75">
      <c r="A1591" s="6" t="s">
        <v>28</v>
      </c>
      <c r="B1591" s="6" t="s">
        <v>9065</v>
      </c>
      <c r="C1591" s="6">
        <v>181</v>
      </c>
      <c r="D1591" s="6">
        <v>227</v>
      </c>
      <c r="E1591" s="6">
        <v>767</v>
      </c>
      <c r="F1591" s="6">
        <v>87</v>
      </c>
      <c r="G1591" s="6" t="s">
        <v>5879</v>
      </c>
      <c r="H1591" s="6">
        <v>607</v>
      </c>
      <c r="I1591" s="7">
        <v>6000000</v>
      </c>
      <c r="J1591" s="6" t="s">
        <v>3430</v>
      </c>
      <c r="K1591" s="6" t="s">
        <v>12818</v>
      </c>
      <c r="L1591" s="6" t="s">
        <v>12819</v>
      </c>
      <c r="M1591" s="6">
        <v>192775</v>
      </c>
      <c r="N1591" s="6">
        <v>1076</v>
      </c>
      <c r="O1591" s="6" t="s">
        <v>10060</v>
      </c>
      <c r="P1591" s="6">
        <v>8</v>
      </c>
      <c r="Q1591" s="6" t="s">
        <v>12820</v>
      </c>
      <c r="R1591" s="6" t="s">
        <v>12821</v>
      </c>
      <c r="S1591" s="6">
        <v>559</v>
      </c>
      <c r="T1591" s="6" t="s">
        <v>37</v>
      </c>
      <c r="U1591" s="6" t="s">
        <v>56</v>
      </c>
      <c r="V1591" s="6" t="s">
        <v>95</v>
      </c>
      <c r="W1591" s="7">
        <v>15000000</v>
      </c>
      <c r="X1591" s="6">
        <v>1962</v>
      </c>
      <c r="Y1591" s="6">
        <v>202</v>
      </c>
      <c r="Z1591" s="6">
        <v>8.4</v>
      </c>
      <c r="AA1591" s="6">
        <v>2.2000000000000002</v>
      </c>
      <c r="AB1591" s="6">
        <v>11000</v>
      </c>
      <c r="AC1591" s="7">
        <f>Table13[[#This Row],[gross]]-Table13[[#This Row],[budget]]</f>
        <v>-9000000</v>
      </c>
    </row>
    <row r="1592" spans="1:29" ht="12.75">
      <c r="A1592" s="6" t="s">
        <v>28</v>
      </c>
      <c r="B1592" s="6" t="s">
        <v>5867</v>
      </c>
      <c r="C1592" s="6">
        <v>90</v>
      </c>
      <c r="D1592" s="6">
        <v>90</v>
      </c>
      <c r="E1592" s="6">
        <v>29</v>
      </c>
      <c r="F1592" s="6">
        <v>142</v>
      </c>
      <c r="G1592" s="6" t="s">
        <v>7982</v>
      </c>
      <c r="H1592" s="6">
        <v>638</v>
      </c>
      <c r="I1592" s="7">
        <v>17848322</v>
      </c>
      <c r="J1592" s="6" t="s">
        <v>1681</v>
      </c>
      <c r="K1592" s="6" t="s">
        <v>3223</v>
      </c>
      <c r="L1592" s="6" t="s">
        <v>7983</v>
      </c>
      <c r="M1592" s="6">
        <v>18771</v>
      </c>
      <c r="N1592" s="6">
        <v>961</v>
      </c>
      <c r="O1592" s="6" t="s">
        <v>7984</v>
      </c>
      <c r="P1592" s="6">
        <v>1</v>
      </c>
      <c r="Q1592" s="6" t="s">
        <v>7985</v>
      </c>
      <c r="R1592" s="6" t="s">
        <v>7986</v>
      </c>
      <c r="S1592" s="6">
        <v>102</v>
      </c>
      <c r="T1592" s="6" t="s">
        <v>37</v>
      </c>
      <c r="U1592" s="6" t="s">
        <v>7987</v>
      </c>
      <c r="V1592" s="6" t="s">
        <v>39</v>
      </c>
      <c r="W1592" s="7">
        <v>28000000</v>
      </c>
      <c r="X1592" s="6">
        <v>2004</v>
      </c>
      <c r="Y1592" s="6">
        <v>160</v>
      </c>
      <c r="Z1592" s="6">
        <v>5.9</v>
      </c>
      <c r="AA1592" s="6">
        <v>2.35</v>
      </c>
      <c r="AB1592" s="6">
        <v>702</v>
      </c>
      <c r="AC1592" s="7">
        <f>Table13[[#This Row],[gross]]-Table13[[#This Row],[budget]]</f>
        <v>-10151678</v>
      </c>
    </row>
    <row r="1593" spans="1:29" ht="12.75">
      <c r="A1593" s="6" t="s">
        <v>28</v>
      </c>
      <c r="B1593" s="6" t="s">
        <v>692</v>
      </c>
      <c r="C1593" s="6">
        <v>149</v>
      </c>
      <c r="D1593" s="6">
        <v>105</v>
      </c>
      <c r="E1593" s="6">
        <v>905</v>
      </c>
      <c r="F1593" s="6">
        <v>466</v>
      </c>
      <c r="G1593" s="6" t="s">
        <v>4725</v>
      </c>
      <c r="H1593" s="6">
        <v>27000</v>
      </c>
      <c r="I1593" s="7">
        <v>2338695</v>
      </c>
      <c r="J1593" s="6" t="s">
        <v>2125</v>
      </c>
      <c r="K1593" s="6" t="s">
        <v>60</v>
      </c>
      <c r="L1593" s="6" t="s">
        <v>16909</v>
      </c>
      <c r="M1593" s="6">
        <v>134070</v>
      </c>
      <c r="N1593" s="6">
        <v>29277</v>
      </c>
      <c r="O1593" s="6" t="s">
        <v>4394</v>
      </c>
      <c r="P1593" s="6">
        <v>1</v>
      </c>
      <c r="Q1593" s="6" t="s">
        <v>16910</v>
      </c>
      <c r="R1593" s="6" t="s">
        <v>16911</v>
      </c>
      <c r="S1593" s="6">
        <v>263</v>
      </c>
      <c r="T1593" s="6" t="s">
        <v>37</v>
      </c>
      <c r="U1593" s="6" t="s">
        <v>56</v>
      </c>
      <c r="V1593" s="6" t="s">
        <v>585</v>
      </c>
      <c r="W1593" s="7">
        <v>4000000</v>
      </c>
      <c r="X1593" s="6">
        <v>2004</v>
      </c>
      <c r="Y1593" s="6">
        <v>594</v>
      </c>
      <c r="Z1593" s="6">
        <v>7.4</v>
      </c>
      <c r="AA1593" s="6">
        <v>2.35</v>
      </c>
      <c r="AB1593" s="6">
        <v>0</v>
      </c>
      <c r="AC1593" s="7">
        <f>Table13[[#This Row],[gross]]-Table13[[#This Row],[budget]]</f>
        <v>-1661305</v>
      </c>
    </row>
    <row r="1594" spans="1:29" ht="12.75">
      <c r="A1594" s="6" t="s">
        <v>28</v>
      </c>
      <c r="B1594" s="6" t="s">
        <v>17445</v>
      </c>
      <c r="C1594" s="6">
        <v>205</v>
      </c>
      <c r="D1594" s="6">
        <v>93</v>
      </c>
      <c r="E1594" s="6">
        <v>592</v>
      </c>
      <c r="F1594" s="6">
        <v>36</v>
      </c>
      <c r="G1594" s="6" t="s">
        <v>17446</v>
      </c>
      <c r="H1594" s="6">
        <v>232</v>
      </c>
      <c r="I1594" s="7">
        <v>611709</v>
      </c>
      <c r="J1594" s="6" t="s">
        <v>2527</v>
      </c>
      <c r="K1594" s="6" t="s">
        <v>17447</v>
      </c>
      <c r="L1594" s="6" t="s">
        <v>17448</v>
      </c>
      <c r="M1594" s="6">
        <v>15267</v>
      </c>
      <c r="N1594" s="6">
        <v>391</v>
      </c>
      <c r="O1594" s="6" t="s">
        <v>17449</v>
      </c>
      <c r="P1594" s="6">
        <v>1</v>
      </c>
      <c r="Q1594" s="6" t="s">
        <v>17450</v>
      </c>
      <c r="R1594" s="6" t="s">
        <v>17451</v>
      </c>
      <c r="S1594" s="6">
        <v>41</v>
      </c>
      <c r="T1594" s="6" t="s">
        <v>1464</v>
      </c>
      <c r="U1594" s="6" t="s">
        <v>17452</v>
      </c>
      <c r="V1594" s="6" t="s">
        <v>4830</v>
      </c>
      <c r="W1594" s="7">
        <v>3850000</v>
      </c>
      <c r="X1594" s="6">
        <v>2011</v>
      </c>
      <c r="Y1594" s="6">
        <v>67</v>
      </c>
      <c r="Z1594" s="6">
        <v>7.2</v>
      </c>
      <c r="AA1594" s="6">
        <v>1.85</v>
      </c>
      <c r="AB1594" s="6">
        <v>0</v>
      </c>
      <c r="AC1594" s="7">
        <f>Table13[[#This Row],[gross]]-Table13[[#This Row],[budget]]</f>
        <v>-3238291</v>
      </c>
    </row>
    <row r="1595" spans="1:29" ht="12.75">
      <c r="A1595" s="6" t="s">
        <v>28</v>
      </c>
      <c r="B1595" s="6" t="s">
        <v>11653</v>
      </c>
      <c r="C1595" s="6">
        <v>134</v>
      </c>
      <c r="D1595" s="6">
        <v>100</v>
      </c>
      <c r="E1595" s="6">
        <v>14</v>
      </c>
      <c r="F1595" s="6">
        <v>356</v>
      </c>
      <c r="G1595" s="6" t="s">
        <v>9252</v>
      </c>
      <c r="H1595" s="6">
        <v>3000</v>
      </c>
      <c r="I1595" s="7">
        <v>12561</v>
      </c>
      <c r="J1595" s="6" t="s">
        <v>1681</v>
      </c>
      <c r="K1595" s="6" t="s">
        <v>1543</v>
      </c>
      <c r="L1595" s="6" t="s">
        <v>11654</v>
      </c>
      <c r="M1595" s="6">
        <v>71276</v>
      </c>
      <c r="N1595" s="6">
        <v>4094</v>
      </c>
      <c r="O1595" s="6" t="s">
        <v>11655</v>
      </c>
      <c r="P1595" s="6">
        <v>2</v>
      </c>
      <c r="Q1595" s="6" t="s">
        <v>11656</v>
      </c>
      <c r="R1595" s="6" t="s">
        <v>11657</v>
      </c>
      <c r="S1595" s="6">
        <v>181</v>
      </c>
      <c r="T1595" s="6" t="s">
        <v>37</v>
      </c>
      <c r="U1595" s="6" t="s">
        <v>38</v>
      </c>
      <c r="V1595" s="6" t="s">
        <v>95</v>
      </c>
      <c r="W1595" s="7">
        <v>19000000</v>
      </c>
      <c r="X1595" s="6">
        <v>2010</v>
      </c>
      <c r="Y1595" s="6">
        <v>547</v>
      </c>
      <c r="Z1595" s="6">
        <v>6.4</v>
      </c>
      <c r="AA1595" s="6">
        <v>2.35</v>
      </c>
      <c r="AB1595" s="6">
        <v>13000</v>
      </c>
      <c r="AC1595" s="7">
        <f>Table13[[#This Row],[gross]]-Table13[[#This Row],[budget]]</f>
        <v>-18987439</v>
      </c>
    </row>
    <row r="1596" spans="1:29" ht="12.75">
      <c r="A1596" s="6" t="s">
        <v>28</v>
      </c>
      <c r="B1596" s="6" t="s">
        <v>3401</v>
      </c>
      <c r="C1596" s="6">
        <v>186</v>
      </c>
      <c r="D1596" s="6">
        <v>114</v>
      </c>
      <c r="E1596" s="6">
        <v>0</v>
      </c>
      <c r="F1596" s="6">
        <v>110</v>
      </c>
      <c r="G1596" s="6" t="s">
        <v>4478</v>
      </c>
      <c r="H1596" s="6">
        <v>142</v>
      </c>
      <c r="I1596" s="7">
        <v>31199215</v>
      </c>
      <c r="J1596" s="6" t="s">
        <v>4479</v>
      </c>
      <c r="K1596" s="6" t="s">
        <v>4480</v>
      </c>
      <c r="L1596" s="6" t="s">
        <v>4481</v>
      </c>
      <c r="M1596" s="6">
        <v>27664</v>
      </c>
      <c r="N1596" s="6">
        <v>589</v>
      </c>
      <c r="O1596" s="6" t="s">
        <v>4482</v>
      </c>
      <c r="P1596" s="6">
        <v>8</v>
      </c>
      <c r="Q1596" s="6" t="s">
        <v>4483</v>
      </c>
      <c r="R1596" s="6" t="s">
        <v>4484</v>
      </c>
      <c r="S1596" s="6">
        <v>120</v>
      </c>
      <c r="T1596" s="6" t="s">
        <v>37</v>
      </c>
      <c r="U1596" s="6" t="s">
        <v>38</v>
      </c>
      <c r="V1596" s="6" t="s">
        <v>39</v>
      </c>
      <c r="W1596" s="7">
        <v>58000000</v>
      </c>
      <c r="X1596" s="6">
        <v>2008</v>
      </c>
      <c r="Y1596" s="6">
        <v>117</v>
      </c>
      <c r="Z1596" s="6">
        <v>6</v>
      </c>
      <c r="AA1596" s="6">
        <v>1.85</v>
      </c>
      <c r="AB1596" s="6">
        <v>472</v>
      </c>
      <c r="AC1596" s="7">
        <f>Table13[[#This Row],[gross]]-Table13[[#This Row],[budget]]</f>
        <v>-26800785</v>
      </c>
    </row>
    <row r="1597" spans="1:29" ht="12.75">
      <c r="A1597" s="6" t="s">
        <v>28</v>
      </c>
      <c r="B1597" s="6" t="s">
        <v>18459</v>
      </c>
      <c r="C1597" s="6">
        <v>123</v>
      </c>
      <c r="D1597" s="6">
        <v>111</v>
      </c>
      <c r="E1597" s="6">
        <v>81</v>
      </c>
      <c r="F1597" s="6">
        <v>687</v>
      </c>
      <c r="G1597" s="6" t="s">
        <v>5368</v>
      </c>
      <c r="H1597" s="6">
        <v>12000</v>
      </c>
      <c r="I1597" s="7">
        <v>31968347</v>
      </c>
      <c r="J1597" s="6" t="s">
        <v>214</v>
      </c>
      <c r="K1597" s="6" t="s">
        <v>705</v>
      </c>
      <c r="L1597" s="6" t="s">
        <v>18460</v>
      </c>
      <c r="M1597" s="6">
        <v>93894</v>
      </c>
      <c r="N1597" s="6">
        <v>14823</v>
      </c>
      <c r="O1597" s="6" t="s">
        <v>6216</v>
      </c>
      <c r="P1597" s="6">
        <v>0</v>
      </c>
      <c r="Q1597" s="6" t="s">
        <v>18461</v>
      </c>
      <c r="R1597" s="6" t="s">
        <v>18462</v>
      </c>
      <c r="S1597" s="6">
        <v>286</v>
      </c>
      <c r="T1597" s="6" t="s">
        <v>37</v>
      </c>
      <c r="U1597" s="6" t="s">
        <v>38</v>
      </c>
      <c r="V1597" s="6" t="s">
        <v>585</v>
      </c>
      <c r="W1597" s="7">
        <v>3600000</v>
      </c>
      <c r="X1597" s="6">
        <v>1995</v>
      </c>
      <c r="Y1597" s="6">
        <v>898</v>
      </c>
      <c r="Z1597" s="6">
        <v>7.6</v>
      </c>
      <c r="AA1597" s="6">
        <v>1.66</v>
      </c>
      <c r="AB1597" s="6">
        <v>0</v>
      </c>
      <c r="AC1597" s="7">
        <f>Table13[[#This Row],[gross]]-Table13[[#This Row],[budget]]</f>
        <v>28368347</v>
      </c>
    </row>
    <row r="1598" spans="1:29" ht="12.75">
      <c r="A1598" s="6" t="s">
        <v>28</v>
      </c>
      <c r="B1598" s="6" t="s">
        <v>7037</v>
      </c>
      <c r="C1598" s="6">
        <v>304</v>
      </c>
      <c r="D1598" s="6">
        <v>132</v>
      </c>
      <c r="E1598" s="6">
        <v>304</v>
      </c>
      <c r="F1598" s="6">
        <v>898</v>
      </c>
      <c r="G1598" s="6" t="s">
        <v>2038</v>
      </c>
      <c r="H1598" s="6">
        <v>15000</v>
      </c>
      <c r="I1598" s="7">
        <v>116631310</v>
      </c>
      <c r="J1598" s="6" t="s">
        <v>1544</v>
      </c>
      <c r="K1598" s="6" t="s">
        <v>5183</v>
      </c>
      <c r="L1598" s="6" t="s">
        <v>8118</v>
      </c>
      <c r="M1598" s="6">
        <v>87665</v>
      </c>
      <c r="N1598" s="6">
        <v>20035</v>
      </c>
      <c r="O1598" s="6" t="s">
        <v>2535</v>
      </c>
      <c r="P1598" s="6">
        <v>0</v>
      </c>
      <c r="Q1598" s="6" t="s">
        <v>8119</v>
      </c>
      <c r="R1598" s="6" t="s">
        <v>8120</v>
      </c>
      <c r="S1598" s="6">
        <v>323</v>
      </c>
      <c r="T1598" s="6" t="s">
        <v>37</v>
      </c>
      <c r="U1598" s="6" t="s">
        <v>38</v>
      </c>
      <c r="V1598" s="6" t="s">
        <v>39</v>
      </c>
      <c r="W1598" s="7">
        <v>30000000</v>
      </c>
      <c r="X1598" s="6">
        <v>2013</v>
      </c>
      <c r="Y1598" s="6">
        <v>1000</v>
      </c>
      <c r="Z1598" s="6">
        <v>7.2</v>
      </c>
      <c r="AA1598" s="6">
        <v>1.85</v>
      </c>
      <c r="AB1598" s="6">
        <v>41000</v>
      </c>
      <c r="AC1598" s="7">
        <f>Table13[[#This Row],[gross]]-Table13[[#This Row],[budget]]</f>
        <v>86631310</v>
      </c>
    </row>
    <row r="1599" spans="1:29" ht="12.75">
      <c r="A1599" s="6" t="s">
        <v>28</v>
      </c>
      <c r="B1599" s="6" t="s">
        <v>11748</v>
      </c>
      <c r="C1599" s="6">
        <v>169</v>
      </c>
      <c r="D1599" s="6">
        <v>110</v>
      </c>
      <c r="E1599" s="6">
        <v>179</v>
      </c>
      <c r="F1599" s="6">
        <v>734</v>
      </c>
      <c r="G1599" s="6" t="s">
        <v>3756</v>
      </c>
      <c r="H1599" s="6">
        <v>12000</v>
      </c>
      <c r="I1599" s="7">
        <v>13998282</v>
      </c>
      <c r="J1599" s="6" t="s">
        <v>11749</v>
      </c>
      <c r="K1599" s="6" t="s">
        <v>705</v>
      </c>
      <c r="L1599" s="6" t="s">
        <v>11750</v>
      </c>
      <c r="M1599" s="6">
        <v>24854</v>
      </c>
      <c r="N1599" s="6">
        <v>15044</v>
      </c>
      <c r="O1599" s="6" t="s">
        <v>7257</v>
      </c>
      <c r="P1599" s="6">
        <v>1</v>
      </c>
      <c r="Q1599" s="6" t="s">
        <v>11751</v>
      </c>
      <c r="R1599" s="6" t="s">
        <v>11752</v>
      </c>
      <c r="S1599" s="6">
        <v>374</v>
      </c>
      <c r="T1599" s="6" t="s">
        <v>37</v>
      </c>
      <c r="U1599" s="6" t="s">
        <v>38</v>
      </c>
      <c r="V1599" s="6" t="s">
        <v>39</v>
      </c>
      <c r="W1599" s="7">
        <v>16000000</v>
      </c>
      <c r="X1599" s="6">
        <v>2014</v>
      </c>
      <c r="Y1599" s="6">
        <v>1000</v>
      </c>
      <c r="Z1599" s="6">
        <v>3.1</v>
      </c>
      <c r="AA1599" s="6">
        <v>2.35</v>
      </c>
      <c r="AB1599" s="6">
        <v>31000</v>
      </c>
      <c r="AC1599" s="7">
        <f>Table13[[#This Row],[gross]]-Table13[[#This Row],[budget]]</f>
        <v>-2001718</v>
      </c>
    </row>
    <row r="1600" spans="1:29" ht="12.75">
      <c r="A1600" s="6" t="s">
        <v>28</v>
      </c>
      <c r="B1600" s="6" t="s">
        <v>2698</v>
      </c>
      <c r="C1600" s="6">
        <v>16</v>
      </c>
      <c r="D1600" s="6">
        <v>116</v>
      </c>
      <c r="E1600" s="6">
        <v>425</v>
      </c>
      <c r="F1600" s="6">
        <v>204</v>
      </c>
      <c r="G1600" s="6" t="s">
        <v>6477</v>
      </c>
      <c r="H1600" s="6">
        <v>954</v>
      </c>
      <c r="I1600" s="7">
        <v>49851591</v>
      </c>
      <c r="J1600" s="6" t="s">
        <v>4262</v>
      </c>
      <c r="K1600" s="6" t="s">
        <v>795</v>
      </c>
      <c r="L1600" s="6" t="s">
        <v>6478</v>
      </c>
      <c r="M1600" s="6">
        <v>7900</v>
      </c>
      <c r="N1600" s="6">
        <v>2179</v>
      </c>
      <c r="O1600" s="6" t="s">
        <v>6479</v>
      </c>
      <c r="P1600" s="6">
        <v>3</v>
      </c>
      <c r="Q1600" s="6" t="s">
        <v>6480</v>
      </c>
      <c r="R1600" s="6" t="s">
        <v>6481</v>
      </c>
      <c r="S1600" s="6">
        <v>34</v>
      </c>
      <c r="T1600" s="6" t="s">
        <v>37</v>
      </c>
      <c r="U1600" s="6" t="s">
        <v>38</v>
      </c>
      <c r="V1600" s="6" t="s">
        <v>95</v>
      </c>
      <c r="W1600" s="7">
        <v>40000000</v>
      </c>
      <c r="X1600" s="6">
        <v>1986</v>
      </c>
      <c r="Y1600" s="6">
        <v>568</v>
      </c>
      <c r="Z1600" s="6">
        <v>5.9</v>
      </c>
      <c r="AA1600" s="6">
        <v>2.35</v>
      </c>
      <c r="AB1600" s="6">
        <v>263</v>
      </c>
      <c r="AC1600" s="7">
        <f>Table13[[#This Row],[gross]]-Table13[[#This Row],[budget]]</f>
        <v>9851591</v>
      </c>
    </row>
    <row r="1601" spans="1:29" ht="12.75">
      <c r="A1601" s="6" t="s">
        <v>28</v>
      </c>
      <c r="B1601" s="6" t="s">
        <v>9470</v>
      </c>
      <c r="C1601" s="6">
        <v>133</v>
      </c>
      <c r="D1601" s="6">
        <v>95</v>
      </c>
      <c r="E1601" s="6">
        <v>0</v>
      </c>
      <c r="F1601" s="6">
        <v>643</v>
      </c>
      <c r="G1601" s="6" t="s">
        <v>2283</v>
      </c>
      <c r="H1601" s="6">
        <v>934</v>
      </c>
      <c r="I1601" s="7">
        <v>89808372</v>
      </c>
      <c r="J1601" s="6" t="s">
        <v>1671</v>
      </c>
      <c r="K1601" s="6" t="s">
        <v>5206</v>
      </c>
      <c r="L1601" s="6" t="s">
        <v>9471</v>
      </c>
      <c r="M1601" s="6">
        <v>46417</v>
      </c>
      <c r="N1601" s="6">
        <v>3500</v>
      </c>
      <c r="O1601" s="6" t="s">
        <v>9472</v>
      </c>
      <c r="P1601" s="6">
        <v>2</v>
      </c>
      <c r="Q1601" s="6" t="s">
        <v>9473</v>
      </c>
      <c r="R1601" s="6" t="s">
        <v>9474</v>
      </c>
      <c r="S1601" s="6">
        <v>297</v>
      </c>
      <c r="T1601" s="6" t="s">
        <v>37</v>
      </c>
      <c r="U1601" s="6" t="s">
        <v>38</v>
      </c>
      <c r="V1601" s="6" t="s">
        <v>39</v>
      </c>
      <c r="W1601" s="7">
        <v>45000000</v>
      </c>
      <c r="X1601" s="6">
        <v>2003</v>
      </c>
      <c r="Y1601" s="6">
        <v>655</v>
      </c>
      <c r="Z1601" s="6">
        <v>4.5999999999999996</v>
      </c>
      <c r="AA1601" s="6">
        <v>1.85</v>
      </c>
      <c r="AB1601" s="6">
        <v>660</v>
      </c>
      <c r="AC1601" s="7">
        <f>Table13[[#This Row],[gross]]-Table13[[#This Row],[budget]]</f>
        <v>44808372</v>
      </c>
    </row>
    <row r="1602" spans="1:29" ht="12.75">
      <c r="A1602" s="6" t="s">
        <v>28</v>
      </c>
      <c r="B1602" s="6" t="s">
        <v>3102</v>
      </c>
      <c r="C1602" s="6">
        <v>163</v>
      </c>
      <c r="D1602" s="6">
        <v>96</v>
      </c>
      <c r="E1602" s="6">
        <v>126</v>
      </c>
      <c r="F1602" s="6">
        <v>584</v>
      </c>
      <c r="G1602" s="6" t="s">
        <v>11732</v>
      </c>
      <c r="H1602" s="6">
        <v>2000</v>
      </c>
      <c r="I1602" s="7">
        <v>95001351</v>
      </c>
      <c r="J1602" s="6" t="s">
        <v>1681</v>
      </c>
      <c r="K1602" s="6" t="s">
        <v>2475</v>
      </c>
      <c r="L1602" s="6" t="s">
        <v>11733</v>
      </c>
      <c r="M1602" s="6">
        <v>131801</v>
      </c>
      <c r="N1602" s="6">
        <v>4380</v>
      </c>
      <c r="O1602" s="6" t="s">
        <v>11734</v>
      </c>
      <c r="P1602" s="6">
        <v>1</v>
      </c>
      <c r="Q1602" s="6" t="s">
        <v>11735</v>
      </c>
      <c r="R1602" s="6" t="s">
        <v>11736</v>
      </c>
      <c r="S1602" s="6">
        <v>548</v>
      </c>
      <c r="T1602" s="6" t="s">
        <v>37</v>
      </c>
      <c r="U1602" s="6" t="s">
        <v>38</v>
      </c>
      <c r="V1602" s="6" t="s">
        <v>39</v>
      </c>
      <c r="W1602" s="7">
        <v>18000000</v>
      </c>
      <c r="X1602" s="6">
        <v>2001</v>
      </c>
      <c r="Y1602" s="6">
        <v>788</v>
      </c>
      <c r="Z1602" s="6">
        <v>6.2</v>
      </c>
      <c r="AA1602" s="6">
        <v>2.35</v>
      </c>
      <c r="AB1602" s="6">
        <v>0</v>
      </c>
      <c r="AC1602" s="7">
        <f>Table13[[#This Row],[gross]]-Table13[[#This Row],[budget]]</f>
        <v>77001351</v>
      </c>
    </row>
    <row r="1603" spans="1:29" ht="12.75">
      <c r="A1603" s="6" t="s">
        <v>28</v>
      </c>
      <c r="B1603" s="6" t="s">
        <v>111</v>
      </c>
      <c r="C1603" s="6">
        <v>188</v>
      </c>
      <c r="D1603" s="6">
        <v>101</v>
      </c>
      <c r="E1603" s="6">
        <v>0</v>
      </c>
      <c r="F1603" s="6">
        <v>577</v>
      </c>
      <c r="G1603" s="6" t="s">
        <v>1048</v>
      </c>
      <c r="H1603" s="6">
        <v>2000</v>
      </c>
      <c r="I1603" s="7">
        <v>55673333</v>
      </c>
      <c r="J1603" s="6" t="s">
        <v>1853</v>
      </c>
      <c r="K1603" s="6" t="s">
        <v>1400</v>
      </c>
      <c r="L1603" s="6" t="s">
        <v>1854</v>
      </c>
      <c r="M1603" s="6">
        <v>65785</v>
      </c>
      <c r="N1603" s="6">
        <v>4286</v>
      </c>
      <c r="O1603" s="6" t="s">
        <v>1855</v>
      </c>
      <c r="P1603" s="6">
        <v>1</v>
      </c>
      <c r="Q1603" s="6" t="s">
        <v>1856</v>
      </c>
      <c r="R1603" s="6" t="s">
        <v>1857</v>
      </c>
      <c r="S1603" s="6">
        <v>160</v>
      </c>
      <c r="T1603" s="6" t="s">
        <v>37</v>
      </c>
      <c r="U1603" s="6" t="s">
        <v>38</v>
      </c>
      <c r="V1603" s="6" t="s">
        <v>95</v>
      </c>
      <c r="W1603" s="7">
        <v>80000000</v>
      </c>
      <c r="X1603" s="6">
        <v>2010</v>
      </c>
      <c r="Y1603" s="6">
        <v>653</v>
      </c>
      <c r="Z1603" s="6">
        <v>7</v>
      </c>
      <c r="AA1603" s="6">
        <v>2.35</v>
      </c>
      <c r="AB1603" s="6">
        <v>16000</v>
      </c>
      <c r="AC1603" s="7">
        <f>Table13[[#This Row],[gross]]-Table13[[#This Row],[budget]]</f>
        <v>-24326667</v>
      </c>
    </row>
    <row r="1604" spans="1:29" ht="12.75">
      <c r="A1604" s="6" t="s">
        <v>28</v>
      </c>
      <c r="B1604" s="6" t="s">
        <v>5081</v>
      </c>
      <c r="C1604" s="6">
        <v>260</v>
      </c>
      <c r="D1604" s="6">
        <v>132</v>
      </c>
      <c r="E1604" s="6">
        <v>241</v>
      </c>
      <c r="F1604" s="6">
        <v>151</v>
      </c>
      <c r="G1604" s="6" t="s">
        <v>1297</v>
      </c>
      <c r="H1604" s="6">
        <v>27000</v>
      </c>
      <c r="I1604" s="7">
        <v>1865774</v>
      </c>
      <c r="J1604" s="6" t="s">
        <v>9838</v>
      </c>
      <c r="K1604" s="6" t="s">
        <v>60</v>
      </c>
      <c r="L1604" s="6" t="s">
        <v>9839</v>
      </c>
      <c r="M1604" s="6">
        <v>87682</v>
      </c>
      <c r="N1604" s="6">
        <v>27659</v>
      </c>
      <c r="O1604" s="6" t="s">
        <v>9840</v>
      </c>
      <c r="P1604" s="6">
        <v>2</v>
      </c>
      <c r="Q1604" s="6" t="s">
        <v>9841</v>
      </c>
      <c r="R1604" s="6" t="s">
        <v>9842</v>
      </c>
      <c r="S1604" s="6">
        <v>174</v>
      </c>
      <c r="T1604" s="6" t="s">
        <v>37</v>
      </c>
      <c r="U1604" s="6" t="s">
        <v>56</v>
      </c>
      <c r="V1604" s="6" t="s">
        <v>585</v>
      </c>
      <c r="W1604" s="7">
        <v>30000000</v>
      </c>
      <c r="X1604" s="6">
        <v>2015</v>
      </c>
      <c r="Y1604" s="6">
        <v>154</v>
      </c>
      <c r="Z1604" s="6">
        <v>7</v>
      </c>
      <c r="AA1604" s="6">
        <v>2.35</v>
      </c>
      <c r="AB1604" s="6">
        <v>43000</v>
      </c>
      <c r="AC1604" s="7">
        <f>Table13[[#This Row],[gross]]-Table13[[#This Row],[budget]]</f>
        <v>-28134226</v>
      </c>
    </row>
    <row r="1605" spans="1:29" ht="12.75">
      <c r="A1605" s="6" t="s">
        <v>28</v>
      </c>
      <c r="B1605" s="6" t="s">
        <v>1582</v>
      </c>
      <c r="C1605" s="6">
        <v>51</v>
      </c>
      <c r="D1605" s="6">
        <v>88</v>
      </c>
      <c r="E1605" s="6">
        <v>6</v>
      </c>
      <c r="F1605" s="6">
        <v>854</v>
      </c>
      <c r="G1605" s="6" t="s">
        <v>430</v>
      </c>
      <c r="H1605" s="6">
        <v>2000</v>
      </c>
      <c r="I1605" s="7">
        <v>8460990</v>
      </c>
      <c r="J1605" s="6" t="s">
        <v>3500</v>
      </c>
      <c r="K1605" s="6" t="s">
        <v>3501</v>
      </c>
      <c r="L1605" s="6" t="s">
        <v>3502</v>
      </c>
      <c r="M1605" s="6">
        <v>5116</v>
      </c>
      <c r="N1605" s="6">
        <v>6946</v>
      </c>
      <c r="O1605" s="6" t="s">
        <v>3503</v>
      </c>
      <c r="P1605" s="6">
        <v>1</v>
      </c>
      <c r="Q1605" s="6" t="s">
        <v>3504</v>
      </c>
      <c r="R1605" s="6" t="s">
        <v>3505</v>
      </c>
      <c r="S1605" s="6">
        <v>54</v>
      </c>
      <c r="T1605" s="6" t="s">
        <v>37</v>
      </c>
      <c r="U1605" s="6" t="s">
        <v>38</v>
      </c>
      <c r="V1605" s="6" t="s">
        <v>95</v>
      </c>
      <c r="W1605" s="7">
        <v>70000000</v>
      </c>
      <c r="X1605" s="6">
        <v>2013</v>
      </c>
      <c r="Y1605" s="6">
        <v>1000</v>
      </c>
      <c r="Z1605" s="6">
        <v>5.6</v>
      </c>
      <c r="AB1605" s="6">
        <v>5000</v>
      </c>
      <c r="AC1605" s="7">
        <f>Table13[[#This Row],[gross]]-Table13[[#This Row],[budget]]</f>
        <v>-61539010</v>
      </c>
    </row>
    <row r="1606" spans="1:29" ht="12.75">
      <c r="A1606" s="6" t="s">
        <v>28</v>
      </c>
      <c r="B1606" s="6" t="s">
        <v>1015</v>
      </c>
      <c r="C1606" s="6">
        <v>57</v>
      </c>
      <c r="D1606" s="6">
        <v>133</v>
      </c>
      <c r="E1606" s="6">
        <v>380</v>
      </c>
      <c r="F1606" s="6">
        <v>918</v>
      </c>
      <c r="G1606" s="6" t="s">
        <v>340</v>
      </c>
      <c r="H1606" s="6">
        <v>12000</v>
      </c>
      <c r="I1606" s="7">
        <v>66528842</v>
      </c>
      <c r="J1606" s="6" t="s">
        <v>7727</v>
      </c>
      <c r="K1606" s="6" t="s">
        <v>762</v>
      </c>
      <c r="L1606" s="6" t="s">
        <v>8183</v>
      </c>
      <c r="M1606" s="6">
        <v>112175</v>
      </c>
      <c r="N1606" s="6">
        <v>26388</v>
      </c>
      <c r="O1606" s="6" t="s">
        <v>689</v>
      </c>
      <c r="P1606" s="6">
        <v>2</v>
      </c>
      <c r="Q1606" s="6" t="s">
        <v>8184</v>
      </c>
      <c r="R1606" s="6" t="s">
        <v>8185</v>
      </c>
      <c r="S1606" s="6">
        <v>329</v>
      </c>
      <c r="T1606" s="6" t="s">
        <v>37</v>
      </c>
      <c r="U1606" s="6" t="s">
        <v>38</v>
      </c>
      <c r="V1606" s="6" t="s">
        <v>585</v>
      </c>
      <c r="W1606" s="7">
        <v>30000000</v>
      </c>
      <c r="X1606" s="6">
        <v>1994</v>
      </c>
      <c r="Y1606" s="6">
        <v>11000</v>
      </c>
      <c r="Z1606" s="6">
        <v>7.5</v>
      </c>
      <c r="AA1606" s="6">
        <v>1.85</v>
      </c>
      <c r="AB1606" s="6">
        <v>11000</v>
      </c>
      <c r="AC1606" s="7">
        <f>Table13[[#This Row],[gross]]-Table13[[#This Row],[budget]]</f>
        <v>36528842</v>
      </c>
    </row>
    <row r="1607" spans="1:29" ht="12.75">
      <c r="A1607" s="6" t="s">
        <v>28</v>
      </c>
      <c r="B1607" s="6" t="s">
        <v>4317</v>
      </c>
      <c r="C1607" s="6">
        <v>226</v>
      </c>
      <c r="D1607" s="6">
        <v>100</v>
      </c>
      <c r="E1607" s="6">
        <v>124</v>
      </c>
      <c r="F1607" s="6">
        <v>534</v>
      </c>
      <c r="G1607" s="6" t="s">
        <v>9279</v>
      </c>
      <c r="H1607" s="6">
        <v>2000</v>
      </c>
      <c r="I1607" s="7">
        <v>40168080</v>
      </c>
      <c r="J1607" s="6" t="s">
        <v>3458</v>
      </c>
      <c r="K1607" s="6" t="s">
        <v>536</v>
      </c>
      <c r="L1607" s="6" t="s">
        <v>9280</v>
      </c>
      <c r="M1607" s="6">
        <v>80870</v>
      </c>
      <c r="N1607" s="6">
        <v>3889</v>
      </c>
      <c r="O1607" s="6" t="s">
        <v>4699</v>
      </c>
      <c r="P1607" s="6">
        <v>0</v>
      </c>
      <c r="Q1607" s="6" t="s">
        <v>9281</v>
      </c>
      <c r="R1607" s="6" t="s">
        <v>9282</v>
      </c>
      <c r="S1607" s="6">
        <v>315</v>
      </c>
      <c r="T1607" s="6" t="s">
        <v>37</v>
      </c>
      <c r="U1607" s="6" t="s">
        <v>38</v>
      </c>
      <c r="V1607" s="6" t="s">
        <v>585</v>
      </c>
      <c r="W1607" s="7">
        <v>26000000</v>
      </c>
      <c r="X1607" s="6">
        <v>2010</v>
      </c>
      <c r="Y1607" s="6">
        <v>850</v>
      </c>
      <c r="Z1607" s="6">
        <v>5.2</v>
      </c>
      <c r="AA1607" s="6">
        <v>2.35</v>
      </c>
      <c r="AB1607" s="6">
        <v>0</v>
      </c>
      <c r="AC1607" s="7">
        <f>Table13[[#This Row],[gross]]-Table13[[#This Row],[budget]]</f>
        <v>14168080</v>
      </c>
    </row>
    <row r="1608" spans="1:29" ht="12.75">
      <c r="A1608" s="6" t="s">
        <v>28</v>
      </c>
      <c r="B1608" s="6" t="s">
        <v>6827</v>
      </c>
      <c r="C1608" s="6">
        <v>8</v>
      </c>
      <c r="D1608" s="6">
        <v>118</v>
      </c>
      <c r="E1608" s="6">
        <v>8</v>
      </c>
      <c r="F1608" s="6">
        <v>11</v>
      </c>
      <c r="G1608" s="6" t="s">
        <v>11466</v>
      </c>
      <c r="H1608" s="6">
        <v>106</v>
      </c>
      <c r="I1608" s="7">
        <v>146072</v>
      </c>
      <c r="J1608" s="6" t="s">
        <v>11467</v>
      </c>
      <c r="K1608" s="6" t="s">
        <v>11468</v>
      </c>
      <c r="L1608" s="6" t="s">
        <v>11469</v>
      </c>
      <c r="M1608" s="6">
        <v>7147</v>
      </c>
      <c r="N1608" s="6">
        <v>182</v>
      </c>
      <c r="O1608" s="6" t="s">
        <v>11470</v>
      </c>
      <c r="P1608" s="6">
        <v>0</v>
      </c>
      <c r="Q1608" s="6" t="s">
        <v>11471</v>
      </c>
      <c r="R1608" s="6" t="s">
        <v>11472</v>
      </c>
      <c r="S1608" s="6">
        <v>16</v>
      </c>
      <c r="T1608" s="6" t="s">
        <v>1464</v>
      </c>
      <c r="U1608" s="6" t="s">
        <v>1465</v>
      </c>
      <c r="W1608" s="7">
        <v>140000000</v>
      </c>
      <c r="X1608" s="6">
        <v>1998</v>
      </c>
      <c r="Y1608" s="6">
        <v>56</v>
      </c>
      <c r="Z1608" s="6">
        <v>6</v>
      </c>
      <c r="AA1608" s="6">
        <v>2.35</v>
      </c>
      <c r="AB1608" s="6">
        <v>136</v>
      </c>
      <c r="AC1608" s="7">
        <f>Table13[[#This Row],[gross]]-Table13[[#This Row],[budget]]</f>
        <v>-139853928</v>
      </c>
    </row>
    <row r="1609" spans="1:29" ht="12.75">
      <c r="A1609" s="6" t="s">
        <v>28</v>
      </c>
      <c r="B1609" s="6" t="s">
        <v>3664</v>
      </c>
      <c r="C1609" s="6">
        <v>488</v>
      </c>
      <c r="D1609" s="6">
        <v>158</v>
      </c>
      <c r="E1609" s="6">
        <v>0</v>
      </c>
      <c r="F1609" s="6">
        <v>11000</v>
      </c>
      <c r="G1609" s="6" t="s">
        <v>446</v>
      </c>
      <c r="H1609" s="6">
        <v>20000</v>
      </c>
      <c r="I1609" s="7">
        <v>148775460</v>
      </c>
      <c r="J1609" s="6" t="s">
        <v>2850</v>
      </c>
      <c r="K1609" s="6" t="s">
        <v>263</v>
      </c>
      <c r="L1609" s="6" t="s">
        <v>3665</v>
      </c>
      <c r="M1609" s="6">
        <v>243834</v>
      </c>
      <c r="N1609" s="6">
        <v>46204</v>
      </c>
      <c r="O1609" s="6" t="s">
        <v>257</v>
      </c>
      <c r="P1609" s="6">
        <v>1</v>
      </c>
      <c r="Q1609" s="6" t="s">
        <v>3666</v>
      </c>
      <c r="R1609" s="6" t="s">
        <v>3667</v>
      </c>
      <c r="S1609" s="6">
        <v>845</v>
      </c>
      <c r="T1609" s="6" t="s">
        <v>37</v>
      </c>
      <c r="U1609" s="6" t="s">
        <v>38</v>
      </c>
      <c r="V1609" s="6" t="s">
        <v>39</v>
      </c>
      <c r="W1609" s="7">
        <v>61000000</v>
      </c>
      <c r="X1609" s="6">
        <v>2012</v>
      </c>
      <c r="Y1609" s="6">
        <v>13000</v>
      </c>
      <c r="Z1609" s="6">
        <v>7.6</v>
      </c>
      <c r="AA1609" s="6">
        <v>1.85</v>
      </c>
      <c r="AB1609" s="6">
        <v>144000</v>
      </c>
      <c r="AC1609" s="7">
        <f>Table13[[#This Row],[gross]]-Table13[[#This Row],[budget]]</f>
        <v>87775460</v>
      </c>
    </row>
    <row r="1610" spans="1:29" ht="12.75">
      <c r="A1610" s="6" t="s">
        <v>28</v>
      </c>
      <c r="B1610" s="6" t="s">
        <v>6827</v>
      </c>
      <c r="C1610" s="6">
        <v>16</v>
      </c>
      <c r="D1610" s="6">
        <v>107</v>
      </c>
      <c r="E1610" s="6">
        <v>8</v>
      </c>
      <c r="F1610" s="6">
        <v>39</v>
      </c>
      <c r="G1610" s="6" t="s">
        <v>6764</v>
      </c>
      <c r="H1610" s="6">
        <v>106</v>
      </c>
      <c r="I1610" s="7">
        <v>700000</v>
      </c>
      <c r="J1610" s="6" t="s">
        <v>6829</v>
      </c>
      <c r="K1610" s="6" t="s">
        <v>11468</v>
      </c>
      <c r="L1610" s="6" t="s">
        <v>16683</v>
      </c>
      <c r="M1610" s="6">
        <v>24438</v>
      </c>
      <c r="N1610" s="6">
        <v>215</v>
      </c>
      <c r="O1610" s="6" t="s">
        <v>16684</v>
      </c>
      <c r="P1610" s="6">
        <v>1</v>
      </c>
      <c r="Q1610" s="6" t="s">
        <v>16685</v>
      </c>
      <c r="R1610" s="6" t="s">
        <v>16686</v>
      </c>
      <c r="S1610" s="6">
        <v>78</v>
      </c>
      <c r="T1610" s="6" t="s">
        <v>1464</v>
      </c>
      <c r="U1610" s="6" t="s">
        <v>1465</v>
      </c>
      <c r="V1610" s="6" t="s">
        <v>585</v>
      </c>
      <c r="W1610" s="7">
        <v>50000000</v>
      </c>
      <c r="X1610" s="6">
        <v>1993</v>
      </c>
      <c r="Y1610" s="6">
        <v>54</v>
      </c>
      <c r="Z1610" s="6">
        <v>7</v>
      </c>
      <c r="AA1610" s="6">
        <v>2.35</v>
      </c>
      <c r="AB1610" s="6">
        <v>0</v>
      </c>
      <c r="AC1610" s="7">
        <f>Table13[[#This Row],[gross]]-Table13[[#This Row],[budget]]</f>
        <v>-49300000</v>
      </c>
    </row>
    <row r="1611" spans="1:29" ht="12.75">
      <c r="A1611" s="6" t="s">
        <v>28</v>
      </c>
      <c r="B1611" s="6" t="s">
        <v>570</v>
      </c>
      <c r="C1611" s="6">
        <v>390</v>
      </c>
      <c r="D1611" s="6">
        <v>116</v>
      </c>
      <c r="E1611" s="6">
        <v>198</v>
      </c>
      <c r="F1611" s="6">
        <v>884</v>
      </c>
      <c r="G1611" s="6" t="s">
        <v>4449</v>
      </c>
      <c r="H1611" s="6">
        <v>17000</v>
      </c>
      <c r="I1611" s="7">
        <v>12134420</v>
      </c>
      <c r="J1611" s="6" t="s">
        <v>5979</v>
      </c>
      <c r="K1611" s="6" t="s">
        <v>489</v>
      </c>
      <c r="L1611" s="6" t="s">
        <v>11211</v>
      </c>
      <c r="M1611" s="6">
        <v>92237</v>
      </c>
      <c r="N1611" s="6">
        <v>20258</v>
      </c>
      <c r="O1611" s="6" t="s">
        <v>573</v>
      </c>
      <c r="P1611" s="6">
        <v>0</v>
      </c>
      <c r="Q1611" s="6" t="s">
        <v>11212</v>
      </c>
      <c r="R1611" s="6" t="s">
        <v>11213</v>
      </c>
      <c r="S1611" s="6">
        <v>366</v>
      </c>
      <c r="T1611" s="6" t="s">
        <v>37</v>
      </c>
      <c r="U1611" s="6" t="s">
        <v>56</v>
      </c>
      <c r="V1611" s="6" t="s">
        <v>585</v>
      </c>
      <c r="W1611" s="7">
        <v>20000000</v>
      </c>
      <c r="X1611" s="6">
        <v>2010</v>
      </c>
      <c r="Y1611" s="6">
        <v>1000</v>
      </c>
      <c r="Z1611" s="6">
        <v>7.2</v>
      </c>
      <c r="AA1611" s="6">
        <v>2.35</v>
      </c>
      <c r="AB1611" s="6">
        <v>25000</v>
      </c>
      <c r="AC1611" s="7">
        <f>Table13[[#This Row],[gross]]-Table13[[#This Row],[budget]]</f>
        <v>-7865580</v>
      </c>
    </row>
    <row r="1612" spans="1:29" ht="12.75">
      <c r="A1612" s="6" t="s">
        <v>28</v>
      </c>
      <c r="B1612" s="6" t="s">
        <v>1058</v>
      </c>
      <c r="C1612" s="6">
        <v>68</v>
      </c>
      <c r="D1612" s="6">
        <v>121</v>
      </c>
      <c r="E1612" s="6">
        <v>503</v>
      </c>
      <c r="F1612" s="6">
        <v>94</v>
      </c>
      <c r="G1612" s="6" t="s">
        <v>2772</v>
      </c>
      <c r="H1612" s="6">
        <v>808</v>
      </c>
      <c r="I1612" s="7">
        <v>144731527</v>
      </c>
      <c r="J1612" s="6" t="s">
        <v>334</v>
      </c>
      <c r="K1612" s="6" t="s">
        <v>1059</v>
      </c>
      <c r="L1612" s="6" t="s">
        <v>7254</v>
      </c>
      <c r="M1612" s="6">
        <v>128010</v>
      </c>
      <c r="N1612" s="6">
        <v>1446</v>
      </c>
      <c r="O1612" s="6" t="s">
        <v>3680</v>
      </c>
      <c r="P1612" s="6">
        <v>2</v>
      </c>
      <c r="Q1612" s="6" t="s">
        <v>7255</v>
      </c>
      <c r="R1612" s="6" t="s">
        <v>7256</v>
      </c>
      <c r="S1612" s="6">
        <v>136</v>
      </c>
      <c r="T1612" s="6" t="s">
        <v>37</v>
      </c>
      <c r="U1612" s="6" t="s">
        <v>38</v>
      </c>
      <c r="V1612" s="6" t="s">
        <v>585</v>
      </c>
      <c r="W1612" s="7">
        <v>35000000</v>
      </c>
      <c r="X1612" s="6">
        <v>1992</v>
      </c>
      <c r="Y1612" s="6">
        <v>277</v>
      </c>
      <c r="Z1612" s="6">
        <v>6.7</v>
      </c>
      <c r="AA1612" s="6">
        <v>2.35</v>
      </c>
      <c r="AB1612" s="6">
        <v>0</v>
      </c>
      <c r="AC1612" s="7">
        <f>Table13[[#This Row],[gross]]-Table13[[#This Row],[budget]]</f>
        <v>109731527</v>
      </c>
    </row>
    <row r="1613" spans="1:29" ht="12.75">
      <c r="A1613" s="6" t="s">
        <v>28</v>
      </c>
      <c r="B1613" s="6" t="s">
        <v>1058</v>
      </c>
      <c r="C1613" s="6">
        <v>141</v>
      </c>
      <c r="D1613" s="6">
        <v>127</v>
      </c>
      <c r="E1613" s="6">
        <v>503</v>
      </c>
      <c r="F1613" s="6">
        <v>91</v>
      </c>
      <c r="G1613" s="6" t="s">
        <v>1059</v>
      </c>
      <c r="H1613" s="6">
        <v>5000</v>
      </c>
      <c r="I1613" s="7">
        <v>129734803</v>
      </c>
      <c r="J1613" s="6" t="s">
        <v>334</v>
      </c>
      <c r="K1613" s="6" t="s">
        <v>502</v>
      </c>
      <c r="L1613" s="6" t="s">
        <v>1060</v>
      </c>
      <c r="M1613" s="6">
        <v>127497</v>
      </c>
      <c r="N1613" s="6">
        <v>6171</v>
      </c>
      <c r="O1613" s="6" t="s">
        <v>1061</v>
      </c>
      <c r="P1613" s="6">
        <v>2</v>
      </c>
      <c r="Q1613" s="6" t="s">
        <v>1062</v>
      </c>
      <c r="R1613" s="6" t="s">
        <v>1063</v>
      </c>
      <c r="S1613" s="6">
        <v>287</v>
      </c>
      <c r="T1613" s="6" t="s">
        <v>37</v>
      </c>
      <c r="U1613" s="6" t="s">
        <v>38</v>
      </c>
      <c r="V1613" s="6" t="s">
        <v>585</v>
      </c>
      <c r="W1613" s="7">
        <v>140000000</v>
      </c>
      <c r="X1613" s="6">
        <v>1998</v>
      </c>
      <c r="Y1613" s="6">
        <v>808</v>
      </c>
      <c r="Z1613" s="6">
        <v>6.6</v>
      </c>
      <c r="AA1613" s="6">
        <v>2.35</v>
      </c>
      <c r="AB1613" s="6">
        <v>0</v>
      </c>
      <c r="AC1613" s="7">
        <f>Table13[[#This Row],[gross]]-Table13[[#This Row],[budget]]</f>
        <v>-10265197</v>
      </c>
    </row>
    <row r="1614" spans="1:29" ht="12.75">
      <c r="A1614" s="6" t="s">
        <v>28</v>
      </c>
      <c r="B1614" s="6" t="s">
        <v>7427</v>
      </c>
      <c r="C1614" s="6">
        <v>129</v>
      </c>
      <c r="D1614" s="6">
        <v>104</v>
      </c>
      <c r="E1614" s="6">
        <v>42</v>
      </c>
      <c r="F1614" s="6">
        <v>613</v>
      </c>
      <c r="G1614" s="6" t="s">
        <v>614</v>
      </c>
      <c r="H1614" s="6">
        <v>839</v>
      </c>
      <c r="I1614" s="7">
        <v>82389560</v>
      </c>
      <c r="J1614" s="6" t="s">
        <v>1671</v>
      </c>
      <c r="K1614" s="6" t="s">
        <v>4496</v>
      </c>
      <c r="L1614" s="6" t="s">
        <v>12158</v>
      </c>
      <c r="M1614" s="6">
        <v>106820</v>
      </c>
      <c r="N1614" s="6">
        <v>3627</v>
      </c>
      <c r="O1614" s="6" t="s">
        <v>1099</v>
      </c>
      <c r="P1614" s="6">
        <v>1</v>
      </c>
      <c r="Q1614" s="6" t="s">
        <v>12159</v>
      </c>
      <c r="R1614" s="6" t="s">
        <v>12160</v>
      </c>
      <c r="S1614" s="6">
        <v>147</v>
      </c>
      <c r="T1614" s="6" t="s">
        <v>37</v>
      </c>
      <c r="U1614" s="6" t="s">
        <v>38</v>
      </c>
      <c r="V1614" s="6" t="s">
        <v>585</v>
      </c>
      <c r="W1614" s="7">
        <v>17000000</v>
      </c>
      <c r="X1614" s="6">
        <v>2014</v>
      </c>
      <c r="Y1614" s="6">
        <v>756</v>
      </c>
      <c r="Z1614" s="6">
        <v>6.5</v>
      </c>
      <c r="AA1614" s="6">
        <v>1.85</v>
      </c>
      <c r="AB1614" s="6">
        <v>14000</v>
      </c>
      <c r="AC1614" s="7">
        <f>Table13[[#This Row],[gross]]-Table13[[#This Row],[budget]]</f>
        <v>65389560</v>
      </c>
    </row>
    <row r="1615" spans="1:29" ht="12.75">
      <c r="A1615" s="6" t="s">
        <v>28</v>
      </c>
      <c r="B1615" s="6" t="s">
        <v>3694</v>
      </c>
      <c r="C1615" s="6">
        <v>251</v>
      </c>
      <c r="D1615" s="6">
        <v>141</v>
      </c>
      <c r="E1615" s="6">
        <v>16000</v>
      </c>
      <c r="F1615" s="6">
        <v>78</v>
      </c>
      <c r="G1615" s="6" t="s">
        <v>13771</v>
      </c>
      <c r="H1615" s="6">
        <v>378</v>
      </c>
      <c r="I1615" s="7">
        <v>13753931</v>
      </c>
      <c r="J1615" s="6" t="s">
        <v>1961</v>
      </c>
      <c r="K1615" s="6" t="s">
        <v>13772</v>
      </c>
      <c r="L1615" s="6" t="s">
        <v>13773</v>
      </c>
      <c r="M1615" s="6">
        <v>132149</v>
      </c>
      <c r="N1615" s="6">
        <v>751</v>
      </c>
      <c r="O1615" s="6" t="s">
        <v>13774</v>
      </c>
      <c r="P1615" s="6">
        <v>0</v>
      </c>
      <c r="Q1615" s="6" t="s">
        <v>13775</v>
      </c>
      <c r="R1615" s="6" t="s">
        <v>13776</v>
      </c>
      <c r="S1615" s="6">
        <v>316</v>
      </c>
      <c r="T1615" s="6" t="s">
        <v>676</v>
      </c>
      <c r="U1615" s="6" t="s">
        <v>38</v>
      </c>
      <c r="V1615" s="6" t="s">
        <v>585</v>
      </c>
      <c r="W1615" s="7">
        <v>19000000</v>
      </c>
      <c r="X1615" s="6">
        <v>2006</v>
      </c>
      <c r="Y1615" s="6">
        <v>85</v>
      </c>
      <c r="Z1615" s="6">
        <v>7.9</v>
      </c>
      <c r="AA1615" s="6">
        <v>2.35</v>
      </c>
      <c r="AB1615" s="6">
        <v>5000</v>
      </c>
      <c r="AC1615" s="7">
        <f>Table13[[#This Row],[gross]]-Table13[[#This Row],[budget]]</f>
        <v>-5246069</v>
      </c>
    </row>
    <row r="1616" spans="1:29" ht="12.75">
      <c r="A1616" s="6" t="s">
        <v>28</v>
      </c>
      <c r="B1616" s="6" t="s">
        <v>19438</v>
      </c>
      <c r="C1616" s="6">
        <v>19</v>
      </c>
      <c r="D1616" s="6">
        <v>110</v>
      </c>
      <c r="E1616" s="6">
        <v>13</v>
      </c>
      <c r="F1616" s="6">
        <v>221</v>
      </c>
      <c r="G1616" s="6" t="s">
        <v>19439</v>
      </c>
      <c r="H1616" s="6">
        <v>439</v>
      </c>
      <c r="I1616" s="7">
        <v>2848578</v>
      </c>
      <c r="J1616" s="6" t="s">
        <v>7144</v>
      </c>
      <c r="K1616" s="6" t="s">
        <v>19440</v>
      </c>
      <c r="L1616" s="6" t="s">
        <v>19441</v>
      </c>
      <c r="M1616" s="6">
        <v>3942</v>
      </c>
      <c r="N1616" s="6">
        <v>1567</v>
      </c>
      <c r="O1616" s="6" t="s">
        <v>19442</v>
      </c>
      <c r="P1616" s="6">
        <v>0</v>
      </c>
      <c r="Q1616" s="6" t="s">
        <v>19443</v>
      </c>
      <c r="R1616" s="6" t="s">
        <v>19444</v>
      </c>
      <c r="S1616" s="6">
        <v>65</v>
      </c>
      <c r="T1616" s="6" t="s">
        <v>37</v>
      </c>
      <c r="U1616" s="6" t="s">
        <v>38</v>
      </c>
      <c r="V1616" s="6" t="s">
        <v>95</v>
      </c>
      <c r="W1616" s="7">
        <v>3500000</v>
      </c>
      <c r="X1616" s="6">
        <v>2010</v>
      </c>
      <c r="Y1616" s="6">
        <v>399</v>
      </c>
      <c r="Z1616" s="6">
        <v>6.3</v>
      </c>
      <c r="AA1616" s="6">
        <v>1.78</v>
      </c>
      <c r="AB1616" s="6">
        <v>0</v>
      </c>
      <c r="AC1616" s="7">
        <f>Table13[[#This Row],[gross]]-Table13[[#This Row],[budget]]</f>
        <v>-651422</v>
      </c>
    </row>
    <row r="1617" spans="1:29" ht="12.75">
      <c r="A1617" s="6" t="s">
        <v>28</v>
      </c>
      <c r="B1617" s="6" t="s">
        <v>2561</v>
      </c>
      <c r="C1617" s="6">
        <v>159</v>
      </c>
      <c r="D1617" s="6">
        <v>105</v>
      </c>
      <c r="E1617" s="6">
        <v>56</v>
      </c>
      <c r="F1617" s="6">
        <v>22</v>
      </c>
      <c r="G1617" s="6" t="s">
        <v>8315</v>
      </c>
      <c r="H1617" s="6">
        <v>898</v>
      </c>
      <c r="I1617" s="7">
        <v>53021560</v>
      </c>
      <c r="J1617" s="6" t="s">
        <v>1415</v>
      </c>
      <c r="K1617" s="6" t="s">
        <v>2535</v>
      </c>
      <c r="L1617" s="6" t="s">
        <v>8316</v>
      </c>
      <c r="M1617" s="6">
        <v>74630</v>
      </c>
      <c r="N1617" s="6">
        <v>1026</v>
      </c>
      <c r="O1617" s="6" t="s">
        <v>8317</v>
      </c>
      <c r="P1617" s="6">
        <v>1</v>
      </c>
      <c r="Q1617" s="6" t="s">
        <v>8318</v>
      </c>
      <c r="R1617" s="6" t="s">
        <v>8319</v>
      </c>
      <c r="S1617" s="6">
        <v>156</v>
      </c>
      <c r="T1617" s="6" t="s">
        <v>37</v>
      </c>
      <c r="U1617" s="6" t="s">
        <v>38</v>
      </c>
      <c r="V1617" s="6" t="s">
        <v>95</v>
      </c>
      <c r="W1617" s="7">
        <v>30000000</v>
      </c>
      <c r="X1617" s="6">
        <v>2010</v>
      </c>
      <c r="Y1617" s="6">
        <v>60</v>
      </c>
      <c r="Z1617" s="6">
        <v>6.5</v>
      </c>
      <c r="AA1617" s="6">
        <v>2.35</v>
      </c>
      <c r="AB1617" s="6">
        <v>13000</v>
      </c>
      <c r="AC1617" s="7">
        <f>Table13[[#This Row],[gross]]-Table13[[#This Row],[budget]]</f>
        <v>23021560</v>
      </c>
    </row>
    <row r="1618" spans="1:29" ht="12.75">
      <c r="A1618" s="6" t="s">
        <v>28</v>
      </c>
      <c r="B1618" s="6" t="s">
        <v>514</v>
      </c>
      <c r="C1618" s="6">
        <v>73</v>
      </c>
      <c r="D1618" s="6">
        <v>86</v>
      </c>
      <c r="E1618" s="6">
        <v>293</v>
      </c>
      <c r="F1618" s="6">
        <v>255</v>
      </c>
      <c r="G1618" s="6" t="s">
        <v>5678</v>
      </c>
      <c r="H1618" s="6">
        <v>509</v>
      </c>
      <c r="I1618" s="7">
        <v>181395380</v>
      </c>
      <c r="J1618" s="6" t="s">
        <v>3632</v>
      </c>
      <c r="K1618" s="6" t="s">
        <v>3761</v>
      </c>
      <c r="L1618" s="6" t="s">
        <v>5679</v>
      </c>
      <c r="M1618" s="6">
        <v>220392</v>
      </c>
      <c r="N1618" s="6">
        <v>2070</v>
      </c>
      <c r="O1618" s="6" t="s">
        <v>5680</v>
      </c>
      <c r="P1618" s="6">
        <v>1</v>
      </c>
      <c r="Q1618" s="6" t="s">
        <v>5681</v>
      </c>
      <c r="R1618" s="6" t="s">
        <v>5682</v>
      </c>
      <c r="S1618" s="6">
        <v>243</v>
      </c>
      <c r="T1618" s="6" t="s">
        <v>37</v>
      </c>
      <c r="U1618" s="6" t="s">
        <v>38</v>
      </c>
      <c r="V1618" s="6" t="s">
        <v>39</v>
      </c>
      <c r="W1618" s="7">
        <v>45000000</v>
      </c>
      <c r="X1618" s="6">
        <v>1997</v>
      </c>
      <c r="Y1618" s="6">
        <v>418</v>
      </c>
      <c r="Z1618" s="6">
        <v>6.8</v>
      </c>
      <c r="AA1618" s="6">
        <v>1.85</v>
      </c>
      <c r="AB1618" s="6">
        <v>0</v>
      </c>
      <c r="AC1618" s="7">
        <f>Table13[[#This Row],[gross]]-Table13[[#This Row],[budget]]</f>
        <v>136395380</v>
      </c>
    </row>
    <row r="1619" spans="1:29" ht="12.75">
      <c r="A1619" s="6" t="s">
        <v>28</v>
      </c>
      <c r="B1619" s="6" t="s">
        <v>6142</v>
      </c>
      <c r="C1619" s="6">
        <v>117</v>
      </c>
      <c r="D1619" s="6">
        <v>133</v>
      </c>
      <c r="E1619" s="6">
        <v>46</v>
      </c>
      <c r="F1619" s="6">
        <v>275</v>
      </c>
      <c r="G1619" s="6" t="s">
        <v>3484</v>
      </c>
      <c r="H1619" s="6">
        <v>683</v>
      </c>
      <c r="I1619" s="7">
        <v>34667015</v>
      </c>
      <c r="J1619" s="6" t="s">
        <v>50</v>
      </c>
      <c r="K1619" s="6" t="s">
        <v>6143</v>
      </c>
      <c r="L1619" s="6" t="s">
        <v>6144</v>
      </c>
      <c r="M1619" s="6">
        <v>74009</v>
      </c>
      <c r="N1619" s="6">
        <v>2371</v>
      </c>
      <c r="O1619" s="6" t="s">
        <v>6145</v>
      </c>
      <c r="P1619" s="6">
        <v>0</v>
      </c>
      <c r="Q1619" s="6" t="s">
        <v>6146</v>
      </c>
      <c r="R1619" s="6" t="s">
        <v>6147</v>
      </c>
      <c r="S1619" s="6">
        <v>317</v>
      </c>
      <c r="T1619" s="6" t="s">
        <v>37</v>
      </c>
      <c r="U1619" s="6" t="s">
        <v>56</v>
      </c>
      <c r="V1619" s="6" t="s">
        <v>39</v>
      </c>
      <c r="W1619" s="7">
        <v>32000000</v>
      </c>
      <c r="X1619" s="6">
        <v>1989</v>
      </c>
      <c r="Y1619" s="6">
        <v>349</v>
      </c>
      <c r="Z1619" s="6">
        <v>6.6</v>
      </c>
      <c r="AA1619" s="6">
        <v>2.35</v>
      </c>
      <c r="AB1619" s="6">
        <v>0</v>
      </c>
      <c r="AC1619" s="7">
        <f>Table13[[#This Row],[gross]]-Table13[[#This Row],[budget]]</f>
        <v>2667015</v>
      </c>
    </row>
    <row r="1620" spans="1:29" ht="12.75">
      <c r="A1620" s="6" t="s">
        <v>28</v>
      </c>
      <c r="B1620" s="6" t="s">
        <v>6297</v>
      </c>
      <c r="C1620" s="6">
        <v>120</v>
      </c>
      <c r="D1620" s="6">
        <v>91</v>
      </c>
      <c r="E1620" s="6">
        <v>42</v>
      </c>
      <c r="F1620" s="6">
        <v>766</v>
      </c>
      <c r="G1620" s="6" t="s">
        <v>7385</v>
      </c>
      <c r="H1620" s="6">
        <v>49000</v>
      </c>
      <c r="I1620" s="7">
        <v>43792641</v>
      </c>
      <c r="J1620" s="6" t="s">
        <v>1681</v>
      </c>
      <c r="K1620" s="6" t="s">
        <v>811</v>
      </c>
      <c r="L1620" s="6" t="s">
        <v>7386</v>
      </c>
      <c r="M1620" s="6">
        <v>32157</v>
      </c>
      <c r="N1620" s="6">
        <v>52566</v>
      </c>
      <c r="O1620" s="6" t="s">
        <v>541</v>
      </c>
      <c r="P1620" s="6">
        <v>3</v>
      </c>
      <c r="Q1620" s="6" t="s">
        <v>7387</v>
      </c>
      <c r="R1620" s="6" t="s">
        <v>7388</v>
      </c>
      <c r="S1620" s="6">
        <v>119</v>
      </c>
      <c r="T1620" s="6" t="s">
        <v>37</v>
      </c>
      <c r="U1620" s="6" t="s">
        <v>38</v>
      </c>
      <c r="V1620" s="6" t="s">
        <v>39</v>
      </c>
      <c r="W1620" s="7">
        <v>35000000</v>
      </c>
      <c r="X1620" s="6">
        <v>2007</v>
      </c>
      <c r="Y1620" s="6">
        <v>838</v>
      </c>
      <c r="Z1620" s="6">
        <v>5.3</v>
      </c>
      <c r="AA1620" s="6">
        <v>2.35</v>
      </c>
      <c r="AB1620" s="6">
        <v>913</v>
      </c>
      <c r="AC1620" s="7">
        <f>Table13[[#This Row],[gross]]-Table13[[#This Row],[budget]]</f>
        <v>8792641</v>
      </c>
    </row>
    <row r="1621" spans="1:29" ht="12.75">
      <c r="A1621" s="6" t="s">
        <v>28</v>
      </c>
      <c r="B1621" s="6" t="s">
        <v>6704</v>
      </c>
      <c r="C1621" s="6">
        <v>99</v>
      </c>
      <c r="D1621" s="6">
        <v>125</v>
      </c>
      <c r="E1621" s="6">
        <v>34</v>
      </c>
      <c r="F1621" s="6">
        <v>1000</v>
      </c>
      <c r="G1621" s="6" t="s">
        <v>1434</v>
      </c>
      <c r="H1621" s="6">
        <v>16000</v>
      </c>
      <c r="I1621" s="7">
        <v>15561627</v>
      </c>
      <c r="J1621" s="6" t="s">
        <v>3409</v>
      </c>
      <c r="K1621" s="6" t="s">
        <v>10646</v>
      </c>
      <c r="L1621" s="6" t="s">
        <v>11897</v>
      </c>
      <c r="M1621" s="6">
        <v>39105</v>
      </c>
      <c r="N1621" s="6">
        <v>21622</v>
      </c>
      <c r="O1621" s="6" t="s">
        <v>203</v>
      </c>
      <c r="P1621" s="6">
        <v>0</v>
      </c>
      <c r="Q1621" s="6" t="s">
        <v>11898</v>
      </c>
      <c r="R1621" s="6" t="s">
        <v>11899</v>
      </c>
      <c r="S1621" s="6">
        <v>359</v>
      </c>
      <c r="T1621" s="6" t="s">
        <v>37</v>
      </c>
      <c r="U1621" s="6" t="s">
        <v>38</v>
      </c>
      <c r="V1621" s="6" t="s">
        <v>585</v>
      </c>
      <c r="W1621" s="7">
        <v>18000000</v>
      </c>
      <c r="X1621" s="6">
        <v>2001</v>
      </c>
      <c r="Y1621" s="6">
        <v>4000</v>
      </c>
      <c r="Z1621" s="6">
        <v>7.5</v>
      </c>
      <c r="AA1621" s="6">
        <v>2.35</v>
      </c>
      <c r="AB1621" s="6">
        <v>0</v>
      </c>
      <c r="AC1621" s="7">
        <f>Table13[[#This Row],[gross]]-Table13[[#This Row],[budget]]</f>
        <v>-2438373</v>
      </c>
    </row>
    <row r="1622" spans="1:29" ht="12.75">
      <c r="A1622" s="6" t="s">
        <v>28</v>
      </c>
      <c r="B1622" s="6" t="s">
        <v>1064</v>
      </c>
      <c r="C1622" s="6">
        <v>552</v>
      </c>
      <c r="D1622" s="6">
        <v>127</v>
      </c>
      <c r="E1622" s="6">
        <v>0</v>
      </c>
      <c r="F1622" s="6">
        <v>341</v>
      </c>
      <c r="G1622" s="6" t="s">
        <v>1130</v>
      </c>
      <c r="H1622" s="6">
        <v>774</v>
      </c>
      <c r="I1622" s="7">
        <v>124976634</v>
      </c>
      <c r="J1622" s="6" t="s">
        <v>1356</v>
      </c>
      <c r="K1622" s="6" t="s">
        <v>1357</v>
      </c>
      <c r="L1622" s="6" t="s">
        <v>1358</v>
      </c>
      <c r="M1622" s="6">
        <v>440084</v>
      </c>
      <c r="N1622" s="6">
        <v>2121</v>
      </c>
      <c r="O1622" s="6" t="s">
        <v>1359</v>
      </c>
      <c r="P1622" s="6">
        <v>0</v>
      </c>
      <c r="Q1622" s="6" t="s">
        <v>1360</v>
      </c>
      <c r="R1622" s="6" t="s">
        <v>1361</v>
      </c>
      <c r="S1622" s="6">
        <v>755</v>
      </c>
      <c r="T1622" s="6" t="s">
        <v>37</v>
      </c>
      <c r="U1622" s="6" t="s">
        <v>38</v>
      </c>
      <c r="V1622" s="6" t="s">
        <v>95</v>
      </c>
      <c r="W1622" s="7">
        <v>120000000</v>
      </c>
      <c r="X1622" s="6">
        <v>2012</v>
      </c>
      <c r="Y1622" s="6">
        <v>358</v>
      </c>
      <c r="Z1622" s="6">
        <v>8</v>
      </c>
      <c r="AA1622" s="6">
        <v>1.85</v>
      </c>
      <c r="AB1622" s="6">
        <v>122000</v>
      </c>
      <c r="AC1622" s="7">
        <f>Table13[[#This Row],[gross]]-Table13[[#This Row],[budget]]</f>
        <v>4976634</v>
      </c>
    </row>
    <row r="1623" spans="1:29" ht="12.75">
      <c r="A1623" s="6" t="s">
        <v>28</v>
      </c>
      <c r="B1623" s="6" t="s">
        <v>4437</v>
      </c>
      <c r="C1623" s="6">
        <v>86</v>
      </c>
      <c r="D1623" s="6">
        <v>103</v>
      </c>
      <c r="E1623" s="6">
        <v>65</v>
      </c>
      <c r="F1623" s="6">
        <v>311</v>
      </c>
      <c r="G1623" s="6" t="s">
        <v>4135</v>
      </c>
      <c r="H1623" s="6">
        <v>11000</v>
      </c>
      <c r="I1623" s="7">
        <v>14448589</v>
      </c>
      <c r="J1623" s="6" t="s">
        <v>1681</v>
      </c>
      <c r="K1623" s="6" t="s">
        <v>565</v>
      </c>
      <c r="L1623" s="6" t="s">
        <v>6753</v>
      </c>
      <c r="M1623" s="6">
        <v>19364</v>
      </c>
      <c r="N1623" s="6">
        <v>12566</v>
      </c>
      <c r="O1623" s="6" t="s">
        <v>6754</v>
      </c>
      <c r="P1623" s="6">
        <v>2</v>
      </c>
      <c r="Q1623" s="6" t="s">
        <v>6755</v>
      </c>
      <c r="R1623" s="6" t="s">
        <v>6756</v>
      </c>
      <c r="S1623" s="6">
        <v>128</v>
      </c>
      <c r="T1623" s="6" t="s">
        <v>37</v>
      </c>
      <c r="U1623" s="6" t="s">
        <v>38</v>
      </c>
      <c r="V1623" s="6" t="s">
        <v>39</v>
      </c>
      <c r="W1623" s="7">
        <v>40000000</v>
      </c>
      <c r="X1623" s="6">
        <v>2002</v>
      </c>
      <c r="Y1623" s="6">
        <v>944</v>
      </c>
      <c r="Z1623" s="6">
        <v>5.8</v>
      </c>
      <c r="AA1623" s="6">
        <v>2.35</v>
      </c>
      <c r="AB1623" s="6">
        <v>835</v>
      </c>
      <c r="AC1623" s="7">
        <f>Table13[[#This Row],[gross]]-Table13[[#This Row],[budget]]</f>
        <v>-25551411</v>
      </c>
    </row>
    <row r="1624" spans="1:29" ht="12.75">
      <c r="A1624" s="6" t="s">
        <v>28</v>
      </c>
      <c r="B1624" s="6" t="s">
        <v>13803</v>
      </c>
      <c r="C1624" s="6">
        <v>39</v>
      </c>
      <c r="D1624" s="6">
        <v>99</v>
      </c>
      <c r="E1624" s="6">
        <v>7</v>
      </c>
      <c r="F1624" s="6">
        <v>730</v>
      </c>
      <c r="G1624" s="6" t="s">
        <v>1759</v>
      </c>
      <c r="H1624" s="6">
        <v>3000</v>
      </c>
      <c r="I1624" s="7">
        <v>5871603</v>
      </c>
      <c r="J1624" s="6" t="s">
        <v>4075</v>
      </c>
      <c r="K1624" s="6" t="s">
        <v>982</v>
      </c>
      <c r="L1624" s="6" t="s">
        <v>13804</v>
      </c>
      <c r="M1624" s="6">
        <v>3116</v>
      </c>
      <c r="N1624" s="6">
        <v>6485</v>
      </c>
      <c r="O1624" s="6" t="s">
        <v>5771</v>
      </c>
      <c r="P1624" s="6">
        <v>3</v>
      </c>
      <c r="Q1624" s="6" t="s">
        <v>13805</v>
      </c>
      <c r="R1624" s="6" t="s">
        <v>13806</v>
      </c>
      <c r="S1624" s="6">
        <v>39</v>
      </c>
      <c r="T1624" s="6" t="s">
        <v>37</v>
      </c>
      <c r="U1624" s="6" t="s">
        <v>38</v>
      </c>
      <c r="V1624" s="6" t="s">
        <v>585</v>
      </c>
      <c r="W1624" s="7">
        <v>13000000</v>
      </c>
      <c r="X1624" s="6">
        <v>1999</v>
      </c>
      <c r="Y1624" s="6">
        <v>1000</v>
      </c>
      <c r="Z1624" s="6">
        <v>6</v>
      </c>
      <c r="AA1624" s="6">
        <v>1.85</v>
      </c>
      <c r="AB1624" s="6">
        <v>251</v>
      </c>
      <c r="AC1624" s="7">
        <f>Table13[[#This Row],[gross]]-Table13[[#This Row],[budget]]</f>
        <v>-7128397</v>
      </c>
    </row>
    <row r="1625" spans="1:29" ht="12.75">
      <c r="A1625" s="6" t="s">
        <v>28</v>
      </c>
      <c r="B1625" s="6" t="s">
        <v>13940</v>
      </c>
      <c r="C1625" s="6">
        <v>19</v>
      </c>
      <c r="D1625" s="6">
        <v>103</v>
      </c>
      <c r="E1625" s="6">
        <v>261</v>
      </c>
      <c r="F1625" s="6">
        <v>145</v>
      </c>
      <c r="G1625" s="6" t="s">
        <v>13511</v>
      </c>
      <c r="H1625" s="6">
        <v>722</v>
      </c>
      <c r="I1625" s="7">
        <v>1100000</v>
      </c>
      <c r="J1625" s="6" t="s">
        <v>1935</v>
      </c>
      <c r="K1625" s="6" t="s">
        <v>9483</v>
      </c>
      <c r="L1625" s="6" t="s">
        <v>17907</v>
      </c>
      <c r="M1625" s="6">
        <v>3665</v>
      </c>
      <c r="N1625" s="6">
        <v>1201</v>
      </c>
      <c r="O1625" s="6" t="s">
        <v>7050</v>
      </c>
      <c r="P1625" s="6">
        <v>0</v>
      </c>
      <c r="Q1625" s="6" t="s">
        <v>17908</v>
      </c>
      <c r="R1625" s="6" t="s">
        <v>17909</v>
      </c>
      <c r="S1625" s="6">
        <v>39</v>
      </c>
      <c r="T1625" s="6" t="s">
        <v>37</v>
      </c>
      <c r="U1625" s="6" t="s">
        <v>38</v>
      </c>
      <c r="V1625" s="6" t="s">
        <v>585</v>
      </c>
      <c r="W1625" s="7">
        <v>5000000</v>
      </c>
      <c r="X1625" s="6">
        <v>1992</v>
      </c>
      <c r="Y1625" s="6">
        <v>280</v>
      </c>
      <c r="Z1625" s="6">
        <v>6.8</v>
      </c>
      <c r="AA1625" s="6">
        <v>1.85</v>
      </c>
      <c r="AB1625" s="6">
        <v>247</v>
      </c>
      <c r="AC1625" s="7">
        <f>Table13[[#This Row],[gross]]-Table13[[#This Row],[budget]]</f>
        <v>-3900000</v>
      </c>
    </row>
    <row r="1626" spans="1:29" ht="12.75">
      <c r="A1626" s="6" t="s">
        <v>28</v>
      </c>
      <c r="B1626" s="6" t="s">
        <v>17538</v>
      </c>
      <c r="C1626" s="6">
        <v>159</v>
      </c>
      <c r="D1626" s="6">
        <v>81</v>
      </c>
      <c r="E1626" s="6">
        <v>26</v>
      </c>
      <c r="F1626" s="6">
        <v>300</v>
      </c>
      <c r="G1626" s="6" t="s">
        <v>17539</v>
      </c>
      <c r="H1626" s="6">
        <v>2000</v>
      </c>
      <c r="I1626" s="7">
        <v>56536016</v>
      </c>
      <c r="J1626" s="6" t="s">
        <v>6403</v>
      </c>
      <c r="K1626" s="6" t="s">
        <v>4054</v>
      </c>
      <c r="L1626" s="6" t="s">
        <v>17540</v>
      </c>
      <c r="M1626" s="6">
        <v>13523</v>
      </c>
      <c r="N1626" s="6">
        <v>3344</v>
      </c>
      <c r="O1626" s="6" t="s">
        <v>16844</v>
      </c>
      <c r="P1626" s="6">
        <v>0</v>
      </c>
      <c r="Q1626" s="6" t="s">
        <v>17541</v>
      </c>
      <c r="R1626" s="6" t="s">
        <v>17542</v>
      </c>
      <c r="S1626" s="6">
        <v>95</v>
      </c>
      <c r="T1626" s="6" t="s">
        <v>37</v>
      </c>
      <c r="U1626" s="6" t="s">
        <v>38</v>
      </c>
      <c r="V1626" s="6" t="s">
        <v>39</v>
      </c>
      <c r="W1626" s="7">
        <v>4900000</v>
      </c>
      <c r="X1626" s="6">
        <v>2016</v>
      </c>
      <c r="Y1626" s="6">
        <v>509</v>
      </c>
      <c r="Z1626" s="6">
        <v>6.9</v>
      </c>
      <c r="AA1626" s="6">
        <v>2.35</v>
      </c>
      <c r="AB1626" s="6">
        <v>0</v>
      </c>
      <c r="AC1626" s="7">
        <f>Table13[[#This Row],[gross]]-Table13[[#This Row],[budget]]</f>
        <v>51636016</v>
      </c>
    </row>
    <row r="1627" spans="1:29" ht="12.75">
      <c r="A1627" s="6" t="s">
        <v>28</v>
      </c>
      <c r="B1627" s="6" t="s">
        <v>23207</v>
      </c>
      <c r="C1627" s="6">
        <v>206</v>
      </c>
      <c r="D1627" s="6">
        <v>90</v>
      </c>
      <c r="E1627" s="6">
        <v>52</v>
      </c>
      <c r="F1627" s="6">
        <v>224</v>
      </c>
      <c r="G1627" s="6" t="s">
        <v>23208</v>
      </c>
      <c r="H1627" s="6">
        <v>34000</v>
      </c>
      <c r="I1627" s="7">
        <v>3388210</v>
      </c>
      <c r="J1627" s="6" t="s">
        <v>214</v>
      </c>
      <c r="K1627" s="6" t="s">
        <v>347</v>
      </c>
      <c r="L1627" s="6" t="s">
        <v>23209</v>
      </c>
      <c r="M1627" s="6">
        <v>46813</v>
      </c>
      <c r="N1627" s="6">
        <v>34983</v>
      </c>
      <c r="O1627" s="6" t="s">
        <v>23210</v>
      </c>
      <c r="P1627" s="6">
        <v>1</v>
      </c>
      <c r="Q1627" s="6" t="s">
        <v>23211</v>
      </c>
      <c r="R1627" s="6" t="s">
        <v>23212</v>
      </c>
      <c r="S1627" s="6">
        <v>150</v>
      </c>
      <c r="T1627" s="6" t="s">
        <v>37</v>
      </c>
      <c r="U1627" s="6" t="s">
        <v>38</v>
      </c>
      <c r="V1627" s="6" t="s">
        <v>39</v>
      </c>
      <c r="W1627" s="7">
        <v>250000</v>
      </c>
      <c r="X1627" s="6">
        <v>2011</v>
      </c>
      <c r="Y1627" s="6">
        <v>487</v>
      </c>
      <c r="Z1627" s="6">
        <v>6.7</v>
      </c>
      <c r="AA1627" s="6">
        <v>1.78</v>
      </c>
      <c r="AB1627" s="6">
        <v>12000</v>
      </c>
      <c r="AC1627" s="7">
        <f>Table13[[#This Row],[gross]]-Table13[[#This Row],[budget]]</f>
        <v>3138210</v>
      </c>
    </row>
    <row r="1628" spans="1:29" ht="12.75">
      <c r="A1628" s="6" t="s">
        <v>28</v>
      </c>
      <c r="B1628" s="6" t="s">
        <v>5911</v>
      </c>
      <c r="C1628" s="6">
        <v>39</v>
      </c>
      <c r="D1628" s="6">
        <v>99</v>
      </c>
      <c r="E1628" s="6">
        <v>13</v>
      </c>
      <c r="F1628" s="6">
        <v>837</v>
      </c>
      <c r="G1628" s="6" t="s">
        <v>4358</v>
      </c>
      <c r="H1628" s="6">
        <v>1000</v>
      </c>
      <c r="I1628" s="7">
        <v>51432423</v>
      </c>
      <c r="J1628" s="6" t="s">
        <v>8278</v>
      </c>
      <c r="K1628" s="6" t="s">
        <v>8279</v>
      </c>
      <c r="L1628" s="6" t="s">
        <v>8280</v>
      </c>
      <c r="M1628" s="6">
        <v>15074</v>
      </c>
      <c r="N1628" s="6">
        <v>3679</v>
      </c>
      <c r="O1628" s="6" t="s">
        <v>8281</v>
      </c>
      <c r="P1628" s="6">
        <v>7</v>
      </c>
      <c r="Q1628" s="6" t="s">
        <v>8282</v>
      </c>
      <c r="R1628" s="6" t="s">
        <v>8283</v>
      </c>
      <c r="S1628" s="6">
        <v>72</v>
      </c>
      <c r="T1628" s="6" t="s">
        <v>37</v>
      </c>
      <c r="U1628" s="6" t="s">
        <v>38</v>
      </c>
      <c r="V1628" s="6" t="s">
        <v>95</v>
      </c>
      <c r="W1628" s="7">
        <v>30000000</v>
      </c>
      <c r="X1628" s="6">
        <v>2002</v>
      </c>
      <c r="Y1628" s="6">
        <v>889</v>
      </c>
      <c r="Z1628" s="6">
        <v>5.0999999999999996</v>
      </c>
      <c r="AA1628" s="6">
        <v>1.85</v>
      </c>
      <c r="AB1628" s="6">
        <v>1000</v>
      </c>
      <c r="AC1628" s="7">
        <f>Table13[[#This Row],[gross]]-Table13[[#This Row],[budget]]</f>
        <v>21432423</v>
      </c>
    </row>
    <row r="1629" spans="1:29" ht="12.75">
      <c r="A1629" s="6" t="s">
        <v>28</v>
      </c>
      <c r="B1629" s="6" t="s">
        <v>639</v>
      </c>
      <c r="C1629" s="6">
        <v>180</v>
      </c>
      <c r="D1629" s="6">
        <v>85</v>
      </c>
      <c r="E1629" s="6">
        <v>255</v>
      </c>
      <c r="F1629" s="6">
        <v>443</v>
      </c>
      <c r="G1629" s="6" t="s">
        <v>2555</v>
      </c>
      <c r="H1629" s="6">
        <v>1000</v>
      </c>
      <c r="I1629" s="7">
        <v>145771527</v>
      </c>
      <c r="J1629" s="6" t="s">
        <v>2556</v>
      </c>
      <c r="K1629" s="6" t="s">
        <v>1732</v>
      </c>
      <c r="L1629" s="6" t="s">
        <v>2557</v>
      </c>
      <c r="M1629" s="6">
        <v>117212</v>
      </c>
      <c r="N1629" s="6">
        <v>3112</v>
      </c>
      <c r="O1629" s="6" t="s">
        <v>2558</v>
      </c>
      <c r="P1629" s="6">
        <v>0</v>
      </c>
      <c r="Q1629" s="6" t="s">
        <v>2559</v>
      </c>
      <c r="R1629" s="6" t="s">
        <v>2560</v>
      </c>
      <c r="S1629" s="6">
        <v>367</v>
      </c>
      <c r="T1629" s="6" t="s">
        <v>37</v>
      </c>
      <c r="U1629" s="6" t="s">
        <v>38</v>
      </c>
      <c r="V1629" s="6" t="s">
        <v>95</v>
      </c>
      <c r="W1629" s="7">
        <v>80000000</v>
      </c>
      <c r="X1629" s="6">
        <v>2002</v>
      </c>
      <c r="Y1629" s="6">
        <v>533</v>
      </c>
      <c r="Z1629" s="6">
        <v>7.2</v>
      </c>
      <c r="AA1629" s="6">
        <v>1.66</v>
      </c>
      <c r="AB1629" s="6">
        <v>0</v>
      </c>
      <c r="AC1629" s="7">
        <f>Table13[[#This Row],[gross]]-Table13[[#This Row],[budget]]</f>
        <v>65771527</v>
      </c>
    </row>
    <row r="1630" spans="1:29" ht="12.75">
      <c r="A1630" s="6" t="s">
        <v>28</v>
      </c>
      <c r="B1630" s="6" t="s">
        <v>15906</v>
      </c>
      <c r="C1630" s="6">
        <v>46</v>
      </c>
      <c r="D1630" s="6">
        <v>126</v>
      </c>
      <c r="E1630" s="6">
        <v>407</v>
      </c>
      <c r="F1630" s="6">
        <v>39</v>
      </c>
      <c r="G1630" s="6" t="s">
        <v>15907</v>
      </c>
      <c r="H1630" s="6">
        <v>638</v>
      </c>
      <c r="I1630" s="7">
        <v>1997807</v>
      </c>
      <c r="J1630" s="6" t="s">
        <v>1826</v>
      </c>
      <c r="K1630" s="6" t="s">
        <v>1345</v>
      </c>
      <c r="L1630" s="6" t="s">
        <v>15908</v>
      </c>
      <c r="M1630" s="6">
        <v>5158</v>
      </c>
      <c r="N1630" s="6">
        <v>823</v>
      </c>
      <c r="O1630" s="6" t="s">
        <v>15909</v>
      </c>
      <c r="P1630" s="6">
        <v>0</v>
      </c>
      <c r="Q1630" s="6" t="s">
        <v>15910</v>
      </c>
      <c r="R1630" s="6" t="s">
        <v>15911</v>
      </c>
      <c r="S1630" s="6">
        <v>140</v>
      </c>
      <c r="T1630" s="6" t="s">
        <v>37</v>
      </c>
      <c r="U1630" s="6" t="s">
        <v>38</v>
      </c>
      <c r="V1630" s="6" t="s">
        <v>585</v>
      </c>
      <c r="W1630" s="7">
        <v>8000000</v>
      </c>
      <c r="X1630" s="6">
        <v>1999</v>
      </c>
      <c r="Y1630" s="6">
        <v>107</v>
      </c>
      <c r="Z1630" s="6">
        <v>7.1</v>
      </c>
      <c r="AA1630" s="6">
        <v>1.85</v>
      </c>
      <c r="AB1630" s="6">
        <v>196</v>
      </c>
      <c r="AC1630" s="7">
        <f>Table13[[#This Row],[gross]]-Table13[[#This Row],[budget]]</f>
        <v>-6002193</v>
      </c>
    </row>
    <row r="1631" spans="1:29" ht="12.75">
      <c r="A1631" s="6" t="s">
        <v>28</v>
      </c>
      <c r="B1631" s="6" t="s">
        <v>389</v>
      </c>
      <c r="C1631" s="6">
        <v>538</v>
      </c>
      <c r="D1631" s="6">
        <v>150</v>
      </c>
      <c r="E1631" s="6">
        <v>14000</v>
      </c>
      <c r="F1631" s="6">
        <v>655</v>
      </c>
      <c r="G1631" s="6" t="s">
        <v>2496</v>
      </c>
      <c r="H1631" s="6">
        <v>23000</v>
      </c>
      <c r="I1631" s="7">
        <v>182204440</v>
      </c>
      <c r="J1631" s="6" t="s">
        <v>3241</v>
      </c>
      <c r="K1631" s="6" t="s">
        <v>62</v>
      </c>
      <c r="L1631" s="6" t="s">
        <v>3644</v>
      </c>
      <c r="M1631" s="6">
        <v>197412</v>
      </c>
      <c r="N1631" s="6">
        <v>25517</v>
      </c>
      <c r="O1631" s="6" t="s">
        <v>2283</v>
      </c>
      <c r="P1631" s="6">
        <v>0</v>
      </c>
      <c r="Q1631" s="6" t="s">
        <v>3645</v>
      </c>
      <c r="R1631" s="6" t="s">
        <v>3646</v>
      </c>
      <c r="S1631" s="6">
        <v>720</v>
      </c>
      <c r="T1631" s="6" t="s">
        <v>37</v>
      </c>
      <c r="U1631" s="6" t="s">
        <v>38</v>
      </c>
      <c r="V1631" s="6" t="s">
        <v>39</v>
      </c>
      <c r="W1631" s="7">
        <v>65000000</v>
      </c>
      <c r="X1631" s="6">
        <v>2012</v>
      </c>
      <c r="Y1631" s="6">
        <v>826</v>
      </c>
      <c r="Z1631" s="6">
        <v>7.4</v>
      </c>
      <c r="AA1631" s="6">
        <v>2.35</v>
      </c>
      <c r="AB1631" s="6">
        <v>71000</v>
      </c>
      <c r="AC1631" s="7">
        <f>Table13[[#This Row],[gross]]-Table13[[#This Row],[budget]]</f>
        <v>117204440</v>
      </c>
    </row>
    <row r="1632" spans="1:29" ht="12.75">
      <c r="A1632" s="6" t="s">
        <v>28</v>
      </c>
      <c r="B1632" s="6" t="s">
        <v>4041</v>
      </c>
      <c r="C1632" s="6">
        <v>227</v>
      </c>
      <c r="D1632" s="6">
        <v>92</v>
      </c>
      <c r="E1632" s="6">
        <v>0</v>
      </c>
      <c r="F1632" s="6">
        <v>10000</v>
      </c>
      <c r="G1632" s="6" t="s">
        <v>523</v>
      </c>
      <c r="H1632" s="6">
        <v>11000</v>
      </c>
      <c r="I1632" s="7">
        <v>14998070</v>
      </c>
      <c r="J1632" s="6" t="s">
        <v>7622</v>
      </c>
      <c r="K1632" s="6" t="s">
        <v>2377</v>
      </c>
      <c r="L1632" s="6" t="s">
        <v>7623</v>
      </c>
      <c r="M1632" s="6">
        <v>41170</v>
      </c>
      <c r="N1632" s="6">
        <v>32875</v>
      </c>
      <c r="O1632" s="6" t="s">
        <v>181</v>
      </c>
      <c r="P1632" s="6">
        <v>3</v>
      </c>
      <c r="Q1632" s="6" t="s">
        <v>7624</v>
      </c>
      <c r="R1632" s="6" t="s">
        <v>7625</v>
      </c>
      <c r="S1632" s="6">
        <v>298</v>
      </c>
      <c r="T1632" s="6" t="s">
        <v>37</v>
      </c>
      <c r="U1632" s="6" t="s">
        <v>38</v>
      </c>
      <c r="V1632" s="6" t="s">
        <v>585</v>
      </c>
      <c r="W1632" s="7">
        <v>35000000</v>
      </c>
      <c r="X1632" s="6">
        <v>2007</v>
      </c>
      <c r="Y1632" s="6">
        <v>10000</v>
      </c>
      <c r="Z1632" s="6">
        <v>6.2</v>
      </c>
      <c r="AA1632" s="6">
        <v>2.35</v>
      </c>
      <c r="AB1632" s="6">
        <v>0</v>
      </c>
      <c r="AC1632" s="7">
        <f>Table13[[#This Row],[gross]]-Table13[[#This Row],[budget]]</f>
        <v>-20001930</v>
      </c>
    </row>
    <row r="1633" spans="1:29" ht="12.75">
      <c r="A1633" s="6" t="s">
        <v>28</v>
      </c>
      <c r="B1633" s="6" t="s">
        <v>8495</v>
      </c>
      <c r="C1633" s="6">
        <v>73</v>
      </c>
      <c r="D1633" s="6">
        <v>105</v>
      </c>
      <c r="E1633" s="6">
        <v>34</v>
      </c>
      <c r="F1633" s="6">
        <v>642</v>
      </c>
      <c r="G1633" s="6" t="s">
        <v>2191</v>
      </c>
      <c r="H1633" s="6">
        <v>1000</v>
      </c>
      <c r="I1633" s="7">
        <v>20422207</v>
      </c>
      <c r="J1633" s="6" t="s">
        <v>1415</v>
      </c>
      <c r="K1633" s="6" t="s">
        <v>2061</v>
      </c>
      <c r="L1633" s="6" t="s">
        <v>8496</v>
      </c>
      <c r="M1633" s="6">
        <v>15052</v>
      </c>
      <c r="N1633" s="6">
        <v>4369</v>
      </c>
      <c r="O1633" s="6" t="s">
        <v>8497</v>
      </c>
      <c r="P1633" s="6">
        <v>1</v>
      </c>
      <c r="Q1633" s="6" t="s">
        <v>8498</v>
      </c>
      <c r="R1633" s="6" t="s">
        <v>8499</v>
      </c>
      <c r="S1633" s="6">
        <v>116</v>
      </c>
      <c r="T1633" s="6" t="s">
        <v>37</v>
      </c>
      <c r="U1633" s="6" t="s">
        <v>38</v>
      </c>
      <c r="V1633" s="6" t="s">
        <v>39</v>
      </c>
      <c r="W1633" s="7">
        <v>35000000</v>
      </c>
      <c r="X1633" s="6">
        <v>2004</v>
      </c>
      <c r="Y1633" s="6">
        <v>681</v>
      </c>
      <c r="Z1633" s="6">
        <v>5.2</v>
      </c>
      <c r="AA1633" s="6">
        <v>2.35</v>
      </c>
      <c r="AB1633" s="6">
        <v>484</v>
      </c>
      <c r="AC1633" s="7">
        <f>Table13[[#This Row],[gross]]-Table13[[#This Row],[budget]]</f>
        <v>-14577793</v>
      </c>
    </row>
    <row r="1634" spans="1:29" ht="12.75">
      <c r="A1634" s="6" t="s">
        <v>28</v>
      </c>
      <c r="B1634" s="6" t="s">
        <v>11333</v>
      </c>
      <c r="C1634" s="6">
        <v>45</v>
      </c>
      <c r="D1634" s="6">
        <v>106</v>
      </c>
      <c r="E1634" s="6">
        <v>38</v>
      </c>
      <c r="F1634" s="6">
        <v>975</v>
      </c>
      <c r="G1634" s="6" t="s">
        <v>587</v>
      </c>
      <c r="H1634" s="6">
        <v>1000</v>
      </c>
      <c r="I1634" s="7">
        <v>6420319</v>
      </c>
      <c r="J1634" s="6" t="s">
        <v>3396</v>
      </c>
      <c r="K1634" s="6" t="s">
        <v>138</v>
      </c>
      <c r="L1634" s="6" t="s">
        <v>11334</v>
      </c>
      <c r="M1634" s="6">
        <v>15978</v>
      </c>
      <c r="N1634" s="6">
        <v>5705</v>
      </c>
      <c r="O1634" s="6" t="s">
        <v>2523</v>
      </c>
      <c r="P1634" s="6">
        <v>0</v>
      </c>
      <c r="R1634" s="6" t="s">
        <v>11335</v>
      </c>
      <c r="S1634" s="6">
        <v>122</v>
      </c>
      <c r="T1634" s="6" t="s">
        <v>37</v>
      </c>
      <c r="U1634" s="6" t="s">
        <v>2913</v>
      </c>
      <c r="V1634" s="6" t="s">
        <v>39</v>
      </c>
      <c r="W1634" s="7">
        <v>20000000</v>
      </c>
      <c r="X1634" s="6">
        <v>2015</v>
      </c>
      <c r="Y1634" s="6">
        <v>1000</v>
      </c>
      <c r="Z1634" s="6">
        <v>7.4</v>
      </c>
      <c r="AA1634" s="6">
        <v>2.35</v>
      </c>
      <c r="AB1634" s="6">
        <v>15000</v>
      </c>
      <c r="AC1634" s="7">
        <f>Table13[[#This Row],[gross]]-Table13[[#This Row],[budget]]</f>
        <v>-13579681</v>
      </c>
    </row>
    <row r="1635" spans="1:29" ht="12.75">
      <c r="A1635" s="6" t="s">
        <v>28</v>
      </c>
      <c r="B1635" s="6" t="s">
        <v>13509</v>
      </c>
      <c r="C1635" s="6">
        <v>251</v>
      </c>
      <c r="D1635" s="6">
        <v>137</v>
      </c>
      <c r="E1635" s="6">
        <v>143</v>
      </c>
      <c r="F1635" s="6">
        <v>280</v>
      </c>
      <c r="G1635" s="6" t="s">
        <v>1469</v>
      </c>
      <c r="H1635" s="6">
        <v>14000</v>
      </c>
      <c r="I1635" s="7">
        <v>5459824</v>
      </c>
      <c r="J1635" s="6" t="s">
        <v>214</v>
      </c>
      <c r="K1635" s="6" t="s">
        <v>213</v>
      </c>
      <c r="L1635" s="6" t="s">
        <v>13510</v>
      </c>
      <c r="M1635" s="6">
        <v>92781</v>
      </c>
      <c r="N1635" s="6">
        <v>15337</v>
      </c>
      <c r="O1635" s="6" t="s">
        <v>13511</v>
      </c>
      <c r="P1635" s="6">
        <v>0</v>
      </c>
      <c r="Q1635" s="6" t="s">
        <v>13512</v>
      </c>
      <c r="R1635" s="6" t="s">
        <v>13513</v>
      </c>
      <c r="S1635" s="6">
        <v>320</v>
      </c>
      <c r="T1635" s="6" t="s">
        <v>37</v>
      </c>
      <c r="U1635" s="6" t="s">
        <v>38</v>
      </c>
      <c r="V1635" s="6" t="s">
        <v>585</v>
      </c>
      <c r="W1635" s="7">
        <v>26000000</v>
      </c>
      <c r="X1635" s="6">
        <v>2006</v>
      </c>
      <c r="Y1635" s="6">
        <v>617</v>
      </c>
      <c r="Z1635" s="6">
        <v>7.6</v>
      </c>
      <c r="AA1635" s="6">
        <v>2.35</v>
      </c>
      <c r="AB1635" s="6">
        <v>5000</v>
      </c>
      <c r="AC1635" s="7">
        <f>Table13[[#This Row],[gross]]-Table13[[#This Row],[budget]]</f>
        <v>-20540176</v>
      </c>
    </row>
    <row r="1636" spans="1:29" ht="12.75">
      <c r="A1636" s="6" t="s">
        <v>28</v>
      </c>
      <c r="B1636" s="6" t="s">
        <v>1744</v>
      </c>
      <c r="C1636" s="6">
        <v>180</v>
      </c>
      <c r="D1636" s="6">
        <v>98</v>
      </c>
      <c r="E1636" s="6">
        <v>80</v>
      </c>
      <c r="F1636" s="6">
        <v>708</v>
      </c>
      <c r="G1636" s="6" t="s">
        <v>1745</v>
      </c>
      <c r="H1636" s="6">
        <v>22000</v>
      </c>
      <c r="I1636" s="7">
        <v>148383780</v>
      </c>
      <c r="J1636" s="6" t="s">
        <v>1681</v>
      </c>
      <c r="K1636" s="6" t="s">
        <v>1746</v>
      </c>
      <c r="L1636" s="6" t="s">
        <v>1747</v>
      </c>
      <c r="M1636" s="6">
        <v>85531</v>
      </c>
      <c r="N1636" s="6">
        <v>24082</v>
      </c>
      <c r="O1636" s="6" t="s">
        <v>1748</v>
      </c>
      <c r="P1636" s="6">
        <v>10</v>
      </c>
      <c r="Q1636" s="6" t="s">
        <v>1749</v>
      </c>
      <c r="R1636" s="6" t="s">
        <v>1750</v>
      </c>
      <c r="S1636" s="6">
        <v>152</v>
      </c>
      <c r="T1636" s="6" t="s">
        <v>37</v>
      </c>
      <c r="U1636" s="6" t="s">
        <v>38</v>
      </c>
      <c r="V1636" s="6" t="s">
        <v>39</v>
      </c>
      <c r="W1636" s="7">
        <v>100000000</v>
      </c>
      <c r="X1636" s="6">
        <v>2010</v>
      </c>
      <c r="Y1636" s="6">
        <v>713</v>
      </c>
      <c r="Z1636" s="6">
        <v>5.5</v>
      </c>
      <c r="AA1636" s="6">
        <v>1.85</v>
      </c>
      <c r="AB1636" s="6">
        <v>0</v>
      </c>
      <c r="AC1636" s="7">
        <f>Table13[[#This Row],[gross]]-Table13[[#This Row],[budget]]</f>
        <v>48383780</v>
      </c>
    </row>
    <row r="1637" spans="1:29" ht="12.75">
      <c r="A1637" s="6" t="s">
        <v>28</v>
      </c>
      <c r="B1637" s="6" t="s">
        <v>15981</v>
      </c>
      <c r="C1637" s="6">
        <v>270</v>
      </c>
      <c r="D1637" s="6">
        <v>101</v>
      </c>
      <c r="E1637" s="6">
        <v>36</v>
      </c>
      <c r="F1637" s="6">
        <v>27</v>
      </c>
      <c r="G1637" s="6" t="s">
        <v>15982</v>
      </c>
      <c r="H1637" s="6">
        <v>7000</v>
      </c>
      <c r="I1637" s="7">
        <v>59889948</v>
      </c>
      <c r="J1637" s="6" t="s">
        <v>2527</v>
      </c>
      <c r="K1637" s="6" t="s">
        <v>518</v>
      </c>
      <c r="L1637" s="6" t="s">
        <v>15983</v>
      </c>
      <c r="M1637" s="6">
        <v>355810</v>
      </c>
      <c r="N1637" s="6">
        <v>7227</v>
      </c>
      <c r="O1637" s="6" t="s">
        <v>15984</v>
      </c>
      <c r="P1637" s="6">
        <v>1</v>
      </c>
      <c r="Q1637" s="6" t="s">
        <v>15985</v>
      </c>
      <c r="R1637" s="6" t="s">
        <v>15986</v>
      </c>
      <c r="S1637" s="6">
        <v>889</v>
      </c>
      <c r="T1637" s="6" t="s">
        <v>37</v>
      </c>
      <c r="U1637" s="6" t="s">
        <v>38</v>
      </c>
      <c r="V1637" s="6" t="s">
        <v>585</v>
      </c>
      <c r="W1637" s="7">
        <v>8000000</v>
      </c>
      <c r="X1637" s="6">
        <v>2006</v>
      </c>
      <c r="Y1637" s="6">
        <v>150</v>
      </c>
      <c r="Z1637" s="6">
        <v>7.9</v>
      </c>
      <c r="AA1637" s="6">
        <v>2.35</v>
      </c>
      <c r="AB1637" s="6">
        <v>15000</v>
      </c>
      <c r="AC1637" s="7">
        <f>Table13[[#This Row],[gross]]-Table13[[#This Row],[budget]]</f>
        <v>51889948</v>
      </c>
    </row>
    <row r="1638" spans="1:29" ht="12.75">
      <c r="A1638" s="6" t="s">
        <v>28</v>
      </c>
      <c r="B1638" s="6" t="s">
        <v>2785</v>
      </c>
      <c r="C1638" s="6">
        <v>87</v>
      </c>
      <c r="D1638" s="6">
        <v>90</v>
      </c>
      <c r="E1638" s="6">
        <v>65</v>
      </c>
      <c r="F1638" s="6">
        <v>658</v>
      </c>
      <c r="G1638" s="6" t="s">
        <v>1956</v>
      </c>
      <c r="H1638" s="6">
        <v>11000</v>
      </c>
      <c r="I1638" s="7">
        <v>39442871</v>
      </c>
      <c r="J1638" s="6" t="s">
        <v>2786</v>
      </c>
      <c r="K1638" s="6" t="s">
        <v>2180</v>
      </c>
      <c r="L1638" s="6" t="s">
        <v>2787</v>
      </c>
      <c r="M1638" s="6">
        <v>80639</v>
      </c>
      <c r="N1638" s="6">
        <v>25190</v>
      </c>
      <c r="O1638" s="6" t="s">
        <v>2788</v>
      </c>
      <c r="P1638" s="6">
        <v>0</v>
      </c>
      <c r="Q1638" s="6" t="s">
        <v>2789</v>
      </c>
      <c r="R1638" s="6" t="s">
        <v>2790</v>
      </c>
      <c r="S1638" s="6">
        <v>237</v>
      </c>
      <c r="T1638" s="6" t="s">
        <v>37</v>
      </c>
      <c r="U1638" s="6" t="s">
        <v>38</v>
      </c>
      <c r="V1638" s="6" t="s">
        <v>39</v>
      </c>
      <c r="W1638" s="7">
        <v>80000000</v>
      </c>
      <c r="X1638" s="6">
        <v>2000</v>
      </c>
      <c r="Y1638" s="6">
        <v>11000</v>
      </c>
      <c r="Z1638" s="6">
        <v>5.3</v>
      </c>
      <c r="AA1638" s="6">
        <v>1.85</v>
      </c>
      <c r="AB1638" s="6">
        <v>0</v>
      </c>
      <c r="AC1638" s="7">
        <f>Table13[[#This Row],[gross]]-Table13[[#This Row],[budget]]</f>
        <v>-40557129</v>
      </c>
    </row>
    <row r="1639" spans="1:29" ht="12.75">
      <c r="A1639" s="6" t="s">
        <v>28</v>
      </c>
      <c r="B1639" s="6" t="s">
        <v>1954</v>
      </c>
      <c r="C1639" s="6">
        <v>63</v>
      </c>
      <c r="D1639" s="6">
        <v>102</v>
      </c>
      <c r="E1639" s="6">
        <v>0</v>
      </c>
      <c r="F1639" s="6">
        <v>413</v>
      </c>
      <c r="G1639" s="6" t="s">
        <v>3503</v>
      </c>
      <c r="H1639" s="6">
        <v>13000</v>
      </c>
      <c r="I1639" s="7">
        <v>38747385</v>
      </c>
      <c r="J1639" s="6" t="s">
        <v>8396</v>
      </c>
      <c r="K1639" s="6" t="s">
        <v>547</v>
      </c>
      <c r="L1639" s="6" t="s">
        <v>8397</v>
      </c>
      <c r="M1639" s="6">
        <v>49349</v>
      </c>
      <c r="N1639" s="6">
        <v>15308</v>
      </c>
      <c r="O1639" s="6" t="s">
        <v>8398</v>
      </c>
      <c r="P1639" s="6">
        <v>2</v>
      </c>
      <c r="Q1639" s="6" t="s">
        <v>8399</v>
      </c>
      <c r="R1639" s="6" t="s">
        <v>8400</v>
      </c>
      <c r="S1639" s="6">
        <v>165</v>
      </c>
      <c r="T1639" s="6" t="s">
        <v>37</v>
      </c>
      <c r="U1639" s="6" t="s">
        <v>38</v>
      </c>
      <c r="V1639" s="6" t="s">
        <v>39</v>
      </c>
      <c r="W1639" s="7">
        <v>25000000</v>
      </c>
      <c r="X1639" s="6">
        <v>1986</v>
      </c>
      <c r="Y1639" s="6">
        <v>854</v>
      </c>
      <c r="Z1639" s="6">
        <v>6.9</v>
      </c>
      <c r="AA1639" s="6">
        <v>1.85</v>
      </c>
      <c r="AB1639" s="6">
        <v>0</v>
      </c>
      <c r="AC1639" s="7">
        <f>Table13[[#This Row],[gross]]-Table13[[#This Row],[budget]]</f>
        <v>13747385</v>
      </c>
    </row>
    <row r="1640" spans="1:29" ht="12.75">
      <c r="A1640" s="6" t="s">
        <v>28</v>
      </c>
      <c r="B1640" s="6" t="s">
        <v>9646</v>
      </c>
      <c r="C1640" s="6">
        <v>118</v>
      </c>
      <c r="D1640" s="6">
        <v>134</v>
      </c>
      <c r="E1640" s="6">
        <v>0</v>
      </c>
      <c r="F1640" s="6">
        <v>92</v>
      </c>
      <c r="G1640" s="6" t="s">
        <v>10027</v>
      </c>
      <c r="H1640" s="6">
        <v>541</v>
      </c>
      <c r="I1640" s="7">
        <v>183662</v>
      </c>
      <c r="J1640" s="6" t="s">
        <v>2527</v>
      </c>
      <c r="K1640" s="6" t="s">
        <v>6898</v>
      </c>
      <c r="L1640" s="6" t="s">
        <v>10028</v>
      </c>
      <c r="M1640" s="6">
        <v>18395</v>
      </c>
      <c r="N1640" s="6">
        <v>890</v>
      </c>
      <c r="O1640" s="6" t="s">
        <v>10029</v>
      </c>
      <c r="P1640" s="6">
        <v>6</v>
      </c>
      <c r="Q1640" s="6" t="s">
        <v>10030</v>
      </c>
      <c r="R1640" s="6" t="s">
        <v>10031</v>
      </c>
      <c r="S1640" s="6">
        <v>48</v>
      </c>
      <c r="T1640" s="6" t="s">
        <v>1464</v>
      </c>
      <c r="U1640" s="6" t="s">
        <v>1465</v>
      </c>
      <c r="V1640" s="6" t="s">
        <v>4830</v>
      </c>
      <c r="W1640" s="7">
        <v>25000000</v>
      </c>
      <c r="X1640" s="6">
        <v>2010</v>
      </c>
      <c r="Y1640" s="6">
        <v>173</v>
      </c>
      <c r="Z1640" s="6">
        <v>7.1</v>
      </c>
      <c r="AA1640" s="6">
        <v>2.35</v>
      </c>
      <c r="AB1640" s="6">
        <v>0</v>
      </c>
      <c r="AC1640" s="7">
        <f>Table13[[#This Row],[gross]]-Table13[[#This Row],[budget]]</f>
        <v>-24816338</v>
      </c>
    </row>
    <row r="1641" spans="1:29" ht="12.75">
      <c r="A1641" s="6" t="s">
        <v>28</v>
      </c>
      <c r="B1641" s="6" t="s">
        <v>12743</v>
      </c>
      <c r="C1641" s="6">
        <v>27</v>
      </c>
      <c r="D1641" s="6">
        <v>115</v>
      </c>
      <c r="E1641" s="6">
        <v>44</v>
      </c>
      <c r="F1641" s="6">
        <v>902</v>
      </c>
      <c r="G1641" s="6" t="s">
        <v>84</v>
      </c>
      <c r="H1641" s="6">
        <v>23000</v>
      </c>
      <c r="I1641" s="7">
        <v>50003300</v>
      </c>
      <c r="J1641" s="6" t="s">
        <v>12744</v>
      </c>
      <c r="K1641" s="6" t="s">
        <v>58</v>
      </c>
      <c r="L1641" s="6" t="s">
        <v>12745</v>
      </c>
      <c r="M1641" s="6">
        <v>36624</v>
      </c>
      <c r="N1641" s="6">
        <v>29370</v>
      </c>
      <c r="O1641" s="6" t="s">
        <v>5781</v>
      </c>
      <c r="P1641" s="6">
        <v>4</v>
      </c>
      <c r="Q1641" s="6" t="s">
        <v>12746</v>
      </c>
      <c r="R1641" s="6" t="s">
        <v>12747</v>
      </c>
      <c r="S1641" s="6">
        <v>132</v>
      </c>
      <c r="T1641" s="6" t="s">
        <v>37</v>
      </c>
      <c r="U1641" s="6" t="s">
        <v>38</v>
      </c>
      <c r="V1641" s="6" t="s">
        <v>95</v>
      </c>
      <c r="W1641" s="7">
        <v>15000000</v>
      </c>
      <c r="X1641" s="6">
        <v>1994</v>
      </c>
      <c r="Y1641" s="6">
        <v>4000</v>
      </c>
      <c r="Z1641" s="6">
        <v>7.3</v>
      </c>
      <c r="AA1641" s="6">
        <v>1.85</v>
      </c>
      <c r="AB1641" s="6">
        <v>0</v>
      </c>
      <c r="AC1641" s="7">
        <f>Table13[[#This Row],[gross]]-Table13[[#This Row],[budget]]</f>
        <v>35003300</v>
      </c>
    </row>
    <row r="1642" spans="1:29" ht="12.75">
      <c r="A1642" s="6" t="s">
        <v>28</v>
      </c>
      <c r="B1642" s="6" t="s">
        <v>3880</v>
      </c>
      <c r="C1642" s="6">
        <v>78</v>
      </c>
      <c r="D1642" s="6">
        <v>98</v>
      </c>
      <c r="E1642" s="6">
        <v>322</v>
      </c>
      <c r="F1642" s="6">
        <v>723</v>
      </c>
      <c r="G1642" s="6" t="s">
        <v>3881</v>
      </c>
      <c r="H1642" s="6">
        <v>979</v>
      </c>
      <c r="I1642" s="7">
        <v>58255287</v>
      </c>
      <c r="J1642" s="6" t="s">
        <v>1009</v>
      </c>
      <c r="K1642" s="6" t="s">
        <v>1653</v>
      </c>
      <c r="L1642" s="6" t="s">
        <v>3882</v>
      </c>
      <c r="M1642" s="6">
        <v>39471</v>
      </c>
      <c r="N1642" s="6">
        <v>6334</v>
      </c>
      <c r="O1642" s="6" t="s">
        <v>3883</v>
      </c>
      <c r="P1642" s="6">
        <v>1</v>
      </c>
      <c r="Q1642" s="6" t="s">
        <v>3884</v>
      </c>
      <c r="R1642" s="6" t="s">
        <v>3885</v>
      </c>
      <c r="S1642" s="6">
        <v>187</v>
      </c>
      <c r="T1642" s="6" t="s">
        <v>37</v>
      </c>
      <c r="U1642" s="6" t="s">
        <v>38</v>
      </c>
      <c r="V1642" s="6" t="s">
        <v>39</v>
      </c>
      <c r="W1642" s="7">
        <v>64000000</v>
      </c>
      <c r="X1642" s="6">
        <v>2006</v>
      </c>
      <c r="Y1642" s="6">
        <v>862</v>
      </c>
      <c r="Z1642" s="6">
        <v>4.3</v>
      </c>
      <c r="AA1642" s="6">
        <v>1.85</v>
      </c>
      <c r="AB1642" s="6">
        <v>0</v>
      </c>
      <c r="AC1642" s="7">
        <f>Table13[[#This Row],[gross]]-Table13[[#This Row],[budget]]</f>
        <v>-5744713</v>
      </c>
    </row>
    <row r="1643" spans="1:29" ht="12.75">
      <c r="A1643" s="6" t="s">
        <v>28</v>
      </c>
      <c r="B1643" s="6" t="s">
        <v>16450</v>
      </c>
      <c r="C1643" s="6">
        <v>136</v>
      </c>
      <c r="D1643" s="6">
        <v>121</v>
      </c>
      <c r="E1643" s="6">
        <v>82</v>
      </c>
      <c r="F1643" s="6">
        <v>189</v>
      </c>
      <c r="G1643" s="6" t="s">
        <v>6104</v>
      </c>
      <c r="H1643" s="6">
        <v>581</v>
      </c>
      <c r="I1643" s="7">
        <v>35400000</v>
      </c>
      <c r="J1643" s="6" t="s">
        <v>50</v>
      </c>
      <c r="K1643" s="6" t="s">
        <v>8387</v>
      </c>
      <c r="L1643" s="6" t="s">
        <v>16479</v>
      </c>
      <c r="M1643" s="6">
        <v>74957</v>
      </c>
      <c r="N1643" s="6">
        <v>1865</v>
      </c>
      <c r="O1643" s="6" t="s">
        <v>16480</v>
      </c>
      <c r="P1643" s="6">
        <v>3</v>
      </c>
      <c r="Q1643" s="6" t="s">
        <v>16481</v>
      </c>
      <c r="R1643" s="6" t="s">
        <v>16482</v>
      </c>
      <c r="S1643" s="6">
        <v>251</v>
      </c>
      <c r="T1643" s="6" t="s">
        <v>37</v>
      </c>
      <c r="U1643" s="6" t="s">
        <v>56</v>
      </c>
      <c r="V1643" s="6" t="s">
        <v>95</v>
      </c>
      <c r="W1643" s="7">
        <v>7000000</v>
      </c>
      <c r="X1643" s="6">
        <v>1973</v>
      </c>
      <c r="Y1643" s="6">
        <v>547</v>
      </c>
      <c r="Z1643" s="6">
        <v>6.8</v>
      </c>
      <c r="AA1643" s="6">
        <v>1.66</v>
      </c>
      <c r="AB1643" s="6">
        <v>0</v>
      </c>
      <c r="AC1643" s="7">
        <f>Table13[[#This Row],[gross]]-Table13[[#This Row],[budget]]</f>
        <v>28400000</v>
      </c>
    </row>
    <row r="1644" spans="1:29" ht="12.75">
      <c r="A1644" s="6" t="s">
        <v>28</v>
      </c>
      <c r="B1644" s="6" t="s">
        <v>1617</v>
      </c>
      <c r="C1644" s="6">
        <v>354</v>
      </c>
      <c r="D1644" s="6">
        <v>129</v>
      </c>
      <c r="E1644" s="6">
        <v>235</v>
      </c>
      <c r="F1644" s="6">
        <v>297</v>
      </c>
      <c r="G1644" s="6" t="s">
        <v>1618</v>
      </c>
      <c r="H1644" s="6">
        <v>13000</v>
      </c>
      <c r="I1644" s="7">
        <v>134520804</v>
      </c>
      <c r="J1644" s="6" t="s">
        <v>50</v>
      </c>
      <c r="K1644" s="6" t="s">
        <v>977</v>
      </c>
      <c r="L1644" s="6" t="s">
        <v>1619</v>
      </c>
      <c r="M1644" s="6">
        <v>336235</v>
      </c>
      <c r="N1644" s="6">
        <v>13961</v>
      </c>
      <c r="O1644" s="6" t="s">
        <v>1620</v>
      </c>
      <c r="P1644" s="6">
        <v>1</v>
      </c>
      <c r="Q1644" s="6" t="s">
        <v>1621</v>
      </c>
      <c r="R1644" s="6" t="s">
        <v>1622</v>
      </c>
      <c r="S1644" s="6">
        <v>782</v>
      </c>
      <c r="T1644" s="6" t="s">
        <v>37</v>
      </c>
      <c r="U1644" s="6" t="s">
        <v>38</v>
      </c>
      <c r="V1644" s="6" t="s">
        <v>39</v>
      </c>
      <c r="W1644" s="7">
        <v>110000000</v>
      </c>
      <c r="X1644" s="6">
        <v>2007</v>
      </c>
      <c r="Y1644" s="6">
        <v>300</v>
      </c>
      <c r="Z1644" s="6">
        <v>7.2</v>
      </c>
      <c r="AA1644" s="6">
        <v>2.35</v>
      </c>
      <c r="AB1644" s="6">
        <v>0</v>
      </c>
      <c r="AC1644" s="7">
        <f>Table13[[#This Row],[gross]]-Table13[[#This Row],[budget]]</f>
        <v>24520804</v>
      </c>
    </row>
    <row r="1645" spans="1:29" ht="12.75">
      <c r="A1645" s="6" t="s">
        <v>28</v>
      </c>
      <c r="B1645" s="6" t="s">
        <v>5462</v>
      </c>
      <c r="C1645" s="6">
        <v>24</v>
      </c>
      <c r="D1645" s="6">
        <v>100</v>
      </c>
      <c r="E1645" s="6">
        <v>98</v>
      </c>
      <c r="F1645" s="6">
        <v>604</v>
      </c>
      <c r="G1645" s="6" t="s">
        <v>8571</v>
      </c>
      <c r="H1645" s="6">
        <v>1000</v>
      </c>
      <c r="I1645" s="7">
        <v>12902790</v>
      </c>
      <c r="J1645" s="6" t="s">
        <v>1415</v>
      </c>
      <c r="K1645" s="6" t="s">
        <v>2061</v>
      </c>
      <c r="L1645" s="6" t="s">
        <v>14215</v>
      </c>
      <c r="M1645" s="6">
        <v>4052</v>
      </c>
      <c r="N1645" s="6">
        <v>3250</v>
      </c>
      <c r="O1645" s="6" t="s">
        <v>1716</v>
      </c>
      <c r="P1645" s="6">
        <v>1</v>
      </c>
      <c r="Q1645" s="6" t="s">
        <v>14216</v>
      </c>
      <c r="R1645" s="6" t="s">
        <v>14217</v>
      </c>
      <c r="S1645" s="6">
        <v>88</v>
      </c>
      <c r="T1645" s="6" t="s">
        <v>37</v>
      </c>
      <c r="U1645" s="6" t="s">
        <v>38</v>
      </c>
      <c r="V1645" s="6" t="s">
        <v>585</v>
      </c>
      <c r="W1645" s="7">
        <v>12000000</v>
      </c>
      <c r="X1645" s="6">
        <v>1998</v>
      </c>
      <c r="Y1645" s="6">
        <v>849</v>
      </c>
      <c r="Z1645" s="6">
        <v>6.6</v>
      </c>
      <c r="AA1645" s="6">
        <v>2.35</v>
      </c>
      <c r="AB1645" s="6">
        <v>242</v>
      </c>
      <c r="AC1645" s="7">
        <f>Table13[[#This Row],[gross]]-Table13[[#This Row],[budget]]</f>
        <v>902790</v>
      </c>
    </row>
    <row r="1646" spans="1:29" ht="12.75">
      <c r="A1646" s="6" t="s">
        <v>28</v>
      </c>
      <c r="B1646" s="6" t="s">
        <v>13697</v>
      </c>
      <c r="C1646" s="6">
        <v>19</v>
      </c>
      <c r="D1646" s="6">
        <v>84</v>
      </c>
      <c r="E1646" s="6">
        <v>0</v>
      </c>
      <c r="F1646" s="6">
        <v>182</v>
      </c>
      <c r="G1646" s="6" t="s">
        <v>7329</v>
      </c>
      <c r="H1646" s="6">
        <v>11000</v>
      </c>
      <c r="I1646" s="7">
        <v>27979400</v>
      </c>
      <c r="J1646" s="6" t="s">
        <v>1752</v>
      </c>
      <c r="K1646" s="6" t="s">
        <v>1956</v>
      </c>
      <c r="L1646" s="6" t="s">
        <v>13698</v>
      </c>
      <c r="M1646" s="6">
        <v>37611</v>
      </c>
      <c r="N1646" s="6">
        <v>12322</v>
      </c>
      <c r="O1646" s="6" t="s">
        <v>7028</v>
      </c>
      <c r="P1646" s="6">
        <v>2</v>
      </c>
      <c r="Q1646" s="6" t="s">
        <v>13699</v>
      </c>
      <c r="R1646" s="6" t="s">
        <v>13700</v>
      </c>
      <c r="S1646" s="6">
        <v>72</v>
      </c>
      <c r="T1646" s="6" t="s">
        <v>37</v>
      </c>
      <c r="U1646" s="6" t="s">
        <v>38</v>
      </c>
      <c r="V1646" s="6" t="s">
        <v>39</v>
      </c>
      <c r="W1646" s="7">
        <v>8200000</v>
      </c>
      <c r="X1646" s="6">
        <v>1993</v>
      </c>
      <c r="Y1646" s="6">
        <v>852</v>
      </c>
      <c r="Z1646" s="6">
        <v>6.1</v>
      </c>
      <c r="AA1646" s="6">
        <v>1.85</v>
      </c>
      <c r="AB1646" s="6">
        <v>0</v>
      </c>
      <c r="AC1646" s="7">
        <f>Table13[[#This Row],[gross]]-Table13[[#This Row],[budget]]</f>
        <v>19779400</v>
      </c>
    </row>
    <row r="1647" spans="1:29" ht="12.75">
      <c r="A1647" s="6" t="s">
        <v>28</v>
      </c>
      <c r="B1647" s="6" t="s">
        <v>1294</v>
      </c>
      <c r="C1647" s="6">
        <v>116</v>
      </c>
      <c r="D1647" s="6">
        <v>120</v>
      </c>
      <c r="E1647" s="6">
        <v>0</v>
      </c>
      <c r="F1647" s="6">
        <v>452</v>
      </c>
      <c r="G1647" s="6" t="s">
        <v>686</v>
      </c>
      <c r="H1647" s="6">
        <v>26000</v>
      </c>
      <c r="I1647" s="7">
        <v>3650677</v>
      </c>
      <c r="J1647" s="6" t="s">
        <v>1009</v>
      </c>
      <c r="K1647" s="6" t="s">
        <v>335</v>
      </c>
      <c r="L1647" s="6" t="s">
        <v>21152</v>
      </c>
      <c r="M1647" s="6">
        <v>414976</v>
      </c>
      <c r="N1647" s="6">
        <v>28294</v>
      </c>
      <c r="O1647" s="6" t="s">
        <v>3448</v>
      </c>
      <c r="P1647" s="6">
        <v>1</v>
      </c>
      <c r="Q1647" s="6" t="s">
        <v>21153</v>
      </c>
      <c r="R1647" s="6" t="s">
        <v>21154</v>
      </c>
      <c r="S1647" s="6">
        <v>523</v>
      </c>
      <c r="T1647" s="6" t="s">
        <v>37</v>
      </c>
      <c r="U1647" s="6" t="s">
        <v>56</v>
      </c>
      <c r="V1647" s="6" t="s">
        <v>585</v>
      </c>
      <c r="W1647" s="7">
        <v>960000</v>
      </c>
      <c r="X1647" s="6">
        <v>1998</v>
      </c>
      <c r="Y1647" s="6">
        <v>1000</v>
      </c>
      <c r="Z1647" s="6">
        <v>8.1999999999999993</v>
      </c>
      <c r="AA1647" s="6">
        <v>1.85</v>
      </c>
      <c r="AB1647" s="6">
        <v>21000</v>
      </c>
      <c r="AC1647" s="7">
        <f>Table13[[#This Row],[gross]]-Table13[[#This Row],[budget]]</f>
        <v>2690677</v>
      </c>
    </row>
    <row r="1648" spans="1:29" ht="12.75">
      <c r="A1648" s="6" t="s">
        <v>28</v>
      </c>
      <c r="B1648" s="6" t="s">
        <v>23107</v>
      </c>
      <c r="C1648" s="6">
        <v>10</v>
      </c>
      <c r="D1648" s="6">
        <v>95</v>
      </c>
      <c r="E1648" s="6">
        <v>0</v>
      </c>
      <c r="F1648" s="6">
        <v>309</v>
      </c>
      <c r="G1648" s="6" t="s">
        <v>4625</v>
      </c>
      <c r="H1648" s="6">
        <v>685</v>
      </c>
      <c r="I1648" s="7">
        <v>2468</v>
      </c>
      <c r="J1648" s="6" t="s">
        <v>10413</v>
      </c>
      <c r="K1648" s="6" t="s">
        <v>9095</v>
      </c>
      <c r="L1648" s="6" t="s">
        <v>23108</v>
      </c>
      <c r="M1648" s="6">
        <v>241</v>
      </c>
      <c r="N1648" s="6">
        <v>2048</v>
      </c>
      <c r="O1648" s="6" t="s">
        <v>12542</v>
      </c>
      <c r="P1648" s="6">
        <v>3</v>
      </c>
      <c r="Q1648" s="6" t="s">
        <v>23109</v>
      </c>
      <c r="R1648" s="6" t="s">
        <v>23110</v>
      </c>
      <c r="S1648" s="6">
        <v>5</v>
      </c>
      <c r="T1648" s="6" t="s">
        <v>37</v>
      </c>
      <c r="U1648" s="6" t="s">
        <v>38</v>
      </c>
      <c r="V1648" s="6" t="s">
        <v>585</v>
      </c>
      <c r="W1648" s="7">
        <v>300000</v>
      </c>
      <c r="X1648" s="6">
        <v>2014</v>
      </c>
      <c r="Y1648" s="6">
        <v>665</v>
      </c>
      <c r="Z1648" s="6">
        <v>4.8</v>
      </c>
      <c r="AA1648" s="6">
        <v>1.85</v>
      </c>
      <c r="AB1648" s="6">
        <v>261</v>
      </c>
      <c r="AC1648" s="7">
        <f>Table13[[#This Row],[gross]]-Table13[[#This Row],[budget]]</f>
        <v>-297532</v>
      </c>
    </row>
    <row r="1649" spans="1:29" ht="12.75">
      <c r="A1649" s="6" t="s">
        <v>28</v>
      </c>
      <c r="B1649" s="6" t="s">
        <v>11168</v>
      </c>
      <c r="C1649" s="6">
        <v>289</v>
      </c>
      <c r="D1649" s="6">
        <v>95</v>
      </c>
      <c r="E1649" s="6">
        <v>4</v>
      </c>
      <c r="F1649" s="6">
        <v>80</v>
      </c>
      <c r="G1649" s="6" t="s">
        <v>3924</v>
      </c>
      <c r="H1649" s="6">
        <v>788</v>
      </c>
      <c r="I1649" s="7">
        <v>14291570</v>
      </c>
      <c r="J1649" s="6" t="s">
        <v>227</v>
      </c>
      <c r="K1649" s="6" t="s">
        <v>2870</v>
      </c>
      <c r="L1649" s="6" t="s">
        <v>11169</v>
      </c>
      <c r="M1649" s="6">
        <v>82082</v>
      </c>
      <c r="N1649" s="6">
        <v>1414</v>
      </c>
      <c r="O1649" s="6" t="s">
        <v>11170</v>
      </c>
      <c r="P1649" s="6">
        <v>2</v>
      </c>
      <c r="Q1649" s="6" t="s">
        <v>11171</v>
      </c>
      <c r="R1649" s="6" t="s">
        <v>11172</v>
      </c>
      <c r="S1649" s="6">
        <v>236</v>
      </c>
      <c r="T1649" s="6" t="s">
        <v>37</v>
      </c>
      <c r="U1649" s="6" t="s">
        <v>1465</v>
      </c>
      <c r="V1649" s="6" t="s">
        <v>39</v>
      </c>
      <c r="W1649" s="7">
        <v>20000000</v>
      </c>
      <c r="X1649" s="6">
        <v>2012</v>
      </c>
      <c r="Y1649" s="6">
        <v>447</v>
      </c>
      <c r="Z1649" s="6">
        <v>6.1</v>
      </c>
      <c r="AA1649" s="6">
        <v>2.35</v>
      </c>
      <c r="AB1649" s="6">
        <v>10000</v>
      </c>
      <c r="AC1649" s="7">
        <f>Table13[[#This Row],[gross]]-Table13[[#This Row],[budget]]</f>
        <v>-5708430</v>
      </c>
    </row>
    <row r="1650" spans="1:29" ht="12.75">
      <c r="A1650" s="6" t="s">
        <v>28</v>
      </c>
      <c r="B1650" s="6" t="s">
        <v>16510</v>
      </c>
      <c r="C1650" s="6">
        <v>112</v>
      </c>
      <c r="D1650" s="6">
        <v>119</v>
      </c>
      <c r="E1650" s="6">
        <v>23</v>
      </c>
      <c r="F1650" s="6">
        <v>440</v>
      </c>
      <c r="G1650" s="6" t="s">
        <v>13731</v>
      </c>
      <c r="H1650" s="6">
        <v>1000</v>
      </c>
      <c r="I1650" s="7">
        <v>25000000</v>
      </c>
      <c r="J1650" s="6" t="s">
        <v>73</v>
      </c>
      <c r="K1650" s="6" t="s">
        <v>12520</v>
      </c>
      <c r="L1650" s="6" t="s">
        <v>16511</v>
      </c>
      <c r="M1650" s="6">
        <v>39847</v>
      </c>
      <c r="N1650" s="6">
        <v>2951</v>
      </c>
      <c r="O1650" s="6" t="s">
        <v>15933</v>
      </c>
      <c r="P1650" s="6">
        <v>1</v>
      </c>
      <c r="Q1650" s="6" t="s">
        <v>16512</v>
      </c>
      <c r="R1650" s="6" t="s">
        <v>16513</v>
      </c>
      <c r="S1650" s="6">
        <v>242</v>
      </c>
      <c r="T1650" s="6" t="s">
        <v>37</v>
      </c>
      <c r="U1650" s="6" t="s">
        <v>38</v>
      </c>
      <c r="V1650" s="6" t="s">
        <v>95</v>
      </c>
      <c r="W1650" s="7">
        <v>9000000</v>
      </c>
      <c r="X1650" s="6">
        <v>1976</v>
      </c>
      <c r="Y1650" s="6">
        <v>659</v>
      </c>
      <c r="Z1650" s="6">
        <v>6.8</v>
      </c>
      <c r="AA1650" s="6">
        <v>2.35</v>
      </c>
      <c r="AB1650" s="6">
        <v>0</v>
      </c>
      <c r="AC1650" s="7">
        <f>Table13[[#This Row],[gross]]-Table13[[#This Row],[budget]]</f>
        <v>16000000</v>
      </c>
    </row>
    <row r="1651" spans="1:29" ht="12.75">
      <c r="A1651" s="6" t="s">
        <v>28</v>
      </c>
      <c r="B1651" s="6" t="s">
        <v>4171</v>
      </c>
      <c r="C1651" s="6">
        <v>225</v>
      </c>
      <c r="D1651" s="6">
        <v>99</v>
      </c>
      <c r="E1651" s="6">
        <v>24</v>
      </c>
      <c r="F1651" s="6">
        <v>864</v>
      </c>
      <c r="G1651" s="6" t="s">
        <v>3373</v>
      </c>
      <c r="H1651" s="6">
        <v>18000</v>
      </c>
      <c r="I1651" s="7">
        <v>62401264</v>
      </c>
      <c r="J1651" s="6" t="s">
        <v>464</v>
      </c>
      <c r="K1651" s="6" t="s">
        <v>641</v>
      </c>
      <c r="L1651" s="6" t="s">
        <v>4172</v>
      </c>
      <c r="M1651" s="6">
        <v>69484</v>
      </c>
      <c r="N1651" s="6">
        <v>20276</v>
      </c>
      <c r="O1651" s="6" t="s">
        <v>4173</v>
      </c>
      <c r="P1651" s="6">
        <v>3</v>
      </c>
      <c r="Q1651" s="6" t="s">
        <v>4174</v>
      </c>
      <c r="R1651" s="6" t="s">
        <v>4175</v>
      </c>
      <c r="S1651" s="6">
        <v>323</v>
      </c>
      <c r="T1651" s="6" t="s">
        <v>37</v>
      </c>
      <c r="U1651" s="6" t="s">
        <v>56</v>
      </c>
      <c r="V1651" s="6" t="s">
        <v>585</v>
      </c>
      <c r="W1651" s="7">
        <v>60000000</v>
      </c>
      <c r="X1651" s="6">
        <v>2016</v>
      </c>
      <c r="Y1651" s="6">
        <v>992</v>
      </c>
      <c r="Z1651" s="6">
        <v>5.9</v>
      </c>
      <c r="AA1651" s="6">
        <v>2.35</v>
      </c>
      <c r="AB1651" s="6">
        <v>28000</v>
      </c>
      <c r="AC1651" s="7">
        <f>Table13[[#This Row],[gross]]-Table13[[#This Row],[budget]]</f>
        <v>2401264</v>
      </c>
    </row>
    <row r="1652" spans="1:29" ht="12.75">
      <c r="A1652" s="6" t="s">
        <v>28</v>
      </c>
      <c r="B1652" s="6" t="s">
        <v>20439</v>
      </c>
      <c r="C1652" s="6">
        <v>34</v>
      </c>
      <c r="D1652" s="6">
        <v>92</v>
      </c>
      <c r="E1652" s="6">
        <v>11</v>
      </c>
      <c r="F1652" s="6">
        <v>1000</v>
      </c>
      <c r="G1652" s="6" t="s">
        <v>222</v>
      </c>
      <c r="H1652" s="6">
        <v>26000</v>
      </c>
      <c r="I1652" s="7">
        <v>12667</v>
      </c>
      <c r="J1652" s="6" t="s">
        <v>214</v>
      </c>
      <c r="K1652" s="6" t="s">
        <v>335</v>
      </c>
      <c r="L1652" s="6" t="s">
        <v>20440</v>
      </c>
      <c r="M1652" s="6">
        <v>19336</v>
      </c>
      <c r="N1652" s="6">
        <v>39518</v>
      </c>
      <c r="O1652" s="6" t="s">
        <v>6711</v>
      </c>
      <c r="P1652" s="6">
        <v>2</v>
      </c>
      <c r="Q1652" s="6" t="s">
        <v>20441</v>
      </c>
      <c r="R1652" s="6" t="s">
        <v>20442</v>
      </c>
      <c r="S1652" s="6">
        <v>90</v>
      </c>
      <c r="T1652" s="6" t="s">
        <v>37</v>
      </c>
      <c r="U1652" s="6" t="s">
        <v>56</v>
      </c>
      <c r="V1652" s="6" t="s">
        <v>585</v>
      </c>
      <c r="W1652" s="7">
        <v>14000</v>
      </c>
      <c r="X1652" s="6">
        <v>2005</v>
      </c>
      <c r="Y1652" s="6">
        <v>11000</v>
      </c>
      <c r="Z1652" s="6">
        <v>6.6</v>
      </c>
      <c r="AA1652" s="6">
        <v>2.35</v>
      </c>
      <c r="AB1652" s="6">
        <v>0</v>
      </c>
      <c r="AC1652" s="7">
        <f>Table13[[#This Row],[gross]]-Table13[[#This Row],[budget]]</f>
        <v>-1333</v>
      </c>
    </row>
    <row r="1653" spans="1:29" ht="12.75">
      <c r="A1653" s="6" t="s">
        <v>28</v>
      </c>
      <c r="B1653" s="6" t="s">
        <v>15906</v>
      </c>
      <c r="C1653" s="6">
        <v>68</v>
      </c>
      <c r="D1653" s="6">
        <v>135</v>
      </c>
      <c r="E1653" s="6">
        <v>407</v>
      </c>
      <c r="F1653" s="6">
        <v>111</v>
      </c>
      <c r="G1653" s="6" t="s">
        <v>16480</v>
      </c>
      <c r="H1653" s="6">
        <v>11000</v>
      </c>
      <c r="I1653" s="7">
        <v>13269963</v>
      </c>
      <c r="J1653" s="6" t="s">
        <v>8060</v>
      </c>
      <c r="K1653" s="6" t="s">
        <v>660</v>
      </c>
      <c r="L1653" s="6" t="s">
        <v>17731</v>
      </c>
      <c r="M1653" s="6">
        <v>23202</v>
      </c>
      <c r="N1653" s="6">
        <v>11400</v>
      </c>
      <c r="O1653" s="6" t="s">
        <v>17732</v>
      </c>
      <c r="P1653" s="6">
        <v>2</v>
      </c>
      <c r="Q1653" s="6" t="s">
        <v>17733</v>
      </c>
      <c r="R1653" s="6" t="s">
        <v>17734</v>
      </c>
      <c r="S1653" s="6">
        <v>173</v>
      </c>
      <c r="T1653" s="6" t="s">
        <v>37</v>
      </c>
      <c r="U1653" s="6" t="s">
        <v>38</v>
      </c>
      <c r="V1653" s="6" t="s">
        <v>585</v>
      </c>
      <c r="W1653" s="7">
        <v>5000000</v>
      </c>
      <c r="X1653" s="6">
        <v>1996</v>
      </c>
      <c r="Y1653" s="6">
        <v>189</v>
      </c>
      <c r="Z1653" s="6">
        <v>7.6</v>
      </c>
      <c r="AA1653" s="6">
        <v>2.35</v>
      </c>
      <c r="AB1653" s="6">
        <v>0</v>
      </c>
      <c r="AC1653" s="7">
        <f>Table13[[#This Row],[gross]]-Table13[[#This Row],[budget]]</f>
        <v>8269963</v>
      </c>
    </row>
    <row r="1654" spans="1:29" ht="12.75">
      <c r="A1654" s="6" t="s">
        <v>28</v>
      </c>
      <c r="B1654" s="6" t="s">
        <v>225</v>
      </c>
      <c r="C1654" s="6">
        <v>319</v>
      </c>
      <c r="D1654" s="6">
        <v>121</v>
      </c>
      <c r="E1654" s="6">
        <v>532</v>
      </c>
      <c r="F1654" s="6">
        <v>127</v>
      </c>
      <c r="G1654" s="6" t="s">
        <v>6275</v>
      </c>
      <c r="H1654" s="6">
        <v>480</v>
      </c>
      <c r="I1654" s="7">
        <v>125069696</v>
      </c>
      <c r="J1654" s="6" t="s">
        <v>6276</v>
      </c>
      <c r="K1654" s="6" t="s">
        <v>6277</v>
      </c>
      <c r="L1654" s="6" t="s">
        <v>6278</v>
      </c>
      <c r="M1654" s="6">
        <v>203963</v>
      </c>
      <c r="N1654" s="6">
        <v>1261</v>
      </c>
      <c r="O1654" s="6" t="s">
        <v>6279</v>
      </c>
      <c r="P1654" s="6">
        <v>0</v>
      </c>
      <c r="Q1654" s="6" t="s">
        <v>6280</v>
      </c>
      <c r="R1654" s="6" t="s">
        <v>6281</v>
      </c>
      <c r="S1654" s="6">
        <v>420</v>
      </c>
      <c r="T1654" s="6" t="s">
        <v>37</v>
      </c>
      <c r="U1654" s="6" t="s">
        <v>38</v>
      </c>
      <c r="V1654" s="6" t="s">
        <v>585</v>
      </c>
      <c r="W1654" s="7">
        <v>40000000</v>
      </c>
      <c r="X1654" s="6">
        <v>2013</v>
      </c>
      <c r="Y1654" s="6">
        <v>449</v>
      </c>
      <c r="Z1654" s="6">
        <v>7.6</v>
      </c>
      <c r="AA1654" s="6">
        <v>2.35</v>
      </c>
      <c r="AB1654" s="6">
        <v>58000</v>
      </c>
      <c r="AC1654" s="7">
        <f>Table13[[#This Row],[gross]]-Table13[[#This Row],[budget]]</f>
        <v>85069696</v>
      </c>
    </row>
    <row r="1655" spans="1:29" ht="12.75">
      <c r="A1655" s="6" t="s">
        <v>28</v>
      </c>
      <c r="B1655" s="6" t="s">
        <v>17749</v>
      </c>
      <c r="C1655" s="6">
        <v>29</v>
      </c>
      <c r="D1655" s="6">
        <v>107</v>
      </c>
      <c r="E1655" s="6">
        <v>8</v>
      </c>
      <c r="F1655" s="6">
        <v>268</v>
      </c>
      <c r="G1655" s="6" t="s">
        <v>17750</v>
      </c>
      <c r="H1655" s="6">
        <v>926</v>
      </c>
      <c r="I1655" s="7">
        <v>12200000</v>
      </c>
      <c r="J1655" s="6" t="s">
        <v>10280</v>
      </c>
      <c r="K1655" s="6" t="s">
        <v>4646</v>
      </c>
      <c r="L1655" s="6" t="s">
        <v>17751</v>
      </c>
      <c r="M1655" s="6">
        <v>7973</v>
      </c>
      <c r="N1655" s="6">
        <v>2383</v>
      </c>
      <c r="O1655" s="6" t="s">
        <v>17752</v>
      </c>
      <c r="P1655" s="6">
        <v>0</v>
      </c>
      <c r="Q1655" s="6" t="s">
        <v>17753</v>
      </c>
      <c r="R1655" s="6" t="s">
        <v>17754</v>
      </c>
      <c r="S1655" s="6">
        <v>65</v>
      </c>
      <c r="T1655" s="6" t="s">
        <v>37</v>
      </c>
      <c r="U1655" s="6" t="s">
        <v>38</v>
      </c>
      <c r="V1655" s="6" t="s">
        <v>95</v>
      </c>
      <c r="W1655" s="7">
        <v>5000000</v>
      </c>
      <c r="X1655" s="6">
        <v>1983</v>
      </c>
      <c r="Y1655" s="6">
        <v>400</v>
      </c>
      <c r="Z1655" s="6">
        <v>6.3</v>
      </c>
      <c r="AA1655" s="6">
        <v>1.85</v>
      </c>
      <c r="AB1655" s="6">
        <v>0</v>
      </c>
      <c r="AC1655" s="7">
        <f>Table13[[#This Row],[gross]]-Table13[[#This Row],[budget]]</f>
        <v>7200000</v>
      </c>
    </row>
    <row r="1656" spans="1:29" ht="12.75">
      <c r="A1656" s="6" t="s">
        <v>28</v>
      </c>
      <c r="B1656" s="6" t="s">
        <v>272</v>
      </c>
      <c r="C1656" s="6">
        <v>81</v>
      </c>
      <c r="D1656" s="6">
        <v>91</v>
      </c>
      <c r="E1656" s="6">
        <v>12000</v>
      </c>
      <c r="F1656" s="6">
        <v>213</v>
      </c>
      <c r="G1656" s="6" t="s">
        <v>4745</v>
      </c>
      <c r="H1656" s="6">
        <v>778</v>
      </c>
      <c r="I1656" s="7">
        <v>154077</v>
      </c>
      <c r="J1656" s="6" t="s">
        <v>2527</v>
      </c>
      <c r="K1656" s="6" t="s">
        <v>4367</v>
      </c>
      <c r="L1656" s="6" t="s">
        <v>22593</v>
      </c>
      <c r="M1656" s="6">
        <v>6884</v>
      </c>
      <c r="N1656" s="6">
        <v>1440</v>
      </c>
      <c r="O1656" s="6" t="s">
        <v>601</v>
      </c>
      <c r="P1656" s="6">
        <v>0</v>
      </c>
      <c r="Q1656" s="6" t="s">
        <v>22594</v>
      </c>
      <c r="R1656" s="6" t="s">
        <v>22595</v>
      </c>
      <c r="S1656" s="6">
        <v>53</v>
      </c>
      <c r="T1656" s="6" t="s">
        <v>37</v>
      </c>
      <c r="U1656" s="6" t="s">
        <v>38</v>
      </c>
      <c r="V1656" s="6" t="s">
        <v>585</v>
      </c>
      <c r="W1656" s="7">
        <v>500000</v>
      </c>
      <c r="X1656" s="6">
        <v>2005</v>
      </c>
      <c r="Y1656" s="6">
        <v>327</v>
      </c>
      <c r="Z1656" s="6">
        <v>6.6</v>
      </c>
      <c r="AA1656" s="6">
        <v>1.85</v>
      </c>
      <c r="AB1656" s="6">
        <v>238</v>
      </c>
      <c r="AC1656" s="7">
        <f>Table13[[#This Row],[gross]]-Table13[[#This Row],[budget]]</f>
        <v>-345923</v>
      </c>
    </row>
    <row r="1657" spans="1:29" ht="12.75">
      <c r="A1657" s="6" t="s">
        <v>28</v>
      </c>
      <c r="B1657" s="6" t="s">
        <v>2843</v>
      </c>
      <c r="C1657" s="6">
        <v>101</v>
      </c>
      <c r="D1657" s="6">
        <v>91</v>
      </c>
      <c r="E1657" s="6">
        <v>287</v>
      </c>
      <c r="F1657" s="6">
        <v>695</v>
      </c>
      <c r="G1657" s="6" t="s">
        <v>2844</v>
      </c>
      <c r="H1657" s="6">
        <v>3000</v>
      </c>
      <c r="I1657" s="7">
        <v>20950820</v>
      </c>
      <c r="J1657" s="6" t="s">
        <v>1177</v>
      </c>
      <c r="K1657" s="6" t="s">
        <v>500</v>
      </c>
      <c r="L1657" s="6" t="s">
        <v>2845</v>
      </c>
      <c r="M1657" s="6">
        <v>24183</v>
      </c>
      <c r="N1657" s="6">
        <v>5593</v>
      </c>
      <c r="O1657" s="6" t="s">
        <v>2846</v>
      </c>
      <c r="P1657" s="6">
        <v>4</v>
      </c>
      <c r="Q1657" s="6" t="s">
        <v>2847</v>
      </c>
      <c r="R1657" s="6" t="s">
        <v>2848</v>
      </c>
      <c r="S1657" s="6">
        <v>160</v>
      </c>
      <c r="T1657" s="6" t="s">
        <v>37</v>
      </c>
      <c r="U1657" s="6" t="s">
        <v>767</v>
      </c>
      <c r="V1657" s="6" t="s">
        <v>95</v>
      </c>
      <c r="W1657" s="7">
        <v>80000000</v>
      </c>
      <c r="X1657" s="6">
        <v>2003</v>
      </c>
      <c r="Y1657" s="6">
        <v>739</v>
      </c>
      <c r="Z1657" s="6">
        <v>5.7</v>
      </c>
      <c r="AA1657" s="6">
        <v>2.35</v>
      </c>
      <c r="AB1657" s="6">
        <v>665</v>
      </c>
      <c r="AC1657" s="7">
        <f>Table13[[#This Row],[gross]]-Table13[[#This Row],[budget]]</f>
        <v>-59049180</v>
      </c>
    </row>
    <row r="1658" spans="1:29" ht="12.75">
      <c r="A1658" s="6" t="s">
        <v>28</v>
      </c>
      <c r="B1658" s="6" t="s">
        <v>8205</v>
      </c>
      <c r="C1658" s="6">
        <v>589</v>
      </c>
      <c r="D1658" s="6">
        <v>119</v>
      </c>
      <c r="E1658" s="6">
        <v>0</v>
      </c>
      <c r="F1658" s="6">
        <v>502</v>
      </c>
      <c r="G1658" s="6" t="s">
        <v>977</v>
      </c>
      <c r="H1658" s="6">
        <v>23000</v>
      </c>
      <c r="I1658" s="7">
        <v>66468315</v>
      </c>
      <c r="J1658" s="6" t="s">
        <v>5529</v>
      </c>
      <c r="K1658" s="6" t="s">
        <v>62</v>
      </c>
      <c r="L1658" s="6" t="s">
        <v>8206</v>
      </c>
      <c r="M1658" s="6">
        <v>428916</v>
      </c>
      <c r="N1658" s="6">
        <v>37387</v>
      </c>
      <c r="O1658" s="6" t="s">
        <v>8207</v>
      </c>
      <c r="P1658" s="6">
        <v>0</v>
      </c>
      <c r="Q1658" s="6" t="s">
        <v>8208</v>
      </c>
      <c r="R1658" s="6" t="s">
        <v>8209</v>
      </c>
      <c r="S1658" s="6">
        <v>667</v>
      </c>
      <c r="T1658" s="6" t="s">
        <v>37</v>
      </c>
      <c r="U1658" s="6" t="s">
        <v>38</v>
      </c>
      <c r="V1658" s="6" t="s">
        <v>585</v>
      </c>
      <c r="W1658" s="7">
        <v>30000000</v>
      </c>
      <c r="X1658" s="6">
        <v>2012</v>
      </c>
      <c r="Y1658" s="6">
        <v>13000</v>
      </c>
      <c r="Z1658" s="6">
        <v>7.4</v>
      </c>
      <c r="AA1658" s="6">
        <v>2.35</v>
      </c>
      <c r="AB1658" s="6">
        <v>75000</v>
      </c>
      <c r="AC1658" s="7">
        <f>Table13[[#This Row],[gross]]-Table13[[#This Row],[budget]]</f>
        <v>36468315</v>
      </c>
    </row>
    <row r="1659" spans="1:29" ht="12.75">
      <c r="A1659" s="6" t="s">
        <v>28</v>
      </c>
      <c r="B1659" s="6" t="s">
        <v>5349</v>
      </c>
      <c r="C1659" s="6">
        <v>168</v>
      </c>
      <c r="D1659" s="6">
        <v>122</v>
      </c>
      <c r="E1659" s="6">
        <v>487</v>
      </c>
      <c r="F1659" s="6">
        <v>16</v>
      </c>
      <c r="G1659" s="6" t="s">
        <v>6161</v>
      </c>
      <c r="H1659" s="6">
        <v>12000</v>
      </c>
      <c r="I1659" s="7">
        <v>24127895</v>
      </c>
      <c r="J1659" s="6" t="s">
        <v>2125</v>
      </c>
      <c r="K1659" s="6" t="s">
        <v>705</v>
      </c>
      <c r="L1659" s="6" t="s">
        <v>6162</v>
      </c>
      <c r="M1659" s="6">
        <v>248123</v>
      </c>
      <c r="N1659" s="6">
        <v>12076</v>
      </c>
      <c r="O1659" s="6" t="s">
        <v>6163</v>
      </c>
      <c r="P1659" s="6">
        <v>2</v>
      </c>
      <c r="Q1659" s="6" t="s">
        <v>6164</v>
      </c>
      <c r="R1659" s="6" t="s">
        <v>6165</v>
      </c>
      <c r="S1659" s="6">
        <v>437</v>
      </c>
      <c r="T1659" s="6" t="s">
        <v>37</v>
      </c>
      <c r="U1659" s="6" t="s">
        <v>38</v>
      </c>
      <c r="V1659" s="6" t="s">
        <v>585</v>
      </c>
      <c r="W1659" s="7">
        <v>50000000</v>
      </c>
      <c r="X1659" s="6">
        <v>2005</v>
      </c>
      <c r="Y1659" s="6">
        <v>43</v>
      </c>
      <c r="Z1659" s="6">
        <v>7.6</v>
      </c>
      <c r="AA1659" s="6">
        <v>2.35</v>
      </c>
      <c r="AB1659" s="6">
        <v>10000</v>
      </c>
      <c r="AC1659" s="7">
        <f>Table13[[#This Row],[gross]]-Table13[[#This Row],[budget]]</f>
        <v>-25872105</v>
      </c>
    </row>
    <row r="1660" spans="1:29" ht="12.75">
      <c r="A1660" s="6" t="s">
        <v>28</v>
      </c>
      <c r="B1660" s="6" t="s">
        <v>6148</v>
      </c>
      <c r="C1660" s="6">
        <v>119</v>
      </c>
      <c r="D1660" s="6">
        <v>107</v>
      </c>
      <c r="E1660" s="6">
        <v>308</v>
      </c>
      <c r="F1660" s="6">
        <v>872</v>
      </c>
      <c r="G1660" s="6" t="s">
        <v>2297</v>
      </c>
      <c r="H1660" s="6">
        <v>13000</v>
      </c>
      <c r="I1660" s="7">
        <v>11008432</v>
      </c>
      <c r="J1660" s="6" t="s">
        <v>1634</v>
      </c>
      <c r="K1660" s="6" t="s">
        <v>463</v>
      </c>
      <c r="L1660" s="6" t="s">
        <v>9875</v>
      </c>
      <c r="M1660" s="6">
        <v>43903</v>
      </c>
      <c r="N1660" s="6">
        <v>16651</v>
      </c>
      <c r="O1660" s="6" t="s">
        <v>8895</v>
      </c>
      <c r="P1660" s="6">
        <v>0</v>
      </c>
      <c r="Q1660" s="6" t="s">
        <v>9876</v>
      </c>
      <c r="R1660" s="6" t="s">
        <v>9877</v>
      </c>
      <c r="S1660" s="6">
        <v>194</v>
      </c>
      <c r="T1660" s="6" t="s">
        <v>37</v>
      </c>
      <c r="U1660" s="6" t="s">
        <v>38</v>
      </c>
      <c r="V1660" s="6" t="s">
        <v>39</v>
      </c>
      <c r="W1660" s="7">
        <v>25000000</v>
      </c>
      <c r="X1660" s="6">
        <v>2005</v>
      </c>
      <c r="Y1660" s="6">
        <v>947</v>
      </c>
      <c r="Z1660" s="6">
        <v>7.1</v>
      </c>
      <c r="AA1660" s="6">
        <v>1.85</v>
      </c>
      <c r="AB1660" s="6">
        <v>5000</v>
      </c>
      <c r="AC1660" s="7">
        <f>Table13[[#This Row],[gross]]-Table13[[#This Row],[budget]]</f>
        <v>-13991568</v>
      </c>
    </row>
    <row r="1661" spans="1:29" ht="12.75">
      <c r="A1661" s="6" t="s">
        <v>28</v>
      </c>
      <c r="B1661" s="6" t="s">
        <v>11131</v>
      </c>
      <c r="C1661" s="6">
        <v>81</v>
      </c>
      <c r="D1661" s="6">
        <v>98</v>
      </c>
      <c r="E1661" s="6">
        <v>143</v>
      </c>
      <c r="F1661" s="6">
        <v>153</v>
      </c>
      <c r="G1661" s="6" t="s">
        <v>11132</v>
      </c>
      <c r="H1661" s="6">
        <v>302</v>
      </c>
      <c r="I1661" s="7">
        <v>15464026</v>
      </c>
      <c r="J1661" s="6" t="s">
        <v>1681</v>
      </c>
      <c r="K1661" s="6" t="s">
        <v>5600</v>
      </c>
      <c r="L1661" s="6" t="s">
        <v>11133</v>
      </c>
      <c r="M1661" s="6">
        <v>23076</v>
      </c>
      <c r="N1661" s="6">
        <v>1189</v>
      </c>
      <c r="O1661" s="6" t="s">
        <v>11134</v>
      </c>
      <c r="P1661" s="6">
        <v>2</v>
      </c>
      <c r="Q1661" s="6" t="s">
        <v>11135</v>
      </c>
      <c r="R1661" s="6" t="s">
        <v>11136</v>
      </c>
      <c r="S1661" s="6">
        <v>158</v>
      </c>
      <c r="T1661" s="6" t="s">
        <v>37</v>
      </c>
      <c r="U1661" s="6" t="s">
        <v>38</v>
      </c>
      <c r="V1661" s="6" t="s">
        <v>39</v>
      </c>
      <c r="W1661" s="7">
        <v>20000000</v>
      </c>
      <c r="X1661" s="6">
        <v>2000</v>
      </c>
      <c r="Y1661" s="6">
        <v>216</v>
      </c>
      <c r="Z1661" s="6">
        <v>5.3</v>
      </c>
      <c r="AA1661" s="6">
        <v>1.85</v>
      </c>
      <c r="AB1661" s="6">
        <v>1000</v>
      </c>
      <c r="AC1661" s="7">
        <f>Table13[[#This Row],[gross]]-Table13[[#This Row],[budget]]</f>
        <v>-4535974</v>
      </c>
    </row>
    <row r="1662" spans="1:29" ht="12.75">
      <c r="A1662" s="6" t="s">
        <v>28</v>
      </c>
      <c r="B1662" s="6" t="s">
        <v>2722</v>
      </c>
      <c r="C1662" s="6">
        <v>102</v>
      </c>
      <c r="D1662" s="6">
        <v>130</v>
      </c>
      <c r="E1662" s="6">
        <v>81</v>
      </c>
      <c r="F1662" s="6">
        <v>427</v>
      </c>
      <c r="G1662" s="6" t="s">
        <v>188</v>
      </c>
      <c r="H1662" s="6">
        <v>10000</v>
      </c>
      <c r="I1662" s="7">
        <v>69102910</v>
      </c>
      <c r="J1662" s="6" t="s">
        <v>2723</v>
      </c>
      <c r="K1662" s="6" t="s">
        <v>440</v>
      </c>
      <c r="L1662" s="6" t="s">
        <v>2724</v>
      </c>
      <c r="M1662" s="6">
        <v>58402</v>
      </c>
      <c r="N1662" s="6">
        <v>12186</v>
      </c>
      <c r="O1662" s="6" t="s">
        <v>2725</v>
      </c>
      <c r="P1662" s="6">
        <v>0</v>
      </c>
      <c r="Q1662" s="6" t="s">
        <v>2726</v>
      </c>
      <c r="R1662" s="6" t="s">
        <v>2727</v>
      </c>
      <c r="S1662" s="6">
        <v>370</v>
      </c>
      <c r="T1662" s="6" t="s">
        <v>37</v>
      </c>
      <c r="U1662" s="6" t="s">
        <v>38</v>
      </c>
      <c r="V1662" s="6" t="s">
        <v>39</v>
      </c>
      <c r="W1662" s="7">
        <v>80000000</v>
      </c>
      <c r="X1662" s="6">
        <v>1998</v>
      </c>
      <c r="Y1662" s="6">
        <v>882</v>
      </c>
      <c r="Z1662" s="6">
        <v>5.0999999999999996</v>
      </c>
      <c r="AA1662" s="6">
        <v>2.35</v>
      </c>
      <c r="AB1662" s="6">
        <v>0</v>
      </c>
      <c r="AC1662" s="7">
        <f>Table13[[#This Row],[gross]]-Table13[[#This Row],[budget]]</f>
        <v>-10897090</v>
      </c>
    </row>
    <row r="1663" spans="1:29" ht="12.75">
      <c r="A1663" s="6" t="s">
        <v>28</v>
      </c>
      <c r="B1663" s="6" t="s">
        <v>6724</v>
      </c>
      <c r="C1663" s="6">
        <v>265</v>
      </c>
      <c r="D1663" s="6">
        <v>101</v>
      </c>
      <c r="E1663" s="6">
        <v>0</v>
      </c>
      <c r="F1663" s="6">
        <v>11</v>
      </c>
      <c r="G1663" s="6" t="s">
        <v>547</v>
      </c>
      <c r="H1663" s="6">
        <v>19000</v>
      </c>
      <c r="I1663" s="7">
        <v>44566004</v>
      </c>
      <c r="J1663" s="6" t="s">
        <v>3409</v>
      </c>
      <c r="K1663" s="6" t="s">
        <v>100</v>
      </c>
      <c r="L1663" s="6" t="s">
        <v>18436</v>
      </c>
      <c r="M1663" s="6">
        <v>321283</v>
      </c>
      <c r="N1663" s="6">
        <v>32015</v>
      </c>
      <c r="O1663" s="6" t="s">
        <v>18437</v>
      </c>
      <c r="P1663" s="6">
        <v>0</v>
      </c>
      <c r="Q1663" s="6" t="s">
        <v>18438</v>
      </c>
      <c r="R1663" s="6" t="s">
        <v>18439</v>
      </c>
      <c r="S1663" s="6">
        <v>1848</v>
      </c>
      <c r="T1663" s="6" t="s">
        <v>37</v>
      </c>
      <c r="U1663" s="6" t="s">
        <v>38</v>
      </c>
      <c r="V1663" s="6" t="s">
        <v>585</v>
      </c>
      <c r="W1663" s="7">
        <v>4000000</v>
      </c>
      <c r="X1663" s="6">
        <v>2003</v>
      </c>
      <c r="Y1663" s="6">
        <v>13000</v>
      </c>
      <c r="Z1663" s="6">
        <v>7.8</v>
      </c>
      <c r="AA1663" s="6">
        <v>1.85</v>
      </c>
      <c r="AB1663" s="6">
        <v>17000</v>
      </c>
      <c r="AC1663" s="7">
        <f>Table13[[#This Row],[gross]]-Table13[[#This Row],[budget]]</f>
        <v>40566004</v>
      </c>
    </row>
    <row r="1664" spans="1:29" ht="12.75">
      <c r="A1664" s="6" t="s">
        <v>28</v>
      </c>
      <c r="B1664" s="6" t="s">
        <v>8978</v>
      </c>
      <c r="C1664" s="6">
        <v>100</v>
      </c>
      <c r="D1664" s="6">
        <v>97</v>
      </c>
      <c r="E1664" s="6">
        <v>710</v>
      </c>
      <c r="F1664" s="6">
        <v>258</v>
      </c>
      <c r="G1664" s="6" t="s">
        <v>8979</v>
      </c>
      <c r="H1664" s="6">
        <v>497</v>
      </c>
      <c r="I1664" s="7">
        <v>16779636</v>
      </c>
      <c r="J1664" s="6" t="s">
        <v>4384</v>
      </c>
      <c r="K1664" s="6" t="s">
        <v>3538</v>
      </c>
      <c r="L1664" s="6" t="s">
        <v>8980</v>
      </c>
      <c r="M1664" s="6">
        <v>9338</v>
      </c>
      <c r="N1664" s="6">
        <v>1805</v>
      </c>
      <c r="O1664" s="6" t="s">
        <v>8981</v>
      </c>
      <c r="P1664" s="6">
        <v>2</v>
      </c>
      <c r="Q1664" s="6" t="s">
        <v>8982</v>
      </c>
      <c r="R1664" s="6" t="s">
        <v>8983</v>
      </c>
      <c r="S1664" s="6">
        <v>167</v>
      </c>
      <c r="T1664" s="6" t="s">
        <v>37</v>
      </c>
      <c r="U1664" s="6" t="s">
        <v>38</v>
      </c>
      <c r="V1664" s="6" t="s">
        <v>585</v>
      </c>
      <c r="W1664" s="7">
        <v>28000000</v>
      </c>
      <c r="X1664" s="6">
        <v>2000</v>
      </c>
      <c r="Y1664" s="6">
        <v>347</v>
      </c>
      <c r="Z1664" s="6">
        <v>4.8</v>
      </c>
      <c r="AA1664" s="6">
        <v>2.35</v>
      </c>
      <c r="AB1664" s="6">
        <v>209</v>
      </c>
      <c r="AC1664" s="7">
        <f>Table13[[#This Row],[gross]]-Table13[[#This Row],[budget]]</f>
        <v>-11220364</v>
      </c>
    </row>
    <row r="1665" spans="1:29" ht="12.75">
      <c r="A1665" s="6" t="s">
        <v>28</v>
      </c>
      <c r="B1665" s="6" t="s">
        <v>12876</v>
      </c>
      <c r="C1665" s="6">
        <v>68</v>
      </c>
      <c r="D1665" s="6">
        <v>124</v>
      </c>
      <c r="E1665" s="6">
        <v>107</v>
      </c>
      <c r="F1665" s="6">
        <v>865</v>
      </c>
      <c r="G1665" s="6" t="s">
        <v>2232</v>
      </c>
      <c r="H1665" s="6">
        <v>1000</v>
      </c>
      <c r="I1665" s="7">
        <v>27441122</v>
      </c>
      <c r="J1665" s="6" t="s">
        <v>4915</v>
      </c>
      <c r="K1665" s="6" t="s">
        <v>1232</v>
      </c>
      <c r="L1665" s="6" t="s">
        <v>12877</v>
      </c>
      <c r="M1665" s="6">
        <v>14322</v>
      </c>
      <c r="N1665" s="6">
        <v>5135</v>
      </c>
      <c r="O1665" s="6" t="s">
        <v>5969</v>
      </c>
      <c r="P1665" s="6">
        <v>0</v>
      </c>
      <c r="Q1665" s="6" t="s">
        <v>12878</v>
      </c>
      <c r="R1665" s="6" t="s">
        <v>12879</v>
      </c>
      <c r="S1665" s="6">
        <v>116</v>
      </c>
      <c r="T1665" s="6" t="s">
        <v>37</v>
      </c>
      <c r="U1665" s="6" t="s">
        <v>38</v>
      </c>
      <c r="V1665" s="6" t="s">
        <v>39</v>
      </c>
      <c r="W1665" s="7">
        <v>15000000</v>
      </c>
      <c r="X1665" s="6">
        <v>2000</v>
      </c>
      <c r="Y1665" s="6">
        <v>886</v>
      </c>
      <c r="Z1665" s="6">
        <v>7.2</v>
      </c>
      <c r="AA1665" s="6">
        <v>1.85</v>
      </c>
      <c r="AB1665" s="6">
        <v>0</v>
      </c>
      <c r="AC1665" s="7">
        <f>Table13[[#This Row],[gross]]-Table13[[#This Row],[budget]]</f>
        <v>12441122</v>
      </c>
    </row>
    <row r="1666" spans="1:29" ht="12.75">
      <c r="A1666" s="6" t="s">
        <v>28</v>
      </c>
      <c r="B1666" s="6" t="s">
        <v>1015</v>
      </c>
      <c r="C1666" s="6">
        <v>219</v>
      </c>
      <c r="D1666" s="6">
        <v>112</v>
      </c>
      <c r="E1666" s="6">
        <v>380</v>
      </c>
      <c r="F1666" s="6">
        <v>2000</v>
      </c>
      <c r="G1666" s="6" t="s">
        <v>257</v>
      </c>
      <c r="H1666" s="6">
        <v>15000</v>
      </c>
      <c r="I1666" s="7">
        <v>32357532</v>
      </c>
      <c r="J1666" s="6" t="s">
        <v>1415</v>
      </c>
      <c r="K1666" s="6" t="s">
        <v>373</v>
      </c>
      <c r="L1666" s="6" t="s">
        <v>8540</v>
      </c>
      <c r="M1666" s="6">
        <v>143368</v>
      </c>
      <c r="N1666" s="6">
        <v>31278</v>
      </c>
      <c r="O1666" s="6" t="s">
        <v>234</v>
      </c>
      <c r="P1666" s="6">
        <v>0</v>
      </c>
      <c r="Q1666" s="6" t="s">
        <v>8541</v>
      </c>
      <c r="R1666" s="6" t="s">
        <v>8542</v>
      </c>
      <c r="S1666" s="6">
        <v>215</v>
      </c>
      <c r="T1666" s="6" t="s">
        <v>37</v>
      </c>
      <c r="U1666" s="6" t="s">
        <v>38</v>
      </c>
      <c r="V1666" s="6" t="s">
        <v>585</v>
      </c>
      <c r="W1666" s="7">
        <v>30000000</v>
      </c>
      <c r="X1666" s="6">
        <v>2010</v>
      </c>
      <c r="Y1666" s="6">
        <v>11000</v>
      </c>
      <c r="Z1666" s="6">
        <v>6.7</v>
      </c>
      <c r="AA1666" s="6">
        <v>1.85</v>
      </c>
      <c r="AB1666" s="6">
        <v>24000</v>
      </c>
      <c r="AC1666" s="7">
        <f>Table13[[#This Row],[gross]]-Table13[[#This Row],[budget]]</f>
        <v>2357532</v>
      </c>
    </row>
    <row r="1667" spans="1:29" ht="12.75">
      <c r="A1667" s="6" t="s">
        <v>28</v>
      </c>
      <c r="B1667" s="6" t="s">
        <v>5509</v>
      </c>
      <c r="C1667" s="6">
        <v>218</v>
      </c>
      <c r="D1667" s="6">
        <v>129</v>
      </c>
      <c r="E1667" s="6">
        <v>628</v>
      </c>
      <c r="F1667" s="6">
        <v>548</v>
      </c>
      <c r="G1667" s="6" t="s">
        <v>228</v>
      </c>
      <c r="H1667" s="6">
        <v>14000</v>
      </c>
      <c r="I1667" s="7">
        <v>59365105</v>
      </c>
      <c r="J1667" s="6" t="s">
        <v>1415</v>
      </c>
      <c r="K1667" s="6" t="s">
        <v>436</v>
      </c>
      <c r="L1667" s="6" t="s">
        <v>5793</v>
      </c>
      <c r="M1667" s="6">
        <v>318634</v>
      </c>
      <c r="N1667" s="6">
        <v>28886</v>
      </c>
      <c r="O1667" s="6" t="s">
        <v>5794</v>
      </c>
      <c r="P1667" s="6">
        <v>9</v>
      </c>
      <c r="Q1667" s="6" t="s">
        <v>5795</v>
      </c>
      <c r="R1667" s="6" t="s">
        <v>5796</v>
      </c>
      <c r="S1667" s="6">
        <v>1004</v>
      </c>
      <c r="T1667" s="6" t="s">
        <v>37</v>
      </c>
      <c r="U1667" s="6" t="s">
        <v>56</v>
      </c>
      <c r="V1667" s="6" t="s">
        <v>585</v>
      </c>
      <c r="W1667" s="7">
        <v>45000000</v>
      </c>
      <c r="X1667" s="6">
        <v>2003</v>
      </c>
      <c r="Y1667" s="6">
        <v>14000</v>
      </c>
      <c r="Z1667" s="6">
        <v>7.7</v>
      </c>
      <c r="AA1667" s="6">
        <v>2.35</v>
      </c>
      <c r="AB1667" s="6">
        <v>52000</v>
      </c>
      <c r="AC1667" s="7">
        <f>Table13[[#This Row],[gross]]-Table13[[#This Row],[budget]]</f>
        <v>14365105</v>
      </c>
    </row>
    <row r="1668" spans="1:29" ht="12.75">
      <c r="A1668" s="6" t="s">
        <v>28</v>
      </c>
      <c r="B1668" s="6" t="s">
        <v>23190</v>
      </c>
      <c r="C1668" s="6">
        <v>21</v>
      </c>
      <c r="D1668" s="6">
        <v>76</v>
      </c>
      <c r="E1668" s="6">
        <v>0</v>
      </c>
      <c r="F1668" s="6">
        <v>62</v>
      </c>
      <c r="G1668" s="6" t="s">
        <v>3799</v>
      </c>
      <c r="H1668" s="6">
        <v>991</v>
      </c>
      <c r="I1668" s="7">
        <v>212285</v>
      </c>
      <c r="J1668" s="6" t="s">
        <v>1681</v>
      </c>
      <c r="K1668" s="6" t="s">
        <v>3373</v>
      </c>
      <c r="L1668" s="6" t="s">
        <v>23191</v>
      </c>
      <c r="M1668" s="6">
        <v>1727</v>
      </c>
      <c r="N1668" s="6">
        <v>1661</v>
      </c>
      <c r="O1668" s="6" t="s">
        <v>23192</v>
      </c>
      <c r="P1668" s="6">
        <v>1</v>
      </c>
      <c r="Q1668" s="6" t="s">
        <v>23193</v>
      </c>
      <c r="R1668" s="6" t="s">
        <v>23194</v>
      </c>
      <c r="S1668" s="6">
        <v>21</v>
      </c>
      <c r="T1668" s="6" t="s">
        <v>37</v>
      </c>
      <c r="U1668" s="6" t="s">
        <v>370</v>
      </c>
      <c r="V1668" s="6" t="s">
        <v>585</v>
      </c>
      <c r="W1668" s="7">
        <v>250000</v>
      </c>
      <c r="X1668" s="6">
        <v>1996</v>
      </c>
      <c r="Y1668" s="6">
        <v>575</v>
      </c>
      <c r="Z1668" s="6">
        <v>6.4</v>
      </c>
      <c r="AB1668" s="6">
        <v>46</v>
      </c>
      <c r="AC1668" s="7">
        <f>Table13[[#This Row],[gross]]-Table13[[#This Row],[budget]]</f>
        <v>-37715</v>
      </c>
    </row>
    <row r="1669" spans="1:29" ht="12.75">
      <c r="A1669" s="6" t="s">
        <v>28</v>
      </c>
      <c r="B1669" s="6" t="s">
        <v>11860</v>
      </c>
      <c r="C1669" s="6">
        <v>111</v>
      </c>
      <c r="D1669" s="6">
        <v>109</v>
      </c>
      <c r="E1669" s="6">
        <v>7</v>
      </c>
      <c r="F1669" s="6">
        <v>827</v>
      </c>
      <c r="G1669" s="6" t="s">
        <v>11861</v>
      </c>
      <c r="H1669" s="6">
        <v>2000</v>
      </c>
      <c r="I1669" s="7">
        <v>22927390</v>
      </c>
      <c r="J1669" s="6" t="s">
        <v>214</v>
      </c>
      <c r="K1669" s="6" t="s">
        <v>234</v>
      </c>
      <c r="L1669" s="6" t="s">
        <v>11862</v>
      </c>
      <c r="M1669" s="6">
        <v>25344</v>
      </c>
      <c r="N1669" s="6">
        <v>4947</v>
      </c>
      <c r="O1669" s="6" t="s">
        <v>1546</v>
      </c>
      <c r="P1669" s="6">
        <v>0</v>
      </c>
      <c r="Q1669" s="6" t="s">
        <v>11863</v>
      </c>
      <c r="R1669" s="6" t="s">
        <v>11864</v>
      </c>
      <c r="S1669" s="6">
        <v>77</v>
      </c>
      <c r="T1669" s="6" t="s">
        <v>37</v>
      </c>
      <c r="U1669" s="6" t="s">
        <v>38</v>
      </c>
      <c r="V1669" s="6" t="s">
        <v>39</v>
      </c>
      <c r="W1669" s="7">
        <v>18000000</v>
      </c>
      <c r="X1669" s="6">
        <v>2009</v>
      </c>
      <c r="Y1669" s="6">
        <v>980</v>
      </c>
      <c r="Z1669" s="6">
        <v>5.6</v>
      </c>
      <c r="AA1669" s="6">
        <v>1.85</v>
      </c>
      <c r="AB1669" s="6">
        <v>0</v>
      </c>
      <c r="AC1669" s="7">
        <f>Table13[[#This Row],[gross]]-Table13[[#This Row],[budget]]</f>
        <v>4927390</v>
      </c>
    </row>
    <row r="1670" spans="1:29" ht="12.75">
      <c r="A1670" s="6" t="s">
        <v>28</v>
      </c>
      <c r="B1670" s="6" t="s">
        <v>371</v>
      </c>
      <c r="C1670" s="6">
        <v>115</v>
      </c>
      <c r="D1670" s="6">
        <v>139</v>
      </c>
      <c r="E1670" s="6">
        <v>179</v>
      </c>
      <c r="F1670" s="6">
        <v>50</v>
      </c>
      <c r="G1670" s="6" t="s">
        <v>5972</v>
      </c>
      <c r="H1670" s="6">
        <v>267</v>
      </c>
      <c r="I1670" s="7">
        <v>4584886</v>
      </c>
      <c r="J1670" s="6" t="s">
        <v>214</v>
      </c>
      <c r="K1670" s="6" t="s">
        <v>5973</v>
      </c>
      <c r="L1670" s="6" t="s">
        <v>5974</v>
      </c>
      <c r="M1670" s="6">
        <v>19114</v>
      </c>
      <c r="N1670" s="6">
        <v>538</v>
      </c>
      <c r="O1670" s="6" t="s">
        <v>5975</v>
      </c>
      <c r="P1670" s="6">
        <v>0</v>
      </c>
      <c r="Q1670" s="6" t="s">
        <v>5976</v>
      </c>
      <c r="R1670" s="6" t="s">
        <v>5977</v>
      </c>
      <c r="S1670" s="6">
        <v>115</v>
      </c>
      <c r="T1670" s="6" t="s">
        <v>37</v>
      </c>
      <c r="U1670" s="6" t="s">
        <v>38</v>
      </c>
      <c r="V1670" s="6" t="s">
        <v>585</v>
      </c>
      <c r="W1670" s="7">
        <v>45000000</v>
      </c>
      <c r="X1670" s="6">
        <v>2007</v>
      </c>
      <c r="Y1670" s="6">
        <v>202</v>
      </c>
      <c r="Z1670" s="6">
        <v>6.4</v>
      </c>
      <c r="AA1670" s="6">
        <v>2.35</v>
      </c>
      <c r="AB1670" s="6">
        <v>0</v>
      </c>
      <c r="AC1670" s="7">
        <f>Table13[[#This Row],[gross]]-Table13[[#This Row],[budget]]</f>
        <v>-40415114</v>
      </c>
    </row>
    <row r="1671" spans="1:29" ht="12.75">
      <c r="A1671" s="6" t="s">
        <v>28</v>
      </c>
      <c r="B1671" s="6" t="s">
        <v>15048</v>
      </c>
      <c r="C1671" s="6">
        <v>16</v>
      </c>
      <c r="D1671" s="6">
        <v>104</v>
      </c>
      <c r="E1671" s="6">
        <v>28</v>
      </c>
      <c r="F1671" s="6">
        <v>582</v>
      </c>
      <c r="G1671" s="6" t="s">
        <v>6382</v>
      </c>
      <c r="H1671" s="6">
        <v>962</v>
      </c>
      <c r="I1671" s="7">
        <v>12514138</v>
      </c>
      <c r="J1671" s="6" t="s">
        <v>214</v>
      </c>
      <c r="K1671" s="6" t="s">
        <v>4443</v>
      </c>
      <c r="L1671" s="6" t="s">
        <v>15049</v>
      </c>
      <c r="M1671" s="6">
        <v>2801</v>
      </c>
      <c r="N1671" s="6">
        <v>3871</v>
      </c>
      <c r="O1671" s="6" t="s">
        <v>2862</v>
      </c>
      <c r="P1671" s="6">
        <v>0</v>
      </c>
      <c r="Q1671" s="6" t="s">
        <v>15050</v>
      </c>
      <c r="R1671" s="6" t="s">
        <v>15051</v>
      </c>
      <c r="S1671" s="6">
        <v>28</v>
      </c>
      <c r="T1671" s="6" t="s">
        <v>37</v>
      </c>
      <c r="U1671" s="6" t="s">
        <v>38</v>
      </c>
      <c r="V1671" s="6" t="s">
        <v>585</v>
      </c>
      <c r="W1671" s="7">
        <v>10000000</v>
      </c>
      <c r="X1671" s="6">
        <v>1997</v>
      </c>
      <c r="Y1671" s="6">
        <v>826</v>
      </c>
      <c r="Z1671" s="6">
        <v>7.4</v>
      </c>
      <c r="AA1671" s="6">
        <v>1.85</v>
      </c>
      <c r="AB1671" s="6">
        <v>1000</v>
      </c>
      <c r="AC1671" s="7">
        <f>Table13[[#This Row],[gross]]-Table13[[#This Row],[budget]]</f>
        <v>2514138</v>
      </c>
    </row>
    <row r="1672" spans="1:29" ht="12.75">
      <c r="A1672" s="6" t="s">
        <v>28</v>
      </c>
      <c r="B1672" s="6" t="s">
        <v>3778</v>
      </c>
      <c r="C1672" s="6">
        <v>49</v>
      </c>
      <c r="D1672" s="6">
        <v>117</v>
      </c>
      <c r="E1672" s="6">
        <v>138</v>
      </c>
      <c r="F1672" s="6">
        <v>416</v>
      </c>
      <c r="G1672" s="6" t="s">
        <v>496</v>
      </c>
      <c r="H1672" s="6">
        <v>908</v>
      </c>
      <c r="I1672" s="7">
        <v>134904</v>
      </c>
      <c r="J1672" s="6" t="s">
        <v>4479</v>
      </c>
      <c r="K1672" s="6" t="s">
        <v>10032</v>
      </c>
      <c r="L1672" s="6" t="s">
        <v>10033</v>
      </c>
      <c r="M1672" s="6">
        <v>2395</v>
      </c>
      <c r="N1672" s="6">
        <v>3204</v>
      </c>
      <c r="O1672" s="6" t="s">
        <v>10034</v>
      </c>
      <c r="P1672" s="6">
        <v>9</v>
      </c>
      <c r="Q1672" s="6" t="s">
        <v>10035</v>
      </c>
      <c r="R1672" s="6" t="s">
        <v>10036</v>
      </c>
      <c r="S1672" s="6">
        <v>17</v>
      </c>
      <c r="T1672" s="6" t="s">
        <v>37</v>
      </c>
      <c r="U1672" s="6" t="s">
        <v>38</v>
      </c>
      <c r="V1672" s="6" t="s">
        <v>585</v>
      </c>
      <c r="W1672" s="7">
        <v>25000000</v>
      </c>
      <c r="X1672" s="6">
        <v>2010</v>
      </c>
      <c r="Y1672" s="6">
        <v>581</v>
      </c>
      <c r="Z1672" s="6">
        <v>5.7</v>
      </c>
      <c r="AA1672" s="6">
        <v>1.78</v>
      </c>
      <c r="AB1672" s="6">
        <v>636</v>
      </c>
      <c r="AC1672" s="7">
        <f>Table13[[#This Row],[gross]]-Table13[[#This Row],[budget]]</f>
        <v>-24865096</v>
      </c>
    </row>
    <row r="1673" spans="1:29" ht="12.75">
      <c r="A1673" s="6" t="s">
        <v>28</v>
      </c>
      <c r="B1673" s="6" t="s">
        <v>18583</v>
      </c>
      <c r="C1673" s="6">
        <v>45</v>
      </c>
      <c r="D1673" s="6">
        <v>94</v>
      </c>
      <c r="E1673" s="6">
        <v>24</v>
      </c>
      <c r="F1673" s="6">
        <v>545</v>
      </c>
      <c r="G1673" s="6" t="s">
        <v>5787</v>
      </c>
      <c r="H1673" s="6">
        <v>834</v>
      </c>
      <c r="I1673" s="7">
        <v>2800000</v>
      </c>
      <c r="J1673" s="6" t="s">
        <v>1671</v>
      </c>
      <c r="K1673" s="6" t="s">
        <v>1708</v>
      </c>
      <c r="L1673" s="6" t="s">
        <v>18584</v>
      </c>
      <c r="M1673" s="6">
        <v>4377</v>
      </c>
      <c r="N1673" s="6">
        <v>2662</v>
      </c>
      <c r="O1673" s="6" t="s">
        <v>6823</v>
      </c>
      <c r="P1673" s="6">
        <v>3</v>
      </c>
      <c r="Q1673" s="6" t="s">
        <v>18585</v>
      </c>
      <c r="R1673" s="6" t="s">
        <v>18586</v>
      </c>
      <c r="S1673" s="6">
        <v>85</v>
      </c>
      <c r="T1673" s="6" t="s">
        <v>37</v>
      </c>
      <c r="U1673" s="6" t="s">
        <v>38</v>
      </c>
      <c r="V1673" s="6" t="s">
        <v>585</v>
      </c>
      <c r="W1673" s="7">
        <v>4000000</v>
      </c>
      <c r="X1673" s="6">
        <v>1999</v>
      </c>
      <c r="Y1673" s="6">
        <v>625</v>
      </c>
      <c r="Z1673" s="6">
        <v>5.8</v>
      </c>
      <c r="AA1673" s="6">
        <v>1.85</v>
      </c>
      <c r="AB1673" s="6">
        <v>309</v>
      </c>
      <c r="AC1673" s="7">
        <f>Table13[[#This Row],[gross]]-Table13[[#This Row],[budget]]</f>
        <v>-1200000</v>
      </c>
    </row>
    <row r="1674" spans="1:29" ht="12.75">
      <c r="A1674" s="6" t="s">
        <v>28</v>
      </c>
      <c r="B1674" s="6" t="s">
        <v>10377</v>
      </c>
      <c r="C1674" s="6">
        <v>97</v>
      </c>
      <c r="D1674" s="6">
        <v>107</v>
      </c>
      <c r="E1674" s="6">
        <v>24</v>
      </c>
      <c r="F1674" s="6">
        <v>85</v>
      </c>
      <c r="G1674" s="6" t="s">
        <v>1862</v>
      </c>
      <c r="H1674" s="6">
        <v>10000</v>
      </c>
      <c r="I1674" s="7">
        <v>26284475</v>
      </c>
      <c r="J1674" s="6" t="s">
        <v>1671</v>
      </c>
      <c r="K1674" s="6" t="s">
        <v>300</v>
      </c>
      <c r="L1674" s="6" t="s">
        <v>11887</v>
      </c>
      <c r="M1674" s="6">
        <v>9051</v>
      </c>
      <c r="N1674" s="6">
        <v>10691</v>
      </c>
      <c r="O1674" s="6" t="s">
        <v>11888</v>
      </c>
      <c r="P1674" s="6">
        <v>13</v>
      </c>
      <c r="Q1674" s="6" t="s">
        <v>11889</v>
      </c>
      <c r="R1674" s="6" t="s">
        <v>11890</v>
      </c>
      <c r="S1674" s="6">
        <v>68</v>
      </c>
      <c r="T1674" s="6" t="s">
        <v>37</v>
      </c>
      <c r="U1674" s="6" t="s">
        <v>38</v>
      </c>
      <c r="V1674" s="6" t="s">
        <v>39</v>
      </c>
      <c r="W1674" s="7">
        <v>17000000</v>
      </c>
      <c r="X1674" s="6">
        <v>2015</v>
      </c>
      <c r="Y1674" s="6">
        <v>566</v>
      </c>
      <c r="Z1674" s="6">
        <v>5.7</v>
      </c>
      <c r="AA1674" s="6">
        <v>2.35</v>
      </c>
      <c r="AB1674" s="6">
        <v>0</v>
      </c>
      <c r="AC1674" s="7">
        <f>Table13[[#This Row],[gross]]-Table13[[#This Row],[budget]]</f>
        <v>9284475</v>
      </c>
    </row>
    <row r="1675" spans="1:29" ht="12.75">
      <c r="A1675" s="6" t="s">
        <v>28</v>
      </c>
      <c r="B1675" s="6" t="s">
        <v>16101</v>
      </c>
      <c r="C1675" s="6">
        <v>71</v>
      </c>
      <c r="D1675" s="6">
        <v>91</v>
      </c>
      <c r="E1675" s="6">
        <v>132</v>
      </c>
      <c r="F1675" s="6">
        <v>225</v>
      </c>
      <c r="G1675" s="6" t="s">
        <v>8312</v>
      </c>
      <c r="H1675" s="6">
        <v>400</v>
      </c>
      <c r="I1675" s="7">
        <v>4186931</v>
      </c>
      <c r="J1675" s="6" t="s">
        <v>1415</v>
      </c>
      <c r="K1675" s="6" t="s">
        <v>8474</v>
      </c>
      <c r="L1675" s="6" t="s">
        <v>23149</v>
      </c>
      <c r="M1675" s="6">
        <v>6041</v>
      </c>
      <c r="N1675" s="6">
        <v>1330</v>
      </c>
      <c r="O1675" s="6" t="s">
        <v>23150</v>
      </c>
      <c r="P1675" s="6">
        <v>3</v>
      </c>
      <c r="Q1675" s="6" t="s">
        <v>23151</v>
      </c>
      <c r="R1675" s="6" t="s">
        <v>23152</v>
      </c>
      <c r="S1675" s="6">
        <v>85</v>
      </c>
      <c r="T1675" s="6" t="s">
        <v>37</v>
      </c>
      <c r="U1675" s="6" t="s">
        <v>38</v>
      </c>
      <c r="V1675" s="6" t="s">
        <v>585</v>
      </c>
      <c r="W1675" s="7">
        <v>250000</v>
      </c>
      <c r="X1675" s="6">
        <v>2001</v>
      </c>
      <c r="Y1675" s="6">
        <v>286</v>
      </c>
      <c r="Z1675" s="6">
        <v>6.9</v>
      </c>
      <c r="AA1675" s="6">
        <v>1.85</v>
      </c>
      <c r="AB1675" s="6">
        <v>169</v>
      </c>
      <c r="AC1675" s="7">
        <f>Table13[[#This Row],[gross]]-Table13[[#This Row],[budget]]</f>
        <v>3936931</v>
      </c>
    </row>
    <row r="1676" spans="1:29" ht="12.75">
      <c r="A1676" s="6" t="s">
        <v>28</v>
      </c>
      <c r="B1676" s="6" t="s">
        <v>17973</v>
      </c>
      <c r="C1676" s="6">
        <v>27</v>
      </c>
      <c r="D1676" s="6">
        <v>90</v>
      </c>
      <c r="E1676" s="6">
        <v>6</v>
      </c>
      <c r="F1676" s="6">
        <v>940</v>
      </c>
      <c r="G1676" s="6" t="s">
        <v>7763</v>
      </c>
      <c r="H1676" s="6">
        <v>3000</v>
      </c>
      <c r="I1676" s="7">
        <v>124720</v>
      </c>
      <c r="J1676" s="6" t="s">
        <v>214</v>
      </c>
      <c r="K1676" s="6" t="s">
        <v>1543</v>
      </c>
      <c r="L1676" s="6" t="s">
        <v>17974</v>
      </c>
      <c r="M1676" s="6">
        <v>1560</v>
      </c>
      <c r="N1676" s="6">
        <v>4987</v>
      </c>
      <c r="O1676" s="6" t="s">
        <v>3260</v>
      </c>
      <c r="P1676" s="6">
        <v>0</v>
      </c>
      <c r="Q1676" s="6" t="s">
        <v>17975</v>
      </c>
      <c r="R1676" s="6" t="s">
        <v>17976</v>
      </c>
      <c r="S1676" s="6">
        <v>15</v>
      </c>
      <c r="T1676" s="6" t="s">
        <v>37</v>
      </c>
      <c r="U1676" s="6" t="s">
        <v>38</v>
      </c>
      <c r="V1676" s="6" t="s">
        <v>95</v>
      </c>
      <c r="W1676" s="7">
        <v>5000000</v>
      </c>
      <c r="X1676" s="6">
        <v>2008</v>
      </c>
      <c r="Y1676" s="6">
        <v>1000</v>
      </c>
      <c r="Z1676" s="6">
        <v>7.3</v>
      </c>
      <c r="AA1676" s="6">
        <v>1.85</v>
      </c>
      <c r="AB1676" s="6">
        <v>777</v>
      </c>
      <c r="AC1676" s="7">
        <f>Table13[[#This Row],[gross]]-Table13[[#This Row],[budget]]</f>
        <v>-4875280</v>
      </c>
    </row>
    <row r="1677" spans="1:29" ht="12.75">
      <c r="A1677" s="6" t="s">
        <v>28</v>
      </c>
      <c r="B1677" s="6" t="s">
        <v>13125</v>
      </c>
      <c r="C1677" s="6">
        <v>47</v>
      </c>
      <c r="D1677" s="6">
        <v>107</v>
      </c>
      <c r="E1677" s="6">
        <v>11</v>
      </c>
      <c r="F1677" s="6">
        <v>419</v>
      </c>
      <c r="G1677" s="6" t="s">
        <v>2019</v>
      </c>
      <c r="H1677" s="6">
        <v>773</v>
      </c>
      <c r="I1677" s="7">
        <v>54606</v>
      </c>
      <c r="J1677" s="6" t="s">
        <v>4262</v>
      </c>
      <c r="K1677" s="6" t="s">
        <v>176</v>
      </c>
      <c r="L1677" s="6" t="s">
        <v>17247</v>
      </c>
      <c r="M1677" s="6">
        <v>1940</v>
      </c>
      <c r="N1677" s="6">
        <v>2440</v>
      </c>
      <c r="O1677" s="6" t="s">
        <v>17248</v>
      </c>
      <c r="P1677" s="6">
        <v>0</v>
      </c>
      <c r="Q1677" s="6" t="s">
        <v>17249</v>
      </c>
      <c r="R1677" s="6" t="s">
        <v>17250</v>
      </c>
      <c r="S1677" s="6">
        <v>34</v>
      </c>
      <c r="T1677" s="6" t="s">
        <v>37</v>
      </c>
      <c r="U1677" s="6" t="s">
        <v>56</v>
      </c>
      <c r="V1677" s="6" t="s">
        <v>39</v>
      </c>
      <c r="W1677" s="7">
        <v>6000000</v>
      </c>
      <c r="X1677" s="6">
        <v>2001</v>
      </c>
      <c r="Y1677" s="6">
        <v>766</v>
      </c>
      <c r="Z1677" s="6">
        <v>6.2</v>
      </c>
      <c r="AA1677" s="6">
        <v>2.35</v>
      </c>
      <c r="AB1677" s="6">
        <v>30</v>
      </c>
      <c r="AC1677" s="7">
        <f>Table13[[#This Row],[gross]]-Table13[[#This Row],[budget]]</f>
        <v>-5945394</v>
      </c>
    </row>
    <row r="1678" spans="1:29" ht="12.75">
      <c r="A1678" s="6" t="s">
        <v>28</v>
      </c>
      <c r="B1678" s="6" t="s">
        <v>6046</v>
      </c>
      <c r="C1678" s="6">
        <v>202</v>
      </c>
      <c r="D1678" s="6">
        <v>110</v>
      </c>
      <c r="E1678" s="6">
        <v>118</v>
      </c>
      <c r="F1678" s="6">
        <v>1000</v>
      </c>
      <c r="G1678" s="6" t="s">
        <v>466</v>
      </c>
      <c r="H1678" s="6">
        <v>13000</v>
      </c>
      <c r="I1678" s="7">
        <v>22494487</v>
      </c>
      <c r="J1678" s="6" t="s">
        <v>2142</v>
      </c>
      <c r="K1678" s="6" t="s">
        <v>977</v>
      </c>
      <c r="L1678" s="6" t="s">
        <v>9125</v>
      </c>
      <c r="M1678" s="6">
        <v>262153</v>
      </c>
      <c r="N1678" s="6">
        <v>26451</v>
      </c>
      <c r="O1678" s="6" t="s">
        <v>2729</v>
      </c>
      <c r="P1678" s="6">
        <v>3</v>
      </c>
      <c r="Q1678" s="6" t="s">
        <v>9126</v>
      </c>
      <c r="R1678" s="6" t="s">
        <v>9127</v>
      </c>
      <c r="S1678" s="6">
        <v>507</v>
      </c>
      <c r="T1678" s="6" t="s">
        <v>37</v>
      </c>
      <c r="U1678" s="6" t="s">
        <v>767</v>
      </c>
      <c r="V1678" s="6" t="s">
        <v>585</v>
      </c>
      <c r="W1678" s="7">
        <v>27000000</v>
      </c>
      <c r="X1678" s="6">
        <v>2006</v>
      </c>
      <c r="Y1678" s="6">
        <v>11000</v>
      </c>
      <c r="Z1678" s="6">
        <v>7.8</v>
      </c>
      <c r="AA1678" s="6">
        <v>2.35</v>
      </c>
      <c r="AB1678" s="6">
        <v>10000</v>
      </c>
      <c r="AC1678" s="7">
        <f>Table13[[#This Row],[gross]]-Table13[[#This Row],[budget]]</f>
        <v>-4505513</v>
      </c>
    </row>
    <row r="1679" spans="1:29" ht="12.75">
      <c r="A1679" s="6" t="s">
        <v>28</v>
      </c>
      <c r="B1679" s="6" t="s">
        <v>3668</v>
      </c>
      <c r="C1679" s="6">
        <v>60</v>
      </c>
      <c r="D1679" s="6">
        <v>105</v>
      </c>
      <c r="E1679" s="6">
        <v>0</v>
      </c>
      <c r="F1679" s="6">
        <v>506</v>
      </c>
      <c r="G1679" s="6" t="s">
        <v>3806</v>
      </c>
      <c r="H1679" s="6">
        <v>975</v>
      </c>
      <c r="I1679" s="7">
        <v>10014234</v>
      </c>
      <c r="J1679" s="6" t="s">
        <v>1009</v>
      </c>
      <c r="K1679" s="6" t="s">
        <v>2523</v>
      </c>
      <c r="L1679" s="6" t="s">
        <v>3807</v>
      </c>
      <c r="M1679" s="6">
        <v>8560</v>
      </c>
      <c r="N1679" s="6">
        <v>3580</v>
      </c>
      <c r="O1679" s="6" t="s">
        <v>2985</v>
      </c>
      <c r="P1679" s="6">
        <v>1</v>
      </c>
      <c r="Q1679" s="6" t="s">
        <v>3808</v>
      </c>
      <c r="R1679" s="6" t="s">
        <v>3809</v>
      </c>
      <c r="S1679" s="6">
        <v>69</v>
      </c>
      <c r="T1679" s="6" t="s">
        <v>37</v>
      </c>
      <c r="U1679" s="6" t="s">
        <v>1465</v>
      </c>
      <c r="V1679" s="6" t="s">
        <v>585</v>
      </c>
      <c r="W1679" s="7">
        <v>65000000</v>
      </c>
      <c r="X1679" s="6">
        <v>2000</v>
      </c>
      <c r="Y1679" s="6">
        <v>909</v>
      </c>
      <c r="Z1679" s="6">
        <v>5</v>
      </c>
      <c r="AA1679" s="6">
        <v>1.85</v>
      </c>
      <c r="AB1679" s="6">
        <v>177</v>
      </c>
      <c r="AC1679" s="7">
        <f>Table13[[#This Row],[gross]]-Table13[[#This Row],[budget]]</f>
        <v>-54985766</v>
      </c>
    </row>
    <row r="1680" spans="1:29" ht="12.75">
      <c r="A1680" s="6" t="s">
        <v>28</v>
      </c>
      <c r="B1680" s="6" t="s">
        <v>4914</v>
      </c>
      <c r="C1680" s="6">
        <v>106</v>
      </c>
      <c r="D1680" s="6">
        <v>124</v>
      </c>
      <c r="E1680" s="6">
        <v>161</v>
      </c>
      <c r="F1680" s="6">
        <v>681</v>
      </c>
      <c r="G1680" s="6" t="s">
        <v>1689</v>
      </c>
      <c r="H1680" s="6">
        <v>21000</v>
      </c>
      <c r="I1680" s="7">
        <v>5755286</v>
      </c>
      <c r="J1680" s="6" t="s">
        <v>4915</v>
      </c>
      <c r="K1680" s="6" t="s">
        <v>97</v>
      </c>
      <c r="L1680" s="6" t="s">
        <v>4916</v>
      </c>
      <c r="M1680" s="6">
        <v>18310</v>
      </c>
      <c r="N1680" s="6">
        <v>26334</v>
      </c>
      <c r="O1680" s="6" t="s">
        <v>4917</v>
      </c>
      <c r="P1680" s="6">
        <v>1</v>
      </c>
      <c r="Q1680" s="6" t="s">
        <v>4918</v>
      </c>
      <c r="R1680" s="6" t="s">
        <v>4919</v>
      </c>
      <c r="S1680" s="6">
        <v>63</v>
      </c>
      <c r="T1680" s="6" t="s">
        <v>37</v>
      </c>
      <c r="U1680" s="6" t="s">
        <v>38</v>
      </c>
      <c r="V1680" s="6" t="s">
        <v>39</v>
      </c>
      <c r="W1680" s="7">
        <v>55000000</v>
      </c>
      <c r="X1680" s="6">
        <v>2007</v>
      </c>
      <c r="Y1680" s="6">
        <v>3000</v>
      </c>
      <c r="Z1680" s="6">
        <v>5.9</v>
      </c>
      <c r="AA1680" s="6">
        <v>2.35</v>
      </c>
      <c r="AB1680" s="6">
        <v>672</v>
      </c>
      <c r="AC1680" s="7">
        <f>Table13[[#This Row],[gross]]-Table13[[#This Row],[budget]]</f>
        <v>-49244714</v>
      </c>
    </row>
    <row r="1681" spans="1:29" ht="12.75">
      <c r="A1681" s="6" t="s">
        <v>28</v>
      </c>
      <c r="B1681" s="6" t="s">
        <v>1971</v>
      </c>
      <c r="C1681" s="6">
        <v>433</v>
      </c>
      <c r="D1681" s="6">
        <v>89</v>
      </c>
      <c r="E1681" s="6">
        <v>0</v>
      </c>
      <c r="F1681" s="6">
        <v>903</v>
      </c>
      <c r="G1681" s="6" t="s">
        <v>466</v>
      </c>
      <c r="H1681" s="6">
        <v>19000</v>
      </c>
      <c r="I1681" s="7">
        <v>126546825</v>
      </c>
      <c r="J1681" s="6" t="s">
        <v>2813</v>
      </c>
      <c r="K1681" s="6" t="s">
        <v>100</v>
      </c>
      <c r="L1681" s="6" t="s">
        <v>6259</v>
      </c>
      <c r="M1681" s="6">
        <v>327367</v>
      </c>
      <c r="N1681" s="6">
        <v>32325</v>
      </c>
      <c r="O1681" s="6" t="s">
        <v>5189</v>
      </c>
      <c r="P1681" s="6">
        <v>0</v>
      </c>
      <c r="Q1681" s="6" t="s">
        <v>6260</v>
      </c>
      <c r="R1681" s="6" t="s">
        <v>6261</v>
      </c>
      <c r="S1681" s="6">
        <v>918</v>
      </c>
      <c r="T1681" s="6" t="s">
        <v>37</v>
      </c>
      <c r="U1681" s="6" t="s">
        <v>1465</v>
      </c>
      <c r="V1681" s="6" t="s">
        <v>585</v>
      </c>
      <c r="W1681" s="7">
        <v>40000000</v>
      </c>
      <c r="X1681" s="6">
        <v>2014</v>
      </c>
      <c r="Y1681" s="6">
        <v>11000</v>
      </c>
      <c r="Z1681" s="6">
        <v>6.4</v>
      </c>
      <c r="AA1681" s="6">
        <v>2.35</v>
      </c>
      <c r="AB1681" s="6">
        <v>83000</v>
      </c>
      <c r="AC1681" s="7">
        <f>Table13[[#This Row],[gross]]-Table13[[#This Row],[budget]]</f>
        <v>86546825</v>
      </c>
    </row>
    <row r="1682" spans="1:29" ht="12.75">
      <c r="A1682" s="6" t="s">
        <v>28</v>
      </c>
      <c r="B1682" s="6" t="s">
        <v>21724</v>
      </c>
      <c r="C1682" s="6">
        <v>13</v>
      </c>
      <c r="D1682" s="6">
        <v>100</v>
      </c>
      <c r="E1682" s="6">
        <v>0</v>
      </c>
      <c r="F1682" s="6">
        <v>268</v>
      </c>
      <c r="G1682" s="6" t="s">
        <v>5017</v>
      </c>
      <c r="H1682" s="6">
        <v>844</v>
      </c>
      <c r="I1682" s="7">
        <v>428535</v>
      </c>
      <c r="J1682" s="6" t="s">
        <v>1681</v>
      </c>
      <c r="K1682" s="6" t="s">
        <v>3298</v>
      </c>
      <c r="L1682" s="6" t="s">
        <v>21725</v>
      </c>
      <c r="M1682" s="6">
        <v>505</v>
      </c>
      <c r="N1682" s="6">
        <v>2289</v>
      </c>
      <c r="O1682" s="6" t="s">
        <v>17752</v>
      </c>
      <c r="P1682" s="6">
        <v>1</v>
      </c>
      <c r="Q1682" s="6" t="s">
        <v>21726</v>
      </c>
      <c r="R1682" s="6" t="s">
        <v>21727</v>
      </c>
      <c r="S1682" s="6">
        <v>32</v>
      </c>
      <c r="T1682" s="6" t="s">
        <v>37</v>
      </c>
      <c r="U1682" s="6" t="s">
        <v>38</v>
      </c>
      <c r="V1682" s="6" t="s">
        <v>585</v>
      </c>
      <c r="W1682" s="7">
        <v>1000000</v>
      </c>
      <c r="X1682" s="6">
        <v>2000</v>
      </c>
      <c r="Y1682" s="6">
        <v>625</v>
      </c>
      <c r="Z1682" s="6">
        <v>3.6</v>
      </c>
      <c r="AB1682" s="6">
        <v>24</v>
      </c>
      <c r="AC1682" s="7">
        <f>Table13[[#This Row],[gross]]-Table13[[#This Row],[budget]]</f>
        <v>-571465</v>
      </c>
    </row>
    <row r="1683" spans="1:29" ht="12.75">
      <c r="A1683" s="6" t="s">
        <v>28</v>
      </c>
      <c r="B1683" s="6" t="s">
        <v>9843</v>
      </c>
      <c r="C1683" s="6">
        <v>163</v>
      </c>
      <c r="D1683" s="6">
        <v>95</v>
      </c>
      <c r="E1683" s="6">
        <v>434</v>
      </c>
      <c r="F1683" s="6">
        <v>472</v>
      </c>
      <c r="G1683" s="6" t="s">
        <v>2101</v>
      </c>
      <c r="H1683" s="6">
        <v>1000</v>
      </c>
      <c r="I1683" s="7">
        <v>8460995</v>
      </c>
      <c r="J1683" s="6" t="s">
        <v>1423</v>
      </c>
      <c r="K1683" s="6" t="s">
        <v>15087</v>
      </c>
      <c r="L1683" s="6" t="s">
        <v>15088</v>
      </c>
      <c r="M1683" s="6">
        <v>35888</v>
      </c>
      <c r="N1683" s="6">
        <v>2618</v>
      </c>
      <c r="O1683" s="6" t="s">
        <v>6360</v>
      </c>
      <c r="P1683" s="6">
        <v>3</v>
      </c>
      <c r="Q1683" s="6" t="s">
        <v>15089</v>
      </c>
      <c r="R1683" s="6" t="s">
        <v>15090</v>
      </c>
      <c r="S1683" s="6">
        <v>125</v>
      </c>
      <c r="T1683" s="6" t="s">
        <v>37</v>
      </c>
      <c r="U1683" s="6" t="s">
        <v>38</v>
      </c>
      <c r="V1683" s="6" t="s">
        <v>585</v>
      </c>
      <c r="W1683" s="7">
        <v>10000000</v>
      </c>
      <c r="X1683" s="6">
        <v>2010</v>
      </c>
      <c r="Y1683" s="6">
        <v>622</v>
      </c>
      <c r="Z1683" s="6">
        <v>5.5</v>
      </c>
      <c r="AA1683" s="6">
        <v>2.35</v>
      </c>
      <c r="AB1683" s="6">
        <v>0</v>
      </c>
      <c r="AC1683" s="7">
        <f>Table13[[#This Row],[gross]]-Table13[[#This Row],[budget]]</f>
        <v>-1539005</v>
      </c>
    </row>
    <row r="1684" spans="1:29" ht="12.75">
      <c r="A1684" s="6" t="s">
        <v>28</v>
      </c>
      <c r="B1684" s="6" t="s">
        <v>4903</v>
      </c>
      <c r="C1684" s="6">
        <v>260</v>
      </c>
      <c r="D1684" s="6">
        <v>107</v>
      </c>
      <c r="E1684" s="6">
        <v>0</v>
      </c>
      <c r="F1684" s="6">
        <v>99</v>
      </c>
      <c r="G1684" s="6" t="s">
        <v>5856</v>
      </c>
      <c r="H1684" s="6">
        <v>2000</v>
      </c>
      <c r="I1684" s="7">
        <v>7268659</v>
      </c>
      <c r="J1684" s="6" t="s">
        <v>422</v>
      </c>
      <c r="K1684" s="6" t="s">
        <v>5902</v>
      </c>
      <c r="L1684" s="6" t="s">
        <v>11314</v>
      </c>
      <c r="M1684" s="6">
        <v>59248</v>
      </c>
      <c r="N1684" s="6">
        <v>2848</v>
      </c>
      <c r="O1684" s="6" t="s">
        <v>11315</v>
      </c>
      <c r="P1684" s="6">
        <v>7</v>
      </c>
      <c r="Q1684" s="6" t="s">
        <v>11316</v>
      </c>
      <c r="R1684" s="6" t="s">
        <v>11317</v>
      </c>
      <c r="S1684" s="6">
        <v>164</v>
      </c>
      <c r="T1684" s="6" t="s">
        <v>37</v>
      </c>
      <c r="U1684" s="6" t="s">
        <v>7170</v>
      </c>
      <c r="V1684" s="6" t="s">
        <v>585</v>
      </c>
      <c r="W1684" s="7">
        <v>20000000</v>
      </c>
      <c r="X1684" s="6">
        <v>2013</v>
      </c>
      <c r="Y1684" s="6">
        <v>749</v>
      </c>
      <c r="Z1684" s="6">
        <v>5.6</v>
      </c>
      <c r="AA1684" s="6">
        <v>1.85</v>
      </c>
      <c r="AB1684" s="6">
        <v>48000</v>
      </c>
      <c r="AC1684" s="7">
        <f>Table13[[#This Row],[gross]]-Table13[[#This Row],[budget]]</f>
        <v>-12731341</v>
      </c>
    </row>
    <row r="1685" spans="1:29" ht="12.75">
      <c r="A1685" s="6" t="s">
        <v>28</v>
      </c>
      <c r="B1685" s="6" t="s">
        <v>13982</v>
      </c>
      <c r="C1685" s="6">
        <v>391</v>
      </c>
      <c r="D1685" s="6">
        <v>105</v>
      </c>
      <c r="E1685" s="6">
        <v>20</v>
      </c>
      <c r="F1685" s="6">
        <v>844</v>
      </c>
      <c r="G1685" s="6" t="s">
        <v>1121</v>
      </c>
      <c r="H1685" s="6">
        <v>22000</v>
      </c>
      <c r="I1685" s="7">
        <v>26589953</v>
      </c>
      <c r="J1685" s="6" t="s">
        <v>334</v>
      </c>
      <c r="K1685" s="6" t="s">
        <v>1746</v>
      </c>
      <c r="L1685" s="6" t="s">
        <v>13983</v>
      </c>
      <c r="M1685" s="6">
        <v>165792</v>
      </c>
      <c r="N1685" s="6">
        <v>26233</v>
      </c>
      <c r="O1685" s="6" t="s">
        <v>3298</v>
      </c>
      <c r="P1685" s="6">
        <v>1</v>
      </c>
      <c r="Q1685" s="6" t="s">
        <v>13984</v>
      </c>
      <c r="R1685" s="6" t="s">
        <v>13985</v>
      </c>
      <c r="S1685" s="6">
        <v>392</v>
      </c>
      <c r="T1685" s="6" t="s">
        <v>37</v>
      </c>
      <c r="U1685" s="6" t="s">
        <v>38</v>
      </c>
      <c r="V1685" s="6" t="s">
        <v>585</v>
      </c>
      <c r="W1685" s="7">
        <v>10500000</v>
      </c>
      <c r="X1685" s="6">
        <v>2010</v>
      </c>
      <c r="Y1685" s="6">
        <v>982</v>
      </c>
      <c r="Z1685" s="6">
        <v>6.7</v>
      </c>
      <c r="AA1685" s="6">
        <v>1.85</v>
      </c>
      <c r="AB1685" s="6">
        <v>44000</v>
      </c>
      <c r="AC1685" s="7">
        <f>Table13[[#This Row],[gross]]-Table13[[#This Row],[budget]]</f>
        <v>16089953</v>
      </c>
    </row>
    <row r="1686" spans="1:29" ht="12.75">
      <c r="A1686" s="6" t="s">
        <v>28</v>
      </c>
      <c r="B1686" s="6" t="s">
        <v>125</v>
      </c>
      <c r="C1686" s="6">
        <v>134</v>
      </c>
      <c r="D1686" s="6">
        <v>129</v>
      </c>
      <c r="E1686" s="6">
        <v>395</v>
      </c>
      <c r="F1686" s="6">
        <v>313</v>
      </c>
      <c r="G1686" s="6" t="s">
        <v>4685</v>
      </c>
      <c r="H1686" s="6">
        <v>18000</v>
      </c>
      <c r="I1686" s="7">
        <v>537580</v>
      </c>
      <c r="J1686" s="6" t="s">
        <v>8722</v>
      </c>
      <c r="K1686" s="6" t="s">
        <v>641</v>
      </c>
      <c r="L1686" s="6" t="s">
        <v>8723</v>
      </c>
      <c r="M1686" s="6">
        <v>52972</v>
      </c>
      <c r="N1686" s="6">
        <v>19620</v>
      </c>
      <c r="O1686" s="6" t="s">
        <v>8724</v>
      </c>
      <c r="P1686" s="6">
        <v>1</v>
      </c>
      <c r="Q1686" s="6" t="s">
        <v>8725</v>
      </c>
      <c r="R1686" s="6" t="s">
        <v>8726</v>
      </c>
      <c r="S1686" s="6">
        <v>124</v>
      </c>
      <c r="T1686" s="6" t="s">
        <v>37</v>
      </c>
      <c r="U1686" s="6" t="s">
        <v>38</v>
      </c>
      <c r="V1686" s="6" t="s">
        <v>585</v>
      </c>
      <c r="W1686" s="7">
        <v>30000000</v>
      </c>
      <c r="X1686" s="6">
        <v>2011</v>
      </c>
      <c r="Y1686" s="6">
        <v>1000</v>
      </c>
      <c r="Z1686" s="6">
        <v>6.8</v>
      </c>
      <c r="AA1686" s="6">
        <v>2.35</v>
      </c>
      <c r="AB1686" s="6">
        <v>21000</v>
      </c>
      <c r="AC1686" s="7">
        <f>Table13[[#This Row],[gross]]-Table13[[#This Row],[budget]]</f>
        <v>-29462420</v>
      </c>
    </row>
    <row r="1687" spans="1:29" ht="12.75">
      <c r="A1687" s="6" t="s">
        <v>28</v>
      </c>
      <c r="B1687" s="6" t="s">
        <v>5428</v>
      </c>
      <c r="C1687" s="6">
        <v>59</v>
      </c>
      <c r="D1687" s="6">
        <v>115</v>
      </c>
      <c r="E1687" s="6">
        <v>333</v>
      </c>
      <c r="F1687" s="6">
        <v>317</v>
      </c>
      <c r="G1687" s="6" t="s">
        <v>1745</v>
      </c>
      <c r="H1687" s="6">
        <v>972</v>
      </c>
      <c r="I1687" s="7">
        <v>10556196</v>
      </c>
      <c r="J1687" s="6" t="s">
        <v>2125</v>
      </c>
      <c r="K1687" s="6" t="s">
        <v>4341</v>
      </c>
      <c r="L1687" s="6" t="s">
        <v>5429</v>
      </c>
      <c r="M1687" s="6">
        <v>16562</v>
      </c>
      <c r="N1687" s="6">
        <v>2606</v>
      </c>
      <c r="O1687" s="6" t="s">
        <v>5430</v>
      </c>
      <c r="P1687" s="6">
        <v>2</v>
      </c>
      <c r="Q1687" s="6" t="s">
        <v>5431</v>
      </c>
      <c r="R1687" s="6" t="s">
        <v>5432</v>
      </c>
      <c r="S1687" s="6">
        <v>73</v>
      </c>
      <c r="T1687" s="6" t="s">
        <v>37</v>
      </c>
      <c r="U1687" s="6" t="s">
        <v>38</v>
      </c>
      <c r="V1687" s="6" t="s">
        <v>39</v>
      </c>
      <c r="W1687" s="7">
        <v>50000000</v>
      </c>
      <c r="X1687" s="6">
        <v>1997</v>
      </c>
      <c r="Y1687" s="6">
        <v>713</v>
      </c>
      <c r="Z1687" s="6">
        <v>6.2</v>
      </c>
      <c r="AA1687" s="6">
        <v>2.35</v>
      </c>
      <c r="AB1687" s="6">
        <v>697</v>
      </c>
      <c r="AC1687" s="7">
        <f>Table13[[#This Row],[gross]]-Table13[[#This Row],[budget]]</f>
        <v>-39443804</v>
      </c>
    </row>
    <row r="1688" spans="1:29" ht="12.75">
      <c r="A1688" s="6" t="s">
        <v>747</v>
      </c>
      <c r="B1688" s="6" t="s">
        <v>845</v>
      </c>
      <c r="C1688" s="6">
        <v>177</v>
      </c>
      <c r="D1688" s="6">
        <v>87</v>
      </c>
      <c r="E1688" s="6">
        <v>750</v>
      </c>
      <c r="F1688" s="6">
        <v>41</v>
      </c>
      <c r="G1688" s="6" t="s">
        <v>742</v>
      </c>
      <c r="H1688" s="6">
        <v>745</v>
      </c>
      <c r="I1688" s="7">
        <v>9003011</v>
      </c>
      <c r="J1688" s="6" t="s">
        <v>227</v>
      </c>
      <c r="K1688" s="6" t="s">
        <v>14865</v>
      </c>
      <c r="L1688" s="6" t="s">
        <v>20155</v>
      </c>
      <c r="M1688" s="6">
        <v>133966</v>
      </c>
      <c r="N1688" s="6">
        <v>1396</v>
      </c>
      <c r="O1688" s="6" t="s">
        <v>20156</v>
      </c>
      <c r="P1688" s="6">
        <v>0</v>
      </c>
      <c r="Q1688" s="6" t="s">
        <v>20157</v>
      </c>
      <c r="R1688" s="6" t="s">
        <v>20158</v>
      </c>
      <c r="S1688" s="6">
        <v>294</v>
      </c>
      <c r="T1688" s="6" t="s">
        <v>37</v>
      </c>
      <c r="U1688" s="6" t="s">
        <v>370</v>
      </c>
      <c r="V1688" s="6" t="s">
        <v>585</v>
      </c>
      <c r="W1688" s="7">
        <v>2000000</v>
      </c>
      <c r="X1688" s="6">
        <v>1981</v>
      </c>
      <c r="Y1688" s="6">
        <v>531</v>
      </c>
      <c r="Z1688" s="6">
        <v>7.6</v>
      </c>
      <c r="AA1688" s="6">
        <v>2.35</v>
      </c>
      <c r="AB1688" s="6">
        <v>0</v>
      </c>
      <c r="AC1688" s="7">
        <f>Table13[[#This Row],[gross]]-Table13[[#This Row],[budget]]</f>
        <v>7003011</v>
      </c>
    </row>
    <row r="1689" spans="1:29" ht="12.75">
      <c r="A1689" s="6" t="s">
        <v>28</v>
      </c>
      <c r="B1689" s="6" t="s">
        <v>845</v>
      </c>
      <c r="C1689" s="6">
        <v>117</v>
      </c>
      <c r="D1689" s="6">
        <v>107</v>
      </c>
      <c r="E1689" s="6">
        <v>750</v>
      </c>
      <c r="F1689" s="6">
        <v>60</v>
      </c>
      <c r="G1689" s="6" t="s">
        <v>742</v>
      </c>
      <c r="H1689" s="6">
        <v>794</v>
      </c>
      <c r="I1689" s="7">
        <v>36200000</v>
      </c>
      <c r="J1689" s="6" t="s">
        <v>227</v>
      </c>
      <c r="K1689" s="6" t="s">
        <v>14860</v>
      </c>
      <c r="L1689" s="6" t="s">
        <v>14861</v>
      </c>
      <c r="M1689" s="6">
        <v>101840</v>
      </c>
      <c r="N1689" s="6">
        <v>1529</v>
      </c>
      <c r="O1689" s="6" t="s">
        <v>14862</v>
      </c>
      <c r="P1689" s="6">
        <v>2</v>
      </c>
      <c r="Q1689" s="6" t="s">
        <v>14863</v>
      </c>
      <c r="R1689" s="6" t="s">
        <v>14864</v>
      </c>
      <c r="S1689" s="6">
        <v>193</v>
      </c>
      <c r="T1689" s="6" t="s">
        <v>37</v>
      </c>
      <c r="U1689" s="6" t="s">
        <v>370</v>
      </c>
      <c r="V1689" s="6" t="s">
        <v>39</v>
      </c>
      <c r="W1689" s="7">
        <v>12305523</v>
      </c>
      <c r="X1689" s="6">
        <v>1985</v>
      </c>
      <c r="Y1689" s="6">
        <v>531</v>
      </c>
      <c r="Z1689" s="6">
        <v>6.2</v>
      </c>
      <c r="AA1689" s="6">
        <v>2.35</v>
      </c>
      <c r="AB1689" s="6">
        <v>0</v>
      </c>
      <c r="AC1689" s="7">
        <f>Table13[[#This Row],[gross]]-Table13[[#This Row],[budget]]</f>
        <v>23894477</v>
      </c>
    </row>
    <row r="1690" spans="1:29" ht="12.75">
      <c r="A1690" s="6" t="s">
        <v>28</v>
      </c>
      <c r="B1690" s="6" t="s">
        <v>845</v>
      </c>
      <c r="C1690" s="6">
        <v>739</v>
      </c>
      <c r="D1690" s="6">
        <v>120</v>
      </c>
      <c r="E1690" s="6">
        <v>750</v>
      </c>
      <c r="F1690" s="6">
        <v>943</v>
      </c>
      <c r="G1690" s="6" t="s">
        <v>776</v>
      </c>
      <c r="H1690" s="6">
        <v>27000</v>
      </c>
      <c r="I1690" s="7">
        <v>153629485</v>
      </c>
      <c r="J1690" s="6" t="s">
        <v>227</v>
      </c>
      <c r="K1690" s="6" t="s">
        <v>60</v>
      </c>
      <c r="L1690" s="6" t="s">
        <v>846</v>
      </c>
      <c r="M1690" s="6">
        <v>552503</v>
      </c>
      <c r="N1690" s="6">
        <v>40025</v>
      </c>
      <c r="O1690" s="6" t="s">
        <v>847</v>
      </c>
      <c r="P1690" s="6">
        <v>0</v>
      </c>
      <c r="Q1690" s="6" t="s">
        <v>848</v>
      </c>
      <c r="R1690" s="6" t="s">
        <v>849</v>
      </c>
      <c r="S1690" s="6">
        <v>1588</v>
      </c>
      <c r="T1690" s="6" t="s">
        <v>37</v>
      </c>
      <c r="U1690" s="6" t="s">
        <v>370</v>
      </c>
      <c r="V1690" s="6" t="s">
        <v>585</v>
      </c>
      <c r="W1690" s="7">
        <v>150000000</v>
      </c>
      <c r="X1690" s="6">
        <v>2015</v>
      </c>
      <c r="Y1690" s="6">
        <v>9000</v>
      </c>
      <c r="Z1690" s="6">
        <v>8.1</v>
      </c>
      <c r="AA1690" s="6">
        <v>2.35</v>
      </c>
      <c r="AB1690" s="6">
        <v>191000</v>
      </c>
      <c r="AC1690" s="7">
        <f>Table13[[#This Row],[gross]]-Table13[[#This Row],[budget]]</f>
        <v>3629485</v>
      </c>
    </row>
    <row r="1691" spans="1:29" ht="12.75">
      <c r="A1691" s="6" t="s">
        <v>28</v>
      </c>
      <c r="B1691" s="6" t="s">
        <v>9089</v>
      </c>
      <c r="C1691" s="6">
        <v>98</v>
      </c>
      <c r="D1691" s="6">
        <v>104</v>
      </c>
      <c r="E1691" s="6">
        <v>144</v>
      </c>
      <c r="F1691" s="6">
        <v>290</v>
      </c>
      <c r="G1691" s="6" t="s">
        <v>2497</v>
      </c>
      <c r="H1691" s="6">
        <v>939</v>
      </c>
      <c r="I1691" s="7">
        <v>20668843</v>
      </c>
      <c r="J1691" s="6" t="s">
        <v>5967</v>
      </c>
      <c r="K1691" s="6" t="s">
        <v>1147</v>
      </c>
      <c r="L1691" s="6" t="s">
        <v>10501</v>
      </c>
      <c r="M1691" s="6">
        <v>16831</v>
      </c>
      <c r="N1691" s="6">
        <v>2453</v>
      </c>
      <c r="O1691" s="6" t="s">
        <v>10502</v>
      </c>
      <c r="P1691" s="6">
        <v>3</v>
      </c>
      <c r="Q1691" s="6" t="s">
        <v>10503</v>
      </c>
      <c r="R1691" s="6" t="s">
        <v>10504</v>
      </c>
      <c r="S1691" s="6">
        <v>54</v>
      </c>
      <c r="T1691" s="6" t="s">
        <v>37</v>
      </c>
      <c r="U1691" s="6" t="s">
        <v>38</v>
      </c>
      <c r="V1691" s="6" t="s">
        <v>39</v>
      </c>
      <c r="W1691" s="7">
        <v>22000000</v>
      </c>
      <c r="X1691" s="6">
        <v>2008</v>
      </c>
      <c r="Y1691" s="6">
        <v>875</v>
      </c>
      <c r="Z1691" s="6">
        <v>5.8</v>
      </c>
      <c r="AA1691" s="6">
        <v>2.35</v>
      </c>
      <c r="AB1691" s="6">
        <v>687</v>
      </c>
      <c r="AC1691" s="7">
        <f>Table13[[#This Row],[gross]]-Table13[[#This Row],[budget]]</f>
        <v>-1331157</v>
      </c>
    </row>
    <row r="1692" spans="1:29" ht="12.75">
      <c r="A1692" s="6" t="s">
        <v>28</v>
      </c>
      <c r="B1692" s="6" t="s">
        <v>14462</v>
      </c>
      <c r="C1692" s="6">
        <v>25</v>
      </c>
      <c r="D1692" s="6">
        <v>134</v>
      </c>
      <c r="E1692" s="6">
        <v>0</v>
      </c>
      <c r="F1692" s="6">
        <v>4</v>
      </c>
      <c r="G1692" s="6" t="s">
        <v>14463</v>
      </c>
      <c r="H1692" s="6">
        <v>15</v>
      </c>
      <c r="I1692" s="7">
        <v>48856</v>
      </c>
      <c r="J1692" s="6" t="s">
        <v>3409</v>
      </c>
      <c r="K1692" s="6" t="s">
        <v>14464</v>
      </c>
      <c r="L1692" s="6" t="s">
        <v>14465</v>
      </c>
      <c r="M1692" s="6">
        <v>3466</v>
      </c>
      <c r="N1692" s="6">
        <v>30</v>
      </c>
      <c r="O1692" s="6" t="s">
        <v>14466</v>
      </c>
      <c r="P1692" s="6">
        <v>0</v>
      </c>
      <c r="Q1692" s="6" t="s">
        <v>14467</v>
      </c>
      <c r="R1692" s="6" t="s">
        <v>14468</v>
      </c>
      <c r="S1692" s="6">
        <v>40</v>
      </c>
      <c r="T1692" s="6" t="s">
        <v>676</v>
      </c>
      <c r="U1692" s="6" t="s">
        <v>677</v>
      </c>
      <c r="W1692" s="7">
        <v>11900000</v>
      </c>
      <c r="X1692" s="6">
        <v>1993</v>
      </c>
      <c r="Y1692" s="6">
        <v>6</v>
      </c>
      <c r="Z1692" s="6">
        <v>7.5</v>
      </c>
      <c r="AA1692" s="6">
        <v>1.85</v>
      </c>
      <c r="AB1692" s="6">
        <v>355</v>
      </c>
      <c r="AC1692" s="7">
        <f>Table13[[#This Row],[gross]]-Table13[[#This Row],[budget]]</f>
        <v>-11851144</v>
      </c>
    </row>
    <row r="1693" spans="1:29" ht="12.75">
      <c r="A1693" s="6" t="s">
        <v>28</v>
      </c>
      <c r="B1693" s="6" t="s">
        <v>801</v>
      </c>
      <c r="C1693" s="6">
        <v>211</v>
      </c>
      <c r="D1693" s="6">
        <v>93</v>
      </c>
      <c r="E1693" s="6">
        <v>35</v>
      </c>
      <c r="F1693" s="6">
        <v>436</v>
      </c>
      <c r="G1693" s="6" t="s">
        <v>958</v>
      </c>
      <c r="H1693" s="6">
        <v>851</v>
      </c>
      <c r="I1693" s="7">
        <v>216366733</v>
      </c>
      <c r="J1693" s="6" t="s">
        <v>471</v>
      </c>
      <c r="K1693" s="6" t="s">
        <v>802</v>
      </c>
      <c r="L1693" s="6" t="s">
        <v>959</v>
      </c>
      <c r="M1693" s="6">
        <v>119213</v>
      </c>
      <c r="N1693" s="6">
        <v>2444</v>
      </c>
      <c r="O1693" s="6" t="s">
        <v>806</v>
      </c>
      <c r="P1693" s="6">
        <v>0</v>
      </c>
      <c r="Q1693" s="6" t="s">
        <v>960</v>
      </c>
      <c r="R1693" s="6" t="s">
        <v>961</v>
      </c>
      <c r="S1693" s="6">
        <v>154</v>
      </c>
      <c r="T1693" s="6" t="s">
        <v>37</v>
      </c>
      <c r="U1693" s="6" t="s">
        <v>38</v>
      </c>
      <c r="V1693" s="6" t="s">
        <v>95</v>
      </c>
      <c r="W1693" s="7">
        <v>145000000</v>
      </c>
      <c r="X1693" s="6">
        <v>2012</v>
      </c>
      <c r="Y1693" s="6">
        <v>770</v>
      </c>
      <c r="Z1693" s="6">
        <v>6.9</v>
      </c>
      <c r="AA1693" s="6">
        <v>1.85</v>
      </c>
      <c r="AB1693" s="6">
        <v>17000</v>
      </c>
      <c r="AC1693" s="7">
        <f>Table13[[#This Row],[gross]]-Table13[[#This Row],[budget]]</f>
        <v>71366733</v>
      </c>
    </row>
    <row r="1694" spans="1:29" ht="12.75">
      <c r="A1694" s="6" t="s">
        <v>28</v>
      </c>
      <c r="B1694" s="6" t="s">
        <v>801</v>
      </c>
      <c r="C1694" s="6">
        <v>181</v>
      </c>
      <c r="D1694" s="6">
        <v>86</v>
      </c>
      <c r="E1694" s="6">
        <v>35</v>
      </c>
      <c r="F1694" s="6">
        <v>179</v>
      </c>
      <c r="G1694" s="6" t="s">
        <v>806</v>
      </c>
      <c r="H1694" s="6">
        <v>851</v>
      </c>
      <c r="I1694" s="7">
        <v>193136719</v>
      </c>
      <c r="J1694" s="6" t="s">
        <v>471</v>
      </c>
      <c r="K1694" s="6" t="s">
        <v>802</v>
      </c>
      <c r="L1694" s="6" t="s">
        <v>2991</v>
      </c>
      <c r="M1694" s="6">
        <v>266636</v>
      </c>
      <c r="N1694" s="6">
        <v>1777</v>
      </c>
      <c r="O1694" s="6" t="s">
        <v>1152</v>
      </c>
      <c r="P1694" s="6">
        <v>0</v>
      </c>
      <c r="Q1694" s="6" t="s">
        <v>2992</v>
      </c>
      <c r="R1694" s="6" t="s">
        <v>2993</v>
      </c>
      <c r="S1694" s="6">
        <v>385</v>
      </c>
      <c r="T1694" s="6" t="s">
        <v>37</v>
      </c>
      <c r="U1694" s="6" t="s">
        <v>38</v>
      </c>
      <c r="V1694" s="6" t="s">
        <v>95</v>
      </c>
      <c r="W1694" s="7">
        <v>75000000</v>
      </c>
      <c r="X1694" s="6">
        <v>2005</v>
      </c>
      <c r="Y1694" s="6">
        <v>436</v>
      </c>
      <c r="Z1694" s="6">
        <v>6.9</v>
      </c>
      <c r="AA1694" s="6">
        <v>1.85</v>
      </c>
      <c r="AB1694" s="6">
        <v>0</v>
      </c>
      <c r="AC1694" s="7">
        <f>Table13[[#This Row],[gross]]-Table13[[#This Row],[budget]]</f>
        <v>118136719</v>
      </c>
    </row>
    <row r="1695" spans="1:29" ht="12.75">
      <c r="A1695" s="6" t="s">
        <v>28</v>
      </c>
      <c r="B1695" s="6" t="s">
        <v>801</v>
      </c>
      <c r="C1695" s="6">
        <v>167</v>
      </c>
      <c r="D1695" s="6">
        <v>89</v>
      </c>
      <c r="E1695" s="6">
        <v>35</v>
      </c>
      <c r="F1695" s="6">
        <v>436</v>
      </c>
      <c r="G1695" s="6" t="s">
        <v>802</v>
      </c>
      <c r="H1695" s="6">
        <v>1000</v>
      </c>
      <c r="I1695" s="7">
        <v>179982968</v>
      </c>
      <c r="J1695" s="6" t="s">
        <v>803</v>
      </c>
      <c r="K1695" s="6" t="s">
        <v>804</v>
      </c>
      <c r="L1695" s="6" t="s">
        <v>805</v>
      </c>
      <c r="M1695" s="6">
        <v>146019</v>
      </c>
      <c r="N1695" s="6">
        <v>3285</v>
      </c>
      <c r="O1695" s="6" t="s">
        <v>806</v>
      </c>
      <c r="P1695" s="6">
        <v>0</v>
      </c>
      <c r="Q1695" s="6" t="s">
        <v>807</v>
      </c>
      <c r="R1695" s="6" t="s">
        <v>808</v>
      </c>
      <c r="S1695" s="6">
        <v>119</v>
      </c>
      <c r="T1695" s="6" t="s">
        <v>37</v>
      </c>
      <c r="U1695" s="6" t="s">
        <v>38</v>
      </c>
      <c r="V1695" s="6" t="s">
        <v>95</v>
      </c>
      <c r="W1695" s="7">
        <v>150000000</v>
      </c>
      <c r="X1695" s="6">
        <v>2008</v>
      </c>
      <c r="Y1695" s="6">
        <v>851</v>
      </c>
      <c r="Z1695" s="6">
        <v>6.7</v>
      </c>
      <c r="AA1695" s="6">
        <v>1.85</v>
      </c>
      <c r="AB1695" s="6">
        <v>0</v>
      </c>
      <c r="AC1695" s="7">
        <f>Table13[[#This Row],[gross]]-Table13[[#This Row],[budget]]</f>
        <v>29982968</v>
      </c>
    </row>
    <row r="1696" spans="1:29" ht="12.75">
      <c r="A1696" s="6" t="s">
        <v>28</v>
      </c>
      <c r="B1696" s="6" t="s">
        <v>9721</v>
      </c>
      <c r="C1696" s="6">
        <v>163</v>
      </c>
      <c r="D1696" s="6">
        <v>113</v>
      </c>
      <c r="E1696" s="6">
        <v>13</v>
      </c>
      <c r="F1696" s="6">
        <v>594</v>
      </c>
      <c r="G1696" s="6" t="s">
        <v>16166</v>
      </c>
      <c r="H1696" s="6">
        <v>5000</v>
      </c>
      <c r="I1696" s="7">
        <v>1094798</v>
      </c>
      <c r="J1696" s="6" t="s">
        <v>3067</v>
      </c>
      <c r="K1696" s="6" t="s">
        <v>2398</v>
      </c>
      <c r="L1696" s="6" t="s">
        <v>16167</v>
      </c>
      <c r="M1696" s="6">
        <v>11158</v>
      </c>
      <c r="N1696" s="6">
        <v>7692</v>
      </c>
      <c r="O1696" s="6" t="s">
        <v>4725</v>
      </c>
      <c r="P1696" s="6">
        <v>6</v>
      </c>
      <c r="Q1696" s="6" t="s">
        <v>16168</v>
      </c>
      <c r="R1696" s="6" t="s">
        <v>16169</v>
      </c>
      <c r="S1696" s="6">
        <v>73</v>
      </c>
      <c r="T1696" s="6" t="s">
        <v>37</v>
      </c>
      <c r="U1696" s="6" t="s">
        <v>56</v>
      </c>
      <c r="V1696" s="6" t="s">
        <v>585</v>
      </c>
      <c r="W1696" s="7">
        <v>7200000</v>
      </c>
      <c r="X1696" s="6">
        <v>2010</v>
      </c>
      <c r="Y1696" s="6">
        <v>629</v>
      </c>
      <c r="Z1696" s="6">
        <v>7.2</v>
      </c>
      <c r="AA1696" s="6">
        <v>2.35</v>
      </c>
      <c r="AB1696" s="6">
        <v>0</v>
      </c>
      <c r="AC1696" s="7">
        <f>Table13[[#This Row],[gross]]-Table13[[#This Row],[budget]]</f>
        <v>-6105202</v>
      </c>
    </row>
    <row r="1697" spans="1:29" ht="12.75">
      <c r="A1697" s="6" t="s">
        <v>28</v>
      </c>
      <c r="B1697" s="6" t="s">
        <v>6500</v>
      </c>
      <c r="C1697" s="6">
        <v>128</v>
      </c>
      <c r="D1697" s="6">
        <v>101</v>
      </c>
      <c r="E1697" s="6">
        <v>10</v>
      </c>
      <c r="F1697" s="6">
        <v>681</v>
      </c>
      <c r="G1697" s="6" t="s">
        <v>6501</v>
      </c>
      <c r="H1697" s="6">
        <v>1000</v>
      </c>
      <c r="I1697" s="7">
        <v>46012734</v>
      </c>
      <c r="J1697" s="6" t="s">
        <v>1681</v>
      </c>
      <c r="K1697" s="6" t="s">
        <v>6502</v>
      </c>
      <c r="L1697" s="6" t="s">
        <v>6503</v>
      </c>
      <c r="M1697" s="6">
        <v>54421</v>
      </c>
      <c r="N1697" s="6">
        <v>4298</v>
      </c>
      <c r="O1697" s="6" t="s">
        <v>2191</v>
      </c>
      <c r="P1697" s="6">
        <v>2</v>
      </c>
      <c r="Q1697" s="6" t="s">
        <v>6504</v>
      </c>
      <c r="R1697" s="6" t="s">
        <v>6505</v>
      </c>
      <c r="S1697" s="6">
        <v>101</v>
      </c>
      <c r="T1697" s="6" t="s">
        <v>37</v>
      </c>
      <c r="U1697" s="6" t="s">
        <v>38</v>
      </c>
      <c r="V1697" s="6" t="s">
        <v>39</v>
      </c>
      <c r="W1697" s="7">
        <v>40000000</v>
      </c>
      <c r="X1697" s="6">
        <v>2008</v>
      </c>
      <c r="Y1697" s="6">
        <v>689</v>
      </c>
      <c r="Z1697" s="6">
        <v>5.8</v>
      </c>
      <c r="AA1697" s="6">
        <v>2.35</v>
      </c>
      <c r="AB1697" s="6">
        <v>3000</v>
      </c>
      <c r="AC1697" s="7">
        <f>Table13[[#This Row],[gross]]-Table13[[#This Row],[budget]]</f>
        <v>6012734</v>
      </c>
    </row>
    <row r="1698" spans="1:29" ht="12.75">
      <c r="A1698" s="6" t="s">
        <v>28</v>
      </c>
      <c r="B1698" s="6" t="s">
        <v>250</v>
      </c>
      <c r="C1698" s="6">
        <v>81</v>
      </c>
      <c r="D1698" s="6">
        <v>95</v>
      </c>
      <c r="E1698" s="6">
        <v>4000</v>
      </c>
      <c r="F1698" s="6">
        <v>334</v>
      </c>
      <c r="G1698" s="6" t="s">
        <v>5227</v>
      </c>
      <c r="H1698" s="6">
        <v>4000</v>
      </c>
      <c r="I1698" s="7">
        <v>5308707</v>
      </c>
      <c r="J1698" s="6" t="s">
        <v>5316</v>
      </c>
      <c r="K1698" s="6" t="s">
        <v>250</v>
      </c>
      <c r="L1698" s="6" t="s">
        <v>17847</v>
      </c>
      <c r="M1698" s="6">
        <v>15053</v>
      </c>
      <c r="N1698" s="6">
        <v>5245</v>
      </c>
      <c r="O1698" s="6" t="s">
        <v>17848</v>
      </c>
      <c r="P1698" s="6">
        <v>2</v>
      </c>
      <c r="Q1698" s="6" t="s">
        <v>17849</v>
      </c>
      <c r="R1698" s="6" t="s">
        <v>17850</v>
      </c>
      <c r="S1698" s="6">
        <v>165</v>
      </c>
      <c r="T1698" s="6" t="s">
        <v>37</v>
      </c>
      <c r="U1698" s="6" t="s">
        <v>38</v>
      </c>
      <c r="V1698" s="6" t="s">
        <v>585</v>
      </c>
      <c r="W1698" s="7">
        <v>5000000</v>
      </c>
      <c r="X1698" s="6">
        <v>2001</v>
      </c>
      <c r="Y1698" s="6">
        <v>585</v>
      </c>
      <c r="Z1698" s="6">
        <v>6.4</v>
      </c>
      <c r="AA1698" s="6">
        <v>1.85</v>
      </c>
      <c r="AB1698" s="6">
        <v>393</v>
      </c>
      <c r="AC1698" s="7">
        <f>Table13[[#This Row],[gross]]-Table13[[#This Row],[budget]]</f>
        <v>308707</v>
      </c>
    </row>
    <row r="1699" spans="1:29" ht="12.75">
      <c r="A1699" s="6" t="s">
        <v>28</v>
      </c>
      <c r="B1699" s="6" t="s">
        <v>9516</v>
      </c>
      <c r="C1699" s="6">
        <v>46</v>
      </c>
      <c r="D1699" s="6">
        <v>107</v>
      </c>
      <c r="E1699" s="6">
        <v>0</v>
      </c>
      <c r="F1699" s="6">
        <v>685</v>
      </c>
      <c r="G1699" s="6" t="s">
        <v>7512</v>
      </c>
      <c r="H1699" s="6">
        <v>1000</v>
      </c>
      <c r="I1699" s="7">
        <v>63231524</v>
      </c>
      <c r="J1699" s="6" t="s">
        <v>1415</v>
      </c>
      <c r="K1699" s="6" t="s">
        <v>2815</v>
      </c>
      <c r="L1699" s="6" t="s">
        <v>14812</v>
      </c>
      <c r="M1699" s="6">
        <v>8962</v>
      </c>
      <c r="N1699" s="6">
        <v>5264</v>
      </c>
      <c r="O1699" s="6" t="s">
        <v>7213</v>
      </c>
      <c r="P1699" s="6">
        <v>4</v>
      </c>
      <c r="Q1699" s="6" t="s">
        <v>14813</v>
      </c>
      <c r="R1699" s="6" t="s">
        <v>14814</v>
      </c>
      <c r="S1699" s="6">
        <v>137</v>
      </c>
      <c r="T1699" s="6" t="s">
        <v>37</v>
      </c>
      <c r="U1699" s="6" t="s">
        <v>38</v>
      </c>
      <c r="V1699" s="6" t="s">
        <v>39</v>
      </c>
      <c r="W1699" s="7">
        <v>6000000</v>
      </c>
      <c r="X1699" s="6">
        <v>2006</v>
      </c>
      <c r="Y1699" s="6">
        <v>907</v>
      </c>
      <c r="Z1699" s="6">
        <v>5</v>
      </c>
      <c r="AA1699" s="6">
        <v>1.85</v>
      </c>
      <c r="AB1699" s="6">
        <v>676</v>
      </c>
      <c r="AC1699" s="7">
        <f>Table13[[#This Row],[gross]]-Table13[[#This Row],[budget]]</f>
        <v>57231524</v>
      </c>
    </row>
    <row r="1700" spans="1:29" ht="12.75">
      <c r="A1700" s="6" t="s">
        <v>28</v>
      </c>
      <c r="B1700" s="6" t="s">
        <v>9516</v>
      </c>
      <c r="C1700" s="6">
        <v>31</v>
      </c>
      <c r="D1700" s="6">
        <v>114</v>
      </c>
      <c r="E1700" s="6">
        <v>0</v>
      </c>
      <c r="F1700" s="6">
        <v>582</v>
      </c>
      <c r="G1700" s="6" t="s">
        <v>1736</v>
      </c>
      <c r="H1700" s="6">
        <v>982</v>
      </c>
      <c r="I1700" s="7">
        <v>65623128</v>
      </c>
      <c r="J1700" s="6" t="s">
        <v>9193</v>
      </c>
      <c r="K1700" s="6" t="s">
        <v>3329</v>
      </c>
      <c r="L1700" s="6" t="s">
        <v>10743</v>
      </c>
      <c r="M1700" s="6">
        <v>7354</v>
      </c>
      <c r="N1700" s="6">
        <v>2753</v>
      </c>
      <c r="O1700" s="6" t="s">
        <v>10744</v>
      </c>
      <c r="P1700" s="6">
        <v>5</v>
      </c>
      <c r="Q1700" s="6" t="s">
        <v>10745</v>
      </c>
      <c r="R1700" s="6" t="s">
        <v>10746</v>
      </c>
      <c r="S1700" s="6">
        <v>50</v>
      </c>
      <c r="T1700" s="6" t="s">
        <v>37</v>
      </c>
      <c r="U1700" s="6" t="s">
        <v>38</v>
      </c>
      <c r="V1700" s="6" t="s">
        <v>39</v>
      </c>
      <c r="W1700" s="7">
        <v>20000000</v>
      </c>
      <c r="X1700" s="6">
        <v>2012</v>
      </c>
      <c r="Y1700" s="6">
        <v>618</v>
      </c>
      <c r="Z1700" s="6">
        <v>4.8</v>
      </c>
      <c r="AA1700" s="6">
        <v>1.85</v>
      </c>
      <c r="AB1700" s="6">
        <v>0</v>
      </c>
      <c r="AC1700" s="7">
        <f>Table13[[#This Row],[gross]]-Table13[[#This Row],[budget]]</f>
        <v>45623128</v>
      </c>
    </row>
    <row r="1701" spans="1:29" ht="12.75">
      <c r="A1701" s="6" t="s">
        <v>28</v>
      </c>
      <c r="B1701" s="6" t="s">
        <v>18454</v>
      </c>
      <c r="C1701" s="6">
        <v>256</v>
      </c>
      <c r="D1701" s="6">
        <v>95</v>
      </c>
      <c r="E1701" s="6">
        <v>9</v>
      </c>
      <c r="F1701" s="6">
        <v>428</v>
      </c>
      <c r="G1701" s="6" t="s">
        <v>5350</v>
      </c>
      <c r="H1701" s="6">
        <v>584</v>
      </c>
      <c r="I1701" s="7">
        <v>131175</v>
      </c>
      <c r="J1701" s="6" t="s">
        <v>11575</v>
      </c>
      <c r="K1701" s="6" t="s">
        <v>2144</v>
      </c>
      <c r="L1701" s="6" t="s">
        <v>18455</v>
      </c>
      <c r="M1701" s="6">
        <v>30219</v>
      </c>
      <c r="N1701" s="6">
        <v>1885</v>
      </c>
      <c r="O1701" s="6" t="s">
        <v>18456</v>
      </c>
      <c r="P1701" s="6">
        <v>2</v>
      </c>
      <c r="Q1701" s="6" t="s">
        <v>18457</v>
      </c>
      <c r="R1701" s="6" t="s">
        <v>18458</v>
      </c>
      <c r="S1701" s="6">
        <v>200</v>
      </c>
      <c r="T1701" s="6" t="s">
        <v>37</v>
      </c>
      <c r="U1701" s="6" t="s">
        <v>38</v>
      </c>
      <c r="V1701" s="6" t="s">
        <v>39</v>
      </c>
      <c r="W1701" s="7">
        <v>8500000</v>
      </c>
      <c r="X1701" s="6">
        <v>2015</v>
      </c>
      <c r="Y1701" s="6">
        <v>430</v>
      </c>
      <c r="Z1701" s="6">
        <v>5.6</v>
      </c>
      <c r="AA1701" s="6">
        <v>2.35</v>
      </c>
      <c r="AB1701" s="6">
        <v>22000</v>
      </c>
      <c r="AC1701" s="7">
        <f>Table13[[#This Row],[gross]]-Table13[[#This Row],[budget]]</f>
        <v>-8368825</v>
      </c>
    </row>
    <row r="1702" spans="1:29" ht="12.75">
      <c r="A1702" s="6" t="s">
        <v>28</v>
      </c>
      <c r="B1702" s="6" t="s">
        <v>13325</v>
      </c>
      <c r="C1702" s="6">
        <v>222</v>
      </c>
      <c r="D1702" s="6">
        <v>115</v>
      </c>
      <c r="E1702" s="6">
        <v>13</v>
      </c>
      <c r="F1702" s="6">
        <v>642</v>
      </c>
      <c r="G1702" s="6" t="s">
        <v>444</v>
      </c>
      <c r="H1702" s="6">
        <v>20000</v>
      </c>
      <c r="I1702" s="7">
        <v>66009973</v>
      </c>
      <c r="J1702" s="6" t="s">
        <v>5510</v>
      </c>
      <c r="K1702" s="6" t="s">
        <v>4365</v>
      </c>
      <c r="L1702" s="6" t="s">
        <v>13326</v>
      </c>
      <c r="M1702" s="6">
        <v>38202</v>
      </c>
      <c r="N1702" s="6">
        <v>38963</v>
      </c>
      <c r="O1702" s="6" t="s">
        <v>9445</v>
      </c>
      <c r="P1702" s="6">
        <v>3</v>
      </c>
      <c r="Q1702" s="6" t="s">
        <v>13327</v>
      </c>
      <c r="R1702" s="6" t="s">
        <v>13328</v>
      </c>
      <c r="S1702" s="6">
        <v>135</v>
      </c>
      <c r="T1702" s="6" t="s">
        <v>37</v>
      </c>
      <c r="U1702" s="6" t="s">
        <v>38</v>
      </c>
      <c r="V1702" s="6" t="s">
        <v>585</v>
      </c>
      <c r="W1702" s="7">
        <v>14800000</v>
      </c>
      <c r="X1702" s="6">
        <v>2015</v>
      </c>
      <c r="Y1702" s="6">
        <v>17000</v>
      </c>
      <c r="Z1702" s="6">
        <v>5.7</v>
      </c>
      <c r="AA1702" s="6">
        <v>2.35</v>
      </c>
      <c r="AB1702" s="6">
        <v>41000</v>
      </c>
      <c r="AC1702" s="7">
        <f>Table13[[#This Row],[gross]]-Table13[[#This Row],[budget]]</f>
        <v>51209973</v>
      </c>
    </row>
    <row r="1703" spans="1:29" ht="12.75">
      <c r="A1703" s="6" t="s">
        <v>28</v>
      </c>
      <c r="B1703" s="6" t="s">
        <v>1526</v>
      </c>
      <c r="C1703" s="6">
        <v>324</v>
      </c>
      <c r="D1703" s="6">
        <v>110</v>
      </c>
      <c r="E1703" s="6">
        <v>0</v>
      </c>
      <c r="F1703" s="6">
        <v>11000</v>
      </c>
      <c r="G1703" s="6" t="s">
        <v>5183</v>
      </c>
      <c r="H1703" s="6">
        <v>17000</v>
      </c>
      <c r="I1703" s="7">
        <v>113709992</v>
      </c>
      <c r="J1703" s="6" t="s">
        <v>2527</v>
      </c>
      <c r="K1703" s="6" t="s">
        <v>444</v>
      </c>
      <c r="L1703" s="6" t="s">
        <v>16471</v>
      </c>
      <c r="M1703" s="6">
        <v>108843</v>
      </c>
      <c r="N1703" s="6">
        <v>46646</v>
      </c>
      <c r="O1703" s="6" t="s">
        <v>660</v>
      </c>
      <c r="P1703" s="6">
        <v>1</v>
      </c>
      <c r="Q1703" s="6" t="s">
        <v>16472</v>
      </c>
      <c r="R1703" s="6" t="s">
        <v>16473</v>
      </c>
      <c r="S1703" s="6">
        <v>281</v>
      </c>
      <c r="T1703" s="6" t="s">
        <v>37</v>
      </c>
      <c r="U1703" s="6" t="s">
        <v>38</v>
      </c>
      <c r="V1703" s="6" t="s">
        <v>585</v>
      </c>
      <c r="W1703" s="7">
        <v>7000000</v>
      </c>
      <c r="X1703" s="6">
        <v>2012</v>
      </c>
      <c r="Y1703" s="6">
        <v>15000</v>
      </c>
      <c r="Z1703" s="6">
        <v>6.1</v>
      </c>
      <c r="AA1703" s="6">
        <v>2.35</v>
      </c>
      <c r="AB1703" s="6">
        <v>54000</v>
      </c>
      <c r="AC1703" s="7">
        <f>Table13[[#This Row],[gross]]-Table13[[#This Row],[budget]]</f>
        <v>106709992</v>
      </c>
    </row>
    <row r="1704" spans="1:29" ht="12.75">
      <c r="A1704" s="6" t="s">
        <v>28</v>
      </c>
      <c r="B1704" s="6" t="s">
        <v>7076</v>
      </c>
      <c r="C1704" s="6">
        <v>224</v>
      </c>
      <c r="D1704" s="6">
        <v>188</v>
      </c>
      <c r="E1704" s="6">
        <v>0</v>
      </c>
      <c r="F1704" s="6">
        <v>272</v>
      </c>
      <c r="G1704" s="6" t="s">
        <v>7128</v>
      </c>
      <c r="H1704" s="6">
        <v>786</v>
      </c>
      <c r="I1704" s="7">
        <v>22450975</v>
      </c>
      <c r="J1704" s="6" t="s">
        <v>3409</v>
      </c>
      <c r="K1704" s="6" t="s">
        <v>7129</v>
      </c>
      <c r="L1704" s="6" t="s">
        <v>7130</v>
      </c>
      <c r="M1704" s="6">
        <v>241030</v>
      </c>
      <c r="N1704" s="6">
        <v>1906</v>
      </c>
      <c r="O1704" s="6" t="s">
        <v>7131</v>
      </c>
      <c r="P1704" s="6">
        <v>1</v>
      </c>
      <c r="Q1704" s="6" t="s">
        <v>7132</v>
      </c>
      <c r="R1704" s="6" t="s">
        <v>7133</v>
      </c>
      <c r="S1704" s="6">
        <v>1437</v>
      </c>
      <c r="T1704" s="6" t="s">
        <v>37</v>
      </c>
      <c r="U1704" s="6" t="s">
        <v>38</v>
      </c>
      <c r="V1704" s="6" t="s">
        <v>585</v>
      </c>
      <c r="W1704" s="7">
        <v>37000000</v>
      </c>
      <c r="X1704" s="6">
        <v>1999</v>
      </c>
      <c r="Y1704" s="6">
        <v>625</v>
      </c>
      <c r="Z1704" s="6">
        <v>8</v>
      </c>
      <c r="AA1704" s="6">
        <v>2.35</v>
      </c>
      <c r="AB1704" s="6">
        <v>13000</v>
      </c>
      <c r="AC1704" s="7">
        <f>Table13[[#This Row],[gross]]-Table13[[#This Row],[budget]]</f>
        <v>-14549025</v>
      </c>
    </row>
    <row r="1705" spans="1:29" ht="12.75">
      <c r="A1705" s="6" t="s">
        <v>28</v>
      </c>
      <c r="B1705" s="6" t="s">
        <v>4619</v>
      </c>
      <c r="C1705" s="6">
        <v>114</v>
      </c>
      <c r="D1705" s="6">
        <v>105</v>
      </c>
      <c r="E1705" s="6">
        <v>61</v>
      </c>
      <c r="F1705" s="6">
        <v>708</v>
      </c>
      <c r="G1705" s="6" t="s">
        <v>1546</v>
      </c>
      <c r="H1705" s="6">
        <v>5000</v>
      </c>
      <c r="I1705" s="7">
        <v>93815117</v>
      </c>
      <c r="J1705" s="6" t="s">
        <v>1415</v>
      </c>
      <c r="K1705" s="6" t="s">
        <v>2398</v>
      </c>
      <c r="L1705" s="6" t="s">
        <v>4620</v>
      </c>
      <c r="M1705" s="6">
        <v>68417</v>
      </c>
      <c r="N1705" s="6">
        <v>7184</v>
      </c>
      <c r="O1705" s="6" t="s">
        <v>4621</v>
      </c>
      <c r="P1705" s="6">
        <v>2</v>
      </c>
      <c r="Q1705" s="6" t="s">
        <v>4622</v>
      </c>
      <c r="R1705" s="6" t="s">
        <v>4623</v>
      </c>
      <c r="S1705" s="6">
        <v>242</v>
      </c>
      <c r="T1705" s="6" t="s">
        <v>37</v>
      </c>
      <c r="U1705" s="6" t="s">
        <v>38</v>
      </c>
      <c r="V1705" s="6" t="s">
        <v>39</v>
      </c>
      <c r="W1705" s="7">
        <v>55000000</v>
      </c>
      <c r="X1705" s="6">
        <v>2002</v>
      </c>
      <c r="Y1705" s="6">
        <v>827</v>
      </c>
      <c r="Z1705" s="6">
        <v>5.0999999999999996</v>
      </c>
      <c r="AA1705" s="6">
        <v>2.35</v>
      </c>
      <c r="AB1705" s="6">
        <v>0</v>
      </c>
      <c r="AC1705" s="7">
        <f>Table13[[#This Row],[gross]]-Table13[[#This Row],[budget]]</f>
        <v>38815117</v>
      </c>
    </row>
    <row r="1706" spans="1:29" ht="12.75">
      <c r="A1706" s="6" t="s">
        <v>28</v>
      </c>
      <c r="B1706" s="6" t="s">
        <v>17194</v>
      </c>
      <c r="C1706" s="6">
        <v>53</v>
      </c>
      <c r="D1706" s="6">
        <v>152</v>
      </c>
      <c r="E1706" s="6">
        <v>541</v>
      </c>
      <c r="F1706" s="6">
        <v>288</v>
      </c>
      <c r="G1706" s="6" t="s">
        <v>18803</v>
      </c>
      <c r="H1706" s="6">
        <v>773</v>
      </c>
      <c r="I1706" s="7">
        <v>14873</v>
      </c>
      <c r="J1706" s="6" t="s">
        <v>18804</v>
      </c>
      <c r="K1706" s="6" t="s">
        <v>1441</v>
      </c>
      <c r="L1706" s="6" t="s">
        <v>18805</v>
      </c>
      <c r="M1706" s="6">
        <v>5294</v>
      </c>
      <c r="N1706" s="6">
        <v>2888</v>
      </c>
      <c r="O1706" s="6" t="s">
        <v>17195</v>
      </c>
      <c r="P1706" s="6">
        <v>2</v>
      </c>
      <c r="Q1706" s="6" t="s">
        <v>18806</v>
      </c>
      <c r="R1706" s="6" t="s">
        <v>18807</v>
      </c>
      <c r="S1706" s="6">
        <v>67</v>
      </c>
      <c r="T1706" s="6" t="s">
        <v>37</v>
      </c>
      <c r="U1706" s="6" t="s">
        <v>38</v>
      </c>
      <c r="V1706" s="6" t="s">
        <v>6036</v>
      </c>
      <c r="W1706" s="7">
        <v>3800000</v>
      </c>
      <c r="X1706" s="6">
        <v>1965</v>
      </c>
      <c r="Y1706" s="6">
        <v>575</v>
      </c>
      <c r="Z1706" s="6">
        <v>6.8</v>
      </c>
      <c r="AA1706" s="6">
        <v>2.35</v>
      </c>
      <c r="AB1706" s="6">
        <v>251</v>
      </c>
      <c r="AC1706" s="7">
        <f>Table13[[#This Row],[gross]]-Table13[[#This Row],[budget]]</f>
        <v>-3785127</v>
      </c>
    </row>
    <row r="1707" spans="1:29" ht="12.75">
      <c r="A1707" s="6" t="s">
        <v>28</v>
      </c>
      <c r="B1707" s="6" t="s">
        <v>14527</v>
      </c>
      <c r="C1707" s="6">
        <v>57</v>
      </c>
      <c r="D1707" s="6">
        <v>107</v>
      </c>
      <c r="E1707" s="6">
        <v>42</v>
      </c>
      <c r="F1707" s="6">
        <v>808</v>
      </c>
      <c r="G1707" s="6" t="s">
        <v>4832</v>
      </c>
      <c r="H1707" s="6">
        <v>1000</v>
      </c>
      <c r="I1707" s="7">
        <v>49797148</v>
      </c>
      <c r="J1707" s="6" t="s">
        <v>3913</v>
      </c>
      <c r="K1707" s="6" t="s">
        <v>13153</v>
      </c>
      <c r="L1707" s="6" t="s">
        <v>14528</v>
      </c>
      <c r="M1707" s="6">
        <v>49007</v>
      </c>
      <c r="N1707" s="6">
        <v>3435</v>
      </c>
      <c r="O1707" s="6" t="s">
        <v>1059</v>
      </c>
      <c r="P1707" s="6">
        <v>3</v>
      </c>
      <c r="Q1707" s="6" t="s">
        <v>14529</v>
      </c>
      <c r="R1707" s="6" t="s">
        <v>14530</v>
      </c>
      <c r="S1707" s="6">
        <v>97</v>
      </c>
      <c r="T1707" s="6" t="s">
        <v>37</v>
      </c>
      <c r="U1707" s="6" t="s">
        <v>38</v>
      </c>
      <c r="V1707" s="6" t="s">
        <v>585</v>
      </c>
      <c r="W1707" s="7">
        <v>11000000</v>
      </c>
      <c r="X1707" s="6">
        <v>1989</v>
      </c>
      <c r="Y1707" s="6">
        <v>854</v>
      </c>
      <c r="Z1707" s="6">
        <v>7.2</v>
      </c>
      <c r="AA1707" s="6">
        <v>1.85</v>
      </c>
      <c r="AB1707" s="6">
        <v>0</v>
      </c>
      <c r="AC1707" s="7">
        <f>Table13[[#This Row],[gross]]-Table13[[#This Row],[budget]]</f>
        <v>38797148</v>
      </c>
    </row>
    <row r="1708" spans="1:29" ht="12.75">
      <c r="A1708" s="6" t="s">
        <v>28</v>
      </c>
      <c r="B1708" s="6" t="s">
        <v>5076</v>
      </c>
      <c r="C1708" s="6">
        <v>61</v>
      </c>
      <c r="D1708" s="6">
        <v>202</v>
      </c>
      <c r="E1708" s="6">
        <v>0</v>
      </c>
      <c r="F1708" s="6">
        <v>318</v>
      </c>
      <c r="G1708" s="6" t="s">
        <v>470</v>
      </c>
      <c r="H1708" s="6">
        <v>18000</v>
      </c>
      <c r="I1708" s="7">
        <v>48169908</v>
      </c>
      <c r="J1708" s="6" t="s">
        <v>6113</v>
      </c>
      <c r="K1708" s="6" t="s">
        <v>1727</v>
      </c>
      <c r="L1708" s="6" t="s">
        <v>7367</v>
      </c>
      <c r="M1708" s="6">
        <v>63923</v>
      </c>
      <c r="N1708" s="6">
        <v>20143</v>
      </c>
      <c r="O1708" s="6" t="s">
        <v>7368</v>
      </c>
      <c r="P1708" s="6">
        <v>0</v>
      </c>
      <c r="Q1708" s="6" t="s">
        <v>7369</v>
      </c>
      <c r="R1708" s="6" t="s">
        <v>7370</v>
      </c>
      <c r="S1708" s="6">
        <v>156</v>
      </c>
      <c r="T1708" s="6" t="s">
        <v>37</v>
      </c>
      <c r="U1708" s="6" t="s">
        <v>38</v>
      </c>
      <c r="V1708" s="6" t="s">
        <v>39</v>
      </c>
      <c r="W1708" s="7">
        <v>33000000</v>
      </c>
      <c r="X1708" s="6">
        <v>1992</v>
      </c>
      <c r="Y1708" s="6">
        <v>848</v>
      </c>
      <c r="Z1708" s="6">
        <v>7.7</v>
      </c>
      <c r="AA1708" s="6">
        <v>1.85</v>
      </c>
      <c r="AB1708" s="6">
        <v>0</v>
      </c>
      <c r="AC1708" s="7">
        <f>Table13[[#This Row],[gross]]-Table13[[#This Row],[budget]]</f>
        <v>15169908</v>
      </c>
    </row>
    <row r="1709" spans="1:29" ht="12.75">
      <c r="A1709" s="6" t="s">
        <v>28</v>
      </c>
      <c r="B1709" s="6" t="s">
        <v>562</v>
      </c>
      <c r="C1709" s="6">
        <v>401</v>
      </c>
      <c r="D1709" s="6">
        <v>97</v>
      </c>
      <c r="E1709" s="6">
        <v>171</v>
      </c>
      <c r="F1709" s="6">
        <v>846</v>
      </c>
      <c r="G1709" s="6" t="s">
        <v>563</v>
      </c>
      <c r="H1709" s="6">
        <v>11000</v>
      </c>
      <c r="I1709" s="7">
        <v>241407328</v>
      </c>
      <c r="J1709" s="6" t="s">
        <v>564</v>
      </c>
      <c r="K1709" s="6" t="s">
        <v>565</v>
      </c>
      <c r="L1709" s="6" t="s">
        <v>566</v>
      </c>
      <c r="M1709" s="6">
        <v>252257</v>
      </c>
      <c r="N1709" s="6">
        <v>15516</v>
      </c>
      <c r="O1709" s="6" t="s">
        <v>567</v>
      </c>
      <c r="P1709" s="6">
        <v>2</v>
      </c>
      <c r="Q1709" s="6" t="s">
        <v>568</v>
      </c>
      <c r="R1709" s="6" t="s">
        <v>569</v>
      </c>
      <c r="S1709" s="6">
        <v>634</v>
      </c>
      <c r="T1709" s="6" t="s">
        <v>37</v>
      </c>
      <c r="U1709" s="6" t="s">
        <v>38</v>
      </c>
      <c r="V1709" s="6" t="s">
        <v>95</v>
      </c>
      <c r="W1709" s="7">
        <v>180000000</v>
      </c>
      <c r="X1709" s="6">
        <v>2014</v>
      </c>
      <c r="Y1709" s="6">
        <v>2000</v>
      </c>
      <c r="Z1709" s="6">
        <v>7</v>
      </c>
      <c r="AA1709" s="6">
        <v>2.35</v>
      </c>
      <c r="AB1709" s="6">
        <v>89000</v>
      </c>
      <c r="AC1709" s="7">
        <f>Table13[[#This Row],[gross]]-Table13[[#This Row],[budget]]</f>
        <v>61407328</v>
      </c>
    </row>
    <row r="1710" spans="1:29" ht="12.75">
      <c r="A1710" s="6" t="s">
        <v>28</v>
      </c>
      <c r="B1710" s="6" t="s">
        <v>4987</v>
      </c>
      <c r="C1710" s="6">
        <v>37</v>
      </c>
      <c r="D1710" s="6">
        <v>86</v>
      </c>
      <c r="E1710" s="6">
        <v>14</v>
      </c>
      <c r="F1710" s="6">
        <v>685</v>
      </c>
      <c r="G1710" s="6" t="s">
        <v>5704</v>
      </c>
      <c r="H1710" s="6">
        <v>833</v>
      </c>
      <c r="I1710" s="7">
        <v>34308901</v>
      </c>
      <c r="J1710" s="6" t="s">
        <v>1009</v>
      </c>
      <c r="K1710" s="6" t="s">
        <v>2209</v>
      </c>
      <c r="L1710" s="6" t="s">
        <v>12811</v>
      </c>
      <c r="M1710" s="6">
        <v>15939</v>
      </c>
      <c r="N1710" s="6">
        <v>4435</v>
      </c>
      <c r="O1710" s="6" t="s">
        <v>7213</v>
      </c>
      <c r="P1710" s="6">
        <v>3</v>
      </c>
      <c r="Q1710" s="6" t="s">
        <v>12812</v>
      </c>
      <c r="R1710" s="6" t="s">
        <v>12813</v>
      </c>
      <c r="S1710" s="6">
        <v>87</v>
      </c>
      <c r="T1710" s="6" t="s">
        <v>37</v>
      </c>
      <c r="U1710" s="6" t="s">
        <v>38</v>
      </c>
      <c r="V1710" s="6" t="s">
        <v>39</v>
      </c>
      <c r="W1710" s="7">
        <v>16000000</v>
      </c>
      <c r="X1710" s="6">
        <v>2003</v>
      </c>
      <c r="Y1710" s="6">
        <v>807</v>
      </c>
      <c r="Z1710" s="6">
        <v>5.0999999999999996</v>
      </c>
      <c r="AA1710" s="6">
        <v>2.35</v>
      </c>
      <c r="AB1710" s="6">
        <v>0</v>
      </c>
      <c r="AC1710" s="7">
        <f>Table13[[#This Row],[gross]]-Table13[[#This Row],[budget]]</f>
        <v>18308901</v>
      </c>
    </row>
    <row r="1711" spans="1:29" ht="12.75">
      <c r="A1711" s="6" t="s">
        <v>28</v>
      </c>
      <c r="B1711" s="6" t="s">
        <v>7134</v>
      </c>
      <c r="C1711" s="6">
        <v>93</v>
      </c>
      <c r="D1711" s="6">
        <v>123</v>
      </c>
      <c r="E1711" s="6">
        <v>0</v>
      </c>
      <c r="F1711" s="6">
        <v>781</v>
      </c>
      <c r="G1711" s="6" t="s">
        <v>10432</v>
      </c>
      <c r="H1711" s="6">
        <v>1000</v>
      </c>
      <c r="I1711" s="7">
        <v>2122561</v>
      </c>
      <c r="J1711" s="6" t="s">
        <v>1681</v>
      </c>
      <c r="K1711" s="6" t="s">
        <v>2084</v>
      </c>
      <c r="L1711" s="6" t="s">
        <v>16968</v>
      </c>
      <c r="M1711" s="6">
        <v>99033</v>
      </c>
      <c r="N1711" s="6">
        <v>3254</v>
      </c>
      <c r="O1711" s="6" t="s">
        <v>8089</v>
      </c>
      <c r="P1711" s="6">
        <v>6</v>
      </c>
      <c r="Q1711" s="6" t="s">
        <v>16969</v>
      </c>
      <c r="R1711" s="6" t="s">
        <v>16970</v>
      </c>
      <c r="S1711" s="6">
        <v>434</v>
      </c>
      <c r="T1711" s="6" t="s">
        <v>37</v>
      </c>
      <c r="U1711" s="6" t="s">
        <v>38</v>
      </c>
      <c r="V1711" s="6" t="s">
        <v>585</v>
      </c>
      <c r="W1711" s="7">
        <v>6000000</v>
      </c>
      <c r="X1711" s="6">
        <v>1995</v>
      </c>
      <c r="Y1711" s="6">
        <v>898</v>
      </c>
      <c r="Z1711" s="6">
        <v>7.2</v>
      </c>
      <c r="AA1711" s="6">
        <v>1.85</v>
      </c>
      <c r="AB1711" s="6">
        <v>0</v>
      </c>
      <c r="AC1711" s="7">
        <f>Table13[[#This Row],[gross]]-Table13[[#This Row],[budget]]</f>
        <v>-3877439</v>
      </c>
    </row>
    <row r="1712" spans="1:29" ht="12.75">
      <c r="A1712" s="6" t="s">
        <v>28</v>
      </c>
      <c r="B1712" s="6" t="s">
        <v>15207</v>
      </c>
      <c r="C1712" s="6">
        <v>27</v>
      </c>
      <c r="D1712" s="6">
        <v>92</v>
      </c>
      <c r="E1712" s="6">
        <v>4</v>
      </c>
      <c r="F1712" s="6">
        <v>311</v>
      </c>
      <c r="G1712" s="6" t="s">
        <v>12490</v>
      </c>
      <c r="H1712" s="6">
        <v>754</v>
      </c>
      <c r="I1712" s="7">
        <v>3060858</v>
      </c>
      <c r="J1712" s="6" t="s">
        <v>923</v>
      </c>
      <c r="K1712" s="6" t="s">
        <v>6684</v>
      </c>
      <c r="L1712" s="6" t="s">
        <v>15208</v>
      </c>
      <c r="M1712" s="6">
        <v>1768</v>
      </c>
      <c r="N1712" s="6">
        <v>1891</v>
      </c>
      <c r="O1712" s="6" t="s">
        <v>15209</v>
      </c>
      <c r="P1712" s="6">
        <v>4</v>
      </c>
      <c r="Q1712" s="6" t="s">
        <v>15210</v>
      </c>
      <c r="R1712" s="6" t="s">
        <v>15211</v>
      </c>
      <c r="S1712" s="6">
        <v>37</v>
      </c>
      <c r="T1712" s="6" t="s">
        <v>37</v>
      </c>
      <c r="U1712" s="6" t="s">
        <v>38</v>
      </c>
      <c r="V1712" s="6" t="s">
        <v>585</v>
      </c>
      <c r="W1712" s="7">
        <v>10000000</v>
      </c>
      <c r="X1712" s="6">
        <v>1987</v>
      </c>
      <c r="Y1712" s="6">
        <v>324</v>
      </c>
      <c r="Z1712" s="6">
        <v>5.6</v>
      </c>
      <c r="AA1712" s="6">
        <v>1.85</v>
      </c>
      <c r="AB1712" s="6">
        <v>208</v>
      </c>
      <c r="AC1712" s="7">
        <f>Table13[[#This Row],[gross]]-Table13[[#This Row],[budget]]</f>
        <v>-6939142</v>
      </c>
    </row>
    <row r="1713" spans="1:29" ht="12.75">
      <c r="A1713" s="6" t="s">
        <v>28</v>
      </c>
      <c r="B1713" s="6" t="s">
        <v>12717</v>
      </c>
      <c r="C1713" s="6">
        <v>393</v>
      </c>
      <c r="D1713" s="6">
        <v>100</v>
      </c>
      <c r="E1713" s="6">
        <v>127</v>
      </c>
      <c r="F1713" s="6">
        <v>250</v>
      </c>
      <c r="G1713" s="6" t="s">
        <v>12718</v>
      </c>
      <c r="H1713" s="6">
        <v>1000</v>
      </c>
      <c r="I1713" s="7">
        <v>71588220</v>
      </c>
      <c r="J1713" s="6" t="s">
        <v>7406</v>
      </c>
      <c r="K1713" s="6" t="s">
        <v>6288</v>
      </c>
      <c r="L1713" s="6" t="s">
        <v>12719</v>
      </c>
      <c r="M1713" s="6">
        <v>134869</v>
      </c>
      <c r="N1713" s="6">
        <v>1949</v>
      </c>
      <c r="O1713" s="6" t="s">
        <v>12720</v>
      </c>
      <c r="P1713" s="6">
        <v>1</v>
      </c>
      <c r="Q1713" s="6" t="s">
        <v>12721</v>
      </c>
      <c r="R1713" s="6" t="s">
        <v>12722</v>
      </c>
      <c r="S1713" s="6">
        <v>304</v>
      </c>
      <c r="T1713" s="6" t="s">
        <v>37</v>
      </c>
      <c r="U1713" s="6" t="s">
        <v>268</v>
      </c>
      <c r="V1713" s="6" t="s">
        <v>39</v>
      </c>
      <c r="W1713" s="7">
        <v>20000000</v>
      </c>
      <c r="X1713" s="6">
        <v>2013</v>
      </c>
      <c r="Y1713" s="6">
        <v>340</v>
      </c>
      <c r="Z1713" s="6">
        <v>6.2</v>
      </c>
      <c r="AA1713" s="6">
        <v>1.85</v>
      </c>
      <c r="AB1713" s="6">
        <v>57000</v>
      </c>
      <c r="AC1713" s="7">
        <f>Table13[[#This Row],[gross]]-Table13[[#This Row],[budget]]</f>
        <v>51588220</v>
      </c>
    </row>
    <row r="1714" spans="1:29" ht="12.75">
      <c r="A1714" s="6" t="s">
        <v>28</v>
      </c>
      <c r="B1714" s="6" t="s">
        <v>17426</v>
      </c>
      <c r="C1714" s="6">
        <v>67</v>
      </c>
      <c r="D1714" s="6">
        <v>92</v>
      </c>
      <c r="E1714" s="6">
        <v>9</v>
      </c>
      <c r="F1714" s="6">
        <v>71</v>
      </c>
      <c r="G1714" s="6" t="s">
        <v>17427</v>
      </c>
      <c r="H1714" s="6">
        <v>636</v>
      </c>
      <c r="I1714" s="7">
        <v>6239558</v>
      </c>
      <c r="J1714" s="6" t="s">
        <v>2527</v>
      </c>
      <c r="K1714" s="6" t="s">
        <v>7659</v>
      </c>
      <c r="L1714" s="6" t="s">
        <v>17428</v>
      </c>
      <c r="M1714" s="6">
        <v>5548</v>
      </c>
      <c r="N1714" s="6">
        <v>1033</v>
      </c>
      <c r="O1714" s="6" t="s">
        <v>17429</v>
      </c>
      <c r="P1714" s="6">
        <v>0</v>
      </c>
      <c r="Q1714" s="6" t="s">
        <v>17430</v>
      </c>
      <c r="R1714" s="6" t="s">
        <v>17431</v>
      </c>
      <c r="S1714" s="6">
        <v>67</v>
      </c>
      <c r="T1714" s="6" t="s">
        <v>37</v>
      </c>
      <c r="U1714" s="6" t="s">
        <v>268</v>
      </c>
      <c r="V1714" s="6" t="s">
        <v>585</v>
      </c>
      <c r="W1714" s="7">
        <v>5000000</v>
      </c>
      <c r="X1714" s="6">
        <v>2003</v>
      </c>
      <c r="Y1714" s="6">
        <v>210</v>
      </c>
      <c r="Z1714" s="6">
        <v>6.7</v>
      </c>
      <c r="AA1714" s="6">
        <v>1.85</v>
      </c>
      <c r="AB1714" s="6">
        <v>352</v>
      </c>
      <c r="AC1714" s="7">
        <f>Table13[[#This Row],[gross]]-Table13[[#This Row],[budget]]</f>
        <v>1239558</v>
      </c>
    </row>
    <row r="1715" spans="1:29" ht="12.75">
      <c r="A1715" s="6" t="s">
        <v>28</v>
      </c>
      <c r="B1715" s="6" t="s">
        <v>4931</v>
      </c>
      <c r="C1715" s="6">
        <v>238</v>
      </c>
      <c r="D1715" s="6">
        <v>108</v>
      </c>
      <c r="E1715" s="6">
        <v>58</v>
      </c>
      <c r="F1715" s="6">
        <v>838</v>
      </c>
      <c r="G1715" s="6" t="s">
        <v>2377</v>
      </c>
      <c r="H1715" s="6">
        <v>14000</v>
      </c>
      <c r="I1715" s="7">
        <v>143704210</v>
      </c>
      <c r="J1715" s="6" t="s">
        <v>4932</v>
      </c>
      <c r="K1715" s="6" t="s">
        <v>436</v>
      </c>
      <c r="L1715" s="6" t="s">
        <v>4933</v>
      </c>
      <c r="M1715" s="6">
        <v>145974</v>
      </c>
      <c r="N1715" s="6">
        <v>26002</v>
      </c>
      <c r="O1715" s="6" t="s">
        <v>405</v>
      </c>
      <c r="P1715" s="6">
        <v>1</v>
      </c>
      <c r="Q1715" s="6" t="s">
        <v>4934</v>
      </c>
      <c r="R1715" s="6" t="s">
        <v>4935</v>
      </c>
      <c r="S1715" s="6">
        <v>611</v>
      </c>
      <c r="T1715" s="6" t="s">
        <v>37</v>
      </c>
      <c r="U1715" s="6" t="s">
        <v>38</v>
      </c>
      <c r="V1715" s="6" t="s">
        <v>39</v>
      </c>
      <c r="W1715" s="7">
        <v>52000000</v>
      </c>
      <c r="X1715" s="6">
        <v>2008</v>
      </c>
      <c r="Y1715" s="6">
        <v>11000</v>
      </c>
      <c r="Z1715" s="6">
        <v>6.3</v>
      </c>
      <c r="AA1715" s="6">
        <v>2.35</v>
      </c>
      <c r="AB1715" s="6">
        <v>10000</v>
      </c>
      <c r="AC1715" s="7">
        <f>Table13[[#This Row],[gross]]-Table13[[#This Row],[budget]]</f>
        <v>91704210</v>
      </c>
    </row>
    <row r="1716" spans="1:29" ht="12.75">
      <c r="A1716" s="6" t="s">
        <v>28</v>
      </c>
      <c r="B1716" s="6" t="s">
        <v>111</v>
      </c>
      <c r="C1716" s="6">
        <v>733</v>
      </c>
      <c r="D1716" s="6">
        <v>143</v>
      </c>
      <c r="E1716" s="6">
        <v>0</v>
      </c>
      <c r="F1716" s="6">
        <v>748</v>
      </c>
      <c r="G1716" s="6" t="s">
        <v>141</v>
      </c>
      <c r="H1716" s="6">
        <v>15000</v>
      </c>
      <c r="I1716" s="7">
        <v>291021565</v>
      </c>
      <c r="J1716" s="6" t="s">
        <v>31</v>
      </c>
      <c r="K1716" s="6" t="s">
        <v>113</v>
      </c>
      <c r="L1716" s="6" t="s">
        <v>142</v>
      </c>
      <c r="M1716" s="6">
        <v>548573</v>
      </c>
      <c r="N1716" s="6">
        <v>20495</v>
      </c>
      <c r="O1716" s="6" t="s">
        <v>143</v>
      </c>
      <c r="P1716" s="6">
        <v>0</v>
      </c>
      <c r="Q1716" s="6" t="s">
        <v>144</v>
      </c>
      <c r="R1716" s="6" t="s">
        <v>145</v>
      </c>
      <c r="S1716" s="6">
        <v>2536</v>
      </c>
      <c r="T1716" s="6" t="s">
        <v>37</v>
      </c>
      <c r="U1716" s="6" t="s">
        <v>38</v>
      </c>
      <c r="V1716" s="6" t="s">
        <v>39</v>
      </c>
      <c r="W1716" s="7">
        <v>225000000</v>
      </c>
      <c r="X1716" s="6">
        <v>2013</v>
      </c>
      <c r="Y1716" s="6">
        <v>3000</v>
      </c>
      <c r="Z1716" s="6">
        <v>7.2</v>
      </c>
      <c r="AA1716" s="6">
        <v>2.35</v>
      </c>
      <c r="AB1716" s="6">
        <v>118000</v>
      </c>
      <c r="AC1716" s="7">
        <f>Table13[[#This Row],[gross]]-Table13[[#This Row],[budget]]</f>
        <v>66021565</v>
      </c>
    </row>
    <row r="1717" spans="1:29" ht="12.75">
      <c r="A1717" s="6" t="s">
        <v>28</v>
      </c>
      <c r="B1717" s="6" t="s">
        <v>4437</v>
      </c>
      <c r="C1717" s="6">
        <v>59</v>
      </c>
      <c r="D1717" s="6">
        <v>100</v>
      </c>
      <c r="E1717" s="6">
        <v>65</v>
      </c>
      <c r="F1717" s="6">
        <v>730</v>
      </c>
      <c r="G1717" s="6" t="s">
        <v>5396</v>
      </c>
      <c r="H1717" s="6">
        <v>1000</v>
      </c>
      <c r="I1717" s="7">
        <v>19118247</v>
      </c>
      <c r="J1717" s="6" t="s">
        <v>2136</v>
      </c>
      <c r="K1717" s="6" t="s">
        <v>3089</v>
      </c>
      <c r="L1717" s="6" t="s">
        <v>5397</v>
      </c>
      <c r="M1717" s="6">
        <v>19829</v>
      </c>
      <c r="N1717" s="6">
        <v>6171</v>
      </c>
      <c r="O1717" s="6" t="s">
        <v>871</v>
      </c>
      <c r="P1717" s="6">
        <v>5</v>
      </c>
      <c r="Q1717" s="6" t="s">
        <v>5398</v>
      </c>
      <c r="R1717" s="6" t="s">
        <v>5399</v>
      </c>
      <c r="S1717" s="6">
        <v>94</v>
      </c>
      <c r="T1717" s="6" t="s">
        <v>37</v>
      </c>
      <c r="U1717" s="6" t="s">
        <v>38</v>
      </c>
      <c r="V1717" s="6" t="s">
        <v>39</v>
      </c>
      <c r="W1717" s="7">
        <v>40000000</v>
      </c>
      <c r="X1717" s="6">
        <v>2005</v>
      </c>
      <c r="Y1717" s="6">
        <v>923</v>
      </c>
      <c r="Z1717" s="6">
        <v>5.4</v>
      </c>
      <c r="AA1717" s="6">
        <v>2.35</v>
      </c>
      <c r="AB1717" s="6">
        <v>779</v>
      </c>
      <c r="AC1717" s="7">
        <f>Table13[[#This Row],[gross]]-Table13[[#This Row],[budget]]</f>
        <v>-20881753</v>
      </c>
    </row>
    <row r="1718" spans="1:29" ht="12.75">
      <c r="A1718" s="6" t="s">
        <v>28</v>
      </c>
      <c r="B1718" s="6" t="s">
        <v>3122</v>
      </c>
      <c r="C1718" s="6">
        <v>111</v>
      </c>
      <c r="D1718" s="6">
        <v>115</v>
      </c>
      <c r="E1718" s="6">
        <v>272</v>
      </c>
      <c r="F1718" s="6">
        <v>1000</v>
      </c>
      <c r="G1718" s="6" t="s">
        <v>4799</v>
      </c>
      <c r="H1718" s="6">
        <v>49000</v>
      </c>
      <c r="I1718" s="7">
        <v>37442180</v>
      </c>
      <c r="J1718" s="6" t="s">
        <v>9762</v>
      </c>
      <c r="K1718" s="6" t="s">
        <v>811</v>
      </c>
      <c r="L1718" s="6" t="s">
        <v>10832</v>
      </c>
      <c r="M1718" s="6">
        <v>28005</v>
      </c>
      <c r="N1718" s="6">
        <v>52571</v>
      </c>
      <c r="O1718" s="6" t="s">
        <v>479</v>
      </c>
      <c r="P1718" s="6">
        <v>1</v>
      </c>
      <c r="Q1718" s="6" t="s">
        <v>10833</v>
      </c>
      <c r="R1718" s="6" t="s">
        <v>10834</v>
      </c>
      <c r="S1718" s="6">
        <v>236</v>
      </c>
      <c r="T1718" s="6" t="s">
        <v>37</v>
      </c>
      <c r="U1718" s="6" t="s">
        <v>38</v>
      </c>
      <c r="V1718" s="6" t="s">
        <v>39</v>
      </c>
      <c r="W1718" s="7">
        <v>20000000</v>
      </c>
      <c r="X1718" s="6">
        <v>2006</v>
      </c>
      <c r="Y1718" s="6">
        <v>2000</v>
      </c>
      <c r="Z1718" s="6">
        <v>6.2</v>
      </c>
      <c r="AA1718" s="6">
        <v>2.35</v>
      </c>
      <c r="AB1718" s="6">
        <v>0</v>
      </c>
      <c r="AC1718" s="7">
        <f>Table13[[#This Row],[gross]]-Table13[[#This Row],[budget]]</f>
        <v>17442180</v>
      </c>
    </row>
    <row r="1719" spans="1:29" ht="12.75">
      <c r="A1719" s="6" t="s">
        <v>28</v>
      </c>
      <c r="B1719" s="6" t="s">
        <v>6224</v>
      </c>
      <c r="C1719" s="6">
        <v>258</v>
      </c>
      <c r="D1719" s="6">
        <v>102</v>
      </c>
      <c r="E1719" s="6">
        <v>20</v>
      </c>
      <c r="F1719" s="6">
        <v>54</v>
      </c>
      <c r="G1719" s="6" t="s">
        <v>6225</v>
      </c>
      <c r="H1719" s="6">
        <v>107</v>
      </c>
      <c r="I1719" s="7">
        <v>18600911</v>
      </c>
      <c r="J1719" s="6" t="s">
        <v>334</v>
      </c>
      <c r="K1719" s="6" t="s">
        <v>5886</v>
      </c>
      <c r="L1719" s="6" t="s">
        <v>6226</v>
      </c>
      <c r="M1719" s="6">
        <v>125198</v>
      </c>
      <c r="N1719" s="6">
        <v>362</v>
      </c>
      <c r="O1719" s="6" t="s">
        <v>6227</v>
      </c>
      <c r="P1719" s="6">
        <v>6</v>
      </c>
      <c r="Q1719" s="6" t="s">
        <v>6228</v>
      </c>
      <c r="R1719" s="6" t="s">
        <v>6229</v>
      </c>
      <c r="S1719" s="6">
        <v>153</v>
      </c>
      <c r="T1719" s="6" t="s">
        <v>37</v>
      </c>
      <c r="U1719" s="6" t="s">
        <v>38</v>
      </c>
      <c r="V1719" s="6" t="s">
        <v>39</v>
      </c>
      <c r="W1719" s="7">
        <v>42000000</v>
      </c>
      <c r="X1719" s="6">
        <v>2012</v>
      </c>
      <c r="Y1719" s="6">
        <v>81</v>
      </c>
      <c r="Z1719" s="6">
        <v>6.6</v>
      </c>
      <c r="AA1719" s="6">
        <v>2.35</v>
      </c>
      <c r="AB1719" s="6">
        <v>11000</v>
      </c>
      <c r="AC1719" s="7">
        <f>Table13[[#This Row],[gross]]-Table13[[#This Row],[budget]]</f>
        <v>-23399089</v>
      </c>
    </row>
    <row r="1720" spans="1:29" ht="12.75">
      <c r="A1720" s="6" t="s">
        <v>28</v>
      </c>
      <c r="B1720" s="6" t="s">
        <v>1739</v>
      </c>
      <c r="C1720" s="6">
        <v>171</v>
      </c>
      <c r="D1720" s="6">
        <v>146</v>
      </c>
      <c r="E1720" s="6">
        <v>12000</v>
      </c>
      <c r="F1720" s="6">
        <v>451</v>
      </c>
      <c r="G1720" s="6" t="s">
        <v>3373</v>
      </c>
      <c r="H1720" s="6">
        <v>18000</v>
      </c>
      <c r="I1720" s="7">
        <v>77862546</v>
      </c>
      <c r="J1720" s="6" t="s">
        <v>464</v>
      </c>
      <c r="K1720" s="6" t="s">
        <v>1727</v>
      </c>
      <c r="L1720" s="6" t="s">
        <v>4096</v>
      </c>
      <c r="M1720" s="6">
        <v>266310</v>
      </c>
      <c r="N1720" s="6">
        <v>20454</v>
      </c>
      <c r="O1720" s="6" t="s">
        <v>128</v>
      </c>
      <c r="P1720" s="6">
        <v>2</v>
      </c>
      <c r="Q1720" s="6" t="s">
        <v>4097</v>
      </c>
      <c r="R1720" s="6" t="s">
        <v>4098</v>
      </c>
      <c r="S1720" s="6">
        <v>690</v>
      </c>
      <c r="T1720" s="6" t="s">
        <v>37</v>
      </c>
      <c r="U1720" s="6" t="s">
        <v>38</v>
      </c>
      <c r="V1720" s="6" t="s">
        <v>585</v>
      </c>
      <c r="W1720" s="7">
        <v>70000000</v>
      </c>
      <c r="X1720" s="6">
        <v>2004</v>
      </c>
      <c r="Y1720" s="6">
        <v>992</v>
      </c>
      <c r="Z1720" s="6">
        <v>7.7</v>
      </c>
      <c r="AA1720" s="6">
        <v>2.35</v>
      </c>
      <c r="AB1720" s="6">
        <v>14000</v>
      </c>
      <c r="AC1720" s="7">
        <f>Table13[[#This Row],[gross]]-Table13[[#This Row],[budget]]</f>
        <v>7862546</v>
      </c>
    </row>
    <row r="1721" spans="1:29" ht="12.75">
      <c r="A1721" s="6" t="s">
        <v>28</v>
      </c>
      <c r="B1721" s="6" t="s">
        <v>4955</v>
      </c>
      <c r="C1721" s="6">
        <v>140</v>
      </c>
      <c r="D1721" s="6">
        <v>118</v>
      </c>
      <c r="E1721" s="6">
        <v>869</v>
      </c>
      <c r="F1721" s="6">
        <v>21</v>
      </c>
      <c r="G1721" s="6" t="s">
        <v>4956</v>
      </c>
      <c r="H1721" s="6">
        <v>134</v>
      </c>
      <c r="I1721" s="7">
        <v>34580635</v>
      </c>
      <c r="J1721" s="6" t="s">
        <v>4167</v>
      </c>
      <c r="K1721" s="6" t="s">
        <v>4957</v>
      </c>
      <c r="L1721" s="6" t="s">
        <v>4958</v>
      </c>
      <c r="M1721" s="6">
        <v>100743</v>
      </c>
      <c r="N1721" s="6">
        <v>209</v>
      </c>
      <c r="O1721" s="6" t="s">
        <v>4959</v>
      </c>
      <c r="P1721" s="6">
        <v>1</v>
      </c>
      <c r="Q1721" s="6" t="s">
        <v>4960</v>
      </c>
      <c r="R1721" s="6" t="s">
        <v>4961</v>
      </c>
      <c r="S1721" s="6">
        <v>549</v>
      </c>
      <c r="T1721" s="6" t="s">
        <v>37</v>
      </c>
      <c r="U1721" s="6" t="s">
        <v>56</v>
      </c>
      <c r="V1721" s="6" t="s">
        <v>585</v>
      </c>
      <c r="W1721" s="7">
        <v>52000000</v>
      </c>
      <c r="X1721" s="6">
        <v>1999</v>
      </c>
      <c r="Y1721" s="6">
        <v>27</v>
      </c>
      <c r="Z1721" s="6">
        <v>7.4</v>
      </c>
      <c r="AA1721" s="6">
        <v>2.35</v>
      </c>
      <c r="AB1721" s="6">
        <v>0</v>
      </c>
      <c r="AC1721" s="7">
        <f>Table13[[#This Row],[gross]]-Table13[[#This Row],[budget]]</f>
        <v>-17419365</v>
      </c>
    </row>
    <row r="1722" spans="1:29" ht="12.75">
      <c r="A1722" s="6" t="s">
        <v>28</v>
      </c>
      <c r="B1722" s="6" t="s">
        <v>12807</v>
      </c>
      <c r="C1722" s="6">
        <v>194</v>
      </c>
      <c r="D1722" s="6">
        <v>90</v>
      </c>
      <c r="E1722" s="6">
        <v>120</v>
      </c>
      <c r="F1722" s="6">
        <v>0</v>
      </c>
      <c r="G1722" s="6" t="s">
        <v>20638</v>
      </c>
      <c r="H1722" s="6">
        <v>41</v>
      </c>
      <c r="I1722" s="7">
        <v>2957978</v>
      </c>
      <c r="J1722" s="6" t="s">
        <v>20639</v>
      </c>
      <c r="K1722" s="6" t="s">
        <v>20640</v>
      </c>
      <c r="L1722" s="6" t="s">
        <v>20641</v>
      </c>
      <c r="M1722" s="6">
        <v>40481</v>
      </c>
      <c r="N1722" s="6">
        <v>68</v>
      </c>
      <c r="O1722" s="6" t="s">
        <v>20642</v>
      </c>
      <c r="P1722" s="6">
        <v>0</v>
      </c>
      <c r="Q1722" s="6" t="s">
        <v>20643</v>
      </c>
      <c r="R1722" s="6" t="s">
        <v>20644</v>
      </c>
      <c r="S1722" s="6">
        <v>134</v>
      </c>
      <c r="T1722" s="6" t="s">
        <v>37</v>
      </c>
      <c r="U1722" s="6" t="s">
        <v>56</v>
      </c>
      <c r="V1722" s="6" t="s">
        <v>39</v>
      </c>
      <c r="W1722" s="7">
        <v>1000000</v>
      </c>
      <c r="X1722" s="6">
        <v>2008</v>
      </c>
      <c r="Y1722" s="6">
        <v>27</v>
      </c>
      <c r="Z1722" s="6">
        <v>7.8</v>
      </c>
      <c r="AA1722" s="6">
        <v>1.85</v>
      </c>
      <c r="AB1722" s="6">
        <v>0</v>
      </c>
      <c r="AC1722" s="7">
        <f>Table13[[#This Row],[gross]]-Table13[[#This Row],[budget]]</f>
        <v>1957978</v>
      </c>
    </row>
    <row r="1723" spans="1:29" ht="12.75">
      <c r="A1723" s="6" t="s">
        <v>28</v>
      </c>
      <c r="B1723" s="6" t="s">
        <v>6667</v>
      </c>
      <c r="C1723" s="6">
        <v>211</v>
      </c>
      <c r="D1723" s="6">
        <v>141</v>
      </c>
      <c r="E1723" s="6">
        <v>56</v>
      </c>
      <c r="F1723" s="6">
        <v>38</v>
      </c>
      <c r="G1723" s="6" t="s">
        <v>7805</v>
      </c>
      <c r="H1723" s="6">
        <v>113</v>
      </c>
      <c r="I1723" s="7">
        <v>8324748</v>
      </c>
      <c r="J1723" s="6" t="s">
        <v>5940</v>
      </c>
      <c r="K1723" s="6" t="s">
        <v>7806</v>
      </c>
      <c r="L1723" s="6" t="s">
        <v>7807</v>
      </c>
      <c r="M1723" s="6">
        <v>21223</v>
      </c>
      <c r="N1723" s="6">
        <v>301</v>
      </c>
      <c r="O1723" s="6" t="s">
        <v>7808</v>
      </c>
      <c r="P1723" s="6">
        <v>1</v>
      </c>
      <c r="Q1723" s="6" t="s">
        <v>7809</v>
      </c>
      <c r="R1723" s="6" t="s">
        <v>7810</v>
      </c>
      <c r="S1723" s="6">
        <v>108</v>
      </c>
      <c r="T1723" s="6" t="s">
        <v>37</v>
      </c>
      <c r="U1723" s="6" t="s">
        <v>56</v>
      </c>
      <c r="V1723" s="6" t="s">
        <v>39</v>
      </c>
      <c r="W1723" s="7">
        <v>35000000</v>
      </c>
      <c r="X1723" s="6">
        <v>2013</v>
      </c>
      <c r="Y1723" s="6">
        <v>98</v>
      </c>
      <c r="Z1723" s="6">
        <v>7.1</v>
      </c>
      <c r="AA1723" s="6">
        <v>2.35</v>
      </c>
      <c r="AB1723" s="6">
        <v>13000</v>
      </c>
      <c r="AC1723" s="7">
        <f>Table13[[#This Row],[gross]]-Table13[[#This Row],[budget]]</f>
        <v>-26675252</v>
      </c>
    </row>
    <row r="1724" spans="1:29" ht="12.75">
      <c r="A1724" s="6" t="s">
        <v>28</v>
      </c>
      <c r="B1724" s="6" t="s">
        <v>13347</v>
      </c>
      <c r="C1724" s="6">
        <v>140</v>
      </c>
      <c r="D1724" s="6">
        <v>139</v>
      </c>
      <c r="E1724" s="6">
        <v>3000</v>
      </c>
      <c r="F1724" s="6">
        <v>236</v>
      </c>
      <c r="G1724" s="6" t="s">
        <v>13348</v>
      </c>
      <c r="H1724" s="6">
        <v>3000</v>
      </c>
      <c r="I1724" s="7">
        <v>74205</v>
      </c>
      <c r="J1724" s="6" t="s">
        <v>3409</v>
      </c>
      <c r="K1724" s="6" t="s">
        <v>235</v>
      </c>
      <c r="L1724" s="6" t="s">
        <v>13349</v>
      </c>
      <c r="M1724" s="6">
        <v>18646</v>
      </c>
      <c r="N1724" s="6">
        <v>4211</v>
      </c>
      <c r="O1724" s="6" t="s">
        <v>13350</v>
      </c>
      <c r="P1724" s="6">
        <v>1</v>
      </c>
      <c r="Q1724" s="6" t="s">
        <v>13351</v>
      </c>
      <c r="R1724" s="6" t="s">
        <v>13352</v>
      </c>
      <c r="S1724" s="6">
        <v>81</v>
      </c>
      <c r="T1724" s="6" t="s">
        <v>37</v>
      </c>
      <c r="U1724" s="6" t="s">
        <v>7711</v>
      </c>
      <c r="V1724" s="6" t="s">
        <v>4830</v>
      </c>
      <c r="W1724" s="7">
        <v>14200000</v>
      </c>
      <c r="X1724" s="6">
        <v>2005</v>
      </c>
      <c r="Y1724" s="6">
        <v>769</v>
      </c>
      <c r="Z1724" s="6">
        <v>7.4</v>
      </c>
      <c r="AA1724" s="6">
        <v>2.35</v>
      </c>
      <c r="AB1724" s="6">
        <v>1000</v>
      </c>
      <c r="AC1724" s="7">
        <f>Table13[[#This Row],[gross]]-Table13[[#This Row],[budget]]</f>
        <v>-14125795</v>
      </c>
    </row>
    <row r="1725" spans="1:29" ht="12.75">
      <c r="A1725" s="6" t="s">
        <v>28</v>
      </c>
      <c r="B1725" s="6" t="s">
        <v>22955</v>
      </c>
      <c r="C1725" s="6">
        <v>279</v>
      </c>
      <c r="D1725" s="6">
        <v>89</v>
      </c>
      <c r="E1725" s="6">
        <v>33</v>
      </c>
      <c r="F1725" s="6">
        <v>118</v>
      </c>
      <c r="G1725" s="6" t="s">
        <v>22956</v>
      </c>
      <c r="H1725" s="6">
        <v>470</v>
      </c>
      <c r="I1725" s="7">
        <v>12843</v>
      </c>
      <c r="J1725" s="6" t="s">
        <v>5544</v>
      </c>
      <c r="K1725" s="6" t="s">
        <v>22957</v>
      </c>
      <c r="L1725" s="6" t="s">
        <v>22958</v>
      </c>
      <c r="M1725" s="6">
        <v>27297</v>
      </c>
      <c r="N1725" s="6">
        <v>1233</v>
      </c>
      <c r="O1725" s="6" t="s">
        <v>22959</v>
      </c>
      <c r="P1725" s="6">
        <v>0</v>
      </c>
      <c r="Q1725" s="6" t="s">
        <v>22960</v>
      </c>
      <c r="R1725" s="6" t="s">
        <v>22961</v>
      </c>
      <c r="S1725" s="6">
        <v>131</v>
      </c>
      <c r="T1725" s="6" t="s">
        <v>37</v>
      </c>
      <c r="U1725" s="6" t="s">
        <v>1465</v>
      </c>
      <c r="V1725" s="6" t="s">
        <v>4830</v>
      </c>
      <c r="W1725" s="7">
        <v>6000000</v>
      </c>
      <c r="X1725" s="6">
        <v>2012</v>
      </c>
      <c r="Y1725" s="6">
        <v>378</v>
      </c>
      <c r="Z1725" s="6">
        <v>6.1</v>
      </c>
      <c r="AA1725" s="6">
        <v>2.35</v>
      </c>
      <c r="AB1725" s="6">
        <v>0</v>
      </c>
      <c r="AC1725" s="7">
        <f>Table13[[#This Row],[gross]]-Table13[[#This Row],[budget]]</f>
        <v>-5987157</v>
      </c>
    </row>
    <row r="1726" spans="1:29" ht="12.75">
      <c r="A1726" s="6" t="s">
        <v>28</v>
      </c>
      <c r="B1726" s="6" t="s">
        <v>19050</v>
      </c>
      <c r="C1726" s="6">
        <v>169</v>
      </c>
      <c r="D1726" s="6">
        <v>80</v>
      </c>
      <c r="E1726" s="6">
        <v>10</v>
      </c>
      <c r="F1726" s="6">
        <v>34</v>
      </c>
      <c r="G1726" s="6" t="s">
        <v>19051</v>
      </c>
      <c r="H1726" s="6">
        <v>11000</v>
      </c>
      <c r="I1726" s="7">
        <v>77413017</v>
      </c>
      <c r="J1726" s="6" t="s">
        <v>67</v>
      </c>
      <c r="K1726" s="6" t="s">
        <v>466</v>
      </c>
      <c r="L1726" s="6" t="s">
        <v>19052</v>
      </c>
      <c r="M1726" s="6">
        <v>45984</v>
      </c>
      <c r="N1726" s="6">
        <v>11218</v>
      </c>
      <c r="O1726" s="6" t="s">
        <v>15326</v>
      </c>
      <c r="P1726" s="6">
        <v>0</v>
      </c>
      <c r="Q1726" s="6" t="s">
        <v>19053</v>
      </c>
      <c r="R1726" s="6" t="s">
        <v>19054</v>
      </c>
      <c r="S1726" s="6">
        <v>331</v>
      </c>
      <c r="T1726" s="6" t="s">
        <v>1464</v>
      </c>
      <c r="U1726" s="6" t="s">
        <v>1465</v>
      </c>
      <c r="V1726" s="6" t="s">
        <v>277</v>
      </c>
      <c r="W1726" s="7">
        <v>8000000</v>
      </c>
      <c r="X1726" s="6">
        <v>2005</v>
      </c>
      <c r="Y1726" s="6">
        <v>108</v>
      </c>
      <c r="Z1726" s="6">
        <v>7.6</v>
      </c>
      <c r="AA1726" s="6">
        <v>1.85</v>
      </c>
      <c r="AB1726" s="6">
        <v>0</v>
      </c>
      <c r="AC1726" s="7">
        <f>Table13[[#This Row],[gross]]-Table13[[#This Row],[budget]]</f>
        <v>69413017</v>
      </c>
    </row>
    <row r="1727" spans="1:29" ht="12.75">
      <c r="A1727" s="6" t="s">
        <v>28</v>
      </c>
      <c r="B1727" s="6" t="s">
        <v>16677</v>
      </c>
      <c r="C1727" s="6">
        <v>6</v>
      </c>
      <c r="D1727" s="6">
        <v>107</v>
      </c>
      <c r="E1727" s="6">
        <v>6</v>
      </c>
      <c r="F1727" s="6">
        <v>375</v>
      </c>
      <c r="G1727" s="6" t="s">
        <v>16678</v>
      </c>
      <c r="H1727" s="6">
        <v>963</v>
      </c>
      <c r="I1727" s="7">
        <v>1000000</v>
      </c>
      <c r="J1727" s="6" t="s">
        <v>1221</v>
      </c>
      <c r="K1727" s="6" t="s">
        <v>6663</v>
      </c>
      <c r="L1727" s="6" t="s">
        <v>16679</v>
      </c>
      <c r="M1727" s="6">
        <v>2215</v>
      </c>
      <c r="N1727" s="6">
        <v>2209</v>
      </c>
      <c r="O1727" s="6" t="s">
        <v>16680</v>
      </c>
      <c r="P1727" s="6">
        <v>1</v>
      </c>
      <c r="Q1727" s="6" t="s">
        <v>16681</v>
      </c>
      <c r="R1727" s="6" t="s">
        <v>16682</v>
      </c>
      <c r="S1727" s="6">
        <v>26</v>
      </c>
      <c r="T1727" s="6" t="s">
        <v>37</v>
      </c>
      <c r="U1727" s="6" t="s">
        <v>56</v>
      </c>
      <c r="V1727" s="6" t="s">
        <v>95</v>
      </c>
      <c r="W1727" s="7">
        <v>9000000</v>
      </c>
      <c r="X1727" s="6">
        <v>1977</v>
      </c>
      <c r="Y1727" s="6">
        <v>750</v>
      </c>
      <c r="Z1727" s="6">
        <v>6.3</v>
      </c>
      <c r="AA1727" s="6">
        <v>1.85</v>
      </c>
      <c r="AB1727" s="6">
        <v>122</v>
      </c>
      <c r="AC1727" s="7">
        <f>Table13[[#This Row],[gross]]-Table13[[#This Row],[budget]]</f>
        <v>-8000000</v>
      </c>
    </row>
    <row r="1728" spans="1:29" ht="12.75">
      <c r="A1728" s="6" t="s">
        <v>28</v>
      </c>
      <c r="B1728" s="6" t="s">
        <v>9927</v>
      </c>
      <c r="C1728" s="6">
        <v>28</v>
      </c>
      <c r="D1728" s="6">
        <v>80</v>
      </c>
      <c r="E1728" s="6">
        <v>121</v>
      </c>
      <c r="F1728" s="6">
        <v>587</v>
      </c>
      <c r="G1728" s="6" t="s">
        <v>2389</v>
      </c>
      <c r="H1728" s="6">
        <v>836</v>
      </c>
      <c r="I1728" s="7">
        <v>1646664</v>
      </c>
      <c r="J1728" s="6" t="s">
        <v>6419</v>
      </c>
      <c r="K1728" s="6" t="s">
        <v>11416</v>
      </c>
      <c r="L1728" s="6" t="s">
        <v>11417</v>
      </c>
      <c r="M1728" s="6">
        <v>4518</v>
      </c>
      <c r="N1728" s="6">
        <v>2467</v>
      </c>
      <c r="O1728" s="6" t="s">
        <v>9290</v>
      </c>
      <c r="P1728" s="6">
        <v>2</v>
      </c>
      <c r="Q1728" s="6" t="s">
        <v>11418</v>
      </c>
      <c r="R1728" s="6" t="s">
        <v>11419</v>
      </c>
      <c r="S1728" s="6">
        <v>66</v>
      </c>
      <c r="T1728" s="6" t="s">
        <v>37</v>
      </c>
      <c r="U1728" s="6" t="s">
        <v>38</v>
      </c>
      <c r="V1728" s="6" t="s">
        <v>585</v>
      </c>
      <c r="W1728" s="7">
        <v>20000000</v>
      </c>
      <c r="X1728" s="6">
        <v>2003</v>
      </c>
      <c r="Y1728" s="6">
        <v>624</v>
      </c>
      <c r="Z1728" s="6">
        <v>2.8</v>
      </c>
      <c r="AA1728" s="6">
        <v>1.85</v>
      </c>
      <c r="AB1728" s="6">
        <v>241</v>
      </c>
      <c r="AC1728" s="7">
        <f>Table13[[#This Row],[gross]]-Table13[[#This Row],[budget]]</f>
        <v>-18353336</v>
      </c>
    </row>
    <row r="1729" spans="1:29" ht="12.75">
      <c r="A1729" s="6" t="s">
        <v>28</v>
      </c>
      <c r="B1729" s="6" t="s">
        <v>13573</v>
      </c>
      <c r="C1729" s="6">
        <v>116</v>
      </c>
      <c r="D1729" s="6">
        <v>186</v>
      </c>
      <c r="E1729" s="6">
        <v>50</v>
      </c>
      <c r="F1729" s="6">
        <v>338</v>
      </c>
      <c r="G1729" s="6" t="s">
        <v>2454</v>
      </c>
      <c r="H1729" s="6">
        <v>13000</v>
      </c>
      <c r="I1729" s="7">
        <v>46495</v>
      </c>
      <c r="J1729" s="6" t="s">
        <v>3409</v>
      </c>
      <c r="K1729" s="6" t="s">
        <v>1157</v>
      </c>
      <c r="L1729" s="6" t="s">
        <v>13574</v>
      </c>
      <c r="M1729" s="6">
        <v>12053</v>
      </c>
      <c r="N1729" s="6">
        <v>14638</v>
      </c>
      <c r="O1729" s="6" t="s">
        <v>13575</v>
      </c>
      <c r="P1729" s="6">
        <v>1</v>
      </c>
      <c r="Q1729" s="6" t="s">
        <v>13576</v>
      </c>
      <c r="R1729" s="6" t="s">
        <v>13577</v>
      </c>
      <c r="S1729" s="6">
        <v>119</v>
      </c>
      <c r="T1729" s="6" t="s">
        <v>37</v>
      </c>
      <c r="U1729" s="6" t="s">
        <v>38</v>
      </c>
      <c r="V1729" s="6" t="s">
        <v>585</v>
      </c>
      <c r="W1729" s="7">
        <v>14000000</v>
      </c>
      <c r="X1729" s="6">
        <v>2011</v>
      </c>
      <c r="Y1729" s="6">
        <v>1000</v>
      </c>
      <c r="Z1729" s="6">
        <v>6.5</v>
      </c>
      <c r="AA1729" s="6">
        <v>1.85</v>
      </c>
      <c r="AB1729" s="6">
        <v>0</v>
      </c>
      <c r="AC1729" s="7">
        <f>Table13[[#This Row],[gross]]-Table13[[#This Row],[budget]]</f>
        <v>-13953505</v>
      </c>
    </row>
    <row r="1730" spans="1:29" ht="12.75">
      <c r="A1730" s="6" t="s">
        <v>28</v>
      </c>
      <c r="B1730" s="6" t="s">
        <v>11361</v>
      </c>
      <c r="C1730" s="6">
        <v>290</v>
      </c>
      <c r="D1730" s="6">
        <v>107</v>
      </c>
      <c r="E1730" s="6">
        <v>78</v>
      </c>
      <c r="F1730" s="6">
        <v>969</v>
      </c>
      <c r="G1730" s="6" t="s">
        <v>1375</v>
      </c>
      <c r="H1730" s="6">
        <v>18000</v>
      </c>
      <c r="I1730" s="7">
        <v>5354039</v>
      </c>
      <c r="J1730" s="6" t="s">
        <v>3581</v>
      </c>
      <c r="K1730" s="6" t="s">
        <v>120</v>
      </c>
      <c r="L1730" s="6" t="s">
        <v>19055</v>
      </c>
      <c r="M1730" s="6">
        <v>92599</v>
      </c>
      <c r="N1730" s="6">
        <v>22834</v>
      </c>
      <c r="O1730" s="6" t="s">
        <v>7429</v>
      </c>
      <c r="P1730" s="6">
        <v>8</v>
      </c>
      <c r="Q1730" s="6" t="s">
        <v>19056</v>
      </c>
      <c r="R1730" s="6" t="s">
        <v>19057</v>
      </c>
      <c r="S1730" s="6">
        <v>225</v>
      </c>
      <c r="T1730" s="6" t="s">
        <v>37</v>
      </c>
      <c r="U1730" s="6" t="s">
        <v>38</v>
      </c>
      <c r="V1730" s="6" t="s">
        <v>585</v>
      </c>
      <c r="W1730" s="7">
        <v>3500000</v>
      </c>
      <c r="X1730" s="6">
        <v>2011</v>
      </c>
      <c r="Y1730" s="6">
        <v>2000</v>
      </c>
      <c r="Z1730" s="6">
        <v>7.1</v>
      </c>
      <c r="AA1730" s="6">
        <v>1.85</v>
      </c>
      <c r="AB1730" s="6">
        <v>21000</v>
      </c>
      <c r="AC1730" s="7">
        <f>Table13[[#This Row],[gross]]-Table13[[#This Row],[budget]]</f>
        <v>1854039</v>
      </c>
    </row>
    <row r="1731" spans="1:29" ht="12.75">
      <c r="A1731" s="6" t="s">
        <v>28</v>
      </c>
      <c r="B1731" s="6" t="s">
        <v>19139</v>
      </c>
      <c r="C1731" s="6">
        <v>155</v>
      </c>
      <c r="D1731" s="6">
        <v>101</v>
      </c>
      <c r="E1731" s="6">
        <v>13</v>
      </c>
      <c r="F1731" s="6">
        <v>6</v>
      </c>
      <c r="G1731" s="6" t="s">
        <v>19140</v>
      </c>
      <c r="H1731" s="6">
        <v>280</v>
      </c>
      <c r="I1731" s="7">
        <v>6517198</v>
      </c>
      <c r="J1731" s="6" t="s">
        <v>1935</v>
      </c>
      <c r="K1731" s="6" t="s">
        <v>13828</v>
      </c>
      <c r="L1731" s="6" t="s">
        <v>19141</v>
      </c>
      <c r="M1731" s="6">
        <v>30474</v>
      </c>
      <c r="N1731" s="6">
        <v>308</v>
      </c>
      <c r="O1731" s="6" t="s">
        <v>19142</v>
      </c>
      <c r="P1731" s="6">
        <v>0</v>
      </c>
      <c r="Q1731" s="6" t="s">
        <v>19143</v>
      </c>
      <c r="R1731" s="6" t="s">
        <v>19144</v>
      </c>
      <c r="S1731" s="6">
        <v>172</v>
      </c>
      <c r="T1731" s="6" t="s">
        <v>2778</v>
      </c>
      <c r="U1731" s="6" t="s">
        <v>19145</v>
      </c>
      <c r="V1731" s="6" t="s">
        <v>585</v>
      </c>
      <c r="W1731" s="7">
        <v>3000000</v>
      </c>
      <c r="X1731" s="6">
        <v>2004</v>
      </c>
      <c r="Y1731" s="6">
        <v>11</v>
      </c>
      <c r="Z1731" s="6">
        <v>7.5</v>
      </c>
      <c r="AA1731" s="6">
        <v>1.85</v>
      </c>
      <c r="AB1731" s="6">
        <v>0</v>
      </c>
      <c r="AC1731" s="7">
        <f>Table13[[#This Row],[gross]]-Table13[[#This Row],[budget]]</f>
        <v>3517198</v>
      </c>
    </row>
    <row r="1732" spans="1:29" ht="12.75">
      <c r="A1732" s="6" t="s">
        <v>28</v>
      </c>
      <c r="B1732" s="6" t="s">
        <v>6724</v>
      </c>
      <c r="C1732" s="6">
        <v>260</v>
      </c>
      <c r="D1732" s="6">
        <v>123</v>
      </c>
      <c r="E1732" s="6">
        <v>0</v>
      </c>
      <c r="F1732" s="6">
        <v>826</v>
      </c>
      <c r="G1732" s="6" t="s">
        <v>2291</v>
      </c>
      <c r="H1732" s="6">
        <v>4000</v>
      </c>
      <c r="I1732" s="7">
        <v>15962471</v>
      </c>
      <c r="J1732" s="6" t="s">
        <v>6113</v>
      </c>
      <c r="K1732" s="6" t="s">
        <v>84</v>
      </c>
      <c r="L1732" s="6" t="s">
        <v>6725</v>
      </c>
      <c r="M1732" s="6">
        <v>79892</v>
      </c>
      <c r="N1732" s="6">
        <v>7243</v>
      </c>
      <c r="O1732" s="6" t="s">
        <v>904</v>
      </c>
      <c r="P1732" s="6">
        <v>1</v>
      </c>
      <c r="Q1732" s="6" t="s">
        <v>6726</v>
      </c>
      <c r="R1732" s="6" t="s">
        <v>6727</v>
      </c>
      <c r="S1732" s="6">
        <v>619</v>
      </c>
      <c r="T1732" s="6" t="s">
        <v>37</v>
      </c>
      <c r="U1732" s="6" t="s">
        <v>38</v>
      </c>
      <c r="V1732" s="6" t="s">
        <v>39</v>
      </c>
      <c r="W1732" s="7">
        <v>40000000</v>
      </c>
      <c r="X1732" s="6">
        <v>2006</v>
      </c>
      <c r="Y1732" s="6">
        <v>887</v>
      </c>
      <c r="Z1732" s="6">
        <v>6.4</v>
      </c>
      <c r="AA1732" s="6">
        <v>1.85</v>
      </c>
      <c r="AB1732" s="6">
        <v>0</v>
      </c>
      <c r="AC1732" s="7">
        <f>Table13[[#This Row],[gross]]-Table13[[#This Row],[budget]]</f>
        <v>-24037529</v>
      </c>
    </row>
    <row r="1733" spans="1:29" ht="12.75">
      <c r="A1733" s="6" t="s">
        <v>28</v>
      </c>
      <c r="B1733" s="6" t="s">
        <v>17874</v>
      </c>
      <c r="C1733" s="6">
        <v>1</v>
      </c>
      <c r="D1733" s="6">
        <v>34</v>
      </c>
      <c r="E1733" s="6">
        <v>19</v>
      </c>
      <c r="F1733" s="6">
        <v>362</v>
      </c>
      <c r="G1733" s="6" t="s">
        <v>2630</v>
      </c>
      <c r="H1733" s="6">
        <v>882</v>
      </c>
      <c r="I1733" s="7">
        <v>333658</v>
      </c>
      <c r="J1733" s="6" t="s">
        <v>19886</v>
      </c>
      <c r="K1733" s="6" t="s">
        <v>188</v>
      </c>
      <c r="L1733" s="6" t="s">
        <v>19887</v>
      </c>
      <c r="M1733" s="6">
        <v>97</v>
      </c>
      <c r="N1733" s="6">
        <v>1967</v>
      </c>
      <c r="O1733" s="6" t="s">
        <v>19888</v>
      </c>
      <c r="P1733" s="6">
        <v>0</v>
      </c>
      <c r="Q1733" s="6" t="s">
        <v>19889</v>
      </c>
      <c r="R1733" s="6" t="s">
        <v>19890</v>
      </c>
      <c r="S1733" s="6">
        <v>2</v>
      </c>
      <c r="T1733" s="6" t="s">
        <v>37</v>
      </c>
      <c r="U1733" s="6" t="s">
        <v>38</v>
      </c>
      <c r="W1733" s="7">
        <v>34000</v>
      </c>
      <c r="X1733" s="6">
        <v>1990</v>
      </c>
      <c r="Y1733" s="6">
        <v>577</v>
      </c>
      <c r="Z1733" s="6">
        <v>7.1</v>
      </c>
      <c r="AB1733" s="6">
        <v>16</v>
      </c>
      <c r="AC1733" s="7">
        <f>Table13[[#This Row],[gross]]-Table13[[#This Row],[budget]]</f>
        <v>299658</v>
      </c>
    </row>
    <row r="1734" spans="1:29" ht="12.75">
      <c r="A1734" s="6" t="s">
        <v>28</v>
      </c>
      <c r="B1734" s="6" t="s">
        <v>3930</v>
      </c>
      <c r="C1734" s="6">
        <v>180</v>
      </c>
      <c r="D1734" s="6">
        <v>115</v>
      </c>
      <c r="E1734" s="6">
        <v>64</v>
      </c>
      <c r="F1734" s="6">
        <v>664</v>
      </c>
      <c r="G1734" s="6" t="s">
        <v>3931</v>
      </c>
      <c r="H1734" s="6">
        <v>2000</v>
      </c>
      <c r="I1734" s="7">
        <v>143151473</v>
      </c>
      <c r="J1734" s="6" t="s">
        <v>3932</v>
      </c>
      <c r="K1734" s="6" t="s">
        <v>3933</v>
      </c>
      <c r="L1734" s="6" t="s">
        <v>3934</v>
      </c>
      <c r="M1734" s="6">
        <v>116681</v>
      </c>
      <c r="N1734" s="6">
        <v>4811</v>
      </c>
      <c r="O1734" s="6" t="s">
        <v>3935</v>
      </c>
      <c r="P1734" s="6">
        <v>0</v>
      </c>
      <c r="Q1734" s="6" t="s">
        <v>3936</v>
      </c>
      <c r="R1734" s="6" t="s">
        <v>3937</v>
      </c>
      <c r="S1734" s="6">
        <v>320</v>
      </c>
      <c r="T1734" s="6" t="s">
        <v>37</v>
      </c>
      <c r="U1734" s="6" t="s">
        <v>38</v>
      </c>
      <c r="V1734" s="6" t="s">
        <v>95</v>
      </c>
      <c r="W1734" s="7">
        <v>60000000</v>
      </c>
      <c r="X1734" s="6">
        <v>2008</v>
      </c>
      <c r="Y1734" s="6">
        <v>899</v>
      </c>
      <c r="Z1734" s="6">
        <v>7.1</v>
      </c>
      <c r="AA1734" s="6">
        <v>2.35</v>
      </c>
      <c r="AB1734" s="6">
        <v>11000</v>
      </c>
      <c r="AC1734" s="7">
        <f>Table13[[#This Row],[gross]]-Table13[[#This Row],[budget]]</f>
        <v>83151473</v>
      </c>
    </row>
    <row r="1735" spans="1:29" ht="12.75">
      <c r="A1735" s="6" t="s">
        <v>28</v>
      </c>
      <c r="B1735" s="6" t="s">
        <v>4673</v>
      </c>
      <c r="C1735" s="6">
        <v>98</v>
      </c>
      <c r="D1735" s="6">
        <v>87</v>
      </c>
      <c r="E1735" s="6">
        <v>9</v>
      </c>
      <c r="F1735" s="6">
        <v>1000</v>
      </c>
      <c r="G1735" s="6" t="s">
        <v>234</v>
      </c>
      <c r="H1735" s="6">
        <v>15000</v>
      </c>
      <c r="I1735" s="7">
        <v>33643461</v>
      </c>
      <c r="J1735" s="6" t="s">
        <v>3057</v>
      </c>
      <c r="K1735" s="6" t="s">
        <v>182</v>
      </c>
      <c r="L1735" s="6" t="s">
        <v>5320</v>
      </c>
      <c r="M1735" s="6">
        <v>11257</v>
      </c>
      <c r="N1735" s="6">
        <v>20061</v>
      </c>
      <c r="O1735" s="6" t="s">
        <v>813</v>
      </c>
      <c r="P1735" s="6">
        <v>0</v>
      </c>
      <c r="Q1735" s="6" t="s">
        <v>5321</v>
      </c>
      <c r="R1735" s="6" t="s">
        <v>5322</v>
      </c>
      <c r="S1735" s="6">
        <v>65</v>
      </c>
      <c r="T1735" s="6" t="s">
        <v>37</v>
      </c>
      <c r="U1735" s="6" t="s">
        <v>38</v>
      </c>
      <c r="V1735" s="6" t="s">
        <v>95</v>
      </c>
      <c r="W1735" s="7">
        <v>50000000</v>
      </c>
      <c r="X1735" s="6">
        <v>2010</v>
      </c>
      <c r="Y1735" s="6">
        <v>2000</v>
      </c>
      <c r="Z1735" s="6">
        <v>4.2</v>
      </c>
      <c r="AA1735" s="6">
        <v>2.35</v>
      </c>
      <c r="AB1735" s="6">
        <v>0</v>
      </c>
      <c r="AC1735" s="7">
        <f>Table13[[#This Row],[gross]]-Table13[[#This Row],[budget]]</f>
        <v>-16356539</v>
      </c>
    </row>
    <row r="1736" spans="1:29" ht="12.75">
      <c r="A1736" s="6" t="s">
        <v>28</v>
      </c>
      <c r="B1736" s="6" t="s">
        <v>14349</v>
      </c>
      <c r="C1736" s="6">
        <v>121</v>
      </c>
      <c r="D1736" s="6">
        <v>91</v>
      </c>
      <c r="E1736" s="6">
        <v>60</v>
      </c>
      <c r="F1736" s="6">
        <v>18</v>
      </c>
      <c r="G1736" s="6" t="s">
        <v>14350</v>
      </c>
      <c r="H1736" s="6">
        <v>60</v>
      </c>
      <c r="I1736" s="7">
        <v>1506998</v>
      </c>
      <c r="J1736" s="6" t="s">
        <v>4824</v>
      </c>
      <c r="K1736" s="6" t="s">
        <v>14351</v>
      </c>
      <c r="L1736" s="6" t="s">
        <v>14352</v>
      </c>
      <c r="M1736" s="6">
        <v>8014</v>
      </c>
      <c r="N1736" s="6">
        <v>141</v>
      </c>
      <c r="O1736" s="6" t="s">
        <v>14353</v>
      </c>
      <c r="P1736" s="6">
        <v>4</v>
      </c>
      <c r="Q1736" s="6" t="s">
        <v>14354</v>
      </c>
      <c r="R1736" s="6" t="s">
        <v>14355</v>
      </c>
      <c r="S1736" s="6">
        <v>50</v>
      </c>
      <c r="T1736" s="6" t="s">
        <v>37</v>
      </c>
      <c r="U1736" s="6" t="s">
        <v>38</v>
      </c>
      <c r="V1736" s="6" t="s">
        <v>39</v>
      </c>
      <c r="W1736" s="7">
        <v>12000000</v>
      </c>
      <c r="X1736" s="6">
        <v>2007</v>
      </c>
      <c r="Y1736" s="6">
        <v>46</v>
      </c>
      <c r="Z1736" s="6">
        <v>6.3</v>
      </c>
      <c r="AA1736" s="6">
        <v>1.85</v>
      </c>
      <c r="AB1736" s="6">
        <v>314</v>
      </c>
      <c r="AC1736" s="7">
        <f>Table13[[#This Row],[gross]]-Table13[[#This Row],[budget]]</f>
        <v>-10493002</v>
      </c>
    </row>
    <row r="1737" spans="1:29" ht="12.75">
      <c r="A1737" s="6" t="s">
        <v>28</v>
      </c>
      <c r="B1737" s="6" t="s">
        <v>255</v>
      </c>
      <c r="C1737" s="6">
        <v>132</v>
      </c>
      <c r="D1737" s="6">
        <v>106</v>
      </c>
      <c r="E1737" s="6">
        <v>13000</v>
      </c>
      <c r="F1737" s="6">
        <v>733</v>
      </c>
      <c r="G1737" s="6" t="s">
        <v>958</v>
      </c>
      <c r="H1737" s="6">
        <v>20000</v>
      </c>
      <c r="I1737" s="7">
        <v>37754208</v>
      </c>
      <c r="J1737" s="6" t="s">
        <v>1904</v>
      </c>
      <c r="K1737" s="6" t="s">
        <v>841</v>
      </c>
      <c r="L1737" s="6" t="s">
        <v>2796</v>
      </c>
      <c r="M1737" s="6">
        <v>172217</v>
      </c>
      <c r="N1737" s="6">
        <v>22590</v>
      </c>
      <c r="O1737" s="6" t="s">
        <v>1136</v>
      </c>
      <c r="P1737" s="6">
        <v>3</v>
      </c>
      <c r="Q1737" s="6" t="s">
        <v>2797</v>
      </c>
      <c r="R1737" s="6" t="s">
        <v>2798</v>
      </c>
      <c r="S1737" s="6">
        <v>405</v>
      </c>
      <c r="T1737" s="6" t="s">
        <v>37</v>
      </c>
      <c r="U1737" s="6" t="s">
        <v>38</v>
      </c>
      <c r="V1737" s="6" t="s">
        <v>39</v>
      </c>
      <c r="W1737" s="7">
        <v>70000000</v>
      </c>
      <c r="X1737" s="6">
        <v>1996</v>
      </c>
      <c r="Y1737" s="6">
        <v>770</v>
      </c>
      <c r="Z1737" s="6">
        <v>6.3</v>
      </c>
      <c r="AA1737" s="6">
        <v>2.35</v>
      </c>
      <c r="AB1737" s="6">
        <v>0</v>
      </c>
      <c r="AC1737" s="7">
        <f>Table13[[#This Row],[gross]]-Table13[[#This Row],[budget]]</f>
        <v>-32245792</v>
      </c>
    </row>
    <row r="1738" spans="1:29" ht="12.75">
      <c r="A1738" s="6" t="s">
        <v>28</v>
      </c>
      <c r="B1738" s="6" t="s">
        <v>928</v>
      </c>
      <c r="C1738" s="6">
        <v>132</v>
      </c>
      <c r="D1738" s="6">
        <v>88</v>
      </c>
      <c r="E1738" s="6">
        <v>25</v>
      </c>
      <c r="F1738" s="6">
        <v>433</v>
      </c>
      <c r="G1738" s="6" t="s">
        <v>929</v>
      </c>
      <c r="H1738" s="6">
        <v>921</v>
      </c>
      <c r="I1738" s="7">
        <v>21379315</v>
      </c>
      <c r="J1738" s="6" t="s">
        <v>478</v>
      </c>
      <c r="K1738" s="6" t="s">
        <v>930</v>
      </c>
      <c r="L1738" s="6" t="s">
        <v>931</v>
      </c>
      <c r="M1738" s="6">
        <v>17590</v>
      </c>
      <c r="N1738" s="6">
        <v>2652</v>
      </c>
      <c r="O1738" s="6" t="s">
        <v>932</v>
      </c>
      <c r="P1738" s="6">
        <v>0</v>
      </c>
      <c r="Q1738" s="6" t="s">
        <v>933</v>
      </c>
      <c r="R1738" s="6" t="s">
        <v>934</v>
      </c>
      <c r="S1738" s="6">
        <v>112</v>
      </c>
      <c r="T1738" s="6" t="s">
        <v>37</v>
      </c>
      <c r="U1738" s="6" t="s">
        <v>38</v>
      </c>
      <c r="V1738" s="6" t="s">
        <v>95</v>
      </c>
      <c r="W1738" s="7">
        <v>150000000</v>
      </c>
      <c r="X1738" s="6">
        <v>2011</v>
      </c>
      <c r="Y1738" s="6">
        <v>562</v>
      </c>
      <c r="Z1738" s="6">
        <v>5.4</v>
      </c>
      <c r="AA1738" s="6">
        <v>2.35</v>
      </c>
      <c r="AB1738" s="6">
        <v>0</v>
      </c>
      <c r="AC1738" s="7">
        <f>Table13[[#This Row],[gross]]-Table13[[#This Row],[budget]]</f>
        <v>-128620685</v>
      </c>
    </row>
    <row r="1739" spans="1:29" ht="12.75">
      <c r="A1739" s="6" t="s">
        <v>28</v>
      </c>
      <c r="B1739" s="6" t="s">
        <v>9177</v>
      </c>
      <c r="C1739" s="6">
        <v>118</v>
      </c>
      <c r="D1739" s="6">
        <v>106</v>
      </c>
      <c r="E1739" s="6">
        <v>43</v>
      </c>
      <c r="F1739" s="6">
        <v>460</v>
      </c>
      <c r="G1739" s="6" t="s">
        <v>2985</v>
      </c>
      <c r="H1739" s="6">
        <v>1000</v>
      </c>
      <c r="I1739" s="7">
        <v>7486906</v>
      </c>
      <c r="J1739" s="6" t="s">
        <v>3932</v>
      </c>
      <c r="K1739" s="6" t="s">
        <v>430</v>
      </c>
      <c r="L1739" s="6" t="s">
        <v>9178</v>
      </c>
      <c r="M1739" s="6">
        <v>17436</v>
      </c>
      <c r="N1739" s="6">
        <v>2495</v>
      </c>
      <c r="O1739" s="6" t="s">
        <v>4128</v>
      </c>
      <c r="P1739" s="6">
        <v>0</v>
      </c>
      <c r="Q1739" s="6" t="s">
        <v>9179</v>
      </c>
      <c r="R1739" s="6" t="s">
        <v>9180</v>
      </c>
      <c r="S1739" s="6">
        <v>71</v>
      </c>
      <c r="T1739" s="6" t="s">
        <v>37</v>
      </c>
      <c r="U1739" s="6" t="s">
        <v>38</v>
      </c>
      <c r="V1739" s="6" t="s">
        <v>95</v>
      </c>
      <c r="W1739" s="7">
        <v>27000000</v>
      </c>
      <c r="X1739" s="6">
        <v>2007</v>
      </c>
      <c r="Y1739" s="6">
        <v>506</v>
      </c>
      <c r="Z1739" s="6">
        <v>6.8</v>
      </c>
      <c r="AA1739" s="6">
        <v>1.85</v>
      </c>
      <c r="AB1739" s="6">
        <v>0</v>
      </c>
      <c r="AC1739" s="7">
        <f>Table13[[#This Row],[gross]]-Table13[[#This Row],[budget]]</f>
        <v>-19513094</v>
      </c>
    </row>
    <row r="1740" spans="1:29" ht="12.75">
      <c r="A1740" s="6" t="s">
        <v>28</v>
      </c>
      <c r="B1740" s="6" t="s">
        <v>13092</v>
      </c>
      <c r="C1740" s="6">
        <v>24</v>
      </c>
      <c r="D1740" s="6">
        <v>113</v>
      </c>
      <c r="E1740" s="6">
        <v>9</v>
      </c>
      <c r="F1740" s="6">
        <v>12</v>
      </c>
      <c r="G1740" s="6" t="s">
        <v>19213</v>
      </c>
      <c r="H1740" s="6">
        <v>71</v>
      </c>
      <c r="I1740" s="7">
        <v>19184015</v>
      </c>
      <c r="J1740" s="6" t="s">
        <v>19214</v>
      </c>
      <c r="K1740" s="6" t="s">
        <v>1599</v>
      </c>
      <c r="L1740" s="6" t="s">
        <v>19215</v>
      </c>
      <c r="M1740" s="6">
        <v>1466</v>
      </c>
      <c r="N1740" s="6">
        <v>159</v>
      </c>
      <c r="O1740" s="6" t="s">
        <v>19216</v>
      </c>
      <c r="P1740" s="6">
        <v>1</v>
      </c>
      <c r="Q1740" s="6" t="s">
        <v>19217</v>
      </c>
      <c r="R1740" s="6" t="s">
        <v>19218</v>
      </c>
      <c r="S1740" s="6">
        <v>35</v>
      </c>
      <c r="T1740" s="6" t="s">
        <v>37</v>
      </c>
      <c r="U1740" s="6" t="s">
        <v>38</v>
      </c>
      <c r="V1740" s="6" t="s">
        <v>585</v>
      </c>
      <c r="W1740" s="7">
        <v>3000000</v>
      </c>
      <c r="X1740" s="6">
        <v>2002</v>
      </c>
      <c r="Y1740" s="6">
        <v>65</v>
      </c>
      <c r="Z1740" s="6">
        <v>5.4</v>
      </c>
      <c r="AA1740" s="6">
        <v>1.85</v>
      </c>
      <c r="AB1740" s="6">
        <v>63</v>
      </c>
      <c r="AC1740" s="7">
        <f>Table13[[#This Row],[gross]]-Table13[[#This Row],[budget]]</f>
        <v>16184015</v>
      </c>
    </row>
    <row r="1741" spans="1:29" ht="12.75">
      <c r="A1741" s="6" t="s">
        <v>28</v>
      </c>
      <c r="B1741" s="6" t="s">
        <v>10265</v>
      </c>
      <c r="C1741" s="6">
        <v>45</v>
      </c>
      <c r="D1741" s="6">
        <v>98</v>
      </c>
      <c r="E1741" s="6">
        <v>4</v>
      </c>
      <c r="F1741" s="6">
        <v>11000</v>
      </c>
      <c r="G1741" s="6" t="s">
        <v>1746</v>
      </c>
      <c r="H1741" s="6">
        <v>29000</v>
      </c>
      <c r="I1741" s="7">
        <v>12782508</v>
      </c>
      <c r="J1741" s="6" t="s">
        <v>3409</v>
      </c>
      <c r="K1741" s="6" t="s">
        <v>215</v>
      </c>
      <c r="L1741" s="6" t="s">
        <v>10266</v>
      </c>
      <c r="M1741" s="6">
        <v>20163</v>
      </c>
      <c r="N1741" s="6">
        <v>63194</v>
      </c>
      <c r="O1741" s="6" t="s">
        <v>2377</v>
      </c>
      <c r="P1741" s="6">
        <v>2</v>
      </c>
      <c r="Q1741" s="6" t="s">
        <v>10267</v>
      </c>
      <c r="R1741" s="6" t="s">
        <v>10268</v>
      </c>
      <c r="S1741" s="6">
        <v>71</v>
      </c>
      <c r="T1741" s="6" t="s">
        <v>37</v>
      </c>
      <c r="U1741" s="6" t="s">
        <v>38</v>
      </c>
      <c r="V1741" s="6" t="s">
        <v>39</v>
      </c>
      <c r="W1741" s="7">
        <v>23000000</v>
      </c>
      <c r="X1741" s="6">
        <v>1996</v>
      </c>
      <c r="Y1741" s="6">
        <v>22000</v>
      </c>
      <c r="Z1741" s="6">
        <v>6.7</v>
      </c>
      <c r="AA1741" s="6">
        <v>1.85</v>
      </c>
      <c r="AB1741" s="6">
        <v>1000</v>
      </c>
      <c r="AC1741" s="7">
        <f>Table13[[#This Row],[gross]]-Table13[[#This Row],[budget]]</f>
        <v>-10217492</v>
      </c>
    </row>
    <row r="1742" spans="1:29" ht="12.75">
      <c r="A1742" s="6" t="s">
        <v>28</v>
      </c>
      <c r="B1742" s="6" t="s">
        <v>16994</v>
      </c>
      <c r="C1742" s="6">
        <v>145</v>
      </c>
      <c r="D1742" s="6">
        <v>139</v>
      </c>
      <c r="E1742" s="6">
        <v>55</v>
      </c>
      <c r="F1742" s="6">
        <v>266</v>
      </c>
      <c r="G1742" s="6" t="s">
        <v>16995</v>
      </c>
      <c r="H1742" s="6">
        <v>382</v>
      </c>
      <c r="I1742" s="7">
        <v>102300000</v>
      </c>
      <c r="J1742" s="6" t="s">
        <v>16996</v>
      </c>
      <c r="K1742" s="6" t="s">
        <v>16997</v>
      </c>
      <c r="L1742" s="6" t="s">
        <v>16998</v>
      </c>
      <c r="M1742" s="6">
        <v>107408</v>
      </c>
      <c r="N1742" s="6">
        <v>2045</v>
      </c>
      <c r="O1742" s="6" t="s">
        <v>16999</v>
      </c>
      <c r="P1742" s="6">
        <v>2</v>
      </c>
      <c r="Q1742" s="6" t="s">
        <v>17000</v>
      </c>
      <c r="R1742" s="6" t="s">
        <v>17001</v>
      </c>
      <c r="S1742" s="6">
        <v>259</v>
      </c>
      <c r="T1742" s="6" t="s">
        <v>37</v>
      </c>
      <c r="U1742" s="6" t="s">
        <v>38</v>
      </c>
      <c r="V1742" s="6" t="s">
        <v>6036</v>
      </c>
      <c r="W1742" s="7">
        <v>6000000</v>
      </c>
      <c r="X1742" s="6">
        <v>1964</v>
      </c>
      <c r="Y1742" s="6">
        <v>279</v>
      </c>
      <c r="Z1742" s="6">
        <v>7.8</v>
      </c>
      <c r="AA1742" s="6">
        <v>1.66</v>
      </c>
      <c r="AB1742" s="6">
        <v>0</v>
      </c>
      <c r="AC1742" s="7">
        <f>Table13[[#This Row],[gross]]-Table13[[#This Row],[budget]]</f>
        <v>96300000</v>
      </c>
    </row>
    <row r="1743" spans="1:29" ht="12.75">
      <c r="A1743" s="6" t="s">
        <v>28</v>
      </c>
      <c r="B1743" s="6" t="s">
        <v>5647</v>
      </c>
      <c r="C1743" s="6">
        <v>46</v>
      </c>
      <c r="D1743" s="6">
        <v>108</v>
      </c>
      <c r="E1743" s="6">
        <v>350</v>
      </c>
      <c r="F1743" s="6">
        <v>77</v>
      </c>
      <c r="G1743" s="6" t="s">
        <v>5648</v>
      </c>
      <c r="H1743" s="6">
        <v>8000</v>
      </c>
      <c r="I1743" s="7">
        <v>5600000</v>
      </c>
      <c r="J1743" s="6" t="s">
        <v>3390</v>
      </c>
      <c r="K1743" s="6" t="s">
        <v>1527</v>
      </c>
      <c r="L1743" s="6" t="s">
        <v>5649</v>
      </c>
      <c r="M1743" s="6">
        <v>11913</v>
      </c>
      <c r="N1743" s="6">
        <v>8349</v>
      </c>
      <c r="O1743" s="6" t="s">
        <v>5650</v>
      </c>
      <c r="P1743" s="6">
        <v>1</v>
      </c>
      <c r="Q1743" s="6" t="s">
        <v>5651</v>
      </c>
      <c r="R1743" s="6" t="s">
        <v>5652</v>
      </c>
      <c r="S1743" s="6">
        <v>97</v>
      </c>
      <c r="T1743" s="6" t="s">
        <v>37</v>
      </c>
      <c r="U1743" s="6" t="s">
        <v>38</v>
      </c>
      <c r="V1743" s="6" t="s">
        <v>585</v>
      </c>
      <c r="W1743" s="7">
        <v>47000000</v>
      </c>
      <c r="X1743" s="6">
        <v>1996</v>
      </c>
      <c r="Y1743" s="6">
        <v>115</v>
      </c>
      <c r="Z1743" s="6">
        <v>5.8</v>
      </c>
      <c r="AA1743" s="6">
        <v>1.85</v>
      </c>
      <c r="AB1743" s="6">
        <v>616</v>
      </c>
      <c r="AC1743" s="7">
        <f>Table13[[#This Row],[gross]]-Table13[[#This Row],[budget]]</f>
        <v>-41400000</v>
      </c>
    </row>
    <row r="1744" spans="1:29" ht="12.75">
      <c r="A1744" s="6" t="s">
        <v>28</v>
      </c>
      <c r="B1744" s="6" t="s">
        <v>1096</v>
      </c>
      <c r="C1744" s="6">
        <v>244</v>
      </c>
      <c r="D1744" s="6">
        <v>138</v>
      </c>
      <c r="E1744" s="6">
        <v>608</v>
      </c>
      <c r="F1744" s="6">
        <v>168</v>
      </c>
      <c r="G1744" s="6" t="s">
        <v>1097</v>
      </c>
      <c r="H1744" s="6">
        <v>613</v>
      </c>
      <c r="I1744" s="7">
        <v>93926386</v>
      </c>
      <c r="J1744" s="6" t="s">
        <v>1098</v>
      </c>
      <c r="K1744" s="6" t="s">
        <v>1099</v>
      </c>
      <c r="L1744" s="6" t="s">
        <v>1100</v>
      </c>
      <c r="M1744" s="6">
        <v>168207</v>
      </c>
      <c r="N1744" s="6">
        <v>1205</v>
      </c>
      <c r="O1744" s="6" t="s">
        <v>1101</v>
      </c>
      <c r="P1744" s="6">
        <v>1</v>
      </c>
      <c r="Q1744" s="6" t="s">
        <v>1102</v>
      </c>
      <c r="R1744" s="6" t="s">
        <v>1103</v>
      </c>
      <c r="S1744" s="6">
        <v>684</v>
      </c>
      <c r="T1744" s="6" t="s">
        <v>37</v>
      </c>
      <c r="U1744" s="6" t="s">
        <v>38</v>
      </c>
      <c r="V1744" s="6" t="s">
        <v>39</v>
      </c>
      <c r="W1744" s="7">
        <v>150000000</v>
      </c>
      <c r="X1744" s="6">
        <v>2003</v>
      </c>
      <c r="Y1744" s="6">
        <v>172</v>
      </c>
      <c r="Z1744" s="6">
        <v>7.4</v>
      </c>
      <c r="AA1744" s="6">
        <v>2.35</v>
      </c>
      <c r="AB1744" s="6">
        <v>0</v>
      </c>
      <c r="AC1744" s="7">
        <f>Table13[[#This Row],[gross]]-Table13[[#This Row],[budget]]</f>
        <v>-56073614</v>
      </c>
    </row>
    <row r="1745" spans="1:29" ht="12.75">
      <c r="A1745" s="6" t="s">
        <v>28</v>
      </c>
      <c r="B1745" s="6" t="s">
        <v>4003</v>
      </c>
      <c r="C1745" s="6">
        <v>278</v>
      </c>
      <c r="D1745" s="6">
        <v>119</v>
      </c>
      <c r="E1745" s="6">
        <v>11000</v>
      </c>
      <c r="F1745" s="6">
        <v>400</v>
      </c>
      <c r="G1745" s="6" t="s">
        <v>8296</v>
      </c>
      <c r="H1745" s="6">
        <v>19000</v>
      </c>
      <c r="I1745" s="7">
        <v>23089926</v>
      </c>
      <c r="J1745" s="6" t="s">
        <v>8921</v>
      </c>
      <c r="K1745" s="6" t="s">
        <v>100</v>
      </c>
      <c r="L1745" s="6" t="s">
        <v>12901</v>
      </c>
      <c r="M1745" s="6">
        <v>166269</v>
      </c>
      <c r="N1745" s="6">
        <v>20391</v>
      </c>
      <c r="O1745" s="6" t="s">
        <v>1127</v>
      </c>
      <c r="P1745" s="6">
        <v>3</v>
      </c>
      <c r="Q1745" s="6" t="s">
        <v>12902</v>
      </c>
      <c r="R1745" s="6" t="s">
        <v>12903</v>
      </c>
      <c r="S1745" s="6">
        <v>735</v>
      </c>
      <c r="T1745" s="6" t="s">
        <v>37</v>
      </c>
      <c r="U1745" s="6" t="s">
        <v>56</v>
      </c>
      <c r="V1745" s="6" t="s">
        <v>585</v>
      </c>
      <c r="W1745" s="7">
        <v>15000000</v>
      </c>
      <c r="X1745" s="6">
        <v>2005</v>
      </c>
      <c r="Y1745" s="6">
        <v>567</v>
      </c>
      <c r="Z1745" s="6">
        <v>7.7</v>
      </c>
      <c r="AA1745" s="6">
        <v>1.85</v>
      </c>
      <c r="AB1745" s="6">
        <v>0</v>
      </c>
      <c r="AC1745" s="7">
        <f>Table13[[#This Row],[gross]]-Table13[[#This Row],[budget]]</f>
        <v>8089926</v>
      </c>
    </row>
    <row r="1746" spans="1:29" ht="12.75">
      <c r="A1746" s="6" t="s">
        <v>28</v>
      </c>
      <c r="B1746" s="6" t="s">
        <v>12560</v>
      </c>
      <c r="C1746" s="6">
        <v>29</v>
      </c>
      <c r="D1746" s="6">
        <v>140</v>
      </c>
      <c r="E1746" s="6">
        <v>133</v>
      </c>
      <c r="F1746" s="6">
        <v>239</v>
      </c>
      <c r="G1746" s="6" t="s">
        <v>15659</v>
      </c>
      <c r="H1746" s="6">
        <v>443</v>
      </c>
      <c r="I1746" s="7">
        <v>3130592</v>
      </c>
      <c r="J1746" s="6" t="s">
        <v>214</v>
      </c>
      <c r="K1746" s="6" t="s">
        <v>5141</v>
      </c>
      <c r="L1746" s="6" t="s">
        <v>19757</v>
      </c>
      <c r="M1746" s="6">
        <v>10755</v>
      </c>
      <c r="N1746" s="6">
        <v>1269</v>
      </c>
      <c r="O1746" s="6" t="s">
        <v>8026</v>
      </c>
      <c r="P1746" s="6">
        <v>1</v>
      </c>
      <c r="Q1746" s="6" t="s">
        <v>19758</v>
      </c>
      <c r="R1746" s="6" t="s">
        <v>19759</v>
      </c>
      <c r="S1746" s="6">
        <v>69</v>
      </c>
      <c r="T1746" s="6" t="s">
        <v>37</v>
      </c>
      <c r="U1746" s="6" t="s">
        <v>56</v>
      </c>
      <c r="V1746" s="6" t="s">
        <v>585</v>
      </c>
      <c r="W1746" s="7">
        <v>2600000</v>
      </c>
      <c r="X1746" s="6">
        <v>1987</v>
      </c>
      <c r="Y1746" s="6">
        <v>249</v>
      </c>
      <c r="Z1746" s="6">
        <v>7.8</v>
      </c>
      <c r="AA1746" s="6">
        <v>1.66</v>
      </c>
      <c r="AB1746" s="6">
        <v>963</v>
      </c>
      <c r="AC1746" s="7">
        <f>Table13[[#This Row],[gross]]-Table13[[#This Row],[budget]]</f>
        <v>530592</v>
      </c>
    </row>
    <row r="1747" spans="1:29" ht="12.75">
      <c r="A1747" s="6" t="s">
        <v>28</v>
      </c>
      <c r="B1747" s="6" t="s">
        <v>3917</v>
      </c>
      <c r="C1747" s="6">
        <v>37</v>
      </c>
      <c r="D1747" s="6">
        <v>91</v>
      </c>
      <c r="E1747" s="6">
        <v>25</v>
      </c>
      <c r="F1747" s="6">
        <v>611</v>
      </c>
      <c r="G1747" s="6" t="s">
        <v>2093</v>
      </c>
      <c r="H1747" s="6">
        <v>833</v>
      </c>
      <c r="I1747" s="7">
        <v>17292381</v>
      </c>
      <c r="J1747" s="6" t="s">
        <v>14200</v>
      </c>
      <c r="K1747" s="6" t="s">
        <v>1477</v>
      </c>
      <c r="L1747" s="6" t="s">
        <v>14201</v>
      </c>
      <c r="M1747" s="6">
        <v>5794</v>
      </c>
      <c r="N1747" s="6">
        <v>4551</v>
      </c>
      <c r="O1747" s="6" t="s">
        <v>2470</v>
      </c>
      <c r="P1747" s="6">
        <v>0</v>
      </c>
      <c r="Q1747" s="6" t="s">
        <v>14202</v>
      </c>
      <c r="R1747" s="6" t="s">
        <v>14203</v>
      </c>
      <c r="S1747" s="6">
        <v>69</v>
      </c>
      <c r="T1747" s="6" t="s">
        <v>37</v>
      </c>
      <c r="U1747" s="6" t="s">
        <v>38</v>
      </c>
      <c r="V1747" s="6" t="s">
        <v>95</v>
      </c>
      <c r="W1747" s="7">
        <v>12000000</v>
      </c>
      <c r="X1747" s="6">
        <v>2001</v>
      </c>
      <c r="Y1747" s="6">
        <v>626</v>
      </c>
      <c r="Z1747" s="6">
        <v>5.3</v>
      </c>
      <c r="AA1747" s="6">
        <v>1.85</v>
      </c>
      <c r="AB1747" s="6">
        <v>371</v>
      </c>
      <c r="AC1747" s="7">
        <f>Table13[[#This Row],[gross]]-Table13[[#This Row],[budget]]</f>
        <v>5292381</v>
      </c>
    </row>
    <row r="1748" spans="1:29" ht="12.75">
      <c r="A1748" s="6" t="s">
        <v>28</v>
      </c>
      <c r="B1748" s="6" t="s">
        <v>2048</v>
      </c>
      <c r="C1748" s="6">
        <v>228</v>
      </c>
      <c r="D1748" s="6">
        <v>103</v>
      </c>
      <c r="E1748" s="6">
        <v>212</v>
      </c>
      <c r="F1748" s="6">
        <v>248</v>
      </c>
      <c r="G1748" s="6" t="s">
        <v>7414</v>
      </c>
      <c r="H1748" s="6">
        <v>15000</v>
      </c>
      <c r="I1748" s="7">
        <v>40687294</v>
      </c>
      <c r="J1748" s="6" t="s">
        <v>1120</v>
      </c>
      <c r="K1748" s="6" t="s">
        <v>290</v>
      </c>
      <c r="L1748" s="6" t="s">
        <v>7415</v>
      </c>
      <c r="M1748" s="6">
        <v>107772</v>
      </c>
      <c r="N1748" s="6">
        <v>16249</v>
      </c>
      <c r="O1748" s="6" t="s">
        <v>7416</v>
      </c>
      <c r="P1748" s="6">
        <v>1</v>
      </c>
      <c r="Q1748" s="6" t="s">
        <v>7417</v>
      </c>
      <c r="R1748" s="6" t="s">
        <v>7418</v>
      </c>
      <c r="S1748" s="6">
        <v>398</v>
      </c>
      <c r="T1748" s="6" t="s">
        <v>37</v>
      </c>
      <c r="U1748" s="6" t="s">
        <v>268</v>
      </c>
      <c r="V1748" s="6" t="s">
        <v>39</v>
      </c>
      <c r="W1748" s="7">
        <v>35000000</v>
      </c>
      <c r="X1748" s="6">
        <v>2008</v>
      </c>
      <c r="Y1748" s="6">
        <v>552</v>
      </c>
      <c r="Z1748" s="6">
        <v>5.4</v>
      </c>
      <c r="AA1748" s="6">
        <v>2.35</v>
      </c>
      <c r="AB1748" s="6">
        <v>0</v>
      </c>
      <c r="AC1748" s="7">
        <f>Table13[[#This Row],[gross]]-Table13[[#This Row],[budget]]</f>
        <v>5687294</v>
      </c>
    </row>
    <row r="1749" spans="1:29" ht="12.75">
      <c r="A1749" s="6" t="s">
        <v>28</v>
      </c>
      <c r="B1749" s="6" t="s">
        <v>7862</v>
      </c>
      <c r="C1749" s="6">
        <v>61</v>
      </c>
      <c r="D1749" s="6">
        <v>111</v>
      </c>
      <c r="E1749" s="6">
        <v>132</v>
      </c>
      <c r="F1749" s="6">
        <v>455</v>
      </c>
      <c r="G1749" s="6" t="s">
        <v>10797</v>
      </c>
      <c r="H1749" s="6">
        <v>1000</v>
      </c>
      <c r="I1749" s="7">
        <v>42652003</v>
      </c>
      <c r="J1749" s="6" t="s">
        <v>9353</v>
      </c>
      <c r="K1749" s="6" t="s">
        <v>3714</v>
      </c>
      <c r="L1749" s="6" t="s">
        <v>10798</v>
      </c>
      <c r="M1749" s="6">
        <v>18915</v>
      </c>
      <c r="N1749" s="6">
        <v>2851</v>
      </c>
      <c r="O1749" s="6" t="s">
        <v>8340</v>
      </c>
      <c r="P1749" s="6">
        <v>0</v>
      </c>
      <c r="Q1749" s="6" t="s">
        <v>10799</v>
      </c>
      <c r="R1749" s="6" t="s">
        <v>10800</v>
      </c>
      <c r="S1749" s="6">
        <v>87</v>
      </c>
      <c r="T1749" s="6" t="s">
        <v>37</v>
      </c>
      <c r="U1749" s="6" t="s">
        <v>38</v>
      </c>
      <c r="V1749" s="6" t="s">
        <v>95</v>
      </c>
      <c r="W1749" s="7">
        <v>20000000</v>
      </c>
      <c r="X1749" s="6">
        <v>2015</v>
      </c>
      <c r="Y1749" s="6">
        <v>465</v>
      </c>
      <c r="Z1749" s="6">
        <v>6.8</v>
      </c>
      <c r="AA1749" s="6">
        <v>2.35</v>
      </c>
      <c r="AB1749" s="6">
        <v>33000</v>
      </c>
      <c r="AC1749" s="7">
        <f>Table13[[#This Row],[gross]]-Table13[[#This Row],[budget]]</f>
        <v>22652003</v>
      </c>
    </row>
    <row r="1750" spans="1:29" ht="12.75">
      <c r="A1750" s="6" t="s">
        <v>28</v>
      </c>
      <c r="B1750" s="6" t="s">
        <v>9828</v>
      </c>
      <c r="C1750" s="6">
        <v>50</v>
      </c>
      <c r="D1750" s="6">
        <v>101</v>
      </c>
      <c r="E1750" s="6">
        <v>17</v>
      </c>
      <c r="F1750" s="6">
        <v>218</v>
      </c>
      <c r="G1750" s="6" t="s">
        <v>9829</v>
      </c>
      <c r="H1750" s="6">
        <v>900</v>
      </c>
      <c r="I1750" s="7">
        <v>14095303</v>
      </c>
      <c r="J1750" s="6" t="s">
        <v>2689</v>
      </c>
      <c r="K1750" s="6" t="s">
        <v>7324</v>
      </c>
      <c r="L1750" s="6" t="s">
        <v>9830</v>
      </c>
      <c r="M1750" s="6">
        <v>15814</v>
      </c>
      <c r="N1750" s="6">
        <v>1634</v>
      </c>
      <c r="O1750" s="6" t="s">
        <v>9831</v>
      </c>
      <c r="P1750" s="6">
        <v>1</v>
      </c>
      <c r="Q1750" s="6" t="s">
        <v>9832</v>
      </c>
      <c r="R1750" s="6" t="s">
        <v>9833</v>
      </c>
      <c r="S1750" s="6">
        <v>68</v>
      </c>
      <c r="T1750" s="6" t="s">
        <v>37</v>
      </c>
      <c r="U1750" s="6" t="s">
        <v>38</v>
      </c>
      <c r="V1750" s="6" t="s">
        <v>585</v>
      </c>
      <c r="W1750" s="7">
        <v>25000000</v>
      </c>
      <c r="X1750" s="6">
        <v>1996</v>
      </c>
      <c r="Y1750" s="6">
        <v>246</v>
      </c>
      <c r="Z1750" s="6">
        <v>5.4</v>
      </c>
      <c r="AA1750" s="6">
        <v>2.35</v>
      </c>
      <c r="AB1750" s="6">
        <v>503</v>
      </c>
      <c r="AC1750" s="7">
        <f>Table13[[#This Row],[gross]]-Table13[[#This Row],[budget]]</f>
        <v>-10904697</v>
      </c>
    </row>
    <row r="1751" spans="1:29" ht="12.75">
      <c r="A1751" s="6" t="s">
        <v>28</v>
      </c>
      <c r="B1751" s="6" t="s">
        <v>20755</v>
      </c>
      <c r="C1751" s="6">
        <v>114</v>
      </c>
      <c r="D1751" s="6">
        <v>93</v>
      </c>
      <c r="E1751" s="6">
        <v>75</v>
      </c>
      <c r="F1751" s="6">
        <v>446</v>
      </c>
      <c r="G1751" s="6" t="s">
        <v>20756</v>
      </c>
      <c r="H1751" s="6">
        <v>701</v>
      </c>
      <c r="I1751" s="7">
        <v>145540</v>
      </c>
      <c r="J1751" s="6" t="s">
        <v>11575</v>
      </c>
      <c r="K1751" s="6" t="s">
        <v>18274</v>
      </c>
      <c r="L1751" s="6" t="s">
        <v>20757</v>
      </c>
      <c r="M1751" s="6">
        <v>26773</v>
      </c>
      <c r="N1751" s="6">
        <v>2489</v>
      </c>
      <c r="O1751" s="6" t="s">
        <v>11386</v>
      </c>
      <c r="P1751" s="6">
        <v>1</v>
      </c>
      <c r="Q1751" s="6" t="s">
        <v>20758</v>
      </c>
      <c r="R1751" s="6" t="s">
        <v>20759</v>
      </c>
      <c r="S1751" s="6">
        <v>277</v>
      </c>
      <c r="T1751" s="6" t="s">
        <v>37</v>
      </c>
      <c r="U1751" s="6" t="s">
        <v>38</v>
      </c>
      <c r="V1751" s="6" t="s">
        <v>585</v>
      </c>
      <c r="W1751" s="7">
        <v>500000</v>
      </c>
      <c r="X1751" s="6">
        <v>2002</v>
      </c>
      <c r="Y1751" s="6">
        <v>461</v>
      </c>
      <c r="Z1751" s="6">
        <v>6.7</v>
      </c>
      <c r="AA1751" s="6">
        <v>1.85</v>
      </c>
      <c r="AB1751" s="6">
        <v>0</v>
      </c>
      <c r="AC1751" s="7">
        <f>Table13[[#This Row],[gross]]-Table13[[#This Row],[budget]]</f>
        <v>-354460</v>
      </c>
    </row>
    <row r="1752" spans="1:29" ht="12.75">
      <c r="A1752" s="6" t="s">
        <v>28</v>
      </c>
      <c r="B1752" s="6" t="s">
        <v>8546</v>
      </c>
      <c r="C1752" s="6">
        <v>113</v>
      </c>
      <c r="D1752" s="6">
        <v>129</v>
      </c>
      <c r="E1752" s="6">
        <v>51</v>
      </c>
      <c r="F1752" s="6">
        <v>89</v>
      </c>
      <c r="G1752" s="6" t="s">
        <v>12207</v>
      </c>
      <c r="H1752" s="6">
        <v>427</v>
      </c>
      <c r="I1752" s="7">
        <v>44469602</v>
      </c>
      <c r="J1752" s="6" t="s">
        <v>1634</v>
      </c>
      <c r="K1752" s="6" t="s">
        <v>12208</v>
      </c>
      <c r="L1752" s="6" t="s">
        <v>12209</v>
      </c>
      <c r="M1752" s="6">
        <v>23480</v>
      </c>
      <c r="N1752" s="6">
        <v>952</v>
      </c>
      <c r="O1752" s="6" t="s">
        <v>12210</v>
      </c>
      <c r="P1752" s="6">
        <v>0</v>
      </c>
      <c r="Q1752" s="6" t="s">
        <v>12211</v>
      </c>
      <c r="R1752" s="6" t="s">
        <v>12212</v>
      </c>
      <c r="S1752" s="6">
        <v>83</v>
      </c>
      <c r="T1752" s="6" t="s">
        <v>37</v>
      </c>
      <c r="U1752" s="6" t="s">
        <v>38</v>
      </c>
      <c r="V1752" s="6" t="s">
        <v>95</v>
      </c>
      <c r="W1752" s="7">
        <v>17000000</v>
      </c>
      <c r="X1752" s="6">
        <v>2015</v>
      </c>
      <c r="Y1752" s="6">
        <v>234</v>
      </c>
      <c r="Z1752" s="6">
        <v>7.4</v>
      </c>
      <c r="AA1752" s="6">
        <v>2.35</v>
      </c>
      <c r="AB1752" s="6">
        <v>21000</v>
      </c>
      <c r="AC1752" s="7">
        <f>Table13[[#This Row],[gross]]-Table13[[#This Row],[budget]]</f>
        <v>27469602</v>
      </c>
    </row>
    <row r="1753" spans="1:29" ht="12.75">
      <c r="A1753" s="6" t="s">
        <v>28</v>
      </c>
      <c r="B1753" s="6" t="s">
        <v>9162</v>
      </c>
      <c r="C1753" s="6">
        <v>160</v>
      </c>
      <c r="D1753" s="6">
        <v>107</v>
      </c>
      <c r="E1753" s="6">
        <v>0</v>
      </c>
      <c r="F1753" s="6">
        <v>240</v>
      </c>
      <c r="G1753" s="6" t="s">
        <v>10006</v>
      </c>
      <c r="H1753" s="6">
        <v>962</v>
      </c>
      <c r="I1753" s="7">
        <v>1186957</v>
      </c>
      <c r="J1753" s="6" t="s">
        <v>3409</v>
      </c>
      <c r="K1753" s="6" t="s">
        <v>2379</v>
      </c>
      <c r="L1753" s="6" t="s">
        <v>10007</v>
      </c>
      <c r="M1753" s="6">
        <v>9264</v>
      </c>
      <c r="N1753" s="6">
        <v>1591</v>
      </c>
      <c r="O1753" s="6" t="s">
        <v>10008</v>
      </c>
      <c r="P1753" s="6">
        <v>3</v>
      </c>
      <c r="Q1753" s="6" t="s">
        <v>10009</v>
      </c>
      <c r="R1753" s="6" t="s">
        <v>10010</v>
      </c>
      <c r="S1753" s="6">
        <v>69</v>
      </c>
      <c r="T1753" s="6" t="s">
        <v>37</v>
      </c>
      <c r="U1753" s="6" t="s">
        <v>56</v>
      </c>
      <c r="V1753" s="6" t="s">
        <v>39</v>
      </c>
      <c r="W1753" s="7">
        <v>25000000</v>
      </c>
      <c r="X1753" s="6">
        <v>2008</v>
      </c>
      <c r="Y1753" s="6">
        <v>266</v>
      </c>
      <c r="Z1753" s="6">
        <v>6.8</v>
      </c>
      <c r="AA1753" s="6">
        <v>2.35</v>
      </c>
      <c r="AB1753" s="6">
        <v>0</v>
      </c>
      <c r="AC1753" s="7">
        <f>Table13[[#This Row],[gross]]-Table13[[#This Row],[budget]]</f>
        <v>-23813043</v>
      </c>
    </row>
    <row r="1754" spans="1:29" ht="12.75">
      <c r="A1754" s="6" t="s">
        <v>28</v>
      </c>
      <c r="B1754" s="6" t="s">
        <v>20250</v>
      </c>
      <c r="C1754" s="6">
        <v>151</v>
      </c>
      <c r="D1754" s="6">
        <v>91</v>
      </c>
      <c r="E1754" s="6">
        <v>244</v>
      </c>
      <c r="F1754" s="6">
        <v>244</v>
      </c>
      <c r="G1754" s="6" t="s">
        <v>12516</v>
      </c>
      <c r="H1754" s="6">
        <v>538</v>
      </c>
      <c r="I1754" s="7">
        <v>3885134</v>
      </c>
      <c r="J1754" s="6" t="s">
        <v>2527</v>
      </c>
      <c r="K1754" s="6" t="s">
        <v>20251</v>
      </c>
      <c r="L1754" s="6" t="s">
        <v>20252</v>
      </c>
      <c r="M1754" s="6">
        <v>31130</v>
      </c>
      <c r="N1754" s="6">
        <v>1349</v>
      </c>
      <c r="O1754" s="6" t="s">
        <v>20250</v>
      </c>
      <c r="P1754" s="6">
        <v>0</v>
      </c>
      <c r="Q1754" s="6" t="s">
        <v>20253</v>
      </c>
      <c r="R1754" s="6" t="s">
        <v>20254</v>
      </c>
      <c r="S1754" s="6">
        <v>243</v>
      </c>
      <c r="T1754" s="6" t="s">
        <v>37</v>
      </c>
      <c r="U1754" s="6" t="s">
        <v>38</v>
      </c>
      <c r="V1754" s="6" t="s">
        <v>585</v>
      </c>
      <c r="W1754" s="7">
        <v>2000000</v>
      </c>
      <c r="X1754" s="6">
        <v>2005</v>
      </c>
      <c r="Y1754" s="6">
        <v>363</v>
      </c>
      <c r="Z1754" s="6">
        <v>7.4</v>
      </c>
      <c r="AA1754" s="6">
        <v>1.85</v>
      </c>
      <c r="AB1754" s="6">
        <v>0</v>
      </c>
      <c r="AC1754" s="7">
        <f>Table13[[#This Row],[gross]]-Table13[[#This Row],[budget]]</f>
        <v>1885134</v>
      </c>
    </row>
    <row r="1755" spans="1:29" ht="12.75">
      <c r="A1755" s="6" t="s">
        <v>28</v>
      </c>
      <c r="B1755" s="6" t="s">
        <v>10738</v>
      </c>
      <c r="C1755" s="6">
        <v>151</v>
      </c>
      <c r="D1755" s="6">
        <v>110</v>
      </c>
      <c r="E1755" s="6">
        <v>17</v>
      </c>
      <c r="F1755" s="6">
        <v>418</v>
      </c>
      <c r="G1755" s="6" t="s">
        <v>736</v>
      </c>
      <c r="H1755" s="6">
        <v>11000</v>
      </c>
      <c r="I1755" s="7">
        <v>56154094</v>
      </c>
      <c r="J1755" s="6" t="s">
        <v>214</v>
      </c>
      <c r="K1755" s="6" t="s">
        <v>158</v>
      </c>
      <c r="L1755" s="6" t="s">
        <v>10739</v>
      </c>
      <c r="M1755" s="6">
        <v>44723</v>
      </c>
      <c r="N1755" s="6">
        <v>21852</v>
      </c>
      <c r="O1755" s="6" t="s">
        <v>10740</v>
      </c>
      <c r="P1755" s="6">
        <v>0</v>
      </c>
      <c r="Q1755" s="6" t="s">
        <v>10741</v>
      </c>
      <c r="R1755" s="6" t="s">
        <v>10742</v>
      </c>
      <c r="S1755" s="6">
        <v>130</v>
      </c>
      <c r="T1755" s="6" t="s">
        <v>37</v>
      </c>
      <c r="U1755" s="6" t="s">
        <v>56</v>
      </c>
      <c r="V1755" s="6" t="s">
        <v>39</v>
      </c>
      <c r="W1755" s="7">
        <v>20000000</v>
      </c>
      <c r="X1755" s="6">
        <v>2016</v>
      </c>
      <c r="Y1755" s="6">
        <v>10000</v>
      </c>
      <c r="Z1755" s="6">
        <v>7.6</v>
      </c>
      <c r="AA1755" s="6">
        <v>2.35</v>
      </c>
      <c r="AB1755" s="6">
        <v>51000</v>
      </c>
      <c r="AC1755" s="7">
        <f>Table13[[#This Row],[gross]]-Table13[[#This Row],[budget]]</f>
        <v>36154094</v>
      </c>
    </row>
    <row r="1756" spans="1:29" ht="12.75">
      <c r="A1756" s="6" t="s">
        <v>28</v>
      </c>
      <c r="B1756" s="6" t="s">
        <v>3494</v>
      </c>
      <c r="C1756" s="6">
        <v>155</v>
      </c>
      <c r="D1756" s="6">
        <v>116</v>
      </c>
      <c r="E1756" s="6">
        <v>101</v>
      </c>
      <c r="F1756" s="6">
        <v>79</v>
      </c>
      <c r="G1756" s="6" t="s">
        <v>4977</v>
      </c>
      <c r="H1756" s="6">
        <v>889</v>
      </c>
      <c r="I1756" s="7">
        <v>90567722</v>
      </c>
      <c r="J1756" s="6" t="s">
        <v>1671</v>
      </c>
      <c r="K1756" s="6" t="s">
        <v>4358</v>
      </c>
      <c r="L1756" s="6" t="s">
        <v>4978</v>
      </c>
      <c r="M1756" s="6">
        <v>185878</v>
      </c>
      <c r="N1756" s="6">
        <v>1711</v>
      </c>
      <c r="O1756" s="6" t="s">
        <v>4979</v>
      </c>
      <c r="P1756" s="6">
        <v>1</v>
      </c>
      <c r="Q1756" s="6" t="s">
        <v>4980</v>
      </c>
      <c r="R1756" s="6" t="s">
        <v>4981</v>
      </c>
      <c r="S1756" s="6">
        <v>481</v>
      </c>
      <c r="T1756" s="6" t="s">
        <v>37</v>
      </c>
      <c r="U1756" s="6" t="s">
        <v>38</v>
      </c>
      <c r="V1756" s="6" t="s">
        <v>585</v>
      </c>
      <c r="W1756" s="7">
        <v>51000000</v>
      </c>
      <c r="X1756" s="6">
        <v>2000</v>
      </c>
      <c r="Y1756" s="6">
        <v>624</v>
      </c>
      <c r="Z1756" s="6">
        <v>6.5</v>
      </c>
      <c r="AA1756" s="6">
        <v>1.85</v>
      </c>
      <c r="AB1756" s="6">
        <v>0</v>
      </c>
      <c r="AC1756" s="7">
        <f>Table13[[#This Row],[gross]]-Table13[[#This Row],[budget]]</f>
        <v>39567722</v>
      </c>
    </row>
    <row r="1757" spans="1:29" ht="12.75">
      <c r="A1757" s="6" t="s">
        <v>28</v>
      </c>
      <c r="B1757" s="6" t="s">
        <v>22578</v>
      </c>
      <c r="C1757" s="6">
        <v>126</v>
      </c>
      <c r="D1757" s="6">
        <v>90</v>
      </c>
      <c r="E1757" s="6">
        <v>9</v>
      </c>
      <c r="F1757" s="6">
        <v>595</v>
      </c>
      <c r="G1757" s="6" t="s">
        <v>9768</v>
      </c>
      <c r="H1757" s="6">
        <v>710</v>
      </c>
      <c r="I1757" s="7">
        <v>603943</v>
      </c>
      <c r="J1757" s="6" t="s">
        <v>1935</v>
      </c>
      <c r="K1757" s="6" t="s">
        <v>3287</v>
      </c>
      <c r="L1757" s="6" t="s">
        <v>22579</v>
      </c>
      <c r="M1757" s="6">
        <v>26407</v>
      </c>
      <c r="N1757" s="6">
        <v>2655</v>
      </c>
      <c r="O1757" s="6" t="s">
        <v>2031</v>
      </c>
      <c r="P1757" s="6">
        <v>0</v>
      </c>
      <c r="Q1757" s="6" t="s">
        <v>22580</v>
      </c>
      <c r="R1757" s="6" t="s">
        <v>22581</v>
      </c>
      <c r="S1757" s="6">
        <v>154</v>
      </c>
      <c r="T1757" s="6" t="s">
        <v>37</v>
      </c>
      <c r="U1757" s="6" t="s">
        <v>38</v>
      </c>
      <c r="V1757" s="6" t="s">
        <v>585</v>
      </c>
      <c r="W1757" s="7">
        <v>500000</v>
      </c>
      <c r="X1757" s="6">
        <v>2004</v>
      </c>
      <c r="Y1757" s="6">
        <v>634</v>
      </c>
      <c r="Z1757" s="6">
        <v>7.3</v>
      </c>
      <c r="AA1757" s="6">
        <v>1.85</v>
      </c>
      <c r="AB1757" s="6">
        <v>1000</v>
      </c>
      <c r="AC1757" s="7">
        <f>Table13[[#This Row],[gross]]-Table13[[#This Row],[budget]]</f>
        <v>103943</v>
      </c>
    </row>
    <row r="1758" spans="1:29" ht="12.75">
      <c r="A1758" s="6" t="s">
        <v>28</v>
      </c>
      <c r="B1758" s="6" t="s">
        <v>2042</v>
      </c>
      <c r="C1758" s="6">
        <v>159</v>
      </c>
      <c r="D1758" s="6">
        <v>97</v>
      </c>
      <c r="E1758" s="6">
        <v>70</v>
      </c>
      <c r="F1758" s="6">
        <v>625</v>
      </c>
      <c r="G1758" s="6" t="s">
        <v>479</v>
      </c>
      <c r="H1758" s="6">
        <v>2000</v>
      </c>
      <c r="I1758" s="7">
        <v>86049418</v>
      </c>
      <c r="J1758" s="6" t="s">
        <v>1671</v>
      </c>
      <c r="K1758" s="6" t="s">
        <v>4799</v>
      </c>
      <c r="L1758" s="6" t="s">
        <v>11789</v>
      </c>
      <c r="M1758" s="6">
        <v>245989</v>
      </c>
      <c r="N1758" s="6">
        <v>5032</v>
      </c>
      <c r="O1758" s="6" t="s">
        <v>7128</v>
      </c>
      <c r="P1758" s="6">
        <v>4</v>
      </c>
      <c r="Q1758" s="6" t="s">
        <v>11790</v>
      </c>
      <c r="R1758" s="6" t="s">
        <v>11791</v>
      </c>
      <c r="S1758" s="6">
        <v>554</v>
      </c>
      <c r="T1758" s="6" t="s">
        <v>37</v>
      </c>
      <c r="U1758" s="6" t="s">
        <v>38</v>
      </c>
      <c r="V1758" s="6" t="s">
        <v>39</v>
      </c>
      <c r="W1758" s="7">
        <v>17000000</v>
      </c>
      <c r="X1758" s="6">
        <v>2004</v>
      </c>
      <c r="Y1758" s="6">
        <v>1000</v>
      </c>
      <c r="Z1758" s="6">
        <v>7</v>
      </c>
      <c r="AA1758" s="6">
        <v>1.85</v>
      </c>
      <c r="AB1758" s="6">
        <v>0</v>
      </c>
      <c r="AC1758" s="7">
        <f>Table13[[#This Row],[gross]]-Table13[[#This Row],[budget]]</f>
        <v>69049418</v>
      </c>
    </row>
    <row r="1759" spans="1:29" ht="12.75">
      <c r="A1759" s="6" t="s">
        <v>28</v>
      </c>
      <c r="B1759" s="6" t="s">
        <v>18313</v>
      </c>
      <c r="C1759" s="6">
        <v>54</v>
      </c>
      <c r="D1759" s="6">
        <v>99</v>
      </c>
      <c r="E1759" s="6">
        <v>0</v>
      </c>
      <c r="F1759" s="6">
        <v>798</v>
      </c>
      <c r="G1759" s="6" t="s">
        <v>686</v>
      </c>
      <c r="H1759" s="6">
        <v>26000</v>
      </c>
      <c r="I1759" s="7">
        <v>92191</v>
      </c>
      <c r="J1759" s="6" t="s">
        <v>6283</v>
      </c>
      <c r="K1759" s="6" t="s">
        <v>335</v>
      </c>
      <c r="L1759" s="6" t="s">
        <v>18314</v>
      </c>
      <c r="M1759" s="6">
        <v>29463</v>
      </c>
      <c r="N1759" s="6">
        <v>29325</v>
      </c>
      <c r="O1759" s="6" t="s">
        <v>15341</v>
      </c>
      <c r="P1759" s="6">
        <v>1</v>
      </c>
      <c r="Q1759" s="6" t="s">
        <v>18315</v>
      </c>
      <c r="R1759" s="6" t="s">
        <v>18316</v>
      </c>
      <c r="S1759" s="6">
        <v>84</v>
      </c>
      <c r="T1759" s="6" t="s">
        <v>37</v>
      </c>
      <c r="U1759" s="6" t="s">
        <v>56</v>
      </c>
      <c r="V1759" s="6" t="s">
        <v>585</v>
      </c>
      <c r="W1759" s="7">
        <v>2500000</v>
      </c>
      <c r="X1759" s="6">
        <v>2001</v>
      </c>
      <c r="Y1759" s="6">
        <v>1000</v>
      </c>
      <c r="Z1759" s="6">
        <v>6.5</v>
      </c>
      <c r="AA1759" s="6">
        <v>1.85</v>
      </c>
      <c r="AB1759" s="6">
        <v>0</v>
      </c>
      <c r="AC1759" s="7">
        <f>Table13[[#This Row],[gross]]-Table13[[#This Row],[budget]]</f>
        <v>-2407809</v>
      </c>
    </row>
    <row r="1760" spans="1:29" ht="12.75">
      <c r="A1760" s="6" t="s">
        <v>28</v>
      </c>
      <c r="B1760" s="6" t="s">
        <v>487</v>
      </c>
      <c r="C1760" s="6">
        <v>112</v>
      </c>
      <c r="D1760" s="6">
        <v>112</v>
      </c>
      <c r="E1760" s="6">
        <v>17000</v>
      </c>
      <c r="F1760" s="6">
        <v>354</v>
      </c>
      <c r="G1760" s="6" t="s">
        <v>4646</v>
      </c>
      <c r="H1760" s="6">
        <v>22000</v>
      </c>
      <c r="I1760" s="7">
        <v>32645</v>
      </c>
      <c r="J1760" s="6" t="s">
        <v>5274</v>
      </c>
      <c r="K1760" s="6" t="s">
        <v>1746</v>
      </c>
      <c r="L1760" s="6" t="s">
        <v>6680</v>
      </c>
      <c r="M1760" s="6">
        <v>67797</v>
      </c>
      <c r="N1760" s="6">
        <v>23737</v>
      </c>
      <c r="O1760" s="6" t="s">
        <v>6681</v>
      </c>
      <c r="P1760" s="6">
        <v>0</v>
      </c>
      <c r="Q1760" s="6" t="s">
        <v>6682</v>
      </c>
      <c r="R1760" s="6" t="s">
        <v>6683</v>
      </c>
      <c r="S1760" s="6">
        <v>223</v>
      </c>
      <c r="T1760" s="6" t="s">
        <v>37</v>
      </c>
      <c r="U1760" s="6" t="s">
        <v>38</v>
      </c>
      <c r="V1760" s="6" t="s">
        <v>585</v>
      </c>
      <c r="W1760" s="7">
        <v>500000</v>
      </c>
      <c r="X1760" s="6">
        <v>1973</v>
      </c>
      <c r="Y1760" s="6">
        <v>926</v>
      </c>
      <c r="Z1760" s="6">
        <v>7.4</v>
      </c>
      <c r="AA1760" s="6">
        <v>1.85</v>
      </c>
      <c r="AB1760" s="6">
        <v>0</v>
      </c>
      <c r="AC1760" s="7">
        <f>Table13[[#This Row],[gross]]-Table13[[#This Row],[budget]]</f>
        <v>-467355</v>
      </c>
    </row>
    <row r="1761" spans="1:29" ht="12.75">
      <c r="A1761" s="6" t="s">
        <v>28</v>
      </c>
      <c r="B1761" s="6" t="s">
        <v>1311</v>
      </c>
      <c r="C1761" s="6">
        <v>25</v>
      </c>
      <c r="D1761" s="6">
        <v>106</v>
      </c>
      <c r="E1761" s="6">
        <v>323</v>
      </c>
      <c r="F1761" s="6">
        <v>0</v>
      </c>
      <c r="G1761" s="6" t="s">
        <v>6523</v>
      </c>
      <c r="H1761" s="6">
        <v>472</v>
      </c>
      <c r="I1761" s="7">
        <v>45500797</v>
      </c>
      <c r="J1761" s="6" t="s">
        <v>2308</v>
      </c>
      <c r="K1761" s="6" t="s">
        <v>6524</v>
      </c>
      <c r="L1761" s="6" t="s">
        <v>6525</v>
      </c>
      <c r="M1761" s="6">
        <v>17443</v>
      </c>
      <c r="N1761" s="6">
        <v>519</v>
      </c>
      <c r="O1761" s="6" t="s">
        <v>6526</v>
      </c>
      <c r="P1761" s="6">
        <v>2</v>
      </c>
      <c r="Q1761" s="6" t="s">
        <v>6527</v>
      </c>
      <c r="R1761" s="6" t="s">
        <v>6528</v>
      </c>
      <c r="S1761" s="6">
        <v>56</v>
      </c>
      <c r="T1761" s="6" t="s">
        <v>37</v>
      </c>
      <c r="U1761" s="6" t="s">
        <v>38</v>
      </c>
      <c r="V1761" s="6" t="s">
        <v>39</v>
      </c>
      <c r="W1761" s="7">
        <v>40000000</v>
      </c>
      <c r="X1761" s="6">
        <v>1992</v>
      </c>
      <c r="Y1761" s="6">
        <v>47</v>
      </c>
      <c r="Z1761" s="6">
        <v>6</v>
      </c>
      <c r="AA1761" s="6">
        <v>2.35</v>
      </c>
      <c r="AB1761" s="6">
        <v>694</v>
      </c>
      <c r="AC1761" s="7">
        <f>Table13[[#This Row],[gross]]-Table13[[#This Row],[budget]]</f>
        <v>5500797</v>
      </c>
    </row>
    <row r="1762" spans="1:29" ht="12.75">
      <c r="A1762" s="6" t="s">
        <v>28</v>
      </c>
      <c r="B1762" s="6" t="s">
        <v>4099</v>
      </c>
      <c r="C1762" s="6">
        <v>127</v>
      </c>
      <c r="D1762" s="6">
        <v>90</v>
      </c>
      <c r="E1762" s="6">
        <v>48</v>
      </c>
      <c r="F1762" s="6">
        <v>196</v>
      </c>
      <c r="G1762" s="6" t="s">
        <v>4376</v>
      </c>
      <c r="H1762" s="6">
        <v>973</v>
      </c>
      <c r="I1762" s="7">
        <v>11802056</v>
      </c>
      <c r="J1762" s="6" t="s">
        <v>4377</v>
      </c>
      <c r="K1762" s="6" t="s">
        <v>1422</v>
      </c>
      <c r="L1762" s="6" t="s">
        <v>4378</v>
      </c>
      <c r="M1762" s="6">
        <v>31640</v>
      </c>
      <c r="N1762" s="6">
        <v>1865</v>
      </c>
      <c r="O1762" s="6" t="s">
        <v>4379</v>
      </c>
      <c r="P1762" s="6">
        <v>1</v>
      </c>
      <c r="Q1762" s="6" t="s">
        <v>4380</v>
      </c>
      <c r="R1762" s="6" t="s">
        <v>4381</v>
      </c>
      <c r="S1762" s="6">
        <v>109</v>
      </c>
      <c r="T1762" s="6" t="s">
        <v>37</v>
      </c>
      <c r="U1762" s="6" t="s">
        <v>38</v>
      </c>
      <c r="V1762" s="6" t="s">
        <v>95</v>
      </c>
      <c r="W1762" s="7">
        <v>60000000</v>
      </c>
      <c r="X1762" s="6">
        <v>2008</v>
      </c>
      <c r="Y1762" s="6">
        <v>400</v>
      </c>
      <c r="Z1762" s="6">
        <v>4.9000000000000004</v>
      </c>
      <c r="AA1762" s="6">
        <v>1.85</v>
      </c>
      <c r="AB1762" s="6">
        <v>791</v>
      </c>
      <c r="AC1762" s="7">
        <f>Table13[[#This Row],[gross]]-Table13[[#This Row],[budget]]</f>
        <v>-48197944</v>
      </c>
    </row>
    <row r="1763" spans="1:29" ht="12.75">
      <c r="A1763" s="6" t="s">
        <v>28</v>
      </c>
      <c r="B1763" s="6" t="s">
        <v>2429</v>
      </c>
      <c r="C1763" s="6">
        <v>98</v>
      </c>
      <c r="D1763" s="6">
        <v>178</v>
      </c>
      <c r="E1763" s="6">
        <v>102</v>
      </c>
      <c r="F1763" s="6">
        <v>551</v>
      </c>
      <c r="G1763" s="6" t="s">
        <v>340</v>
      </c>
      <c r="H1763" s="6">
        <v>12000</v>
      </c>
      <c r="I1763" s="7">
        <v>44606335</v>
      </c>
      <c r="J1763" s="6" t="s">
        <v>687</v>
      </c>
      <c r="K1763" s="6" t="s">
        <v>762</v>
      </c>
      <c r="L1763" s="6" t="s">
        <v>2430</v>
      </c>
      <c r="M1763" s="6">
        <v>169023</v>
      </c>
      <c r="N1763" s="6">
        <v>23950</v>
      </c>
      <c r="O1763" s="6" t="s">
        <v>922</v>
      </c>
      <c r="P1763" s="6">
        <v>0</v>
      </c>
      <c r="Q1763" s="6" t="s">
        <v>2431</v>
      </c>
      <c r="R1763" s="6" t="s">
        <v>2432</v>
      </c>
      <c r="S1763" s="6">
        <v>703</v>
      </c>
      <c r="T1763" s="6" t="s">
        <v>37</v>
      </c>
      <c r="U1763" s="6" t="s">
        <v>38</v>
      </c>
      <c r="V1763" s="6" t="s">
        <v>39</v>
      </c>
      <c r="W1763" s="7">
        <v>90000000</v>
      </c>
      <c r="X1763" s="6">
        <v>1998</v>
      </c>
      <c r="Y1763" s="6">
        <v>11000</v>
      </c>
      <c r="Z1763" s="6">
        <v>7.1</v>
      </c>
      <c r="AA1763" s="6">
        <v>1.85</v>
      </c>
      <c r="AB1763" s="6">
        <v>10000</v>
      </c>
      <c r="AC1763" s="7">
        <f>Table13[[#This Row],[gross]]-Table13[[#This Row],[budget]]</f>
        <v>-45393665</v>
      </c>
    </row>
    <row r="1764" spans="1:29" ht="12.75">
      <c r="A1764" s="6" t="s">
        <v>28</v>
      </c>
      <c r="B1764" s="6" t="s">
        <v>8680</v>
      </c>
      <c r="C1764" s="6">
        <v>18</v>
      </c>
      <c r="D1764" s="6">
        <v>93</v>
      </c>
      <c r="E1764" s="6">
        <v>9</v>
      </c>
      <c r="F1764" s="6">
        <v>254</v>
      </c>
      <c r="G1764" s="6" t="s">
        <v>92</v>
      </c>
      <c r="H1764" s="6">
        <v>23000</v>
      </c>
      <c r="I1764" s="7">
        <v>4308981</v>
      </c>
      <c r="J1764" s="6" t="s">
        <v>3057</v>
      </c>
      <c r="K1764" s="6" t="s">
        <v>333</v>
      </c>
      <c r="L1764" s="6" t="s">
        <v>10172</v>
      </c>
      <c r="M1764" s="6">
        <v>2265</v>
      </c>
      <c r="N1764" s="6">
        <v>24436</v>
      </c>
      <c r="O1764" s="6" t="s">
        <v>10173</v>
      </c>
      <c r="P1764" s="6">
        <v>2</v>
      </c>
      <c r="Q1764" s="6" t="s">
        <v>10174</v>
      </c>
      <c r="R1764" s="6" t="s">
        <v>10175</v>
      </c>
      <c r="S1764" s="6">
        <v>37</v>
      </c>
      <c r="T1764" s="6" t="s">
        <v>37</v>
      </c>
      <c r="U1764" s="6" t="s">
        <v>38</v>
      </c>
      <c r="V1764" s="6" t="s">
        <v>95</v>
      </c>
      <c r="W1764" s="7">
        <v>24000000</v>
      </c>
      <c r="X1764" s="6">
        <v>1998</v>
      </c>
      <c r="Y1764" s="6">
        <v>284</v>
      </c>
      <c r="Z1764" s="6">
        <v>3.9</v>
      </c>
      <c r="AB1764" s="6">
        <v>839</v>
      </c>
      <c r="AC1764" s="7">
        <f>Table13[[#This Row],[gross]]-Table13[[#This Row],[budget]]</f>
        <v>-19691019</v>
      </c>
    </row>
    <row r="1765" spans="1:29" ht="12.75">
      <c r="A1765" s="6" t="s">
        <v>28</v>
      </c>
      <c r="B1765" s="6" t="s">
        <v>1965</v>
      </c>
      <c r="C1765" s="6">
        <v>141</v>
      </c>
      <c r="D1765" s="6">
        <v>106</v>
      </c>
      <c r="E1765" s="6">
        <v>116</v>
      </c>
      <c r="F1765" s="6">
        <v>708</v>
      </c>
      <c r="G1765" s="6" t="s">
        <v>1745</v>
      </c>
      <c r="H1765" s="6">
        <v>22000</v>
      </c>
      <c r="I1765" s="7">
        <v>279167575</v>
      </c>
      <c r="J1765" s="6" t="s">
        <v>1681</v>
      </c>
      <c r="K1765" s="6" t="s">
        <v>1746</v>
      </c>
      <c r="L1765" s="6" t="s">
        <v>3927</v>
      </c>
      <c r="M1765" s="6">
        <v>211296</v>
      </c>
      <c r="N1765" s="6">
        <v>24938</v>
      </c>
      <c r="O1765" s="6" t="s">
        <v>1748</v>
      </c>
      <c r="P1765" s="6">
        <v>6</v>
      </c>
      <c r="Q1765" s="6" t="s">
        <v>3928</v>
      </c>
      <c r="R1765" s="6" t="s">
        <v>3929</v>
      </c>
      <c r="S1765" s="6">
        <v>428</v>
      </c>
      <c r="T1765" s="6" t="s">
        <v>37</v>
      </c>
      <c r="U1765" s="6" t="s">
        <v>38</v>
      </c>
      <c r="V1765" s="6" t="s">
        <v>39</v>
      </c>
      <c r="W1765" s="7">
        <v>80000000</v>
      </c>
      <c r="X1765" s="6">
        <v>2004</v>
      </c>
      <c r="Y1765" s="6">
        <v>713</v>
      </c>
      <c r="Z1765" s="6">
        <v>6.3</v>
      </c>
      <c r="AA1765" s="6">
        <v>1.85</v>
      </c>
      <c r="AB1765" s="6">
        <v>0</v>
      </c>
      <c r="AC1765" s="7">
        <f>Table13[[#This Row],[gross]]-Table13[[#This Row],[budget]]</f>
        <v>199167575</v>
      </c>
    </row>
    <row r="1766" spans="1:29" ht="12.75">
      <c r="A1766" s="6" t="s">
        <v>28</v>
      </c>
      <c r="B1766" s="6" t="s">
        <v>1965</v>
      </c>
      <c r="C1766" s="6">
        <v>150</v>
      </c>
      <c r="D1766" s="6">
        <v>108</v>
      </c>
      <c r="E1766" s="6">
        <v>116</v>
      </c>
      <c r="F1766" s="6">
        <v>708</v>
      </c>
      <c r="G1766" s="6" t="s">
        <v>1745</v>
      </c>
      <c r="H1766" s="6">
        <v>22000</v>
      </c>
      <c r="I1766" s="7">
        <v>166225040</v>
      </c>
      <c r="J1766" s="6" t="s">
        <v>1671</v>
      </c>
      <c r="K1766" s="6" t="s">
        <v>1746</v>
      </c>
      <c r="L1766" s="6" t="s">
        <v>4571</v>
      </c>
      <c r="M1766" s="6">
        <v>260442</v>
      </c>
      <c r="N1766" s="6">
        <v>24286</v>
      </c>
      <c r="O1766" s="6" t="s">
        <v>1748</v>
      </c>
      <c r="P1766" s="6">
        <v>2</v>
      </c>
      <c r="Q1766" s="6" t="s">
        <v>4572</v>
      </c>
      <c r="R1766" s="6" t="s">
        <v>4573</v>
      </c>
      <c r="S1766" s="6">
        <v>507</v>
      </c>
      <c r="T1766" s="6" t="s">
        <v>37</v>
      </c>
      <c r="U1766" s="6" t="s">
        <v>38</v>
      </c>
      <c r="V1766" s="6" t="s">
        <v>39</v>
      </c>
      <c r="W1766" s="7">
        <v>55000000</v>
      </c>
      <c r="X1766" s="6">
        <v>2000</v>
      </c>
      <c r="Y1766" s="6">
        <v>713</v>
      </c>
      <c r="Z1766" s="6">
        <v>7</v>
      </c>
      <c r="AA1766" s="6">
        <v>1.85</v>
      </c>
      <c r="AB1766" s="6">
        <v>0</v>
      </c>
      <c r="AC1766" s="7">
        <f>Table13[[#This Row],[gross]]-Table13[[#This Row],[budget]]</f>
        <v>111225040</v>
      </c>
    </row>
    <row r="1767" spans="1:29" ht="12.75">
      <c r="A1767" s="6" t="s">
        <v>28</v>
      </c>
      <c r="B1767" s="6" t="s">
        <v>8382</v>
      </c>
      <c r="C1767" s="6">
        <v>111</v>
      </c>
      <c r="D1767" s="6">
        <v>86</v>
      </c>
      <c r="E1767" s="6">
        <v>82</v>
      </c>
      <c r="F1767" s="6">
        <v>362</v>
      </c>
      <c r="G1767" s="6" t="s">
        <v>862</v>
      </c>
      <c r="H1767" s="6">
        <v>869</v>
      </c>
      <c r="I1767" s="7">
        <v>38232624</v>
      </c>
      <c r="J1767" s="6" t="s">
        <v>1671</v>
      </c>
      <c r="K1767" s="6" t="s">
        <v>2613</v>
      </c>
      <c r="L1767" s="6" t="s">
        <v>8383</v>
      </c>
      <c r="M1767" s="6">
        <v>88518</v>
      </c>
      <c r="N1767" s="6">
        <v>3854</v>
      </c>
      <c r="O1767" s="6" t="s">
        <v>8384</v>
      </c>
      <c r="P1767" s="6">
        <v>0</v>
      </c>
      <c r="Q1767" s="6" t="s">
        <v>8385</v>
      </c>
      <c r="R1767" s="6" t="s">
        <v>8386</v>
      </c>
      <c r="S1767" s="6">
        <v>409</v>
      </c>
      <c r="T1767" s="6" t="s">
        <v>37</v>
      </c>
      <c r="U1767" s="6" t="s">
        <v>38</v>
      </c>
      <c r="V1767" s="6" t="s">
        <v>39</v>
      </c>
      <c r="W1767" s="7">
        <v>30000000</v>
      </c>
      <c r="X1767" s="6">
        <v>2008</v>
      </c>
      <c r="Y1767" s="6">
        <v>759</v>
      </c>
      <c r="Z1767" s="6">
        <v>2.7</v>
      </c>
      <c r="AA1767" s="6">
        <v>1.85</v>
      </c>
      <c r="AB1767" s="6">
        <v>0</v>
      </c>
      <c r="AC1767" s="7">
        <f>Table13[[#This Row],[gross]]-Table13[[#This Row],[budget]]</f>
        <v>8232624</v>
      </c>
    </row>
    <row r="1768" spans="1:29" ht="12.75">
      <c r="A1768" s="6" t="s">
        <v>28</v>
      </c>
      <c r="B1768" s="6" t="s">
        <v>11984</v>
      </c>
      <c r="C1768" s="6">
        <v>40</v>
      </c>
      <c r="D1768" s="6">
        <v>99</v>
      </c>
      <c r="E1768" s="6">
        <v>379</v>
      </c>
      <c r="F1768" s="6">
        <v>251</v>
      </c>
      <c r="G1768" s="6" t="s">
        <v>11985</v>
      </c>
      <c r="H1768" s="6">
        <v>456</v>
      </c>
      <c r="I1768" s="7">
        <v>5333658</v>
      </c>
      <c r="J1768" s="6" t="s">
        <v>647</v>
      </c>
      <c r="K1768" s="6" t="s">
        <v>11826</v>
      </c>
      <c r="L1768" s="6" t="s">
        <v>11986</v>
      </c>
      <c r="M1768" s="6">
        <v>2541</v>
      </c>
      <c r="N1768" s="6">
        <v>1356</v>
      </c>
      <c r="O1768" s="6" t="s">
        <v>11987</v>
      </c>
      <c r="P1768" s="6">
        <v>2</v>
      </c>
      <c r="Q1768" s="6" t="s">
        <v>11988</v>
      </c>
      <c r="R1768" s="6" t="s">
        <v>11989</v>
      </c>
      <c r="S1768" s="6">
        <v>54</v>
      </c>
      <c r="T1768" s="6" t="s">
        <v>37</v>
      </c>
      <c r="U1768" s="6" t="s">
        <v>38</v>
      </c>
      <c r="V1768" s="6" t="s">
        <v>95</v>
      </c>
      <c r="W1768" s="7">
        <v>20000000</v>
      </c>
      <c r="X1768" s="6">
        <v>1982</v>
      </c>
      <c r="Y1768" s="6">
        <v>278</v>
      </c>
      <c r="Z1768" s="6">
        <v>3.5</v>
      </c>
      <c r="AA1768" s="6">
        <v>1.85</v>
      </c>
      <c r="AB1768" s="6">
        <v>0</v>
      </c>
      <c r="AC1768" s="7">
        <f>Table13[[#This Row],[gross]]-Table13[[#This Row],[budget]]</f>
        <v>-14666342</v>
      </c>
    </row>
    <row r="1769" spans="1:29" ht="12.75">
      <c r="A1769" s="6" t="s">
        <v>28</v>
      </c>
      <c r="B1769" s="6" t="s">
        <v>1246</v>
      </c>
      <c r="C1769" s="6">
        <v>233</v>
      </c>
      <c r="D1769" s="6">
        <v>95</v>
      </c>
      <c r="E1769" s="6">
        <v>96</v>
      </c>
      <c r="F1769" s="6">
        <v>8000</v>
      </c>
      <c r="G1769" s="6" t="s">
        <v>340</v>
      </c>
      <c r="H1769" s="6">
        <v>24000</v>
      </c>
      <c r="I1769" s="7">
        <v>148337537</v>
      </c>
      <c r="J1769" s="6" t="s">
        <v>1247</v>
      </c>
      <c r="K1769" s="6" t="s">
        <v>82</v>
      </c>
      <c r="L1769" s="6" t="s">
        <v>1248</v>
      </c>
      <c r="M1769" s="6">
        <v>172754</v>
      </c>
      <c r="N1769" s="6">
        <v>46120</v>
      </c>
      <c r="O1769" s="6" t="s">
        <v>1249</v>
      </c>
      <c r="P1769" s="6">
        <v>3</v>
      </c>
      <c r="Q1769" s="6" t="s">
        <v>1250</v>
      </c>
      <c r="R1769" s="6" t="s">
        <v>1251</v>
      </c>
      <c r="S1769" s="6">
        <v>187</v>
      </c>
      <c r="T1769" s="6" t="s">
        <v>37</v>
      </c>
      <c r="U1769" s="6" t="s">
        <v>38</v>
      </c>
      <c r="V1769" s="6" t="s">
        <v>95</v>
      </c>
      <c r="W1769" s="7">
        <v>130000000</v>
      </c>
      <c r="X1769" s="6">
        <v>2010</v>
      </c>
      <c r="Y1769" s="6">
        <v>11000</v>
      </c>
      <c r="Z1769" s="6">
        <v>7.3</v>
      </c>
      <c r="AA1769" s="6">
        <v>2.35</v>
      </c>
      <c r="AB1769" s="6">
        <v>13000</v>
      </c>
      <c r="AC1769" s="7">
        <f>Table13[[#This Row],[gross]]-Table13[[#This Row],[budget]]</f>
        <v>18337537</v>
      </c>
    </row>
    <row r="1770" spans="1:29" ht="12.75">
      <c r="A1770" s="6" t="s">
        <v>28</v>
      </c>
      <c r="B1770" s="6" t="s">
        <v>10464</v>
      </c>
      <c r="C1770" s="6">
        <v>18</v>
      </c>
      <c r="D1770" s="6">
        <v>104</v>
      </c>
      <c r="E1770" s="6">
        <v>53</v>
      </c>
      <c r="F1770" s="6">
        <v>576</v>
      </c>
      <c r="G1770" s="6" t="s">
        <v>1823</v>
      </c>
      <c r="H1770" s="6">
        <v>2000</v>
      </c>
      <c r="I1770" s="7">
        <v>5974653</v>
      </c>
      <c r="J1770" s="6" t="s">
        <v>262</v>
      </c>
      <c r="K1770" s="6" t="s">
        <v>3007</v>
      </c>
      <c r="L1770" s="6" t="s">
        <v>10465</v>
      </c>
      <c r="M1770" s="6">
        <v>2253</v>
      </c>
      <c r="N1770" s="6">
        <v>4221</v>
      </c>
      <c r="O1770" s="6" t="s">
        <v>3331</v>
      </c>
      <c r="P1770" s="6">
        <v>0</v>
      </c>
      <c r="Q1770" s="6" t="s">
        <v>10466</v>
      </c>
      <c r="R1770" s="6" t="s">
        <v>10467</v>
      </c>
      <c r="S1770" s="6">
        <v>111</v>
      </c>
      <c r="T1770" s="6" t="s">
        <v>37</v>
      </c>
      <c r="U1770" s="6" t="s">
        <v>38</v>
      </c>
      <c r="V1770" s="6" t="s">
        <v>39</v>
      </c>
      <c r="W1770" s="7">
        <v>22000000</v>
      </c>
      <c r="X1770" s="6">
        <v>2001</v>
      </c>
      <c r="Y1770" s="6">
        <v>595</v>
      </c>
      <c r="Z1770" s="6">
        <v>4.0999999999999996</v>
      </c>
      <c r="AA1770" s="6">
        <v>1.85</v>
      </c>
      <c r="AB1770" s="6">
        <v>158</v>
      </c>
      <c r="AC1770" s="7">
        <f>Table13[[#This Row],[gross]]-Table13[[#This Row],[budget]]</f>
        <v>-16025347</v>
      </c>
    </row>
    <row r="1771" spans="1:29" ht="12.75">
      <c r="A1771" s="6" t="s">
        <v>28</v>
      </c>
      <c r="B1771" s="6" t="s">
        <v>13347</v>
      </c>
      <c r="C1771" s="6">
        <v>439</v>
      </c>
      <c r="D1771" s="6">
        <v>130</v>
      </c>
      <c r="E1771" s="6">
        <v>3000</v>
      </c>
      <c r="F1771" s="6">
        <v>844</v>
      </c>
      <c r="G1771" s="6" t="s">
        <v>84</v>
      </c>
      <c r="H1771" s="6">
        <v>10000</v>
      </c>
      <c r="I1771" s="7">
        <v>3029870</v>
      </c>
      <c r="J1771" s="6" t="s">
        <v>1849</v>
      </c>
      <c r="K1771" s="6" t="s">
        <v>226</v>
      </c>
      <c r="L1771" s="6" t="s">
        <v>15576</v>
      </c>
      <c r="M1771" s="6">
        <v>128729</v>
      </c>
      <c r="N1771" s="6">
        <v>15835</v>
      </c>
      <c r="O1771" s="6" t="s">
        <v>3518</v>
      </c>
      <c r="P1771" s="6">
        <v>1</v>
      </c>
      <c r="Q1771" s="6" t="s">
        <v>15577</v>
      </c>
      <c r="R1771" s="6" t="s">
        <v>15578</v>
      </c>
      <c r="S1771" s="6">
        <v>551</v>
      </c>
      <c r="T1771" s="6" t="s">
        <v>37</v>
      </c>
      <c r="U1771" s="6" t="s">
        <v>7711</v>
      </c>
      <c r="V1771" s="6" t="s">
        <v>585</v>
      </c>
      <c r="W1771" s="7">
        <v>7400000</v>
      </c>
      <c r="X1771" s="6">
        <v>2011</v>
      </c>
      <c r="Y1771" s="6">
        <v>4000</v>
      </c>
      <c r="Z1771" s="6">
        <v>7.1</v>
      </c>
      <c r="AA1771" s="6">
        <v>2.35</v>
      </c>
      <c r="AB1771" s="6">
        <v>50000</v>
      </c>
      <c r="AC1771" s="7">
        <f>Table13[[#This Row],[gross]]-Table13[[#This Row],[budget]]</f>
        <v>-4370130</v>
      </c>
    </row>
    <row r="1772" spans="1:29" ht="12.75">
      <c r="A1772" s="6" t="s">
        <v>747</v>
      </c>
      <c r="B1772" s="6" t="s">
        <v>57</v>
      </c>
      <c r="C1772" s="6">
        <v>274</v>
      </c>
      <c r="D1772" s="6">
        <v>113</v>
      </c>
      <c r="E1772" s="6">
        <v>22000</v>
      </c>
      <c r="F1772" s="6">
        <v>379</v>
      </c>
      <c r="G1772" s="6" t="s">
        <v>5043</v>
      </c>
      <c r="H1772" s="6">
        <v>716</v>
      </c>
      <c r="I1772" s="7">
        <v>25530884</v>
      </c>
      <c r="J1772" s="6" t="s">
        <v>852</v>
      </c>
      <c r="K1772" s="6" t="s">
        <v>729</v>
      </c>
      <c r="L1772" s="6" t="s">
        <v>17609</v>
      </c>
      <c r="M1772" s="6">
        <v>845580</v>
      </c>
      <c r="N1772" s="6">
        <v>1997</v>
      </c>
      <c r="O1772" s="6" t="s">
        <v>17610</v>
      </c>
      <c r="P1772" s="6">
        <v>0</v>
      </c>
      <c r="Q1772" s="6" t="s">
        <v>17611</v>
      </c>
      <c r="R1772" s="6" t="s">
        <v>17612</v>
      </c>
      <c r="S1772" s="6">
        <v>2067</v>
      </c>
      <c r="T1772" s="6" t="s">
        <v>37</v>
      </c>
      <c r="U1772" s="6" t="s">
        <v>38</v>
      </c>
      <c r="V1772" s="6" t="s">
        <v>585</v>
      </c>
      <c r="W1772" s="7">
        <v>9000000</v>
      </c>
      <c r="X1772" s="6">
        <v>2000</v>
      </c>
      <c r="Y1772" s="6">
        <v>651</v>
      </c>
      <c r="Z1772" s="6">
        <v>8.5</v>
      </c>
      <c r="AA1772" s="6">
        <v>2.35</v>
      </c>
      <c r="AB1772" s="6">
        <v>40000</v>
      </c>
      <c r="AC1772" s="7">
        <f>Table13[[#This Row],[gross]]-Table13[[#This Row],[budget]]</f>
        <v>16530884</v>
      </c>
    </row>
    <row r="1773" spans="1:29" ht="12.75">
      <c r="A1773" s="6" t="s">
        <v>28</v>
      </c>
      <c r="B1773" s="6" t="s">
        <v>157</v>
      </c>
      <c r="C1773" s="6">
        <v>229</v>
      </c>
      <c r="D1773" s="6">
        <v>145</v>
      </c>
      <c r="E1773" s="6">
        <v>252</v>
      </c>
      <c r="F1773" s="6">
        <v>210</v>
      </c>
      <c r="G1773" s="6" t="s">
        <v>752</v>
      </c>
      <c r="H1773" s="6">
        <v>879</v>
      </c>
      <c r="I1773" s="7">
        <v>57010853</v>
      </c>
      <c r="J1773" s="6" t="s">
        <v>214</v>
      </c>
      <c r="K1773" s="6" t="s">
        <v>2412</v>
      </c>
      <c r="L1773" s="6" t="s">
        <v>2413</v>
      </c>
      <c r="M1773" s="6">
        <v>119286</v>
      </c>
      <c r="N1773" s="6">
        <v>2380</v>
      </c>
      <c r="O1773" s="6" t="s">
        <v>2414</v>
      </c>
      <c r="P1773" s="6">
        <v>1</v>
      </c>
      <c r="Q1773" s="6" t="s">
        <v>2415</v>
      </c>
      <c r="R1773" s="6" t="s">
        <v>2416</v>
      </c>
      <c r="S1773" s="6">
        <v>548</v>
      </c>
      <c r="T1773" s="6" t="s">
        <v>37</v>
      </c>
      <c r="U1773" s="6" t="s">
        <v>38</v>
      </c>
      <c r="V1773" s="6" t="s">
        <v>39</v>
      </c>
      <c r="W1773" s="7">
        <v>85000000</v>
      </c>
      <c r="X1773" s="6">
        <v>2005</v>
      </c>
      <c r="Y1773" s="6">
        <v>691</v>
      </c>
      <c r="Z1773" s="6">
        <v>7.3</v>
      </c>
      <c r="AA1773" s="6">
        <v>2.35</v>
      </c>
      <c r="AB1773" s="6">
        <v>0</v>
      </c>
      <c r="AC1773" s="7">
        <f>Table13[[#This Row],[gross]]-Table13[[#This Row],[budget]]</f>
        <v>-27989147</v>
      </c>
    </row>
    <row r="1774" spans="1:29" ht="12.75">
      <c r="A1774" s="6" t="s">
        <v>28</v>
      </c>
      <c r="B1774" s="6" t="s">
        <v>5367</v>
      </c>
      <c r="C1774" s="6">
        <v>40</v>
      </c>
      <c r="D1774" s="6">
        <v>99</v>
      </c>
      <c r="E1774" s="6">
        <v>0</v>
      </c>
      <c r="F1774" s="6">
        <v>402</v>
      </c>
      <c r="G1774" s="6" t="s">
        <v>2788</v>
      </c>
      <c r="H1774" s="6">
        <v>782</v>
      </c>
      <c r="I1774" s="7">
        <v>14358033</v>
      </c>
      <c r="J1774" s="6" t="s">
        <v>6757</v>
      </c>
      <c r="K1774" s="6" t="s">
        <v>6758</v>
      </c>
      <c r="L1774" s="6" t="s">
        <v>6759</v>
      </c>
      <c r="M1774" s="6">
        <v>17365</v>
      </c>
      <c r="N1774" s="6">
        <v>2125</v>
      </c>
      <c r="O1774" s="6" t="s">
        <v>6760</v>
      </c>
      <c r="P1774" s="6">
        <v>2</v>
      </c>
      <c r="Q1774" s="6" t="s">
        <v>6761</v>
      </c>
      <c r="R1774" s="6" t="s">
        <v>6762</v>
      </c>
      <c r="S1774" s="6">
        <v>66</v>
      </c>
      <c r="T1774" s="6" t="s">
        <v>37</v>
      </c>
      <c r="U1774" s="6" t="s">
        <v>38</v>
      </c>
      <c r="V1774" s="6" t="s">
        <v>39</v>
      </c>
      <c r="W1774" s="7">
        <v>40000000</v>
      </c>
      <c r="X1774" s="6">
        <v>1992</v>
      </c>
      <c r="Y1774" s="6">
        <v>658</v>
      </c>
      <c r="Z1774" s="6">
        <v>5.9</v>
      </c>
      <c r="AA1774" s="6">
        <v>2.35</v>
      </c>
      <c r="AB1774" s="6">
        <v>630</v>
      </c>
      <c r="AC1774" s="7">
        <f>Table13[[#This Row],[gross]]-Table13[[#This Row],[budget]]</f>
        <v>-25641967</v>
      </c>
    </row>
    <row r="1775" spans="1:29" ht="12.75">
      <c r="A1775" s="6" t="s">
        <v>28</v>
      </c>
      <c r="B1775" s="6" t="s">
        <v>163</v>
      </c>
      <c r="C1775" s="6">
        <v>451</v>
      </c>
      <c r="D1775" s="6">
        <v>106</v>
      </c>
      <c r="E1775" s="6">
        <v>188</v>
      </c>
      <c r="F1775" s="6">
        <v>718</v>
      </c>
      <c r="G1775" s="6" t="s">
        <v>164</v>
      </c>
      <c r="H1775" s="6">
        <v>10000</v>
      </c>
      <c r="I1775" s="7">
        <v>179020854</v>
      </c>
      <c r="J1775" s="6" t="s">
        <v>165</v>
      </c>
      <c r="K1775" s="6" t="s">
        <v>166</v>
      </c>
      <c r="L1775" s="6" t="s">
        <v>167</v>
      </c>
      <c r="M1775" s="6">
        <v>268154</v>
      </c>
      <c r="N1775" s="6">
        <v>12572</v>
      </c>
      <c r="O1775" s="6" t="s">
        <v>168</v>
      </c>
      <c r="P1775" s="6">
        <v>1</v>
      </c>
      <c r="Q1775" s="6" t="s">
        <v>169</v>
      </c>
      <c r="R1775" s="6" t="s">
        <v>170</v>
      </c>
      <c r="S1775" s="6">
        <v>341</v>
      </c>
      <c r="T1775" s="6" t="s">
        <v>37</v>
      </c>
      <c r="U1775" s="6" t="s">
        <v>38</v>
      </c>
      <c r="V1775" s="6" t="s">
        <v>39</v>
      </c>
      <c r="W1775" s="7">
        <v>225000000</v>
      </c>
      <c r="X1775" s="6">
        <v>2012</v>
      </c>
      <c r="Y1775" s="6">
        <v>816</v>
      </c>
      <c r="Z1775" s="6">
        <v>6.8</v>
      </c>
      <c r="AA1775" s="6">
        <v>1.85</v>
      </c>
      <c r="AB1775" s="6">
        <v>40000</v>
      </c>
      <c r="AC1775" s="7">
        <f>Table13[[#This Row],[gross]]-Table13[[#This Row],[budget]]</f>
        <v>-45979146</v>
      </c>
    </row>
    <row r="1776" spans="1:29" ht="12.75">
      <c r="A1776" s="6" t="s">
        <v>28</v>
      </c>
      <c r="B1776" s="6" t="s">
        <v>163</v>
      </c>
      <c r="C1776" s="6">
        <v>208</v>
      </c>
      <c r="D1776" s="6">
        <v>88</v>
      </c>
      <c r="E1776" s="6">
        <v>188</v>
      </c>
      <c r="F1776" s="6">
        <v>826</v>
      </c>
      <c r="G1776" s="6" t="s">
        <v>982</v>
      </c>
      <c r="H1776" s="6">
        <v>10000</v>
      </c>
      <c r="I1776" s="7">
        <v>190418803</v>
      </c>
      <c r="J1776" s="6" t="s">
        <v>983</v>
      </c>
      <c r="K1776" s="6" t="s">
        <v>166</v>
      </c>
      <c r="L1776" s="6" t="s">
        <v>984</v>
      </c>
      <c r="M1776" s="6">
        <v>270207</v>
      </c>
      <c r="N1776" s="6">
        <v>14823</v>
      </c>
      <c r="O1776" s="6" t="s">
        <v>904</v>
      </c>
      <c r="P1776" s="6">
        <v>2</v>
      </c>
      <c r="Q1776" s="6" t="s">
        <v>985</v>
      </c>
      <c r="R1776" s="6" t="s">
        <v>986</v>
      </c>
      <c r="S1776" s="6">
        <v>606</v>
      </c>
      <c r="T1776" s="6" t="s">
        <v>37</v>
      </c>
      <c r="U1776" s="6" t="s">
        <v>38</v>
      </c>
      <c r="V1776" s="6" t="s">
        <v>39</v>
      </c>
      <c r="W1776" s="7">
        <v>140000000</v>
      </c>
      <c r="X1776" s="6">
        <v>2002</v>
      </c>
      <c r="Y1776" s="6">
        <v>3000</v>
      </c>
      <c r="Z1776" s="6">
        <v>6.1</v>
      </c>
      <c r="AA1776" s="6">
        <v>1.85</v>
      </c>
      <c r="AB1776" s="6">
        <v>2000</v>
      </c>
      <c r="AC1776" s="7">
        <f>Table13[[#This Row],[gross]]-Table13[[#This Row],[budget]]</f>
        <v>50418803</v>
      </c>
    </row>
    <row r="1777" spans="1:29" ht="12.75">
      <c r="A1777" s="6" t="s">
        <v>28</v>
      </c>
      <c r="B1777" s="6" t="s">
        <v>163</v>
      </c>
      <c r="C1777" s="6">
        <v>175</v>
      </c>
      <c r="D1777" s="6">
        <v>98</v>
      </c>
      <c r="E1777" s="6">
        <v>188</v>
      </c>
      <c r="F1777" s="6">
        <v>602</v>
      </c>
      <c r="G1777" s="6" t="s">
        <v>904</v>
      </c>
      <c r="H1777" s="6">
        <v>10000</v>
      </c>
      <c r="I1777" s="7">
        <v>250147615</v>
      </c>
      <c r="J1777" s="6" t="s">
        <v>2075</v>
      </c>
      <c r="K1777" s="6" t="s">
        <v>166</v>
      </c>
      <c r="L1777" s="6" t="s">
        <v>2076</v>
      </c>
      <c r="M1777" s="6">
        <v>403014</v>
      </c>
      <c r="N1777" s="6">
        <v>12998</v>
      </c>
      <c r="O1777" s="6" t="s">
        <v>2077</v>
      </c>
      <c r="P1777" s="6">
        <v>0</v>
      </c>
      <c r="Q1777" s="6" t="s">
        <v>2078</v>
      </c>
      <c r="R1777" s="6" t="s">
        <v>2079</v>
      </c>
      <c r="S1777" s="6">
        <v>289</v>
      </c>
      <c r="T1777" s="6" t="s">
        <v>37</v>
      </c>
      <c r="U1777" s="6" t="s">
        <v>38</v>
      </c>
      <c r="V1777" s="6" t="s">
        <v>39</v>
      </c>
      <c r="W1777" s="7">
        <v>90000000</v>
      </c>
      <c r="X1777" s="6">
        <v>1997</v>
      </c>
      <c r="Y1777" s="6">
        <v>826</v>
      </c>
      <c r="Z1777" s="6">
        <v>7.3</v>
      </c>
      <c r="AA1777" s="6">
        <v>1.85</v>
      </c>
      <c r="AB1777" s="6">
        <v>0</v>
      </c>
      <c r="AC1777" s="7">
        <f>Table13[[#This Row],[gross]]-Table13[[#This Row],[budget]]</f>
        <v>160147615</v>
      </c>
    </row>
    <row r="1778" spans="1:29" ht="12.75">
      <c r="A1778" s="6" t="s">
        <v>28</v>
      </c>
      <c r="B1778" s="6" t="s">
        <v>7785</v>
      </c>
      <c r="C1778" s="6">
        <v>98</v>
      </c>
      <c r="D1778" s="6">
        <v>129</v>
      </c>
      <c r="E1778" s="6">
        <v>88</v>
      </c>
      <c r="F1778" s="6">
        <v>975</v>
      </c>
      <c r="G1778" s="6" t="s">
        <v>776</v>
      </c>
      <c r="H1778" s="6">
        <v>22000</v>
      </c>
      <c r="I1778" s="7">
        <v>48814909</v>
      </c>
      <c r="J1778" s="6" t="s">
        <v>1544</v>
      </c>
      <c r="K1778" s="6" t="s">
        <v>1746</v>
      </c>
      <c r="L1778" s="6" t="s">
        <v>7923</v>
      </c>
      <c r="M1778" s="6">
        <v>89424</v>
      </c>
      <c r="N1778" s="6">
        <v>36069</v>
      </c>
      <c r="O1778" s="6" t="s">
        <v>2523</v>
      </c>
      <c r="P1778" s="6">
        <v>0</v>
      </c>
      <c r="Q1778" s="6" t="s">
        <v>7924</v>
      </c>
      <c r="R1778" s="6" t="s">
        <v>7925</v>
      </c>
      <c r="S1778" s="6">
        <v>224</v>
      </c>
      <c r="T1778" s="6" t="s">
        <v>37</v>
      </c>
      <c r="U1778" s="6" t="s">
        <v>38</v>
      </c>
      <c r="V1778" s="6" t="s">
        <v>585</v>
      </c>
      <c r="W1778" s="7">
        <v>32000000</v>
      </c>
      <c r="X1778" s="6">
        <v>2000</v>
      </c>
      <c r="Y1778" s="6">
        <v>9000</v>
      </c>
      <c r="Z1778" s="6">
        <v>7.2</v>
      </c>
      <c r="AA1778" s="6">
        <v>2.35</v>
      </c>
      <c r="AB1778" s="6">
        <v>0</v>
      </c>
      <c r="AC1778" s="7">
        <f>Table13[[#This Row],[gross]]-Table13[[#This Row],[budget]]</f>
        <v>16814909</v>
      </c>
    </row>
    <row r="1779" spans="1:29" ht="12.75">
      <c r="A1779" s="6" t="s">
        <v>28</v>
      </c>
      <c r="B1779" s="6" t="s">
        <v>8640</v>
      </c>
      <c r="C1779" s="6">
        <v>9</v>
      </c>
      <c r="D1779" s="6">
        <v>102</v>
      </c>
      <c r="E1779" s="6">
        <v>329</v>
      </c>
      <c r="F1779" s="6">
        <v>280</v>
      </c>
      <c r="G1779" s="6" t="s">
        <v>8640</v>
      </c>
      <c r="H1779" s="6">
        <v>611</v>
      </c>
      <c r="I1779" s="7">
        <v>4239767</v>
      </c>
      <c r="J1779" s="6" t="s">
        <v>4479</v>
      </c>
      <c r="K1779" s="6" t="s">
        <v>16359</v>
      </c>
      <c r="L1779" s="6" t="s">
        <v>16360</v>
      </c>
      <c r="M1779" s="6">
        <v>3709</v>
      </c>
      <c r="N1779" s="6">
        <v>1834</v>
      </c>
      <c r="O1779" s="6" t="s">
        <v>7018</v>
      </c>
      <c r="P1779" s="6">
        <v>3</v>
      </c>
      <c r="Q1779" s="6" t="s">
        <v>16361</v>
      </c>
      <c r="R1779" s="6" t="s">
        <v>16362</v>
      </c>
      <c r="S1779" s="6">
        <v>83</v>
      </c>
      <c r="T1779" s="6" t="s">
        <v>37</v>
      </c>
      <c r="U1779" s="6" t="s">
        <v>268</v>
      </c>
      <c r="V1779" s="6" t="s">
        <v>585</v>
      </c>
      <c r="W1779" s="7">
        <v>7500000</v>
      </c>
      <c r="X1779" s="6">
        <v>2002</v>
      </c>
      <c r="Y1779" s="6">
        <v>329</v>
      </c>
      <c r="Z1779" s="6">
        <v>6</v>
      </c>
      <c r="AA1779" s="6">
        <v>1.85</v>
      </c>
      <c r="AB1779" s="6">
        <v>0</v>
      </c>
      <c r="AC1779" s="7">
        <f>Table13[[#This Row],[gross]]-Table13[[#This Row],[budget]]</f>
        <v>-3260233</v>
      </c>
    </row>
    <row r="1780" spans="1:29" ht="12.75">
      <c r="A1780" s="6" t="s">
        <v>28</v>
      </c>
      <c r="B1780" s="6" t="s">
        <v>2652</v>
      </c>
      <c r="C1780" s="6">
        <v>28</v>
      </c>
      <c r="D1780" s="6">
        <v>97</v>
      </c>
      <c r="E1780" s="6">
        <v>117</v>
      </c>
      <c r="F1780" s="6">
        <v>556</v>
      </c>
      <c r="G1780" s="6" t="s">
        <v>2862</v>
      </c>
      <c r="H1780" s="6">
        <v>851</v>
      </c>
      <c r="I1780" s="7">
        <v>27900000</v>
      </c>
      <c r="J1780" s="6" t="s">
        <v>2125</v>
      </c>
      <c r="K1780" s="6" t="s">
        <v>802</v>
      </c>
      <c r="L1780" s="6" t="s">
        <v>18882</v>
      </c>
      <c r="M1780" s="6">
        <v>39508</v>
      </c>
      <c r="N1780" s="6">
        <v>3036</v>
      </c>
      <c r="O1780" s="6" t="s">
        <v>13082</v>
      </c>
      <c r="P1780" s="6">
        <v>2</v>
      </c>
      <c r="Q1780" s="6" t="s">
        <v>18883</v>
      </c>
      <c r="R1780" s="6" t="s">
        <v>18884</v>
      </c>
      <c r="S1780" s="6">
        <v>96</v>
      </c>
      <c r="T1780" s="6" t="s">
        <v>37</v>
      </c>
      <c r="U1780" s="6" t="s">
        <v>38</v>
      </c>
      <c r="V1780" s="6" t="s">
        <v>585</v>
      </c>
      <c r="W1780" s="7">
        <v>3500000</v>
      </c>
      <c r="X1780" s="6">
        <v>1993</v>
      </c>
      <c r="Y1780" s="6">
        <v>582</v>
      </c>
      <c r="Z1780" s="6">
        <v>7.5</v>
      </c>
      <c r="AA1780" s="6">
        <v>1.85</v>
      </c>
      <c r="AB1780" s="6">
        <v>0</v>
      </c>
      <c r="AC1780" s="7">
        <f>Table13[[#This Row],[gross]]-Table13[[#This Row],[budget]]</f>
        <v>24400000</v>
      </c>
    </row>
    <row r="1781" spans="1:29" ht="12.75">
      <c r="A1781" s="6" t="s">
        <v>28</v>
      </c>
      <c r="B1781" s="6" t="s">
        <v>4291</v>
      </c>
      <c r="C1781" s="6">
        <v>79</v>
      </c>
      <c r="D1781" s="6">
        <v>111</v>
      </c>
      <c r="E1781" s="6">
        <v>17</v>
      </c>
      <c r="F1781" s="6">
        <v>652</v>
      </c>
      <c r="G1781" s="6" t="s">
        <v>3652</v>
      </c>
      <c r="H1781" s="6">
        <v>13000</v>
      </c>
      <c r="I1781" s="7">
        <v>32940507</v>
      </c>
      <c r="J1781" s="6" t="s">
        <v>464</v>
      </c>
      <c r="K1781" s="6" t="s">
        <v>977</v>
      </c>
      <c r="L1781" s="6" t="s">
        <v>4292</v>
      </c>
      <c r="M1781" s="6">
        <v>54314</v>
      </c>
      <c r="N1781" s="6">
        <v>16536</v>
      </c>
      <c r="O1781" s="6" t="s">
        <v>4293</v>
      </c>
      <c r="P1781" s="6">
        <v>1</v>
      </c>
      <c r="Q1781" s="6" t="s">
        <v>4294</v>
      </c>
      <c r="R1781" s="6" t="s">
        <v>4295</v>
      </c>
      <c r="S1781" s="6">
        <v>127</v>
      </c>
      <c r="T1781" s="6" t="s">
        <v>37</v>
      </c>
      <c r="U1781" s="6" t="s">
        <v>38</v>
      </c>
      <c r="V1781" s="6" t="s">
        <v>585</v>
      </c>
      <c r="W1781" s="7">
        <v>60000000</v>
      </c>
      <c r="X1781" s="6">
        <v>1998</v>
      </c>
      <c r="Y1781" s="6">
        <v>968</v>
      </c>
      <c r="Z1781" s="6">
        <v>6.1</v>
      </c>
      <c r="AA1781" s="6">
        <v>2.35</v>
      </c>
      <c r="AB1781" s="6">
        <v>0</v>
      </c>
      <c r="AC1781" s="7">
        <f>Table13[[#This Row],[gross]]-Table13[[#This Row],[budget]]</f>
        <v>-27059493</v>
      </c>
    </row>
    <row r="1782" spans="1:29" ht="12.75">
      <c r="A1782" s="6" t="s">
        <v>28</v>
      </c>
      <c r="B1782" s="6" t="s">
        <v>20031</v>
      </c>
      <c r="C1782" s="6">
        <v>15</v>
      </c>
      <c r="D1782" s="6">
        <v>106</v>
      </c>
      <c r="E1782" s="6">
        <v>16</v>
      </c>
      <c r="F1782" s="6">
        <v>254</v>
      </c>
      <c r="G1782" s="6" t="s">
        <v>22405</v>
      </c>
      <c r="H1782" s="6">
        <v>602</v>
      </c>
      <c r="I1782" s="7">
        <v>171988</v>
      </c>
      <c r="J1782" s="6" t="s">
        <v>15140</v>
      </c>
      <c r="K1782" s="6" t="s">
        <v>1321</v>
      </c>
      <c r="L1782" s="6" t="s">
        <v>22406</v>
      </c>
      <c r="M1782" s="6">
        <v>448</v>
      </c>
      <c r="N1782" s="6">
        <v>1281</v>
      </c>
      <c r="O1782" s="6" t="s">
        <v>22407</v>
      </c>
      <c r="P1782" s="6">
        <v>1</v>
      </c>
      <c r="Q1782" s="6" t="s">
        <v>22408</v>
      </c>
      <c r="R1782" s="6" t="s">
        <v>22409</v>
      </c>
      <c r="S1782" s="6">
        <v>16</v>
      </c>
      <c r="T1782" s="6" t="s">
        <v>37</v>
      </c>
      <c r="U1782" s="6" t="s">
        <v>38</v>
      </c>
      <c r="V1782" s="6" t="s">
        <v>39</v>
      </c>
      <c r="W1782" s="7">
        <v>600000</v>
      </c>
      <c r="X1782" s="6">
        <v>2000</v>
      </c>
      <c r="Y1782" s="6">
        <v>266</v>
      </c>
      <c r="Z1782" s="6">
        <v>5.6</v>
      </c>
      <c r="AA1782" s="6">
        <v>1.85</v>
      </c>
      <c r="AB1782" s="6">
        <v>12</v>
      </c>
      <c r="AC1782" s="7">
        <f>Table13[[#This Row],[gross]]-Table13[[#This Row],[budget]]</f>
        <v>-428012</v>
      </c>
    </row>
    <row r="1783" spans="1:29" ht="12.75">
      <c r="A1783" s="6" t="s">
        <v>28</v>
      </c>
      <c r="B1783" s="6" t="s">
        <v>7015</v>
      </c>
      <c r="C1783" s="6">
        <v>85</v>
      </c>
      <c r="D1783" s="6">
        <v>131</v>
      </c>
      <c r="E1783" s="6">
        <v>43</v>
      </c>
      <c r="F1783" s="6">
        <v>362</v>
      </c>
      <c r="G1783" s="6" t="s">
        <v>8269</v>
      </c>
      <c r="H1783" s="6">
        <v>18000</v>
      </c>
      <c r="I1783" s="7">
        <v>52799004</v>
      </c>
      <c r="J1783" s="6" t="s">
        <v>214</v>
      </c>
      <c r="K1783" s="6" t="s">
        <v>438</v>
      </c>
      <c r="L1783" s="6" t="s">
        <v>8270</v>
      </c>
      <c r="M1783" s="6">
        <v>28942</v>
      </c>
      <c r="N1783" s="6">
        <v>19815</v>
      </c>
      <c r="O1783" s="6" t="s">
        <v>8271</v>
      </c>
      <c r="P1783" s="6">
        <v>0</v>
      </c>
      <c r="Q1783" s="6" t="s">
        <v>8272</v>
      </c>
      <c r="R1783" s="6" t="s">
        <v>8273</v>
      </c>
      <c r="S1783" s="6">
        <v>223</v>
      </c>
      <c r="T1783" s="6" t="s">
        <v>37</v>
      </c>
      <c r="U1783" s="6" t="s">
        <v>38</v>
      </c>
      <c r="V1783" s="6" t="s">
        <v>39</v>
      </c>
      <c r="W1783" s="7">
        <v>55000000</v>
      </c>
      <c r="X1783" s="6">
        <v>1999</v>
      </c>
      <c r="Y1783" s="6">
        <v>652</v>
      </c>
      <c r="Z1783" s="6">
        <v>6.1</v>
      </c>
      <c r="AA1783" s="6">
        <v>2.35</v>
      </c>
      <c r="AB1783" s="6">
        <v>0</v>
      </c>
      <c r="AC1783" s="7">
        <f>Table13[[#This Row],[gross]]-Table13[[#This Row],[budget]]</f>
        <v>-2200996</v>
      </c>
    </row>
    <row r="1784" spans="1:29" ht="12.75">
      <c r="A1784" s="6" t="s">
        <v>747</v>
      </c>
      <c r="B1784" s="6" t="s">
        <v>13209</v>
      </c>
      <c r="C1784" s="6">
        <v>260</v>
      </c>
      <c r="D1784" s="6">
        <v>145</v>
      </c>
      <c r="E1784" s="6">
        <v>756</v>
      </c>
      <c r="F1784" s="6">
        <v>18</v>
      </c>
      <c r="G1784" s="6" t="s">
        <v>13210</v>
      </c>
      <c r="H1784" s="6">
        <v>136</v>
      </c>
      <c r="I1784" s="7">
        <v>26435</v>
      </c>
      <c r="J1784" s="6" t="s">
        <v>1849</v>
      </c>
      <c r="K1784" s="6" t="s">
        <v>13211</v>
      </c>
      <c r="L1784" s="6" t="s">
        <v>13212</v>
      </c>
      <c r="M1784" s="6">
        <v>111841</v>
      </c>
      <c r="N1784" s="6">
        <v>203</v>
      </c>
      <c r="O1784" s="6" t="s">
        <v>13213</v>
      </c>
      <c r="P1784" s="6">
        <v>1</v>
      </c>
      <c r="Q1784" s="6" t="s">
        <v>13214</v>
      </c>
      <c r="R1784" s="6" t="s">
        <v>13215</v>
      </c>
      <c r="S1784" s="6">
        <v>413</v>
      </c>
      <c r="T1784" s="6" t="s">
        <v>8731</v>
      </c>
      <c r="U1784" s="6" t="s">
        <v>767</v>
      </c>
      <c r="V1784" s="6" t="s">
        <v>4830</v>
      </c>
      <c r="W1784" s="7">
        <v>6000000</v>
      </c>
      <c r="X1784" s="6">
        <v>1927</v>
      </c>
      <c r="Y1784" s="6">
        <v>23</v>
      </c>
      <c r="Z1784" s="6">
        <v>8.3000000000000007</v>
      </c>
      <c r="AA1784" s="6">
        <v>1.33</v>
      </c>
      <c r="AB1784" s="6">
        <v>12000</v>
      </c>
      <c r="AC1784" s="7">
        <f>Table13[[#This Row],[gross]]-Table13[[#This Row],[budget]]</f>
        <v>-5973565</v>
      </c>
    </row>
    <row r="1785" spans="1:29" ht="12.75">
      <c r="A1785" s="6" t="s">
        <v>28</v>
      </c>
      <c r="B1785" s="6" t="s">
        <v>19470</v>
      </c>
      <c r="C1785" s="6">
        <v>71</v>
      </c>
      <c r="D1785" s="6">
        <v>98</v>
      </c>
      <c r="E1785" s="6">
        <v>89</v>
      </c>
      <c r="F1785" s="6">
        <v>3</v>
      </c>
      <c r="G1785" s="6" t="s">
        <v>22811</v>
      </c>
      <c r="H1785" s="6">
        <v>88</v>
      </c>
      <c r="I1785" s="7">
        <v>2938208</v>
      </c>
      <c r="J1785" s="6" t="s">
        <v>1415</v>
      </c>
      <c r="K1785" s="6" t="s">
        <v>22812</v>
      </c>
      <c r="L1785" s="6" t="s">
        <v>22813</v>
      </c>
      <c r="M1785" s="6">
        <v>7143</v>
      </c>
      <c r="N1785" s="6">
        <v>173</v>
      </c>
      <c r="O1785" s="6" t="s">
        <v>22814</v>
      </c>
      <c r="P1785" s="6">
        <v>1</v>
      </c>
      <c r="Q1785" s="6" t="s">
        <v>22815</v>
      </c>
      <c r="R1785" s="6" t="s">
        <v>22816</v>
      </c>
      <c r="S1785" s="6">
        <v>52</v>
      </c>
      <c r="T1785" s="6" t="s">
        <v>37</v>
      </c>
      <c r="U1785" s="6" t="s">
        <v>38</v>
      </c>
      <c r="V1785" s="6" t="s">
        <v>39</v>
      </c>
      <c r="W1785" s="7">
        <v>225000</v>
      </c>
      <c r="X1785" s="6">
        <v>1990</v>
      </c>
      <c r="Y1785" s="6">
        <v>74</v>
      </c>
      <c r="Z1785" s="6">
        <v>7.5</v>
      </c>
      <c r="AA1785" s="6">
        <v>1.66</v>
      </c>
      <c r="AB1785" s="6">
        <v>865</v>
      </c>
      <c r="AC1785" s="7">
        <f>Table13[[#This Row],[gross]]-Table13[[#This Row],[budget]]</f>
        <v>2713208</v>
      </c>
    </row>
    <row r="1786" spans="1:29" ht="12.75">
      <c r="A1786" s="6" t="s">
        <v>28</v>
      </c>
      <c r="B1786" s="6" t="s">
        <v>20085</v>
      </c>
      <c r="C1786" s="6">
        <v>4</v>
      </c>
      <c r="D1786" s="6">
        <v>125</v>
      </c>
      <c r="E1786" s="6">
        <v>7</v>
      </c>
      <c r="F1786" s="6">
        <v>17</v>
      </c>
      <c r="G1786" s="6" t="s">
        <v>20086</v>
      </c>
      <c r="H1786" s="6">
        <v>128</v>
      </c>
      <c r="I1786" s="7">
        <v>3330</v>
      </c>
      <c r="J1786" s="6" t="s">
        <v>1935</v>
      </c>
      <c r="K1786" s="6" t="s">
        <v>20087</v>
      </c>
      <c r="L1786" s="6" t="s">
        <v>20088</v>
      </c>
      <c r="M1786" s="6">
        <v>22</v>
      </c>
      <c r="N1786" s="6">
        <v>214</v>
      </c>
      <c r="O1786" s="6" t="s">
        <v>20089</v>
      </c>
      <c r="P1786" s="6">
        <v>0</v>
      </c>
      <c r="R1786" s="6" t="s">
        <v>20090</v>
      </c>
      <c r="S1786" s="6">
        <v>1</v>
      </c>
      <c r="T1786" s="6" t="s">
        <v>37</v>
      </c>
      <c r="U1786" s="6" t="s">
        <v>38</v>
      </c>
      <c r="V1786" s="6" t="s">
        <v>585</v>
      </c>
      <c r="W1786" s="7">
        <v>2100000</v>
      </c>
      <c r="X1786" s="6">
        <v>2015</v>
      </c>
      <c r="Y1786" s="6">
        <v>22</v>
      </c>
      <c r="Z1786" s="6">
        <v>7.2</v>
      </c>
      <c r="AA1786" s="6">
        <v>2.35</v>
      </c>
      <c r="AB1786" s="6">
        <v>305</v>
      </c>
      <c r="AC1786" s="7">
        <f>Table13[[#This Row],[gross]]-Table13[[#This Row],[budget]]</f>
        <v>-2096670</v>
      </c>
    </row>
    <row r="1787" spans="1:29" ht="12.75">
      <c r="A1787" s="6" t="s">
        <v>28</v>
      </c>
      <c r="B1787" s="6" t="s">
        <v>1318</v>
      </c>
      <c r="C1787" s="6">
        <v>299</v>
      </c>
      <c r="D1787" s="6">
        <v>119</v>
      </c>
      <c r="E1787" s="6">
        <v>209</v>
      </c>
      <c r="F1787" s="6">
        <v>521</v>
      </c>
      <c r="G1787" s="6" t="s">
        <v>4236</v>
      </c>
      <c r="H1787" s="6">
        <v>1000</v>
      </c>
      <c r="I1787" s="7">
        <v>49024969</v>
      </c>
      <c r="J1787" s="6" t="s">
        <v>2142</v>
      </c>
      <c r="K1787" s="6" t="s">
        <v>138</v>
      </c>
      <c r="L1787" s="6" t="s">
        <v>10531</v>
      </c>
      <c r="M1787" s="6">
        <v>133367</v>
      </c>
      <c r="N1787" s="6">
        <v>3284</v>
      </c>
      <c r="O1787" s="6" t="s">
        <v>2213</v>
      </c>
      <c r="P1787" s="6">
        <v>0</v>
      </c>
      <c r="Q1787" s="6" t="s">
        <v>10532</v>
      </c>
      <c r="R1787" s="6" t="s">
        <v>10533</v>
      </c>
      <c r="S1787" s="6">
        <v>363</v>
      </c>
      <c r="T1787" s="6" t="s">
        <v>37</v>
      </c>
      <c r="U1787" s="6" t="s">
        <v>38</v>
      </c>
      <c r="V1787" s="6" t="s">
        <v>585</v>
      </c>
      <c r="W1787" s="7">
        <v>25000000</v>
      </c>
      <c r="X1787" s="6">
        <v>2007</v>
      </c>
      <c r="Y1787" s="6">
        <v>896</v>
      </c>
      <c r="Z1787" s="6">
        <v>7.3</v>
      </c>
      <c r="AA1787" s="6">
        <v>2.35</v>
      </c>
      <c r="AB1787" s="6">
        <v>0</v>
      </c>
      <c r="AC1787" s="7">
        <f>Table13[[#This Row],[gross]]-Table13[[#This Row],[budget]]</f>
        <v>24024969</v>
      </c>
    </row>
    <row r="1788" spans="1:29" ht="12.75">
      <c r="A1788" s="6" t="s">
        <v>747</v>
      </c>
      <c r="B1788" s="6" t="s">
        <v>5050</v>
      </c>
      <c r="C1788" s="6">
        <v>44</v>
      </c>
      <c r="D1788" s="6">
        <v>133</v>
      </c>
      <c r="E1788" s="6">
        <v>277</v>
      </c>
      <c r="F1788" s="6">
        <v>8000</v>
      </c>
      <c r="G1788" s="6" t="s">
        <v>228</v>
      </c>
      <c r="H1788" s="6">
        <v>25000</v>
      </c>
      <c r="I1788" s="7">
        <v>11030963</v>
      </c>
      <c r="J1788" s="6" t="s">
        <v>9898</v>
      </c>
      <c r="K1788" s="6" t="s">
        <v>106</v>
      </c>
      <c r="L1788" s="6" t="s">
        <v>9899</v>
      </c>
      <c r="M1788" s="6">
        <v>24145</v>
      </c>
      <c r="N1788" s="6">
        <v>48482</v>
      </c>
      <c r="O1788" s="6" t="s">
        <v>1527</v>
      </c>
      <c r="P1788" s="6">
        <v>2</v>
      </c>
      <c r="Q1788" s="6" t="s">
        <v>9900</v>
      </c>
      <c r="R1788" s="6" t="s">
        <v>9901</v>
      </c>
      <c r="S1788" s="6">
        <v>93</v>
      </c>
      <c r="T1788" s="6" t="s">
        <v>37</v>
      </c>
      <c r="U1788" s="6" t="s">
        <v>56</v>
      </c>
      <c r="V1788" s="6" t="s">
        <v>585</v>
      </c>
      <c r="W1788" s="7">
        <v>28000000</v>
      </c>
      <c r="X1788" s="6">
        <v>1996</v>
      </c>
      <c r="Y1788" s="6">
        <v>14000</v>
      </c>
      <c r="Z1788" s="6">
        <v>7.1</v>
      </c>
      <c r="AA1788" s="6">
        <v>1.85</v>
      </c>
      <c r="AB1788" s="6">
        <v>0</v>
      </c>
      <c r="AC1788" s="7">
        <f>Table13[[#This Row],[gross]]-Table13[[#This Row],[budget]]</f>
        <v>-16969037</v>
      </c>
    </row>
    <row r="1789" spans="1:29" ht="12.75">
      <c r="A1789" s="6" t="s">
        <v>28</v>
      </c>
      <c r="B1789" s="6" t="s">
        <v>6588</v>
      </c>
      <c r="C1789" s="6">
        <v>90</v>
      </c>
      <c r="D1789" s="6">
        <v>102</v>
      </c>
      <c r="E1789" s="6">
        <v>6</v>
      </c>
      <c r="F1789" s="6">
        <v>584</v>
      </c>
      <c r="G1789" s="6" t="s">
        <v>1906</v>
      </c>
      <c r="H1789" s="6">
        <v>711</v>
      </c>
      <c r="I1789" s="7">
        <v>33864342</v>
      </c>
      <c r="J1789" s="6" t="s">
        <v>4262</v>
      </c>
      <c r="K1789" s="6" t="s">
        <v>530</v>
      </c>
      <c r="L1789" s="6" t="s">
        <v>6589</v>
      </c>
      <c r="M1789" s="6">
        <v>29968</v>
      </c>
      <c r="N1789" s="6">
        <v>2913</v>
      </c>
      <c r="O1789" s="6" t="s">
        <v>3555</v>
      </c>
      <c r="P1789" s="6">
        <v>1</v>
      </c>
      <c r="Q1789" s="6" t="s">
        <v>6590</v>
      </c>
      <c r="R1789" s="6" t="s">
        <v>6591</v>
      </c>
      <c r="S1789" s="6">
        <v>117</v>
      </c>
      <c r="T1789" s="6" t="s">
        <v>37</v>
      </c>
      <c r="U1789" s="6" t="s">
        <v>56</v>
      </c>
      <c r="V1789" s="6" t="s">
        <v>39</v>
      </c>
      <c r="W1789" s="7">
        <v>40000000</v>
      </c>
      <c r="X1789" s="6">
        <v>1999</v>
      </c>
      <c r="Y1789" s="6">
        <v>683</v>
      </c>
      <c r="Z1789" s="6">
        <v>5.8</v>
      </c>
      <c r="AA1789" s="6">
        <v>1.85</v>
      </c>
      <c r="AB1789" s="6">
        <v>445</v>
      </c>
      <c r="AC1789" s="7">
        <f>Table13[[#This Row],[gross]]-Table13[[#This Row],[budget]]</f>
        <v>-6135658</v>
      </c>
    </row>
    <row r="1790" spans="1:29" ht="12.75">
      <c r="A1790" s="6" t="s">
        <v>28</v>
      </c>
      <c r="B1790" s="6" t="s">
        <v>4176</v>
      </c>
      <c r="C1790" s="6">
        <v>213</v>
      </c>
      <c r="D1790" s="6">
        <v>105</v>
      </c>
      <c r="E1790" s="6">
        <v>0</v>
      </c>
      <c r="F1790" s="6">
        <v>52</v>
      </c>
      <c r="G1790" s="6" t="s">
        <v>6195</v>
      </c>
      <c r="H1790" s="6">
        <v>1000</v>
      </c>
      <c r="I1790" s="7">
        <v>1260917</v>
      </c>
      <c r="J1790" s="6" t="s">
        <v>1752</v>
      </c>
      <c r="K1790" s="6" t="s">
        <v>237</v>
      </c>
      <c r="L1790" s="6" t="s">
        <v>6196</v>
      </c>
      <c r="M1790" s="6">
        <v>24657</v>
      </c>
      <c r="N1790" s="6">
        <v>1342</v>
      </c>
      <c r="O1790" s="6" t="s">
        <v>4816</v>
      </c>
      <c r="P1790" s="6">
        <v>4</v>
      </c>
      <c r="Q1790" s="6" t="s">
        <v>6197</v>
      </c>
      <c r="R1790" s="6" t="s">
        <v>6198</v>
      </c>
      <c r="S1790" s="6">
        <v>71</v>
      </c>
      <c r="T1790" s="6" t="s">
        <v>1464</v>
      </c>
      <c r="U1790" s="6" t="s">
        <v>1465</v>
      </c>
      <c r="V1790" s="6" t="s">
        <v>585</v>
      </c>
      <c r="W1790" s="7">
        <v>27000000</v>
      </c>
      <c r="X1790" s="6">
        <v>2009</v>
      </c>
      <c r="Y1790" s="6">
        <v>172</v>
      </c>
      <c r="Z1790" s="6">
        <v>7.2</v>
      </c>
      <c r="AA1790" s="6">
        <v>2.35</v>
      </c>
      <c r="AB1790" s="6">
        <v>0</v>
      </c>
      <c r="AC1790" s="7">
        <f>Table13[[#This Row],[gross]]-Table13[[#This Row],[budget]]</f>
        <v>-25739083</v>
      </c>
    </row>
    <row r="1791" spans="1:29" ht="12.75">
      <c r="A1791" s="6" t="s">
        <v>28</v>
      </c>
      <c r="B1791" s="6" t="s">
        <v>10764</v>
      </c>
      <c r="C1791" s="6">
        <v>37</v>
      </c>
      <c r="D1791" s="6">
        <v>97</v>
      </c>
      <c r="E1791" s="6">
        <v>151</v>
      </c>
      <c r="F1791" s="6">
        <v>305</v>
      </c>
      <c r="G1791" s="6" t="s">
        <v>2038</v>
      </c>
      <c r="H1791" s="6">
        <v>1000</v>
      </c>
      <c r="I1791" s="7">
        <v>78030</v>
      </c>
      <c r="J1791" s="6" t="s">
        <v>3409</v>
      </c>
      <c r="K1791" s="6" t="s">
        <v>5950</v>
      </c>
      <c r="L1791" s="6" t="s">
        <v>23413</v>
      </c>
      <c r="M1791" s="6">
        <v>1034</v>
      </c>
      <c r="N1791" s="6">
        <v>3021</v>
      </c>
      <c r="O1791" s="6" t="s">
        <v>23414</v>
      </c>
      <c r="P1791" s="6">
        <v>2</v>
      </c>
      <c r="R1791" s="6" t="s">
        <v>23415</v>
      </c>
      <c r="S1791" s="6">
        <v>10</v>
      </c>
      <c r="T1791" s="6" t="s">
        <v>37</v>
      </c>
      <c r="U1791" s="6" t="s">
        <v>38</v>
      </c>
      <c r="V1791" s="6" t="s">
        <v>585</v>
      </c>
      <c r="W1791" s="7">
        <v>200000</v>
      </c>
      <c r="X1791" s="6">
        <v>2012</v>
      </c>
      <c r="Y1791" s="6">
        <v>1000</v>
      </c>
      <c r="Z1791" s="6">
        <v>6.5</v>
      </c>
      <c r="AA1791" s="6">
        <v>2.35</v>
      </c>
      <c r="AB1791" s="6">
        <v>569</v>
      </c>
      <c r="AC1791" s="7">
        <f>Table13[[#This Row],[gross]]-Table13[[#This Row],[budget]]</f>
        <v>-121970</v>
      </c>
    </row>
    <row r="1792" spans="1:29" ht="12.75">
      <c r="A1792" s="6" t="s">
        <v>28</v>
      </c>
      <c r="B1792" s="6" t="s">
        <v>4003</v>
      </c>
      <c r="C1792" s="6">
        <v>487</v>
      </c>
      <c r="D1792" s="6">
        <v>94</v>
      </c>
      <c r="E1792" s="6">
        <v>11000</v>
      </c>
      <c r="F1792" s="6">
        <v>183</v>
      </c>
      <c r="G1792" s="6" t="s">
        <v>8256</v>
      </c>
      <c r="H1792" s="6">
        <v>617</v>
      </c>
      <c r="I1792" s="7">
        <v>56816662</v>
      </c>
      <c r="J1792" s="6" t="s">
        <v>3632</v>
      </c>
      <c r="K1792" s="6" t="s">
        <v>4629</v>
      </c>
      <c r="L1792" s="6" t="s">
        <v>8257</v>
      </c>
      <c r="M1792" s="6">
        <v>301149</v>
      </c>
      <c r="N1792" s="6">
        <v>1289</v>
      </c>
      <c r="O1792" s="6" t="s">
        <v>8258</v>
      </c>
      <c r="P1792" s="6">
        <v>1</v>
      </c>
      <c r="Q1792" s="6" t="s">
        <v>8259</v>
      </c>
      <c r="R1792" s="6" t="s">
        <v>8260</v>
      </c>
      <c r="S1792" s="6">
        <v>509</v>
      </c>
      <c r="T1792" s="6" t="s">
        <v>37</v>
      </c>
      <c r="U1792" s="6" t="s">
        <v>3571</v>
      </c>
      <c r="V1792" s="6" t="s">
        <v>39</v>
      </c>
      <c r="W1792" s="7">
        <v>17000000</v>
      </c>
      <c r="X1792" s="6">
        <v>2011</v>
      </c>
      <c r="Y1792" s="6">
        <v>204</v>
      </c>
      <c r="Z1792" s="6">
        <v>7.7</v>
      </c>
      <c r="AA1792" s="6">
        <v>1.85</v>
      </c>
      <c r="AB1792" s="6">
        <v>78000</v>
      </c>
      <c r="AC1792" s="7">
        <f>Table13[[#This Row],[gross]]-Table13[[#This Row],[budget]]</f>
        <v>39816662</v>
      </c>
    </row>
    <row r="1793" spans="1:29" ht="12.75">
      <c r="A1793" s="6" t="s">
        <v>28</v>
      </c>
      <c r="B1793" s="6" t="s">
        <v>3694</v>
      </c>
      <c r="C1793" s="6">
        <v>91</v>
      </c>
      <c r="D1793" s="6">
        <v>155</v>
      </c>
      <c r="E1793" s="6">
        <v>16000</v>
      </c>
      <c r="F1793" s="6">
        <v>229</v>
      </c>
      <c r="G1793" s="6" t="s">
        <v>1348</v>
      </c>
      <c r="H1793" s="6">
        <v>18000</v>
      </c>
      <c r="I1793" s="7">
        <v>25078937</v>
      </c>
      <c r="J1793" s="6" t="s">
        <v>2142</v>
      </c>
      <c r="K1793" s="6" t="s">
        <v>120</v>
      </c>
      <c r="L1793" s="6" t="s">
        <v>7517</v>
      </c>
      <c r="M1793" s="6">
        <v>31751</v>
      </c>
      <c r="N1793" s="6">
        <v>19689</v>
      </c>
      <c r="O1793" s="6" t="s">
        <v>7518</v>
      </c>
      <c r="P1793" s="6">
        <v>2</v>
      </c>
      <c r="Q1793" s="6" t="s">
        <v>7519</v>
      </c>
      <c r="R1793" s="6" t="s">
        <v>7520</v>
      </c>
      <c r="S1793" s="6">
        <v>216</v>
      </c>
      <c r="T1793" s="6" t="s">
        <v>37</v>
      </c>
      <c r="U1793" s="6" t="s">
        <v>38</v>
      </c>
      <c r="V1793" s="6" t="s">
        <v>585</v>
      </c>
      <c r="W1793" s="7">
        <v>30000000</v>
      </c>
      <c r="X1793" s="6">
        <v>1997</v>
      </c>
      <c r="Y1793" s="6">
        <v>461</v>
      </c>
      <c r="Z1793" s="6">
        <v>6.6</v>
      </c>
      <c r="AA1793" s="6">
        <v>1.85</v>
      </c>
      <c r="AB1793" s="6">
        <v>0</v>
      </c>
      <c r="AC1793" s="7">
        <f>Table13[[#This Row],[gross]]-Table13[[#This Row],[budget]]</f>
        <v>-4921063</v>
      </c>
    </row>
    <row r="1794" spans="1:29" ht="12.75">
      <c r="A1794" s="6" t="s">
        <v>28</v>
      </c>
      <c r="B1794" s="6" t="s">
        <v>2429</v>
      </c>
      <c r="C1794" s="6">
        <v>77</v>
      </c>
      <c r="D1794" s="6">
        <v>126</v>
      </c>
      <c r="E1794" s="6">
        <v>102</v>
      </c>
      <c r="F1794" s="6">
        <v>497</v>
      </c>
      <c r="G1794" s="6" t="s">
        <v>8387</v>
      </c>
      <c r="H1794" s="6">
        <v>22000</v>
      </c>
      <c r="I1794" s="7">
        <v>38413606</v>
      </c>
      <c r="J1794" s="6" t="s">
        <v>422</v>
      </c>
      <c r="K1794" s="6" t="s">
        <v>1746</v>
      </c>
      <c r="L1794" s="6" t="s">
        <v>8388</v>
      </c>
      <c r="M1794" s="6">
        <v>54042</v>
      </c>
      <c r="N1794" s="6">
        <v>23866</v>
      </c>
      <c r="O1794" s="6" t="s">
        <v>3538</v>
      </c>
      <c r="P1794" s="6">
        <v>1</v>
      </c>
      <c r="Q1794" s="6" t="s">
        <v>8389</v>
      </c>
      <c r="R1794" s="6" t="s">
        <v>8390</v>
      </c>
      <c r="S1794" s="6">
        <v>215</v>
      </c>
      <c r="T1794" s="6" t="s">
        <v>37</v>
      </c>
      <c r="U1794" s="6" t="s">
        <v>38</v>
      </c>
      <c r="V1794" s="6" t="s">
        <v>585</v>
      </c>
      <c r="W1794" s="7">
        <v>30000000</v>
      </c>
      <c r="X1794" s="6">
        <v>1988</v>
      </c>
      <c r="Y1794" s="6">
        <v>581</v>
      </c>
      <c r="Z1794" s="6">
        <v>7.6</v>
      </c>
      <c r="AA1794" s="6">
        <v>1.85</v>
      </c>
      <c r="AB1794" s="6">
        <v>0</v>
      </c>
      <c r="AC1794" s="7">
        <f>Table13[[#This Row],[gross]]-Table13[[#This Row],[budget]]</f>
        <v>8413606</v>
      </c>
    </row>
    <row r="1795" spans="1:29" ht="12.75">
      <c r="A1795" s="6" t="s">
        <v>28</v>
      </c>
      <c r="B1795" s="6" t="s">
        <v>11999</v>
      </c>
      <c r="C1795" s="6">
        <v>263</v>
      </c>
      <c r="D1795" s="6">
        <v>112</v>
      </c>
      <c r="E1795" s="6">
        <v>337</v>
      </c>
      <c r="F1795" s="6">
        <v>201</v>
      </c>
      <c r="G1795" s="6" t="s">
        <v>1046</v>
      </c>
      <c r="H1795" s="6">
        <v>4000</v>
      </c>
      <c r="I1795" s="7">
        <v>3707794</v>
      </c>
      <c r="J1795" s="6" t="s">
        <v>1483</v>
      </c>
      <c r="K1795" s="6" t="s">
        <v>84</v>
      </c>
      <c r="L1795" s="6" t="s">
        <v>12000</v>
      </c>
      <c r="M1795" s="6">
        <v>31359</v>
      </c>
      <c r="N1795" s="6">
        <v>5671</v>
      </c>
      <c r="O1795" s="6" t="s">
        <v>12001</v>
      </c>
      <c r="P1795" s="6">
        <v>0</v>
      </c>
      <c r="Q1795" s="6" t="s">
        <v>12002</v>
      </c>
      <c r="R1795" s="6" t="s">
        <v>12003</v>
      </c>
      <c r="S1795" s="6">
        <v>156</v>
      </c>
      <c r="T1795" s="6" t="s">
        <v>37</v>
      </c>
      <c r="U1795" s="6" t="s">
        <v>12004</v>
      </c>
      <c r="V1795" s="6" t="s">
        <v>39</v>
      </c>
      <c r="W1795" s="7">
        <v>18000000</v>
      </c>
      <c r="X1795" s="6">
        <v>2016</v>
      </c>
      <c r="Y1795" s="6">
        <v>820</v>
      </c>
      <c r="Z1795" s="6">
        <v>6.7</v>
      </c>
      <c r="AA1795" s="6">
        <v>2.35</v>
      </c>
      <c r="AB1795" s="6">
        <v>0</v>
      </c>
      <c r="AC1795" s="7">
        <f>Table13[[#This Row],[gross]]-Table13[[#This Row],[budget]]</f>
        <v>-14292206</v>
      </c>
    </row>
    <row r="1796" spans="1:29" ht="12.75">
      <c r="A1796" s="6" t="s">
        <v>28</v>
      </c>
      <c r="B1796" s="6" t="s">
        <v>1902</v>
      </c>
      <c r="C1796" s="6">
        <v>35</v>
      </c>
      <c r="D1796" s="6">
        <v>114</v>
      </c>
      <c r="E1796" s="6">
        <v>31</v>
      </c>
      <c r="F1796" s="6">
        <v>372</v>
      </c>
      <c r="G1796" s="6" t="s">
        <v>2763</v>
      </c>
      <c r="H1796" s="6">
        <v>9000</v>
      </c>
      <c r="I1796" s="7">
        <v>50628009</v>
      </c>
      <c r="J1796" s="6" t="s">
        <v>2764</v>
      </c>
      <c r="K1796" s="6" t="s">
        <v>776</v>
      </c>
      <c r="L1796" s="6" t="s">
        <v>2765</v>
      </c>
      <c r="M1796" s="6">
        <v>22955</v>
      </c>
      <c r="N1796" s="6">
        <v>10731</v>
      </c>
      <c r="O1796" s="6" t="s">
        <v>2766</v>
      </c>
      <c r="P1796" s="6">
        <v>0</v>
      </c>
      <c r="Q1796" s="6" t="s">
        <v>2767</v>
      </c>
      <c r="R1796" s="6" t="s">
        <v>2768</v>
      </c>
      <c r="S1796" s="6">
        <v>88</v>
      </c>
      <c r="T1796" s="6" t="s">
        <v>37</v>
      </c>
      <c r="U1796" s="6" t="s">
        <v>38</v>
      </c>
      <c r="V1796" s="6" t="s">
        <v>95</v>
      </c>
      <c r="W1796" s="7">
        <v>90000000</v>
      </c>
      <c r="X1796" s="6">
        <v>1998</v>
      </c>
      <c r="Y1796" s="6">
        <v>496</v>
      </c>
      <c r="Z1796" s="6">
        <v>5.6</v>
      </c>
      <c r="AA1796" s="6">
        <v>1.85</v>
      </c>
      <c r="AB1796" s="6">
        <v>0</v>
      </c>
      <c r="AC1796" s="7">
        <f>Table13[[#This Row],[gross]]-Table13[[#This Row],[budget]]</f>
        <v>-39371991</v>
      </c>
    </row>
    <row r="1797" spans="1:29" ht="12.75">
      <c r="A1797" s="6" t="s">
        <v>28</v>
      </c>
      <c r="B1797" s="6" t="s">
        <v>6051</v>
      </c>
      <c r="C1797" s="6">
        <v>324</v>
      </c>
      <c r="D1797" s="6">
        <v>128</v>
      </c>
      <c r="E1797" s="6">
        <v>835</v>
      </c>
      <c r="F1797" s="6">
        <v>755</v>
      </c>
      <c r="G1797" s="6" t="s">
        <v>4236</v>
      </c>
      <c r="H1797" s="6">
        <v>11000</v>
      </c>
      <c r="I1797" s="7">
        <v>31838002</v>
      </c>
      <c r="J1797" s="6" t="s">
        <v>5940</v>
      </c>
      <c r="K1797" s="6" t="s">
        <v>80</v>
      </c>
      <c r="L1797" s="6" t="s">
        <v>10893</v>
      </c>
      <c r="M1797" s="6">
        <v>136673</v>
      </c>
      <c r="N1797" s="6">
        <v>13189</v>
      </c>
      <c r="O1797" s="6" t="s">
        <v>10894</v>
      </c>
      <c r="P1797" s="6">
        <v>1</v>
      </c>
      <c r="Q1797" s="6" t="s">
        <v>10895</v>
      </c>
      <c r="R1797" s="6" t="s">
        <v>10896</v>
      </c>
      <c r="S1797" s="6">
        <v>281</v>
      </c>
      <c r="T1797" s="6" t="s">
        <v>37</v>
      </c>
      <c r="U1797" s="6" t="s">
        <v>38</v>
      </c>
      <c r="V1797" s="6" t="s">
        <v>585</v>
      </c>
      <c r="W1797" s="7">
        <v>20000000</v>
      </c>
      <c r="X1797" s="6">
        <v>2008</v>
      </c>
      <c r="Y1797" s="6">
        <v>896</v>
      </c>
      <c r="Z1797" s="6">
        <v>7.6</v>
      </c>
      <c r="AA1797" s="6">
        <v>1.85</v>
      </c>
      <c r="AB1797" s="6">
        <v>10000</v>
      </c>
      <c r="AC1797" s="7">
        <f>Table13[[#This Row],[gross]]-Table13[[#This Row],[budget]]</f>
        <v>11838002</v>
      </c>
    </row>
    <row r="1798" spans="1:29" ht="12.75">
      <c r="A1798" s="6" t="s">
        <v>28</v>
      </c>
      <c r="B1798" s="6" t="s">
        <v>3585</v>
      </c>
      <c r="C1798" s="6">
        <v>151</v>
      </c>
      <c r="D1798" s="6">
        <v>124</v>
      </c>
      <c r="E1798" s="6">
        <v>44</v>
      </c>
      <c r="F1798" s="6">
        <v>367</v>
      </c>
      <c r="G1798" s="6" t="s">
        <v>1357</v>
      </c>
      <c r="H1798" s="6">
        <v>4000</v>
      </c>
      <c r="I1798" s="7">
        <v>36447959</v>
      </c>
      <c r="J1798" s="6" t="s">
        <v>1634</v>
      </c>
      <c r="K1798" s="6" t="s">
        <v>599</v>
      </c>
      <c r="L1798" s="6" t="s">
        <v>9599</v>
      </c>
      <c r="M1798" s="6">
        <v>35833</v>
      </c>
      <c r="N1798" s="6">
        <v>6393</v>
      </c>
      <c r="O1798" s="6" t="s">
        <v>9600</v>
      </c>
      <c r="P1798" s="6">
        <v>0</v>
      </c>
      <c r="Q1798" s="6" t="s">
        <v>9601</v>
      </c>
      <c r="R1798" s="6" t="s">
        <v>9602</v>
      </c>
      <c r="S1798" s="6">
        <v>96</v>
      </c>
      <c r="T1798" s="6" t="s">
        <v>37</v>
      </c>
      <c r="U1798" s="6" t="s">
        <v>38</v>
      </c>
      <c r="V1798" s="6" t="s">
        <v>95</v>
      </c>
      <c r="W1798" s="7">
        <v>25000000</v>
      </c>
      <c r="X1798" s="6">
        <v>2014</v>
      </c>
      <c r="Y1798" s="6">
        <v>774</v>
      </c>
      <c r="Z1798" s="6">
        <v>7</v>
      </c>
      <c r="AA1798" s="6">
        <v>2.39</v>
      </c>
      <c r="AB1798" s="6">
        <v>10000</v>
      </c>
      <c r="AC1798" s="7">
        <f>Table13[[#This Row],[gross]]-Table13[[#This Row],[budget]]</f>
        <v>11447959</v>
      </c>
    </row>
    <row r="1799" spans="1:29" ht="12.75">
      <c r="A1799" s="6" t="s">
        <v>28</v>
      </c>
      <c r="B1799" s="6" t="s">
        <v>3694</v>
      </c>
      <c r="C1799" s="6">
        <v>268</v>
      </c>
      <c r="D1799" s="6">
        <v>132</v>
      </c>
      <c r="E1799" s="6">
        <v>16000</v>
      </c>
      <c r="F1799" s="6">
        <v>567</v>
      </c>
      <c r="G1799" s="6" t="s">
        <v>466</v>
      </c>
      <c r="H1799" s="6">
        <v>16000</v>
      </c>
      <c r="I1799" s="7">
        <v>100422786</v>
      </c>
      <c r="J1799" s="6" t="s">
        <v>3794</v>
      </c>
      <c r="K1799" s="6" t="s">
        <v>3694</v>
      </c>
      <c r="L1799" s="6" t="s">
        <v>8155</v>
      </c>
      <c r="M1799" s="6">
        <v>482064</v>
      </c>
      <c r="N1799" s="6">
        <v>28830</v>
      </c>
      <c r="O1799" s="6" t="s">
        <v>8156</v>
      </c>
      <c r="P1799" s="6">
        <v>1</v>
      </c>
      <c r="Q1799" s="6" t="s">
        <v>8157</v>
      </c>
      <c r="R1799" s="6" t="s">
        <v>8158</v>
      </c>
      <c r="S1799" s="6">
        <v>1106</v>
      </c>
      <c r="T1799" s="6" t="s">
        <v>37</v>
      </c>
      <c r="U1799" s="6" t="s">
        <v>38</v>
      </c>
      <c r="V1799" s="6" t="s">
        <v>39</v>
      </c>
      <c r="W1799" s="7">
        <v>30000000</v>
      </c>
      <c r="X1799" s="6">
        <v>2004</v>
      </c>
      <c r="Y1799" s="6">
        <v>11000</v>
      </c>
      <c r="Z1799" s="6">
        <v>8.1</v>
      </c>
      <c r="AA1799" s="6">
        <v>2.35</v>
      </c>
      <c r="AB1799" s="6">
        <v>14000</v>
      </c>
      <c r="AC1799" s="7">
        <f>Table13[[#This Row],[gross]]-Table13[[#This Row],[budget]]</f>
        <v>70422786</v>
      </c>
    </row>
    <row r="1800" spans="1:29" ht="12.75">
      <c r="A1800" s="6" t="s">
        <v>28</v>
      </c>
      <c r="B1800" s="6" t="s">
        <v>2066</v>
      </c>
      <c r="C1800" s="6">
        <v>127</v>
      </c>
      <c r="D1800" s="6">
        <v>101</v>
      </c>
      <c r="E1800" s="6">
        <v>212</v>
      </c>
      <c r="F1800" s="6">
        <v>749</v>
      </c>
      <c r="G1800" s="6" t="s">
        <v>379</v>
      </c>
      <c r="H1800" s="6">
        <v>1000</v>
      </c>
      <c r="I1800" s="7">
        <v>4476235</v>
      </c>
      <c r="J1800" s="6" t="s">
        <v>4833</v>
      </c>
      <c r="K1800" s="6" t="s">
        <v>2119</v>
      </c>
      <c r="L1800" s="6" t="s">
        <v>9197</v>
      </c>
      <c r="M1800" s="6">
        <v>49405</v>
      </c>
      <c r="N1800" s="6">
        <v>4186</v>
      </c>
      <c r="O1800" s="6" t="s">
        <v>9198</v>
      </c>
      <c r="P1800" s="6">
        <v>0</v>
      </c>
      <c r="Q1800" s="6" t="s">
        <v>9199</v>
      </c>
      <c r="R1800" s="6" t="s">
        <v>9200</v>
      </c>
      <c r="S1800" s="6">
        <v>226</v>
      </c>
      <c r="T1800" s="6" t="s">
        <v>37</v>
      </c>
      <c r="U1800" s="6" t="s">
        <v>38</v>
      </c>
      <c r="V1800" s="6" t="s">
        <v>585</v>
      </c>
      <c r="W1800" s="7">
        <v>27000000</v>
      </c>
      <c r="X1800" s="6">
        <v>2004</v>
      </c>
      <c r="Y1800" s="6">
        <v>968</v>
      </c>
      <c r="Z1800" s="6">
        <v>6.4</v>
      </c>
      <c r="AA1800" s="6">
        <v>2.35</v>
      </c>
      <c r="AB1800" s="6">
        <v>2000</v>
      </c>
      <c r="AC1800" s="7">
        <f>Table13[[#This Row],[gross]]-Table13[[#This Row],[budget]]</f>
        <v>-22523765</v>
      </c>
    </row>
    <row r="1801" spans="1:29" ht="12.75">
      <c r="A1801" s="6" t="s">
        <v>28</v>
      </c>
      <c r="B1801" s="6" t="s">
        <v>3189</v>
      </c>
      <c r="C1801" s="6">
        <v>308</v>
      </c>
      <c r="D1801" s="6">
        <v>91</v>
      </c>
      <c r="E1801" s="6">
        <v>22</v>
      </c>
      <c r="F1801" s="6">
        <v>1000</v>
      </c>
      <c r="G1801" s="6" t="s">
        <v>599</v>
      </c>
      <c r="H1801" s="6">
        <v>7000</v>
      </c>
      <c r="I1801" s="7">
        <v>336029560</v>
      </c>
      <c r="J1801" s="6" t="s">
        <v>1247</v>
      </c>
      <c r="K1801" s="6" t="s">
        <v>518</v>
      </c>
      <c r="L1801" s="6" t="s">
        <v>3190</v>
      </c>
      <c r="M1801" s="6">
        <v>142403</v>
      </c>
      <c r="N1801" s="6">
        <v>13616</v>
      </c>
      <c r="O1801" s="6" t="s">
        <v>813</v>
      </c>
      <c r="P1801" s="6">
        <v>0</v>
      </c>
      <c r="Q1801" s="6" t="s">
        <v>3191</v>
      </c>
      <c r="R1801" s="6" t="s">
        <v>3192</v>
      </c>
      <c r="S1801" s="6">
        <v>275</v>
      </c>
      <c r="T1801" s="6" t="s">
        <v>37</v>
      </c>
      <c r="U1801" s="6" t="s">
        <v>38</v>
      </c>
      <c r="V1801" s="6" t="s">
        <v>95</v>
      </c>
      <c r="W1801" s="7">
        <v>74000000</v>
      </c>
      <c r="X1801" s="6">
        <v>2015</v>
      </c>
      <c r="Y1801" s="6">
        <v>4000</v>
      </c>
      <c r="Z1801" s="6">
        <v>6.4</v>
      </c>
      <c r="AA1801" s="6">
        <v>1.85</v>
      </c>
      <c r="AB1801" s="6">
        <v>70000</v>
      </c>
      <c r="AC1801" s="7">
        <f>Table13[[#This Row],[gross]]-Table13[[#This Row],[budget]]</f>
        <v>262029560</v>
      </c>
    </row>
    <row r="1802" spans="1:29" ht="12.75">
      <c r="A1802" s="6" t="s">
        <v>28</v>
      </c>
      <c r="B1802" s="6" t="s">
        <v>389</v>
      </c>
      <c r="C1802" s="6">
        <v>252</v>
      </c>
      <c r="D1802" s="6">
        <v>145</v>
      </c>
      <c r="E1802" s="6">
        <v>14000</v>
      </c>
      <c r="F1802" s="6">
        <v>533</v>
      </c>
      <c r="G1802" s="6" t="s">
        <v>1698</v>
      </c>
      <c r="H1802" s="6">
        <v>10000</v>
      </c>
      <c r="I1802" s="7">
        <v>132014112</v>
      </c>
      <c r="J1802" s="6" t="s">
        <v>1644</v>
      </c>
      <c r="K1802" s="6" t="s">
        <v>523</v>
      </c>
      <c r="L1802" s="6" t="s">
        <v>1699</v>
      </c>
      <c r="M1802" s="6">
        <v>399651</v>
      </c>
      <c r="N1802" s="6">
        <v>12546</v>
      </c>
      <c r="O1802" s="6" t="s">
        <v>1700</v>
      </c>
      <c r="P1802" s="6">
        <v>0</v>
      </c>
      <c r="Q1802" s="6" t="s">
        <v>1701</v>
      </c>
      <c r="R1802" s="6" t="s">
        <v>1702</v>
      </c>
      <c r="S1802" s="6">
        <v>1331</v>
      </c>
      <c r="T1802" s="6" t="s">
        <v>37</v>
      </c>
      <c r="U1802" s="6" t="s">
        <v>38</v>
      </c>
      <c r="V1802" s="6" t="s">
        <v>39</v>
      </c>
      <c r="W1802" s="7">
        <v>102000000</v>
      </c>
      <c r="X1802" s="6">
        <v>2002</v>
      </c>
      <c r="Y1802" s="6">
        <v>798</v>
      </c>
      <c r="Z1802" s="6">
        <v>7.7</v>
      </c>
      <c r="AA1802" s="6">
        <v>2.35</v>
      </c>
      <c r="AB1802" s="6">
        <v>0</v>
      </c>
      <c r="AC1802" s="7">
        <f>Table13[[#This Row],[gross]]-Table13[[#This Row],[budget]]</f>
        <v>30014112</v>
      </c>
    </row>
    <row r="1803" spans="1:29" ht="12.75">
      <c r="A1803" s="6" t="s">
        <v>28</v>
      </c>
      <c r="B1803" s="6" t="s">
        <v>5076</v>
      </c>
      <c r="C1803" s="6">
        <v>158</v>
      </c>
      <c r="D1803" s="6">
        <v>160</v>
      </c>
      <c r="E1803" s="6">
        <v>0</v>
      </c>
      <c r="F1803" s="6">
        <v>826</v>
      </c>
      <c r="G1803" s="6" t="s">
        <v>5950</v>
      </c>
      <c r="H1803" s="6">
        <v>23000</v>
      </c>
      <c r="I1803" s="7">
        <v>7916887</v>
      </c>
      <c r="J1803" s="6" t="s">
        <v>5951</v>
      </c>
      <c r="K1803" s="6" t="s">
        <v>62</v>
      </c>
      <c r="L1803" s="6" t="s">
        <v>5952</v>
      </c>
      <c r="M1803" s="6">
        <v>15697</v>
      </c>
      <c r="N1803" s="6">
        <v>26982</v>
      </c>
      <c r="O1803" s="6" t="s">
        <v>5953</v>
      </c>
      <c r="P1803" s="6">
        <v>0</v>
      </c>
      <c r="Q1803" s="6" t="s">
        <v>5954</v>
      </c>
      <c r="R1803" s="6" t="s">
        <v>5955</v>
      </c>
      <c r="S1803" s="6">
        <v>182</v>
      </c>
      <c r="T1803" s="6" t="s">
        <v>37</v>
      </c>
      <c r="U1803" s="6" t="s">
        <v>38</v>
      </c>
      <c r="V1803" s="6" t="s">
        <v>585</v>
      </c>
      <c r="W1803" s="7">
        <v>45000000</v>
      </c>
      <c r="X1803" s="6">
        <v>2008</v>
      </c>
      <c r="Y1803" s="6">
        <v>1000</v>
      </c>
      <c r="Z1803" s="6">
        <v>6</v>
      </c>
      <c r="AA1803" s="6">
        <v>2.35</v>
      </c>
      <c r="AB1803" s="6">
        <v>0</v>
      </c>
      <c r="AC1803" s="7">
        <f>Table13[[#This Row],[gross]]-Table13[[#This Row],[budget]]</f>
        <v>-37083113</v>
      </c>
    </row>
    <row r="1804" spans="1:29" ht="12.75">
      <c r="A1804" s="6" t="s">
        <v>28</v>
      </c>
      <c r="B1804" s="6" t="s">
        <v>8565</v>
      </c>
      <c r="C1804" s="6">
        <v>129</v>
      </c>
      <c r="D1804" s="6">
        <v>135</v>
      </c>
      <c r="E1804" s="6">
        <v>149</v>
      </c>
      <c r="F1804" s="6">
        <v>250</v>
      </c>
      <c r="G1804" s="6" t="s">
        <v>1469</v>
      </c>
      <c r="H1804" s="6">
        <v>639</v>
      </c>
      <c r="I1804" s="7">
        <v>64371181</v>
      </c>
      <c r="J1804" s="6" t="s">
        <v>4224</v>
      </c>
      <c r="K1804" s="6" t="s">
        <v>8872</v>
      </c>
      <c r="L1804" s="6" t="s">
        <v>8873</v>
      </c>
      <c r="M1804" s="6">
        <v>36636</v>
      </c>
      <c r="N1804" s="6">
        <v>1845</v>
      </c>
      <c r="O1804" s="6" t="s">
        <v>8874</v>
      </c>
      <c r="P1804" s="6">
        <v>0</v>
      </c>
      <c r="Q1804" s="6" t="s">
        <v>8875</v>
      </c>
      <c r="R1804" s="6" t="s">
        <v>8876</v>
      </c>
      <c r="S1804" s="6">
        <v>289</v>
      </c>
      <c r="T1804" s="6" t="s">
        <v>37</v>
      </c>
      <c r="U1804" s="6" t="s">
        <v>38</v>
      </c>
      <c r="V1804" s="6" t="s">
        <v>95</v>
      </c>
      <c r="W1804" s="7">
        <v>28000000</v>
      </c>
      <c r="X1804" s="6">
        <v>2004</v>
      </c>
      <c r="Y1804" s="6">
        <v>617</v>
      </c>
      <c r="Z1804" s="6">
        <v>7.5</v>
      </c>
      <c r="AA1804" s="6">
        <v>2.4</v>
      </c>
      <c r="AB1804" s="6">
        <v>0</v>
      </c>
      <c r="AC1804" s="7">
        <f>Table13[[#This Row],[gross]]-Table13[[#This Row],[budget]]</f>
        <v>36371181</v>
      </c>
    </row>
    <row r="1805" spans="1:29" ht="12.75">
      <c r="A1805" s="6" t="s">
        <v>28</v>
      </c>
      <c r="B1805" s="6" t="s">
        <v>9878</v>
      </c>
      <c r="C1805" s="6">
        <v>63</v>
      </c>
      <c r="D1805" s="6">
        <v>109</v>
      </c>
      <c r="E1805" s="6">
        <v>36</v>
      </c>
      <c r="F1805" s="6">
        <v>579</v>
      </c>
      <c r="G1805" s="6" t="s">
        <v>13668</v>
      </c>
      <c r="H1805" s="6">
        <v>3000</v>
      </c>
      <c r="I1805" s="7">
        <v>61693523</v>
      </c>
      <c r="J1805" s="6" t="s">
        <v>3409</v>
      </c>
      <c r="K1805" s="6" t="s">
        <v>750</v>
      </c>
      <c r="L1805" s="6" t="s">
        <v>13669</v>
      </c>
      <c r="M1805" s="6">
        <v>6276</v>
      </c>
      <c r="N1805" s="6">
        <v>7833</v>
      </c>
      <c r="O1805" s="6" t="s">
        <v>3837</v>
      </c>
      <c r="P1805" s="6">
        <v>0</v>
      </c>
      <c r="Q1805" s="6" t="s">
        <v>13670</v>
      </c>
      <c r="R1805" s="6" t="s">
        <v>13671</v>
      </c>
      <c r="S1805" s="6">
        <v>55</v>
      </c>
      <c r="T1805" s="6" t="s">
        <v>37</v>
      </c>
      <c r="U1805" s="6" t="s">
        <v>38</v>
      </c>
      <c r="V1805" s="6" t="s">
        <v>95</v>
      </c>
      <c r="W1805" s="7">
        <v>13000000</v>
      </c>
      <c r="X1805" s="6">
        <v>2016</v>
      </c>
      <c r="Y1805" s="6">
        <v>3000</v>
      </c>
      <c r="Z1805" s="6">
        <v>6.8</v>
      </c>
      <c r="AA1805" s="6">
        <v>1.85</v>
      </c>
      <c r="AB1805" s="6">
        <v>16000</v>
      </c>
      <c r="AC1805" s="7">
        <f>Table13[[#This Row],[gross]]-Table13[[#This Row],[budget]]</f>
        <v>48693523</v>
      </c>
    </row>
    <row r="1806" spans="1:29" ht="12.75">
      <c r="A1806" s="6" t="s">
        <v>28</v>
      </c>
      <c r="B1806" s="6" t="s">
        <v>2448</v>
      </c>
      <c r="C1806" s="6">
        <v>382</v>
      </c>
      <c r="D1806" s="6">
        <v>106</v>
      </c>
      <c r="E1806" s="6">
        <v>763</v>
      </c>
      <c r="F1806" s="6">
        <v>809</v>
      </c>
      <c r="G1806" s="6" t="s">
        <v>1384</v>
      </c>
      <c r="H1806" s="6">
        <v>8000</v>
      </c>
      <c r="I1806" s="7">
        <v>64933670</v>
      </c>
      <c r="J1806" s="6" t="s">
        <v>2449</v>
      </c>
      <c r="K1806" s="6" t="s">
        <v>1527</v>
      </c>
      <c r="L1806" s="6" t="s">
        <v>2450</v>
      </c>
      <c r="M1806" s="6">
        <v>70838</v>
      </c>
      <c r="N1806" s="6">
        <v>11454</v>
      </c>
      <c r="O1806" s="6" t="s">
        <v>1476</v>
      </c>
      <c r="P1806" s="6">
        <v>1</v>
      </c>
      <c r="Q1806" s="6" t="s">
        <v>2451</v>
      </c>
      <c r="R1806" s="6" t="s">
        <v>2452</v>
      </c>
      <c r="S1806" s="6">
        <v>208</v>
      </c>
      <c r="T1806" s="6" t="s">
        <v>37</v>
      </c>
      <c r="U1806" s="6" t="s">
        <v>38</v>
      </c>
      <c r="V1806" s="6" t="s">
        <v>95</v>
      </c>
      <c r="W1806" s="7">
        <v>85000000</v>
      </c>
      <c r="X1806" s="6">
        <v>2012</v>
      </c>
      <c r="Y1806" s="6">
        <v>886</v>
      </c>
      <c r="Z1806" s="6">
        <v>5.6</v>
      </c>
      <c r="AA1806" s="6">
        <v>1.85</v>
      </c>
      <c r="AB1806" s="6">
        <v>18000</v>
      </c>
      <c r="AC1806" s="7">
        <f>Table13[[#This Row],[gross]]-Table13[[#This Row],[budget]]</f>
        <v>-20066330</v>
      </c>
    </row>
    <row r="1807" spans="1:29" ht="12.75">
      <c r="A1807" s="6" t="s">
        <v>28</v>
      </c>
      <c r="B1807" s="6" t="s">
        <v>18600</v>
      </c>
      <c r="C1807" s="6">
        <v>116</v>
      </c>
      <c r="D1807" s="6">
        <v>101</v>
      </c>
      <c r="E1807" s="6">
        <v>21</v>
      </c>
      <c r="F1807" s="6">
        <v>161</v>
      </c>
      <c r="G1807" s="6" t="s">
        <v>16171</v>
      </c>
      <c r="H1807" s="6">
        <v>420</v>
      </c>
      <c r="I1807" s="7">
        <v>864959</v>
      </c>
      <c r="J1807" s="6" t="s">
        <v>173</v>
      </c>
      <c r="K1807" s="6" t="s">
        <v>18601</v>
      </c>
      <c r="L1807" s="6" t="s">
        <v>18602</v>
      </c>
      <c r="M1807" s="6">
        <v>20275</v>
      </c>
      <c r="N1807" s="6">
        <v>1215</v>
      </c>
      <c r="O1807" s="6" t="s">
        <v>18603</v>
      </c>
      <c r="P1807" s="6">
        <v>0</v>
      </c>
      <c r="Q1807" s="6" t="s">
        <v>18604</v>
      </c>
      <c r="R1807" s="6" t="s">
        <v>18605</v>
      </c>
      <c r="S1807" s="6">
        <v>151</v>
      </c>
      <c r="T1807" s="6" t="s">
        <v>37</v>
      </c>
      <c r="U1807" s="6" t="s">
        <v>56</v>
      </c>
      <c r="V1807" s="6" t="s">
        <v>95</v>
      </c>
      <c r="W1807" s="7">
        <v>4000000</v>
      </c>
      <c r="X1807" s="6">
        <v>2005</v>
      </c>
      <c r="Y1807" s="6">
        <v>291</v>
      </c>
      <c r="Z1807" s="6">
        <v>6.9</v>
      </c>
      <c r="AA1807" s="6">
        <v>1.85</v>
      </c>
      <c r="AB1807" s="6">
        <v>0</v>
      </c>
      <c r="AC1807" s="7">
        <f>Table13[[#This Row],[gross]]-Table13[[#This Row],[budget]]</f>
        <v>-3135041</v>
      </c>
    </row>
    <row r="1808" spans="1:29" ht="12.75">
      <c r="A1808" s="6" t="s">
        <v>28</v>
      </c>
      <c r="B1808" s="6" t="s">
        <v>7480</v>
      </c>
      <c r="C1808" s="6">
        <v>208</v>
      </c>
      <c r="D1808" s="6">
        <v>112</v>
      </c>
      <c r="E1808" s="6">
        <v>192</v>
      </c>
      <c r="F1808" s="6">
        <v>844</v>
      </c>
      <c r="G1808" s="6" t="s">
        <v>2644</v>
      </c>
      <c r="H1808" s="6">
        <v>1000</v>
      </c>
      <c r="I1808" s="7">
        <v>30691439</v>
      </c>
      <c r="J1808" s="6" t="s">
        <v>5103</v>
      </c>
      <c r="K1808" s="6" t="s">
        <v>686</v>
      </c>
      <c r="L1808" s="6" t="s">
        <v>7481</v>
      </c>
      <c r="M1808" s="6">
        <v>86205</v>
      </c>
      <c r="N1808" s="6">
        <v>3185</v>
      </c>
      <c r="O1808" s="6" t="s">
        <v>955</v>
      </c>
      <c r="P1808" s="6">
        <v>0</v>
      </c>
      <c r="Q1808" s="6" t="s">
        <v>7482</v>
      </c>
      <c r="R1808" s="6" t="s">
        <v>7483</v>
      </c>
      <c r="S1808" s="6">
        <v>232</v>
      </c>
      <c r="T1808" s="6" t="s">
        <v>37</v>
      </c>
      <c r="U1808" s="6" t="s">
        <v>38</v>
      </c>
      <c r="V1808" s="6" t="s">
        <v>585</v>
      </c>
      <c r="W1808" s="7">
        <v>35000000</v>
      </c>
      <c r="X1808" s="6">
        <v>2008</v>
      </c>
      <c r="Y1808" s="6">
        <v>915</v>
      </c>
      <c r="Z1808" s="6">
        <v>6.2</v>
      </c>
      <c r="AA1808" s="6">
        <v>2.35</v>
      </c>
      <c r="AB1808" s="6">
        <v>5000</v>
      </c>
      <c r="AC1808" s="7">
        <f>Table13[[#This Row],[gross]]-Table13[[#This Row],[budget]]</f>
        <v>-4308561</v>
      </c>
    </row>
    <row r="1809" spans="1:29" ht="12.75">
      <c r="A1809" s="6" t="s">
        <v>28</v>
      </c>
      <c r="B1809" s="6" t="s">
        <v>4203</v>
      </c>
      <c r="C1809" s="6">
        <v>111</v>
      </c>
      <c r="D1809" s="6">
        <v>115</v>
      </c>
      <c r="E1809" s="6">
        <v>11</v>
      </c>
      <c r="F1809" s="6">
        <v>642</v>
      </c>
      <c r="G1809" s="6" t="s">
        <v>862</v>
      </c>
      <c r="H1809" s="6">
        <v>1000</v>
      </c>
      <c r="I1809" s="7">
        <v>48472213</v>
      </c>
      <c r="J1809" s="6" t="s">
        <v>1752</v>
      </c>
      <c r="K1809" s="6" t="s">
        <v>4204</v>
      </c>
      <c r="L1809" s="6" t="s">
        <v>4205</v>
      </c>
      <c r="M1809" s="6">
        <v>51252</v>
      </c>
      <c r="N1809" s="6">
        <v>4305</v>
      </c>
      <c r="O1809" s="6" t="s">
        <v>4206</v>
      </c>
      <c r="P1809" s="6">
        <v>2</v>
      </c>
      <c r="Q1809" s="6" t="s">
        <v>4207</v>
      </c>
      <c r="R1809" s="6" t="s">
        <v>4208</v>
      </c>
      <c r="S1809" s="6">
        <v>156</v>
      </c>
      <c r="T1809" s="6" t="s">
        <v>37</v>
      </c>
      <c r="U1809" s="6" t="s">
        <v>38</v>
      </c>
      <c r="V1809" s="6" t="s">
        <v>39</v>
      </c>
      <c r="W1809" s="7">
        <v>45000000</v>
      </c>
      <c r="X1809" s="6">
        <v>2005</v>
      </c>
      <c r="Y1809" s="6">
        <v>759</v>
      </c>
      <c r="Z1809" s="6">
        <v>5</v>
      </c>
      <c r="AA1809" s="6">
        <v>2.35</v>
      </c>
      <c r="AB1809" s="6">
        <v>621</v>
      </c>
      <c r="AC1809" s="7">
        <f>Table13[[#This Row],[gross]]-Table13[[#This Row],[budget]]</f>
        <v>3472213</v>
      </c>
    </row>
    <row r="1810" spans="1:29" ht="12.75">
      <c r="A1810" s="6" t="s">
        <v>28</v>
      </c>
      <c r="B1810" s="6" t="s">
        <v>4239</v>
      </c>
      <c r="C1810" s="6">
        <v>140</v>
      </c>
      <c r="D1810" s="6">
        <v>109</v>
      </c>
      <c r="E1810" s="6">
        <v>80</v>
      </c>
      <c r="F1810" s="6">
        <v>213</v>
      </c>
      <c r="G1810" s="6" t="s">
        <v>5709</v>
      </c>
      <c r="H1810" s="6">
        <v>545</v>
      </c>
      <c r="I1810" s="7">
        <v>106807667</v>
      </c>
      <c r="J1810" s="6" t="s">
        <v>5710</v>
      </c>
      <c r="K1810" s="6" t="s">
        <v>5711</v>
      </c>
      <c r="L1810" s="6" t="s">
        <v>5712</v>
      </c>
      <c r="M1810" s="6">
        <v>137377</v>
      </c>
      <c r="N1810" s="6">
        <v>1574</v>
      </c>
      <c r="O1810" s="6" t="s">
        <v>5713</v>
      </c>
      <c r="P1810" s="6">
        <v>1</v>
      </c>
      <c r="Q1810" s="6" t="s">
        <v>5714</v>
      </c>
      <c r="R1810" s="6" t="s">
        <v>5715</v>
      </c>
      <c r="S1810" s="6">
        <v>370</v>
      </c>
      <c r="T1810" s="6" t="s">
        <v>37</v>
      </c>
      <c r="U1810" s="6" t="s">
        <v>38</v>
      </c>
      <c r="V1810" s="6" t="s">
        <v>39</v>
      </c>
      <c r="W1810" s="7">
        <v>45000000</v>
      </c>
      <c r="X1810" s="6">
        <v>2000</v>
      </c>
      <c r="Y1810" s="6">
        <v>337</v>
      </c>
      <c r="Z1810" s="6">
        <v>6.2</v>
      </c>
      <c r="AA1810" s="6">
        <v>1.85</v>
      </c>
      <c r="AB1810" s="6">
        <v>0</v>
      </c>
      <c r="AC1810" s="7">
        <f>Table13[[#This Row],[gross]]-Table13[[#This Row],[budget]]</f>
        <v>61807667</v>
      </c>
    </row>
    <row r="1811" spans="1:29" ht="12.75">
      <c r="A1811" s="6" t="s">
        <v>28</v>
      </c>
      <c r="B1811" s="6" t="s">
        <v>17143</v>
      </c>
      <c r="C1811" s="6">
        <v>76</v>
      </c>
      <c r="D1811" s="6">
        <v>90</v>
      </c>
      <c r="E1811" s="6">
        <v>138</v>
      </c>
      <c r="F1811" s="6">
        <v>263</v>
      </c>
      <c r="G1811" s="6" t="s">
        <v>17144</v>
      </c>
      <c r="H1811" s="6">
        <v>373</v>
      </c>
      <c r="I1811" s="7">
        <v>4542775</v>
      </c>
      <c r="J1811" s="6" t="s">
        <v>1681</v>
      </c>
      <c r="K1811" s="6" t="s">
        <v>17145</v>
      </c>
      <c r="L1811" s="6" t="s">
        <v>17146</v>
      </c>
      <c r="M1811" s="6">
        <v>18313</v>
      </c>
      <c r="N1811" s="6">
        <v>1831</v>
      </c>
      <c r="O1811" s="6" t="s">
        <v>17147</v>
      </c>
      <c r="P1811" s="6">
        <v>2</v>
      </c>
      <c r="Q1811" s="6" t="s">
        <v>17148</v>
      </c>
      <c r="R1811" s="6" t="s">
        <v>17149</v>
      </c>
      <c r="S1811" s="6">
        <v>73</v>
      </c>
      <c r="T1811" s="6" t="s">
        <v>37</v>
      </c>
      <c r="U1811" s="6" t="s">
        <v>38</v>
      </c>
      <c r="V1811" s="6" t="s">
        <v>585</v>
      </c>
      <c r="W1811" s="7">
        <v>6000000</v>
      </c>
      <c r="X1811" s="6">
        <v>2009</v>
      </c>
      <c r="Y1811" s="6">
        <v>308</v>
      </c>
      <c r="Z1811" s="6">
        <v>5.0999999999999996</v>
      </c>
      <c r="AA1811" s="6">
        <v>1.85</v>
      </c>
      <c r="AB1811" s="6">
        <v>985</v>
      </c>
      <c r="AC1811" s="7">
        <f>Table13[[#This Row],[gross]]-Table13[[#This Row],[budget]]</f>
        <v>-1457225</v>
      </c>
    </row>
    <row r="1812" spans="1:29" ht="12.75">
      <c r="A1812" s="6" t="s">
        <v>28</v>
      </c>
      <c r="B1812" s="6" t="s">
        <v>8213</v>
      </c>
      <c r="C1812" s="6">
        <v>124</v>
      </c>
      <c r="D1812" s="6">
        <v>88</v>
      </c>
      <c r="E1812" s="6">
        <v>108</v>
      </c>
      <c r="F1812" s="6">
        <v>135</v>
      </c>
      <c r="G1812" s="6" t="s">
        <v>8685</v>
      </c>
      <c r="H1812" s="6">
        <v>876</v>
      </c>
      <c r="I1812" s="7">
        <v>2975649</v>
      </c>
      <c r="J1812" s="6" t="s">
        <v>6326</v>
      </c>
      <c r="K1812" s="6" t="s">
        <v>2933</v>
      </c>
      <c r="L1812" s="6" t="s">
        <v>8686</v>
      </c>
      <c r="M1812" s="6">
        <v>23864</v>
      </c>
      <c r="N1812" s="6">
        <v>1518</v>
      </c>
      <c r="O1812" s="6" t="s">
        <v>8687</v>
      </c>
      <c r="P1812" s="6">
        <v>1</v>
      </c>
      <c r="Q1812" s="6" t="s">
        <v>8688</v>
      </c>
      <c r="R1812" s="6" t="s">
        <v>8689</v>
      </c>
      <c r="S1812" s="6">
        <v>142</v>
      </c>
      <c r="T1812" s="6" t="s">
        <v>37</v>
      </c>
      <c r="U1812" s="6" t="s">
        <v>56</v>
      </c>
      <c r="V1812" s="6" t="s">
        <v>95</v>
      </c>
      <c r="W1812" s="7">
        <v>30000000</v>
      </c>
      <c r="X1812" s="6">
        <v>2006</v>
      </c>
      <c r="Y1812" s="6">
        <v>142</v>
      </c>
      <c r="Z1812" s="6">
        <v>7</v>
      </c>
      <c r="AA1812" s="6">
        <v>2.35</v>
      </c>
      <c r="AB1812" s="6">
        <v>0</v>
      </c>
      <c r="AC1812" s="7">
        <f>Table13[[#This Row],[gross]]-Table13[[#This Row],[budget]]</f>
        <v>-27024351</v>
      </c>
    </row>
    <row r="1813" spans="1:29" ht="12.75">
      <c r="A1813" s="6" t="s">
        <v>28</v>
      </c>
      <c r="B1813" s="6" t="s">
        <v>2246</v>
      </c>
      <c r="C1813" s="6">
        <v>181</v>
      </c>
      <c r="D1813" s="6">
        <v>114</v>
      </c>
      <c r="E1813" s="6">
        <v>0</v>
      </c>
      <c r="F1813" s="6">
        <v>281</v>
      </c>
      <c r="G1813" s="6" t="s">
        <v>1692</v>
      </c>
      <c r="H1813" s="6">
        <v>3000</v>
      </c>
      <c r="I1813" s="7">
        <v>60874615</v>
      </c>
      <c r="J1813" s="6" t="s">
        <v>1170</v>
      </c>
      <c r="K1813" s="6" t="s">
        <v>252</v>
      </c>
      <c r="L1813" s="6" t="s">
        <v>2247</v>
      </c>
      <c r="M1813" s="6">
        <v>60467</v>
      </c>
      <c r="N1813" s="6">
        <v>4902</v>
      </c>
      <c r="O1813" s="6" t="s">
        <v>2248</v>
      </c>
      <c r="P1813" s="6">
        <v>0</v>
      </c>
      <c r="Q1813" s="6" t="s">
        <v>2249</v>
      </c>
      <c r="R1813" s="6" t="s">
        <v>2250</v>
      </c>
      <c r="S1813" s="6">
        <v>949</v>
      </c>
      <c r="T1813" s="6" t="s">
        <v>37</v>
      </c>
      <c r="U1813" s="6" t="s">
        <v>38</v>
      </c>
      <c r="V1813" s="6" t="s">
        <v>95</v>
      </c>
      <c r="W1813" s="7">
        <v>90000000</v>
      </c>
      <c r="X1813" s="6">
        <v>2000</v>
      </c>
      <c r="Y1813" s="6">
        <v>933</v>
      </c>
      <c r="Z1813" s="6">
        <v>5.6</v>
      </c>
      <c r="AA1813" s="6">
        <v>2.35</v>
      </c>
      <c r="AB1813" s="6">
        <v>0</v>
      </c>
      <c r="AC1813" s="7">
        <f>Table13[[#This Row],[gross]]-Table13[[#This Row],[budget]]</f>
        <v>-29125385</v>
      </c>
    </row>
    <row r="1814" spans="1:29" ht="12.75">
      <c r="A1814" s="6" t="s">
        <v>28</v>
      </c>
      <c r="B1814" s="6" t="s">
        <v>604</v>
      </c>
      <c r="C1814" s="6">
        <v>432</v>
      </c>
      <c r="D1814" s="6">
        <v>133</v>
      </c>
      <c r="E1814" s="6">
        <v>663</v>
      </c>
      <c r="F1814" s="6">
        <v>690</v>
      </c>
      <c r="G1814" s="6" t="s">
        <v>887</v>
      </c>
      <c r="H1814" s="6">
        <v>10000</v>
      </c>
      <c r="I1814" s="7">
        <v>209364921</v>
      </c>
      <c r="J1814" s="6" t="s">
        <v>50</v>
      </c>
      <c r="K1814" s="6" t="s">
        <v>523</v>
      </c>
      <c r="L1814" s="6" t="s">
        <v>997</v>
      </c>
      <c r="M1814" s="6">
        <v>365104</v>
      </c>
      <c r="N1814" s="6">
        <v>21768</v>
      </c>
      <c r="O1814" s="6" t="s">
        <v>998</v>
      </c>
      <c r="P1814" s="6">
        <v>3</v>
      </c>
      <c r="Q1814" s="6" t="s">
        <v>999</v>
      </c>
      <c r="R1814" s="6" t="s">
        <v>1000</v>
      </c>
      <c r="S1814" s="6">
        <v>512</v>
      </c>
      <c r="T1814" s="6" t="s">
        <v>37</v>
      </c>
      <c r="U1814" s="6" t="s">
        <v>38</v>
      </c>
      <c r="V1814" s="6" t="s">
        <v>39</v>
      </c>
      <c r="W1814" s="7">
        <v>145000000</v>
      </c>
      <c r="X1814" s="6">
        <v>2011</v>
      </c>
      <c r="Y1814" s="6">
        <v>10000</v>
      </c>
      <c r="Z1814" s="6">
        <v>7.4</v>
      </c>
      <c r="AA1814" s="6">
        <v>2.35</v>
      </c>
      <c r="AB1814" s="6">
        <v>35000</v>
      </c>
      <c r="AC1814" s="7">
        <f>Table13[[#This Row],[gross]]-Table13[[#This Row],[budget]]</f>
        <v>64364921</v>
      </c>
    </row>
    <row r="1815" spans="1:29" ht="12.75">
      <c r="A1815" s="6" t="s">
        <v>28</v>
      </c>
      <c r="B1815" s="6" t="s">
        <v>886</v>
      </c>
      <c r="C1815" s="6">
        <v>465</v>
      </c>
      <c r="D1815" s="6">
        <v>131</v>
      </c>
      <c r="E1815" s="6">
        <v>188</v>
      </c>
      <c r="F1815" s="6">
        <v>641</v>
      </c>
      <c r="G1815" s="6" t="s">
        <v>887</v>
      </c>
      <c r="H1815" s="6">
        <v>10000</v>
      </c>
      <c r="I1815" s="7">
        <v>195000874</v>
      </c>
      <c r="J1815" s="6" t="s">
        <v>50</v>
      </c>
      <c r="K1815" s="6" t="s">
        <v>523</v>
      </c>
      <c r="L1815" s="6" t="s">
        <v>888</v>
      </c>
      <c r="M1815" s="6">
        <v>232187</v>
      </c>
      <c r="N1815" s="6">
        <v>21840</v>
      </c>
      <c r="O1815" s="6" t="s">
        <v>889</v>
      </c>
      <c r="P1815" s="6">
        <v>0</v>
      </c>
      <c r="Q1815" s="6" t="s">
        <v>890</v>
      </c>
      <c r="R1815" s="6" t="s">
        <v>891</v>
      </c>
      <c r="S1815" s="6">
        <v>440</v>
      </c>
      <c r="T1815" s="6" t="s">
        <v>37</v>
      </c>
      <c r="U1815" s="6" t="s">
        <v>892</v>
      </c>
      <c r="V1815" s="6" t="s">
        <v>39</v>
      </c>
      <c r="W1815" s="7">
        <v>150000000</v>
      </c>
      <c r="X1815" s="6">
        <v>2015</v>
      </c>
      <c r="Y1815" s="6">
        <v>10000</v>
      </c>
      <c r="Z1815" s="6">
        <v>7.4</v>
      </c>
      <c r="AA1815" s="6">
        <v>2.35</v>
      </c>
      <c r="AB1815" s="6">
        <v>47000</v>
      </c>
      <c r="AC1815" s="7">
        <f>Table13[[#This Row],[gross]]-Table13[[#This Row],[budget]]</f>
        <v>45000874</v>
      </c>
    </row>
    <row r="1816" spans="1:29" ht="12.75">
      <c r="A1816" s="6" t="s">
        <v>28</v>
      </c>
      <c r="B1816" s="6" t="s">
        <v>1340</v>
      </c>
      <c r="C1816" s="6">
        <v>237</v>
      </c>
      <c r="D1816" s="6">
        <v>123</v>
      </c>
      <c r="E1816" s="6">
        <v>610</v>
      </c>
      <c r="F1816" s="6">
        <v>653</v>
      </c>
      <c r="G1816" s="6" t="s">
        <v>1341</v>
      </c>
      <c r="H1816" s="6">
        <v>10000</v>
      </c>
      <c r="I1816" s="7">
        <v>215397307</v>
      </c>
      <c r="J1816" s="6" t="s">
        <v>50</v>
      </c>
      <c r="K1816" s="6" t="s">
        <v>523</v>
      </c>
      <c r="L1816" s="6" t="s">
        <v>1342</v>
      </c>
      <c r="M1816" s="6">
        <v>242188</v>
      </c>
      <c r="N1816" s="6">
        <v>11930</v>
      </c>
      <c r="O1816" s="6" t="s">
        <v>1048</v>
      </c>
      <c r="P1816" s="6">
        <v>0</v>
      </c>
      <c r="Q1816" s="6" t="s">
        <v>1343</v>
      </c>
      <c r="R1816" s="6" t="s">
        <v>1344</v>
      </c>
      <c r="S1816" s="6">
        <v>1426</v>
      </c>
      <c r="T1816" s="6" t="s">
        <v>37</v>
      </c>
      <c r="U1816" s="6" t="s">
        <v>38</v>
      </c>
      <c r="V1816" s="6" t="s">
        <v>39</v>
      </c>
      <c r="W1816" s="7">
        <v>125000000</v>
      </c>
      <c r="X1816" s="6">
        <v>2000</v>
      </c>
      <c r="Y1816" s="6">
        <v>794</v>
      </c>
      <c r="Z1816" s="6">
        <v>6.1</v>
      </c>
      <c r="AA1816" s="6">
        <v>2.35</v>
      </c>
      <c r="AB1816" s="6">
        <v>0</v>
      </c>
      <c r="AC1816" s="7">
        <f>Table13[[#This Row],[gross]]-Table13[[#This Row],[budget]]</f>
        <v>90397307</v>
      </c>
    </row>
    <row r="1817" spans="1:29" ht="12.75">
      <c r="A1817" s="6" t="s">
        <v>28</v>
      </c>
      <c r="B1817" s="6" t="s">
        <v>351</v>
      </c>
      <c r="C1817" s="6">
        <v>310</v>
      </c>
      <c r="D1817" s="6">
        <v>124</v>
      </c>
      <c r="E1817" s="6">
        <v>14000</v>
      </c>
      <c r="F1817" s="6">
        <v>979</v>
      </c>
      <c r="G1817" s="6" t="s">
        <v>523</v>
      </c>
      <c r="H1817" s="6">
        <v>22000</v>
      </c>
      <c r="I1817" s="7">
        <v>133382309</v>
      </c>
      <c r="J1817" s="6" t="s">
        <v>50</v>
      </c>
      <c r="K1817" s="6" t="s">
        <v>697</v>
      </c>
      <c r="L1817" s="6" t="s">
        <v>919</v>
      </c>
      <c r="M1817" s="6">
        <v>256695</v>
      </c>
      <c r="N1817" s="6">
        <v>34817</v>
      </c>
      <c r="O1817" s="6" t="s">
        <v>359</v>
      </c>
      <c r="P1817" s="6">
        <v>0</v>
      </c>
      <c r="Q1817" s="6" t="s">
        <v>920</v>
      </c>
      <c r="R1817" s="6" t="s">
        <v>921</v>
      </c>
      <c r="S1817" s="6">
        <v>871</v>
      </c>
      <c r="T1817" s="6" t="s">
        <v>37</v>
      </c>
      <c r="U1817" s="6" t="s">
        <v>38</v>
      </c>
      <c r="V1817" s="6" t="s">
        <v>39</v>
      </c>
      <c r="W1817" s="7">
        <v>150000000</v>
      </c>
      <c r="X1817" s="6">
        <v>2006</v>
      </c>
      <c r="Y1817" s="6">
        <v>10000</v>
      </c>
      <c r="Z1817" s="6">
        <v>6.9</v>
      </c>
      <c r="AA1817" s="6">
        <v>2.35</v>
      </c>
      <c r="AB1817" s="6">
        <v>0</v>
      </c>
      <c r="AC1817" s="7">
        <f>Table13[[#This Row],[gross]]-Table13[[#This Row],[budget]]</f>
        <v>-16617691</v>
      </c>
    </row>
    <row r="1818" spans="1:29" ht="12.75">
      <c r="A1818" s="6" t="s">
        <v>28</v>
      </c>
      <c r="B1818" s="6" t="s">
        <v>2246</v>
      </c>
      <c r="C1818" s="6">
        <v>154</v>
      </c>
      <c r="D1818" s="6">
        <v>110</v>
      </c>
      <c r="E1818" s="6">
        <v>0</v>
      </c>
      <c r="F1818" s="6">
        <v>898</v>
      </c>
      <c r="G1818" s="6" t="s">
        <v>203</v>
      </c>
      <c r="H1818" s="6">
        <v>10000</v>
      </c>
      <c r="I1818" s="7">
        <v>180965237</v>
      </c>
      <c r="J1818" s="6" t="s">
        <v>50</v>
      </c>
      <c r="K1818" s="6" t="s">
        <v>523</v>
      </c>
      <c r="L1818" s="6" t="s">
        <v>2534</v>
      </c>
      <c r="M1818" s="6">
        <v>300542</v>
      </c>
      <c r="N1818" s="6">
        <v>12760</v>
      </c>
      <c r="O1818" s="6" t="s">
        <v>2535</v>
      </c>
      <c r="P1818" s="6">
        <v>0</v>
      </c>
      <c r="Q1818" s="6" t="s">
        <v>2536</v>
      </c>
      <c r="R1818" s="6" t="s">
        <v>2537</v>
      </c>
      <c r="S1818" s="6">
        <v>378</v>
      </c>
      <c r="T1818" s="6" t="s">
        <v>37</v>
      </c>
      <c r="U1818" s="6" t="s">
        <v>38</v>
      </c>
      <c r="V1818" s="6" t="s">
        <v>39</v>
      </c>
      <c r="W1818" s="7">
        <v>80000000</v>
      </c>
      <c r="X1818" s="6">
        <v>1996</v>
      </c>
      <c r="Y1818" s="6">
        <v>1000</v>
      </c>
      <c r="Z1818" s="6">
        <v>7.1</v>
      </c>
      <c r="AA1818" s="6">
        <v>2.35</v>
      </c>
      <c r="AB1818" s="6">
        <v>0</v>
      </c>
      <c r="AC1818" s="7">
        <f>Table13[[#This Row],[gross]]-Table13[[#This Row],[budget]]</f>
        <v>100965237</v>
      </c>
    </row>
    <row r="1819" spans="1:29" ht="12.75">
      <c r="A1819" s="6" t="s">
        <v>28</v>
      </c>
      <c r="B1819" s="6" t="s">
        <v>20863</v>
      </c>
      <c r="C1819" s="6">
        <v>35</v>
      </c>
      <c r="D1819" s="6">
        <v>123</v>
      </c>
      <c r="E1819" s="6">
        <v>0</v>
      </c>
      <c r="F1819" s="6">
        <v>21</v>
      </c>
      <c r="G1819" s="6" t="s">
        <v>20864</v>
      </c>
      <c r="H1819" s="6">
        <v>963</v>
      </c>
      <c r="I1819" s="7">
        <v>26893</v>
      </c>
      <c r="J1819" s="6" t="s">
        <v>4824</v>
      </c>
      <c r="K1819" s="6" t="s">
        <v>6663</v>
      </c>
      <c r="L1819" s="6" t="s">
        <v>20865</v>
      </c>
      <c r="M1819" s="6">
        <v>4391</v>
      </c>
      <c r="N1819" s="6">
        <v>1694</v>
      </c>
      <c r="O1819" s="6" t="s">
        <v>20866</v>
      </c>
      <c r="P1819" s="6">
        <v>0</v>
      </c>
      <c r="Q1819" s="6" t="s">
        <v>20867</v>
      </c>
      <c r="R1819" s="6" t="s">
        <v>20868</v>
      </c>
      <c r="S1819" s="6">
        <v>26</v>
      </c>
      <c r="T1819" s="6" t="s">
        <v>1464</v>
      </c>
      <c r="U1819" s="6" t="s">
        <v>1465</v>
      </c>
      <c r="V1819" s="6" t="s">
        <v>585</v>
      </c>
      <c r="W1819" s="7">
        <v>1600000</v>
      </c>
      <c r="X1819" s="6">
        <v>1969</v>
      </c>
      <c r="Y1819" s="6">
        <v>710</v>
      </c>
      <c r="Z1819" s="6">
        <v>7.2</v>
      </c>
      <c r="AA1819" s="6">
        <v>2.35</v>
      </c>
      <c r="AB1819" s="6">
        <v>278</v>
      </c>
      <c r="AC1819" s="7">
        <f>Table13[[#This Row],[gross]]-Table13[[#This Row],[budget]]</f>
        <v>-1573107</v>
      </c>
    </row>
    <row r="1820" spans="1:29" ht="12.75">
      <c r="A1820" s="6" t="s">
        <v>28</v>
      </c>
      <c r="B1820" s="6" t="s">
        <v>5076</v>
      </c>
      <c r="C1820" s="6">
        <v>23</v>
      </c>
      <c r="D1820" s="6">
        <v>129</v>
      </c>
      <c r="E1820" s="6">
        <v>0</v>
      </c>
      <c r="F1820" s="6">
        <v>203</v>
      </c>
      <c r="G1820" s="6" t="s">
        <v>2719</v>
      </c>
      <c r="H1820" s="6">
        <v>18000</v>
      </c>
      <c r="I1820" s="7">
        <v>16153600</v>
      </c>
      <c r="J1820" s="6" t="s">
        <v>7837</v>
      </c>
      <c r="K1820" s="6" t="s">
        <v>1727</v>
      </c>
      <c r="L1820" s="6" t="s">
        <v>14992</v>
      </c>
      <c r="M1820" s="6">
        <v>8295</v>
      </c>
      <c r="N1820" s="6">
        <v>19065</v>
      </c>
      <c r="O1820" s="6" t="s">
        <v>14993</v>
      </c>
      <c r="P1820" s="6">
        <v>1</v>
      </c>
      <c r="Q1820" s="6" t="s">
        <v>14994</v>
      </c>
      <c r="R1820" s="6" t="s">
        <v>14995</v>
      </c>
      <c r="S1820" s="6">
        <v>30</v>
      </c>
      <c r="T1820" s="6" t="s">
        <v>37</v>
      </c>
      <c r="U1820" s="6" t="s">
        <v>38</v>
      </c>
      <c r="V1820" s="6" t="s">
        <v>585</v>
      </c>
      <c r="W1820" s="7">
        <v>10000000</v>
      </c>
      <c r="X1820" s="6">
        <v>1990</v>
      </c>
      <c r="Y1820" s="6">
        <v>269</v>
      </c>
      <c r="Z1820" s="6">
        <v>6.5</v>
      </c>
      <c r="AA1820" s="6">
        <v>1.85</v>
      </c>
      <c r="AB1820" s="6">
        <v>720</v>
      </c>
      <c r="AC1820" s="7">
        <f>Table13[[#This Row],[gross]]-Table13[[#This Row],[budget]]</f>
        <v>6153600</v>
      </c>
    </row>
    <row r="1821" spans="1:29" ht="12.75">
      <c r="A1821" s="6" t="s">
        <v>747</v>
      </c>
      <c r="B1821" s="6" t="s">
        <v>20994</v>
      </c>
      <c r="C1821" s="6">
        <v>120</v>
      </c>
      <c r="D1821" s="6">
        <v>87</v>
      </c>
      <c r="E1821" s="6">
        <v>0</v>
      </c>
      <c r="F1821" s="6">
        <v>8</v>
      </c>
      <c r="G1821" s="6" t="s">
        <v>20995</v>
      </c>
      <c r="H1821" s="6">
        <v>309</v>
      </c>
      <c r="I1821" s="7">
        <v>163245</v>
      </c>
      <c r="J1821" s="6" t="s">
        <v>3932</v>
      </c>
      <c r="K1821" s="6" t="s">
        <v>20996</v>
      </c>
      <c r="L1821" s="6" t="s">
        <v>20997</v>
      </c>
      <c r="M1821" s="6">
        <v>143086</v>
      </c>
      <c r="N1821" s="6">
        <v>352</v>
      </c>
      <c r="O1821" s="6" t="s">
        <v>20998</v>
      </c>
      <c r="P1821" s="6">
        <v>1</v>
      </c>
      <c r="Q1821" s="6" t="s">
        <v>20999</v>
      </c>
      <c r="R1821" s="6" t="s">
        <v>21000</v>
      </c>
      <c r="S1821" s="6">
        <v>211</v>
      </c>
      <c r="T1821" s="6" t="s">
        <v>37</v>
      </c>
      <c r="U1821" s="6" t="s">
        <v>38</v>
      </c>
      <c r="V1821" s="6" t="s">
        <v>277</v>
      </c>
      <c r="W1821" s="7">
        <v>1500000</v>
      </c>
      <c r="X1821" s="6">
        <v>1936</v>
      </c>
      <c r="Y1821" s="6">
        <v>8</v>
      </c>
      <c r="Z1821" s="6">
        <v>8.6</v>
      </c>
      <c r="AA1821" s="6">
        <v>1.37</v>
      </c>
      <c r="AB1821" s="6">
        <v>0</v>
      </c>
      <c r="AC1821" s="7">
        <f>Table13[[#This Row],[gross]]-Table13[[#This Row],[budget]]</f>
        <v>-1336755</v>
      </c>
    </row>
    <row r="1822" spans="1:29" ht="12.75">
      <c r="A1822" s="6" t="s">
        <v>28</v>
      </c>
      <c r="B1822" s="6" t="s">
        <v>8712</v>
      </c>
      <c r="C1822" s="6">
        <v>78</v>
      </c>
      <c r="D1822" s="6">
        <v>120</v>
      </c>
      <c r="E1822" s="6">
        <v>2</v>
      </c>
      <c r="F1822" s="6">
        <v>80</v>
      </c>
      <c r="G1822" s="6" t="s">
        <v>10520</v>
      </c>
      <c r="H1822" s="6">
        <v>809</v>
      </c>
      <c r="I1822" s="7">
        <v>634277</v>
      </c>
      <c r="J1822" s="6" t="s">
        <v>10521</v>
      </c>
      <c r="K1822" s="6" t="s">
        <v>10522</v>
      </c>
      <c r="L1822" s="6" t="s">
        <v>10523</v>
      </c>
      <c r="M1822" s="6">
        <v>5166</v>
      </c>
      <c r="N1822" s="6">
        <v>1651</v>
      </c>
      <c r="O1822" s="6" t="s">
        <v>10524</v>
      </c>
      <c r="P1822" s="6">
        <v>1</v>
      </c>
      <c r="Q1822" s="6" t="s">
        <v>10525</v>
      </c>
      <c r="R1822" s="6" t="s">
        <v>10526</v>
      </c>
      <c r="S1822" s="6">
        <v>27</v>
      </c>
      <c r="T1822" s="6" t="s">
        <v>1464</v>
      </c>
      <c r="U1822" s="6" t="s">
        <v>1465</v>
      </c>
      <c r="V1822" s="6" t="s">
        <v>39</v>
      </c>
      <c r="W1822" s="7">
        <v>16000000</v>
      </c>
      <c r="X1822" s="6">
        <v>2007</v>
      </c>
      <c r="Y1822" s="6">
        <v>521</v>
      </c>
      <c r="Z1822" s="6">
        <v>7.3</v>
      </c>
      <c r="AA1822" s="6">
        <v>2.35</v>
      </c>
      <c r="AB1822" s="6">
        <v>815</v>
      </c>
      <c r="AC1822" s="7">
        <f>Table13[[#This Row],[gross]]-Table13[[#This Row],[budget]]</f>
        <v>-15365723</v>
      </c>
    </row>
    <row r="1823" spans="1:29" ht="12.75">
      <c r="A1823" s="6" t="s">
        <v>28</v>
      </c>
      <c r="B1823" s="6" t="s">
        <v>10618</v>
      </c>
      <c r="C1823" s="6">
        <v>16</v>
      </c>
      <c r="D1823" s="6">
        <v>102</v>
      </c>
      <c r="E1823" s="6">
        <v>18</v>
      </c>
      <c r="F1823" s="6">
        <v>186</v>
      </c>
      <c r="G1823" s="6" t="s">
        <v>3943</v>
      </c>
      <c r="H1823" s="6">
        <v>670</v>
      </c>
      <c r="I1823" s="7">
        <v>15593</v>
      </c>
      <c r="J1823" s="6" t="s">
        <v>1415</v>
      </c>
      <c r="K1823" s="6" t="s">
        <v>10619</v>
      </c>
      <c r="L1823" s="6" t="s">
        <v>10620</v>
      </c>
      <c r="M1823" s="6">
        <v>2295</v>
      </c>
      <c r="N1823" s="6">
        <v>1562</v>
      </c>
      <c r="O1823" s="6" t="s">
        <v>10621</v>
      </c>
      <c r="P1823" s="6">
        <v>1</v>
      </c>
      <c r="Q1823" s="6" t="s">
        <v>10622</v>
      </c>
      <c r="R1823" s="6" t="s">
        <v>10623</v>
      </c>
      <c r="S1823" s="6">
        <v>40</v>
      </c>
      <c r="T1823" s="6" t="s">
        <v>37</v>
      </c>
      <c r="U1823" s="6" t="s">
        <v>38</v>
      </c>
      <c r="V1823" s="6" t="s">
        <v>39</v>
      </c>
      <c r="W1823" s="7">
        <v>21000000</v>
      </c>
      <c r="X1823" s="6">
        <v>1999</v>
      </c>
      <c r="Y1823" s="6">
        <v>419</v>
      </c>
      <c r="Z1823" s="6">
        <v>5.8</v>
      </c>
      <c r="AA1823" s="6">
        <v>1.85</v>
      </c>
      <c r="AB1823" s="6">
        <v>284</v>
      </c>
      <c r="AC1823" s="7">
        <f>Table13[[#This Row],[gross]]-Table13[[#This Row],[budget]]</f>
        <v>-20984407</v>
      </c>
    </row>
    <row r="1824" spans="1:29" ht="12.75">
      <c r="A1824" s="6" t="s">
        <v>28</v>
      </c>
      <c r="B1824" s="6" t="s">
        <v>18267</v>
      </c>
      <c r="C1824" s="6">
        <v>49</v>
      </c>
      <c r="D1824" s="6">
        <v>98</v>
      </c>
      <c r="E1824" s="6">
        <v>10</v>
      </c>
      <c r="F1824" s="6">
        <v>402</v>
      </c>
      <c r="G1824" s="6" t="s">
        <v>18268</v>
      </c>
      <c r="H1824" s="6">
        <v>589</v>
      </c>
      <c r="I1824" s="7">
        <v>10429707</v>
      </c>
      <c r="J1824" s="6" t="s">
        <v>1671</v>
      </c>
      <c r="K1824" s="6" t="s">
        <v>18269</v>
      </c>
      <c r="L1824" s="6" t="s">
        <v>18270</v>
      </c>
      <c r="M1824" s="6">
        <v>10483</v>
      </c>
      <c r="N1824" s="6">
        <v>2705</v>
      </c>
      <c r="O1824" s="6" t="s">
        <v>6760</v>
      </c>
      <c r="Q1824" s="6" t="s">
        <v>18271</v>
      </c>
      <c r="R1824" s="6" t="s">
        <v>18272</v>
      </c>
      <c r="S1824" s="6">
        <v>125</v>
      </c>
      <c r="T1824" s="6" t="s">
        <v>37</v>
      </c>
      <c r="U1824" s="6" t="s">
        <v>38</v>
      </c>
      <c r="V1824" s="6" t="s">
        <v>95</v>
      </c>
      <c r="W1824" s="7">
        <v>5000000</v>
      </c>
      <c r="X1824" s="6">
        <v>2014</v>
      </c>
      <c r="Y1824" s="6">
        <v>416</v>
      </c>
      <c r="Z1824" s="6">
        <v>5.4</v>
      </c>
      <c r="AA1824" s="6">
        <v>2.35</v>
      </c>
      <c r="AB1824" s="6">
        <v>0</v>
      </c>
      <c r="AC1824" s="7">
        <f>Table13[[#This Row],[gross]]-Table13[[#This Row],[budget]]</f>
        <v>5429707</v>
      </c>
    </row>
    <row r="1825" spans="1:29" ht="12.75">
      <c r="A1825" s="6" t="s">
        <v>28</v>
      </c>
      <c r="B1825" s="6" t="s">
        <v>371</v>
      </c>
      <c r="C1825" s="6">
        <v>141</v>
      </c>
      <c r="D1825" s="6">
        <v>117</v>
      </c>
      <c r="E1825" s="6">
        <v>179</v>
      </c>
      <c r="F1825" s="6">
        <v>403</v>
      </c>
      <c r="G1825" s="6" t="s">
        <v>84</v>
      </c>
      <c r="H1825" s="6">
        <v>8000</v>
      </c>
      <c r="I1825" s="7">
        <v>63695760</v>
      </c>
      <c r="J1825" s="6" t="s">
        <v>3409</v>
      </c>
      <c r="K1825" s="6" t="s">
        <v>1527</v>
      </c>
      <c r="L1825" s="6" t="s">
        <v>3718</v>
      </c>
      <c r="M1825" s="6">
        <v>61490</v>
      </c>
      <c r="N1825" s="6">
        <v>12850</v>
      </c>
      <c r="O1825" s="6" t="s">
        <v>3719</v>
      </c>
      <c r="P1825" s="6">
        <v>1</v>
      </c>
      <c r="Q1825" s="6" t="s">
        <v>3720</v>
      </c>
      <c r="R1825" s="6" t="s">
        <v>3721</v>
      </c>
      <c r="S1825" s="6">
        <v>264</v>
      </c>
      <c r="T1825" s="6" t="s">
        <v>37</v>
      </c>
      <c r="U1825" s="6" t="s">
        <v>38</v>
      </c>
      <c r="V1825" s="6" t="s">
        <v>39</v>
      </c>
      <c r="W1825" s="7">
        <v>65000000</v>
      </c>
      <c r="X1825" s="6">
        <v>2003</v>
      </c>
      <c r="Y1825" s="6">
        <v>4000</v>
      </c>
      <c r="Z1825" s="6">
        <v>6.4</v>
      </c>
      <c r="AA1825" s="6">
        <v>1.85</v>
      </c>
      <c r="AB1825" s="6">
        <v>0</v>
      </c>
      <c r="AC1825" s="7">
        <f>Table13[[#This Row],[gross]]-Table13[[#This Row],[budget]]</f>
        <v>-1304240</v>
      </c>
    </row>
    <row r="1826" spans="1:29" ht="12.75">
      <c r="A1826" s="6" t="s">
        <v>28</v>
      </c>
      <c r="B1826" s="6" t="s">
        <v>18688</v>
      </c>
      <c r="C1826" s="6">
        <v>64</v>
      </c>
      <c r="D1826" s="6">
        <v>113</v>
      </c>
      <c r="E1826" s="6">
        <v>58</v>
      </c>
      <c r="F1826" s="6">
        <v>9</v>
      </c>
      <c r="G1826" s="6" t="s">
        <v>18689</v>
      </c>
      <c r="H1826" s="6">
        <v>331</v>
      </c>
      <c r="I1826" s="7">
        <v>146402</v>
      </c>
      <c r="J1826" s="6" t="s">
        <v>2527</v>
      </c>
      <c r="K1826" s="6" t="s">
        <v>18025</v>
      </c>
      <c r="L1826" s="6" t="s">
        <v>18690</v>
      </c>
      <c r="M1826" s="6">
        <v>9913</v>
      </c>
      <c r="N1826" s="6">
        <v>387</v>
      </c>
      <c r="O1826" s="6" t="s">
        <v>18691</v>
      </c>
      <c r="P1826" s="6">
        <v>1</v>
      </c>
      <c r="Q1826" s="6" t="s">
        <v>18692</v>
      </c>
      <c r="R1826" s="6" t="s">
        <v>18693</v>
      </c>
      <c r="S1826" s="6">
        <v>38</v>
      </c>
      <c r="T1826" s="6" t="s">
        <v>2778</v>
      </c>
      <c r="U1826" s="6" t="s">
        <v>3571</v>
      </c>
      <c r="V1826" s="6" t="s">
        <v>585</v>
      </c>
      <c r="W1826" s="7">
        <v>4000000</v>
      </c>
      <c r="X1826" s="6">
        <v>2002</v>
      </c>
      <c r="Y1826" s="6">
        <v>27</v>
      </c>
      <c r="Z1826" s="6">
        <v>7.7</v>
      </c>
      <c r="AA1826" s="6">
        <v>1.85</v>
      </c>
      <c r="AB1826" s="6">
        <v>0</v>
      </c>
      <c r="AC1826" s="7">
        <f>Table13[[#This Row],[gross]]-Table13[[#This Row],[budget]]</f>
        <v>-3853598</v>
      </c>
    </row>
    <row r="1827" spans="1:29" ht="12.75">
      <c r="A1827" s="6" t="s">
        <v>28</v>
      </c>
      <c r="B1827" s="6" t="s">
        <v>9184</v>
      </c>
      <c r="C1827" s="6">
        <v>268</v>
      </c>
      <c r="D1827" s="6">
        <v>98</v>
      </c>
      <c r="E1827" s="6">
        <v>0</v>
      </c>
      <c r="F1827" s="6">
        <v>638</v>
      </c>
      <c r="G1827" s="6" t="s">
        <v>3687</v>
      </c>
      <c r="H1827" s="6">
        <v>8000</v>
      </c>
      <c r="I1827" s="7">
        <v>41008532</v>
      </c>
      <c r="J1827" s="6" t="s">
        <v>2125</v>
      </c>
      <c r="K1827" s="6" t="s">
        <v>1527</v>
      </c>
      <c r="L1827" s="6" t="s">
        <v>9185</v>
      </c>
      <c r="M1827" s="6">
        <v>19611</v>
      </c>
      <c r="N1827" s="6">
        <v>10894</v>
      </c>
      <c r="O1827" s="6" t="s">
        <v>605</v>
      </c>
      <c r="P1827" s="6">
        <v>1</v>
      </c>
      <c r="Q1827" s="6" t="s">
        <v>9186</v>
      </c>
      <c r="R1827" s="6" t="s">
        <v>9187</v>
      </c>
      <c r="S1827" s="6">
        <v>103</v>
      </c>
      <c r="T1827" s="6" t="s">
        <v>37</v>
      </c>
      <c r="U1827" s="6" t="s">
        <v>38</v>
      </c>
      <c r="V1827" s="6" t="s">
        <v>585</v>
      </c>
      <c r="W1827" s="7">
        <v>27000000</v>
      </c>
      <c r="X1827" s="6">
        <v>2016</v>
      </c>
      <c r="Y1827" s="6">
        <v>698</v>
      </c>
      <c r="Z1827" s="6">
        <v>6.7</v>
      </c>
      <c r="AA1827" s="6">
        <v>2.35</v>
      </c>
      <c r="AB1827" s="6">
        <v>0</v>
      </c>
      <c r="AC1827" s="7">
        <f>Table13[[#This Row],[gross]]-Table13[[#This Row],[budget]]</f>
        <v>14008532</v>
      </c>
    </row>
    <row r="1828" spans="1:29" ht="12.75">
      <c r="A1828" s="6" t="s">
        <v>28</v>
      </c>
      <c r="B1828" s="6" t="s">
        <v>260</v>
      </c>
      <c r="C1828" s="6">
        <v>29</v>
      </c>
      <c r="D1828" s="6">
        <v>97</v>
      </c>
      <c r="E1828" s="6">
        <v>420</v>
      </c>
      <c r="F1828" s="6">
        <v>585</v>
      </c>
      <c r="G1828" s="6" t="s">
        <v>7659</v>
      </c>
      <c r="H1828" s="6">
        <v>695</v>
      </c>
      <c r="I1828" s="7">
        <v>41067398</v>
      </c>
      <c r="J1828" s="6" t="s">
        <v>422</v>
      </c>
      <c r="K1828" s="6" t="s">
        <v>2846</v>
      </c>
      <c r="L1828" s="6" t="s">
        <v>9559</v>
      </c>
      <c r="M1828" s="6">
        <v>22748</v>
      </c>
      <c r="N1828" s="6">
        <v>2530</v>
      </c>
      <c r="O1828" s="6" t="s">
        <v>5227</v>
      </c>
      <c r="P1828" s="6">
        <v>2</v>
      </c>
      <c r="Q1828" s="6" t="s">
        <v>9560</v>
      </c>
      <c r="R1828" s="6" t="s">
        <v>9561</v>
      </c>
      <c r="S1828" s="6">
        <v>41</v>
      </c>
      <c r="T1828" s="6" t="s">
        <v>37</v>
      </c>
      <c r="U1828" s="6" t="s">
        <v>38</v>
      </c>
      <c r="V1828" s="6" t="s">
        <v>585</v>
      </c>
      <c r="W1828" s="7">
        <v>25000000</v>
      </c>
      <c r="X1828" s="6">
        <v>1997</v>
      </c>
      <c r="Y1828" s="6">
        <v>635</v>
      </c>
      <c r="Z1828" s="6">
        <v>6.1</v>
      </c>
      <c r="AA1828" s="6">
        <v>2.35</v>
      </c>
      <c r="AB1828" s="6">
        <v>666</v>
      </c>
      <c r="AC1828" s="7">
        <f>Table13[[#This Row],[gross]]-Table13[[#This Row],[budget]]</f>
        <v>16067398</v>
      </c>
    </row>
    <row r="1829" spans="1:29" ht="12.75">
      <c r="A1829" s="6" t="s">
        <v>28</v>
      </c>
      <c r="B1829" s="6" t="s">
        <v>3552</v>
      </c>
      <c r="C1829" s="6">
        <v>40</v>
      </c>
      <c r="D1829" s="6">
        <v>105</v>
      </c>
      <c r="E1829" s="6">
        <v>29</v>
      </c>
      <c r="F1829" s="6">
        <v>97</v>
      </c>
      <c r="G1829" s="6" t="s">
        <v>3553</v>
      </c>
      <c r="H1829" s="6">
        <v>584</v>
      </c>
      <c r="I1829" s="7">
        <v>35324232</v>
      </c>
      <c r="J1829" s="6" t="s">
        <v>3554</v>
      </c>
      <c r="K1829" s="6" t="s">
        <v>3555</v>
      </c>
      <c r="L1829" s="6" t="s">
        <v>3556</v>
      </c>
      <c r="M1829" s="6">
        <v>32224</v>
      </c>
      <c r="N1829" s="6">
        <v>1132</v>
      </c>
      <c r="O1829" s="6" t="s">
        <v>3557</v>
      </c>
      <c r="P1829" s="6">
        <v>1</v>
      </c>
      <c r="Q1829" s="6" t="s">
        <v>3558</v>
      </c>
      <c r="R1829" s="6" t="s">
        <v>3559</v>
      </c>
      <c r="S1829" s="6">
        <v>62</v>
      </c>
      <c r="T1829" s="6" t="s">
        <v>37</v>
      </c>
      <c r="U1829" s="6" t="s">
        <v>38</v>
      </c>
      <c r="V1829" s="6" t="s">
        <v>585</v>
      </c>
      <c r="W1829" s="7">
        <v>68000000</v>
      </c>
      <c r="X1829" s="6">
        <v>1995</v>
      </c>
      <c r="Y1829" s="6">
        <v>220</v>
      </c>
      <c r="Z1829" s="6">
        <v>5.6</v>
      </c>
      <c r="AA1829" s="6">
        <v>2.35</v>
      </c>
      <c r="AB1829" s="6">
        <v>617</v>
      </c>
      <c r="AC1829" s="7">
        <f>Table13[[#This Row],[gross]]-Table13[[#This Row],[budget]]</f>
        <v>-32675768</v>
      </c>
    </row>
    <row r="1830" spans="1:29" ht="12.75">
      <c r="A1830" s="6" t="s">
        <v>28</v>
      </c>
      <c r="B1830" s="6" t="s">
        <v>5121</v>
      </c>
      <c r="C1830" s="6">
        <v>419</v>
      </c>
      <c r="D1830" s="6">
        <v>133</v>
      </c>
      <c r="E1830" s="6">
        <v>152</v>
      </c>
      <c r="F1830" s="6">
        <v>11000</v>
      </c>
      <c r="G1830" s="6" t="s">
        <v>438</v>
      </c>
      <c r="H1830" s="6">
        <v>22000</v>
      </c>
      <c r="I1830" s="7">
        <v>75605492</v>
      </c>
      <c r="J1830" s="6" t="s">
        <v>1634</v>
      </c>
      <c r="K1830" s="6" t="s">
        <v>697</v>
      </c>
      <c r="L1830" s="6" t="s">
        <v>5122</v>
      </c>
      <c r="M1830" s="6">
        <v>283563</v>
      </c>
      <c r="N1830" s="6">
        <v>53094</v>
      </c>
      <c r="O1830" s="6" t="s">
        <v>340</v>
      </c>
      <c r="P1830" s="6">
        <v>1</v>
      </c>
      <c r="Q1830" s="6" t="s">
        <v>5123</v>
      </c>
      <c r="R1830" s="6" t="s">
        <v>5124</v>
      </c>
      <c r="S1830" s="6">
        <v>312</v>
      </c>
      <c r="T1830" s="6" t="s">
        <v>37</v>
      </c>
      <c r="U1830" s="6" t="s">
        <v>38</v>
      </c>
      <c r="V1830" s="6" t="s">
        <v>39</v>
      </c>
      <c r="W1830" s="7">
        <v>50000000</v>
      </c>
      <c r="X1830" s="6">
        <v>2011</v>
      </c>
      <c r="Y1830" s="6">
        <v>18000</v>
      </c>
      <c r="Z1830" s="6">
        <v>7.6</v>
      </c>
      <c r="AA1830" s="6">
        <v>1.85</v>
      </c>
      <c r="AB1830" s="6">
        <v>27000</v>
      </c>
      <c r="AC1830" s="7">
        <f>Table13[[#This Row],[gross]]-Table13[[#This Row],[budget]]</f>
        <v>25605492</v>
      </c>
    </row>
    <row r="1831" spans="1:29" ht="12.75">
      <c r="A1831" s="6" t="s">
        <v>28</v>
      </c>
      <c r="B1831" s="6" t="s">
        <v>2017</v>
      </c>
      <c r="C1831" s="6">
        <v>160</v>
      </c>
      <c r="D1831" s="6">
        <v>126</v>
      </c>
      <c r="E1831" s="6">
        <v>44</v>
      </c>
      <c r="F1831" s="6">
        <v>9</v>
      </c>
      <c r="G1831" s="6" t="s">
        <v>11975</v>
      </c>
      <c r="H1831" s="6">
        <v>627</v>
      </c>
      <c r="I1831" s="7">
        <v>5701643</v>
      </c>
      <c r="J1831" s="6" t="s">
        <v>3430</v>
      </c>
      <c r="K1831" s="6" t="s">
        <v>230</v>
      </c>
      <c r="L1831" s="6" t="s">
        <v>11976</v>
      </c>
      <c r="M1831" s="6">
        <v>37635</v>
      </c>
      <c r="N1831" s="6">
        <v>653</v>
      </c>
      <c r="O1831" s="6" t="s">
        <v>11977</v>
      </c>
      <c r="P1831" s="6">
        <v>0</v>
      </c>
      <c r="Q1831" s="6" t="s">
        <v>11978</v>
      </c>
      <c r="R1831" s="6" t="s">
        <v>11979</v>
      </c>
      <c r="S1831" s="6">
        <v>165</v>
      </c>
      <c r="T1831" s="6" t="s">
        <v>11980</v>
      </c>
      <c r="U1831" s="6" t="s">
        <v>7170</v>
      </c>
      <c r="V1831" s="6" t="s">
        <v>585</v>
      </c>
      <c r="W1831" s="7">
        <v>20000000</v>
      </c>
      <c r="X1831" s="6">
        <v>2007</v>
      </c>
      <c r="Y1831" s="6">
        <v>12</v>
      </c>
      <c r="Z1831" s="6">
        <v>7.3</v>
      </c>
      <c r="AA1831" s="6">
        <v>2.35</v>
      </c>
      <c r="AB1831" s="6">
        <v>0</v>
      </c>
      <c r="AC1831" s="7">
        <f>Table13[[#This Row],[gross]]-Table13[[#This Row],[budget]]</f>
        <v>-14298357</v>
      </c>
    </row>
    <row r="1832" spans="1:29" ht="12.75">
      <c r="A1832" s="6" t="s">
        <v>28</v>
      </c>
      <c r="B1832" s="6" t="s">
        <v>3176</v>
      </c>
      <c r="C1832" s="6">
        <v>74</v>
      </c>
      <c r="D1832" s="6">
        <v>93</v>
      </c>
      <c r="E1832" s="6">
        <v>253</v>
      </c>
      <c r="F1832" s="6">
        <v>637</v>
      </c>
      <c r="G1832" s="6" t="s">
        <v>3177</v>
      </c>
      <c r="H1832" s="6">
        <v>3000</v>
      </c>
      <c r="I1832" s="7">
        <v>5409517</v>
      </c>
      <c r="J1832" s="6" t="s">
        <v>3178</v>
      </c>
      <c r="K1832" s="6" t="s">
        <v>500</v>
      </c>
      <c r="L1832" s="6" t="s">
        <v>3179</v>
      </c>
      <c r="M1832" s="6">
        <v>14280</v>
      </c>
      <c r="N1832" s="6">
        <v>5580</v>
      </c>
      <c r="O1832" s="6" t="s">
        <v>3180</v>
      </c>
      <c r="P1832" s="6">
        <v>0</v>
      </c>
      <c r="Q1832" s="6" t="s">
        <v>3181</v>
      </c>
      <c r="R1832" s="6" t="s">
        <v>3182</v>
      </c>
      <c r="S1832" s="6">
        <v>171</v>
      </c>
      <c r="T1832" s="6" t="s">
        <v>37</v>
      </c>
      <c r="U1832" s="6" t="s">
        <v>38</v>
      </c>
      <c r="V1832" s="6" t="s">
        <v>39</v>
      </c>
      <c r="W1832" s="7">
        <v>75000000</v>
      </c>
      <c r="X1832" s="6">
        <v>2001</v>
      </c>
      <c r="Y1832" s="6">
        <v>889</v>
      </c>
      <c r="Z1832" s="6">
        <v>4.7</v>
      </c>
      <c r="AA1832" s="6">
        <v>1.85</v>
      </c>
      <c r="AB1832" s="6">
        <v>683</v>
      </c>
      <c r="AC1832" s="7">
        <f>Table13[[#This Row],[gross]]-Table13[[#This Row],[budget]]</f>
        <v>-69590483</v>
      </c>
    </row>
    <row r="1833" spans="1:29" ht="12.75">
      <c r="A1833" s="6" t="s">
        <v>28</v>
      </c>
      <c r="B1833" s="6" t="s">
        <v>10306</v>
      </c>
      <c r="C1833" s="6">
        <v>137</v>
      </c>
      <c r="D1833" s="6">
        <v>114</v>
      </c>
      <c r="E1833" s="6">
        <v>300</v>
      </c>
      <c r="F1833" s="6">
        <v>73</v>
      </c>
      <c r="G1833" s="6" t="s">
        <v>21300</v>
      </c>
      <c r="H1833" s="6">
        <v>307</v>
      </c>
      <c r="I1833" s="7">
        <v>13876974</v>
      </c>
      <c r="J1833" s="6" t="s">
        <v>1415</v>
      </c>
      <c r="K1833" s="6" t="s">
        <v>15260</v>
      </c>
      <c r="L1833" s="6" t="s">
        <v>21301</v>
      </c>
      <c r="M1833" s="6">
        <v>19397</v>
      </c>
      <c r="N1833" s="6">
        <v>809</v>
      </c>
      <c r="O1833" s="6" t="s">
        <v>10310</v>
      </c>
      <c r="P1833" s="6">
        <v>0</v>
      </c>
      <c r="Q1833" s="6" t="s">
        <v>21302</v>
      </c>
      <c r="R1833" s="6" t="s">
        <v>21303</v>
      </c>
      <c r="S1833" s="6">
        <v>214</v>
      </c>
      <c r="T1833" s="6" t="s">
        <v>5611</v>
      </c>
      <c r="U1833" s="6" t="s">
        <v>5612</v>
      </c>
      <c r="V1833" s="6" t="s">
        <v>585</v>
      </c>
      <c r="W1833" s="7">
        <v>7000000</v>
      </c>
      <c r="X1833" s="6">
        <v>2001</v>
      </c>
      <c r="Y1833" s="6">
        <v>209</v>
      </c>
      <c r="Z1833" s="6">
        <v>7.4</v>
      </c>
      <c r="AA1833" s="6">
        <v>1.85</v>
      </c>
      <c r="AB1833" s="6">
        <v>0</v>
      </c>
      <c r="AC1833" s="7">
        <f>Table13[[#This Row],[gross]]-Table13[[#This Row],[budget]]</f>
        <v>6876974</v>
      </c>
    </row>
    <row r="1834" spans="1:29" ht="12.75">
      <c r="A1834" s="6" t="s">
        <v>28</v>
      </c>
      <c r="B1834" s="6" t="s">
        <v>3117</v>
      </c>
      <c r="C1834" s="6">
        <v>190</v>
      </c>
      <c r="D1834" s="6">
        <v>91</v>
      </c>
      <c r="E1834" s="6">
        <v>27</v>
      </c>
      <c r="F1834" s="6">
        <v>925</v>
      </c>
      <c r="G1834" s="6" t="s">
        <v>1951</v>
      </c>
      <c r="H1834" s="6">
        <v>12000</v>
      </c>
      <c r="I1834" s="7">
        <v>73661010</v>
      </c>
      <c r="J1834" s="6" t="s">
        <v>3118</v>
      </c>
      <c r="K1834" s="6" t="s">
        <v>272</v>
      </c>
      <c r="L1834" s="6" t="s">
        <v>3119</v>
      </c>
      <c r="M1834" s="6">
        <v>71137</v>
      </c>
      <c r="N1834" s="6">
        <v>17299</v>
      </c>
      <c r="O1834" s="6" t="s">
        <v>1802</v>
      </c>
      <c r="P1834" s="6">
        <v>0</v>
      </c>
      <c r="Q1834" s="6" t="s">
        <v>3120</v>
      </c>
      <c r="R1834" s="6" t="s">
        <v>3121</v>
      </c>
      <c r="S1834" s="6">
        <v>229</v>
      </c>
      <c r="T1834" s="6" t="s">
        <v>37</v>
      </c>
      <c r="U1834" s="6" t="s">
        <v>38</v>
      </c>
      <c r="V1834" s="6" t="s">
        <v>95</v>
      </c>
      <c r="W1834" s="7">
        <v>75000000</v>
      </c>
      <c r="X1834" s="6">
        <v>2006</v>
      </c>
      <c r="Y1834" s="6">
        <v>970</v>
      </c>
      <c r="Z1834" s="6">
        <v>6.6</v>
      </c>
      <c r="AA1834" s="6">
        <v>2.35</v>
      </c>
      <c r="AB1834" s="6">
        <v>0</v>
      </c>
      <c r="AC1834" s="7">
        <f>Table13[[#This Row],[gross]]-Table13[[#This Row],[budget]]</f>
        <v>-1338990</v>
      </c>
    </row>
    <row r="1835" spans="1:29" ht="12.75">
      <c r="A1835" s="6" t="s">
        <v>28</v>
      </c>
      <c r="B1835" s="6" t="s">
        <v>17582</v>
      </c>
      <c r="C1835" s="6">
        <v>185</v>
      </c>
      <c r="D1835" s="6">
        <v>109</v>
      </c>
      <c r="E1835" s="6">
        <v>260</v>
      </c>
      <c r="F1835" s="6">
        <v>592</v>
      </c>
      <c r="G1835" s="6" t="s">
        <v>10436</v>
      </c>
      <c r="H1835" s="6">
        <v>9000</v>
      </c>
      <c r="I1835" s="7">
        <v>34468224</v>
      </c>
      <c r="J1835" s="6" t="s">
        <v>5685</v>
      </c>
      <c r="K1835" s="6" t="s">
        <v>776</v>
      </c>
      <c r="L1835" s="6" t="s">
        <v>17583</v>
      </c>
      <c r="M1835" s="6">
        <v>105568</v>
      </c>
      <c r="N1835" s="6">
        <v>11736</v>
      </c>
      <c r="O1835" s="6" t="s">
        <v>5466</v>
      </c>
      <c r="P1835" s="6">
        <v>2</v>
      </c>
      <c r="Q1835" s="6" t="s">
        <v>17584</v>
      </c>
      <c r="R1835" s="6" t="s">
        <v>17585</v>
      </c>
      <c r="S1835" s="6">
        <v>533</v>
      </c>
      <c r="T1835" s="6" t="s">
        <v>37</v>
      </c>
      <c r="U1835" s="6" t="s">
        <v>38</v>
      </c>
      <c r="V1835" s="6" t="s">
        <v>585</v>
      </c>
      <c r="W1835" s="7">
        <v>4500000</v>
      </c>
      <c r="X1835" s="6">
        <v>2003</v>
      </c>
      <c r="Y1835" s="6">
        <v>844</v>
      </c>
      <c r="Z1835" s="6">
        <v>7.3</v>
      </c>
      <c r="AA1835" s="6">
        <v>1.85</v>
      </c>
      <c r="AB1835" s="6">
        <v>0</v>
      </c>
      <c r="AC1835" s="7">
        <f>Table13[[#This Row],[gross]]-Table13[[#This Row],[budget]]</f>
        <v>29968224</v>
      </c>
    </row>
    <row r="1836" spans="1:29" ht="12.75">
      <c r="A1836" s="6" t="s">
        <v>28</v>
      </c>
      <c r="B1836" s="6" t="s">
        <v>3102</v>
      </c>
      <c r="C1836" s="6">
        <v>132</v>
      </c>
      <c r="D1836" s="6">
        <v>101</v>
      </c>
      <c r="E1836" s="6">
        <v>126</v>
      </c>
      <c r="F1836" s="6">
        <v>586</v>
      </c>
      <c r="G1836" s="6" t="s">
        <v>5739</v>
      </c>
      <c r="H1836" s="6">
        <v>3000</v>
      </c>
      <c r="I1836" s="7">
        <v>82931301</v>
      </c>
      <c r="J1836" s="6" t="s">
        <v>1681</v>
      </c>
      <c r="K1836" s="6" t="s">
        <v>1543</v>
      </c>
      <c r="L1836" s="6" t="s">
        <v>5740</v>
      </c>
      <c r="M1836" s="6">
        <v>43358</v>
      </c>
      <c r="N1836" s="6">
        <v>6292</v>
      </c>
      <c r="O1836" s="6" t="s">
        <v>4124</v>
      </c>
      <c r="P1836" s="6">
        <v>0</v>
      </c>
      <c r="Q1836" s="6" t="s">
        <v>5741</v>
      </c>
      <c r="R1836" s="6" t="s">
        <v>5742</v>
      </c>
      <c r="S1836" s="6">
        <v>228</v>
      </c>
      <c r="T1836" s="6" t="s">
        <v>37</v>
      </c>
      <c r="U1836" s="6" t="s">
        <v>767</v>
      </c>
      <c r="V1836" s="6" t="s">
        <v>39</v>
      </c>
      <c r="W1836" s="7">
        <v>60000000</v>
      </c>
      <c r="X1836" s="6">
        <v>2005</v>
      </c>
      <c r="Y1836" s="6">
        <v>949</v>
      </c>
      <c r="Z1836" s="6">
        <v>5.5</v>
      </c>
      <c r="AA1836" s="6">
        <v>2.35</v>
      </c>
      <c r="AB1836" s="6">
        <v>0</v>
      </c>
      <c r="AC1836" s="7">
        <f>Table13[[#This Row],[gross]]-Table13[[#This Row],[budget]]</f>
        <v>22931301</v>
      </c>
    </row>
    <row r="1837" spans="1:29" ht="12.75">
      <c r="A1837" s="6" t="s">
        <v>28</v>
      </c>
      <c r="B1837" s="6" t="s">
        <v>125</v>
      </c>
      <c r="C1837" s="6">
        <v>153</v>
      </c>
      <c r="D1837" s="6">
        <v>112</v>
      </c>
      <c r="E1837" s="6">
        <v>395</v>
      </c>
      <c r="F1837" s="6">
        <v>80</v>
      </c>
      <c r="G1837" s="6" t="s">
        <v>3283</v>
      </c>
      <c r="H1837" s="6">
        <v>13000</v>
      </c>
      <c r="I1837" s="7">
        <v>31252964</v>
      </c>
      <c r="J1837" s="6" t="s">
        <v>214</v>
      </c>
      <c r="K1837" s="6" t="s">
        <v>463</v>
      </c>
      <c r="L1837" s="6" t="s">
        <v>18450</v>
      </c>
      <c r="M1837" s="6">
        <v>71495</v>
      </c>
      <c r="N1837" s="6">
        <v>13707</v>
      </c>
      <c r="O1837" s="6" t="s">
        <v>18451</v>
      </c>
      <c r="P1837" s="6">
        <v>1</v>
      </c>
      <c r="Q1837" s="6" t="s">
        <v>18452</v>
      </c>
      <c r="R1837" s="6" t="s">
        <v>18453</v>
      </c>
      <c r="S1837" s="6">
        <v>522</v>
      </c>
      <c r="T1837" s="6" t="s">
        <v>37</v>
      </c>
      <c r="U1837" s="6" t="s">
        <v>38</v>
      </c>
      <c r="V1837" s="6" t="s">
        <v>585</v>
      </c>
      <c r="W1837" s="7">
        <v>4000000</v>
      </c>
      <c r="X1837" s="6">
        <v>2001</v>
      </c>
      <c r="Y1837" s="6">
        <v>595</v>
      </c>
      <c r="Z1837" s="6">
        <v>7.1</v>
      </c>
      <c r="AA1837" s="6">
        <v>2.35</v>
      </c>
      <c r="AB1837" s="6">
        <v>0</v>
      </c>
      <c r="AC1837" s="7">
        <f>Table13[[#This Row],[gross]]-Table13[[#This Row],[budget]]</f>
        <v>27252964</v>
      </c>
    </row>
    <row r="1838" spans="1:29" ht="12.75">
      <c r="A1838" s="6" t="s">
        <v>28</v>
      </c>
      <c r="B1838" s="6" t="s">
        <v>269</v>
      </c>
      <c r="C1838" s="6">
        <v>376</v>
      </c>
      <c r="D1838" s="6">
        <v>104</v>
      </c>
      <c r="E1838" s="6">
        <v>37</v>
      </c>
      <c r="F1838" s="6">
        <v>760</v>
      </c>
      <c r="G1838" s="6" t="s">
        <v>270</v>
      </c>
      <c r="H1838" s="6">
        <v>12000</v>
      </c>
      <c r="I1838" s="7">
        <v>268488329</v>
      </c>
      <c r="J1838" s="6" t="s">
        <v>271</v>
      </c>
      <c r="K1838" s="6" t="s">
        <v>272</v>
      </c>
      <c r="L1838" s="6" t="s">
        <v>273</v>
      </c>
      <c r="M1838" s="6">
        <v>235025</v>
      </c>
      <c r="N1838" s="6">
        <v>14863</v>
      </c>
      <c r="O1838" s="6" t="s">
        <v>274</v>
      </c>
      <c r="P1838" s="6">
        <v>0</v>
      </c>
      <c r="Q1838" s="6" t="s">
        <v>275</v>
      </c>
      <c r="R1838" s="6" t="s">
        <v>276</v>
      </c>
      <c r="S1838" s="6">
        <v>265</v>
      </c>
      <c r="T1838" s="6" t="s">
        <v>37</v>
      </c>
      <c r="U1838" s="6" t="s">
        <v>38</v>
      </c>
      <c r="V1838" s="6" t="s">
        <v>277</v>
      </c>
      <c r="W1838" s="7">
        <v>200000000</v>
      </c>
      <c r="X1838" s="6">
        <v>2013</v>
      </c>
      <c r="Y1838" s="6">
        <v>779</v>
      </c>
      <c r="Z1838" s="6">
        <v>7.3</v>
      </c>
      <c r="AA1838" s="6">
        <v>1.85</v>
      </c>
      <c r="AB1838" s="6">
        <v>44000</v>
      </c>
      <c r="AC1838" s="7">
        <f>Table13[[#This Row],[gross]]-Table13[[#This Row],[budget]]</f>
        <v>68488329</v>
      </c>
    </row>
    <row r="1839" spans="1:29" ht="12.75">
      <c r="A1839" s="6" t="s">
        <v>28</v>
      </c>
      <c r="B1839" s="6" t="s">
        <v>476</v>
      </c>
      <c r="C1839" s="6">
        <v>219</v>
      </c>
      <c r="D1839" s="6">
        <v>94</v>
      </c>
      <c r="E1839" s="6">
        <v>11</v>
      </c>
      <c r="F1839" s="6">
        <v>459</v>
      </c>
      <c r="G1839" s="6" t="s">
        <v>477</v>
      </c>
      <c r="H1839" s="6">
        <v>1000</v>
      </c>
      <c r="I1839" s="7">
        <v>198332128</v>
      </c>
      <c r="J1839" s="6" t="s">
        <v>478</v>
      </c>
      <c r="K1839" s="6" t="s">
        <v>479</v>
      </c>
      <c r="L1839" s="6" t="s">
        <v>480</v>
      </c>
      <c r="M1839" s="6">
        <v>114553</v>
      </c>
      <c r="N1839" s="6">
        <v>2579</v>
      </c>
      <c r="O1839" s="6" t="s">
        <v>481</v>
      </c>
      <c r="P1839" s="6">
        <v>2</v>
      </c>
      <c r="Q1839" s="6" t="s">
        <v>482</v>
      </c>
      <c r="R1839" s="6" t="s">
        <v>483</v>
      </c>
      <c r="S1839" s="6">
        <v>187</v>
      </c>
      <c r="T1839" s="6" t="s">
        <v>37</v>
      </c>
      <c r="U1839" s="6" t="s">
        <v>38</v>
      </c>
      <c r="V1839" s="6" t="s">
        <v>95</v>
      </c>
      <c r="W1839" s="7">
        <v>175000000</v>
      </c>
      <c r="X1839" s="6">
        <v>2009</v>
      </c>
      <c r="Y1839" s="6">
        <v>973</v>
      </c>
      <c r="Z1839" s="6">
        <v>6.5</v>
      </c>
      <c r="AA1839" s="6">
        <v>2.35</v>
      </c>
      <c r="AB1839" s="6">
        <v>0</v>
      </c>
      <c r="AC1839" s="7">
        <f>Table13[[#This Row],[gross]]-Table13[[#This Row],[budget]]</f>
        <v>23332128</v>
      </c>
    </row>
    <row r="1840" spans="1:29" ht="12.75">
      <c r="A1840" s="6" t="s">
        <v>28</v>
      </c>
      <c r="B1840" s="6" t="s">
        <v>22646</v>
      </c>
      <c r="C1840" s="6">
        <v>344</v>
      </c>
      <c r="D1840" s="6">
        <v>94</v>
      </c>
      <c r="E1840" s="6">
        <v>380</v>
      </c>
      <c r="F1840" s="6">
        <v>113</v>
      </c>
      <c r="G1840" s="6" t="s">
        <v>22278</v>
      </c>
      <c r="H1840" s="6">
        <v>660</v>
      </c>
      <c r="I1840" s="7">
        <v>237301</v>
      </c>
      <c r="J1840" s="6" t="s">
        <v>2683</v>
      </c>
      <c r="K1840" s="6" t="s">
        <v>5130</v>
      </c>
      <c r="L1840" s="6" t="s">
        <v>22647</v>
      </c>
      <c r="M1840" s="6">
        <v>75669</v>
      </c>
      <c r="N1840" s="6">
        <v>1118</v>
      </c>
      <c r="O1840" s="6" t="s">
        <v>22648</v>
      </c>
      <c r="P1840" s="6">
        <v>0</v>
      </c>
      <c r="Q1840" s="6" t="s">
        <v>22649</v>
      </c>
      <c r="R1840" s="6" t="s">
        <v>22650</v>
      </c>
      <c r="S1840" s="6">
        <v>451</v>
      </c>
      <c r="T1840" s="6" t="s">
        <v>37</v>
      </c>
      <c r="U1840" s="6" t="s">
        <v>56</v>
      </c>
      <c r="V1840" s="6" t="s">
        <v>585</v>
      </c>
      <c r="W1840" s="7">
        <v>500000</v>
      </c>
      <c r="X1840" s="6">
        <v>2010</v>
      </c>
      <c r="Y1840" s="6">
        <v>280</v>
      </c>
      <c r="Z1840" s="6">
        <v>6.4</v>
      </c>
      <c r="AA1840" s="6">
        <v>2.35</v>
      </c>
      <c r="AB1840" s="6">
        <v>19000</v>
      </c>
      <c r="AC1840" s="7">
        <f>Table13[[#This Row],[gross]]-Table13[[#This Row],[budget]]</f>
        <v>-262699</v>
      </c>
    </row>
    <row r="1841" spans="1:29" ht="12.75">
      <c r="A1841" s="6" t="s">
        <v>28</v>
      </c>
      <c r="B1841" s="6" t="s">
        <v>469</v>
      </c>
      <c r="C1841" s="6">
        <v>250</v>
      </c>
      <c r="D1841" s="6">
        <v>92</v>
      </c>
      <c r="E1841" s="6">
        <v>0</v>
      </c>
      <c r="F1841" s="6">
        <v>773</v>
      </c>
      <c r="G1841" s="6" t="s">
        <v>321</v>
      </c>
      <c r="H1841" s="6">
        <v>12000</v>
      </c>
      <c r="I1841" s="7">
        <v>289907418</v>
      </c>
      <c r="J1841" s="6" t="s">
        <v>271</v>
      </c>
      <c r="K1841" s="6" t="s">
        <v>272</v>
      </c>
      <c r="L1841" s="6" t="s">
        <v>1440</v>
      </c>
      <c r="M1841" s="6">
        <v>585659</v>
      </c>
      <c r="N1841" s="6">
        <v>15013</v>
      </c>
      <c r="O1841" s="6" t="s">
        <v>1441</v>
      </c>
      <c r="P1841" s="6">
        <v>0</v>
      </c>
      <c r="Q1841" s="6" t="s">
        <v>1442</v>
      </c>
      <c r="R1841" s="6" t="s">
        <v>1443</v>
      </c>
      <c r="S1841" s="6">
        <v>593</v>
      </c>
      <c r="T1841" s="6" t="s">
        <v>37</v>
      </c>
      <c r="U1841" s="6" t="s">
        <v>38</v>
      </c>
      <c r="V1841" s="6" t="s">
        <v>277</v>
      </c>
      <c r="W1841" s="7">
        <v>115000000</v>
      </c>
      <c r="X1841" s="6">
        <v>2001</v>
      </c>
      <c r="Y1841" s="6">
        <v>1000</v>
      </c>
      <c r="Z1841" s="6">
        <v>8.1</v>
      </c>
      <c r="AA1841" s="6">
        <v>1.85</v>
      </c>
      <c r="AB1841" s="6">
        <v>0</v>
      </c>
      <c r="AC1841" s="7">
        <f>Table13[[#This Row],[gross]]-Table13[[#This Row],[budget]]</f>
        <v>174907418</v>
      </c>
    </row>
    <row r="1842" spans="1:29" ht="12.75">
      <c r="A1842" s="6" t="s">
        <v>28</v>
      </c>
      <c r="B1842" s="6" t="s">
        <v>10977</v>
      </c>
      <c r="C1842" s="6">
        <v>94</v>
      </c>
      <c r="D1842" s="6">
        <v>109</v>
      </c>
      <c r="E1842" s="6">
        <v>15</v>
      </c>
      <c r="F1842" s="6">
        <v>350</v>
      </c>
      <c r="G1842" s="6" t="s">
        <v>9393</v>
      </c>
      <c r="H1842" s="6">
        <v>3000</v>
      </c>
      <c r="I1842" s="7">
        <v>23179303</v>
      </c>
      <c r="J1842" s="6" t="s">
        <v>9780</v>
      </c>
      <c r="K1842" s="6" t="s">
        <v>4517</v>
      </c>
      <c r="L1842" s="6" t="s">
        <v>10978</v>
      </c>
      <c r="M1842" s="6">
        <v>32951</v>
      </c>
      <c r="N1842" s="6">
        <v>4257</v>
      </c>
      <c r="O1842" s="6" t="s">
        <v>10979</v>
      </c>
      <c r="P1842" s="6">
        <v>3</v>
      </c>
      <c r="Q1842" s="6" t="s">
        <v>10980</v>
      </c>
      <c r="R1842" s="6" t="s">
        <v>10981</v>
      </c>
      <c r="S1842" s="6">
        <v>44</v>
      </c>
      <c r="T1842" s="6" t="s">
        <v>37</v>
      </c>
      <c r="U1842" s="6" t="s">
        <v>10982</v>
      </c>
      <c r="V1842" s="6" t="s">
        <v>95</v>
      </c>
      <c r="W1842" s="7">
        <v>20000000</v>
      </c>
      <c r="X1842" s="6">
        <v>2011</v>
      </c>
      <c r="Y1842" s="6">
        <v>775</v>
      </c>
      <c r="Z1842" s="6">
        <v>5.8</v>
      </c>
      <c r="AA1842" s="6">
        <v>1.85</v>
      </c>
      <c r="AB1842" s="6">
        <v>6000</v>
      </c>
      <c r="AC1842" s="7">
        <f>Table13[[#This Row],[gross]]-Table13[[#This Row],[budget]]</f>
        <v>3179303</v>
      </c>
    </row>
    <row r="1843" spans="1:29" ht="12.75">
      <c r="A1843" s="6" t="s">
        <v>28</v>
      </c>
      <c r="B1843" s="6" t="s">
        <v>2791</v>
      </c>
      <c r="C1843" s="6">
        <v>131</v>
      </c>
      <c r="D1843" s="6">
        <v>91</v>
      </c>
      <c r="E1843" s="6">
        <v>0</v>
      </c>
      <c r="F1843" s="6">
        <v>332</v>
      </c>
      <c r="G1843" s="6" t="s">
        <v>2426</v>
      </c>
      <c r="H1843" s="6">
        <v>795</v>
      </c>
      <c r="I1843" s="7">
        <v>1229197</v>
      </c>
      <c r="J1843" s="6" t="s">
        <v>5419</v>
      </c>
      <c r="K1843" s="6" t="s">
        <v>722</v>
      </c>
      <c r="L1843" s="6" t="s">
        <v>22848</v>
      </c>
      <c r="M1843" s="6">
        <v>382240</v>
      </c>
      <c r="N1843" s="6">
        <v>2158</v>
      </c>
      <c r="O1843" s="6" t="s">
        <v>22849</v>
      </c>
      <c r="P1843" s="6">
        <v>0</v>
      </c>
      <c r="Q1843" s="6" t="s">
        <v>22850</v>
      </c>
      <c r="R1843" s="6" t="s">
        <v>22851</v>
      </c>
      <c r="S1843" s="6">
        <v>660</v>
      </c>
      <c r="T1843" s="6" t="s">
        <v>37</v>
      </c>
      <c r="U1843" s="6" t="s">
        <v>56</v>
      </c>
      <c r="V1843" s="6" t="s">
        <v>95</v>
      </c>
      <c r="W1843" s="7">
        <v>229575</v>
      </c>
      <c r="X1843" s="6">
        <v>1975</v>
      </c>
      <c r="Y1843" s="6">
        <v>561</v>
      </c>
      <c r="Z1843" s="6">
        <v>8.3000000000000007</v>
      </c>
      <c r="AA1843" s="6">
        <v>1.66</v>
      </c>
      <c r="AB1843" s="6">
        <v>14000</v>
      </c>
      <c r="AC1843" s="7">
        <f>Table13[[#This Row],[gross]]-Table13[[#This Row],[budget]]</f>
        <v>999622</v>
      </c>
    </row>
    <row r="1844" spans="1:29" ht="12.75">
      <c r="A1844" s="6" t="s">
        <v>28</v>
      </c>
      <c r="B1844" s="6" t="s">
        <v>728</v>
      </c>
      <c r="C1844" s="6">
        <v>415</v>
      </c>
      <c r="D1844" s="6">
        <v>97</v>
      </c>
      <c r="E1844" s="6">
        <v>0</v>
      </c>
      <c r="F1844" s="6">
        <v>372</v>
      </c>
      <c r="G1844" s="6" t="s">
        <v>17851</v>
      </c>
      <c r="H1844" s="6">
        <v>18000</v>
      </c>
      <c r="I1844" s="7">
        <v>5009677</v>
      </c>
      <c r="J1844" s="6" t="s">
        <v>5567</v>
      </c>
      <c r="K1844" s="6" t="s">
        <v>120</v>
      </c>
      <c r="L1844" s="6" t="s">
        <v>17852</v>
      </c>
      <c r="M1844" s="6">
        <v>260607</v>
      </c>
      <c r="N1844" s="6">
        <v>19404</v>
      </c>
      <c r="O1844" s="6" t="s">
        <v>1667</v>
      </c>
      <c r="P1844" s="6">
        <v>0</v>
      </c>
      <c r="Q1844" s="6" t="s">
        <v>17853</v>
      </c>
      <c r="R1844" s="6" t="s">
        <v>17854</v>
      </c>
      <c r="S1844" s="6">
        <v>485</v>
      </c>
      <c r="T1844" s="6" t="s">
        <v>37</v>
      </c>
      <c r="U1844" s="6" t="s">
        <v>56</v>
      </c>
      <c r="V1844" s="6" t="s">
        <v>585</v>
      </c>
      <c r="W1844" s="7">
        <v>5000000</v>
      </c>
      <c r="X1844" s="6">
        <v>2009</v>
      </c>
      <c r="Y1844" s="6">
        <v>572</v>
      </c>
      <c r="Z1844" s="6">
        <v>7.9</v>
      </c>
      <c r="AA1844" s="6">
        <v>2.35</v>
      </c>
      <c r="AB1844" s="6">
        <v>47000</v>
      </c>
      <c r="AC1844" s="7">
        <f>Table13[[#This Row],[gross]]-Table13[[#This Row],[budget]]</f>
        <v>9677</v>
      </c>
    </row>
    <row r="1845" spans="1:29" ht="12.75">
      <c r="A1845" s="6" t="s">
        <v>28</v>
      </c>
      <c r="B1845" s="6" t="s">
        <v>1873</v>
      </c>
      <c r="C1845" s="6">
        <v>111</v>
      </c>
      <c r="D1845" s="6">
        <v>112</v>
      </c>
      <c r="E1845" s="6">
        <v>52</v>
      </c>
      <c r="F1845" s="6">
        <v>347</v>
      </c>
      <c r="G1845" s="6" t="s">
        <v>2061</v>
      </c>
      <c r="H1845" s="6">
        <v>15000</v>
      </c>
      <c r="I1845" s="7">
        <v>6830957</v>
      </c>
      <c r="J1845" s="6" t="s">
        <v>214</v>
      </c>
      <c r="K1845" s="6" t="s">
        <v>373</v>
      </c>
      <c r="L1845" s="6" t="s">
        <v>10611</v>
      </c>
      <c r="M1845" s="6">
        <v>11983</v>
      </c>
      <c r="N1845" s="6">
        <v>16692</v>
      </c>
      <c r="O1845" s="6" t="s">
        <v>8979</v>
      </c>
      <c r="P1845" s="6">
        <v>3</v>
      </c>
      <c r="Q1845" s="6" t="s">
        <v>10612</v>
      </c>
      <c r="R1845" s="6" t="s">
        <v>10613</v>
      </c>
      <c r="S1845" s="6">
        <v>147</v>
      </c>
      <c r="T1845" s="6" t="s">
        <v>37</v>
      </c>
      <c r="U1845" s="6" t="s">
        <v>38</v>
      </c>
      <c r="V1845" s="6" t="s">
        <v>39</v>
      </c>
      <c r="W1845" s="7">
        <v>21000000</v>
      </c>
      <c r="X1845" s="6">
        <v>2002</v>
      </c>
      <c r="Y1845" s="6">
        <v>1000</v>
      </c>
      <c r="Z1845" s="6">
        <v>6.7</v>
      </c>
      <c r="AA1845" s="6">
        <v>2.35</v>
      </c>
      <c r="AB1845" s="6">
        <v>365</v>
      </c>
      <c r="AC1845" s="7">
        <f>Table13[[#This Row],[gross]]-Table13[[#This Row],[budget]]</f>
        <v>-14169043</v>
      </c>
    </row>
    <row r="1846" spans="1:29" ht="12.75">
      <c r="A1846" s="6" t="s">
        <v>28</v>
      </c>
      <c r="B1846" s="6" t="s">
        <v>8052</v>
      </c>
      <c r="C1846" s="6">
        <v>121</v>
      </c>
      <c r="D1846" s="6">
        <v>126</v>
      </c>
      <c r="E1846" s="6">
        <v>43</v>
      </c>
      <c r="F1846" s="6">
        <v>177</v>
      </c>
      <c r="G1846" s="6" t="s">
        <v>1609</v>
      </c>
      <c r="H1846" s="6">
        <v>244</v>
      </c>
      <c r="I1846" s="7">
        <v>62700000</v>
      </c>
      <c r="J1846" s="6" t="s">
        <v>227</v>
      </c>
      <c r="K1846" s="6" t="s">
        <v>1093</v>
      </c>
      <c r="L1846" s="6" t="s">
        <v>8053</v>
      </c>
      <c r="M1846" s="6">
        <v>69534</v>
      </c>
      <c r="N1846" s="6">
        <v>1008</v>
      </c>
      <c r="O1846" s="6" t="s">
        <v>4827</v>
      </c>
      <c r="P1846" s="6">
        <v>2</v>
      </c>
      <c r="Q1846" s="6" t="s">
        <v>8054</v>
      </c>
      <c r="R1846" s="6" t="s">
        <v>8055</v>
      </c>
      <c r="S1846" s="6">
        <v>294</v>
      </c>
      <c r="T1846" s="6" t="s">
        <v>37</v>
      </c>
      <c r="U1846" s="6" t="s">
        <v>56</v>
      </c>
      <c r="V1846" s="6" t="s">
        <v>95</v>
      </c>
      <c r="W1846" s="7">
        <v>34000000</v>
      </c>
      <c r="X1846" s="6">
        <v>1979</v>
      </c>
      <c r="Y1846" s="6">
        <v>202</v>
      </c>
      <c r="Z1846" s="6">
        <v>6.3</v>
      </c>
      <c r="AA1846" s="6">
        <v>2.35</v>
      </c>
      <c r="AB1846" s="6">
        <v>0</v>
      </c>
      <c r="AC1846" s="7">
        <f>Table13[[#This Row],[gross]]-Table13[[#This Row],[budget]]</f>
        <v>28700000</v>
      </c>
    </row>
    <row r="1847" spans="1:29" ht="12.75">
      <c r="A1847" s="6" t="s">
        <v>28</v>
      </c>
      <c r="B1847" s="6" t="s">
        <v>5382</v>
      </c>
      <c r="C1847" s="6">
        <v>487</v>
      </c>
      <c r="D1847" s="6">
        <v>94</v>
      </c>
      <c r="E1847" s="6">
        <v>0</v>
      </c>
      <c r="F1847" s="6">
        <v>559</v>
      </c>
      <c r="G1847" s="6" t="s">
        <v>547</v>
      </c>
      <c r="H1847" s="6">
        <v>13000</v>
      </c>
      <c r="I1847" s="7">
        <v>45507053</v>
      </c>
      <c r="J1847" s="6" t="s">
        <v>11384</v>
      </c>
      <c r="K1847" s="6" t="s">
        <v>977</v>
      </c>
      <c r="L1847" s="6" t="s">
        <v>12408</v>
      </c>
      <c r="M1847" s="6">
        <v>237848</v>
      </c>
      <c r="N1847" s="6">
        <v>27911</v>
      </c>
      <c r="O1847" s="6" t="s">
        <v>3355</v>
      </c>
      <c r="P1847" s="6">
        <v>2</v>
      </c>
      <c r="Q1847" s="6" t="s">
        <v>12409</v>
      </c>
      <c r="R1847" s="6" t="s">
        <v>12410</v>
      </c>
      <c r="S1847" s="6">
        <v>377</v>
      </c>
      <c r="T1847" s="6" t="s">
        <v>37</v>
      </c>
      <c r="U1847" s="6" t="s">
        <v>38</v>
      </c>
      <c r="V1847" s="6" t="s">
        <v>39</v>
      </c>
      <c r="W1847" s="7">
        <v>16000000</v>
      </c>
      <c r="X1847" s="6">
        <v>2012</v>
      </c>
      <c r="Y1847" s="6">
        <v>13000</v>
      </c>
      <c r="Z1847" s="6">
        <v>7.8</v>
      </c>
      <c r="AA1847" s="6">
        <v>1.85</v>
      </c>
      <c r="AB1847" s="6">
        <v>71000</v>
      </c>
      <c r="AC1847" s="7">
        <f>Table13[[#This Row],[gross]]-Table13[[#This Row],[budget]]</f>
        <v>29507053</v>
      </c>
    </row>
    <row r="1848" spans="1:29" ht="12.75">
      <c r="A1848" s="6" t="s">
        <v>28</v>
      </c>
      <c r="B1848" s="6" t="s">
        <v>5774</v>
      </c>
      <c r="C1848" s="6">
        <v>212</v>
      </c>
      <c r="D1848" s="6">
        <v>107</v>
      </c>
      <c r="E1848" s="6">
        <v>50</v>
      </c>
      <c r="F1848" s="6">
        <v>58</v>
      </c>
      <c r="G1848" s="6" t="s">
        <v>6627</v>
      </c>
      <c r="H1848" s="6">
        <v>293</v>
      </c>
      <c r="I1848" s="7">
        <v>30993544</v>
      </c>
      <c r="J1848" s="6" t="s">
        <v>1415</v>
      </c>
      <c r="K1848" s="6" t="s">
        <v>6628</v>
      </c>
      <c r="L1848" s="6" t="s">
        <v>6629</v>
      </c>
      <c r="M1848" s="6">
        <v>58871</v>
      </c>
      <c r="N1848" s="6">
        <v>621</v>
      </c>
      <c r="O1848" s="6" t="s">
        <v>6630</v>
      </c>
      <c r="P1848" s="6">
        <v>0</v>
      </c>
      <c r="Q1848" s="6" t="s">
        <v>6631</v>
      </c>
      <c r="R1848" s="6" t="s">
        <v>6632</v>
      </c>
      <c r="S1848" s="6">
        <v>156</v>
      </c>
      <c r="T1848" s="6" t="s">
        <v>37</v>
      </c>
      <c r="U1848" s="6" t="s">
        <v>38</v>
      </c>
      <c r="V1848" s="6" t="s">
        <v>39</v>
      </c>
      <c r="W1848" s="7">
        <v>40000000</v>
      </c>
      <c r="X1848" s="6">
        <v>2010</v>
      </c>
      <c r="Y1848" s="6">
        <v>117</v>
      </c>
      <c r="Z1848" s="6">
        <v>6.5</v>
      </c>
      <c r="AA1848" s="6">
        <v>2.35</v>
      </c>
      <c r="AB1848" s="6">
        <v>0</v>
      </c>
      <c r="AC1848" s="7">
        <f>Table13[[#This Row],[gross]]-Table13[[#This Row],[budget]]</f>
        <v>-9006456</v>
      </c>
    </row>
    <row r="1849" spans="1:29" ht="12.75">
      <c r="A1849" s="6" t="s">
        <v>28</v>
      </c>
      <c r="B1849" s="6" t="s">
        <v>2331</v>
      </c>
      <c r="C1849" s="6">
        <v>72</v>
      </c>
      <c r="D1849" s="6">
        <v>101</v>
      </c>
      <c r="E1849" s="6">
        <v>545</v>
      </c>
      <c r="F1849" s="6">
        <v>545</v>
      </c>
      <c r="G1849" s="6" t="s">
        <v>587</v>
      </c>
      <c r="H1849" s="6">
        <v>1000</v>
      </c>
      <c r="I1849" s="7">
        <v>70360285</v>
      </c>
      <c r="J1849" s="6" t="s">
        <v>262</v>
      </c>
      <c r="K1849" s="6" t="s">
        <v>4534</v>
      </c>
      <c r="L1849" s="6" t="s">
        <v>10699</v>
      </c>
      <c r="M1849" s="6">
        <v>81783</v>
      </c>
      <c r="N1849" s="6">
        <v>3816</v>
      </c>
      <c r="O1849" s="6" t="s">
        <v>6823</v>
      </c>
      <c r="P1849" s="6">
        <v>0</v>
      </c>
      <c r="Q1849" s="6" t="s">
        <v>10700</v>
      </c>
      <c r="R1849" s="6" t="s">
        <v>10701</v>
      </c>
      <c r="S1849" s="6">
        <v>283</v>
      </c>
      <c r="T1849" s="6" t="s">
        <v>37</v>
      </c>
      <c r="U1849" s="6" t="s">
        <v>38</v>
      </c>
      <c r="V1849" s="6" t="s">
        <v>39</v>
      </c>
      <c r="W1849" s="7">
        <v>18000000</v>
      </c>
      <c r="X1849" s="6">
        <v>1995</v>
      </c>
      <c r="Y1849" s="6">
        <v>1000</v>
      </c>
      <c r="Z1849" s="6">
        <v>5.8</v>
      </c>
      <c r="AA1849" s="6">
        <v>1.85</v>
      </c>
      <c r="AB1849" s="6">
        <v>0</v>
      </c>
      <c r="AC1849" s="7">
        <f>Table13[[#This Row],[gross]]-Table13[[#This Row],[budget]]</f>
        <v>52360285</v>
      </c>
    </row>
    <row r="1850" spans="1:29" ht="12.75">
      <c r="A1850" s="6" t="s">
        <v>28</v>
      </c>
      <c r="B1850" s="6" t="s">
        <v>8410</v>
      </c>
      <c r="C1850" s="6">
        <v>59</v>
      </c>
      <c r="D1850" s="6">
        <v>95</v>
      </c>
      <c r="E1850" s="6">
        <v>40</v>
      </c>
      <c r="F1850" s="6">
        <v>342</v>
      </c>
      <c r="G1850" s="6" t="s">
        <v>3484</v>
      </c>
      <c r="H1850" s="6">
        <v>663</v>
      </c>
      <c r="I1850" s="7">
        <v>35927406</v>
      </c>
      <c r="J1850" s="6" t="s">
        <v>262</v>
      </c>
      <c r="K1850" s="6" t="s">
        <v>4521</v>
      </c>
      <c r="L1850" s="6" t="s">
        <v>8411</v>
      </c>
      <c r="M1850" s="6">
        <v>36363</v>
      </c>
      <c r="N1850" s="6">
        <v>2266</v>
      </c>
      <c r="O1850" s="6" t="s">
        <v>5490</v>
      </c>
      <c r="P1850" s="6">
        <v>0</v>
      </c>
      <c r="Q1850" s="6" t="s">
        <v>8412</v>
      </c>
      <c r="R1850" s="6" t="s">
        <v>8413</v>
      </c>
      <c r="S1850" s="6">
        <v>256</v>
      </c>
      <c r="T1850" s="6" t="s">
        <v>37</v>
      </c>
      <c r="U1850" s="6" t="s">
        <v>38</v>
      </c>
      <c r="V1850" s="6" t="s">
        <v>39</v>
      </c>
      <c r="W1850" s="7">
        <v>30000000</v>
      </c>
      <c r="X1850" s="6">
        <v>1997</v>
      </c>
      <c r="Y1850" s="6">
        <v>349</v>
      </c>
      <c r="Z1850" s="6">
        <v>3.7</v>
      </c>
      <c r="AA1850" s="6">
        <v>1.85</v>
      </c>
      <c r="AB1850" s="6">
        <v>1000</v>
      </c>
      <c r="AC1850" s="7">
        <f>Table13[[#This Row],[gross]]-Table13[[#This Row],[budget]]</f>
        <v>5927406</v>
      </c>
    </row>
    <row r="1851" spans="1:29" ht="12.75">
      <c r="A1851" s="6" t="s">
        <v>28</v>
      </c>
      <c r="B1851" s="6" t="s">
        <v>4401</v>
      </c>
      <c r="C1851" s="6">
        <v>181</v>
      </c>
      <c r="D1851" s="6">
        <v>107</v>
      </c>
      <c r="E1851" s="6">
        <v>192</v>
      </c>
      <c r="F1851" s="6">
        <v>280</v>
      </c>
      <c r="G1851" s="6" t="s">
        <v>4402</v>
      </c>
      <c r="H1851" s="6">
        <v>40000</v>
      </c>
      <c r="I1851" s="7">
        <v>7605668</v>
      </c>
      <c r="J1851" s="6" t="s">
        <v>4403</v>
      </c>
      <c r="K1851" s="6" t="s">
        <v>43</v>
      </c>
      <c r="L1851" s="6" t="s">
        <v>4404</v>
      </c>
      <c r="M1851" s="6">
        <v>47320</v>
      </c>
      <c r="N1851" s="6">
        <v>42683</v>
      </c>
      <c r="O1851" s="6" t="s">
        <v>4405</v>
      </c>
      <c r="P1851" s="6">
        <v>2</v>
      </c>
      <c r="Q1851" s="6" t="s">
        <v>4406</v>
      </c>
      <c r="R1851" s="6" t="s">
        <v>4407</v>
      </c>
      <c r="S1851" s="6">
        <v>188</v>
      </c>
      <c r="T1851" s="6" t="s">
        <v>37</v>
      </c>
      <c r="U1851" s="6" t="s">
        <v>56</v>
      </c>
      <c r="V1851" s="6" t="s">
        <v>585</v>
      </c>
      <c r="W1851" s="7">
        <v>60000000</v>
      </c>
      <c r="X1851" s="6">
        <v>2015</v>
      </c>
      <c r="Y1851" s="6">
        <v>2000</v>
      </c>
      <c r="Z1851" s="6">
        <v>5.5</v>
      </c>
      <c r="AA1851" s="6">
        <v>2.35</v>
      </c>
      <c r="AB1851" s="6">
        <v>12000</v>
      </c>
      <c r="AC1851" s="7">
        <f>Table13[[#This Row],[gross]]-Table13[[#This Row],[budget]]</f>
        <v>-52394332</v>
      </c>
    </row>
    <row r="1852" spans="1:29" ht="12.75">
      <c r="A1852" s="6" t="s">
        <v>28</v>
      </c>
      <c r="B1852" s="6" t="s">
        <v>16392</v>
      </c>
      <c r="C1852" s="6">
        <v>161</v>
      </c>
      <c r="D1852" s="6">
        <v>125</v>
      </c>
      <c r="E1852" s="6">
        <v>127</v>
      </c>
      <c r="F1852" s="6">
        <v>798</v>
      </c>
      <c r="G1852" s="6" t="s">
        <v>6647</v>
      </c>
      <c r="H1852" s="6">
        <v>6000</v>
      </c>
      <c r="I1852" s="7">
        <v>1110286</v>
      </c>
      <c r="J1852" s="6" t="s">
        <v>214</v>
      </c>
      <c r="K1852" s="6" t="s">
        <v>208</v>
      </c>
      <c r="L1852" s="6" t="s">
        <v>16674</v>
      </c>
      <c r="M1852" s="6">
        <v>9727</v>
      </c>
      <c r="N1852" s="6">
        <v>8876</v>
      </c>
      <c r="O1852" s="6" t="s">
        <v>11715</v>
      </c>
      <c r="P1852" s="6">
        <v>6</v>
      </c>
      <c r="Q1852" s="6" t="s">
        <v>16675</v>
      </c>
      <c r="R1852" s="6" t="s">
        <v>16676</v>
      </c>
      <c r="S1852" s="6">
        <v>65</v>
      </c>
      <c r="T1852" s="6" t="s">
        <v>37</v>
      </c>
      <c r="U1852" s="6" t="s">
        <v>38</v>
      </c>
      <c r="V1852" s="6" t="s">
        <v>585</v>
      </c>
      <c r="W1852" s="7">
        <v>4825000</v>
      </c>
      <c r="X1852" s="6">
        <v>2009</v>
      </c>
      <c r="Y1852" s="6">
        <v>941</v>
      </c>
      <c r="Z1852" s="6">
        <v>7.2</v>
      </c>
      <c r="AA1852" s="6">
        <v>2.35</v>
      </c>
      <c r="AB1852" s="6">
        <v>0</v>
      </c>
      <c r="AC1852" s="7">
        <f>Table13[[#This Row],[gross]]-Table13[[#This Row],[budget]]</f>
        <v>-3714714</v>
      </c>
    </row>
    <row r="1853" spans="1:29" ht="12.75">
      <c r="A1853" s="6" t="s">
        <v>28</v>
      </c>
      <c r="B1853" s="6" t="s">
        <v>15394</v>
      </c>
      <c r="C1853" s="6">
        <v>43</v>
      </c>
      <c r="D1853" s="6">
        <v>90</v>
      </c>
      <c r="E1853" s="6">
        <v>8</v>
      </c>
      <c r="F1853" s="6">
        <v>495</v>
      </c>
      <c r="G1853" s="6" t="s">
        <v>3490</v>
      </c>
      <c r="H1853" s="6">
        <v>1000</v>
      </c>
      <c r="I1853" s="7">
        <v>92900</v>
      </c>
      <c r="J1853" s="6" t="s">
        <v>2527</v>
      </c>
      <c r="K1853" s="6" t="s">
        <v>1260</v>
      </c>
      <c r="L1853" s="6" t="s">
        <v>15395</v>
      </c>
      <c r="M1853" s="6">
        <v>3662</v>
      </c>
      <c r="N1853" s="6">
        <v>3146</v>
      </c>
      <c r="O1853" s="6" t="s">
        <v>2520</v>
      </c>
      <c r="P1853" s="6">
        <v>1</v>
      </c>
      <c r="Q1853" s="6" t="s">
        <v>15396</v>
      </c>
      <c r="R1853" s="6" t="s">
        <v>15397</v>
      </c>
      <c r="S1853" s="6">
        <v>23</v>
      </c>
      <c r="T1853" s="6" t="s">
        <v>37</v>
      </c>
      <c r="U1853" s="6" t="s">
        <v>38</v>
      </c>
      <c r="V1853" s="6" t="s">
        <v>39</v>
      </c>
      <c r="W1853" s="7">
        <v>5000000</v>
      </c>
      <c r="X1853" s="6">
        <v>2009</v>
      </c>
      <c r="Y1853" s="6">
        <v>893</v>
      </c>
      <c r="Z1853" s="6">
        <v>4.7</v>
      </c>
      <c r="AA1853" s="6">
        <v>1.85</v>
      </c>
      <c r="AB1853" s="6">
        <v>546</v>
      </c>
      <c r="AC1853" s="7">
        <f>Table13[[#This Row],[gross]]-Table13[[#This Row],[budget]]</f>
        <v>-4907100</v>
      </c>
    </row>
    <row r="1854" spans="1:29" ht="12.75">
      <c r="A1854" s="6" t="s">
        <v>747</v>
      </c>
      <c r="B1854" s="6" t="s">
        <v>364</v>
      </c>
      <c r="C1854" s="6">
        <v>209</v>
      </c>
      <c r="D1854" s="6">
        <v>127</v>
      </c>
      <c r="E1854" s="6">
        <v>1000</v>
      </c>
      <c r="F1854" s="6">
        <v>653</v>
      </c>
      <c r="G1854" s="6" t="s">
        <v>4885</v>
      </c>
      <c r="H1854" s="6">
        <v>1000</v>
      </c>
      <c r="I1854" s="7">
        <v>57386369</v>
      </c>
      <c r="J1854" s="6" t="s">
        <v>2850</v>
      </c>
      <c r="K1854" s="6" t="s">
        <v>393</v>
      </c>
      <c r="L1854" s="6" t="s">
        <v>4886</v>
      </c>
      <c r="M1854" s="6">
        <v>224013</v>
      </c>
      <c r="N1854" s="6">
        <v>2601</v>
      </c>
      <c r="O1854" s="6" t="s">
        <v>1048</v>
      </c>
      <c r="P1854" s="6">
        <v>1</v>
      </c>
      <c r="Q1854" s="6" t="s">
        <v>4887</v>
      </c>
      <c r="R1854" s="6" t="s">
        <v>4888</v>
      </c>
      <c r="S1854" s="6">
        <v>2319</v>
      </c>
      <c r="T1854" s="6" t="s">
        <v>37</v>
      </c>
      <c r="U1854" s="6" t="s">
        <v>38</v>
      </c>
      <c r="V1854" s="6" t="s">
        <v>39</v>
      </c>
      <c r="W1854" s="7">
        <v>52500000</v>
      </c>
      <c r="X1854" s="6">
        <v>2001</v>
      </c>
      <c r="Y1854" s="6">
        <v>691</v>
      </c>
      <c r="Z1854" s="6">
        <v>7.6</v>
      </c>
      <c r="AA1854" s="6">
        <v>2.35</v>
      </c>
      <c r="AB1854" s="6">
        <v>10000</v>
      </c>
      <c r="AC1854" s="7">
        <f>Table13[[#This Row],[gross]]-Table13[[#This Row],[budget]]</f>
        <v>4886369</v>
      </c>
    </row>
    <row r="1855" spans="1:29" ht="12.75">
      <c r="A1855" s="6" t="s">
        <v>28</v>
      </c>
      <c r="B1855" s="6" t="s">
        <v>8764</v>
      </c>
      <c r="C1855" s="6">
        <v>180</v>
      </c>
      <c r="D1855" s="6">
        <v>94</v>
      </c>
      <c r="E1855" s="6">
        <v>0</v>
      </c>
      <c r="F1855" s="6">
        <v>3000</v>
      </c>
      <c r="G1855" s="6" t="s">
        <v>213</v>
      </c>
      <c r="H1855" s="6">
        <v>20000</v>
      </c>
      <c r="I1855" s="7">
        <v>8828771</v>
      </c>
      <c r="J1855" s="6" t="s">
        <v>1671</v>
      </c>
      <c r="K1855" s="6" t="s">
        <v>263</v>
      </c>
      <c r="L1855" s="6" t="s">
        <v>15094</v>
      </c>
      <c r="M1855" s="6">
        <v>79146</v>
      </c>
      <c r="N1855" s="6">
        <v>41059</v>
      </c>
      <c r="O1855" s="6" t="s">
        <v>2513</v>
      </c>
      <c r="P1855" s="6">
        <v>10</v>
      </c>
      <c r="Q1855" s="6" t="s">
        <v>15095</v>
      </c>
      <c r="R1855" s="6" t="s">
        <v>15096</v>
      </c>
      <c r="S1855" s="6">
        <v>352</v>
      </c>
      <c r="T1855" s="6" t="s">
        <v>37</v>
      </c>
      <c r="U1855" s="6" t="s">
        <v>38</v>
      </c>
      <c r="V1855" s="6" t="s">
        <v>585</v>
      </c>
      <c r="W1855" s="7">
        <v>6000000</v>
      </c>
      <c r="X1855" s="6">
        <v>2013</v>
      </c>
      <c r="Y1855" s="6">
        <v>14000</v>
      </c>
      <c r="Z1855" s="6">
        <v>4.3</v>
      </c>
      <c r="AA1855" s="6">
        <v>1.85</v>
      </c>
      <c r="AB1855" s="6">
        <v>25000</v>
      </c>
      <c r="AC1855" s="7">
        <f>Table13[[#This Row],[gross]]-Table13[[#This Row],[budget]]</f>
        <v>2828771</v>
      </c>
    </row>
    <row r="1856" spans="1:29" ht="12.75">
      <c r="A1856" s="6" t="s">
        <v>28</v>
      </c>
      <c r="B1856" s="6" t="s">
        <v>8504</v>
      </c>
      <c r="C1856" s="6">
        <v>63</v>
      </c>
      <c r="D1856" s="6">
        <v>104</v>
      </c>
      <c r="E1856" s="6">
        <v>30</v>
      </c>
      <c r="F1856" s="6">
        <v>635</v>
      </c>
      <c r="G1856" s="6" t="s">
        <v>1978</v>
      </c>
      <c r="H1856" s="6">
        <v>1000</v>
      </c>
      <c r="I1856" s="7">
        <v>21800302</v>
      </c>
      <c r="J1856" s="6" t="s">
        <v>4479</v>
      </c>
      <c r="K1856" s="6" t="s">
        <v>804</v>
      </c>
      <c r="L1856" s="6" t="s">
        <v>8505</v>
      </c>
      <c r="M1856" s="6">
        <v>12164</v>
      </c>
      <c r="N1856" s="6">
        <v>4462</v>
      </c>
      <c r="O1856" s="6" t="s">
        <v>7659</v>
      </c>
      <c r="P1856" s="6">
        <v>1</v>
      </c>
      <c r="Q1856" s="6" t="s">
        <v>8506</v>
      </c>
      <c r="R1856" s="6" t="s">
        <v>8507</v>
      </c>
      <c r="S1856" s="6">
        <v>63</v>
      </c>
      <c r="T1856" s="6" t="s">
        <v>37</v>
      </c>
      <c r="U1856" s="6" t="s">
        <v>38</v>
      </c>
      <c r="V1856" s="6" t="s">
        <v>39</v>
      </c>
      <c r="W1856" s="7">
        <v>30000000</v>
      </c>
      <c r="X1856" s="6">
        <v>2004</v>
      </c>
      <c r="Y1856" s="6">
        <v>962</v>
      </c>
      <c r="Z1856" s="6">
        <v>5.5</v>
      </c>
      <c r="AA1856" s="6">
        <v>1.85</v>
      </c>
      <c r="AB1856" s="6">
        <v>491</v>
      </c>
      <c r="AC1856" s="7">
        <f>Table13[[#This Row],[gross]]-Table13[[#This Row],[budget]]</f>
        <v>-8199698</v>
      </c>
    </row>
    <row r="1857" spans="1:29" ht="12.75">
      <c r="A1857" s="6" t="s">
        <v>28</v>
      </c>
      <c r="B1857" s="6" t="s">
        <v>521</v>
      </c>
      <c r="C1857" s="6">
        <v>233</v>
      </c>
      <c r="D1857" s="6">
        <v>126</v>
      </c>
      <c r="E1857" s="6">
        <v>218</v>
      </c>
      <c r="F1857" s="6">
        <v>322</v>
      </c>
      <c r="G1857" s="6" t="s">
        <v>565</v>
      </c>
      <c r="H1857" s="6">
        <v>11000</v>
      </c>
      <c r="I1857" s="7">
        <v>186336103</v>
      </c>
      <c r="J1857" s="6" t="s">
        <v>1533</v>
      </c>
      <c r="K1857" s="6" t="s">
        <v>340</v>
      </c>
      <c r="L1857" s="6" t="s">
        <v>1534</v>
      </c>
      <c r="M1857" s="6">
        <v>348861</v>
      </c>
      <c r="N1857" s="6">
        <v>22722</v>
      </c>
      <c r="O1857" s="6" t="s">
        <v>1535</v>
      </c>
      <c r="P1857" s="6">
        <v>2</v>
      </c>
      <c r="Q1857" s="6" t="s">
        <v>1536</v>
      </c>
      <c r="R1857" s="6" t="s">
        <v>1537</v>
      </c>
      <c r="S1857" s="6">
        <v>798</v>
      </c>
      <c r="T1857" s="6" t="s">
        <v>37</v>
      </c>
      <c r="U1857" s="6" t="s">
        <v>38</v>
      </c>
      <c r="V1857" s="6" t="s">
        <v>39</v>
      </c>
      <c r="W1857" s="7">
        <v>120000000</v>
      </c>
      <c r="X1857" s="6">
        <v>2005</v>
      </c>
      <c r="Y1857" s="6">
        <v>11000</v>
      </c>
      <c r="Z1857" s="6">
        <v>6.5</v>
      </c>
      <c r="AA1857" s="6">
        <v>2.35</v>
      </c>
      <c r="AB1857" s="6">
        <v>0</v>
      </c>
      <c r="AC1857" s="7">
        <f>Table13[[#This Row],[gross]]-Table13[[#This Row],[budget]]</f>
        <v>66336103</v>
      </c>
    </row>
    <row r="1858" spans="1:29" ht="12.75">
      <c r="A1858" s="6" t="s">
        <v>28</v>
      </c>
      <c r="B1858" s="6" t="s">
        <v>9632</v>
      </c>
      <c r="C1858" s="6">
        <v>151</v>
      </c>
      <c r="D1858" s="6">
        <v>90</v>
      </c>
      <c r="E1858" s="6">
        <v>68</v>
      </c>
      <c r="F1858" s="6">
        <v>100</v>
      </c>
      <c r="G1858" s="6" t="s">
        <v>9633</v>
      </c>
      <c r="H1858" s="6">
        <v>328</v>
      </c>
      <c r="I1858" s="7">
        <v>32553210</v>
      </c>
      <c r="J1858" s="6" t="s">
        <v>3057</v>
      </c>
      <c r="K1858" s="6" t="s">
        <v>9634</v>
      </c>
      <c r="L1858" s="6" t="s">
        <v>9635</v>
      </c>
      <c r="M1858" s="6">
        <v>88714</v>
      </c>
      <c r="N1858" s="6">
        <v>794</v>
      </c>
      <c r="O1858" s="6" t="s">
        <v>9636</v>
      </c>
      <c r="P1858" s="6">
        <v>0</v>
      </c>
      <c r="Q1858" s="6" t="s">
        <v>9637</v>
      </c>
      <c r="R1858" s="6" t="s">
        <v>9638</v>
      </c>
      <c r="S1858" s="6">
        <v>235</v>
      </c>
      <c r="T1858" s="6" t="s">
        <v>37</v>
      </c>
      <c r="U1858" s="6" t="s">
        <v>56</v>
      </c>
      <c r="V1858" s="6" t="s">
        <v>95</v>
      </c>
      <c r="W1858" s="7">
        <v>25000000</v>
      </c>
      <c r="X1858" s="6">
        <v>2007</v>
      </c>
      <c r="Y1858" s="6">
        <v>132</v>
      </c>
      <c r="Z1858" s="6">
        <v>6.3</v>
      </c>
      <c r="AA1858" s="6">
        <v>1.85</v>
      </c>
      <c r="AB1858" s="6">
        <v>0</v>
      </c>
      <c r="AC1858" s="7">
        <f>Table13[[#This Row],[gross]]-Table13[[#This Row],[budget]]</f>
        <v>7553210</v>
      </c>
    </row>
    <row r="1859" spans="1:29" ht="12.75">
      <c r="A1859" s="6" t="s">
        <v>28</v>
      </c>
      <c r="B1859" s="6" t="s">
        <v>2785</v>
      </c>
      <c r="C1859" s="6">
        <v>117</v>
      </c>
      <c r="D1859" s="6">
        <v>96</v>
      </c>
      <c r="E1859" s="6">
        <v>65</v>
      </c>
      <c r="F1859" s="6">
        <v>828</v>
      </c>
      <c r="G1859" s="6" t="s">
        <v>2180</v>
      </c>
      <c r="H1859" s="6">
        <v>12000</v>
      </c>
      <c r="I1859" s="7">
        <v>126203320</v>
      </c>
      <c r="J1859" s="6" t="s">
        <v>1681</v>
      </c>
      <c r="K1859" s="6" t="s">
        <v>272</v>
      </c>
      <c r="L1859" s="6" t="s">
        <v>5029</v>
      </c>
      <c r="M1859" s="6">
        <v>110432</v>
      </c>
      <c r="N1859" s="6">
        <v>26826</v>
      </c>
      <c r="O1859" s="6" t="s">
        <v>4810</v>
      </c>
      <c r="P1859" s="6">
        <v>1</v>
      </c>
      <c r="Q1859" s="6" t="s">
        <v>5030</v>
      </c>
      <c r="R1859" s="6" t="s">
        <v>5031</v>
      </c>
      <c r="S1859" s="6">
        <v>309</v>
      </c>
      <c r="T1859" s="6" t="s">
        <v>37</v>
      </c>
      <c r="U1859" s="6" t="s">
        <v>38</v>
      </c>
      <c r="V1859" s="6" t="s">
        <v>39</v>
      </c>
      <c r="W1859" s="7">
        <v>50000000</v>
      </c>
      <c r="X1859" s="6">
        <v>2002</v>
      </c>
      <c r="Y1859" s="6">
        <v>11000</v>
      </c>
      <c r="Z1859" s="6">
        <v>5.8</v>
      </c>
      <c r="AA1859" s="6">
        <v>1.85</v>
      </c>
      <c r="AB1859" s="6">
        <v>0</v>
      </c>
      <c r="AC1859" s="7">
        <f>Table13[[#This Row],[gross]]-Table13[[#This Row],[budget]]</f>
        <v>76203320</v>
      </c>
    </row>
    <row r="1860" spans="1:29" ht="12.75">
      <c r="A1860" s="6" t="s">
        <v>28</v>
      </c>
      <c r="B1860" s="6" t="s">
        <v>4437</v>
      </c>
      <c r="C1860" s="6">
        <v>42</v>
      </c>
      <c r="D1860" s="6">
        <v>143</v>
      </c>
      <c r="E1860" s="6">
        <v>65</v>
      </c>
      <c r="F1860" s="6">
        <v>320</v>
      </c>
      <c r="G1860" s="6" t="s">
        <v>5687</v>
      </c>
      <c r="H1860" s="6">
        <v>975</v>
      </c>
      <c r="I1860" s="7">
        <v>82528097</v>
      </c>
      <c r="J1860" s="6" t="s">
        <v>6199</v>
      </c>
      <c r="K1860" s="6" t="s">
        <v>3999</v>
      </c>
      <c r="L1860" s="6" t="s">
        <v>8036</v>
      </c>
      <c r="M1860" s="6">
        <v>30230</v>
      </c>
      <c r="N1860" s="6">
        <v>2223</v>
      </c>
      <c r="O1860" s="6" t="s">
        <v>8037</v>
      </c>
      <c r="P1860" s="6">
        <v>1</v>
      </c>
      <c r="Q1860" s="6" t="s">
        <v>8038</v>
      </c>
      <c r="R1860" s="6" t="s">
        <v>8039</v>
      </c>
      <c r="S1860" s="6">
        <v>154</v>
      </c>
      <c r="T1860" s="6" t="s">
        <v>37</v>
      </c>
      <c r="U1860" s="6" t="s">
        <v>38</v>
      </c>
      <c r="V1860" s="6" t="s">
        <v>95</v>
      </c>
      <c r="W1860" s="7">
        <v>6500000</v>
      </c>
      <c r="X1860" s="6">
        <v>1995</v>
      </c>
      <c r="Y1860" s="6">
        <v>345</v>
      </c>
      <c r="Z1860" s="6">
        <v>7.3</v>
      </c>
      <c r="AA1860" s="6">
        <v>2.35</v>
      </c>
      <c r="AB1860" s="6">
        <v>0</v>
      </c>
      <c r="AC1860" s="7">
        <f>Table13[[#This Row],[gross]]-Table13[[#This Row],[budget]]</f>
        <v>76028097</v>
      </c>
    </row>
    <row r="1861" spans="1:29" ht="12.75">
      <c r="A1861" s="6" t="s">
        <v>28</v>
      </c>
      <c r="B1861" s="6" t="s">
        <v>946</v>
      </c>
      <c r="C1861" s="6">
        <v>196</v>
      </c>
      <c r="D1861" s="6">
        <v>92</v>
      </c>
      <c r="E1861" s="6">
        <v>50</v>
      </c>
      <c r="F1861" s="6">
        <v>517</v>
      </c>
      <c r="G1861" s="6" t="s">
        <v>947</v>
      </c>
      <c r="H1861" s="6">
        <v>3000</v>
      </c>
      <c r="I1861" s="7">
        <v>111505642</v>
      </c>
      <c r="J1861" s="6" t="s">
        <v>621</v>
      </c>
      <c r="K1861" s="6" t="s">
        <v>948</v>
      </c>
      <c r="L1861" s="6" t="s">
        <v>949</v>
      </c>
      <c r="M1861" s="6">
        <v>47900</v>
      </c>
      <c r="N1861" s="6">
        <v>5810</v>
      </c>
      <c r="O1861" s="6" t="s">
        <v>950</v>
      </c>
      <c r="P1861" s="6">
        <v>2</v>
      </c>
      <c r="Q1861" s="6" t="s">
        <v>951</v>
      </c>
      <c r="R1861" s="6" t="s">
        <v>952</v>
      </c>
      <c r="S1861" s="6">
        <v>130</v>
      </c>
      <c r="T1861" s="6" t="s">
        <v>37</v>
      </c>
      <c r="U1861" s="6" t="s">
        <v>38</v>
      </c>
      <c r="V1861" s="6" t="s">
        <v>95</v>
      </c>
      <c r="W1861" s="7">
        <v>145000000</v>
      </c>
      <c r="X1861" s="6">
        <v>2014</v>
      </c>
      <c r="Y1861" s="6">
        <v>1000</v>
      </c>
      <c r="Z1861" s="6">
        <v>6.9</v>
      </c>
      <c r="AA1861" s="6">
        <v>1.85</v>
      </c>
      <c r="AB1861" s="6">
        <v>11000</v>
      </c>
      <c r="AC1861" s="7">
        <f>Table13[[#This Row],[gross]]-Table13[[#This Row],[budget]]</f>
        <v>-33494358</v>
      </c>
    </row>
    <row r="1862" spans="1:29" ht="12.75">
      <c r="A1862" s="6" t="s">
        <v>28</v>
      </c>
      <c r="B1862" s="6" t="s">
        <v>2042</v>
      </c>
      <c r="C1862" s="6">
        <v>189</v>
      </c>
      <c r="D1862" s="6">
        <v>94</v>
      </c>
      <c r="E1862" s="6">
        <v>70</v>
      </c>
      <c r="F1862" s="6">
        <v>497</v>
      </c>
      <c r="G1862" s="6" t="s">
        <v>4684</v>
      </c>
      <c r="H1862" s="6">
        <v>1000</v>
      </c>
      <c r="I1862" s="7">
        <v>68218041</v>
      </c>
      <c r="J1862" s="6" t="s">
        <v>515</v>
      </c>
      <c r="K1862" s="6" t="s">
        <v>4685</v>
      </c>
      <c r="L1862" s="6" t="s">
        <v>4686</v>
      </c>
      <c r="M1862" s="6">
        <v>67191</v>
      </c>
      <c r="N1862" s="6">
        <v>2820</v>
      </c>
      <c r="O1862" s="6" t="s">
        <v>3538</v>
      </c>
      <c r="P1862" s="6">
        <v>1</v>
      </c>
      <c r="Q1862" s="6" t="s">
        <v>4687</v>
      </c>
      <c r="R1862" s="6" t="s">
        <v>4688</v>
      </c>
      <c r="S1862" s="6">
        <v>108</v>
      </c>
      <c r="T1862" s="6" t="s">
        <v>37</v>
      </c>
      <c r="U1862" s="6" t="s">
        <v>38</v>
      </c>
      <c r="V1862" s="6" t="s">
        <v>95</v>
      </c>
      <c r="W1862" s="7">
        <v>55000000</v>
      </c>
      <c r="X1862" s="6">
        <v>2011</v>
      </c>
      <c r="Y1862" s="6">
        <v>549</v>
      </c>
      <c r="Z1862" s="6">
        <v>6</v>
      </c>
      <c r="AA1862" s="6">
        <v>1.85</v>
      </c>
      <c r="AB1862" s="6">
        <v>14000</v>
      </c>
      <c r="AC1862" s="7">
        <f>Table13[[#This Row],[gross]]-Table13[[#This Row],[budget]]</f>
        <v>13218041</v>
      </c>
    </row>
    <row r="1863" spans="1:29" ht="12.75">
      <c r="A1863" s="6" t="s">
        <v>28</v>
      </c>
      <c r="B1863" s="6" t="s">
        <v>11327</v>
      </c>
      <c r="C1863" s="6">
        <v>262</v>
      </c>
      <c r="D1863" s="6">
        <v>150</v>
      </c>
      <c r="E1863" s="6">
        <v>608</v>
      </c>
      <c r="F1863" s="6">
        <v>43</v>
      </c>
      <c r="G1863" s="6" t="s">
        <v>13548</v>
      </c>
      <c r="H1863" s="6">
        <v>149</v>
      </c>
      <c r="I1863" s="7">
        <v>3958500</v>
      </c>
      <c r="J1863" s="6" t="s">
        <v>5940</v>
      </c>
      <c r="K1863" s="6" t="s">
        <v>11330</v>
      </c>
      <c r="L1863" s="6" t="s">
        <v>13549</v>
      </c>
      <c r="M1863" s="6">
        <v>17933</v>
      </c>
      <c r="N1863" s="6">
        <v>390</v>
      </c>
      <c r="O1863" s="6" t="s">
        <v>13550</v>
      </c>
      <c r="P1863" s="6">
        <v>0</v>
      </c>
      <c r="Q1863" s="6" t="s">
        <v>13551</v>
      </c>
      <c r="R1863" s="6" t="s">
        <v>13552</v>
      </c>
      <c r="S1863" s="6">
        <v>165</v>
      </c>
      <c r="T1863" s="6" t="s">
        <v>37</v>
      </c>
      <c r="U1863" s="6" t="s">
        <v>56</v>
      </c>
      <c r="V1863" s="6" t="s">
        <v>585</v>
      </c>
      <c r="W1863" s="7">
        <v>8200000</v>
      </c>
      <c r="X1863" s="6">
        <v>2014</v>
      </c>
      <c r="Y1863" s="6">
        <v>44</v>
      </c>
      <c r="Z1863" s="6">
        <v>6.8</v>
      </c>
      <c r="AA1863" s="6">
        <v>2.35</v>
      </c>
      <c r="AB1863" s="6">
        <v>0</v>
      </c>
      <c r="AC1863" s="7">
        <f>Table13[[#This Row],[gross]]-Table13[[#This Row],[budget]]</f>
        <v>-4241500</v>
      </c>
    </row>
    <row r="1864" spans="1:29" ht="12.75">
      <c r="A1864" s="6" t="s">
        <v>28</v>
      </c>
      <c r="B1864" s="6" t="s">
        <v>5647</v>
      </c>
      <c r="C1864" s="6">
        <v>137</v>
      </c>
      <c r="D1864" s="6">
        <v>103</v>
      </c>
      <c r="E1864" s="6">
        <v>350</v>
      </c>
      <c r="F1864" s="6">
        <v>99</v>
      </c>
      <c r="G1864" s="6" t="s">
        <v>11224</v>
      </c>
      <c r="H1864" s="6">
        <v>5000</v>
      </c>
      <c r="I1864" s="7">
        <v>11034436</v>
      </c>
      <c r="J1864" s="6" t="s">
        <v>11225</v>
      </c>
      <c r="K1864" s="6" t="s">
        <v>2398</v>
      </c>
      <c r="L1864" s="6" t="s">
        <v>11226</v>
      </c>
      <c r="M1864" s="6">
        <v>13505</v>
      </c>
      <c r="N1864" s="6">
        <v>5637</v>
      </c>
      <c r="O1864" s="6" t="s">
        <v>11227</v>
      </c>
      <c r="P1864" s="6">
        <v>1</v>
      </c>
      <c r="Q1864" s="6" t="s">
        <v>11228</v>
      </c>
      <c r="R1864" s="6" t="s">
        <v>11229</v>
      </c>
      <c r="S1864" s="6">
        <v>180</v>
      </c>
      <c r="T1864" s="6" t="s">
        <v>37</v>
      </c>
      <c r="U1864" s="6" t="s">
        <v>56</v>
      </c>
      <c r="V1864" s="6" t="s">
        <v>585</v>
      </c>
      <c r="W1864" s="7">
        <v>20000000</v>
      </c>
      <c r="X1864" s="6">
        <v>2005</v>
      </c>
      <c r="Y1864" s="6">
        <v>378</v>
      </c>
      <c r="Z1864" s="6">
        <v>7.1</v>
      </c>
      <c r="AA1864" s="6">
        <v>1.85</v>
      </c>
      <c r="AB1864" s="6">
        <v>0</v>
      </c>
      <c r="AC1864" s="7">
        <f>Table13[[#This Row],[gross]]-Table13[[#This Row],[budget]]</f>
        <v>-8965564</v>
      </c>
    </row>
    <row r="1865" spans="1:29" ht="12.75">
      <c r="A1865" s="6" t="s">
        <v>28</v>
      </c>
      <c r="B1865" s="6" t="s">
        <v>1252</v>
      </c>
      <c r="C1865" s="6">
        <v>57</v>
      </c>
      <c r="D1865" s="6">
        <v>125</v>
      </c>
      <c r="E1865" s="6">
        <v>0</v>
      </c>
      <c r="F1865" s="6">
        <v>711</v>
      </c>
      <c r="G1865" s="6" t="s">
        <v>9003</v>
      </c>
      <c r="H1865" s="6">
        <v>49000</v>
      </c>
      <c r="I1865" s="7">
        <v>219200000</v>
      </c>
      <c r="J1865" s="6" t="s">
        <v>9105</v>
      </c>
      <c r="K1865" s="6" t="s">
        <v>811</v>
      </c>
      <c r="L1865" s="6" t="s">
        <v>9374</v>
      </c>
      <c r="M1865" s="6">
        <v>181380</v>
      </c>
      <c r="N1865" s="6">
        <v>52201</v>
      </c>
      <c r="O1865" s="6" t="s">
        <v>9375</v>
      </c>
      <c r="P1865" s="6">
        <v>5</v>
      </c>
      <c r="Q1865" s="6" t="s">
        <v>9376</v>
      </c>
      <c r="R1865" s="6" t="s">
        <v>9377</v>
      </c>
      <c r="S1865" s="6">
        <v>223</v>
      </c>
      <c r="T1865" s="6" t="s">
        <v>37</v>
      </c>
      <c r="U1865" s="6" t="s">
        <v>38</v>
      </c>
      <c r="V1865" s="6" t="s">
        <v>39</v>
      </c>
      <c r="W1865" s="7">
        <v>25000000</v>
      </c>
      <c r="X1865" s="6">
        <v>1993</v>
      </c>
      <c r="Y1865" s="6">
        <v>1000</v>
      </c>
      <c r="Z1865" s="6">
        <v>6.9</v>
      </c>
      <c r="AA1865" s="6">
        <v>2.35</v>
      </c>
      <c r="AB1865" s="6">
        <v>0</v>
      </c>
      <c r="AC1865" s="7">
        <f>Table13[[#This Row],[gross]]-Table13[[#This Row],[budget]]</f>
        <v>194200000</v>
      </c>
    </row>
    <row r="1866" spans="1:29" ht="12.75">
      <c r="A1866" s="6" t="s">
        <v>28</v>
      </c>
      <c r="B1866" s="6" t="s">
        <v>9927</v>
      </c>
      <c r="C1866" s="6">
        <v>20</v>
      </c>
      <c r="D1866" s="6">
        <v>105</v>
      </c>
      <c r="E1866" s="6">
        <v>121</v>
      </c>
      <c r="F1866" s="6">
        <v>354</v>
      </c>
      <c r="G1866" s="6" t="s">
        <v>2389</v>
      </c>
      <c r="H1866" s="6">
        <v>3000</v>
      </c>
      <c r="I1866" s="7">
        <v>10070000</v>
      </c>
      <c r="J1866" s="6" t="s">
        <v>1415</v>
      </c>
      <c r="K1866" s="6" t="s">
        <v>500</v>
      </c>
      <c r="L1866" s="6" t="s">
        <v>9928</v>
      </c>
      <c r="M1866" s="6">
        <v>5668</v>
      </c>
      <c r="N1866" s="6">
        <v>5023</v>
      </c>
      <c r="O1866" s="6" t="s">
        <v>9929</v>
      </c>
      <c r="P1866" s="6">
        <v>3</v>
      </c>
      <c r="Q1866" s="6" t="s">
        <v>9930</v>
      </c>
      <c r="R1866" s="6" t="s">
        <v>9931</v>
      </c>
      <c r="S1866" s="6">
        <v>50</v>
      </c>
      <c r="T1866" s="6" t="s">
        <v>37</v>
      </c>
      <c r="U1866" s="6" t="s">
        <v>38</v>
      </c>
      <c r="V1866" s="6" t="s">
        <v>39</v>
      </c>
      <c r="W1866" s="7">
        <v>25000000</v>
      </c>
      <c r="X1866" s="6">
        <v>1996</v>
      </c>
      <c r="Y1866" s="6">
        <v>624</v>
      </c>
      <c r="Z1866" s="6">
        <v>6.2</v>
      </c>
      <c r="AA1866" s="6">
        <v>1.85</v>
      </c>
      <c r="AB1866" s="6">
        <v>491</v>
      </c>
      <c r="AC1866" s="7">
        <f>Table13[[#This Row],[gross]]-Table13[[#This Row],[budget]]</f>
        <v>-14930000</v>
      </c>
    </row>
    <row r="1867" spans="1:29" ht="12.75">
      <c r="A1867" s="6" t="s">
        <v>28</v>
      </c>
      <c r="B1867" s="6" t="s">
        <v>857</v>
      </c>
      <c r="C1867" s="6">
        <v>41</v>
      </c>
      <c r="D1867" s="6">
        <v>111</v>
      </c>
      <c r="E1867" s="6">
        <v>0</v>
      </c>
      <c r="F1867" s="6">
        <v>591</v>
      </c>
      <c r="G1867" s="6" t="s">
        <v>1727</v>
      </c>
      <c r="H1867" s="6">
        <v>18000</v>
      </c>
      <c r="I1867" s="7">
        <v>22551000</v>
      </c>
      <c r="J1867" s="6" t="s">
        <v>1415</v>
      </c>
      <c r="K1867" s="6" t="s">
        <v>588</v>
      </c>
      <c r="L1867" s="6" t="s">
        <v>16043</v>
      </c>
      <c r="M1867" s="6">
        <v>37269</v>
      </c>
      <c r="N1867" s="6">
        <v>37645</v>
      </c>
      <c r="O1867" s="6" t="s">
        <v>764</v>
      </c>
      <c r="P1867" s="6">
        <v>0</v>
      </c>
      <c r="Q1867" s="6" t="s">
        <v>16044</v>
      </c>
      <c r="R1867" s="6" t="s">
        <v>16045</v>
      </c>
      <c r="S1867" s="6">
        <v>165</v>
      </c>
      <c r="T1867" s="6" t="s">
        <v>37</v>
      </c>
      <c r="U1867" s="6" t="s">
        <v>56</v>
      </c>
      <c r="V1867" s="6" t="s">
        <v>39</v>
      </c>
      <c r="W1867" s="7">
        <v>8000000</v>
      </c>
      <c r="X1867" s="6">
        <v>1993</v>
      </c>
      <c r="Y1867" s="6">
        <v>18000</v>
      </c>
      <c r="Z1867" s="6">
        <v>7.4</v>
      </c>
      <c r="AA1867" s="6">
        <v>1.85</v>
      </c>
      <c r="AB1867" s="6">
        <v>0</v>
      </c>
      <c r="AC1867" s="7">
        <f>Table13[[#This Row],[gross]]-Table13[[#This Row],[budget]]</f>
        <v>14551000</v>
      </c>
    </row>
    <row r="1868" spans="1:29" ht="12.75">
      <c r="A1868" s="6" t="s">
        <v>28</v>
      </c>
      <c r="B1868" s="6" t="s">
        <v>11999</v>
      </c>
      <c r="C1868" s="6">
        <v>368</v>
      </c>
      <c r="D1868" s="6">
        <v>130</v>
      </c>
      <c r="E1868" s="6">
        <v>337</v>
      </c>
      <c r="F1868" s="6">
        <v>820</v>
      </c>
      <c r="G1868" s="6" t="s">
        <v>460</v>
      </c>
      <c r="H1868" s="6">
        <v>11000</v>
      </c>
      <c r="I1868" s="7">
        <v>21589307</v>
      </c>
      <c r="J1868" s="6" t="s">
        <v>3409</v>
      </c>
      <c r="K1868" s="6" t="s">
        <v>660</v>
      </c>
      <c r="L1868" s="6" t="s">
        <v>15019</v>
      </c>
      <c r="M1868" s="6">
        <v>135286</v>
      </c>
      <c r="N1868" s="6">
        <v>13960</v>
      </c>
      <c r="O1868" s="6" t="s">
        <v>1046</v>
      </c>
      <c r="P1868" s="6">
        <v>1</v>
      </c>
      <c r="Q1868" s="6" t="s">
        <v>15020</v>
      </c>
      <c r="R1868" s="6" t="s">
        <v>15021</v>
      </c>
      <c r="S1868" s="6">
        <v>261</v>
      </c>
      <c r="T1868" s="6" t="s">
        <v>37</v>
      </c>
      <c r="U1868" s="6" t="s">
        <v>38</v>
      </c>
      <c r="V1868" s="6" t="s">
        <v>39</v>
      </c>
      <c r="W1868" s="7">
        <v>10000000</v>
      </c>
      <c r="X1868" s="6">
        <v>2012</v>
      </c>
      <c r="Y1868" s="6">
        <v>1000</v>
      </c>
      <c r="Z1868" s="6">
        <v>7.4</v>
      </c>
      <c r="AA1868" s="6">
        <v>2.35</v>
      </c>
      <c r="AB1868" s="6">
        <v>27000</v>
      </c>
      <c r="AC1868" s="7">
        <f>Table13[[#This Row],[gross]]-Table13[[#This Row],[budget]]</f>
        <v>11589307</v>
      </c>
    </row>
    <row r="1869" spans="1:29" ht="12.75">
      <c r="A1869" s="6" t="s">
        <v>28</v>
      </c>
      <c r="B1869" s="6" t="s">
        <v>2129</v>
      </c>
      <c r="C1869" s="6">
        <v>143</v>
      </c>
      <c r="D1869" s="6">
        <v>88</v>
      </c>
      <c r="E1869" s="6">
        <v>7</v>
      </c>
      <c r="F1869" s="6">
        <v>484</v>
      </c>
      <c r="G1869" s="6" t="s">
        <v>2130</v>
      </c>
      <c r="H1869" s="6">
        <v>2000</v>
      </c>
      <c r="I1869" s="7">
        <v>120618403</v>
      </c>
      <c r="J1869" s="6" t="s">
        <v>2131</v>
      </c>
      <c r="K1869" s="6" t="s">
        <v>1082</v>
      </c>
      <c r="L1869" s="6" t="s">
        <v>2132</v>
      </c>
      <c r="M1869" s="6">
        <v>171792</v>
      </c>
      <c r="N1869" s="6">
        <v>4478</v>
      </c>
      <c r="O1869" s="6" t="s">
        <v>2133</v>
      </c>
      <c r="P1869" s="6">
        <v>0</v>
      </c>
      <c r="Q1869" s="6" t="s">
        <v>2134</v>
      </c>
      <c r="R1869" s="6" t="s">
        <v>2135</v>
      </c>
      <c r="S1869" s="6">
        <v>222</v>
      </c>
      <c r="T1869" s="6" t="s">
        <v>37</v>
      </c>
      <c r="U1869" s="6" t="s">
        <v>38</v>
      </c>
      <c r="V1869" s="6" t="s">
        <v>277</v>
      </c>
      <c r="W1869" s="7">
        <v>90000000</v>
      </c>
      <c r="X1869" s="6">
        <v>1998</v>
      </c>
      <c r="Y1869" s="6">
        <v>500</v>
      </c>
      <c r="Z1869" s="6">
        <v>7.5</v>
      </c>
      <c r="AA1869" s="6">
        <v>1.66</v>
      </c>
      <c r="AB1869" s="6">
        <v>12000</v>
      </c>
      <c r="AC1869" s="7">
        <f>Table13[[#This Row],[gross]]-Table13[[#This Row],[budget]]</f>
        <v>30618403</v>
      </c>
    </row>
    <row r="1870" spans="1:29" ht="12.75">
      <c r="A1870" s="6" t="s">
        <v>28</v>
      </c>
      <c r="B1870" s="6" t="s">
        <v>5877</v>
      </c>
      <c r="C1870" s="6">
        <v>252</v>
      </c>
      <c r="D1870" s="6">
        <v>147</v>
      </c>
      <c r="E1870" s="6">
        <v>0</v>
      </c>
      <c r="F1870" s="6">
        <v>669</v>
      </c>
      <c r="G1870" s="6" t="s">
        <v>4358</v>
      </c>
      <c r="H1870" s="6">
        <v>6000</v>
      </c>
      <c r="I1870" s="7">
        <v>7219578</v>
      </c>
      <c r="J1870" s="6" t="s">
        <v>1924</v>
      </c>
      <c r="K1870" s="6" t="s">
        <v>208</v>
      </c>
      <c r="L1870" s="6" t="s">
        <v>13161</v>
      </c>
      <c r="M1870" s="6">
        <v>235992</v>
      </c>
      <c r="N1870" s="6">
        <v>8484</v>
      </c>
      <c r="O1870" s="6" t="s">
        <v>7151</v>
      </c>
      <c r="P1870" s="6">
        <v>1</v>
      </c>
      <c r="Q1870" s="6" t="s">
        <v>13162</v>
      </c>
      <c r="R1870" s="6" t="s">
        <v>13163</v>
      </c>
      <c r="S1870" s="6">
        <v>1768</v>
      </c>
      <c r="T1870" s="6" t="s">
        <v>37</v>
      </c>
      <c r="U1870" s="6" t="s">
        <v>1465</v>
      </c>
      <c r="V1870" s="6" t="s">
        <v>585</v>
      </c>
      <c r="W1870" s="7">
        <v>15000000</v>
      </c>
      <c r="X1870" s="6">
        <v>2001</v>
      </c>
      <c r="Y1870" s="6">
        <v>889</v>
      </c>
      <c r="Z1870" s="6">
        <v>8</v>
      </c>
      <c r="AA1870" s="6">
        <v>1.85</v>
      </c>
      <c r="AB1870" s="6">
        <v>16000</v>
      </c>
      <c r="AC1870" s="7">
        <f>Table13[[#This Row],[gross]]-Table13[[#This Row],[budget]]</f>
        <v>-7780422</v>
      </c>
    </row>
    <row r="1871" spans="1:29" ht="12.75">
      <c r="A1871" s="6" t="s">
        <v>28</v>
      </c>
      <c r="B1871" s="6" t="s">
        <v>4218</v>
      </c>
      <c r="C1871" s="6">
        <v>43</v>
      </c>
      <c r="D1871" s="6">
        <v>117</v>
      </c>
      <c r="E1871" s="6">
        <v>11000</v>
      </c>
      <c r="F1871" s="6">
        <v>451</v>
      </c>
      <c r="G1871" s="6" t="s">
        <v>5576</v>
      </c>
      <c r="H1871" s="6">
        <v>905</v>
      </c>
      <c r="I1871" s="7">
        <v>20101861</v>
      </c>
      <c r="J1871" s="6" t="s">
        <v>2469</v>
      </c>
      <c r="K1871" s="6" t="s">
        <v>5906</v>
      </c>
      <c r="L1871" s="6" t="s">
        <v>5907</v>
      </c>
      <c r="M1871" s="6">
        <v>24757</v>
      </c>
      <c r="N1871" s="6">
        <v>2348</v>
      </c>
      <c r="O1871" s="6" t="s">
        <v>5908</v>
      </c>
      <c r="P1871" s="6">
        <v>0</v>
      </c>
      <c r="Q1871" s="6" t="s">
        <v>5909</v>
      </c>
      <c r="R1871" s="6" t="s">
        <v>5910</v>
      </c>
      <c r="S1871" s="6">
        <v>81</v>
      </c>
      <c r="T1871" s="6" t="s">
        <v>37</v>
      </c>
      <c r="U1871" s="6" t="s">
        <v>38</v>
      </c>
      <c r="V1871" s="6" t="s">
        <v>39</v>
      </c>
      <c r="W1871" s="7">
        <v>45000000</v>
      </c>
      <c r="X1871" s="6">
        <v>1996</v>
      </c>
      <c r="Y1871" s="6">
        <v>484</v>
      </c>
      <c r="Z1871" s="6">
        <v>6</v>
      </c>
      <c r="AA1871" s="6">
        <v>2.35</v>
      </c>
      <c r="AB1871" s="6">
        <v>0</v>
      </c>
      <c r="AC1871" s="7">
        <f>Table13[[#This Row],[gross]]-Table13[[#This Row],[budget]]</f>
        <v>-24898139</v>
      </c>
    </row>
    <row r="1872" spans="1:29" ht="12.75">
      <c r="A1872" s="6" t="s">
        <v>747</v>
      </c>
      <c r="B1872" s="6" t="s">
        <v>3639</v>
      </c>
      <c r="C1872" s="6">
        <v>65</v>
      </c>
      <c r="D1872" s="6">
        <v>112</v>
      </c>
      <c r="E1872" s="6">
        <v>759</v>
      </c>
      <c r="F1872" s="6">
        <v>933</v>
      </c>
      <c r="G1872" s="6" t="s">
        <v>1232</v>
      </c>
      <c r="H1872" s="6">
        <v>11000</v>
      </c>
      <c r="I1872" s="7">
        <v>4554569</v>
      </c>
      <c r="J1872" s="6" t="s">
        <v>2527</v>
      </c>
      <c r="K1872" s="6" t="s">
        <v>1948</v>
      </c>
      <c r="L1872" s="6" t="s">
        <v>8811</v>
      </c>
      <c r="M1872" s="6">
        <v>8134</v>
      </c>
      <c r="N1872" s="6">
        <v>17873</v>
      </c>
      <c r="O1872" s="6" t="s">
        <v>2982</v>
      </c>
      <c r="P1872" s="6">
        <v>4</v>
      </c>
      <c r="Q1872" s="6" t="s">
        <v>8812</v>
      </c>
      <c r="R1872" s="6" t="s">
        <v>8813</v>
      </c>
      <c r="S1872" s="6">
        <v>123</v>
      </c>
      <c r="T1872" s="6" t="s">
        <v>37</v>
      </c>
      <c r="U1872" s="6" t="s">
        <v>38</v>
      </c>
      <c r="V1872" s="6" t="s">
        <v>585</v>
      </c>
      <c r="W1872" s="7">
        <v>28000000</v>
      </c>
      <c r="X1872" s="6">
        <v>1999</v>
      </c>
      <c r="Y1872" s="6">
        <v>1000</v>
      </c>
      <c r="Z1872" s="6">
        <v>6.9</v>
      </c>
      <c r="AA1872" s="6">
        <v>2.35</v>
      </c>
      <c r="AB1872" s="6">
        <v>209</v>
      </c>
      <c r="AC1872" s="7">
        <f>Table13[[#This Row],[gross]]-Table13[[#This Row],[budget]]</f>
        <v>-23445431</v>
      </c>
    </row>
    <row r="1873" spans="1:29" ht="12.75">
      <c r="A1873" s="6" t="s">
        <v>28</v>
      </c>
      <c r="B1873" s="6" t="s">
        <v>389</v>
      </c>
      <c r="C1873" s="6">
        <v>298</v>
      </c>
      <c r="D1873" s="6">
        <v>163</v>
      </c>
      <c r="E1873" s="6">
        <v>14000</v>
      </c>
      <c r="F1873" s="6">
        <v>412</v>
      </c>
      <c r="G1873" s="6" t="s">
        <v>3094</v>
      </c>
      <c r="H1873" s="6">
        <v>745</v>
      </c>
      <c r="I1873" s="7">
        <v>47379090</v>
      </c>
      <c r="J1873" s="6" t="s">
        <v>2819</v>
      </c>
      <c r="K1873" s="6" t="s">
        <v>851</v>
      </c>
      <c r="L1873" s="6" t="s">
        <v>3095</v>
      </c>
      <c r="M1873" s="6">
        <v>176936</v>
      </c>
      <c r="N1873" s="6">
        <v>2529</v>
      </c>
      <c r="O1873" s="6" t="s">
        <v>126</v>
      </c>
      <c r="P1873" s="6">
        <v>0</v>
      </c>
      <c r="Q1873" s="6" t="s">
        <v>3096</v>
      </c>
      <c r="R1873" s="6" t="s">
        <v>3097</v>
      </c>
      <c r="S1873" s="6">
        <v>824</v>
      </c>
      <c r="T1873" s="6" t="s">
        <v>37</v>
      </c>
      <c r="U1873" s="6" t="s">
        <v>1465</v>
      </c>
      <c r="V1873" s="6" t="s">
        <v>585</v>
      </c>
      <c r="W1873" s="7">
        <v>70000000</v>
      </c>
      <c r="X1873" s="6">
        <v>2005</v>
      </c>
      <c r="Y1873" s="6">
        <v>486</v>
      </c>
      <c r="Z1873" s="6">
        <v>7.6</v>
      </c>
      <c r="AA1873" s="6">
        <v>2.35</v>
      </c>
      <c r="AB1873" s="6">
        <v>0</v>
      </c>
      <c r="AC1873" s="7">
        <f>Table13[[#This Row],[gross]]-Table13[[#This Row],[budget]]</f>
        <v>-22620910</v>
      </c>
    </row>
    <row r="1874" spans="1:29" ht="12.75">
      <c r="A1874" s="6" t="s">
        <v>28</v>
      </c>
      <c r="B1874" s="6" t="s">
        <v>3917</v>
      </c>
      <c r="C1874" s="6">
        <v>70</v>
      </c>
      <c r="D1874" s="6">
        <v>87</v>
      </c>
      <c r="E1874" s="6">
        <v>25</v>
      </c>
      <c r="F1874" s="6">
        <v>611</v>
      </c>
      <c r="G1874" s="6" t="s">
        <v>2408</v>
      </c>
      <c r="H1874" s="6">
        <v>1000</v>
      </c>
      <c r="I1874" s="7">
        <v>16290976</v>
      </c>
      <c r="J1874" s="6" t="s">
        <v>10140</v>
      </c>
      <c r="K1874" s="6" t="s">
        <v>3335</v>
      </c>
      <c r="L1874" s="6" t="s">
        <v>10141</v>
      </c>
      <c r="M1874" s="6">
        <v>14637</v>
      </c>
      <c r="N1874" s="6">
        <v>3243</v>
      </c>
      <c r="O1874" s="6" t="s">
        <v>10142</v>
      </c>
      <c r="P1874" s="6">
        <v>0</v>
      </c>
      <c r="Q1874" s="6" t="s">
        <v>10143</v>
      </c>
      <c r="R1874" s="6" t="s">
        <v>10144</v>
      </c>
      <c r="S1874" s="6">
        <v>100</v>
      </c>
      <c r="T1874" s="6" t="s">
        <v>37</v>
      </c>
      <c r="U1874" s="6" t="s">
        <v>38</v>
      </c>
      <c r="V1874" s="6" t="s">
        <v>277</v>
      </c>
      <c r="W1874" s="7">
        <v>24000000</v>
      </c>
      <c r="X1874" s="6">
        <v>1999</v>
      </c>
      <c r="Y1874" s="6">
        <v>670</v>
      </c>
      <c r="Z1874" s="6">
        <v>6.2</v>
      </c>
      <c r="AA1874" s="6">
        <v>1.85</v>
      </c>
      <c r="AB1874" s="6">
        <v>619</v>
      </c>
      <c r="AC1874" s="7">
        <f>Table13[[#This Row],[gross]]-Table13[[#This Row],[budget]]</f>
        <v>-7709024</v>
      </c>
    </row>
    <row r="1875" spans="1:29" ht="12.75">
      <c r="A1875" s="6" t="s">
        <v>28</v>
      </c>
      <c r="B1875" s="6" t="s">
        <v>717</v>
      </c>
      <c r="C1875" s="6">
        <v>277</v>
      </c>
      <c r="D1875" s="6">
        <v>119</v>
      </c>
      <c r="E1875" s="6">
        <v>33</v>
      </c>
      <c r="F1875" s="6">
        <v>518</v>
      </c>
      <c r="G1875" s="6" t="s">
        <v>4799</v>
      </c>
      <c r="H1875" s="6">
        <v>3000</v>
      </c>
      <c r="I1875" s="7">
        <v>51178893</v>
      </c>
      <c r="J1875" s="6" t="s">
        <v>4800</v>
      </c>
      <c r="K1875" s="6" t="s">
        <v>948</v>
      </c>
      <c r="L1875" s="6" t="s">
        <v>4801</v>
      </c>
      <c r="M1875" s="6">
        <v>24285</v>
      </c>
      <c r="N1875" s="6">
        <v>6089</v>
      </c>
      <c r="O1875" s="6" t="s">
        <v>4802</v>
      </c>
      <c r="P1875" s="6">
        <v>4</v>
      </c>
      <c r="Q1875" s="6" t="s">
        <v>4803</v>
      </c>
      <c r="R1875" s="6" t="s">
        <v>4804</v>
      </c>
      <c r="S1875" s="6">
        <v>110</v>
      </c>
      <c r="T1875" s="6" t="s">
        <v>37</v>
      </c>
      <c r="U1875" s="6" t="s">
        <v>38</v>
      </c>
      <c r="V1875" s="6" t="s">
        <v>95</v>
      </c>
      <c r="W1875" s="7">
        <v>50000000</v>
      </c>
      <c r="X1875" s="6">
        <v>2014</v>
      </c>
      <c r="Y1875" s="6">
        <v>2000</v>
      </c>
      <c r="Z1875" s="6">
        <v>6.4</v>
      </c>
      <c r="AA1875" s="6">
        <v>1.85</v>
      </c>
      <c r="AB1875" s="6">
        <v>10000</v>
      </c>
      <c r="AC1875" s="7">
        <f>Table13[[#This Row],[gross]]-Table13[[#This Row],[budget]]</f>
        <v>1178893</v>
      </c>
    </row>
    <row r="1876" spans="1:29" ht="12.75">
      <c r="A1876" s="6" t="s">
        <v>28</v>
      </c>
      <c r="B1876" s="6" t="s">
        <v>5328</v>
      </c>
      <c r="C1876" s="6">
        <v>136</v>
      </c>
      <c r="D1876" s="6">
        <v>115</v>
      </c>
      <c r="E1876" s="6">
        <v>58</v>
      </c>
      <c r="F1876" s="6">
        <v>401</v>
      </c>
      <c r="G1876" s="6" t="s">
        <v>4528</v>
      </c>
      <c r="H1876" s="6">
        <v>33000</v>
      </c>
      <c r="I1876" s="7">
        <v>31874869</v>
      </c>
      <c r="J1876" s="6" t="s">
        <v>2215</v>
      </c>
      <c r="K1876" s="6" t="s">
        <v>4213</v>
      </c>
      <c r="L1876" s="6" t="s">
        <v>5329</v>
      </c>
      <c r="M1876" s="6">
        <v>43574</v>
      </c>
      <c r="N1876" s="6">
        <v>34606</v>
      </c>
      <c r="O1876" s="6" t="s">
        <v>5330</v>
      </c>
      <c r="P1876" s="6">
        <v>0</v>
      </c>
      <c r="Q1876" s="6" t="s">
        <v>5331</v>
      </c>
      <c r="R1876" s="6" t="s">
        <v>5332</v>
      </c>
      <c r="S1876" s="6">
        <v>302</v>
      </c>
      <c r="T1876" s="6" t="s">
        <v>37</v>
      </c>
      <c r="U1876" s="6" t="s">
        <v>38</v>
      </c>
      <c r="V1876" s="6" t="s">
        <v>585</v>
      </c>
      <c r="W1876" s="7">
        <v>50000000</v>
      </c>
      <c r="X1876" s="6">
        <v>2002</v>
      </c>
      <c r="Y1876" s="6">
        <v>455</v>
      </c>
      <c r="Z1876" s="6">
        <v>6.1</v>
      </c>
      <c r="AA1876" s="6">
        <v>1.85</v>
      </c>
      <c r="AB1876" s="6">
        <v>0</v>
      </c>
      <c r="AC1876" s="7">
        <f>Table13[[#This Row],[gross]]-Table13[[#This Row],[budget]]</f>
        <v>-18125131</v>
      </c>
    </row>
    <row r="1877" spans="1:29" ht="12.75">
      <c r="A1877" s="6" t="s">
        <v>28</v>
      </c>
      <c r="B1877" s="6" t="s">
        <v>22966</v>
      </c>
      <c r="C1877" s="6">
        <v>110</v>
      </c>
      <c r="D1877" s="6">
        <v>88</v>
      </c>
      <c r="E1877" s="6">
        <v>30</v>
      </c>
      <c r="F1877" s="6">
        <v>0</v>
      </c>
      <c r="G1877" s="6" t="s">
        <v>22967</v>
      </c>
      <c r="H1877" s="6">
        <v>15</v>
      </c>
      <c r="I1877" s="7">
        <v>1523883</v>
      </c>
      <c r="J1877" s="6" t="s">
        <v>16528</v>
      </c>
      <c r="K1877" s="6" t="s">
        <v>22968</v>
      </c>
      <c r="L1877" s="6" t="s">
        <v>22969</v>
      </c>
      <c r="M1877" s="6">
        <v>9037</v>
      </c>
      <c r="N1877" s="6">
        <v>15</v>
      </c>
      <c r="O1877" s="6" t="s">
        <v>22970</v>
      </c>
      <c r="P1877" s="6">
        <v>1</v>
      </c>
      <c r="Q1877" s="6" t="s">
        <v>22971</v>
      </c>
      <c r="R1877" s="6" t="s">
        <v>22972</v>
      </c>
      <c r="S1877" s="6">
        <v>70</v>
      </c>
      <c r="T1877" s="6" t="s">
        <v>37</v>
      </c>
      <c r="U1877" s="6" t="s">
        <v>38</v>
      </c>
      <c r="V1877" s="6" t="s">
        <v>585</v>
      </c>
      <c r="W1877" s="7">
        <v>1750211</v>
      </c>
      <c r="X1877" s="6">
        <v>2005</v>
      </c>
      <c r="Y1877" s="6">
        <v>0</v>
      </c>
      <c r="Z1877" s="6">
        <v>7.8</v>
      </c>
      <c r="AA1877" s="6">
        <v>1.85</v>
      </c>
      <c r="AB1877" s="6">
        <v>0</v>
      </c>
      <c r="AC1877" s="7">
        <f>Table13[[#This Row],[gross]]-Table13[[#This Row],[budget]]</f>
        <v>-226328</v>
      </c>
    </row>
    <row r="1878" spans="1:29" ht="12.75">
      <c r="A1878" s="6" t="s">
        <v>28</v>
      </c>
      <c r="B1878" s="6" t="s">
        <v>7392</v>
      </c>
      <c r="C1878" s="6">
        <v>120</v>
      </c>
      <c r="D1878" s="6">
        <v>98</v>
      </c>
      <c r="E1878" s="6">
        <v>30</v>
      </c>
      <c r="F1878" s="6">
        <v>664</v>
      </c>
      <c r="G1878" s="6" t="s">
        <v>7393</v>
      </c>
      <c r="H1878" s="6">
        <v>944</v>
      </c>
      <c r="I1878" s="7">
        <v>43894863</v>
      </c>
      <c r="J1878" s="6" t="s">
        <v>1681</v>
      </c>
      <c r="K1878" s="6" t="s">
        <v>4135</v>
      </c>
      <c r="L1878" s="6" t="s">
        <v>7394</v>
      </c>
      <c r="M1878" s="6">
        <v>25883</v>
      </c>
      <c r="N1878" s="6">
        <v>4879</v>
      </c>
      <c r="O1878" s="6" t="s">
        <v>3918</v>
      </c>
      <c r="P1878" s="6">
        <v>2</v>
      </c>
      <c r="Q1878" s="6" t="s">
        <v>7395</v>
      </c>
      <c r="R1878" s="6" t="s">
        <v>7396</v>
      </c>
      <c r="S1878" s="6">
        <v>262</v>
      </c>
      <c r="T1878" s="6" t="s">
        <v>37</v>
      </c>
      <c r="U1878" s="6" t="s">
        <v>38</v>
      </c>
      <c r="V1878" s="6" t="s">
        <v>39</v>
      </c>
      <c r="W1878" s="7">
        <v>30000000</v>
      </c>
      <c r="X1878" s="6">
        <v>2005</v>
      </c>
      <c r="Y1878" s="6">
        <v>940</v>
      </c>
      <c r="Z1878" s="6">
        <v>5.9</v>
      </c>
      <c r="AA1878" s="6">
        <v>2.35</v>
      </c>
      <c r="AB1878" s="6">
        <v>0</v>
      </c>
      <c r="AC1878" s="7">
        <f>Table13[[#This Row],[gross]]-Table13[[#This Row],[budget]]</f>
        <v>13894863</v>
      </c>
    </row>
    <row r="1879" spans="1:29" ht="12.75">
      <c r="A1879" s="6" t="s">
        <v>28</v>
      </c>
      <c r="B1879" s="6" t="s">
        <v>5225</v>
      </c>
      <c r="C1879" s="6">
        <v>80</v>
      </c>
      <c r="D1879" s="6">
        <v>112</v>
      </c>
      <c r="E1879" s="6">
        <v>41</v>
      </c>
      <c r="F1879" s="6">
        <v>490</v>
      </c>
      <c r="G1879" s="6" t="s">
        <v>10724</v>
      </c>
      <c r="H1879" s="6">
        <v>1000</v>
      </c>
      <c r="I1879" s="7">
        <v>19151864</v>
      </c>
      <c r="J1879" s="6" t="s">
        <v>1681</v>
      </c>
      <c r="K1879" s="6" t="s">
        <v>6711</v>
      </c>
      <c r="L1879" s="6" t="s">
        <v>11039</v>
      </c>
      <c r="M1879" s="6">
        <v>36983</v>
      </c>
      <c r="N1879" s="6">
        <v>3301</v>
      </c>
      <c r="O1879" s="6" t="s">
        <v>11040</v>
      </c>
      <c r="P1879" s="6">
        <v>3</v>
      </c>
      <c r="Q1879" s="6" t="s">
        <v>11041</v>
      </c>
      <c r="R1879" s="6" t="s">
        <v>11042</v>
      </c>
      <c r="S1879" s="6">
        <v>100</v>
      </c>
      <c r="T1879" s="6" t="s">
        <v>37</v>
      </c>
      <c r="U1879" s="6" t="s">
        <v>38</v>
      </c>
      <c r="V1879" s="6" t="s">
        <v>585</v>
      </c>
      <c r="W1879" s="7">
        <v>40000000</v>
      </c>
      <c r="X1879" s="6">
        <v>2008</v>
      </c>
      <c r="Y1879" s="6">
        <v>500</v>
      </c>
      <c r="Z1879" s="6">
        <v>5.9</v>
      </c>
      <c r="AA1879" s="6">
        <v>1.85</v>
      </c>
      <c r="AB1879" s="6">
        <v>0</v>
      </c>
      <c r="AC1879" s="7">
        <f>Table13[[#This Row],[gross]]-Table13[[#This Row],[budget]]</f>
        <v>-20848136</v>
      </c>
    </row>
    <row r="1880" spans="1:29" ht="12.75">
      <c r="A1880" s="6" t="s">
        <v>28</v>
      </c>
      <c r="B1880" s="6" t="s">
        <v>5653</v>
      </c>
      <c r="C1880" s="6">
        <v>84</v>
      </c>
      <c r="D1880" s="6">
        <v>105</v>
      </c>
      <c r="E1880" s="6">
        <v>29</v>
      </c>
      <c r="F1880" s="6">
        <v>692</v>
      </c>
      <c r="G1880" s="6" t="s">
        <v>2067</v>
      </c>
      <c r="H1880" s="6">
        <v>8000</v>
      </c>
      <c r="I1880" s="7">
        <v>126805112</v>
      </c>
      <c r="J1880" s="6" t="s">
        <v>1681</v>
      </c>
      <c r="K1880" s="6" t="s">
        <v>1527</v>
      </c>
      <c r="L1880" s="6" t="s">
        <v>5654</v>
      </c>
      <c r="M1880" s="6">
        <v>98199</v>
      </c>
      <c r="N1880" s="6">
        <v>12344</v>
      </c>
      <c r="O1880" s="6" t="s">
        <v>725</v>
      </c>
      <c r="P1880" s="6">
        <v>1</v>
      </c>
      <c r="Q1880" s="6" t="s">
        <v>5655</v>
      </c>
      <c r="R1880" s="6" t="s">
        <v>5656</v>
      </c>
      <c r="S1880" s="6">
        <v>169</v>
      </c>
      <c r="T1880" s="6" t="s">
        <v>37</v>
      </c>
      <c r="U1880" s="6" t="s">
        <v>38</v>
      </c>
      <c r="V1880" s="6" t="s">
        <v>39</v>
      </c>
      <c r="W1880" s="7">
        <v>46000000</v>
      </c>
      <c r="X1880" s="6">
        <v>1997</v>
      </c>
      <c r="Y1880" s="6">
        <v>1000</v>
      </c>
      <c r="Z1880" s="6">
        <v>6.3</v>
      </c>
      <c r="AA1880" s="6">
        <v>2.35</v>
      </c>
      <c r="AB1880" s="6">
        <v>0</v>
      </c>
      <c r="AC1880" s="7">
        <f>Table13[[#This Row],[gross]]-Table13[[#This Row],[budget]]</f>
        <v>80805112</v>
      </c>
    </row>
    <row r="1881" spans="1:29" ht="12.75">
      <c r="A1881" s="6" t="s">
        <v>28</v>
      </c>
      <c r="B1881" s="6" t="s">
        <v>7109</v>
      </c>
      <c r="C1881" s="6">
        <v>156</v>
      </c>
      <c r="D1881" s="6">
        <v>94</v>
      </c>
      <c r="E1881" s="6">
        <v>52</v>
      </c>
      <c r="F1881" s="6">
        <v>261</v>
      </c>
      <c r="G1881" s="6" t="s">
        <v>11768</v>
      </c>
      <c r="H1881" s="6">
        <v>567</v>
      </c>
      <c r="I1881" s="7">
        <v>59573085</v>
      </c>
      <c r="J1881" s="6" t="s">
        <v>2717</v>
      </c>
      <c r="K1881" s="6" t="s">
        <v>11278</v>
      </c>
      <c r="L1881" s="6" t="s">
        <v>11769</v>
      </c>
      <c r="M1881" s="6">
        <v>13562</v>
      </c>
      <c r="N1881" s="6">
        <v>2259</v>
      </c>
      <c r="O1881" s="6" t="s">
        <v>11770</v>
      </c>
      <c r="P1881" s="6">
        <v>10</v>
      </c>
      <c r="Q1881" s="6" t="s">
        <v>11771</v>
      </c>
      <c r="R1881" s="6" t="s">
        <v>11772</v>
      </c>
      <c r="S1881" s="6">
        <v>103</v>
      </c>
      <c r="T1881" s="6" t="s">
        <v>37</v>
      </c>
      <c r="U1881" s="6" t="s">
        <v>38</v>
      </c>
      <c r="V1881" s="6" t="s">
        <v>39</v>
      </c>
      <c r="W1881" s="7">
        <v>18000000</v>
      </c>
      <c r="X1881" s="6">
        <v>2016</v>
      </c>
      <c r="Y1881" s="6">
        <v>312</v>
      </c>
      <c r="Z1881" s="6">
        <v>6.1</v>
      </c>
      <c r="AA1881" s="6">
        <v>2.35</v>
      </c>
      <c r="AB1881" s="6">
        <v>19000</v>
      </c>
      <c r="AC1881" s="7">
        <f>Table13[[#This Row],[gross]]-Table13[[#This Row],[budget]]</f>
        <v>41573085</v>
      </c>
    </row>
    <row r="1882" spans="1:29" ht="12.75">
      <c r="A1882" s="6" t="s">
        <v>28</v>
      </c>
      <c r="B1882" s="6" t="s">
        <v>5829</v>
      </c>
      <c r="C1882" s="6">
        <v>168</v>
      </c>
      <c r="D1882" s="6">
        <v>95</v>
      </c>
      <c r="E1882" s="6">
        <v>38</v>
      </c>
      <c r="F1882" s="6">
        <v>249</v>
      </c>
      <c r="G1882" s="6" t="s">
        <v>11768</v>
      </c>
      <c r="H1882" s="6">
        <v>567</v>
      </c>
      <c r="I1882" s="7">
        <v>241437427</v>
      </c>
      <c r="J1882" s="6" t="s">
        <v>2717</v>
      </c>
      <c r="K1882" s="6" t="s">
        <v>11278</v>
      </c>
      <c r="L1882" s="6" t="s">
        <v>17705</v>
      </c>
      <c r="M1882" s="6">
        <v>102071</v>
      </c>
      <c r="N1882" s="6">
        <v>1495</v>
      </c>
      <c r="O1882" s="6" t="s">
        <v>10253</v>
      </c>
      <c r="P1882" s="6">
        <v>3</v>
      </c>
      <c r="Q1882" s="6" t="s">
        <v>17706</v>
      </c>
      <c r="R1882" s="6" t="s">
        <v>17707</v>
      </c>
      <c r="S1882" s="6">
        <v>756</v>
      </c>
      <c r="T1882" s="6" t="s">
        <v>37</v>
      </c>
      <c r="U1882" s="6" t="s">
        <v>38</v>
      </c>
      <c r="V1882" s="6" t="s">
        <v>95</v>
      </c>
      <c r="W1882" s="7">
        <v>5000000</v>
      </c>
      <c r="X1882" s="6">
        <v>2002</v>
      </c>
      <c r="Y1882" s="6">
        <v>312</v>
      </c>
      <c r="Z1882" s="6">
        <v>6.6</v>
      </c>
      <c r="AA1882" s="6">
        <v>1.85</v>
      </c>
      <c r="AB1882" s="6">
        <v>5000</v>
      </c>
      <c r="AC1882" s="7">
        <f>Table13[[#This Row],[gross]]-Table13[[#This Row],[budget]]</f>
        <v>236437427</v>
      </c>
    </row>
    <row r="1883" spans="1:29" ht="12.75">
      <c r="A1883" s="6" t="s">
        <v>28</v>
      </c>
      <c r="B1883" s="6" t="s">
        <v>5486</v>
      </c>
      <c r="C1883" s="6">
        <v>264</v>
      </c>
      <c r="D1883" s="6">
        <v>101</v>
      </c>
      <c r="E1883" s="6">
        <v>71</v>
      </c>
      <c r="F1883" s="6">
        <v>725</v>
      </c>
      <c r="G1883" s="6" t="s">
        <v>748</v>
      </c>
      <c r="H1883" s="6">
        <v>10000</v>
      </c>
      <c r="I1883" s="7">
        <v>51527787</v>
      </c>
      <c r="J1883" s="6" t="s">
        <v>5544</v>
      </c>
      <c r="K1883" s="6" t="s">
        <v>13386</v>
      </c>
      <c r="L1883" s="6" t="s">
        <v>13387</v>
      </c>
      <c r="M1883" s="6">
        <v>45603</v>
      </c>
      <c r="N1883" s="6">
        <v>14159</v>
      </c>
      <c r="O1883" s="6" t="s">
        <v>11256</v>
      </c>
      <c r="P1883" s="6">
        <v>0</v>
      </c>
      <c r="Q1883" s="6" t="s">
        <v>13388</v>
      </c>
      <c r="R1883" s="6" t="s">
        <v>13389</v>
      </c>
      <c r="S1883" s="6">
        <v>268</v>
      </c>
      <c r="T1883" s="6" t="s">
        <v>37</v>
      </c>
      <c r="U1883" s="6" t="s">
        <v>38</v>
      </c>
      <c r="V1883" s="6" t="s">
        <v>585</v>
      </c>
      <c r="W1883" s="7">
        <v>15000000</v>
      </c>
      <c r="X1883" s="6">
        <v>2009</v>
      </c>
      <c r="Y1883" s="6">
        <v>960</v>
      </c>
      <c r="Z1883" s="6">
        <v>5.5</v>
      </c>
      <c r="AA1883" s="6">
        <v>1.85</v>
      </c>
      <c r="AB1883" s="6">
        <v>0</v>
      </c>
      <c r="AC1883" s="7">
        <f>Table13[[#This Row],[gross]]-Table13[[#This Row],[budget]]</f>
        <v>36527787</v>
      </c>
    </row>
    <row r="1884" spans="1:29" ht="12.75">
      <c r="A1884" s="6" t="s">
        <v>28</v>
      </c>
      <c r="B1884" s="6" t="s">
        <v>6977</v>
      </c>
      <c r="C1884" s="6">
        <v>192</v>
      </c>
      <c r="D1884" s="6">
        <v>95</v>
      </c>
      <c r="E1884" s="6">
        <v>0</v>
      </c>
      <c r="F1884" s="6">
        <v>20</v>
      </c>
      <c r="G1884" s="6" t="s">
        <v>15286</v>
      </c>
      <c r="H1884" s="6">
        <v>20000</v>
      </c>
      <c r="I1884" s="7">
        <v>866778</v>
      </c>
      <c r="J1884" s="6" t="s">
        <v>214</v>
      </c>
      <c r="K1884" s="6" t="s">
        <v>841</v>
      </c>
      <c r="L1884" s="6" t="s">
        <v>15287</v>
      </c>
      <c r="M1884" s="6">
        <v>44208</v>
      </c>
      <c r="N1884" s="6">
        <v>20364</v>
      </c>
      <c r="O1884" s="6" t="s">
        <v>15288</v>
      </c>
      <c r="P1884" s="6">
        <v>3</v>
      </c>
      <c r="Q1884" s="6" t="s">
        <v>15289</v>
      </c>
      <c r="R1884" s="6" t="s">
        <v>15290</v>
      </c>
      <c r="S1884" s="6">
        <v>117</v>
      </c>
      <c r="T1884" s="6" t="s">
        <v>37</v>
      </c>
      <c r="U1884" s="6" t="s">
        <v>3859</v>
      </c>
      <c r="V1884" s="6" t="s">
        <v>39</v>
      </c>
      <c r="W1884" s="7">
        <v>10000000</v>
      </c>
      <c r="X1884" s="6">
        <v>2007</v>
      </c>
      <c r="Y1884" s="6">
        <v>329</v>
      </c>
      <c r="Z1884" s="6">
        <v>6.7</v>
      </c>
      <c r="AA1884" s="6">
        <v>2.35</v>
      </c>
      <c r="AB1884" s="6">
        <v>0</v>
      </c>
      <c r="AC1884" s="7">
        <f>Table13[[#This Row],[gross]]-Table13[[#This Row],[budget]]</f>
        <v>-9133222</v>
      </c>
    </row>
    <row r="1885" spans="1:29" ht="12.75">
      <c r="A1885" s="6" t="s">
        <v>28</v>
      </c>
      <c r="B1885" s="6" t="s">
        <v>5702</v>
      </c>
      <c r="C1885" s="6">
        <v>56</v>
      </c>
      <c r="D1885" s="6">
        <v>90</v>
      </c>
      <c r="E1885" s="6">
        <v>119</v>
      </c>
      <c r="F1885" s="6">
        <v>636</v>
      </c>
      <c r="G1885" s="6" t="s">
        <v>270</v>
      </c>
      <c r="H1885" s="6">
        <v>869</v>
      </c>
      <c r="I1885" s="7">
        <v>15549702</v>
      </c>
      <c r="J1885" s="6" t="s">
        <v>1681</v>
      </c>
      <c r="K1885" s="6" t="s">
        <v>2613</v>
      </c>
      <c r="L1885" s="6" t="s">
        <v>13447</v>
      </c>
      <c r="M1885" s="6">
        <v>24038</v>
      </c>
      <c r="N1885" s="6">
        <v>3007</v>
      </c>
      <c r="O1885" s="6" t="s">
        <v>1334</v>
      </c>
      <c r="P1885" s="6">
        <v>2</v>
      </c>
      <c r="Q1885" s="6" t="s">
        <v>13448</v>
      </c>
      <c r="R1885" s="6" t="s">
        <v>13449</v>
      </c>
      <c r="S1885" s="6">
        <v>123</v>
      </c>
      <c r="T1885" s="6" t="s">
        <v>37</v>
      </c>
      <c r="U1885" s="6" t="s">
        <v>38</v>
      </c>
      <c r="V1885" s="6" t="s">
        <v>39</v>
      </c>
      <c r="W1885" s="7">
        <v>14000000</v>
      </c>
      <c r="X1885" s="6">
        <v>2003</v>
      </c>
      <c r="Y1885" s="6">
        <v>779</v>
      </c>
      <c r="Z1885" s="6">
        <v>4.5999999999999996</v>
      </c>
      <c r="AA1885" s="6">
        <v>1.85</v>
      </c>
      <c r="AB1885" s="6">
        <v>411</v>
      </c>
      <c r="AC1885" s="7">
        <f>Table13[[#This Row],[gross]]-Table13[[#This Row],[budget]]</f>
        <v>1549702</v>
      </c>
    </row>
    <row r="1886" spans="1:29" ht="12.75">
      <c r="A1886" s="6" t="s">
        <v>28</v>
      </c>
      <c r="B1886" s="6" t="s">
        <v>6963</v>
      </c>
      <c r="C1886" s="6">
        <v>54</v>
      </c>
      <c r="D1886" s="6">
        <v>120</v>
      </c>
      <c r="E1886" s="6">
        <v>36</v>
      </c>
      <c r="F1886" s="6">
        <v>633</v>
      </c>
      <c r="G1886" s="6" t="s">
        <v>2283</v>
      </c>
      <c r="H1886" s="6">
        <v>886</v>
      </c>
      <c r="I1886" s="7">
        <v>52929168</v>
      </c>
      <c r="J1886" s="6" t="s">
        <v>1009</v>
      </c>
      <c r="K1886" s="6" t="s">
        <v>5581</v>
      </c>
      <c r="L1886" s="6" t="s">
        <v>14514</v>
      </c>
      <c r="M1886" s="6">
        <v>82743</v>
      </c>
      <c r="N1886" s="6">
        <v>3280</v>
      </c>
      <c r="O1886" s="6" t="s">
        <v>14515</v>
      </c>
      <c r="P1886" s="6">
        <v>1</v>
      </c>
      <c r="Q1886" s="6" t="s">
        <v>14516</v>
      </c>
      <c r="R1886" s="6" t="s">
        <v>14517</v>
      </c>
      <c r="S1886" s="6">
        <v>201</v>
      </c>
      <c r="T1886" s="6" t="s">
        <v>37</v>
      </c>
      <c r="U1886" s="6" t="s">
        <v>38</v>
      </c>
      <c r="V1886" s="6" t="s">
        <v>585</v>
      </c>
      <c r="W1886" s="7">
        <v>11000000</v>
      </c>
      <c r="X1886" s="6">
        <v>1992</v>
      </c>
      <c r="Y1886" s="6">
        <v>655</v>
      </c>
      <c r="Z1886" s="6">
        <v>7.5</v>
      </c>
      <c r="AA1886" s="6">
        <v>1.85</v>
      </c>
      <c r="AB1886" s="6">
        <v>7000</v>
      </c>
      <c r="AC1886" s="7">
        <f>Table13[[#This Row],[gross]]-Table13[[#This Row],[budget]]</f>
        <v>41929168</v>
      </c>
    </row>
    <row r="1887" spans="1:29" ht="12.75">
      <c r="A1887" s="6" t="s">
        <v>28</v>
      </c>
      <c r="B1887" s="6" t="s">
        <v>20031</v>
      </c>
      <c r="C1887" s="6">
        <v>43</v>
      </c>
      <c r="D1887" s="6">
        <v>90</v>
      </c>
      <c r="E1887" s="6">
        <v>16</v>
      </c>
      <c r="F1887" s="6">
        <v>16</v>
      </c>
      <c r="G1887" s="6" t="s">
        <v>24157</v>
      </c>
      <c r="H1887" s="6">
        <v>86</v>
      </c>
      <c r="I1887" s="7">
        <v>85222</v>
      </c>
      <c r="J1887" s="6" t="s">
        <v>67</v>
      </c>
      <c r="K1887" s="6" t="s">
        <v>24158</v>
      </c>
      <c r="L1887" s="6" t="s">
        <v>24159</v>
      </c>
      <c r="M1887" s="6">
        <v>4285</v>
      </c>
      <c r="N1887" s="6">
        <v>163</v>
      </c>
      <c r="O1887" s="6" t="s">
        <v>20031</v>
      </c>
      <c r="P1887" s="6">
        <v>0</v>
      </c>
      <c r="Q1887" s="6" t="s">
        <v>24160</v>
      </c>
      <c r="R1887" s="6" t="s">
        <v>24161</v>
      </c>
      <c r="S1887" s="6">
        <v>84</v>
      </c>
      <c r="T1887" s="6" t="s">
        <v>37</v>
      </c>
      <c r="U1887" s="6" t="s">
        <v>38</v>
      </c>
      <c r="V1887" s="6" t="s">
        <v>95</v>
      </c>
      <c r="W1887" s="7">
        <v>1100</v>
      </c>
      <c r="X1887" s="6">
        <v>2004</v>
      </c>
      <c r="Y1887" s="6">
        <v>23</v>
      </c>
      <c r="Z1887" s="6">
        <v>6.6</v>
      </c>
      <c r="AA1887" s="6">
        <v>1.85</v>
      </c>
      <c r="AB1887" s="6">
        <v>456</v>
      </c>
      <c r="AC1887" s="7">
        <f>Table13[[#This Row],[gross]]-Table13[[#This Row],[budget]]</f>
        <v>84122</v>
      </c>
    </row>
    <row r="1888" spans="1:29" ht="12.75">
      <c r="A1888" s="6" t="s">
        <v>28</v>
      </c>
      <c r="B1888" s="6" t="s">
        <v>4053</v>
      </c>
      <c r="C1888" s="6">
        <v>79</v>
      </c>
      <c r="D1888" s="6">
        <v>95</v>
      </c>
      <c r="E1888" s="6">
        <v>13</v>
      </c>
      <c r="F1888" s="6">
        <v>430</v>
      </c>
      <c r="G1888" s="6" t="s">
        <v>8305</v>
      </c>
      <c r="H1888" s="6">
        <v>1000</v>
      </c>
      <c r="I1888" s="7">
        <v>34099640</v>
      </c>
      <c r="J1888" s="6" t="s">
        <v>7963</v>
      </c>
      <c r="K1888" s="6" t="s">
        <v>1332</v>
      </c>
      <c r="L1888" s="6" t="s">
        <v>16483</v>
      </c>
      <c r="M1888" s="6">
        <v>16651</v>
      </c>
      <c r="N1888" s="6">
        <v>2515</v>
      </c>
      <c r="O1888" s="6" t="s">
        <v>16484</v>
      </c>
      <c r="P1888" s="6">
        <v>0</v>
      </c>
      <c r="Q1888" s="6" t="s">
        <v>16485</v>
      </c>
      <c r="R1888" s="6" t="s">
        <v>16486</v>
      </c>
      <c r="S1888" s="6">
        <v>149</v>
      </c>
      <c r="T1888" s="6" t="s">
        <v>37</v>
      </c>
      <c r="U1888" s="6" t="s">
        <v>38</v>
      </c>
      <c r="V1888" s="6" t="s">
        <v>95</v>
      </c>
      <c r="W1888" s="7">
        <v>5000000</v>
      </c>
      <c r="X1888" s="6">
        <v>2000</v>
      </c>
      <c r="Y1888" s="6">
        <v>934</v>
      </c>
      <c r="Z1888" s="6">
        <v>7</v>
      </c>
      <c r="AA1888" s="6">
        <v>1.37</v>
      </c>
      <c r="AB1888" s="6">
        <v>0</v>
      </c>
      <c r="AC1888" s="7">
        <f>Table13[[#This Row],[gross]]-Table13[[#This Row],[budget]]</f>
        <v>29099640</v>
      </c>
    </row>
    <row r="1889" spans="1:29" ht="12.75">
      <c r="A1889" s="6" t="s">
        <v>28</v>
      </c>
      <c r="B1889" s="6" t="s">
        <v>12147</v>
      </c>
      <c r="C1889" s="6">
        <v>82</v>
      </c>
      <c r="D1889" s="6">
        <v>170</v>
      </c>
      <c r="E1889" s="6">
        <v>165</v>
      </c>
      <c r="F1889" s="6">
        <v>244</v>
      </c>
      <c r="G1889" s="6" t="s">
        <v>12148</v>
      </c>
      <c r="H1889" s="6">
        <v>453</v>
      </c>
      <c r="I1889" s="7">
        <v>72000000</v>
      </c>
      <c r="J1889" s="6" t="s">
        <v>12149</v>
      </c>
      <c r="K1889" s="6" t="s">
        <v>12150</v>
      </c>
      <c r="L1889" s="6" t="s">
        <v>12151</v>
      </c>
      <c r="M1889" s="6">
        <v>66959</v>
      </c>
      <c r="N1889" s="6">
        <v>1164</v>
      </c>
      <c r="O1889" s="6" t="s">
        <v>12152</v>
      </c>
      <c r="P1889" s="6">
        <v>1</v>
      </c>
      <c r="Q1889" s="6" t="s">
        <v>12153</v>
      </c>
      <c r="R1889" s="6" t="s">
        <v>12154</v>
      </c>
      <c r="S1889" s="6">
        <v>258</v>
      </c>
      <c r="T1889" s="6" t="s">
        <v>37</v>
      </c>
      <c r="U1889" s="6" t="s">
        <v>38</v>
      </c>
      <c r="V1889" s="6" t="s">
        <v>6036</v>
      </c>
      <c r="W1889" s="7">
        <v>17000000</v>
      </c>
      <c r="X1889" s="6">
        <v>1964</v>
      </c>
      <c r="Y1889" s="6">
        <v>272</v>
      </c>
      <c r="Z1889" s="6">
        <v>7.9</v>
      </c>
      <c r="AA1889" s="6">
        <v>2.2000000000000002</v>
      </c>
      <c r="AB1889" s="6">
        <v>0</v>
      </c>
      <c r="AC1889" s="7">
        <f>Table13[[#This Row],[gross]]-Table13[[#This Row],[budget]]</f>
        <v>55000000</v>
      </c>
    </row>
    <row r="1890" spans="1:29" ht="12.75">
      <c r="A1890" s="6" t="s">
        <v>28</v>
      </c>
      <c r="B1890" s="6" t="s">
        <v>4239</v>
      </c>
      <c r="C1890" s="6">
        <v>49</v>
      </c>
      <c r="D1890" s="6">
        <v>94</v>
      </c>
      <c r="E1890" s="6">
        <v>80</v>
      </c>
      <c r="F1890" s="6">
        <v>230</v>
      </c>
      <c r="G1890" s="6" t="s">
        <v>4240</v>
      </c>
      <c r="H1890" s="6">
        <v>1000</v>
      </c>
      <c r="I1890" s="7">
        <v>36830057</v>
      </c>
      <c r="J1890" s="6" t="s">
        <v>2658</v>
      </c>
      <c r="K1890" s="6" t="s">
        <v>4241</v>
      </c>
      <c r="L1890" s="6" t="s">
        <v>4242</v>
      </c>
      <c r="M1890" s="6">
        <v>10883</v>
      </c>
      <c r="N1890" s="6">
        <v>2151</v>
      </c>
      <c r="O1890" s="6" t="s">
        <v>4243</v>
      </c>
      <c r="P1890" s="6">
        <v>2</v>
      </c>
      <c r="Q1890" s="6" t="s">
        <v>4244</v>
      </c>
      <c r="R1890" s="6" t="s">
        <v>4245</v>
      </c>
      <c r="S1890" s="6">
        <v>73</v>
      </c>
      <c r="T1890" s="6" t="s">
        <v>37</v>
      </c>
      <c r="U1890" s="6" t="s">
        <v>38</v>
      </c>
      <c r="V1890" s="6" t="s">
        <v>95</v>
      </c>
      <c r="W1890" s="7">
        <v>65000000</v>
      </c>
      <c r="X1890" s="6">
        <v>1999</v>
      </c>
      <c r="Y1890" s="6">
        <v>417</v>
      </c>
      <c r="Z1890" s="6">
        <v>4.9000000000000004</v>
      </c>
      <c r="AA1890" s="6">
        <v>1.85</v>
      </c>
      <c r="AB1890" s="6">
        <v>448</v>
      </c>
      <c r="AC1890" s="7">
        <f>Table13[[#This Row],[gross]]-Table13[[#This Row],[budget]]</f>
        <v>-28169943</v>
      </c>
    </row>
    <row r="1891" spans="1:29" ht="12.75">
      <c r="A1891" s="6" t="s">
        <v>28</v>
      </c>
      <c r="B1891" s="6" t="s">
        <v>2467</v>
      </c>
      <c r="C1891" s="6">
        <v>27</v>
      </c>
      <c r="D1891" s="6">
        <v>101</v>
      </c>
      <c r="E1891" s="6">
        <v>88</v>
      </c>
      <c r="F1891" s="6">
        <v>812</v>
      </c>
      <c r="G1891" s="6" t="s">
        <v>5572</v>
      </c>
      <c r="H1891" s="6">
        <v>957</v>
      </c>
      <c r="I1891" s="7">
        <v>22294341</v>
      </c>
      <c r="J1891" s="6" t="s">
        <v>4219</v>
      </c>
      <c r="K1891" s="6" t="s">
        <v>6071</v>
      </c>
      <c r="L1891" s="6" t="s">
        <v>10534</v>
      </c>
      <c r="M1891" s="6">
        <v>12278</v>
      </c>
      <c r="N1891" s="6">
        <v>4629</v>
      </c>
      <c r="O1891" s="6" t="s">
        <v>633</v>
      </c>
      <c r="P1891" s="6">
        <v>3</v>
      </c>
      <c r="Q1891" s="6" t="s">
        <v>10535</v>
      </c>
      <c r="R1891" s="6" t="s">
        <v>10536</v>
      </c>
      <c r="S1891" s="6">
        <v>71</v>
      </c>
      <c r="T1891" s="6" t="s">
        <v>37</v>
      </c>
      <c r="U1891" s="6" t="s">
        <v>38</v>
      </c>
      <c r="V1891" s="6" t="s">
        <v>39</v>
      </c>
      <c r="W1891" s="7">
        <v>21500000</v>
      </c>
      <c r="X1891" s="6">
        <v>1996</v>
      </c>
      <c r="Y1891" s="6">
        <v>821</v>
      </c>
      <c r="Z1891" s="6">
        <v>6.5</v>
      </c>
      <c r="AA1891" s="6">
        <v>1.85</v>
      </c>
      <c r="AB1891" s="6">
        <v>758</v>
      </c>
      <c r="AC1891" s="7">
        <f>Table13[[#This Row],[gross]]-Table13[[#This Row],[budget]]</f>
        <v>794341</v>
      </c>
    </row>
    <row r="1892" spans="1:29" ht="12.75">
      <c r="A1892" s="6" t="s">
        <v>28</v>
      </c>
      <c r="B1892" s="6" t="s">
        <v>12344</v>
      </c>
      <c r="C1892" s="6">
        <v>31</v>
      </c>
      <c r="D1892" s="6">
        <v>102</v>
      </c>
      <c r="E1892" s="6">
        <v>6</v>
      </c>
      <c r="F1892" s="6">
        <v>165</v>
      </c>
      <c r="G1892" s="6" t="s">
        <v>1734</v>
      </c>
      <c r="H1892" s="6">
        <v>3000</v>
      </c>
      <c r="I1892" s="7">
        <v>59847242</v>
      </c>
      <c r="J1892" s="6" t="s">
        <v>9105</v>
      </c>
      <c r="K1892" s="6" t="s">
        <v>6537</v>
      </c>
      <c r="L1892" s="6" t="s">
        <v>12345</v>
      </c>
      <c r="M1892" s="6">
        <v>55895</v>
      </c>
      <c r="N1892" s="6">
        <v>5433</v>
      </c>
      <c r="O1892" s="6" t="s">
        <v>4194</v>
      </c>
      <c r="P1892" s="6">
        <v>1</v>
      </c>
      <c r="Q1892" s="6" t="s">
        <v>12346</v>
      </c>
      <c r="R1892" s="6" t="s">
        <v>12347</v>
      </c>
      <c r="S1892" s="6">
        <v>115</v>
      </c>
      <c r="T1892" s="6" t="s">
        <v>37</v>
      </c>
      <c r="U1892" s="6" t="s">
        <v>38</v>
      </c>
      <c r="V1892" s="6" t="s">
        <v>39</v>
      </c>
      <c r="W1892" s="7">
        <v>16500000</v>
      </c>
      <c r="X1892" s="6">
        <v>1991</v>
      </c>
      <c r="Y1892" s="6">
        <v>2000</v>
      </c>
      <c r="Z1892" s="6">
        <v>6.8</v>
      </c>
      <c r="AA1892" s="6">
        <v>1.85</v>
      </c>
      <c r="AB1892" s="6">
        <v>0</v>
      </c>
      <c r="AC1892" s="7">
        <f>Table13[[#This Row],[gross]]-Table13[[#This Row],[budget]]</f>
        <v>43347242</v>
      </c>
    </row>
    <row r="1893" spans="1:29" ht="12.75">
      <c r="A1893" s="6" t="s">
        <v>28</v>
      </c>
      <c r="B1893" s="6" t="s">
        <v>4239</v>
      </c>
      <c r="C1893" s="6">
        <v>112</v>
      </c>
      <c r="D1893" s="6">
        <v>98</v>
      </c>
      <c r="E1893" s="6">
        <v>80</v>
      </c>
      <c r="F1893" s="6">
        <v>399</v>
      </c>
      <c r="G1893" s="6" t="s">
        <v>12268</v>
      </c>
      <c r="H1893" s="6">
        <v>567</v>
      </c>
      <c r="I1893" s="7">
        <v>8662318</v>
      </c>
      <c r="J1893" s="6" t="s">
        <v>1681</v>
      </c>
      <c r="K1893" s="6" t="s">
        <v>11278</v>
      </c>
      <c r="L1893" s="6" t="s">
        <v>12269</v>
      </c>
      <c r="M1893" s="6">
        <v>15033</v>
      </c>
      <c r="N1893" s="6">
        <v>2016</v>
      </c>
      <c r="O1893" s="6" t="s">
        <v>12270</v>
      </c>
      <c r="P1893" s="6">
        <v>1</v>
      </c>
      <c r="Q1893" s="6" t="s">
        <v>12271</v>
      </c>
      <c r="R1893" s="6" t="s">
        <v>12272</v>
      </c>
      <c r="S1893" s="6">
        <v>75</v>
      </c>
      <c r="T1893" s="6" t="s">
        <v>37</v>
      </c>
      <c r="U1893" s="6" t="s">
        <v>38</v>
      </c>
      <c r="V1893" s="6" t="s">
        <v>39</v>
      </c>
      <c r="W1893" s="7">
        <v>17000000</v>
      </c>
      <c r="X1893" s="6">
        <v>2009</v>
      </c>
      <c r="Y1893" s="6">
        <v>503</v>
      </c>
      <c r="Z1893" s="6">
        <v>5.9</v>
      </c>
      <c r="AA1893" s="6">
        <v>1.85</v>
      </c>
      <c r="AB1893" s="6">
        <v>0</v>
      </c>
      <c r="AC1893" s="7">
        <f>Table13[[#This Row],[gross]]-Table13[[#This Row],[budget]]</f>
        <v>-8337682</v>
      </c>
    </row>
    <row r="1894" spans="1:29" ht="12.75">
      <c r="A1894" s="6" t="s">
        <v>28</v>
      </c>
      <c r="B1894" s="6" t="s">
        <v>19876</v>
      </c>
      <c r="C1894" s="6">
        <v>72</v>
      </c>
      <c r="D1894" s="6">
        <v>106</v>
      </c>
      <c r="E1894" s="6">
        <v>148</v>
      </c>
      <c r="F1894" s="6">
        <v>471</v>
      </c>
      <c r="G1894" s="6" t="s">
        <v>7952</v>
      </c>
      <c r="H1894" s="6">
        <v>900</v>
      </c>
      <c r="I1894" s="7">
        <v>395592</v>
      </c>
      <c r="J1894" s="6" t="s">
        <v>214</v>
      </c>
      <c r="K1894" s="6" t="s">
        <v>8555</v>
      </c>
      <c r="L1894" s="6" t="s">
        <v>19877</v>
      </c>
      <c r="M1894" s="6">
        <v>21202</v>
      </c>
      <c r="N1894" s="6">
        <v>2972</v>
      </c>
      <c r="O1894" s="6" t="s">
        <v>19878</v>
      </c>
      <c r="P1894" s="6">
        <v>1</v>
      </c>
      <c r="Q1894" s="6" t="s">
        <v>19879</v>
      </c>
      <c r="R1894" s="6" t="s">
        <v>19880</v>
      </c>
      <c r="S1894" s="6">
        <v>134</v>
      </c>
      <c r="T1894" s="6" t="s">
        <v>37</v>
      </c>
      <c r="U1894" s="6" t="s">
        <v>3571</v>
      </c>
      <c r="V1894" s="6" t="s">
        <v>585</v>
      </c>
      <c r="W1894" s="7">
        <v>2000000</v>
      </c>
      <c r="X1894" s="6">
        <v>2003</v>
      </c>
      <c r="Y1894" s="6">
        <v>648</v>
      </c>
      <c r="Z1894" s="6">
        <v>7.6</v>
      </c>
      <c r="AA1894" s="6">
        <v>1.85</v>
      </c>
      <c r="AB1894" s="6">
        <v>0</v>
      </c>
      <c r="AC1894" s="7">
        <f>Table13[[#This Row],[gross]]-Table13[[#This Row],[budget]]</f>
        <v>-1604408</v>
      </c>
    </row>
    <row r="1895" spans="1:29" ht="12.75">
      <c r="A1895" s="6" t="s">
        <v>28</v>
      </c>
      <c r="B1895" s="6" t="s">
        <v>6251</v>
      </c>
      <c r="C1895" s="6">
        <v>100</v>
      </c>
      <c r="D1895" s="6">
        <v>84</v>
      </c>
      <c r="E1895" s="6">
        <v>0</v>
      </c>
      <c r="F1895" s="6">
        <v>158</v>
      </c>
      <c r="G1895" s="6" t="s">
        <v>18950</v>
      </c>
      <c r="H1895" s="6">
        <v>634</v>
      </c>
      <c r="I1895" s="7">
        <v>173066</v>
      </c>
      <c r="J1895" s="6" t="s">
        <v>2786</v>
      </c>
      <c r="K1895" s="6" t="s">
        <v>14828</v>
      </c>
      <c r="L1895" s="6" t="s">
        <v>21005</v>
      </c>
      <c r="M1895" s="6">
        <v>21379</v>
      </c>
      <c r="N1895" s="6">
        <v>1238</v>
      </c>
      <c r="O1895" s="6" t="s">
        <v>21006</v>
      </c>
      <c r="P1895" s="6">
        <v>1</v>
      </c>
      <c r="Q1895" s="6" t="s">
        <v>21007</v>
      </c>
      <c r="R1895" s="6" t="s">
        <v>21008</v>
      </c>
      <c r="S1895" s="6">
        <v>88</v>
      </c>
      <c r="T1895" s="6" t="s">
        <v>37</v>
      </c>
      <c r="U1895" s="6" t="s">
        <v>38</v>
      </c>
      <c r="V1895" s="6" t="s">
        <v>585</v>
      </c>
      <c r="W1895" s="7">
        <v>1500000</v>
      </c>
      <c r="X1895" s="6">
        <v>2007</v>
      </c>
      <c r="Y1895" s="6">
        <v>328</v>
      </c>
      <c r="Z1895" s="6">
        <v>6.3</v>
      </c>
      <c r="AA1895" s="6">
        <v>1.85</v>
      </c>
      <c r="AB1895" s="6">
        <v>0</v>
      </c>
      <c r="AC1895" s="7">
        <f>Table13[[#This Row],[gross]]-Table13[[#This Row],[budget]]</f>
        <v>-1326934</v>
      </c>
    </row>
    <row r="1896" spans="1:29" ht="12.75">
      <c r="A1896" s="6" t="s">
        <v>28</v>
      </c>
      <c r="B1896" s="6" t="s">
        <v>14704</v>
      </c>
      <c r="C1896" s="6">
        <v>210</v>
      </c>
      <c r="D1896" s="6">
        <v>128</v>
      </c>
      <c r="E1896" s="6">
        <v>160</v>
      </c>
      <c r="F1896" s="6">
        <v>81</v>
      </c>
      <c r="G1896" s="6" t="s">
        <v>15898</v>
      </c>
      <c r="H1896" s="6">
        <v>8000</v>
      </c>
      <c r="I1896" s="7">
        <v>4018695</v>
      </c>
      <c r="J1896" s="6" t="s">
        <v>1826</v>
      </c>
      <c r="K1896" s="6" t="s">
        <v>14706</v>
      </c>
      <c r="L1896" s="6" t="s">
        <v>15899</v>
      </c>
      <c r="M1896" s="6">
        <v>69759</v>
      </c>
      <c r="N1896" s="6">
        <v>8532</v>
      </c>
      <c r="O1896" s="6" t="s">
        <v>15900</v>
      </c>
      <c r="P1896" s="6">
        <v>2</v>
      </c>
      <c r="Q1896" s="6" t="s">
        <v>15901</v>
      </c>
      <c r="R1896" s="6" t="s">
        <v>15902</v>
      </c>
      <c r="S1896" s="6">
        <v>235</v>
      </c>
      <c r="T1896" s="6" t="s">
        <v>5611</v>
      </c>
      <c r="U1896" s="6" t="s">
        <v>5612</v>
      </c>
      <c r="V1896" s="6" t="s">
        <v>39</v>
      </c>
      <c r="W1896" s="7">
        <v>12000000</v>
      </c>
      <c r="X1896" s="6">
        <v>2010</v>
      </c>
      <c r="Y1896" s="6">
        <v>327</v>
      </c>
      <c r="Z1896" s="6">
        <v>8</v>
      </c>
      <c r="AA1896" s="6">
        <v>2.35</v>
      </c>
      <c r="AB1896" s="6">
        <v>27000</v>
      </c>
      <c r="AC1896" s="7">
        <f>Table13[[#This Row],[gross]]-Table13[[#This Row],[budget]]</f>
        <v>-7981305</v>
      </c>
    </row>
    <row r="1897" spans="1:29" ht="12.75">
      <c r="A1897" s="6" t="s">
        <v>28</v>
      </c>
      <c r="B1897" s="6" t="s">
        <v>6051</v>
      </c>
      <c r="C1897" s="6">
        <v>63</v>
      </c>
      <c r="D1897" s="6">
        <v>104</v>
      </c>
      <c r="E1897" s="6">
        <v>835</v>
      </c>
      <c r="F1897" s="6">
        <v>535</v>
      </c>
      <c r="G1897" s="6" t="s">
        <v>1823</v>
      </c>
      <c r="H1897" s="6">
        <v>18000</v>
      </c>
      <c r="I1897" s="7">
        <v>6401336</v>
      </c>
      <c r="J1897" s="6" t="s">
        <v>3409</v>
      </c>
      <c r="K1897" s="6" t="s">
        <v>588</v>
      </c>
      <c r="L1897" s="6" t="s">
        <v>19833</v>
      </c>
      <c r="M1897" s="6">
        <v>36996</v>
      </c>
      <c r="N1897" s="6">
        <v>19923</v>
      </c>
      <c r="O1897" s="6" t="s">
        <v>9568</v>
      </c>
      <c r="P1897" s="6">
        <v>2</v>
      </c>
      <c r="Q1897" s="6" t="s">
        <v>19834</v>
      </c>
      <c r="R1897" s="6" t="s">
        <v>19835</v>
      </c>
      <c r="S1897" s="6">
        <v>153</v>
      </c>
      <c r="T1897" s="6" t="s">
        <v>37</v>
      </c>
      <c r="U1897" s="6" t="s">
        <v>38</v>
      </c>
      <c r="V1897" s="6" t="s">
        <v>585</v>
      </c>
      <c r="W1897" s="7">
        <v>2500000</v>
      </c>
      <c r="X1897" s="6">
        <v>1991</v>
      </c>
      <c r="Y1897" s="6">
        <v>595</v>
      </c>
      <c r="Z1897" s="6">
        <v>7.1</v>
      </c>
      <c r="AA1897" s="6">
        <v>1.78</v>
      </c>
      <c r="AB1897" s="6">
        <v>0</v>
      </c>
      <c r="AC1897" s="7">
        <f>Table13[[#This Row],[gross]]-Table13[[#This Row],[budget]]</f>
        <v>3901336</v>
      </c>
    </row>
    <row r="1898" spans="1:29" ht="12.75">
      <c r="A1898" s="6" t="s">
        <v>28</v>
      </c>
      <c r="B1898" s="6" t="s">
        <v>6396</v>
      </c>
      <c r="C1898" s="6">
        <v>148</v>
      </c>
      <c r="D1898" s="6">
        <v>109</v>
      </c>
      <c r="E1898" s="6">
        <v>415</v>
      </c>
      <c r="F1898" s="6">
        <v>228</v>
      </c>
      <c r="G1898" s="6" t="s">
        <v>9057</v>
      </c>
      <c r="H1898" s="6">
        <v>673</v>
      </c>
      <c r="I1898" s="7">
        <v>49185998</v>
      </c>
      <c r="J1898" s="6" t="s">
        <v>3409</v>
      </c>
      <c r="K1898" s="6" t="s">
        <v>1607</v>
      </c>
      <c r="L1898" s="6" t="s">
        <v>9058</v>
      </c>
      <c r="M1898" s="6">
        <v>74476</v>
      </c>
      <c r="N1898" s="6">
        <v>1775</v>
      </c>
      <c r="O1898" s="6" t="s">
        <v>9059</v>
      </c>
      <c r="P1898" s="6">
        <v>2</v>
      </c>
      <c r="Q1898" s="6" t="s">
        <v>9060</v>
      </c>
      <c r="R1898" s="6" t="s">
        <v>9061</v>
      </c>
      <c r="S1898" s="6">
        <v>184</v>
      </c>
      <c r="T1898" s="6" t="s">
        <v>37</v>
      </c>
      <c r="U1898" s="6" t="s">
        <v>38</v>
      </c>
      <c r="V1898" s="6" t="s">
        <v>39</v>
      </c>
      <c r="W1898" s="7">
        <v>30000000</v>
      </c>
      <c r="X1898" s="6">
        <v>2009</v>
      </c>
      <c r="Y1898" s="6">
        <v>489</v>
      </c>
      <c r="Z1898" s="6">
        <v>7.4</v>
      </c>
      <c r="AA1898" s="6">
        <v>2.35</v>
      </c>
      <c r="AB1898" s="6">
        <v>15000</v>
      </c>
      <c r="AC1898" s="7">
        <f>Table13[[#This Row],[gross]]-Table13[[#This Row],[budget]]</f>
        <v>19185998</v>
      </c>
    </row>
    <row r="1899" spans="1:29" ht="12.75">
      <c r="A1899" s="6" t="s">
        <v>28</v>
      </c>
      <c r="B1899" s="6" t="s">
        <v>6308</v>
      </c>
      <c r="C1899" s="6">
        <v>160</v>
      </c>
      <c r="D1899" s="6">
        <v>107</v>
      </c>
      <c r="E1899" s="6">
        <v>0</v>
      </c>
      <c r="F1899" s="6">
        <v>255</v>
      </c>
      <c r="G1899" s="6" t="s">
        <v>9817</v>
      </c>
      <c r="H1899" s="6">
        <v>798</v>
      </c>
      <c r="I1899" s="7">
        <v>14637490</v>
      </c>
      <c r="J1899" s="6" t="s">
        <v>3030</v>
      </c>
      <c r="K1899" s="6" t="s">
        <v>1698</v>
      </c>
      <c r="L1899" s="6" t="s">
        <v>9818</v>
      </c>
      <c r="M1899" s="6">
        <v>16411</v>
      </c>
      <c r="N1899" s="6">
        <v>2537</v>
      </c>
      <c r="O1899" s="6" t="s">
        <v>9819</v>
      </c>
      <c r="P1899" s="6">
        <v>2</v>
      </c>
      <c r="Q1899" s="6" t="s">
        <v>9820</v>
      </c>
      <c r="R1899" s="6" t="s">
        <v>9821</v>
      </c>
      <c r="S1899" s="6">
        <v>136</v>
      </c>
      <c r="T1899" s="6" t="s">
        <v>37</v>
      </c>
      <c r="U1899" s="6" t="s">
        <v>38</v>
      </c>
      <c r="V1899" s="6" t="s">
        <v>585</v>
      </c>
      <c r="W1899" s="7">
        <v>25000000</v>
      </c>
      <c r="X1899" s="6">
        <v>2010</v>
      </c>
      <c r="Y1899" s="6">
        <v>374</v>
      </c>
      <c r="Z1899" s="6">
        <v>4.8</v>
      </c>
      <c r="AA1899" s="6">
        <v>2.35</v>
      </c>
      <c r="AB1899" s="6">
        <v>0</v>
      </c>
      <c r="AC1899" s="7">
        <f>Table13[[#This Row],[gross]]-Table13[[#This Row],[budget]]</f>
        <v>-10362510</v>
      </c>
    </row>
    <row r="1900" spans="1:29" ht="12.75">
      <c r="A1900" s="6" t="s">
        <v>28</v>
      </c>
      <c r="B1900" s="6" t="s">
        <v>9927</v>
      </c>
      <c r="C1900" s="6">
        <v>15</v>
      </c>
      <c r="D1900" s="6">
        <v>105</v>
      </c>
      <c r="E1900" s="6">
        <v>121</v>
      </c>
      <c r="F1900" s="6">
        <v>384</v>
      </c>
      <c r="G1900" s="6" t="s">
        <v>4599</v>
      </c>
      <c r="H1900" s="6">
        <v>11000</v>
      </c>
      <c r="I1900" s="7">
        <v>13854000</v>
      </c>
      <c r="J1900" s="6" t="s">
        <v>2469</v>
      </c>
      <c r="K1900" s="6" t="s">
        <v>1956</v>
      </c>
      <c r="L1900" s="6" t="s">
        <v>12508</v>
      </c>
      <c r="M1900" s="6">
        <v>21079</v>
      </c>
      <c r="N1900" s="6">
        <v>14677</v>
      </c>
      <c r="O1900" s="6" t="s">
        <v>10772</v>
      </c>
      <c r="P1900" s="6">
        <v>0</v>
      </c>
      <c r="Q1900" s="6" t="s">
        <v>12509</v>
      </c>
      <c r="R1900" s="6" t="s">
        <v>12510</v>
      </c>
      <c r="S1900" s="6">
        <v>55</v>
      </c>
      <c r="T1900" s="6" t="s">
        <v>37</v>
      </c>
      <c r="U1900" s="6" t="s">
        <v>38</v>
      </c>
      <c r="V1900" s="6" t="s">
        <v>39</v>
      </c>
      <c r="W1900" s="7">
        <v>20000000</v>
      </c>
      <c r="X1900" s="6">
        <v>1988</v>
      </c>
      <c r="Y1900" s="6">
        <v>3000</v>
      </c>
      <c r="Z1900" s="6">
        <v>5.2</v>
      </c>
      <c r="AA1900" s="6">
        <v>1.85</v>
      </c>
      <c r="AB1900" s="6">
        <v>818</v>
      </c>
      <c r="AC1900" s="7">
        <f>Table13[[#This Row],[gross]]-Table13[[#This Row],[budget]]</f>
        <v>-6146000</v>
      </c>
    </row>
    <row r="1901" spans="1:29" ht="12.75">
      <c r="A1901" s="6" t="s">
        <v>28</v>
      </c>
      <c r="B1901" s="6" t="s">
        <v>19750</v>
      </c>
      <c r="C1901" s="6">
        <v>124</v>
      </c>
      <c r="D1901" s="6">
        <v>86</v>
      </c>
      <c r="E1901" s="6">
        <v>84</v>
      </c>
      <c r="F1901" s="6">
        <v>34</v>
      </c>
      <c r="G1901" s="6" t="s">
        <v>20795</v>
      </c>
      <c r="H1901" s="6">
        <v>680</v>
      </c>
      <c r="I1901" s="7">
        <v>992238</v>
      </c>
      <c r="J1901" s="6" t="s">
        <v>214</v>
      </c>
      <c r="K1901" s="6" t="s">
        <v>2284</v>
      </c>
      <c r="L1901" s="6" t="s">
        <v>20796</v>
      </c>
      <c r="M1901" s="6">
        <v>16349</v>
      </c>
      <c r="N1901" s="6">
        <v>763</v>
      </c>
      <c r="O1901" s="6" t="s">
        <v>20797</v>
      </c>
      <c r="P1901" s="6">
        <v>0</v>
      </c>
      <c r="Q1901" s="6" t="s">
        <v>20798</v>
      </c>
      <c r="R1901" s="6" t="s">
        <v>20799</v>
      </c>
      <c r="S1901" s="6">
        <v>103</v>
      </c>
      <c r="T1901" s="6" t="s">
        <v>37</v>
      </c>
      <c r="U1901" s="6" t="s">
        <v>56</v>
      </c>
      <c r="V1901" s="6" t="s">
        <v>585</v>
      </c>
      <c r="W1901" s="7">
        <v>1700000</v>
      </c>
      <c r="X1901" s="6">
        <v>2004</v>
      </c>
      <c r="Y1901" s="6">
        <v>46</v>
      </c>
      <c r="Z1901" s="6">
        <v>6.8</v>
      </c>
      <c r="AA1901" s="6">
        <v>1.85</v>
      </c>
      <c r="AB1901" s="6">
        <v>869</v>
      </c>
      <c r="AC1901" s="7">
        <f>Table13[[#This Row],[gross]]-Table13[[#This Row],[budget]]</f>
        <v>-707762</v>
      </c>
    </row>
    <row r="1902" spans="1:29" ht="12.75">
      <c r="A1902" s="6" t="s">
        <v>28</v>
      </c>
      <c r="B1902" s="6" t="s">
        <v>2698</v>
      </c>
      <c r="C1902" s="6">
        <v>147</v>
      </c>
      <c r="D1902" s="6">
        <v>95</v>
      </c>
      <c r="E1902" s="6">
        <v>425</v>
      </c>
      <c r="F1902" s="6">
        <v>560</v>
      </c>
      <c r="G1902" s="6" t="s">
        <v>310</v>
      </c>
      <c r="H1902" s="6">
        <v>973</v>
      </c>
      <c r="I1902" s="7">
        <v>22526144</v>
      </c>
      <c r="J1902" s="6" t="s">
        <v>2469</v>
      </c>
      <c r="K1902" s="6" t="s">
        <v>477</v>
      </c>
      <c r="L1902" s="6" t="s">
        <v>8484</v>
      </c>
      <c r="M1902" s="6">
        <v>53884</v>
      </c>
      <c r="N1902" s="6">
        <v>2737</v>
      </c>
      <c r="O1902" s="6" t="s">
        <v>2251</v>
      </c>
      <c r="P1902" s="6">
        <v>1</v>
      </c>
      <c r="Q1902" s="6" t="s">
        <v>8485</v>
      </c>
      <c r="R1902" s="6" t="s">
        <v>8486</v>
      </c>
      <c r="S1902" s="6">
        <v>203</v>
      </c>
      <c r="T1902" s="6" t="s">
        <v>37</v>
      </c>
      <c r="U1902" s="6" t="s">
        <v>38</v>
      </c>
      <c r="V1902" s="6" t="s">
        <v>39</v>
      </c>
      <c r="W1902" s="7">
        <v>30000000</v>
      </c>
      <c r="X1902" s="6">
        <v>2006</v>
      </c>
      <c r="Y1902" s="6">
        <v>776</v>
      </c>
      <c r="Z1902" s="6">
        <v>5.0999999999999996</v>
      </c>
      <c r="AA1902" s="6">
        <v>2.35</v>
      </c>
      <c r="AB1902" s="6">
        <v>1000</v>
      </c>
      <c r="AC1902" s="7">
        <f>Table13[[#This Row],[gross]]-Table13[[#This Row],[budget]]</f>
        <v>-7473856</v>
      </c>
    </row>
    <row r="1903" spans="1:29" ht="12.75">
      <c r="A1903" s="6" t="s">
        <v>28</v>
      </c>
      <c r="B1903" s="6" t="s">
        <v>14611</v>
      </c>
      <c r="C1903" s="6">
        <v>386</v>
      </c>
      <c r="D1903" s="6">
        <v>99</v>
      </c>
      <c r="E1903" s="6">
        <v>64</v>
      </c>
      <c r="F1903" s="6">
        <v>918</v>
      </c>
      <c r="G1903" s="6" t="s">
        <v>1212</v>
      </c>
      <c r="H1903" s="6">
        <v>13000</v>
      </c>
      <c r="I1903" s="7">
        <v>14597405</v>
      </c>
      <c r="J1903" s="6" t="s">
        <v>1544</v>
      </c>
      <c r="K1903" s="6" t="s">
        <v>446</v>
      </c>
      <c r="L1903" s="6" t="s">
        <v>15042</v>
      </c>
      <c r="M1903" s="6">
        <v>71679</v>
      </c>
      <c r="N1903" s="6">
        <v>17204</v>
      </c>
      <c r="O1903" s="6" t="s">
        <v>689</v>
      </c>
      <c r="P1903" s="6">
        <v>1</v>
      </c>
      <c r="Q1903" s="6" t="s">
        <v>15043</v>
      </c>
      <c r="R1903" s="6" t="s">
        <v>15044</v>
      </c>
      <c r="S1903" s="6">
        <v>216</v>
      </c>
      <c r="T1903" s="6" t="s">
        <v>37</v>
      </c>
      <c r="U1903" s="6" t="s">
        <v>56</v>
      </c>
      <c r="V1903" s="6" t="s">
        <v>585</v>
      </c>
      <c r="W1903" s="7">
        <v>6400000</v>
      </c>
      <c r="X1903" s="6">
        <v>2011</v>
      </c>
      <c r="Y1903" s="6">
        <v>2000</v>
      </c>
      <c r="Z1903" s="6">
        <v>7</v>
      </c>
      <c r="AA1903" s="6">
        <v>2.35</v>
      </c>
      <c r="AB1903" s="6">
        <v>17000</v>
      </c>
      <c r="AC1903" s="7">
        <f>Table13[[#This Row],[gross]]-Table13[[#This Row],[budget]]</f>
        <v>8197405</v>
      </c>
    </row>
    <row r="1904" spans="1:29" ht="12.75">
      <c r="A1904" s="6" t="s">
        <v>28</v>
      </c>
      <c r="B1904" s="6" t="s">
        <v>3572</v>
      </c>
      <c r="C1904" s="6">
        <v>125</v>
      </c>
      <c r="D1904" s="6">
        <v>121</v>
      </c>
      <c r="E1904" s="6">
        <v>18</v>
      </c>
      <c r="F1904" s="6">
        <v>776</v>
      </c>
      <c r="G1904" s="6" t="s">
        <v>34</v>
      </c>
      <c r="H1904" s="6">
        <v>1000</v>
      </c>
      <c r="I1904" s="7">
        <v>29655590</v>
      </c>
      <c r="J1904" s="6" t="s">
        <v>971</v>
      </c>
      <c r="K1904" s="6" t="s">
        <v>793</v>
      </c>
      <c r="L1904" s="6" t="s">
        <v>3573</v>
      </c>
      <c r="M1904" s="6">
        <v>53970</v>
      </c>
      <c r="N1904" s="6">
        <v>3986</v>
      </c>
      <c r="O1904" s="6" t="s">
        <v>310</v>
      </c>
      <c r="P1904" s="6">
        <v>4</v>
      </c>
      <c r="Q1904" s="6" t="s">
        <v>3574</v>
      </c>
      <c r="R1904" s="6" t="s">
        <v>3575</v>
      </c>
      <c r="S1904" s="6">
        <v>435</v>
      </c>
      <c r="T1904" s="6" t="s">
        <v>37</v>
      </c>
      <c r="U1904" s="6" t="s">
        <v>38</v>
      </c>
      <c r="V1904" s="6" t="s">
        <v>39</v>
      </c>
      <c r="W1904" s="7">
        <v>65000000</v>
      </c>
      <c r="X1904" s="6">
        <v>1999</v>
      </c>
      <c r="Y1904" s="6">
        <v>855</v>
      </c>
      <c r="Z1904" s="6">
        <v>6</v>
      </c>
      <c r="AA1904" s="6">
        <v>1.85</v>
      </c>
      <c r="AB1904" s="6">
        <v>0</v>
      </c>
      <c r="AC1904" s="7">
        <f>Table13[[#This Row],[gross]]-Table13[[#This Row],[budget]]</f>
        <v>-35344410</v>
      </c>
    </row>
    <row r="1905" spans="1:29" ht="12.75">
      <c r="A1905" s="6" t="s">
        <v>28</v>
      </c>
      <c r="B1905" s="6" t="s">
        <v>1965</v>
      </c>
      <c r="C1905" s="6">
        <v>74</v>
      </c>
      <c r="D1905" s="6">
        <v>119</v>
      </c>
      <c r="E1905" s="6">
        <v>116</v>
      </c>
      <c r="F1905" s="6">
        <v>385</v>
      </c>
      <c r="G1905" s="6" t="s">
        <v>8992</v>
      </c>
      <c r="H1905" s="6">
        <v>738</v>
      </c>
      <c r="I1905" s="7">
        <v>8888143</v>
      </c>
      <c r="J1905" s="6" t="s">
        <v>6283</v>
      </c>
      <c r="K1905" s="6" t="s">
        <v>192</v>
      </c>
      <c r="L1905" s="6" t="s">
        <v>8993</v>
      </c>
      <c r="M1905" s="6">
        <v>22250</v>
      </c>
      <c r="N1905" s="6">
        <v>2171</v>
      </c>
      <c r="O1905" s="6" t="s">
        <v>8994</v>
      </c>
      <c r="P1905" s="6">
        <v>0</v>
      </c>
      <c r="Q1905" s="6" t="s">
        <v>8995</v>
      </c>
      <c r="R1905" s="6" t="s">
        <v>8996</v>
      </c>
      <c r="S1905" s="6">
        <v>123</v>
      </c>
      <c r="T1905" s="6" t="s">
        <v>37</v>
      </c>
      <c r="U1905" s="6" t="s">
        <v>268</v>
      </c>
      <c r="V1905" s="6" t="s">
        <v>585</v>
      </c>
      <c r="W1905" s="7">
        <v>28000000</v>
      </c>
      <c r="X1905" s="6">
        <v>1999</v>
      </c>
      <c r="Y1905" s="6">
        <v>428</v>
      </c>
      <c r="Z1905" s="6">
        <v>6.7</v>
      </c>
      <c r="AA1905" s="6">
        <v>2.35</v>
      </c>
      <c r="AB1905" s="6">
        <v>913</v>
      </c>
      <c r="AC1905" s="7">
        <f>Table13[[#This Row],[gross]]-Table13[[#This Row],[budget]]</f>
        <v>-19111857</v>
      </c>
    </row>
    <row r="1906" spans="1:29" ht="12.75">
      <c r="A1906" s="6" t="s">
        <v>28</v>
      </c>
      <c r="B1906" s="6" t="s">
        <v>4239</v>
      </c>
      <c r="C1906" s="6">
        <v>34</v>
      </c>
      <c r="D1906" s="6">
        <v>104</v>
      </c>
      <c r="E1906" s="6">
        <v>80</v>
      </c>
      <c r="F1906" s="6">
        <v>658</v>
      </c>
      <c r="G1906" s="6" t="s">
        <v>2663</v>
      </c>
      <c r="H1906" s="6">
        <v>8000</v>
      </c>
      <c r="I1906" s="7">
        <v>12793213</v>
      </c>
      <c r="J1906" s="6" t="s">
        <v>1415</v>
      </c>
      <c r="K1906" s="6" t="s">
        <v>1527</v>
      </c>
      <c r="L1906" s="6" t="s">
        <v>17070</v>
      </c>
      <c r="M1906" s="6">
        <v>18286</v>
      </c>
      <c r="N1906" s="6">
        <v>10430</v>
      </c>
      <c r="O1906" s="6" t="s">
        <v>5039</v>
      </c>
      <c r="P1906" s="6">
        <v>4</v>
      </c>
      <c r="Q1906" s="6" t="s">
        <v>17071</v>
      </c>
      <c r="R1906" s="6" t="s">
        <v>17072</v>
      </c>
      <c r="S1906" s="6">
        <v>73</v>
      </c>
      <c r="T1906" s="6" t="s">
        <v>37</v>
      </c>
      <c r="U1906" s="6" t="s">
        <v>38</v>
      </c>
      <c r="V1906" s="6" t="s">
        <v>585</v>
      </c>
      <c r="W1906" s="7">
        <v>6000000</v>
      </c>
      <c r="X1906" s="6">
        <v>1988</v>
      </c>
      <c r="Y1906" s="6">
        <v>960</v>
      </c>
      <c r="Z1906" s="6">
        <v>6.2</v>
      </c>
      <c r="AA1906" s="6">
        <v>1.85</v>
      </c>
      <c r="AB1906" s="6">
        <v>0</v>
      </c>
      <c r="AC1906" s="7">
        <f>Table13[[#This Row],[gross]]-Table13[[#This Row],[budget]]</f>
        <v>6793213</v>
      </c>
    </row>
    <row r="1907" spans="1:29" ht="12.75">
      <c r="A1907" s="6" t="s">
        <v>28</v>
      </c>
      <c r="B1907" s="6" t="s">
        <v>3694</v>
      </c>
      <c r="C1907" s="6">
        <v>229</v>
      </c>
      <c r="D1907" s="6">
        <v>138</v>
      </c>
      <c r="E1907" s="6">
        <v>16000</v>
      </c>
      <c r="F1907" s="6">
        <v>262</v>
      </c>
      <c r="G1907" s="6" t="s">
        <v>8150</v>
      </c>
      <c r="H1907" s="6">
        <v>616</v>
      </c>
      <c r="I1907" s="7">
        <v>90135191</v>
      </c>
      <c r="J1907" s="6" t="s">
        <v>2142</v>
      </c>
      <c r="K1907" s="6" t="s">
        <v>6701</v>
      </c>
      <c r="L1907" s="6" t="s">
        <v>8151</v>
      </c>
      <c r="M1907" s="6">
        <v>338415</v>
      </c>
      <c r="N1907" s="6">
        <v>1942</v>
      </c>
      <c r="O1907" s="6" t="s">
        <v>8152</v>
      </c>
      <c r="P1907" s="6">
        <v>0</v>
      </c>
      <c r="Q1907" s="6" t="s">
        <v>8153</v>
      </c>
      <c r="R1907" s="6" t="s">
        <v>8154</v>
      </c>
      <c r="S1907" s="6">
        <v>935</v>
      </c>
      <c r="T1907" s="6" t="s">
        <v>37</v>
      </c>
      <c r="U1907" s="6" t="s">
        <v>38</v>
      </c>
      <c r="V1907" s="6" t="s">
        <v>585</v>
      </c>
      <c r="W1907" s="7">
        <v>25000000</v>
      </c>
      <c r="X1907" s="6">
        <v>2003</v>
      </c>
      <c r="Y1907" s="6">
        <v>541</v>
      </c>
      <c r="Z1907" s="6">
        <v>8</v>
      </c>
      <c r="AA1907" s="6">
        <v>2.35</v>
      </c>
      <c r="AB1907" s="6">
        <v>12000</v>
      </c>
      <c r="AC1907" s="7">
        <f>Table13[[#This Row],[gross]]-Table13[[#This Row],[budget]]</f>
        <v>65135191</v>
      </c>
    </row>
    <row r="1908" spans="1:29" ht="12.75">
      <c r="A1908" s="6" t="s">
        <v>28</v>
      </c>
      <c r="B1908" s="6" t="s">
        <v>7905</v>
      </c>
      <c r="C1908" s="6">
        <v>163</v>
      </c>
      <c r="D1908" s="6">
        <v>92</v>
      </c>
      <c r="E1908" s="6">
        <v>100</v>
      </c>
      <c r="F1908" s="6">
        <v>327</v>
      </c>
      <c r="G1908" s="6" t="s">
        <v>1612</v>
      </c>
      <c r="H1908" s="6">
        <v>678</v>
      </c>
      <c r="I1908" s="7">
        <v>80197993</v>
      </c>
      <c r="J1908" s="6" t="s">
        <v>7906</v>
      </c>
      <c r="K1908" s="6" t="s">
        <v>5201</v>
      </c>
      <c r="L1908" s="6" t="s">
        <v>7907</v>
      </c>
      <c r="M1908" s="6">
        <v>65551</v>
      </c>
      <c r="N1908" s="6">
        <v>1729</v>
      </c>
      <c r="O1908" s="6" t="s">
        <v>7908</v>
      </c>
      <c r="P1908" s="6">
        <v>1</v>
      </c>
      <c r="Q1908" s="6" t="s">
        <v>7909</v>
      </c>
      <c r="R1908" s="6" t="s">
        <v>7910</v>
      </c>
      <c r="S1908" s="6">
        <v>441</v>
      </c>
      <c r="T1908" s="6" t="s">
        <v>37</v>
      </c>
      <c r="U1908" s="6" t="s">
        <v>767</v>
      </c>
      <c r="V1908" s="6" t="s">
        <v>95</v>
      </c>
      <c r="W1908" s="7">
        <v>32000000</v>
      </c>
      <c r="X1908" s="6">
        <v>2006</v>
      </c>
      <c r="Y1908" s="6">
        <v>635</v>
      </c>
      <c r="Z1908" s="6">
        <v>5.7</v>
      </c>
      <c r="AA1908" s="6">
        <v>1.85</v>
      </c>
      <c r="AB1908" s="6">
        <v>0</v>
      </c>
      <c r="AC1908" s="7">
        <f>Table13[[#This Row],[gross]]-Table13[[#This Row],[budget]]</f>
        <v>48197993</v>
      </c>
    </row>
    <row r="1909" spans="1:29" ht="12.75">
      <c r="A1909" s="6" t="s">
        <v>28</v>
      </c>
      <c r="B1909" s="6" t="s">
        <v>2467</v>
      </c>
      <c r="C1909" s="6">
        <v>43</v>
      </c>
      <c r="D1909" s="6">
        <v>83</v>
      </c>
      <c r="E1909" s="6">
        <v>88</v>
      </c>
      <c r="F1909" s="6">
        <v>348</v>
      </c>
      <c r="G1909" s="6" t="s">
        <v>3986</v>
      </c>
      <c r="H1909" s="6">
        <v>3000</v>
      </c>
      <c r="I1909" s="7">
        <v>51109400</v>
      </c>
      <c r="J1909" s="6" t="s">
        <v>1009</v>
      </c>
      <c r="K1909" s="6" t="s">
        <v>8011</v>
      </c>
      <c r="L1909" s="6" t="s">
        <v>8284</v>
      </c>
      <c r="M1909" s="6">
        <v>76850</v>
      </c>
      <c r="N1909" s="6">
        <v>4767</v>
      </c>
      <c r="O1909" s="6" t="s">
        <v>8285</v>
      </c>
      <c r="P1909" s="6">
        <v>5</v>
      </c>
      <c r="Q1909" s="6" t="s">
        <v>8286</v>
      </c>
      <c r="R1909" s="6" t="s">
        <v>8287</v>
      </c>
      <c r="S1909" s="6">
        <v>85</v>
      </c>
      <c r="T1909" s="6" t="s">
        <v>37</v>
      </c>
      <c r="U1909" s="6" t="s">
        <v>38</v>
      </c>
      <c r="V1909" s="6" t="s">
        <v>39</v>
      </c>
      <c r="W1909" s="7">
        <v>30000000</v>
      </c>
      <c r="X1909" s="6">
        <v>1994</v>
      </c>
      <c r="Y1909" s="6">
        <v>459</v>
      </c>
      <c r="Z1909" s="6">
        <v>6.4</v>
      </c>
      <c r="AA1909" s="6">
        <v>1.85</v>
      </c>
      <c r="AB1909" s="6">
        <v>1000</v>
      </c>
      <c r="AC1909" s="7">
        <f>Table13[[#This Row],[gross]]-Table13[[#This Row],[budget]]</f>
        <v>21109400</v>
      </c>
    </row>
    <row r="1910" spans="1:29" ht="12.75">
      <c r="A1910" s="6" t="s">
        <v>28</v>
      </c>
      <c r="B1910" s="6" t="s">
        <v>10959</v>
      </c>
      <c r="C1910" s="6">
        <v>93</v>
      </c>
      <c r="D1910" s="6">
        <v>99</v>
      </c>
      <c r="E1910" s="6">
        <v>26</v>
      </c>
      <c r="F1910" s="6">
        <v>650</v>
      </c>
      <c r="G1910" s="6" t="s">
        <v>7151</v>
      </c>
      <c r="H1910" s="6">
        <v>720</v>
      </c>
      <c r="I1910" s="7">
        <v>25584685</v>
      </c>
      <c r="J1910" s="6" t="s">
        <v>10960</v>
      </c>
      <c r="K1910" s="6" t="s">
        <v>10961</v>
      </c>
      <c r="L1910" s="6" t="s">
        <v>10962</v>
      </c>
      <c r="M1910" s="6">
        <v>15877</v>
      </c>
      <c r="N1910" s="6">
        <v>3327</v>
      </c>
      <c r="O1910" s="6" t="s">
        <v>4183</v>
      </c>
      <c r="P1910" s="6">
        <v>5</v>
      </c>
      <c r="Q1910" s="6" t="s">
        <v>10963</v>
      </c>
      <c r="R1910" s="6" t="s">
        <v>10964</v>
      </c>
      <c r="S1910" s="6">
        <v>102</v>
      </c>
      <c r="T1910" s="6" t="s">
        <v>37</v>
      </c>
      <c r="U1910" s="6" t="s">
        <v>38</v>
      </c>
      <c r="V1910" s="6" t="s">
        <v>95</v>
      </c>
      <c r="W1910" s="7">
        <v>20000000</v>
      </c>
      <c r="X1910" s="6">
        <v>2007</v>
      </c>
      <c r="Y1910" s="6">
        <v>669</v>
      </c>
      <c r="Z1910" s="6">
        <v>5.9</v>
      </c>
      <c r="AA1910" s="6">
        <v>2.35</v>
      </c>
      <c r="AB1910" s="6">
        <v>590</v>
      </c>
      <c r="AC1910" s="7">
        <f>Table13[[#This Row],[gross]]-Table13[[#This Row],[budget]]</f>
        <v>5584685</v>
      </c>
    </row>
    <row r="1911" spans="1:29" ht="12.75">
      <c r="A1911" s="6" t="s">
        <v>28</v>
      </c>
      <c r="B1911" s="6" t="s">
        <v>7525</v>
      </c>
      <c r="C1911" s="6">
        <v>97</v>
      </c>
      <c r="D1911" s="6">
        <v>109</v>
      </c>
      <c r="E1911" s="6">
        <v>24</v>
      </c>
      <c r="F1911" s="6">
        <v>167</v>
      </c>
      <c r="G1911" s="6" t="s">
        <v>7526</v>
      </c>
      <c r="H1911" s="6">
        <v>287</v>
      </c>
      <c r="I1911" s="7">
        <v>28995450</v>
      </c>
      <c r="J1911" s="6" t="s">
        <v>515</v>
      </c>
      <c r="K1911" s="6" t="s">
        <v>6048</v>
      </c>
      <c r="L1911" s="6" t="s">
        <v>7527</v>
      </c>
      <c r="M1911" s="6">
        <v>19230</v>
      </c>
      <c r="N1911" s="6">
        <v>855</v>
      </c>
      <c r="O1911" s="6" t="s">
        <v>7528</v>
      </c>
      <c r="P1911" s="6">
        <v>5</v>
      </c>
      <c r="Q1911" s="6" t="s">
        <v>7529</v>
      </c>
      <c r="R1911" s="6" t="s">
        <v>7530</v>
      </c>
      <c r="S1911" s="6">
        <v>59</v>
      </c>
      <c r="T1911" s="6" t="s">
        <v>37</v>
      </c>
      <c r="U1911" s="6" t="s">
        <v>56</v>
      </c>
      <c r="V1911" s="6" t="s">
        <v>95</v>
      </c>
      <c r="W1911" s="7">
        <v>35000000</v>
      </c>
      <c r="X1911" s="6">
        <v>2010</v>
      </c>
      <c r="Y1911" s="6">
        <v>175</v>
      </c>
      <c r="Z1911" s="6">
        <v>6.1</v>
      </c>
      <c r="AA1911" s="6">
        <v>2.35</v>
      </c>
      <c r="AB1911" s="6">
        <v>0</v>
      </c>
      <c r="AC1911" s="7">
        <f>Table13[[#This Row],[gross]]-Table13[[#This Row],[budget]]</f>
        <v>-6004550</v>
      </c>
    </row>
    <row r="1912" spans="1:29" ht="12.75">
      <c r="A1912" s="6" t="s">
        <v>28</v>
      </c>
      <c r="B1912" s="6" t="s">
        <v>7109</v>
      </c>
      <c r="C1912" s="6">
        <v>128</v>
      </c>
      <c r="D1912" s="6">
        <v>97</v>
      </c>
      <c r="E1912" s="6">
        <v>52</v>
      </c>
      <c r="F1912" s="6">
        <v>579</v>
      </c>
      <c r="G1912" s="6" t="s">
        <v>403</v>
      </c>
      <c r="H1912" s="6">
        <v>14000</v>
      </c>
      <c r="I1912" s="7">
        <v>47124400</v>
      </c>
      <c r="J1912" s="6" t="s">
        <v>515</v>
      </c>
      <c r="K1912" s="6" t="s">
        <v>436</v>
      </c>
      <c r="L1912" s="6" t="s">
        <v>9541</v>
      </c>
      <c r="M1912" s="6">
        <v>49676</v>
      </c>
      <c r="N1912" s="6">
        <v>17278</v>
      </c>
      <c r="O1912" s="6" t="s">
        <v>2424</v>
      </c>
      <c r="P1912" s="6">
        <v>0</v>
      </c>
      <c r="Q1912" s="6" t="s">
        <v>9542</v>
      </c>
      <c r="R1912" s="6" t="s">
        <v>9543</v>
      </c>
      <c r="S1912" s="6">
        <v>181</v>
      </c>
      <c r="T1912" s="6" t="s">
        <v>37</v>
      </c>
      <c r="U1912" s="6" t="s">
        <v>38</v>
      </c>
      <c r="V1912" s="6" t="s">
        <v>95</v>
      </c>
      <c r="W1912" s="7">
        <v>25000000</v>
      </c>
      <c r="X1912" s="6">
        <v>2005</v>
      </c>
      <c r="Y1912" s="6">
        <v>2000</v>
      </c>
      <c r="Z1912" s="6">
        <v>6.6</v>
      </c>
      <c r="AA1912" s="6">
        <v>2.35</v>
      </c>
      <c r="AB1912" s="6">
        <v>0</v>
      </c>
      <c r="AC1912" s="7">
        <f>Table13[[#This Row],[gross]]-Table13[[#This Row],[budget]]</f>
        <v>22124400</v>
      </c>
    </row>
    <row r="1913" spans="1:29" ht="12.75">
      <c r="A1913" s="6" t="s">
        <v>28</v>
      </c>
      <c r="B1913" s="6" t="s">
        <v>7905</v>
      </c>
      <c r="C1913" s="6">
        <v>220</v>
      </c>
      <c r="D1913" s="6">
        <v>92</v>
      </c>
      <c r="E1913" s="6">
        <v>100</v>
      </c>
      <c r="F1913" s="6">
        <v>482</v>
      </c>
      <c r="G1913" s="6" t="s">
        <v>862</v>
      </c>
      <c r="H1913" s="6">
        <v>970</v>
      </c>
      <c r="I1913" s="7">
        <v>44540956</v>
      </c>
      <c r="J1913" s="6" t="s">
        <v>1671</v>
      </c>
      <c r="K1913" s="6" t="s">
        <v>1951</v>
      </c>
      <c r="L1913" s="6" t="s">
        <v>22829</v>
      </c>
      <c r="M1913" s="6">
        <v>161448</v>
      </c>
      <c r="N1913" s="6">
        <v>3950</v>
      </c>
      <c r="O1913" s="6" t="s">
        <v>5591</v>
      </c>
      <c r="P1913" s="6">
        <v>0</v>
      </c>
      <c r="Q1913" s="6" t="s">
        <v>22830</v>
      </c>
      <c r="R1913" s="6" t="s">
        <v>22831</v>
      </c>
      <c r="S1913" s="6">
        <v>1473</v>
      </c>
      <c r="T1913" s="6" t="s">
        <v>37</v>
      </c>
      <c r="U1913" s="6" t="s">
        <v>38</v>
      </c>
      <c r="V1913" s="6" t="s">
        <v>95</v>
      </c>
      <c r="W1913" s="7">
        <v>400000</v>
      </c>
      <c r="X1913" s="6">
        <v>2004</v>
      </c>
      <c r="Y1913" s="6">
        <v>759</v>
      </c>
      <c r="Z1913" s="6">
        <v>6.9</v>
      </c>
      <c r="AA1913" s="6">
        <v>1.85</v>
      </c>
      <c r="AB1913" s="6">
        <v>0</v>
      </c>
      <c r="AC1913" s="7">
        <f>Table13[[#This Row],[gross]]-Table13[[#This Row],[budget]]</f>
        <v>44140956</v>
      </c>
    </row>
    <row r="1914" spans="1:29" ht="12.75">
      <c r="A1914" s="6" t="s">
        <v>28</v>
      </c>
      <c r="B1914" s="6" t="s">
        <v>9521</v>
      </c>
      <c r="C1914" s="6">
        <v>127</v>
      </c>
      <c r="D1914" s="6">
        <v>105</v>
      </c>
      <c r="E1914" s="6">
        <v>248</v>
      </c>
      <c r="F1914" s="6">
        <v>147</v>
      </c>
      <c r="G1914" s="6" t="s">
        <v>1646</v>
      </c>
      <c r="H1914" s="6">
        <v>673</v>
      </c>
      <c r="I1914" s="7">
        <v>10460089</v>
      </c>
      <c r="J1914" s="6" t="s">
        <v>2142</v>
      </c>
      <c r="K1914" s="6" t="s">
        <v>1607</v>
      </c>
      <c r="L1914" s="6" t="s">
        <v>16356</v>
      </c>
      <c r="M1914" s="6">
        <v>34098</v>
      </c>
      <c r="N1914" s="6">
        <v>1442</v>
      </c>
      <c r="O1914" s="6" t="s">
        <v>14632</v>
      </c>
      <c r="P1914" s="6">
        <v>1</v>
      </c>
      <c r="Q1914" s="6" t="s">
        <v>16357</v>
      </c>
      <c r="R1914" s="6" t="s">
        <v>16358</v>
      </c>
      <c r="S1914" s="6">
        <v>214</v>
      </c>
      <c r="T1914" s="6" t="s">
        <v>37</v>
      </c>
      <c r="U1914" s="6" t="s">
        <v>38</v>
      </c>
      <c r="V1914" s="6" t="s">
        <v>585</v>
      </c>
      <c r="W1914" s="7">
        <v>7500000</v>
      </c>
      <c r="X1914" s="6">
        <v>2002</v>
      </c>
      <c r="Y1914" s="6">
        <v>466</v>
      </c>
      <c r="Z1914" s="6">
        <v>7.2</v>
      </c>
      <c r="AA1914" s="6">
        <v>1.85</v>
      </c>
      <c r="AB1914" s="6">
        <v>1000</v>
      </c>
      <c r="AC1914" s="7">
        <f>Table13[[#This Row],[gross]]-Table13[[#This Row],[budget]]</f>
        <v>2960089</v>
      </c>
    </row>
    <row r="1915" spans="1:29" ht="12.75">
      <c r="A1915" s="6" t="s">
        <v>28</v>
      </c>
      <c r="B1915" s="6" t="s">
        <v>4218</v>
      </c>
      <c r="C1915" s="6">
        <v>55</v>
      </c>
      <c r="D1915" s="6">
        <v>98</v>
      </c>
      <c r="E1915" s="6">
        <v>11000</v>
      </c>
      <c r="F1915" s="6">
        <v>624</v>
      </c>
      <c r="G1915" s="6" t="s">
        <v>1903</v>
      </c>
      <c r="H1915" s="6">
        <v>816</v>
      </c>
      <c r="I1915" s="7">
        <v>61400000</v>
      </c>
      <c r="J1915" s="6" t="s">
        <v>4219</v>
      </c>
      <c r="K1915" s="6" t="s">
        <v>7746</v>
      </c>
      <c r="L1915" s="6" t="s">
        <v>12723</v>
      </c>
      <c r="M1915" s="6">
        <v>71183</v>
      </c>
      <c r="N1915" s="6">
        <v>3617</v>
      </c>
      <c r="O1915" s="6" t="s">
        <v>2389</v>
      </c>
      <c r="P1915" s="6">
        <v>1</v>
      </c>
      <c r="Q1915" s="6" t="s">
        <v>12724</v>
      </c>
      <c r="R1915" s="6" t="s">
        <v>12725</v>
      </c>
      <c r="S1915" s="6">
        <v>183</v>
      </c>
      <c r="T1915" s="6" t="s">
        <v>37</v>
      </c>
      <c r="U1915" s="6" t="s">
        <v>38</v>
      </c>
      <c r="V1915" s="6" t="s">
        <v>585</v>
      </c>
      <c r="W1915" s="7">
        <v>15000000</v>
      </c>
      <c r="X1915" s="6">
        <v>1983</v>
      </c>
      <c r="Y1915" s="6">
        <v>695</v>
      </c>
      <c r="Z1915" s="6">
        <v>7.4</v>
      </c>
      <c r="AA1915" s="6">
        <v>1.85</v>
      </c>
      <c r="AB1915" s="6">
        <v>0</v>
      </c>
      <c r="AC1915" s="7">
        <f>Table13[[#This Row],[gross]]-Table13[[#This Row],[budget]]</f>
        <v>46400000</v>
      </c>
    </row>
    <row r="1916" spans="1:29" ht="12.75">
      <c r="A1916" s="6" t="s">
        <v>28</v>
      </c>
      <c r="B1916" s="6" t="s">
        <v>703</v>
      </c>
      <c r="C1916" s="6">
        <v>193</v>
      </c>
      <c r="D1916" s="6">
        <v>131</v>
      </c>
      <c r="E1916" s="6">
        <v>226</v>
      </c>
      <c r="F1916" s="6">
        <v>341</v>
      </c>
      <c r="G1916" s="6" t="s">
        <v>1788</v>
      </c>
      <c r="H1916" s="6">
        <v>12000</v>
      </c>
      <c r="I1916" s="7">
        <v>173005002</v>
      </c>
      <c r="J1916" s="6" t="s">
        <v>1789</v>
      </c>
      <c r="K1916" s="6" t="s">
        <v>705</v>
      </c>
      <c r="L1916" s="6" t="s">
        <v>1790</v>
      </c>
      <c r="M1916" s="6">
        <v>255447</v>
      </c>
      <c r="N1916" s="6">
        <v>13679</v>
      </c>
      <c r="O1916" s="6" t="s">
        <v>1791</v>
      </c>
      <c r="P1916" s="6">
        <v>0</v>
      </c>
      <c r="Q1916" s="6" t="s">
        <v>1792</v>
      </c>
      <c r="R1916" s="6" t="s">
        <v>1793</v>
      </c>
      <c r="S1916" s="6">
        <v>692</v>
      </c>
      <c r="T1916" s="6" t="s">
        <v>37</v>
      </c>
      <c r="U1916" s="6" t="s">
        <v>38</v>
      </c>
      <c r="V1916" s="6" t="s">
        <v>95</v>
      </c>
      <c r="W1916" s="7">
        <v>100000000</v>
      </c>
      <c r="X1916" s="6">
        <v>2004</v>
      </c>
      <c r="Y1916" s="6">
        <v>625</v>
      </c>
      <c r="Z1916" s="6">
        <v>6.9</v>
      </c>
      <c r="AA1916" s="6">
        <v>2.35</v>
      </c>
      <c r="AB1916" s="6">
        <v>0</v>
      </c>
      <c r="AC1916" s="7">
        <f>Table13[[#This Row],[gross]]-Table13[[#This Row],[budget]]</f>
        <v>73005002</v>
      </c>
    </row>
    <row r="1917" spans="1:29" ht="12.75">
      <c r="A1917" s="6" t="s">
        <v>28</v>
      </c>
      <c r="B1917" s="6" t="s">
        <v>22329</v>
      </c>
      <c r="C1917" s="6">
        <v>2</v>
      </c>
      <c r="D1917" s="6">
        <v>107</v>
      </c>
      <c r="E1917" s="6">
        <v>0</v>
      </c>
      <c r="F1917" s="6">
        <v>236</v>
      </c>
      <c r="G1917" s="6" t="s">
        <v>22330</v>
      </c>
      <c r="H1917" s="6">
        <v>752</v>
      </c>
      <c r="I1917" s="7">
        <v>10508</v>
      </c>
      <c r="J1917" s="6" t="s">
        <v>3409</v>
      </c>
      <c r="K1917" s="6" t="s">
        <v>4577</v>
      </c>
      <c r="L1917" s="6" t="s">
        <v>22331</v>
      </c>
      <c r="M1917" s="6">
        <v>103</v>
      </c>
      <c r="N1917" s="6">
        <v>1763</v>
      </c>
      <c r="O1917" s="6" t="s">
        <v>22332</v>
      </c>
      <c r="P1917" s="6">
        <v>4</v>
      </c>
      <c r="Q1917" s="6" t="s">
        <v>22333</v>
      </c>
      <c r="R1917" s="6" t="s">
        <v>22334</v>
      </c>
      <c r="S1917" s="6">
        <v>6</v>
      </c>
      <c r="T1917" s="6" t="s">
        <v>37</v>
      </c>
      <c r="U1917" s="6" t="s">
        <v>38</v>
      </c>
      <c r="V1917" s="6" t="s">
        <v>39</v>
      </c>
      <c r="W1917" s="7">
        <v>700000</v>
      </c>
      <c r="X1917" s="6">
        <v>1998</v>
      </c>
      <c r="Y1917" s="6">
        <v>282</v>
      </c>
      <c r="Z1917" s="6">
        <v>6.5</v>
      </c>
      <c r="AB1917" s="6">
        <v>102</v>
      </c>
      <c r="AC1917" s="7">
        <f>Table13[[#This Row],[gross]]-Table13[[#This Row],[budget]]</f>
        <v>-689492</v>
      </c>
    </row>
    <row r="1918" spans="1:29" ht="12.75">
      <c r="A1918" s="6" t="s">
        <v>28</v>
      </c>
      <c r="B1918" s="6" t="s">
        <v>21210</v>
      </c>
      <c r="C1918" s="6">
        <v>5</v>
      </c>
      <c r="D1918" s="6">
        <v>97</v>
      </c>
      <c r="E1918" s="6">
        <v>0</v>
      </c>
      <c r="F1918" s="6">
        <v>40</v>
      </c>
      <c r="G1918" s="6" t="s">
        <v>21211</v>
      </c>
      <c r="H1918" s="6">
        <v>374</v>
      </c>
      <c r="I1918" s="7">
        <v>100358</v>
      </c>
      <c r="J1918" s="6" t="s">
        <v>11250</v>
      </c>
      <c r="K1918" s="6" t="s">
        <v>17517</v>
      </c>
      <c r="L1918" s="6" t="s">
        <v>21212</v>
      </c>
      <c r="M1918" s="6">
        <v>1167</v>
      </c>
      <c r="N1918" s="6">
        <v>602</v>
      </c>
      <c r="O1918" s="6" t="s">
        <v>21213</v>
      </c>
      <c r="P1918" s="6">
        <v>2</v>
      </c>
      <c r="Q1918" s="6" t="s">
        <v>21214</v>
      </c>
      <c r="R1918" s="6" t="s">
        <v>21215</v>
      </c>
      <c r="S1918" s="6">
        <v>24</v>
      </c>
      <c r="T1918" s="6" t="s">
        <v>37</v>
      </c>
      <c r="U1918" s="6" t="s">
        <v>5612</v>
      </c>
      <c r="W1918" s="7">
        <v>1500000</v>
      </c>
      <c r="X1918" s="6">
        <v>2005</v>
      </c>
      <c r="Y1918" s="6">
        <v>145</v>
      </c>
      <c r="Z1918" s="6">
        <v>3.3</v>
      </c>
      <c r="AA1918" s="6">
        <v>2.35</v>
      </c>
      <c r="AB1918" s="6">
        <v>66</v>
      </c>
      <c r="AC1918" s="7">
        <f>Table13[[#This Row],[gross]]-Table13[[#This Row],[budget]]</f>
        <v>-1399642</v>
      </c>
    </row>
    <row r="1919" spans="1:29" ht="12.75">
      <c r="A1919" s="6" t="s">
        <v>747</v>
      </c>
      <c r="B1919" s="6" t="s">
        <v>8191</v>
      </c>
      <c r="C1919" s="6">
        <v>433</v>
      </c>
      <c r="D1919" s="6">
        <v>115</v>
      </c>
      <c r="E1919" s="6">
        <v>729</v>
      </c>
      <c r="F1919" s="6">
        <v>622</v>
      </c>
      <c r="G1919" s="6" t="s">
        <v>10436</v>
      </c>
      <c r="H1919" s="6">
        <v>1000</v>
      </c>
      <c r="I1919" s="7">
        <v>17613460</v>
      </c>
      <c r="J1919" s="6" t="s">
        <v>5383</v>
      </c>
      <c r="K1919" s="6" t="s">
        <v>2812</v>
      </c>
      <c r="L1919" s="6" t="s">
        <v>14193</v>
      </c>
      <c r="M1919" s="6">
        <v>91082</v>
      </c>
      <c r="N1919" s="6">
        <v>3798</v>
      </c>
      <c r="O1919" s="6" t="s">
        <v>2101</v>
      </c>
      <c r="P1919" s="6">
        <v>0</v>
      </c>
      <c r="Q1919" s="6" t="s">
        <v>14194</v>
      </c>
      <c r="R1919" s="6" t="s">
        <v>14195</v>
      </c>
      <c r="S1919" s="6">
        <v>274</v>
      </c>
      <c r="T1919" s="6" t="s">
        <v>37</v>
      </c>
      <c r="U1919" s="6" t="s">
        <v>38</v>
      </c>
      <c r="V1919" s="6" t="s">
        <v>585</v>
      </c>
      <c r="W1919" s="7">
        <v>12000000</v>
      </c>
      <c r="X1919" s="6">
        <v>2013</v>
      </c>
      <c r="Y1919" s="6">
        <v>844</v>
      </c>
      <c r="Z1919" s="6">
        <v>7.8</v>
      </c>
      <c r="AA1919" s="6">
        <v>2.35</v>
      </c>
      <c r="AB1919" s="6">
        <v>28000</v>
      </c>
      <c r="AC1919" s="7">
        <f>Table13[[#This Row],[gross]]-Table13[[#This Row],[budget]]</f>
        <v>5613460</v>
      </c>
    </row>
    <row r="1920" spans="1:29" ht="12.75">
      <c r="A1920" s="6" t="s">
        <v>28</v>
      </c>
      <c r="B1920" s="6" t="s">
        <v>3627</v>
      </c>
      <c r="C1920" s="6">
        <v>327</v>
      </c>
      <c r="D1920" s="6">
        <v>132</v>
      </c>
      <c r="E1920" s="6">
        <v>76</v>
      </c>
      <c r="F1920" s="6">
        <v>464</v>
      </c>
      <c r="G1920" s="6" t="s">
        <v>730</v>
      </c>
      <c r="H1920" s="6">
        <v>3000</v>
      </c>
      <c r="I1920" s="7">
        <v>43568507</v>
      </c>
      <c r="J1920" s="6" t="s">
        <v>464</v>
      </c>
      <c r="K1920" s="6" t="s">
        <v>810</v>
      </c>
      <c r="L1920" s="6" t="s">
        <v>3628</v>
      </c>
      <c r="M1920" s="6">
        <v>136954</v>
      </c>
      <c r="N1920" s="6">
        <v>7081</v>
      </c>
      <c r="O1920" s="6" t="s">
        <v>282</v>
      </c>
      <c r="P1920" s="6">
        <v>1</v>
      </c>
      <c r="Q1920" s="6" t="s">
        <v>3629</v>
      </c>
      <c r="R1920" s="6" t="s">
        <v>3630</v>
      </c>
      <c r="S1920" s="6">
        <v>346</v>
      </c>
      <c r="T1920" s="6" t="s">
        <v>37</v>
      </c>
      <c r="U1920" s="6" t="s">
        <v>38</v>
      </c>
      <c r="V1920" s="6" t="s">
        <v>39</v>
      </c>
      <c r="W1920" s="7">
        <v>66000000</v>
      </c>
      <c r="X1920" s="6">
        <v>2014</v>
      </c>
      <c r="Y1920" s="6">
        <v>3000</v>
      </c>
      <c r="Z1920" s="6">
        <v>6.5</v>
      </c>
      <c r="AA1920" s="6">
        <v>2.35</v>
      </c>
      <c r="AB1920" s="6">
        <v>32000</v>
      </c>
      <c r="AC1920" s="7">
        <f>Table13[[#This Row],[gross]]-Table13[[#This Row],[budget]]</f>
        <v>-22431493</v>
      </c>
    </row>
    <row r="1921" spans="1:29" ht="12.75">
      <c r="A1921" s="6" t="s">
        <v>28</v>
      </c>
      <c r="B1921" s="6" t="s">
        <v>6417</v>
      </c>
      <c r="C1921" s="6">
        <v>177</v>
      </c>
      <c r="D1921" s="6">
        <v>92</v>
      </c>
      <c r="E1921" s="6">
        <v>89</v>
      </c>
      <c r="F1921" s="6">
        <v>190</v>
      </c>
      <c r="G1921" s="6" t="s">
        <v>511</v>
      </c>
      <c r="H1921" s="6">
        <v>17000</v>
      </c>
      <c r="I1921" s="7">
        <v>55291815</v>
      </c>
      <c r="J1921" s="6" t="s">
        <v>1671</v>
      </c>
      <c r="K1921" s="6" t="s">
        <v>489</v>
      </c>
      <c r="L1921" s="6" t="s">
        <v>7359</v>
      </c>
      <c r="M1921" s="6">
        <v>28041</v>
      </c>
      <c r="N1921" s="6">
        <v>17860</v>
      </c>
      <c r="O1921" s="6" t="s">
        <v>7360</v>
      </c>
      <c r="P1921" s="6">
        <v>0</v>
      </c>
      <c r="Q1921" s="6" t="s">
        <v>7361</v>
      </c>
      <c r="R1921" s="6" t="s">
        <v>7362</v>
      </c>
      <c r="S1921" s="6">
        <v>111</v>
      </c>
      <c r="T1921" s="6" t="s">
        <v>37</v>
      </c>
      <c r="U1921" s="6" t="s">
        <v>38</v>
      </c>
      <c r="V1921" s="6" t="s">
        <v>585</v>
      </c>
      <c r="W1921" s="7">
        <v>35000000</v>
      </c>
      <c r="X1921" s="6">
        <v>2016</v>
      </c>
      <c r="Y1921" s="6">
        <v>329</v>
      </c>
      <c r="Z1921" s="6">
        <v>6</v>
      </c>
      <c r="AA1921" s="6">
        <v>2.35</v>
      </c>
      <c r="AB1921" s="6">
        <v>0</v>
      </c>
      <c r="AC1921" s="7">
        <f>Table13[[#This Row],[gross]]-Table13[[#This Row],[budget]]</f>
        <v>20291815</v>
      </c>
    </row>
    <row r="1922" spans="1:29" ht="12.75">
      <c r="A1922" s="6" t="s">
        <v>28</v>
      </c>
      <c r="B1922" s="6" t="s">
        <v>6417</v>
      </c>
      <c r="C1922" s="6">
        <v>351</v>
      </c>
      <c r="D1922" s="6">
        <v>97</v>
      </c>
      <c r="E1922" s="6">
        <v>89</v>
      </c>
      <c r="F1922" s="6">
        <v>329</v>
      </c>
      <c r="G1922" s="6" t="s">
        <v>11715</v>
      </c>
      <c r="H1922" s="6">
        <v>920</v>
      </c>
      <c r="I1922" s="7">
        <v>150056505</v>
      </c>
      <c r="J1922" s="6" t="s">
        <v>1671</v>
      </c>
      <c r="K1922" s="6" t="s">
        <v>5046</v>
      </c>
      <c r="L1922" s="6" t="s">
        <v>11716</v>
      </c>
      <c r="M1922" s="6">
        <v>216581</v>
      </c>
      <c r="N1922" s="6">
        <v>2771</v>
      </c>
      <c r="O1922" s="6" t="s">
        <v>511</v>
      </c>
      <c r="P1922" s="6">
        <v>3</v>
      </c>
      <c r="Q1922" s="6" t="s">
        <v>11717</v>
      </c>
      <c r="R1922" s="6" t="s">
        <v>11718</v>
      </c>
      <c r="S1922" s="6">
        <v>397</v>
      </c>
      <c r="T1922" s="6" t="s">
        <v>37</v>
      </c>
      <c r="U1922" s="6" t="s">
        <v>38</v>
      </c>
      <c r="V1922" s="6" t="s">
        <v>585</v>
      </c>
      <c r="W1922" s="7">
        <v>18000000</v>
      </c>
      <c r="X1922" s="6">
        <v>2014</v>
      </c>
      <c r="Y1922" s="6">
        <v>798</v>
      </c>
      <c r="Z1922" s="6">
        <v>6.4</v>
      </c>
      <c r="AA1922" s="6">
        <v>2.35</v>
      </c>
      <c r="AB1922" s="6">
        <v>21000</v>
      </c>
      <c r="AC1922" s="7">
        <f>Table13[[#This Row],[gross]]-Table13[[#This Row],[budget]]</f>
        <v>132056505</v>
      </c>
    </row>
    <row r="1923" spans="1:29" ht="12.75">
      <c r="A1923" s="6" t="s">
        <v>28</v>
      </c>
      <c r="B1923" s="6" t="s">
        <v>11012</v>
      </c>
      <c r="C1923" s="6">
        <v>86</v>
      </c>
      <c r="D1923" s="6">
        <v>96</v>
      </c>
      <c r="E1923" s="6">
        <v>24</v>
      </c>
      <c r="F1923" s="6">
        <v>374</v>
      </c>
      <c r="G1923" s="6" t="s">
        <v>2198</v>
      </c>
      <c r="H1923" s="6">
        <v>646</v>
      </c>
      <c r="I1923" s="7">
        <v>28876924</v>
      </c>
      <c r="J1923" s="6" t="s">
        <v>11013</v>
      </c>
      <c r="K1923" s="6" t="s">
        <v>11014</v>
      </c>
      <c r="L1923" s="6" t="s">
        <v>11015</v>
      </c>
      <c r="M1923" s="6">
        <v>4303</v>
      </c>
      <c r="N1923" s="6">
        <v>1780</v>
      </c>
      <c r="O1923" s="6" t="s">
        <v>9817</v>
      </c>
      <c r="P1923" s="6">
        <v>0</v>
      </c>
      <c r="Q1923" s="6" t="s">
        <v>11016</v>
      </c>
      <c r="R1923" s="6" t="s">
        <v>11017</v>
      </c>
      <c r="S1923" s="6">
        <v>35</v>
      </c>
      <c r="T1923" s="6" t="s">
        <v>37</v>
      </c>
      <c r="U1923" s="6" t="s">
        <v>38</v>
      </c>
      <c r="V1923" s="6" t="s">
        <v>39</v>
      </c>
      <c r="W1923" s="7">
        <v>20000000</v>
      </c>
      <c r="X1923" s="6">
        <v>2016</v>
      </c>
      <c r="Y1923" s="6">
        <v>441</v>
      </c>
      <c r="Z1923" s="6">
        <v>7.1</v>
      </c>
      <c r="AB1923" s="6">
        <v>0</v>
      </c>
      <c r="AC1923" s="7">
        <f>Table13[[#This Row],[gross]]-Table13[[#This Row],[budget]]</f>
        <v>8876924</v>
      </c>
    </row>
    <row r="1924" spans="1:29" ht="12.75">
      <c r="A1924" s="6" t="s">
        <v>28</v>
      </c>
      <c r="B1924" s="6" t="s">
        <v>22585</v>
      </c>
      <c r="C1924" s="6">
        <v>25</v>
      </c>
      <c r="D1924" s="6">
        <v>98</v>
      </c>
      <c r="E1924" s="6">
        <v>71</v>
      </c>
      <c r="F1924" s="6">
        <v>658</v>
      </c>
      <c r="G1924" s="6" t="s">
        <v>5083</v>
      </c>
      <c r="H1924" s="6">
        <v>22000</v>
      </c>
      <c r="I1924" s="7">
        <v>295468</v>
      </c>
      <c r="J1924" s="6" t="s">
        <v>1681</v>
      </c>
      <c r="K1924" s="6" t="s">
        <v>149</v>
      </c>
      <c r="L1924" s="6" t="s">
        <v>22586</v>
      </c>
      <c r="M1924" s="6">
        <v>709</v>
      </c>
      <c r="N1924" s="6">
        <v>24382</v>
      </c>
      <c r="O1924" s="6" t="s">
        <v>2788</v>
      </c>
      <c r="P1924" s="6">
        <v>1</v>
      </c>
      <c r="Q1924" s="6" t="s">
        <v>22587</v>
      </c>
      <c r="R1924" s="6" t="s">
        <v>22588</v>
      </c>
      <c r="S1924" s="6">
        <v>34</v>
      </c>
      <c r="T1924" s="6" t="s">
        <v>37</v>
      </c>
      <c r="U1924" s="6" t="s">
        <v>38</v>
      </c>
      <c r="V1924" s="6" t="s">
        <v>585</v>
      </c>
      <c r="W1924" s="7">
        <v>500000</v>
      </c>
      <c r="X1924" s="6">
        <v>2001</v>
      </c>
      <c r="Y1924" s="6">
        <v>1000</v>
      </c>
      <c r="Z1924" s="6">
        <v>6</v>
      </c>
      <c r="AA1924" s="6">
        <v>1.85</v>
      </c>
      <c r="AB1924" s="6">
        <v>139</v>
      </c>
      <c r="AC1924" s="7">
        <f>Table13[[#This Row],[gross]]-Table13[[#This Row],[budget]]</f>
        <v>-204532</v>
      </c>
    </row>
    <row r="1925" spans="1:29" ht="12.75">
      <c r="A1925" s="6" t="s">
        <v>28</v>
      </c>
      <c r="B1925" s="6" t="s">
        <v>9031</v>
      </c>
      <c r="C1925" s="6">
        <v>140</v>
      </c>
      <c r="D1925" s="6">
        <v>110</v>
      </c>
      <c r="E1925" s="6">
        <v>65</v>
      </c>
      <c r="F1925" s="6">
        <v>149</v>
      </c>
      <c r="G1925" s="6" t="s">
        <v>8830</v>
      </c>
      <c r="H1925" s="6">
        <v>3000</v>
      </c>
      <c r="I1925" s="7">
        <v>24848292</v>
      </c>
      <c r="J1925" s="6" t="s">
        <v>3265</v>
      </c>
      <c r="K1925" s="6" t="s">
        <v>656</v>
      </c>
      <c r="L1925" s="6" t="s">
        <v>10589</v>
      </c>
      <c r="M1925" s="6">
        <v>80556</v>
      </c>
      <c r="N1925" s="6">
        <v>4089</v>
      </c>
      <c r="O1925" s="6" t="s">
        <v>10590</v>
      </c>
      <c r="P1925" s="6">
        <v>1</v>
      </c>
      <c r="Q1925" s="6" t="s">
        <v>10591</v>
      </c>
      <c r="R1925" s="6" t="s">
        <v>10592</v>
      </c>
      <c r="S1925" s="6">
        <v>184</v>
      </c>
      <c r="T1925" s="6" t="s">
        <v>37</v>
      </c>
      <c r="U1925" s="6" t="s">
        <v>38</v>
      </c>
      <c r="V1925" s="6" t="s">
        <v>39</v>
      </c>
      <c r="W1925" s="7">
        <v>20000000</v>
      </c>
      <c r="X1925" s="6">
        <v>2008</v>
      </c>
      <c r="Y1925" s="6">
        <v>427</v>
      </c>
      <c r="Z1925" s="6">
        <v>6.6</v>
      </c>
      <c r="AA1925" s="6">
        <v>2.35</v>
      </c>
      <c r="AB1925" s="6">
        <v>0</v>
      </c>
      <c r="AC1925" s="7">
        <f>Table13[[#This Row],[gross]]-Table13[[#This Row],[budget]]</f>
        <v>4848292</v>
      </c>
    </row>
    <row r="1926" spans="1:29" ht="12.75">
      <c r="A1926" s="6" t="s">
        <v>28</v>
      </c>
      <c r="B1926" s="6" t="s">
        <v>13173</v>
      </c>
      <c r="C1926" s="6">
        <v>328</v>
      </c>
      <c r="D1926" s="6">
        <v>103</v>
      </c>
      <c r="E1926" s="6">
        <v>132</v>
      </c>
      <c r="F1926" s="6">
        <v>844</v>
      </c>
      <c r="G1926" s="6" t="s">
        <v>2832</v>
      </c>
      <c r="H1926" s="6">
        <v>10000</v>
      </c>
      <c r="I1926" s="7">
        <v>2412045</v>
      </c>
      <c r="J1926" s="6" t="s">
        <v>5499</v>
      </c>
      <c r="K1926" s="6" t="s">
        <v>181</v>
      </c>
      <c r="L1926" s="6" t="s">
        <v>13174</v>
      </c>
      <c r="M1926" s="6">
        <v>109873</v>
      </c>
      <c r="N1926" s="6">
        <v>12867</v>
      </c>
      <c r="O1926" s="6" t="s">
        <v>3518</v>
      </c>
      <c r="P1926" s="6">
        <v>0</v>
      </c>
      <c r="Q1926" s="6" t="s">
        <v>13175</v>
      </c>
      <c r="R1926" s="6" t="s">
        <v>13176</v>
      </c>
      <c r="S1926" s="6">
        <v>320</v>
      </c>
      <c r="T1926" s="6" t="s">
        <v>37</v>
      </c>
      <c r="U1926" s="6" t="s">
        <v>56</v>
      </c>
      <c r="V1926" s="6" t="s">
        <v>585</v>
      </c>
      <c r="W1926" s="7">
        <v>15000000</v>
      </c>
      <c r="X1926" s="6">
        <v>2010</v>
      </c>
      <c r="Y1926" s="6">
        <v>882</v>
      </c>
      <c r="Z1926" s="6">
        <v>7.2</v>
      </c>
      <c r="AA1926" s="6">
        <v>2.35</v>
      </c>
      <c r="AB1926" s="6">
        <v>33000</v>
      </c>
      <c r="AC1926" s="7">
        <f>Table13[[#This Row],[gross]]-Table13[[#This Row],[budget]]</f>
        <v>-12587955</v>
      </c>
    </row>
    <row r="1927" spans="1:29" ht="12.75">
      <c r="A1927" s="6" t="s">
        <v>28</v>
      </c>
      <c r="B1927" s="6" t="s">
        <v>7174</v>
      </c>
      <c r="C1927" s="6">
        <v>89</v>
      </c>
      <c r="D1927" s="6">
        <v>121</v>
      </c>
      <c r="E1927" s="6">
        <v>883</v>
      </c>
      <c r="F1927" s="6">
        <v>133</v>
      </c>
      <c r="G1927" s="6" t="s">
        <v>7175</v>
      </c>
      <c r="H1927" s="6">
        <v>180</v>
      </c>
      <c r="I1927" s="7">
        <v>55500000</v>
      </c>
      <c r="J1927" s="6" t="s">
        <v>50</v>
      </c>
      <c r="K1927" s="6" t="s">
        <v>7176</v>
      </c>
      <c r="L1927" s="6" t="s">
        <v>7177</v>
      </c>
      <c r="M1927" s="6">
        <v>48636</v>
      </c>
      <c r="N1927" s="6">
        <v>762</v>
      </c>
      <c r="O1927" s="6" t="s">
        <v>7178</v>
      </c>
      <c r="P1927" s="6">
        <v>3</v>
      </c>
      <c r="Q1927" s="6" t="s">
        <v>7179</v>
      </c>
      <c r="R1927" s="6" t="s">
        <v>7180</v>
      </c>
      <c r="S1927" s="6">
        <v>214</v>
      </c>
      <c r="T1927" s="6" t="s">
        <v>37</v>
      </c>
      <c r="U1927" s="6" t="s">
        <v>56</v>
      </c>
      <c r="V1927" s="6" t="s">
        <v>95</v>
      </c>
      <c r="W1927" s="7">
        <v>36000000</v>
      </c>
      <c r="X1927" s="6">
        <v>1983</v>
      </c>
      <c r="Y1927" s="6">
        <v>172</v>
      </c>
      <c r="Z1927" s="6">
        <v>6.2</v>
      </c>
      <c r="AA1927" s="6">
        <v>2.35</v>
      </c>
      <c r="AB1927" s="6">
        <v>0</v>
      </c>
      <c r="AC1927" s="7">
        <f>Table13[[#This Row],[gross]]-Table13[[#This Row],[budget]]</f>
        <v>19500000</v>
      </c>
    </row>
    <row r="1928" spans="1:29" ht="12.75">
      <c r="A1928" s="6" t="s">
        <v>28</v>
      </c>
      <c r="B1928" s="6" t="s">
        <v>16075</v>
      </c>
      <c r="C1928" s="6">
        <v>121</v>
      </c>
      <c r="D1928" s="6">
        <v>97</v>
      </c>
      <c r="E1928" s="6">
        <v>3</v>
      </c>
      <c r="F1928" s="6">
        <v>631</v>
      </c>
      <c r="G1928" s="6" t="s">
        <v>1546</v>
      </c>
      <c r="H1928" s="6">
        <v>24000</v>
      </c>
      <c r="I1928" s="7">
        <v>16699684</v>
      </c>
      <c r="J1928" s="6" t="s">
        <v>1681</v>
      </c>
      <c r="K1928" s="6" t="s">
        <v>82</v>
      </c>
      <c r="L1928" s="6" t="s">
        <v>16076</v>
      </c>
      <c r="M1928" s="6">
        <v>17461</v>
      </c>
      <c r="N1928" s="6">
        <v>25792</v>
      </c>
      <c r="O1928" s="6" t="s">
        <v>5355</v>
      </c>
      <c r="P1928" s="6">
        <v>1</v>
      </c>
      <c r="Q1928" s="6" t="s">
        <v>16077</v>
      </c>
      <c r="R1928" s="6" t="s">
        <v>16078</v>
      </c>
      <c r="S1928" s="6">
        <v>78</v>
      </c>
      <c r="T1928" s="6" t="s">
        <v>37</v>
      </c>
      <c r="U1928" s="6" t="s">
        <v>38</v>
      </c>
      <c r="V1928" s="6" t="s">
        <v>95</v>
      </c>
      <c r="W1928" s="7">
        <v>8000000</v>
      </c>
      <c r="X1928" s="6">
        <v>2009</v>
      </c>
      <c r="Y1928" s="6">
        <v>827</v>
      </c>
      <c r="Z1928" s="6">
        <v>5.6</v>
      </c>
      <c r="AA1928" s="6">
        <v>1.85</v>
      </c>
      <c r="AB1928" s="6">
        <v>0</v>
      </c>
      <c r="AC1928" s="7">
        <f>Table13[[#This Row],[gross]]-Table13[[#This Row],[budget]]</f>
        <v>8699684</v>
      </c>
    </row>
    <row r="1929" spans="1:29" ht="12.75">
      <c r="A1929" s="6" t="s">
        <v>28</v>
      </c>
      <c r="B1929" s="6" t="s">
        <v>6308</v>
      </c>
      <c r="C1929" s="6">
        <v>109</v>
      </c>
      <c r="D1929" s="6">
        <v>107</v>
      </c>
      <c r="E1929" s="6">
        <v>0</v>
      </c>
      <c r="F1929" s="6">
        <v>112</v>
      </c>
      <c r="G1929" s="6" t="s">
        <v>16058</v>
      </c>
      <c r="H1929" s="6">
        <v>969</v>
      </c>
      <c r="I1929" s="7">
        <v>18090181</v>
      </c>
      <c r="J1929" s="6" t="s">
        <v>2664</v>
      </c>
      <c r="K1929" s="6" t="s">
        <v>3652</v>
      </c>
      <c r="L1929" s="6" t="s">
        <v>16059</v>
      </c>
      <c r="M1929" s="6">
        <v>38191</v>
      </c>
      <c r="N1929" s="6">
        <v>1775</v>
      </c>
      <c r="O1929" s="6" t="s">
        <v>16060</v>
      </c>
      <c r="P1929" s="6">
        <v>0</v>
      </c>
      <c r="Q1929" s="6" t="s">
        <v>16061</v>
      </c>
      <c r="R1929" s="6" t="s">
        <v>16062</v>
      </c>
      <c r="S1929" s="6">
        <v>271</v>
      </c>
      <c r="T1929" s="6" t="s">
        <v>37</v>
      </c>
      <c r="U1929" s="6" t="s">
        <v>38</v>
      </c>
      <c r="V1929" s="6" t="s">
        <v>585</v>
      </c>
      <c r="W1929" s="7">
        <v>8000000</v>
      </c>
      <c r="X1929" s="6">
        <v>1994</v>
      </c>
      <c r="Y1929" s="6">
        <v>449</v>
      </c>
      <c r="Z1929" s="6">
        <v>6.4</v>
      </c>
      <c r="AA1929" s="6">
        <v>1.85</v>
      </c>
      <c r="AB1929" s="6">
        <v>0</v>
      </c>
      <c r="AC1929" s="7">
        <f>Table13[[#This Row],[gross]]-Table13[[#This Row],[budget]]</f>
        <v>10090181</v>
      </c>
    </row>
    <row r="1930" spans="1:29" ht="12.75">
      <c r="A1930" s="6" t="s">
        <v>28</v>
      </c>
      <c r="B1930" s="6" t="s">
        <v>3303</v>
      </c>
      <c r="C1930" s="6">
        <v>200</v>
      </c>
      <c r="D1930" s="6">
        <v>113</v>
      </c>
      <c r="E1930" s="6">
        <v>0</v>
      </c>
      <c r="F1930" s="6">
        <v>307</v>
      </c>
      <c r="G1930" s="6" t="s">
        <v>329</v>
      </c>
      <c r="H1930" s="6">
        <v>22000</v>
      </c>
      <c r="I1930" s="7">
        <v>54540525</v>
      </c>
      <c r="J1930" s="6" t="s">
        <v>1681</v>
      </c>
      <c r="K1930" s="6" t="s">
        <v>1746</v>
      </c>
      <c r="L1930" s="6" t="s">
        <v>9310</v>
      </c>
      <c r="M1930" s="6">
        <v>66579</v>
      </c>
      <c r="N1930" s="6">
        <v>23456</v>
      </c>
      <c r="O1930" s="6" t="s">
        <v>9311</v>
      </c>
      <c r="P1930" s="6">
        <v>15</v>
      </c>
      <c r="Q1930" s="6" t="s">
        <v>9312</v>
      </c>
      <c r="R1930" s="6" t="s">
        <v>9313</v>
      </c>
      <c r="S1930" s="6">
        <v>134</v>
      </c>
      <c r="T1930" s="6" t="s">
        <v>37</v>
      </c>
      <c r="U1930" s="6" t="s">
        <v>38</v>
      </c>
      <c r="V1930" s="6" t="s">
        <v>39</v>
      </c>
      <c r="W1930" s="7">
        <v>56000000</v>
      </c>
      <c r="X1930" s="6">
        <v>2011</v>
      </c>
      <c r="Y1930" s="6">
        <v>988</v>
      </c>
      <c r="Z1930" s="6">
        <v>5.7</v>
      </c>
      <c r="AA1930" s="6">
        <v>1.85</v>
      </c>
      <c r="AB1930" s="6">
        <v>20000</v>
      </c>
      <c r="AC1930" s="7">
        <f>Table13[[#This Row],[gross]]-Table13[[#This Row],[budget]]</f>
        <v>-1459475</v>
      </c>
    </row>
    <row r="1931" spans="1:29" ht="12.75">
      <c r="A1931" s="6" t="s">
        <v>28</v>
      </c>
      <c r="B1931" s="6" t="s">
        <v>6767</v>
      </c>
      <c r="C1931" s="6">
        <v>70</v>
      </c>
      <c r="D1931" s="6">
        <v>91</v>
      </c>
      <c r="E1931" s="6">
        <v>29</v>
      </c>
      <c r="F1931" s="6">
        <v>762</v>
      </c>
      <c r="G1931" s="6" t="s">
        <v>6768</v>
      </c>
      <c r="H1931" s="6">
        <v>976</v>
      </c>
      <c r="I1931" s="7">
        <v>14018364</v>
      </c>
      <c r="J1931" s="6" t="s">
        <v>6769</v>
      </c>
      <c r="K1931" s="6" t="s">
        <v>6770</v>
      </c>
      <c r="L1931" s="6" t="s">
        <v>6771</v>
      </c>
      <c r="M1931" s="6">
        <v>17722</v>
      </c>
      <c r="N1931" s="6">
        <v>3974</v>
      </c>
      <c r="O1931" s="6" t="s">
        <v>6772</v>
      </c>
      <c r="P1931" s="6">
        <v>1</v>
      </c>
      <c r="Q1931" s="6" t="s">
        <v>6773</v>
      </c>
      <c r="R1931" s="6" t="s">
        <v>6774</v>
      </c>
      <c r="S1931" s="6">
        <v>111</v>
      </c>
      <c r="T1931" s="6" t="s">
        <v>37</v>
      </c>
      <c r="U1931" s="6" t="s">
        <v>38</v>
      </c>
      <c r="V1931" s="6" t="s">
        <v>95</v>
      </c>
      <c r="W1931" s="7">
        <v>30000000</v>
      </c>
      <c r="X1931" s="6">
        <v>2004</v>
      </c>
      <c r="Y1931" s="6">
        <v>799</v>
      </c>
      <c r="Z1931" s="6">
        <v>4.8</v>
      </c>
      <c r="AA1931" s="6">
        <v>1.85</v>
      </c>
      <c r="AB1931" s="6">
        <v>849</v>
      </c>
      <c r="AC1931" s="7">
        <f>Table13[[#This Row],[gross]]-Table13[[#This Row],[budget]]</f>
        <v>-15981636</v>
      </c>
    </row>
    <row r="1932" spans="1:29" ht="12.75">
      <c r="A1932" s="6" t="s">
        <v>28</v>
      </c>
      <c r="B1932" s="6" t="s">
        <v>4003</v>
      </c>
      <c r="C1932" s="6">
        <v>42</v>
      </c>
      <c r="D1932" s="6">
        <v>124</v>
      </c>
      <c r="E1932" s="6">
        <v>11000</v>
      </c>
      <c r="F1932" s="6">
        <v>563</v>
      </c>
      <c r="G1932" s="6" t="s">
        <v>8325</v>
      </c>
      <c r="H1932" s="6">
        <v>11000</v>
      </c>
      <c r="I1932" s="7">
        <v>10763469</v>
      </c>
      <c r="J1932" s="6" t="s">
        <v>1415</v>
      </c>
      <c r="K1932" s="6" t="s">
        <v>4003</v>
      </c>
      <c r="L1932" s="6" t="s">
        <v>13042</v>
      </c>
      <c r="M1932" s="6">
        <v>13692</v>
      </c>
      <c r="N1932" s="6">
        <v>12685</v>
      </c>
      <c r="O1932" s="6" t="s">
        <v>2883</v>
      </c>
      <c r="P1932" s="6">
        <v>0</v>
      </c>
      <c r="Q1932" s="6" t="s">
        <v>13043</v>
      </c>
      <c r="R1932" s="6" t="s">
        <v>13044</v>
      </c>
      <c r="S1932" s="6">
        <v>55</v>
      </c>
      <c r="T1932" s="6" t="s">
        <v>37</v>
      </c>
      <c r="U1932" s="6" t="s">
        <v>38</v>
      </c>
      <c r="V1932" s="6" t="s">
        <v>95</v>
      </c>
      <c r="W1932" s="7">
        <v>15000000</v>
      </c>
      <c r="X1932" s="6">
        <v>1989</v>
      </c>
      <c r="Y1932" s="6">
        <v>860</v>
      </c>
      <c r="Z1932" s="6">
        <v>6.4</v>
      </c>
      <c r="AA1932" s="6">
        <v>1.85</v>
      </c>
      <c r="AB1932" s="6">
        <v>877</v>
      </c>
      <c r="AC1932" s="7">
        <f>Table13[[#This Row],[gross]]-Table13[[#This Row],[budget]]</f>
        <v>-4236531</v>
      </c>
    </row>
    <row r="1933" spans="1:29" ht="12.75">
      <c r="A1933" s="6" t="s">
        <v>28</v>
      </c>
      <c r="B1933" s="6" t="s">
        <v>18750</v>
      </c>
      <c r="C1933" s="6">
        <v>14</v>
      </c>
      <c r="D1933" s="6">
        <v>95</v>
      </c>
      <c r="E1933" s="6">
        <v>0</v>
      </c>
      <c r="F1933" s="6">
        <v>133</v>
      </c>
      <c r="G1933" s="6" t="s">
        <v>24131</v>
      </c>
      <c r="H1933" s="6">
        <v>296</v>
      </c>
      <c r="I1933" s="7">
        <v>4584</v>
      </c>
      <c r="J1933" s="6" t="s">
        <v>2527</v>
      </c>
      <c r="K1933" s="6" t="s">
        <v>24132</v>
      </c>
      <c r="L1933" s="6" t="s">
        <v>24133</v>
      </c>
      <c r="M1933" s="6">
        <v>1338</v>
      </c>
      <c r="N1933" s="6">
        <v>690</v>
      </c>
      <c r="O1933" s="6" t="s">
        <v>24134</v>
      </c>
      <c r="P1933" s="6">
        <v>1</v>
      </c>
      <c r="Q1933" s="6" t="s">
        <v>24135</v>
      </c>
      <c r="R1933" s="6" t="s">
        <v>24136</v>
      </c>
      <c r="S1933" s="6">
        <v>14</v>
      </c>
      <c r="T1933" s="6" t="s">
        <v>37</v>
      </c>
      <c r="U1933" s="6" t="s">
        <v>38</v>
      </c>
      <c r="V1933" s="6" t="s">
        <v>4830</v>
      </c>
      <c r="W1933" s="7">
        <v>9000</v>
      </c>
      <c r="X1933" s="6">
        <v>2011</v>
      </c>
      <c r="Y1933" s="6">
        <v>205</v>
      </c>
      <c r="Z1933" s="6">
        <v>6.4</v>
      </c>
      <c r="AB1933" s="6">
        <v>413</v>
      </c>
      <c r="AC1933" s="7">
        <f>Table13[[#This Row],[gross]]-Table13[[#This Row],[budget]]</f>
        <v>-4416</v>
      </c>
    </row>
    <row r="1934" spans="1:29" ht="12.75">
      <c r="A1934" s="6" t="s">
        <v>28</v>
      </c>
      <c r="B1934" s="6" t="s">
        <v>19290</v>
      </c>
      <c r="C1934" s="6">
        <v>49</v>
      </c>
      <c r="D1934" s="6">
        <v>84</v>
      </c>
      <c r="E1934" s="6">
        <v>23</v>
      </c>
      <c r="F1934" s="6">
        <v>706</v>
      </c>
      <c r="G1934" s="6" t="s">
        <v>9032</v>
      </c>
      <c r="H1934" s="6">
        <v>1000</v>
      </c>
      <c r="I1934" s="7">
        <v>10017041</v>
      </c>
      <c r="J1934" s="6" t="s">
        <v>1752</v>
      </c>
      <c r="K1934" s="6" t="s">
        <v>5950</v>
      </c>
      <c r="L1934" s="6" t="s">
        <v>19291</v>
      </c>
      <c r="M1934" s="6">
        <v>8265</v>
      </c>
      <c r="N1934" s="6">
        <v>4815</v>
      </c>
      <c r="O1934" s="6" t="s">
        <v>5265</v>
      </c>
      <c r="P1934" s="6">
        <v>3</v>
      </c>
      <c r="Q1934" s="6" t="s">
        <v>19292</v>
      </c>
      <c r="R1934" s="6" t="s">
        <v>19293</v>
      </c>
      <c r="S1934" s="6">
        <v>20</v>
      </c>
      <c r="T1934" s="6" t="s">
        <v>37</v>
      </c>
      <c r="U1934" s="6" t="s">
        <v>38</v>
      </c>
      <c r="V1934" s="6" t="s">
        <v>585</v>
      </c>
      <c r="W1934" s="7">
        <v>3000000</v>
      </c>
      <c r="X1934" s="6">
        <v>2009</v>
      </c>
      <c r="Y1934" s="6">
        <v>927</v>
      </c>
      <c r="Z1934" s="6">
        <v>5.9</v>
      </c>
      <c r="AA1934" s="6">
        <v>1.85</v>
      </c>
      <c r="AB1934" s="6">
        <v>545</v>
      </c>
      <c r="AC1934" s="7">
        <f>Table13[[#This Row],[gross]]-Table13[[#This Row],[budget]]</f>
        <v>7017041</v>
      </c>
    </row>
    <row r="1935" spans="1:29" ht="12.75">
      <c r="A1935" s="6" t="s">
        <v>28</v>
      </c>
      <c r="B1935" s="6" t="s">
        <v>3233</v>
      </c>
      <c r="C1935" s="6">
        <v>55</v>
      </c>
      <c r="D1935" s="6">
        <v>98</v>
      </c>
      <c r="E1935" s="6">
        <v>41</v>
      </c>
      <c r="F1935" s="6">
        <v>525</v>
      </c>
      <c r="G1935" s="6" t="s">
        <v>5265</v>
      </c>
      <c r="H1935" s="6">
        <v>723</v>
      </c>
      <c r="I1935" s="7">
        <v>57176582</v>
      </c>
      <c r="J1935" s="6" t="s">
        <v>1671</v>
      </c>
      <c r="K1935" s="6" t="s">
        <v>3883</v>
      </c>
      <c r="L1935" s="6" t="s">
        <v>15508</v>
      </c>
      <c r="M1935" s="6">
        <v>27492</v>
      </c>
      <c r="N1935" s="6">
        <v>3939</v>
      </c>
      <c r="O1935" s="6" t="s">
        <v>13768</v>
      </c>
      <c r="P1935" s="6">
        <v>1</v>
      </c>
      <c r="Q1935" s="6" t="s">
        <v>15509</v>
      </c>
      <c r="R1935" s="6" t="s">
        <v>15510</v>
      </c>
      <c r="S1935" s="6">
        <v>84</v>
      </c>
      <c r="T1935" s="6" t="s">
        <v>37</v>
      </c>
      <c r="U1935" s="6" t="s">
        <v>38</v>
      </c>
      <c r="V1935" s="6" t="s">
        <v>585</v>
      </c>
      <c r="W1935" s="7">
        <v>9500000</v>
      </c>
      <c r="X1935" s="6">
        <v>2000</v>
      </c>
      <c r="Y1935" s="6">
        <v>706</v>
      </c>
      <c r="Z1935" s="6">
        <v>6.1</v>
      </c>
      <c r="AA1935" s="6">
        <v>1.85</v>
      </c>
      <c r="AB1935" s="6">
        <v>0</v>
      </c>
      <c r="AC1935" s="7">
        <f>Table13[[#This Row],[gross]]-Table13[[#This Row],[budget]]</f>
        <v>47676582</v>
      </c>
    </row>
    <row r="1936" spans="1:29" ht="12.75">
      <c r="A1936" s="6" t="s">
        <v>28</v>
      </c>
      <c r="B1936" s="6" t="s">
        <v>13181</v>
      </c>
      <c r="C1936" s="6">
        <v>38</v>
      </c>
      <c r="D1936" s="6">
        <v>104</v>
      </c>
      <c r="E1936" s="6">
        <v>122</v>
      </c>
      <c r="F1936" s="6">
        <v>458</v>
      </c>
      <c r="G1936" s="6" t="s">
        <v>19363</v>
      </c>
      <c r="H1936" s="6">
        <v>22000</v>
      </c>
      <c r="I1936" s="7">
        <v>3386698</v>
      </c>
      <c r="J1936" s="6" t="s">
        <v>1415</v>
      </c>
      <c r="K1936" s="6" t="s">
        <v>697</v>
      </c>
      <c r="L1936" s="6" t="s">
        <v>21637</v>
      </c>
      <c r="M1936" s="6">
        <v>4195</v>
      </c>
      <c r="N1936" s="6">
        <v>23461</v>
      </c>
      <c r="O1936" s="6" t="s">
        <v>4594</v>
      </c>
      <c r="P1936" s="6">
        <v>1</v>
      </c>
      <c r="Q1936" s="6" t="s">
        <v>21638</v>
      </c>
      <c r="R1936" s="6" t="s">
        <v>21639</v>
      </c>
      <c r="S1936" s="6">
        <v>86</v>
      </c>
      <c r="T1936" s="6" t="s">
        <v>37</v>
      </c>
      <c r="U1936" s="6" t="s">
        <v>38</v>
      </c>
      <c r="V1936" s="6" t="s">
        <v>585</v>
      </c>
      <c r="W1936" s="7">
        <v>1000000</v>
      </c>
      <c r="X1936" s="6">
        <v>1998</v>
      </c>
      <c r="Y1936" s="6">
        <v>472</v>
      </c>
      <c r="Z1936" s="6">
        <v>6.7</v>
      </c>
      <c r="AA1936" s="6">
        <v>1.85</v>
      </c>
      <c r="AB1936" s="6">
        <v>392</v>
      </c>
      <c r="AC1936" s="7">
        <f>Table13[[#This Row],[gross]]-Table13[[#This Row],[budget]]</f>
        <v>2386698</v>
      </c>
    </row>
    <row r="1937" spans="1:29" ht="12.75">
      <c r="A1937" s="6" t="s">
        <v>28</v>
      </c>
      <c r="B1937" s="6" t="s">
        <v>10161</v>
      </c>
      <c r="C1937" s="6">
        <v>80</v>
      </c>
      <c r="D1937" s="6">
        <v>132</v>
      </c>
      <c r="E1937" s="6">
        <v>41</v>
      </c>
      <c r="F1937" s="6">
        <v>1000</v>
      </c>
      <c r="G1937" s="6" t="s">
        <v>257</v>
      </c>
      <c r="H1937" s="6">
        <v>16000</v>
      </c>
      <c r="I1937" s="7">
        <v>1309849</v>
      </c>
      <c r="J1937" s="6" t="s">
        <v>214</v>
      </c>
      <c r="K1937" s="6" t="s">
        <v>380</v>
      </c>
      <c r="L1937" s="6" t="s">
        <v>15252</v>
      </c>
      <c r="M1937" s="6">
        <v>9395</v>
      </c>
      <c r="N1937" s="6">
        <v>29177</v>
      </c>
      <c r="O1937" s="6" t="s">
        <v>393</v>
      </c>
      <c r="P1937" s="6">
        <v>1</v>
      </c>
      <c r="Q1937" s="6" t="s">
        <v>15253</v>
      </c>
      <c r="R1937" s="6" t="s">
        <v>15254</v>
      </c>
      <c r="S1937" s="6">
        <v>103</v>
      </c>
      <c r="T1937" s="6" t="s">
        <v>37</v>
      </c>
      <c r="U1937" s="6" t="s">
        <v>56</v>
      </c>
      <c r="V1937" s="6" t="s">
        <v>95</v>
      </c>
      <c r="W1937" s="7">
        <v>10000000</v>
      </c>
      <c r="X1937" s="6">
        <v>2002</v>
      </c>
      <c r="Y1937" s="6">
        <v>11000</v>
      </c>
      <c r="Z1937" s="6">
        <v>7.2</v>
      </c>
      <c r="AA1937" s="6">
        <v>2.35</v>
      </c>
      <c r="AB1937" s="6">
        <v>0</v>
      </c>
      <c r="AC1937" s="7">
        <f>Table13[[#This Row],[gross]]-Table13[[#This Row],[budget]]</f>
        <v>-8690151</v>
      </c>
    </row>
    <row r="1938" spans="1:29" ht="12.75">
      <c r="A1938" s="6" t="s">
        <v>28</v>
      </c>
      <c r="B1938" s="6" t="s">
        <v>14895</v>
      </c>
      <c r="C1938" s="6">
        <v>166</v>
      </c>
      <c r="D1938" s="6">
        <v>90</v>
      </c>
      <c r="E1938" s="6">
        <v>6</v>
      </c>
      <c r="F1938" s="6">
        <v>617</v>
      </c>
      <c r="G1938" s="6" t="s">
        <v>3215</v>
      </c>
      <c r="H1938" s="6">
        <v>904</v>
      </c>
      <c r="I1938" s="7">
        <v>31487293</v>
      </c>
      <c r="J1938" s="6" t="s">
        <v>5788</v>
      </c>
      <c r="K1938" s="6" t="s">
        <v>9682</v>
      </c>
      <c r="L1938" s="6" t="s">
        <v>14896</v>
      </c>
      <c r="M1938" s="6">
        <v>74887</v>
      </c>
      <c r="N1938" s="6">
        <v>2807</v>
      </c>
      <c r="O1938" s="6" t="s">
        <v>6860</v>
      </c>
      <c r="P1938" s="6">
        <v>2</v>
      </c>
      <c r="Q1938" s="6" t="s">
        <v>14897</v>
      </c>
      <c r="R1938" s="6" t="s">
        <v>14898</v>
      </c>
      <c r="S1938" s="6">
        <v>129</v>
      </c>
      <c r="T1938" s="6" t="s">
        <v>37</v>
      </c>
      <c r="U1938" s="6" t="s">
        <v>38</v>
      </c>
      <c r="V1938" s="6" t="s">
        <v>39</v>
      </c>
      <c r="W1938" s="7">
        <v>9000000</v>
      </c>
      <c r="X1938" s="6">
        <v>2008</v>
      </c>
      <c r="Y1938" s="6">
        <v>715</v>
      </c>
      <c r="Z1938" s="6">
        <v>6.7</v>
      </c>
      <c r="AA1938" s="6">
        <v>1.85</v>
      </c>
      <c r="AB1938" s="6">
        <v>0</v>
      </c>
      <c r="AC1938" s="7">
        <f>Table13[[#This Row],[gross]]-Table13[[#This Row],[budget]]</f>
        <v>22487293</v>
      </c>
    </row>
    <row r="1939" spans="1:29" ht="12.75">
      <c r="A1939" s="6" t="s">
        <v>28</v>
      </c>
      <c r="B1939" s="6" t="s">
        <v>809</v>
      </c>
      <c r="C1939" s="6">
        <v>179</v>
      </c>
      <c r="D1939" s="6">
        <v>108</v>
      </c>
      <c r="E1939" s="6">
        <v>189</v>
      </c>
      <c r="F1939" s="6">
        <v>1000</v>
      </c>
      <c r="G1939" s="6" t="s">
        <v>810</v>
      </c>
      <c r="H1939" s="6">
        <v>49000</v>
      </c>
      <c r="I1939" s="7">
        <v>250863268</v>
      </c>
      <c r="J1939" s="6" t="s">
        <v>1507</v>
      </c>
      <c r="K1939" s="6" t="s">
        <v>811</v>
      </c>
      <c r="L1939" s="6" t="s">
        <v>1508</v>
      </c>
      <c r="M1939" s="6">
        <v>234480</v>
      </c>
      <c r="N1939" s="6">
        <v>55486</v>
      </c>
      <c r="O1939" s="6" t="s">
        <v>813</v>
      </c>
      <c r="P1939" s="6">
        <v>2</v>
      </c>
      <c r="Q1939" s="6" t="s">
        <v>1509</v>
      </c>
      <c r="R1939" s="6" t="s">
        <v>1510</v>
      </c>
      <c r="S1939" s="6">
        <v>444</v>
      </c>
      <c r="T1939" s="6" t="s">
        <v>37</v>
      </c>
      <c r="U1939" s="6" t="s">
        <v>38</v>
      </c>
      <c r="V1939" s="6" t="s">
        <v>95</v>
      </c>
      <c r="W1939" s="7">
        <v>110000000</v>
      </c>
      <c r="X1939" s="6">
        <v>2006</v>
      </c>
      <c r="Y1939" s="6">
        <v>3000</v>
      </c>
      <c r="Z1939" s="6">
        <v>6.4</v>
      </c>
      <c r="AA1939" s="6">
        <v>1.85</v>
      </c>
      <c r="AB1939" s="6">
        <v>3000</v>
      </c>
      <c r="AC1939" s="7">
        <f>Table13[[#This Row],[gross]]-Table13[[#This Row],[budget]]</f>
        <v>140863268</v>
      </c>
    </row>
    <row r="1940" spans="1:29" ht="12.75">
      <c r="A1940" s="6" t="s">
        <v>28</v>
      </c>
      <c r="B1940" s="6" t="s">
        <v>809</v>
      </c>
      <c r="C1940" s="6">
        <v>185</v>
      </c>
      <c r="D1940" s="6">
        <v>105</v>
      </c>
      <c r="E1940" s="6">
        <v>189</v>
      </c>
      <c r="F1940" s="6">
        <v>1000</v>
      </c>
      <c r="G1940" s="6" t="s">
        <v>810</v>
      </c>
      <c r="H1940" s="6">
        <v>49000</v>
      </c>
      <c r="I1940" s="7">
        <v>177243721</v>
      </c>
      <c r="J1940" s="6" t="s">
        <v>787</v>
      </c>
      <c r="K1940" s="6" t="s">
        <v>811</v>
      </c>
      <c r="L1940" s="6" t="s">
        <v>812</v>
      </c>
      <c r="M1940" s="6">
        <v>130272</v>
      </c>
      <c r="N1940" s="6">
        <v>54039</v>
      </c>
      <c r="O1940" s="6" t="s">
        <v>813</v>
      </c>
      <c r="P1940" s="6">
        <v>2</v>
      </c>
      <c r="Q1940" s="6" t="s">
        <v>814</v>
      </c>
      <c r="R1940" s="6" t="s">
        <v>815</v>
      </c>
      <c r="S1940" s="6">
        <v>209</v>
      </c>
      <c r="T1940" s="6" t="s">
        <v>37</v>
      </c>
      <c r="U1940" s="6" t="s">
        <v>38</v>
      </c>
      <c r="V1940" s="6" t="s">
        <v>95</v>
      </c>
      <c r="W1940" s="7">
        <v>150000000</v>
      </c>
      <c r="X1940" s="6">
        <v>2009</v>
      </c>
      <c r="Y1940" s="6">
        <v>3000</v>
      </c>
      <c r="Z1940" s="6">
        <v>5.9</v>
      </c>
      <c r="AA1940" s="6">
        <v>2.35</v>
      </c>
      <c r="AB1940" s="6">
        <v>2000</v>
      </c>
      <c r="AC1940" s="7">
        <f>Table13[[#This Row],[gross]]-Table13[[#This Row],[budget]]</f>
        <v>27243721</v>
      </c>
    </row>
    <row r="1941" spans="1:29" ht="12.75">
      <c r="A1941" s="6" t="s">
        <v>28</v>
      </c>
      <c r="B1941" s="6" t="s">
        <v>809</v>
      </c>
      <c r="C1941" s="6">
        <v>154</v>
      </c>
      <c r="D1941" s="6">
        <v>98</v>
      </c>
      <c r="E1941" s="6">
        <v>189</v>
      </c>
      <c r="F1941" s="6">
        <v>1000</v>
      </c>
      <c r="G1941" s="6" t="s">
        <v>810</v>
      </c>
      <c r="H1941" s="6">
        <v>49000</v>
      </c>
      <c r="I1941" s="7">
        <v>113733726</v>
      </c>
      <c r="J1941" s="6" t="s">
        <v>787</v>
      </c>
      <c r="K1941" s="6" t="s">
        <v>811</v>
      </c>
      <c r="L1941" s="6" t="s">
        <v>1243</v>
      </c>
      <c r="M1941" s="6">
        <v>67223</v>
      </c>
      <c r="N1941" s="6">
        <v>53587</v>
      </c>
      <c r="O1941" s="6" t="s">
        <v>813</v>
      </c>
      <c r="P1941" s="6">
        <v>7</v>
      </c>
      <c r="Q1941" s="6" t="s">
        <v>1244</v>
      </c>
      <c r="R1941" s="6" t="s">
        <v>1245</v>
      </c>
      <c r="S1941" s="6">
        <v>126</v>
      </c>
      <c r="T1941" s="6" t="s">
        <v>37</v>
      </c>
      <c r="U1941" s="6" t="s">
        <v>38</v>
      </c>
      <c r="V1941" s="6" t="s">
        <v>95</v>
      </c>
      <c r="W1941" s="7">
        <v>127000000</v>
      </c>
      <c r="X1941" s="6">
        <v>2014</v>
      </c>
      <c r="Y1941" s="6">
        <v>3000</v>
      </c>
      <c r="Z1941" s="6">
        <v>6.2</v>
      </c>
      <c r="AA1941" s="6">
        <v>1.85</v>
      </c>
      <c r="AB1941" s="6">
        <v>11000</v>
      </c>
      <c r="AC1941" s="7">
        <f>Table13[[#This Row],[gross]]-Table13[[#This Row],[budget]]</f>
        <v>-13266274</v>
      </c>
    </row>
    <row r="1942" spans="1:29" ht="12.75">
      <c r="A1942" s="6" t="s">
        <v>28</v>
      </c>
      <c r="B1942" s="6" t="s">
        <v>2156</v>
      </c>
      <c r="C1942" s="6">
        <v>232</v>
      </c>
      <c r="D1942" s="6">
        <v>104</v>
      </c>
      <c r="E1942" s="6">
        <v>335</v>
      </c>
      <c r="F1942" s="6">
        <v>16</v>
      </c>
      <c r="G1942" s="6" t="s">
        <v>18410</v>
      </c>
      <c r="H1942" s="6">
        <v>114</v>
      </c>
      <c r="I1942" s="7">
        <v>1487477</v>
      </c>
      <c r="J1942" s="6" t="s">
        <v>18411</v>
      </c>
      <c r="K1942" s="6" t="s">
        <v>8749</v>
      </c>
      <c r="L1942" s="6" t="s">
        <v>18412</v>
      </c>
      <c r="M1942" s="6">
        <v>47097</v>
      </c>
      <c r="N1942" s="6">
        <v>206</v>
      </c>
      <c r="O1942" s="6" t="s">
        <v>18413</v>
      </c>
      <c r="P1942" s="6">
        <v>0</v>
      </c>
      <c r="Q1942" s="6" t="s">
        <v>18414</v>
      </c>
      <c r="R1942" s="6" t="s">
        <v>18415</v>
      </c>
      <c r="S1942" s="6">
        <v>310</v>
      </c>
      <c r="T1942" s="6" t="s">
        <v>5641</v>
      </c>
      <c r="U1942" s="6" t="s">
        <v>7170</v>
      </c>
      <c r="V1942" s="6" t="s">
        <v>585</v>
      </c>
      <c r="W1942" s="7">
        <v>4200000</v>
      </c>
      <c r="X1942" s="6">
        <v>2004</v>
      </c>
      <c r="Y1942" s="6">
        <v>28</v>
      </c>
      <c r="Z1942" s="6">
        <v>6.5</v>
      </c>
      <c r="AA1942" s="6">
        <v>1.85</v>
      </c>
      <c r="AB1942" s="6">
        <v>0</v>
      </c>
      <c r="AC1942" s="7">
        <f>Table13[[#This Row],[gross]]-Table13[[#This Row],[budget]]</f>
        <v>-2712523</v>
      </c>
    </row>
    <row r="1943" spans="1:29" ht="12.75">
      <c r="A1943" s="6" t="s">
        <v>28</v>
      </c>
      <c r="B1943" s="6" t="s">
        <v>15960</v>
      </c>
      <c r="C1943" s="6">
        <v>534</v>
      </c>
      <c r="D1943" s="6">
        <v>117</v>
      </c>
      <c r="E1943" s="6">
        <v>66</v>
      </c>
      <c r="F1943" s="6">
        <v>85</v>
      </c>
      <c r="G1943" s="6" t="s">
        <v>10359</v>
      </c>
      <c r="H1943" s="6">
        <v>15000</v>
      </c>
      <c r="I1943" s="7">
        <v>32279955</v>
      </c>
      <c r="J1943" s="6" t="s">
        <v>2125</v>
      </c>
      <c r="K1943" s="6" t="s">
        <v>373</v>
      </c>
      <c r="L1943" s="6" t="s">
        <v>15961</v>
      </c>
      <c r="M1943" s="6">
        <v>293304</v>
      </c>
      <c r="N1943" s="6">
        <v>15554</v>
      </c>
      <c r="O1943" s="6" t="s">
        <v>15962</v>
      </c>
      <c r="P1943" s="6">
        <v>1</v>
      </c>
      <c r="Q1943" s="6" t="s">
        <v>15963</v>
      </c>
      <c r="R1943" s="6" t="s">
        <v>15964</v>
      </c>
      <c r="S1943" s="6">
        <v>552</v>
      </c>
      <c r="T1943" s="6" t="s">
        <v>37</v>
      </c>
      <c r="U1943" s="6" t="s">
        <v>38</v>
      </c>
      <c r="V1943" s="6" t="s">
        <v>585</v>
      </c>
      <c r="W1943" s="7">
        <v>8500000</v>
      </c>
      <c r="X1943" s="6">
        <v>2014</v>
      </c>
      <c r="Y1943" s="6">
        <v>241</v>
      </c>
      <c r="Z1943" s="6">
        <v>7.9</v>
      </c>
      <c r="AA1943" s="6">
        <v>2.35</v>
      </c>
      <c r="AB1943" s="6">
        <v>65000</v>
      </c>
      <c r="AC1943" s="7">
        <f>Table13[[#This Row],[gross]]-Table13[[#This Row],[budget]]</f>
        <v>23779955</v>
      </c>
    </row>
    <row r="1944" spans="1:29" ht="12.75">
      <c r="A1944" s="6" t="s">
        <v>28</v>
      </c>
      <c r="B1944" s="6" t="s">
        <v>7117</v>
      </c>
      <c r="C1944" s="6">
        <v>139</v>
      </c>
      <c r="D1944" s="6">
        <v>96</v>
      </c>
      <c r="E1944" s="6">
        <v>3</v>
      </c>
      <c r="F1944" s="6">
        <v>35</v>
      </c>
      <c r="G1944" s="6" t="s">
        <v>7118</v>
      </c>
      <c r="H1944" s="6">
        <v>18000</v>
      </c>
      <c r="I1944" s="7">
        <v>48006503</v>
      </c>
      <c r="J1944" s="6" t="s">
        <v>787</v>
      </c>
      <c r="K1944" s="6" t="s">
        <v>641</v>
      </c>
      <c r="L1944" s="6" t="s">
        <v>7119</v>
      </c>
      <c r="M1944" s="6">
        <v>28109</v>
      </c>
      <c r="N1944" s="6">
        <v>18178</v>
      </c>
      <c r="O1944" s="6" t="s">
        <v>7120</v>
      </c>
      <c r="P1944" s="6">
        <v>3</v>
      </c>
      <c r="Q1944" s="6" t="s">
        <v>7121</v>
      </c>
      <c r="R1944" s="6" t="s">
        <v>7122</v>
      </c>
      <c r="S1944" s="6">
        <v>110</v>
      </c>
      <c r="T1944" s="6" t="s">
        <v>37</v>
      </c>
      <c r="U1944" s="6" t="s">
        <v>38</v>
      </c>
      <c r="V1944" s="6" t="s">
        <v>95</v>
      </c>
      <c r="W1944" s="7">
        <v>37000000</v>
      </c>
      <c r="X1944" s="6">
        <v>2008</v>
      </c>
      <c r="Y1944" s="6">
        <v>82</v>
      </c>
      <c r="Z1944" s="6">
        <v>6</v>
      </c>
      <c r="AA1944" s="6">
        <v>2.35</v>
      </c>
      <c r="AB1944" s="6">
        <v>0</v>
      </c>
      <c r="AC1944" s="7">
        <f>Table13[[#This Row],[gross]]-Table13[[#This Row],[budget]]</f>
        <v>11006503</v>
      </c>
    </row>
    <row r="1945" spans="1:29" ht="12.75">
      <c r="A1945" s="6" t="s">
        <v>28</v>
      </c>
      <c r="B1945" s="6" t="s">
        <v>20938</v>
      </c>
      <c r="C1945" s="6">
        <v>94</v>
      </c>
      <c r="D1945" s="6">
        <v>114</v>
      </c>
      <c r="E1945" s="6">
        <v>44</v>
      </c>
      <c r="F1945" s="6">
        <v>7</v>
      </c>
      <c r="G1945" s="6" t="s">
        <v>20939</v>
      </c>
      <c r="H1945" s="6">
        <v>827</v>
      </c>
      <c r="I1945" s="7">
        <v>1221261</v>
      </c>
      <c r="J1945" s="6" t="s">
        <v>2125</v>
      </c>
      <c r="K1945" s="6" t="s">
        <v>18937</v>
      </c>
      <c r="L1945" s="6" t="s">
        <v>20940</v>
      </c>
      <c r="M1945" s="6">
        <v>38215</v>
      </c>
      <c r="N1945" s="6">
        <v>856</v>
      </c>
      <c r="O1945" s="6" t="s">
        <v>20941</v>
      </c>
      <c r="P1945" s="6">
        <v>0</v>
      </c>
      <c r="Q1945" s="6" t="s">
        <v>20942</v>
      </c>
      <c r="R1945" s="6" t="s">
        <v>20943</v>
      </c>
      <c r="S1945" s="6">
        <v>125</v>
      </c>
      <c r="T1945" s="6" t="s">
        <v>2778</v>
      </c>
      <c r="U1945" s="6" t="s">
        <v>18942</v>
      </c>
      <c r="V1945" s="6" t="s">
        <v>585</v>
      </c>
      <c r="W1945" s="7">
        <v>1500000</v>
      </c>
      <c r="X1945" s="6">
        <v>2000</v>
      </c>
      <c r="Y1945" s="6">
        <v>22</v>
      </c>
      <c r="Z1945" s="6">
        <v>7.9</v>
      </c>
      <c r="AA1945" s="6">
        <v>1.85</v>
      </c>
      <c r="AB1945" s="6">
        <v>0</v>
      </c>
      <c r="AC1945" s="7">
        <f>Table13[[#This Row],[gross]]-Table13[[#This Row],[budget]]</f>
        <v>-278739</v>
      </c>
    </row>
    <row r="1946" spans="1:29" ht="12.75">
      <c r="A1946" s="6" t="s">
        <v>747</v>
      </c>
      <c r="B1946" s="6" t="s">
        <v>157</v>
      </c>
      <c r="C1946" s="6">
        <v>205</v>
      </c>
      <c r="D1946" s="6">
        <v>118</v>
      </c>
      <c r="E1946" s="6">
        <v>252</v>
      </c>
      <c r="F1946" s="6">
        <v>30</v>
      </c>
      <c r="G1946" s="6" t="s">
        <v>2849</v>
      </c>
      <c r="H1946" s="6">
        <v>529</v>
      </c>
      <c r="I1946" s="7">
        <v>19673424</v>
      </c>
      <c r="J1946" s="6" t="s">
        <v>2850</v>
      </c>
      <c r="K1946" s="6" t="s">
        <v>2851</v>
      </c>
      <c r="L1946" s="6" t="s">
        <v>2852</v>
      </c>
      <c r="M1946" s="6">
        <v>37446</v>
      </c>
      <c r="N1946" s="6">
        <v>619</v>
      </c>
      <c r="O1946" s="6" t="s">
        <v>2853</v>
      </c>
      <c r="P1946" s="6">
        <v>4</v>
      </c>
      <c r="Q1946" s="6" t="s">
        <v>2854</v>
      </c>
      <c r="R1946" s="6" t="s">
        <v>2855</v>
      </c>
      <c r="S1946" s="6">
        <v>232</v>
      </c>
      <c r="T1946" s="6" t="s">
        <v>37</v>
      </c>
      <c r="U1946" s="6" t="s">
        <v>38</v>
      </c>
      <c r="V1946" s="6" t="s">
        <v>39</v>
      </c>
      <c r="W1946" s="7">
        <v>80000000</v>
      </c>
      <c r="X1946" s="6">
        <v>2009</v>
      </c>
      <c r="Y1946" s="6">
        <v>48</v>
      </c>
      <c r="Z1946" s="6">
        <v>5.8</v>
      </c>
      <c r="AA1946" s="6">
        <v>2.35</v>
      </c>
      <c r="AB1946" s="6">
        <v>0</v>
      </c>
      <c r="AC1946" s="7">
        <f>Table13[[#This Row],[gross]]-Table13[[#This Row],[budget]]</f>
        <v>-60326576</v>
      </c>
    </row>
    <row r="1947" spans="1:29" ht="12.75">
      <c r="A1947" s="6" t="s">
        <v>28</v>
      </c>
      <c r="B1947" s="6" t="s">
        <v>5139</v>
      </c>
      <c r="C1947" s="6">
        <v>235</v>
      </c>
      <c r="D1947" s="6">
        <v>99</v>
      </c>
      <c r="E1947" s="6">
        <v>160</v>
      </c>
      <c r="F1947" s="6">
        <v>72</v>
      </c>
      <c r="G1947" s="6" t="s">
        <v>5298</v>
      </c>
      <c r="H1947" s="6">
        <v>330</v>
      </c>
      <c r="I1947" s="7">
        <v>38105077</v>
      </c>
      <c r="J1947" s="6" t="s">
        <v>334</v>
      </c>
      <c r="K1947" s="6" t="s">
        <v>5299</v>
      </c>
      <c r="L1947" s="6" t="s">
        <v>5300</v>
      </c>
      <c r="M1947" s="6">
        <v>58349</v>
      </c>
      <c r="N1947" s="6">
        <v>701</v>
      </c>
      <c r="O1947" s="6" t="s">
        <v>5301</v>
      </c>
      <c r="P1947" s="6">
        <v>0</v>
      </c>
      <c r="Q1947" s="6" t="s">
        <v>5302</v>
      </c>
      <c r="R1947" s="6" t="s">
        <v>5303</v>
      </c>
      <c r="S1947" s="6">
        <v>194</v>
      </c>
      <c r="T1947" s="6" t="s">
        <v>37</v>
      </c>
      <c r="U1947" s="6" t="s">
        <v>38</v>
      </c>
      <c r="V1947" s="6" t="s">
        <v>585</v>
      </c>
      <c r="W1947" s="7">
        <v>40000000</v>
      </c>
      <c r="X1947" s="6">
        <v>2009</v>
      </c>
      <c r="Y1947" s="6">
        <v>119</v>
      </c>
      <c r="Z1947" s="6">
        <v>6.4</v>
      </c>
      <c r="AA1947" s="6">
        <v>2.35</v>
      </c>
      <c r="AB1947" s="6">
        <v>0</v>
      </c>
      <c r="AC1947" s="7">
        <f>Table13[[#This Row],[gross]]-Table13[[#This Row],[budget]]</f>
        <v>-1894923</v>
      </c>
    </row>
    <row r="1948" spans="1:29" ht="12.75">
      <c r="A1948" s="6" t="s">
        <v>747</v>
      </c>
      <c r="B1948" s="6" t="s">
        <v>760</v>
      </c>
      <c r="C1948" s="6">
        <v>83</v>
      </c>
      <c r="D1948" s="6">
        <v>212</v>
      </c>
      <c r="E1948" s="6">
        <v>0</v>
      </c>
      <c r="F1948" s="6">
        <v>805</v>
      </c>
      <c r="G1948" s="6" t="s">
        <v>2398</v>
      </c>
      <c r="H1948" s="6">
        <v>12000</v>
      </c>
      <c r="I1948" s="7">
        <v>13560960</v>
      </c>
      <c r="J1948" s="6" t="s">
        <v>5940</v>
      </c>
      <c r="K1948" s="6" t="s">
        <v>762</v>
      </c>
      <c r="L1948" s="6" t="s">
        <v>5941</v>
      </c>
      <c r="M1948" s="6">
        <v>23996</v>
      </c>
      <c r="N1948" s="6">
        <v>21130</v>
      </c>
      <c r="O1948" s="6" t="s">
        <v>2318</v>
      </c>
      <c r="P1948" s="6">
        <v>0</v>
      </c>
      <c r="Q1948" s="6" t="s">
        <v>5942</v>
      </c>
      <c r="R1948" s="6" t="s">
        <v>5943</v>
      </c>
      <c r="S1948" s="6">
        <v>161</v>
      </c>
      <c r="T1948" s="6" t="s">
        <v>37</v>
      </c>
      <c r="U1948" s="6" t="s">
        <v>38</v>
      </c>
      <c r="V1948" s="6" t="s">
        <v>585</v>
      </c>
      <c r="W1948" s="7">
        <v>50000000</v>
      </c>
      <c r="X1948" s="6">
        <v>1995</v>
      </c>
      <c r="Y1948" s="6">
        <v>5000</v>
      </c>
      <c r="Z1948" s="6">
        <v>7.1</v>
      </c>
      <c r="AA1948" s="6">
        <v>2.35</v>
      </c>
      <c r="AB1948" s="6">
        <v>915</v>
      </c>
      <c r="AC1948" s="7">
        <f>Table13[[#This Row],[gross]]-Table13[[#This Row],[budget]]</f>
        <v>-36439040</v>
      </c>
    </row>
    <row r="1949" spans="1:29" ht="12.75">
      <c r="A1949" s="6" t="s">
        <v>28</v>
      </c>
      <c r="B1949" s="6" t="s">
        <v>7113</v>
      </c>
      <c r="C1949" s="6">
        <v>488</v>
      </c>
      <c r="D1949" s="6">
        <v>122</v>
      </c>
      <c r="E1949" s="6">
        <v>1000</v>
      </c>
      <c r="F1949" s="6">
        <v>883</v>
      </c>
      <c r="G1949" s="6" t="s">
        <v>1147</v>
      </c>
      <c r="H1949" s="6">
        <v>2000</v>
      </c>
      <c r="I1949" s="7">
        <v>74273505</v>
      </c>
      <c r="J1949" s="6" t="s">
        <v>2125</v>
      </c>
      <c r="K1949" s="6" t="s">
        <v>403</v>
      </c>
      <c r="L1949" s="6" t="s">
        <v>9454</v>
      </c>
      <c r="M1949" s="6">
        <v>612060</v>
      </c>
      <c r="N1949" s="6">
        <v>4738</v>
      </c>
      <c r="O1949" s="6" t="s">
        <v>4545</v>
      </c>
      <c r="P1949" s="6">
        <v>0</v>
      </c>
      <c r="Q1949" s="6" t="s">
        <v>9455</v>
      </c>
      <c r="R1949" s="6" t="s">
        <v>9456</v>
      </c>
      <c r="S1949" s="6">
        <v>1518</v>
      </c>
      <c r="T1949" s="6" t="s">
        <v>37</v>
      </c>
      <c r="U1949" s="6" t="s">
        <v>38</v>
      </c>
      <c r="V1949" s="6" t="s">
        <v>585</v>
      </c>
      <c r="W1949" s="7">
        <v>25000000</v>
      </c>
      <c r="X1949" s="6">
        <v>2007</v>
      </c>
      <c r="Y1949" s="6">
        <v>939</v>
      </c>
      <c r="Z1949" s="6">
        <v>8.1</v>
      </c>
      <c r="AA1949" s="6">
        <v>2.35</v>
      </c>
      <c r="AB1949" s="6">
        <v>21000</v>
      </c>
      <c r="AC1949" s="7">
        <f>Table13[[#This Row],[gross]]-Table13[[#This Row],[budget]]</f>
        <v>49273505</v>
      </c>
    </row>
    <row r="1950" spans="1:29" ht="12.75">
      <c r="A1950" s="6" t="s">
        <v>28</v>
      </c>
      <c r="B1950" s="6" t="s">
        <v>19022</v>
      </c>
      <c r="C1950" s="6">
        <v>79</v>
      </c>
      <c r="D1950" s="6">
        <v>102</v>
      </c>
      <c r="E1950" s="6">
        <v>117</v>
      </c>
      <c r="F1950" s="6">
        <v>17</v>
      </c>
      <c r="G1950" s="6" t="s">
        <v>20310</v>
      </c>
      <c r="H1950" s="6">
        <v>393</v>
      </c>
      <c r="I1950" s="7">
        <v>1430185</v>
      </c>
      <c r="J1950" s="6" t="s">
        <v>20311</v>
      </c>
      <c r="K1950" s="6" t="s">
        <v>1927</v>
      </c>
      <c r="L1950" s="6" t="s">
        <v>20312</v>
      </c>
      <c r="M1950" s="6">
        <v>7314</v>
      </c>
      <c r="N1950" s="6">
        <v>446</v>
      </c>
      <c r="O1950" s="6" t="s">
        <v>20313</v>
      </c>
      <c r="P1950" s="6">
        <v>0</v>
      </c>
      <c r="Q1950" s="6" t="s">
        <v>20314</v>
      </c>
      <c r="R1950" s="6" t="s">
        <v>20315</v>
      </c>
      <c r="S1950" s="6">
        <v>55</v>
      </c>
      <c r="T1950" s="6" t="s">
        <v>37</v>
      </c>
      <c r="U1950" s="6" t="s">
        <v>38</v>
      </c>
      <c r="W1950" s="7">
        <v>2000000</v>
      </c>
      <c r="X1950" s="6">
        <v>2007</v>
      </c>
      <c r="Y1950" s="6">
        <v>21</v>
      </c>
      <c r="Z1950" s="6">
        <v>8.3000000000000007</v>
      </c>
      <c r="AA1950" s="6">
        <v>1.85</v>
      </c>
      <c r="AB1950" s="6">
        <v>0</v>
      </c>
      <c r="AC1950" s="7">
        <f>Table13[[#This Row],[gross]]-Table13[[#This Row],[budget]]</f>
        <v>-569815</v>
      </c>
    </row>
    <row r="1951" spans="1:29" ht="12.75">
      <c r="A1951" s="6" t="s">
        <v>28</v>
      </c>
      <c r="B1951" s="6" t="s">
        <v>14108</v>
      </c>
      <c r="C1951" s="6">
        <v>203</v>
      </c>
      <c r="D1951" s="6">
        <v>103</v>
      </c>
      <c r="E1951" s="6">
        <v>66</v>
      </c>
      <c r="F1951" s="6">
        <v>13</v>
      </c>
      <c r="G1951" s="6" t="s">
        <v>17765</v>
      </c>
      <c r="H1951" s="6">
        <v>155</v>
      </c>
      <c r="I1951" s="7">
        <v>27285953</v>
      </c>
      <c r="J1951" s="6" t="s">
        <v>59</v>
      </c>
      <c r="K1951" s="6" t="s">
        <v>17766</v>
      </c>
      <c r="L1951" s="6" t="s">
        <v>17767</v>
      </c>
      <c r="M1951" s="6">
        <v>48675</v>
      </c>
      <c r="N1951" s="6">
        <v>259</v>
      </c>
      <c r="O1951" s="6" t="s">
        <v>17768</v>
      </c>
      <c r="P1951" s="6">
        <v>0</v>
      </c>
      <c r="Q1951" s="6" t="s">
        <v>17769</v>
      </c>
      <c r="R1951" s="6" t="s">
        <v>17770</v>
      </c>
      <c r="S1951" s="6">
        <v>214</v>
      </c>
      <c r="T1951" s="6" t="s">
        <v>37</v>
      </c>
      <c r="U1951" s="6" t="s">
        <v>38</v>
      </c>
      <c r="V1951" s="6" t="s">
        <v>585</v>
      </c>
      <c r="W1951" s="7">
        <v>5000000</v>
      </c>
      <c r="X1951" s="6">
        <v>2015</v>
      </c>
      <c r="Y1951" s="6">
        <v>78</v>
      </c>
      <c r="Z1951" s="6">
        <v>6.8</v>
      </c>
      <c r="AA1951" s="6">
        <v>1.85</v>
      </c>
      <c r="AB1951" s="6">
        <v>16000</v>
      </c>
      <c r="AC1951" s="7">
        <f>Table13[[#This Row],[gross]]-Table13[[#This Row],[budget]]</f>
        <v>22285953</v>
      </c>
    </row>
    <row r="1952" spans="1:29" ht="12.75">
      <c r="A1952" s="6" t="s">
        <v>28</v>
      </c>
      <c r="B1952" s="6" t="s">
        <v>13736</v>
      </c>
      <c r="C1952" s="6">
        <v>58</v>
      </c>
      <c r="D1952" s="6">
        <v>84</v>
      </c>
      <c r="E1952" s="6">
        <v>12</v>
      </c>
      <c r="F1952" s="6">
        <v>334</v>
      </c>
      <c r="G1952" s="6" t="s">
        <v>13737</v>
      </c>
      <c r="H1952" s="6">
        <v>1000</v>
      </c>
      <c r="I1952" s="7">
        <v>52543632</v>
      </c>
      <c r="J1952" s="6" t="s">
        <v>1528</v>
      </c>
      <c r="K1952" s="6" t="s">
        <v>2716</v>
      </c>
      <c r="L1952" s="6" t="s">
        <v>13738</v>
      </c>
      <c r="M1952" s="6">
        <v>12676</v>
      </c>
      <c r="N1952" s="6">
        <v>2297</v>
      </c>
      <c r="O1952" s="6" t="s">
        <v>13739</v>
      </c>
      <c r="P1952" s="6">
        <v>2</v>
      </c>
      <c r="Q1952" s="6" t="s">
        <v>13740</v>
      </c>
      <c r="R1952" s="6" t="s">
        <v>13741</v>
      </c>
      <c r="S1952" s="6">
        <v>84</v>
      </c>
      <c r="T1952" s="6" t="s">
        <v>37</v>
      </c>
      <c r="U1952" s="6" t="s">
        <v>38</v>
      </c>
      <c r="V1952" s="6" t="s">
        <v>39</v>
      </c>
      <c r="W1952" s="7">
        <v>13200000</v>
      </c>
      <c r="X1952" s="6">
        <v>2014</v>
      </c>
      <c r="Y1952" s="6">
        <v>345</v>
      </c>
      <c r="Z1952" s="6">
        <v>5.6</v>
      </c>
      <c r="AA1952" s="6">
        <v>2.35</v>
      </c>
      <c r="AB1952" s="6">
        <v>0</v>
      </c>
      <c r="AC1952" s="7">
        <f>Table13[[#This Row],[gross]]-Table13[[#This Row],[budget]]</f>
        <v>39343632</v>
      </c>
    </row>
    <row r="1953" spans="1:29" ht="12.75">
      <c r="A1953" s="6" t="s">
        <v>28</v>
      </c>
      <c r="B1953" s="6" t="s">
        <v>7204</v>
      </c>
      <c r="C1953" s="6">
        <v>171</v>
      </c>
      <c r="D1953" s="6">
        <v>104</v>
      </c>
      <c r="E1953" s="6">
        <v>96</v>
      </c>
      <c r="F1953" s="6">
        <v>559</v>
      </c>
      <c r="G1953" s="6" t="s">
        <v>8932</v>
      </c>
      <c r="H1953" s="6">
        <v>943</v>
      </c>
      <c r="I1953" s="7">
        <v>43097652</v>
      </c>
      <c r="J1953" s="6" t="s">
        <v>1415</v>
      </c>
      <c r="K1953" s="6" t="s">
        <v>847</v>
      </c>
      <c r="L1953" s="6" t="s">
        <v>8933</v>
      </c>
      <c r="M1953" s="6">
        <v>59068</v>
      </c>
      <c r="N1953" s="6">
        <v>3497</v>
      </c>
      <c r="O1953" s="6" t="s">
        <v>3355</v>
      </c>
      <c r="P1953" s="6">
        <v>2</v>
      </c>
      <c r="Q1953" s="6" t="s">
        <v>8934</v>
      </c>
      <c r="R1953" s="6" t="s">
        <v>8935</v>
      </c>
      <c r="S1953" s="6">
        <v>128</v>
      </c>
      <c r="T1953" s="6" t="s">
        <v>37</v>
      </c>
      <c r="U1953" s="6" t="s">
        <v>38</v>
      </c>
      <c r="V1953" s="6" t="s">
        <v>95</v>
      </c>
      <c r="W1953" s="7">
        <v>28000000</v>
      </c>
      <c r="X1953" s="6">
        <v>2007</v>
      </c>
      <c r="Y1953" s="6">
        <v>763</v>
      </c>
      <c r="Z1953" s="6">
        <v>6.3</v>
      </c>
      <c r="AA1953" s="6">
        <v>2.35</v>
      </c>
      <c r="AB1953" s="6">
        <v>0</v>
      </c>
      <c r="AC1953" s="7">
        <f>Table13[[#This Row],[gross]]-Table13[[#This Row],[budget]]</f>
        <v>15097652</v>
      </c>
    </row>
    <row r="1954" spans="1:29" ht="12.75">
      <c r="A1954" s="6" t="s">
        <v>28</v>
      </c>
      <c r="B1954" s="6" t="s">
        <v>2698</v>
      </c>
      <c r="C1954" s="6">
        <v>245</v>
      </c>
      <c r="D1954" s="6">
        <v>108</v>
      </c>
      <c r="E1954" s="6">
        <v>425</v>
      </c>
      <c r="F1954" s="6">
        <v>766</v>
      </c>
      <c r="G1954" s="6" t="s">
        <v>9479</v>
      </c>
      <c r="H1954" s="6">
        <v>20000</v>
      </c>
      <c r="I1954" s="7">
        <v>70625986</v>
      </c>
      <c r="J1954" s="6" t="s">
        <v>1681</v>
      </c>
      <c r="K1954" s="6" t="s">
        <v>841</v>
      </c>
      <c r="L1954" s="6" t="s">
        <v>9480</v>
      </c>
      <c r="M1954" s="6">
        <v>168717</v>
      </c>
      <c r="N1954" s="6">
        <v>22739</v>
      </c>
      <c r="O1954" s="6" t="s">
        <v>541</v>
      </c>
      <c r="P1954" s="6">
        <v>1</v>
      </c>
      <c r="Q1954" s="6" t="s">
        <v>9481</v>
      </c>
      <c r="R1954" s="6" t="s">
        <v>9482</v>
      </c>
      <c r="S1954" s="6">
        <v>178</v>
      </c>
      <c r="T1954" s="6" t="s">
        <v>37</v>
      </c>
      <c r="U1954" s="6" t="s">
        <v>38</v>
      </c>
      <c r="V1954" s="6" t="s">
        <v>585</v>
      </c>
      <c r="W1954" s="7">
        <v>25000000</v>
      </c>
      <c r="X1954" s="6">
        <v>2011</v>
      </c>
      <c r="Y1954" s="6">
        <v>962</v>
      </c>
      <c r="Z1954" s="6">
        <v>6.2</v>
      </c>
      <c r="AA1954" s="6">
        <v>2.35</v>
      </c>
      <c r="AB1954" s="6">
        <v>24000</v>
      </c>
      <c r="AC1954" s="7">
        <f>Table13[[#This Row],[gross]]-Table13[[#This Row],[budget]]</f>
        <v>45625986</v>
      </c>
    </row>
    <row r="1955" spans="1:29" ht="12.75">
      <c r="A1955" s="6" t="s">
        <v>28</v>
      </c>
      <c r="B1955" s="6" t="s">
        <v>1204</v>
      </c>
      <c r="C1955" s="6">
        <v>434</v>
      </c>
      <c r="D1955" s="6">
        <v>138</v>
      </c>
      <c r="E1955" s="6">
        <v>0</v>
      </c>
      <c r="F1955" s="6">
        <v>8000</v>
      </c>
      <c r="G1955" s="6" t="s">
        <v>1205</v>
      </c>
      <c r="H1955" s="6">
        <v>12000</v>
      </c>
      <c r="I1955" s="7">
        <v>101160529</v>
      </c>
      <c r="J1955" s="6" t="s">
        <v>1023</v>
      </c>
      <c r="K1955" s="6" t="s">
        <v>762</v>
      </c>
      <c r="L1955" s="6" t="s">
        <v>1206</v>
      </c>
      <c r="M1955" s="6">
        <v>200022</v>
      </c>
      <c r="N1955" s="6">
        <v>32355</v>
      </c>
      <c r="O1955" s="6" t="s">
        <v>1207</v>
      </c>
      <c r="P1955" s="6">
        <v>2</v>
      </c>
      <c r="Q1955" s="6" t="s">
        <v>1208</v>
      </c>
      <c r="R1955" s="6" t="s">
        <v>1209</v>
      </c>
      <c r="S1955" s="6">
        <v>1240</v>
      </c>
      <c r="T1955" s="6" t="s">
        <v>37</v>
      </c>
      <c r="U1955" s="6" t="s">
        <v>38</v>
      </c>
      <c r="V1955" s="6" t="s">
        <v>39</v>
      </c>
      <c r="W1955" s="7">
        <v>125000000</v>
      </c>
      <c r="X1955" s="6">
        <v>2014</v>
      </c>
      <c r="Y1955" s="6">
        <v>9000</v>
      </c>
      <c r="Z1955" s="6">
        <v>5.8</v>
      </c>
      <c r="AA1955" s="6">
        <v>1.85</v>
      </c>
      <c r="AB1955" s="6">
        <v>71000</v>
      </c>
      <c r="AC1955" s="7">
        <f>Table13[[#This Row],[gross]]-Table13[[#This Row],[budget]]</f>
        <v>-23839471</v>
      </c>
    </row>
    <row r="1956" spans="1:29" ht="12.75">
      <c r="A1956" s="6" t="s">
        <v>28</v>
      </c>
      <c r="B1956" s="6" t="s">
        <v>2017</v>
      </c>
      <c r="C1956" s="6">
        <v>30</v>
      </c>
      <c r="D1956" s="6">
        <v>112</v>
      </c>
      <c r="E1956" s="6">
        <v>44</v>
      </c>
      <c r="F1956" s="6">
        <v>533</v>
      </c>
      <c r="G1956" s="6" t="s">
        <v>6886</v>
      </c>
      <c r="H1956" s="6">
        <v>1000</v>
      </c>
      <c r="I1956" s="7">
        <v>77231</v>
      </c>
      <c r="J1956" s="6" t="s">
        <v>1961</v>
      </c>
      <c r="K1956" s="6" t="s">
        <v>3714</v>
      </c>
      <c r="L1956" s="6" t="s">
        <v>6887</v>
      </c>
      <c r="M1956" s="6">
        <v>3322</v>
      </c>
      <c r="N1956" s="6">
        <v>2115</v>
      </c>
      <c r="O1956" s="6" t="s">
        <v>2555</v>
      </c>
      <c r="P1956" s="6">
        <v>0</v>
      </c>
      <c r="Q1956" s="6" t="s">
        <v>6888</v>
      </c>
      <c r="R1956" s="6" t="s">
        <v>6889</v>
      </c>
      <c r="S1956" s="6">
        <v>32</v>
      </c>
      <c r="T1956" s="6" t="s">
        <v>6890</v>
      </c>
      <c r="U1956" s="6" t="s">
        <v>1465</v>
      </c>
      <c r="V1956" s="6" t="s">
        <v>585</v>
      </c>
      <c r="W1956" s="7">
        <v>25000000</v>
      </c>
      <c r="X1956" s="6">
        <v>2005</v>
      </c>
      <c r="Y1956" s="6">
        <v>580</v>
      </c>
      <c r="Z1956" s="6">
        <v>6</v>
      </c>
      <c r="AA1956" s="6">
        <v>2.35</v>
      </c>
      <c r="AB1956" s="6">
        <v>265</v>
      </c>
      <c r="AC1956" s="7">
        <f>Table13[[#This Row],[gross]]-Table13[[#This Row],[budget]]</f>
        <v>-24922769</v>
      </c>
    </row>
    <row r="1957" spans="1:29" ht="12.75">
      <c r="A1957" s="6" t="s">
        <v>28</v>
      </c>
      <c r="B1957" s="6" t="s">
        <v>5128</v>
      </c>
      <c r="C1957" s="6">
        <v>359</v>
      </c>
      <c r="D1957" s="6">
        <v>106</v>
      </c>
      <c r="E1957" s="6">
        <v>174</v>
      </c>
      <c r="F1957" s="6">
        <v>660</v>
      </c>
      <c r="G1957" s="6" t="s">
        <v>4504</v>
      </c>
      <c r="H1957" s="6">
        <v>14000</v>
      </c>
      <c r="I1957" s="7">
        <v>91439400</v>
      </c>
      <c r="J1957" s="6" t="s">
        <v>1156</v>
      </c>
      <c r="K1957" s="6" t="s">
        <v>228</v>
      </c>
      <c r="L1957" s="6" t="s">
        <v>5129</v>
      </c>
      <c r="M1957" s="6">
        <v>200647</v>
      </c>
      <c r="N1957" s="6">
        <v>16967</v>
      </c>
      <c r="O1957" s="6" t="s">
        <v>5130</v>
      </c>
      <c r="P1957" s="6">
        <v>0</v>
      </c>
      <c r="Q1957" s="6" t="s">
        <v>5131</v>
      </c>
      <c r="R1957" s="6" t="s">
        <v>5132</v>
      </c>
      <c r="S1957" s="6">
        <v>384</v>
      </c>
      <c r="T1957" s="6" t="s">
        <v>37</v>
      </c>
      <c r="U1957" s="6" t="s">
        <v>56</v>
      </c>
      <c r="V1957" s="6" t="s">
        <v>39</v>
      </c>
      <c r="W1957" s="7">
        <v>50000000</v>
      </c>
      <c r="X1957" s="6">
        <v>2014</v>
      </c>
      <c r="Y1957" s="6">
        <v>664</v>
      </c>
      <c r="Z1957" s="6">
        <v>7</v>
      </c>
      <c r="AA1957" s="6">
        <v>2.35</v>
      </c>
      <c r="AB1957" s="6">
        <v>24000</v>
      </c>
      <c r="AC1957" s="7">
        <f>Table13[[#This Row],[gross]]-Table13[[#This Row],[budget]]</f>
        <v>41439400</v>
      </c>
    </row>
    <row r="1958" spans="1:29" ht="12.75">
      <c r="A1958" s="6" t="s">
        <v>28</v>
      </c>
      <c r="B1958" s="6" t="s">
        <v>8546</v>
      </c>
      <c r="C1958" s="6">
        <v>155</v>
      </c>
      <c r="D1958" s="6">
        <v>126</v>
      </c>
      <c r="E1958" s="6">
        <v>51</v>
      </c>
      <c r="F1958" s="6">
        <v>874</v>
      </c>
      <c r="G1958" s="6" t="s">
        <v>776</v>
      </c>
      <c r="H1958" s="6">
        <v>10000</v>
      </c>
      <c r="I1958" s="7">
        <v>18324242</v>
      </c>
      <c r="J1958" s="6" t="s">
        <v>3409</v>
      </c>
      <c r="K1958" s="6" t="s">
        <v>887</v>
      </c>
      <c r="L1958" s="6" t="s">
        <v>8547</v>
      </c>
      <c r="M1958" s="6">
        <v>32815</v>
      </c>
      <c r="N1958" s="6">
        <v>20563</v>
      </c>
      <c r="O1958" s="6" t="s">
        <v>5105</v>
      </c>
      <c r="P1958" s="6">
        <v>4</v>
      </c>
      <c r="Q1958" s="6" t="s">
        <v>8548</v>
      </c>
      <c r="R1958" s="6" t="s">
        <v>8549</v>
      </c>
      <c r="S1958" s="6">
        <v>214</v>
      </c>
      <c r="T1958" s="6" t="s">
        <v>37</v>
      </c>
      <c r="U1958" s="6" t="s">
        <v>38</v>
      </c>
      <c r="V1958" s="6" t="s">
        <v>585</v>
      </c>
      <c r="W1958" s="7">
        <v>35000000</v>
      </c>
      <c r="X1958" s="6">
        <v>2005</v>
      </c>
      <c r="Y1958" s="6">
        <v>9000</v>
      </c>
      <c r="Z1958" s="6">
        <v>7.3</v>
      </c>
      <c r="AA1958" s="6">
        <v>2.35</v>
      </c>
      <c r="AB1958" s="6">
        <v>0</v>
      </c>
      <c r="AC1958" s="7">
        <f>Table13[[#This Row],[gross]]-Table13[[#This Row],[budget]]</f>
        <v>-16675758</v>
      </c>
    </row>
    <row r="1959" spans="1:29" ht="12.75">
      <c r="A1959" s="6" t="s">
        <v>28</v>
      </c>
      <c r="B1959" s="6" t="s">
        <v>13777</v>
      </c>
      <c r="C1959" s="6">
        <v>60</v>
      </c>
      <c r="D1959" s="6">
        <v>103</v>
      </c>
      <c r="E1959" s="6">
        <v>35</v>
      </c>
      <c r="F1959" s="6">
        <v>482</v>
      </c>
      <c r="G1959" s="6" t="s">
        <v>2520</v>
      </c>
      <c r="H1959" s="6">
        <v>548</v>
      </c>
      <c r="I1959" s="7">
        <v>1420578</v>
      </c>
      <c r="J1959" s="6" t="s">
        <v>5324</v>
      </c>
      <c r="K1959" s="6" t="s">
        <v>3202</v>
      </c>
      <c r="L1959" s="6" t="s">
        <v>20604</v>
      </c>
      <c r="M1959" s="6">
        <v>4894</v>
      </c>
      <c r="N1959" s="6">
        <v>2389</v>
      </c>
      <c r="O1959" s="6" t="s">
        <v>5591</v>
      </c>
      <c r="P1959" s="6">
        <v>0</v>
      </c>
      <c r="Q1959" s="6" t="s">
        <v>20605</v>
      </c>
      <c r="R1959" s="6" t="s">
        <v>20606</v>
      </c>
      <c r="S1959" s="6">
        <v>122</v>
      </c>
      <c r="T1959" s="6" t="s">
        <v>37</v>
      </c>
      <c r="U1959" s="6" t="s">
        <v>38</v>
      </c>
      <c r="V1959" s="6" t="s">
        <v>39</v>
      </c>
      <c r="W1959" s="7">
        <v>1900000</v>
      </c>
      <c r="X1959" s="6">
        <v>2003</v>
      </c>
      <c r="Y1959" s="6">
        <v>495</v>
      </c>
      <c r="Z1959" s="6">
        <v>6.4</v>
      </c>
      <c r="AA1959" s="6">
        <v>2.35</v>
      </c>
      <c r="AB1959" s="6">
        <v>298</v>
      </c>
      <c r="AC1959" s="7">
        <f>Table13[[#This Row],[gross]]-Table13[[#This Row],[budget]]</f>
        <v>-479422</v>
      </c>
    </row>
    <row r="1960" spans="1:29" ht="12.75">
      <c r="A1960" s="6" t="s">
        <v>28</v>
      </c>
      <c r="B1960" s="6" t="s">
        <v>12795</v>
      </c>
      <c r="C1960" s="6">
        <v>97</v>
      </c>
      <c r="D1960" s="6">
        <v>99</v>
      </c>
      <c r="E1960" s="6">
        <v>11</v>
      </c>
      <c r="F1960" s="6">
        <v>971</v>
      </c>
      <c r="G1960" s="6" t="s">
        <v>12796</v>
      </c>
      <c r="H1960" s="6">
        <v>11000</v>
      </c>
      <c r="I1960" s="7">
        <v>37882551</v>
      </c>
      <c r="J1960" s="6" t="s">
        <v>1671</v>
      </c>
      <c r="K1960" s="6" t="s">
        <v>222</v>
      </c>
      <c r="L1960" s="6" t="s">
        <v>12797</v>
      </c>
      <c r="M1960" s="6">
        <v>80305</v>
      </c>
      <c r="N1960" s="6">
        <v>15369</v>
      </c>
      <c r="O1960" s="6" t="s">
        <v>4341</v>
      </c>
      <c r="P1960" s="6">
        <v>0</v>
      </c>
      <c r="Q1960" s="6" t="s">
        <v>12798</v>
      </c>
      <c r="R1960" s="6" t="s">
        <v>12799</v>
      </c>
      <c r="S1960" s="6">
        <v>393</v>
      </c>
      <c r="T1960" s="6" t="s">
        <v>37</v>
      </c>
      <c r="U1960" s="6" t="s">
        <v>38</v>
      </c>
      <c r="V1960" s="6" t="s">
        <v>585</v>
      </c>
      <c r="W1960" s="7">
        <v>16000000</v>
      </c>
      <c r="X1960" s="6">
        <v>2001</v>
      </c>
      <c r="Y1960" s="6">
        <v>983</v>
      </c>
      <c r="Z1960" s="6">
        <v>5.7</v>
      </c>
      <c r="AA1960" s="6">
        <v>1.85</v>
      </c>
      <c r="AB1960" s="6">
        <v>0</v>
      </c>
      <c r="AC1960" s="7">
        <f>Table13[[#This Row],[gross]]-Table13[[#This Row],[budget]]</f>
        <v>21882551</v>
      </c>
    </row>
    <row r="1961" spans="1:29" ht="12.75">
      <c r="A1961" s="6" t="s">
        <v>28</v>
      </c>
      <c r="B1961" s="6" t="s">
        <v>22205</v>
      </c>
      <c r="C1961" s="6">
        <v>6</v>
      </c>
      <c r="D1961" s="6">
        <v>93</v>
      </c>
      <c r="E1961" s="6">
        <v>247</v>
      </c>
      <c r="F1961" s="6">
        <v>152</v>
      </c>
      <c r="G1961" s="6" t="s">
        <v>22206</v>
      </c>
      <c r="H1961" s="6">
        <v>247</v>
      </c>
      <c r="I1961" s="7">
        <v>35688</v>
      </c>
      <c r="J1961" s="6" t="s">
        <v>1671</v>
      </c>
      <c r="K1961" s="6" t="s">
        <v>22205</v>
      </c>
      <c r="L1961" s="6" t="s">
        <v>22207</v>
      </c>
      <c r="M1961" s="6">
        <v>4167</v>
      </c>
      <c r="N1961" s="6">
        <v>954</v>
      </c>
      <c r="O1961" s="6" t="s">
        <v>22208</v>
      </c>
      <c r="P1961" s="6">
        <v>4</v>
      </c>
      <c r="R1961" s="6" t="s">
        <v>22209</v>
      </c>
      <c r="S1961" s="6">
        <v>72</v>
      </c>
      <c r="T1961" s="6" t="s">
        <v>37</v>
      </c>
      <c r="U1961" s="6" t="s">
        <v>38</v>
      </c>
      <c r="V1961" s="6" t="s">
        <v>4830</v>
      </c>
      <c r="W1961" s="7">
        <v>600000</v>
      </c>
      <c r="X1961" s="6">
        <v>2014</v>
      </c>
      <c r="Y1961" s="6">
        <v>217</v>
      </c>
      <c r="Z1961" s="6">
        <v>5.0999999999999996</v>
      </c>
      <c r="AB1961" s="6">
        <v>0</v>
      </c>
      <c r="AC1961" s="7">
        <f>Table13[[#This Row],[gross]]-Table13[[#This Row],[budget]]</f>
        <v>-564312</v>
      </c>
    </row>
    <row r="1962" spans="1:29" ht="12.75">
      <c r="A1962" s="6" t="s">
        <v>28</v>
      </c>
      <c r="B1962" s="6" t="s">
        <v>5083</v>
      </c>
      <c r="C1962" s="6">
        <v>45</v>
      </c>
      <c r="D1962" s="6">
        <v>99</v>
      </c>
      <c r="E1962" s="6">
        <v>1000</v>
      </c>
      <c r="F1962" s="6">
        <v>409</v>
      </c>
      <c r="G1962" s="6" t="s">
        <v>1659</v>
      </c>
      <c r="H1962" s="6">
        <v>849</v>
      </c>
      <c r="I1962" s="7">
        <v>10572742</v>
      </c>
      <c r="J1962" s="6" t="s">
        <v>214</v>
      </c>
      <c r="K1962" s="6" t="s">
        <v>8571</v>
      </c>
      <c r="L1962" s="6" t="s">
        <v>17786</v>
      </c>
      <c r="M1962" s="6">
        <v>2326</v>
      </c>
      <c r="N1962" s="6">
        <v>2269</v>
      </c>
      <c r="O1962" s="6" t="s">
        <v>2484</v>
      </c>
      <c r="P1962" s="6">
        <v>1</v>
      </c>
      <c r="Q1962" s="6" t="s">
        <v>17787</v>
      </c>
      <c r="R1962" s="6" t="s">
        <v>17788</v>
      </c>
      <c r="S1962" s="6">
        <v>21</v>
      </c>
      <c r="T1962" s="6" t="s">
        <v>37</v>
      </c>
      <c r="U1962" s="6" t="s">
        <v>38</v>
      </c>
      <c r="V1962" s="6" t="s">
        <v>39</v>
      </c>
      <c r="W1962" s="7">
        <v>8000000</v>
      </c>
      <c r="X1962" s="6">
        <v>2009</v>
      </c>
      <c r="Y1962" s="6">
        <v>578</v>
      </c>
      <c r="Z1962" s="6">
        <v>6.1</v>
      </c>
      <c r="AA1962" s="6">
        <v>1.85</v>
      </c>
      <c r="AB1962" s="6">
        <v>738</v>
      </c>
      <c r="AC1962" s="7">
        <f>Table13[[#This Row],[gross]]-Table13[[#This Row],[budget]]</f>
        <v>2572742</v>
      </c>
    </row>
    <row r="1963" spans="1:29" ht="12.75">
      <c r="A1963" s="6" t="s">
        <v>28</v>
      </c>
      <c r="B1963" s="6" t="s">
        <v>9070</v>
      </c>
      <c r="C1963" s="6">
        <v>220</v>
      </c>
      <c r="D1963" s="6">
        <v>92</v>
      </c>
      <c r="E1963" s="6">
        <v>14</v>
      </c>
      <c r="F1963" s="6">
        <v>78</v>
      </c>
      <c r="G1963" s="6" t="s">
        <v>9071</v>
      </c>
      <c r="H1963" s="6">
        <v>386</v>
      </c>
      <c r="I1963" s="7">
        <v>17508670</v>
      </c>
      <c r="J1963" s="6" t="s">
        <v>5274</v>
      </c>
      <c r="K1963" s="6" t="s">
        <v>9072</v>
      </c>
      <c r="L1963" s="6" t="s">
        <v>9073</v>
      </c>
      <c r="M1963" s="6">
        <v>64625</v>
      </c>
      <c r="N1963" s="6">
        <v>646</v>
      </c>
      <c r="O1963" s="6" t="s">
        <v>9074</v>
      </c>
      <c r="P1963" s="6">
        <v>0</v>
      </c>
      <c r="Q1963" s="6" t="s">
        <v>9075</v>
      </c>
      <c r="R1963" s="6" t="s">
        <v>9076</v>
      </c>
      <c r="S1963" s="6">
        <v>281</v>
      </c>
      <c r="T1963" s="6" t="s">
        <v>37</v>
      </c>
      <c r="U1963" s="6" t="s">
        <v>56</v>
      </c>
      <c r="V1963" s="6" t="s">
        <v>585</v>
      </c>
      <c r="W1963" s="7">
        <v>15000000</v>
      </c>
      <c r="X1963" s="6">
        <v>2006</v>
      </c>
      <c r="Y1963" s="6">
        <v>99</v>
      </c>
      <c r="Z1963" s="6">
        <v>7.4</v>
      </c>
      <c r="AA1963" s="6">
        <v>1.85</v>
      </c>
      <c r="AB1963" s="6">
        <v>0</v>
      </c>
      <c r="AC1963" s="7">
        <f>Table13[[#This Row],[gross]]-Table13[[#This Row],[budget]]</f>
        <v>2508670</v>
      </c>
    </row>
    <row r="1964" spans="1:29" ht="12.75">
      <c r="A1964" s="6" t="s">
        <v>747</v>
      </c>
      <c r="B1964" s="6" t="s">
        <v>23074</v>
      </c>
      <c r="C1964" s="6">
        <v>24</v>
      </c>
      <c r="D1964" s="6">
        <v>95</v>
      </c>
      <c r="E1964" s="6">
        <v>0</v>
      </c>
      <c r="F1964" s="6">
        <v>87</v>
      </c>
      <c r="G1964" s="6" t="s">
        <v>3649</v>
      </c>
      <c r="H1964" s="6">
        <v>581</v>
      </c>
      <c r="I1964" s="7">
        <v>12438</v>
      </c>
      <c r="J1964" s="6" t="s">
        <v>214</v>
      </c>
      <c r="K1964" s="6" t="s">
        <v>8387</v>
      </c>
      <c r="L1964" s="6" t="s">
        <v>23075</v>
      </c>
      <c r="M1964" s="6">
        <v>891</v>
      </c>
      <c r="N1964" s="6">
        <v>835</v>
      </c>
      <c r="O1964" s="6" t="s">
        <v>23076</v>
      </c>
      <c r="P1964" s="6">
        <v>1</v>
      </c>
      <c r="Q1964" s="6" t="s">
        <v>23077</v>
      </c>
      <c r="R1964" s="6" t="s">
        <v>23078</v>
      </c>
      <c r="S1964" s="6">
        <v>26</v>
      </c>
      <c r="T1964" s="6" t="s">
        <v>37</v>
      </c>
      <c r="U1964" s="6" t="s">
        <v>38</v>
      </c>
      <c r="V1964" s="6" t="s">
        <v>4830</v>
      </c>
      <c r="W1964" s="7">
        <v>160000</v>
      </c>
      <c r="X1964" s="6">
        <v>1964</v>
      </c>
      <c r="Y1964" s="6">
        <v>99</v>
      </c>
      <c r="Z1964" s="6">
        <v>8.1</v>
      </c>
      <c r="AB1964" s="6">
        <v>363</v>
      </c>
      <c r="AC1964" s="7">
        <f>Table13[[#This Row],[gross]]-Table13[[#This Row],[budget]]</f>
        <v>-147562</v>
      </c>
    </row>
    <row r="1965" spans="1:29" ht="12.75">
      <c r="A1965" s="6" t="s">
        <v>28</v>
      </c>
      <c r="B1965" s="6" t="s">
        <v>4982</v>
      </c>
      <c r="C1965" s="6">
        <v>49</v>
      </c>
      <c r="D1965" s="6">
        <v>98</v>
      </c>
      <c r="E1965" s="6">
        <v>176</v>
      </c>
      <c r="F1965" s="6">
        <v>468</v>
      </c>
      <c r="G1965" s="6" t="s">
        <v>2788</v>
      </c>
      <c r="H1965" s="6">
        <v>742</v>
      </c>
      <c r="I1965" s="7">
        <v>44455658</v>
      </c>
      <c r="J1965" s="6" t="s">
        <v>1374</v>
      </c>
      <c r="K1965" s="6" t="s">
        <v>1639</v>
      </c>
      <c r="L1965" s="6" t="s">
        <v>9547</v>
      </c>
      <c r="M1965" s="6">
        <v>36253</v>
      </c>
      <c r="N1965" s="6">
        <v>2457</v>
      </c>
      <c r="O1965" s="6" t="s">
        <v>9548</v>
      </c>
      <c r="P1965" s="6">
        <v>2</v>
      </c>
      <c r="Q1965" s="6" t="s">
        <v>9549</v>
      </c>
      <c r="R1965" s="6" t="s">
        <v>9550</v>
      </c>
      <c r="S1965" s="6">
        <v>92</v>
      </c>
      <c r="T1965" s="6" t="s">
        <v>37</v>
      </c>
      <c r="U1965" s="6" t="s">
        <v>38</v>
      </c>
      <c r="V1965" s="6" t="s">
        <v>585</v>
      </c>
      <c r="W1965" s="7">
        <v>25000000</v>
      </c>
      <c r="X1965" s="6">
        <v>1997</v>
      </c>
      <c r="Y1965" s="6">
        <v>658</v>
      </c>
      <c r="Z1965" s="6">
        <v>6.7</v>
      </c>
      <c r="AA1965" s="6">
        <v>1.85</v>
      </c>
      <c r="AB1965" s="6">
        <v>0</v>
      </c>
      <c r="AC1965" s="7">
        <f>Table13[[#This Row],[gross]]-Table13[[#This Row],[budget]]</f>
        <v>19455658</v>
      </c>
    </row>
    <row r="1966" spans="1:29" ht="12.75">
      <c r="A1966" s="6" t="s">
        <v>28</v>
      </c>
      <c r="B1966" s="6" t="s">
        <v>5774</v>
      </c>
      <c r="C1966" s="6">
        <v>150</v>
      </c>
      <c r="D1966" s="6">
        <v>124</v>
      </c>
      <c r="E1966" s="6">
        <v>50</v>
      </c>
      <c r="F1966" s="6">
        <v>427</v>
      </c>
      <c r="G1966" s="6" t="s">
        <v>6088</v>
      </c>
      <c r="H1966" s="6">
        <v>8000</v>
      </c>
      <c r="I1966" s="7">
        <v>116006080</v>
      </c>
      <c r="J1966" s="6" t="s">
        <v>1415</v>
      </c>
      <c r="K1966" s="6" t="s">
        <v>1527</v>
      </c>
      <c r="L1966" s="6" t="s">
        <v>6089</v>
      </c>
      <c r="M1966" s="6">
        <v>203269</v>
      </c>
      <c r="N1966" s="6">
        <v>9255</v>
      </c>
      <c r="O1966" s="6" t="s">
        <v>6090</v>
      </c>
      <c r="P1966" s="6">
        <v>1</v>
      </c>
      <c r="Q1966" s="6" t="s">
        <v>6091</v>
      </c>
      <c r="R1966" s="6" t="s">
        <v>6092</v>
      </c>
      <c r="S1966" s="6">
        <v>602</v>
      </c>
      <c r="T1966" s="6" t="s">
        <v>37</v>
      </c>
      <c r="U1966" s="6" t="s">
        <v>56</v>
      </c>
      <c r="V1966" s="6" t="s">
        <v>39</v>
      </c>
      <c r="W1966" s="7">
        <v>42000000</v>
      </c>
      <c r="X1966" s="6">
        <v>1999</v>
      </c>
      <c r="Y1966" s="6">
        <v>437</v>
      </c>
      <c r="Z1966" s="6">
        <v>7</v>
      </c>
      <c r="AA1966" s="6">
        <v>2.35</v>
      </c>
      <c r="AB1966" s="6">
        <v>11000</v>
      </c>
      <c r="AC1966" s="7">
        <f>Table13[[#This Row],[gross]]-Table13[[#This Row],[budget]]</f>
        <v>74006080</v>
      </c>
    </row>
    <row r="1967" spans="1:29" ht="12.75">
      <c r="A1967" s="6" t="s">
        <v>28</v>
      </c>
      <c r="B1967" s="6" t="s">
        <v>22563</v>
      </c>
      <c r="C1967" s="6">
        <v>43</v>
      </c>
      <c r="D1967" s="6">
        <v>78</v>
      </c>
      <c r="E1967" s="6">
        <v>7</v>
      </c>
      <c r="F1967" s="6">
        <v>142</v>
      </c>
      <c r="G1967" s="6" t="s">
        <v>6639</v>
      </c>
      <c r="H1967" s="6">
        <v>308</v>
      </c>
      <c r="I1967" s="7">
        <v>191309</v>
      </c>
      <c r="J1967" s="6" t="s">
        <v>1924</v>
      </c>
      <c r="K1967" s="6" t="s">
        <v>23203</v>
      </c>
      <c r="L1967" s="6" t="s">
        <v>23204</v>
      </c>
      <c r="M1967" s="6">
        <v>2787</v>
      </c>
      <c r="N1967" s="6">
        <v>1008</v>
      </c>
      <c r="O1967" s="6" t="s">
        <v>7984</v>
      </c>
      <c r="P1967" s="6">
        <v>1</v>
      </c>
      <c r="Q1967" s="6" t="s">
        <v>23205</v>
      </c>
      <c r="R1967" s="6" t="s">
        <v>23206</v>
      </c>
      <c r="S1967" s="6">
        <v>64</v>
      </c>
      <c r="T1967" s="6" t="s">
        <v>37</v>
      </c>
      <c r="U1967" s="6" t="s">
        <v>38</v>
      </c>
      <c r="V1967" s="6" t="s">
        <v>585</v>
      </c>
      <c r="W1967" s="7">
        <v>150000</v>
      </c>
      <c r="X1967" s="6">
        <v>2004</v>
      </c>
      <c r="Y1967" s="6">
        <v>249</v>
      </c>
      <c r="Z1967" s="6">
        <v>5.5</v>
      </c>
      <c r="AA1967" s="6">
        <v>1.85</v>
      </c>
      <c r="AB1967" s="6">
        <v>98</v>
      </c>
      <c r="AC1967" s="7">
        <f>Table13[[#This Row],[gross]]-Table13[[#This Row],[budget]]</f>
        <v>41309</v>
      </c>
    </row>
    <row r="1968" spans="1:29" ht="12.75">
      <c r="A1968" s="6" t="s">
        <v>28</v>
      </c>
      <c r="B1968" s="6" t="s">
        <v>17183</v>
      </c>
      <c r="C1968" s="6">
        <v>84</v>
      </c>
      <c r="D1968" s="6">
        <v>95</v>
      </c>
      <c r="E1968" s="6">
        <v>8</v>
      </c>
      <c r="F1968" s="6">
        <v>15</v>
      </c>
      <c r="G1968" s="6" t="s">
        <v>17184</v>
      </c>
      <c r="H1968" s="6">
        <v>244</v>
      </c>
      <c r="I1968" s="7">
        <v>2025238</v>
      </c>
      <c r="J1968" s="6" t="s">
        <v>5316</v>
      </c>
      <c r="K1968" s="6" t="s">
        <v>3436</v>
      </c>
      <c r="L1968" s="6" t="s">
        <v>17185</v>
      </c>
      <c r="M1968" s="6">
        <v>9589</v>
      </c>
      <c r="N1968" s="6">
        <v>489</v>
      </c>
      <c r="O1968" s="6" t="s">
        <v>17186</v>
      </c>
      <c r="P1968" s="6">
        <v>3</v>
      </c>
      <c r="Q1968" s="6" t="s">
        <v>17187</v>
      </c>
      <c r="R1968" s="6" t="s">
        <v>17188</v>
      </c>
      <c r="S1968" s="6">
        <v>105</v>
      </c>
      <c r="T1968" s="6" t="s">
        <v>37</v>
      </c>
      <c r="U1968" s="6" t="s">
        <v>38</v>
      </c>
      <c r="V1968" s="6" t="s">
        <v>585</v>
      </c>
      <c r="W1968" s="7">
        <v>6000000</v>
      </c>
      <c r="X1968" s="6">
        <v>2001</v>
      </c>
      <c r="Y1968" s="6">
        <v>230</v>
      </c>
      <c r="Z1968" s="6">
        <v>5.8</v>
      </c>
      <c r="AA1968" s="6">
        <v>1.85</v>
      </c>
      <c r="AB1968" s="6">
        <v>289</v>
      </c>
      <c r="AC1968" s="7">
        <f>Table13[[#This Row],[gross]]-Table13[[#This Row],[budget]]</f>
        <v>-3974762</v>
      </c>
    </row>
    <row r="1969" spans="1:29" ht="12.75">
      <c r="A1969" s="6" t="s">
        <v>28</v>
      </c>
      <c r="B1969" s="6" t="s">
        <v>1071</v>
      </c>
      <c r="C1969" s="6">
        <v>196</v>
      </c>
      <c r="D1969" s="6">
        <v>129</v>
      </c>
      <c r="E1969" s="6">
        <v>209</v>
      </c>
      <c r="F1969" s="6">
        <v>886</v>
      </c>
      <c r="G1969" s="6" t="s">
        <v>466</v>
      </c>
      <c r="H1969" s="6">
        <v>11000</v>
      </c>
      <c r="I1969" s="7">
        <v>64685359</v>
      </c>
      <c r="J1969" s="6" t="s">
        <v>2230</v>
      </c>
      <c r="K1969" s="6" t="s">
        <v>104</v>
      </c>
      <c r="L1969" s="6" t="s">
        <v>2231</v>
      </c>
      <c r="M1969" s="6">
        <v>40862</v>
      </c>
      <c r="N1969" s="6">
        <v>23031</v>
      </c>
      <c r="O1969" s="6" t="s">
        <v>2232</v>
      </c>
      <c r="P1969" s="6">
        <v>6</v>
      </c>
      <c r="Q1969" s="6" t="s">
        <v>2233</v>
      </c>
      <c r="R1969" s="6" t="s">
        <v>2234</v>
      </c>
      <c r="S1969" s="6">
        <v>139</v>
      </c>
      <c r="T1969" s="6" t="s">
        <v>37</v>
      </c>
      <c r="U1969" s="6" t="s">
        <v>38</v>
      </c>
      <c r="V1969" s="6" t="s">
        <v>39</v>
      </c>
      <c r="W1969" s="7">
        <v>90000000</v>
      </c>
      <c r="X1969" s="6">
        <v>2016</v>
      </c>
      <c r="Y1969" s="6">
        <v>11000</v>
      </c>
      <c r="Z1969" s="6">
        <v>6.9</v>
      </c>
      <c r="AA1969" s="6">
        <v>2.35</v>
      </c>
      <c r="AB1969" s="6">
        <v>15000</v>
      </c>
      <c r="AC1969" s="7">
        <f>Table13[[#This Row],[gross]]-Table13[[#This Row],[budget]]</f>
        <v>-25314641</v>
      </c>
    </row>
    <row r="1970" spans="1:29" ht="12.75">
      <c r="A1970" s="6" t="s">
        <v>28</v>
      </c>
      <c r="B1970" s="6" t="s">
        <v>1114</v>
      </c>
      <c r="C1970" s="6">
        <v>384</v>
      </c>
      <c r="D1970" s="6">
        <v>125</v>
      </c>
      <c r="E1970" s="6">
        <v>255</v>
      </c>
      <c r="F1970" s="6">
        <v>963</v>
      </c>
      <c r="G1970" s="6" t="s">
        <v>329</v>
      </c>
      <c r="H1970" s="6">
        <v>11000</v>
      </c>
      <c r="I1970" s="7">
        <v>117698894</v>
      </c>
      <c r="J1970" s="6" t="s">
        <v>2215</v>
      </c>
      <c r="K1970" s="6" t="s">
        <v>466</v>
      </c>
      <c r="L1970" s="6" t="s">
        <v>3040</v>
      </c>
      <c r="M1970" s="6">
        <v>447979</v>
      </c>
      <c r="N1970" s="6">
        <v>13312</v>
      </c>
      <c r="O1970" s="6" t="s">
        <v>3041</v>
      </c>
      <c r="P1970" s="6">
        <v>6</v>
      </c>
      <c r="Q1970" s="6" t="s">
        <v>3042</v>
      </c>
      <c r="R1970" s="6" t="s">
        <v>3043</v>
      </c>
      <c r="S1970" s="6">
        <v>629</v>
      </c>
      <c r="T1970" s="6" t="s">
        <v>37</v>
      </c>
      <c r="U1970" s="6" t="s">
        <v>38</v>
      </c>
      <c r="V1970" s="6" t="s">
        <v>39</v>
      </c>
      <c r="W1970" s="7">
        <v>75000000</v>
      </c>
      <c r="X1970" s="6">
        <v>2013</v>
      </c>
      <c r="Y1970" s="6">
        <v>988</v>
      </c>
      <c r="Z1970" s="6">
        <v>7.3</v>
      </c>
      <c r="AA1970" s="6">
        <v>2.35</v>
      </c>
      <c r="AB1970" s="6">
        <v>105000</v>
      </c>
      <c r="AC1970" s="7">
        <f>Table13[[#This Row],[gross]]-Table13[[#This Row],[budget]]</f>
        <v>42698894</v>
      </c>
    </row>
    <row r="1971" spans="1:29" ht="12.75">
      <c r="A1971" s="6" t="s">
        <v>28</v>
      </c>
      <c r="B1971" s="6" t="s">
        <v>16899</v>
      </c>
      <c r="C1971" s="6">
        <v>73</v>
      </c>
      <c r="D1971" s="6">
        <v>141</v>
      </c>
      <c r="E1971" s="6">
        <v>11</v>
      </c>
      <c r="F1971" s="6">
        <v>8</v>
      </c>
      <c r="G1971" s="6" t="s">
        <v>16900</v>
      </c>
      <c r="H1971" s="6">
        <v>56</v>
      </c>
      <c r="I1971" s="7">
        <v>6173485</v>
      </c>
      <c r="J1971" s="6" t="s">
        <v>1544</v>
      </c>
      <c r="K1971" s="6" t="s">
        <v>16901</v>
      </c>
      <c r="L1971" s="6" t="s">
        <v>16902</v>
      </c>
      <c r="M1971" s="6">
        <v>10672</v>
      </c>
      <c r="N1971" s="6">
        <v>105</v>
      </c>
      <c r="O1971" s="6" t="s">
        <v>16903</v>
      </c>
      <c r="P1971" s="6">
        <v>0</v>
      </c>
      <c r="Q1971" s="6" t="s">
        <v>16904</v>
      </c>
      <c r="R1971" s="6" t="s">
        <v>16905</v>
      </c>
      <c r="S1971" s="6">
        <v>84</v>
      </c>
      <c r="T1971" s="6" t="s">
        <v>37</v>
      </c>
      <c r="U1971" s="6" t="s">
        <v>767</v>
      </c>
      <c r="V1971" s="6" t="s">
        <v>585</v>
      </c>
      <c r="W1971" s="7">
        <v>7000000</v>
      </c>
      <c r="X1971" s="6">
        <v>2001</v>
      </c>
      <c r="Y1971" s="6">
        <v>36</v>
      </c>
      <c r="Z1971" s="6">
        <v>7.7</v>
      </c>
      <c r="AA1971" s="6">
        <v>2.35</v>
      </c>
      <c r="AB1971" s="6">
        <v>802</v>
      </c>
      <c r="AC1971" s="7">
        <f>Table13[[#This Row],[gross]]-Table13[[#This Row],[budget]]</f>
        <v>-826515</v>
      </c>
    </row>
    <row r="1972" spans="1:29" ht="12.75">
      <c r="A1972" s="6" t="s">
        <v>28</v>
      </c>
      <c r="B1972" s="6" t="s">
        <v>12236</v>
      </c>
      <c r="C1972" s="6">
        <v>25</v>
      </c>
      <c r="D1972" s="6">
        <v>94</v>
      </c>
      <c r="E1972" s="6">
        <v>11</v>
      </c>
      <c r="F1972" s="6">
        <v>232</v>
      </c>
      <c r="G1972" s="6" t="s">
        <v>7627</v>
      </c>
      <c r="H1972" s="6">
        <v>1000</v>
      </c>
      <c r="I1972" s="7">
        <v>22189039</v>
      </c>
      <c r="J1972" s="6" t="s">
        <v>5806</v>
      </c>
      <c r="K1972" s="6" t="s">
        <v>2454</v>
      </c>
      <c r="L1972" s="6" t="s">
        <v>12919</v>
      </c>
      <c r="M1972" s="6">
        <v>17074</v>
      </c>
      <c r="N1972" s="6">
        <v>2210</v>
      </c>
      <c r="O1972" s="6" t="s">
        <v>12920</v>
      </c>
      <c r="P1972" s="6">
        <v>0</v>
      </c>
      <c r="Q1972" s="6" t="s">
        <v>12921</v>
      </c>
      <c r="R1972" s="6" t="s">
        <v>12922</v>
      </c>
      <c r="S1972" s="6">
        <v>55</v>
      </c>
      <c r="T1972" s="6" t="s">
        <v>37</v>
      </c>
      <c r="U1972" s="6" t="s">
        <v>38</v>
      </c>
      <c r="V1972" s="6" t="s">
        <v>585</v>
      </c>
      <c r="W1972" s="7">
        <v>15000000</v>
      </c>
      <c r="X1972" s="6">
        <v>1993</v>
      </c>
      <c r="Y1972" s="6">
        <v>605</v>
      </c>
      <c r="Z1972" s="6">
        <v>5.5</v>
      </c>
      <c r="AA1972" s="6">
        <v>1.85</v>
      </c>
      <c r="AB1972" s="6">
        <v>466</v>
      </c>
      <c r="AC1972" s="7">
        <f>Table13[[#This Row],[gross]]-Table13[[#This Row],[budget]]</f>
        <v>7189039</v>
      </c>
    </row>
    <row r="1973" spans="1:29" ht="12.75">
      <c r="A1973" s="6" t="s">
        <v>28</v>
      </c>
      <c r="B1973" s="6" t="s">
        <v>10122</v>
      </c>
      <c r="C1973" s="6">
        <v>156</v>
      </c>
      <c r="D1973" s="6">
        <v>110</v>
      </c>
      <c r="E1973" s="6">
        <v>119</v>
      </c>
      <c r="F1973" s="6">
        <v>265</v>
      </c>
      <c r="G1973" s="6" t="s">
        <v>5466</v>
      </c>
      <c r="H1973" s="6">
        <v>11000</v>
      </c>
      <c r="I1973" s="7">
        <v>25167270</v>
      </c>
      <c r="J1973" s="6" t="s">
        <v>9193</v>
      </c>
      <c r="K1973" s="6" t="s">
        <v>466</v>
      </c>
      <c r="L1973" s="6" t="s">
        <v>10123</v>
      </c>
      <c r="M1973" s="6">
        <v>30119</v>
      </c>
      <c r="N1973" s="6">
        <v>12254</v>
      </c>
      <c r="O1973" s="6" t="s">
        <v>10124</v>
      </c>
      <c r="P1973" s="6">
        <v>4</v>
      </c>
      <c r="Q1973" s="6" t="s">
        <v>10125</v>
      </c>
      <c r="R1973" s="6" t="s">
        <v>10126</v>
      </c>
      <c r="S1973" s="6">
        <v>263</v>
      </c>
      <c r="T1973" s="6" t="s">
        <v>37</v>
      </c>
      <c r="U1973" s="6" t="s">
        <v>767</v>
      </c>
      <c r="V1973" s="6" t="s">
        <v>585</v>
      </c>
      <c r="W1973" s="7">
        <v>24000000</v>
      </c>
      <c r="X1973" s="6">
        <v>2000</v>
      </c>
      <c r="Y1973" s="6">
        <v>592</v>
      </c>
      <c r="Z1973" s="6">
        <v>6.3</v>
      </c>
      <c r="AA1973" s="6">
        <v>2.35</v>
      </c>
      <c r="AB1973" s="6">
        <v>455</v>
      </c>
      <c r="AC1973" s="7">
        <f>Table13[[#This Row],[gross]]-Table13[[#This Row],[budget]]</f>
        <v>1167270</v>
      </c>
    </row>
    <row r="1974" spans="1:29" ht="12.75">
      <c r="A1974" s="6" t="s">
        <v>28</v>
      </c>
      <c r="B1974" s="6" t="s">
        <v>2467</v>
      </c>
      <c r="C1974" s="6">
        <v>94</v>
      </c>
      <c r="D1974" s="6">
        <v>109</v>
      </c>
      <c r="E1974" s="6">
        <v>88</v>
      </c>
      <c r="F1974" s="6">
        <v>571</v>
      </c>
      <c r="G1974" s="6" t="s">
        <v>2468</v>
      </c>
      <c r="H1974" s="6">
        <v>611</v>
      </c>
      <c r="I1974" s="7">
        <v>123307945</v>
      </c>
      <c r="J1974" s="6" t="s">
        <v>2469</v>
      </c>
      <c r="K1974" s="6" t="s">
        <v>2470</v>
      </c>
      <c r="L1974" s="6" t="s">
        <v>2471</v>
      </c>
      <c r="M1974" s="6">
        <v>39391</v>
      </c>
      <c r="N1974" s="6">
        <v>2818</v>
      </c>
      <c r="O1974" s="6" t="s">
        <v>2472</v>
      </c>
      <c r="P1974" s="6">
        <v>1</v>
      </c>
      <c r="Q1974" s="6" t="s">
        <v>2473</v>
      </c>
      <c r="R1974" s="6" t="s">
        <v>2474</v>
      </c>
      <c r="S1974" s="6">
        <v>171</v>
      </c>
      <c r="T1974" s="6" t="s">
        <v>37</v>
      </c>
      <c r="U1974" s="6" t="s">
        <v>38</v>
      </c>
      <c r="V1974" s="6" t="s">
        <v>39</v>
      </c>
      <c r="W1974" s="7">
        <v>65000000</v>
      </c>
      <c r="X1974" s="6">
        <v>2000</v>
      </c>
      <c r="Y1974" s="6">
        <v>592</v>
      </c>
      <c r="Z1974" s="6">
        <v>4.3</v>
      </c>
      <c r="AA1974" s="6">
        <v>1.85</v>
      </c>
      <c r="AB1974" s="6">
        <v>374</v>
      </c>
      <c r="AC1974" s="7">
        <f>Table13[[#This Row],[gross]]-Table13[[#This Row],[budget]]</f>
        <v>58307945</v>
      </c>
    </row>
    <row r="1975" spans="1:29" ht="12.75">
      <c r="A1975" s="6" t="s">
        <v>28</v>
      </c>
      <c r="B1975" s="6" t="s">
        <v>4260</v>
      </c>
      <c r="C1975" s="6">
        <v>197</v>
      </c>
      <c r="D1975" s="6">
        <v>107</v>
      </c>
      <c r="E1975" s="6">
        <v>0</v>
      </c>
      <c r="F1975" s="6">
        <v>577</v>
      </c>
      <c r="G1975" s="6" t="s">
        <v>1502</v>
      </c>
      <c r="H1975" s="6">
        <v>1000</v>
      </c>
      <c r="I1975" s="7">
        <v>45506619</v>
      </c>
      <c r="J1975" s="6" t="s">
        <v>9275</v>
      </c>
      <c r="K1975" s="6" t="s">
        <v>2061</v>
      </c>
      <c r="L1975" s="6" t="s">
        <v>9276</v>
      </c>
      <c r="M1975" s="6">
        <v>225102</v>
      </c>
      <c r="N1975" s="6">
        <v>3066</v>
      </c>
      <c r="O1975" s="6" t="s">
        <v>3711</v>
      </c>
      <c r="P1975" s="6">
        <v>3</v>
      </c>
      <c r="Q1975" s="6" t="s">
        <v>9277</v>
      </c>
      <c r="R1975" s="6" t="s">
        <v>9278</v>
      </c>
      <c r="S1975" s="6">
        <v>862</v>
      </c>
      <c r="T1975" s="6" t="s">
        <v>37</v>
      </c>
      <c r="U1975" s="6" t="s">
        <v>56</v>
      </c>
      <c r="V1975" s="6" t="s">
        <v>39</v>
      </c>
      <c r="W1975" s="7">
        <v>26000000</v>
      </c>
      <c r="X1975" s="6">
        <v>2000</v>
      </c>
      <c r="Y1975" s="6">
        <v>596</v>
      </c>
      <c r="Z1975" s="6">
        <v>7.8</v>
      </c>
      <c r="AA1975" s="6">
        <v>2.35</v>
      </c>
      <c r="AB1975" s="6">
        <v>16000</v>
      </c>
      <c r="AC1975" s="7">
        <f>Table13[[#This Row],[gross]]-Table13[[#This Row],[budget]]</f>
        <v>19506619</v>
      </c>
    </row>
    <row r="1976" spans="1:29" ht="12.75">
      <c r="A1976" s="6" t="s">
        <v>28</v>
      </c>
      <c r="B1976" s="6" t="s">
        <v>1502</v>
      </c>
      <c r="C1976" s="6">
        <v>92</v>
      </c>
      <c r="D1976" s="6">
        <v>95</v>
      </c>
      <c r="E1976" s="6">
        <v>596</v>
      </c>
      <c r="F1976" s="6">
        <v>697</v>
      </c>
      <c r="G1976" s="6" t="s">
        <v>13689</v>
      </c>
      <c r="H1976" s="6">
        <v>1000</v>
      </c>
      <c r="I1976" s="7">
        <v>16017403</v>
      </c>
      <c r="J1976" s="6" t="s">
        <v>8921</v>
      </c>
      <c r="K1976" s="6" t="s">
        <v>1540</v>
      </c>
      <c r="L1976" s="6" t="s">
        <v>14651</v>
      </c>
      <c r="M1976" s="6">
        <v>17333</v>
      </c>
      <c r="N1976" s="6">
        <v>3300</v>
      </c>
      <c r="O1976" s="6" t="s">
        <v>3198</v>
      </c>
      <c r="P1976" s="6">
        <v>2</v>
      </c>
      <c r="Q1976" s="6" t="s">
        <v>14652</v>
      </c>
      <c r="R1976" s="6" t="s">
        <v>14653</v>
      </c>
      <c r="S1976" s="6">
        <v>153</v>
      </c>
      <c r="T1976" s="6" t="s">
        <v>37</v>
      </c>
      <c r="U1976" s="6" t="s">
        <v>38</v>
      </c>
      <c r="V1976" s="6" t="s">
        <v>585</v>
      </c>
      <c r="W1976" s="7">
        <v>5000000</v>
      </c>
      <c r="X1976" s="6">
        <v>2001</v>
      </c>
      <c r="Y1976" s="6">
        <v>835</v>
      </c>
      <c r="Z1976" s="6">
        <v>6.2</v>
      </c>
      <c r="AA1976" s="6">
        <v>1.85</v>
      </c>
      <c r="AB1976" s="6">
        <v>0</v>
      </c>
      <c r="AC1976" s="7">
        <f>Table13[[#This Row],[gross]]-Table13[[#This Row],[budget]]</f>
        <v>11017403</v>
      </c>
    </row>
    <row r="1977" spans="1:29" ht="12.75">
      <c r="A1977" s="6" t="s">
        <v>28</v>
      </c>
      <c r="B1977" s="6" t="s">
        <v>299</v>
      </c>
      <c r="C1977" s="6">
        <v>539</v>
      </c>
      <c r="D1977" s="6">
        <v>124</v>
      </c>
      <c r="E1977" s="6">
        <v>364</v>
      </c>
      <c r="F1977" s="6">
        <v>1000</v>
      </c>
      <c r="G1977" s="6" t="s">
        <v>523</v>
      </c>
      <c r="H1977" s="6">
        <v>11000</v>
      </c>
      <c r="I1977" s="7">
        <v>89021735</v>
      </c>
      <c r="J1977" s="6" t="s">
        <v>1427</v>
      </c>
      <c r="K1977" s="6" t="s">
        <v>466</v>
      </c>
      <c r="L1977" s="6" t="s">
        <v>1428</v>
      </c>
      <c r="M1977" s="6">
        <v>387436</v>
      </c>
      <c r="N1977" s="6">
        <v>22004</v>
      </c>
      <c r="O1977" s="6" t="s">
        <v>1429</v>
      </c>
      <c r="P1977" s="6">
        <v>0</v>
      </c>
      <c r="Q1977" s="6" t="s">
        <v>1430</v>
      </c>
      <c r="R1977" s="6" t="s">
        <v>1431</v>
      </c>
      <c r="S1977" s="6">
        <v>892</v>
      </c>
      <c r="T1977" s="6" t="s">
        <v>37</v>
      </c>
      <c r="U1977" s="6" t="s">
        <v>38</v>
      </c>
      <c r="V1977" s="6" t="s">
        <v>39</v>
      </c>
      <c r="W1977" s="7">
        <v>120000000</v>
      </c>
      <c r="X1977" s="6">
        <v>2013</v>
      </c>
      <c r="Y1977" s="6">
        <v>10000</v>
      </c>
      <c r="Z1977" s="6">
        <v>7</v>
      </c>
      <c r="AA1977" s="6">
        <v>2.35</v>
      </c>
      <c r="AB1977" s="6">
        <v>71000</v>
      </c>
      <c r="AC1977" s="7">
        <f>Table13[[#This Row],[gross]]-Table13[[#This Row],[budget]]</f>
        <v>-30978265</v>
      </c>
    </row>
    <row r="1978" spans="1:29" ht="12.75">
      <c r="A1978" s="6" t="s">
        <v>28</v>
      </c>
      <c r="B1978" s="6" t="s">
        <v>11846</v>
      </c>
      <c r="C1978" s="6">
        <v>190</v>
      </c>
      <c r="D1978" s="6">
        <v>86</v>
      </c>
      <c r="E1978" s="6">
        <v>62</v>
      </c>
      <c r="F1978" s="6">
        <v>59</v>
      </c>
      <c r="G1978" s="6" t="s">
        <v>1068</v>
      </c>
      <c r="H1978" s="6">
        <v>390</v>
      </c>
      <c r="I1978" s="7">
        <v>23993605</v>
      </c>
      <c r="J1978" s="6" t="s">
        <v>9193</v>
      </c>
      <c r="K1978" s="6" t="s">
        <v>7182</v>
      </c>
      <c r="L1978" s="6" t="s">
        <v>11847</v>
      </c>
      <c r="M1978" s="6">
        <v>52467</v>
      </c>
      <c r="N1978" s="6">
        <v>727</v>
      </c>
      <c r="O1978" s="6" t="s">
        <v>11848</v>
      </c>
      <c r="P1978" s="6">
        <v>1</v>
      </c>
      <c r="Q1978" s="6" t="s">
        <v>11849</v>
      </c>
      <c r="R1978" s="6" t="s">
        <v>11850</v>
      </c>
      <c r="S1978" s="6">
        <v>248</v>
      </c>
      <c r="T1978" s="6" t="s">
        <v>37</v>
      </c>
      <c r="U1978" s="6" t="s">
        <v>38</v>
      </c>
      <c r="V1978" s="6" t="s">
        <v>585</v>
      </c>
      <c r="W1978" s="7">
        <v>18000000</v>
      </c>
      <c r="X1978" s="6">
        <v>2009</v>
      </c>
      <c r="Y1978" s="6">
        <v>258</v>
      </c>
      <c r="Z1978" s="6">
        <v>5.8</v>
      </c>
      <c r="AA1978" s="6">
        <v>2.35</v>
      </c>
      <c r="AB1978" s="6">
        <v>0</v>
      </c>
      <c r="AC1978" s="7">
        <f>Table13[[#This Row],[gross]]-Table13[[#This Row],[budget]]</f>
        <v>5993605</v>
      </c>
    </row>
    <row r="1979" spans="1:29" ht="12.75">
      <c r="A1979" s="6" t="s">
        <v>28</v>
      </c>
      <c r="B1979" s="6" t="s">
        <v>1526</v>
      </c>
      <c r="C1979" s="6">
        <v>186</v>
      </c>
      <c r="D1979" s="6">
        <v>116</v>
      </c>
      <c r="E1979" s="6">
        <v>0</v>
      </c>
      <c r="F1979" s="6">
        <v>471</v>
      </c>
      <c r="G1979" s="6" t="s">
        <v>804</v>
      </c>
      <c r="H1979" s="6">
        <v>11000</v>
      </c>
      <c r="I1979" s="7">
        <v>183405771</v>
      </c>
      <c r="J1979" s="6" t="s">
        <v>1528</v>
      </c>
      <c r="K1979" s="6" t="s">
        <v>340</v>
      </c>
      <c r="L1979" s="6" t="s">
        <v>2327</v>
      </c>
      <c r="M1979" s="6">
        <v>402645</v>
      </c>
      <c r="N1979" s="6">
        <v>13028</v>
      </c>
      <c r="O1979" s="6" t="s">
        <v>2328</v>
      </c>
      <c r="P1979" s="6">
        <v>4</v>
      </c>
      <c r="Q1979" s="6" t="s">
        <v>2329</v>
      </c>
      <c r="R1979" s="6" t="s">
        <v>2330</v>
      </c>
      <c r="S1979" s="6">
        <v>845</v>
      </c>
      <c r="T1979" s="6" t="s">
        <v>37</v>
      </c>
      <c r="U1979" s="6" t="s">
        <v>38</v>
      </c>
      <c r="V1979" s="6" t="s">
        <v>39</v>
      </c>
      <c r="W1979" s="7">
        <v>85000000</v>
      </c>
      <c r="X1979" s="6">
        <v>2001</v>
      </c>
      <c r="Y1979" s="6">
        <v>1000</v>
      </c>
      <c r="Z1979" s="6">
        <v>7.8</v>
      </c>
      <c r="AA1979" s="6">
        <v>2.35</v>
      </c>
      <c r="AB1979" s="6">
        <v>0</v>
      </c>
      <c r="AC1979" s="7">
        <f>Table13[[#This Row],[gross]]-Table13[[#This Row],[budget]]</f>
        <v>98405771</v>
      </c>
    </row>
    <row r="1980" spans="1:29" ht="12.75">
      <c r="A1980" s="6" t="s">
        <v>28</v>
      </c>
      <c r="B1980" s="6" t="s">
        <v>1526</v>
      </c>
      <c r="C1980" s="6">
        <v>238</v>
      </c>
      <c r="D1980" s="6">
        <v>122</v>
      </c>
      <c r="E1980" s="6">
        <v>0</v>
      </c>
      <c r="F1980" s="6">
        <v>11000</v>
      </c>
      <c r="G1980" s="6" t="s">
        <v>1157</v>
      </c>
      <c r="H1980" s="6">
        <v>14000</v>
      </c>
      <c r="I1980" s="7">
        <v>117144465</v>
      </c>
      <c r="J1980" s="6" t="s">
        <v>1528</v>
      </c>
      <c r="K1980" s="6" t="s">
        <v>2382</v>
      </c>
      <c r="L1980" s="6" t="s">
        <v>2383</v>
      </c>
      <c r="M1980" s="6">
        <v>256928</v>
      </c>
      <c r="N1980" s="6">
        <v>43499</v>
      </c>
      <c r="O1980" s="6" t="s">
        <v>340</v>
      </c>
      <c r="P1980" s="6">
        <v>3</v>
      </c>
      <c r="Q1980" s="6" t="s">
        <v>2384</v>
      </c>
      <c r="R1980" s="6" t="s">
        <v>2385</v>
      </c>
      <c r="S1980" s="6">
        <v>288</v>
      </c>
      <c r="T1980" s="6" t="s">
        <v>37</v>
      </c>
      <c r="U1980" s="6" t="s">
        <v>38</v>
      </c>
      <c r="V1980" s="6" t="s">
        <v>39</v>
      </c>
      <c r="W1980" s="7">
        <v>85000000</v>
      </c>
      <c r="X1980" s="6">
        <v>2007</v>
      </c>
      <c r="Y1980" s="6">
        <v>13000</v>
      </c>
      <c r="Z1980" s="6">
        <v>6.9</v>
      </c>
      <c r="AA1980" s="6">
        <v>2.35</v>
      </c>
      <c r="AB1980" s="6">
        <v>0</v>
      </c>
      <c r="AC1980" s="7">
        <f>Table13[[#This Row],[gross]]-Table13[[#This Row],[budget]]</f>
        <v>32144465</v>
      </c>
    </row>
    <row r="1981" spans="1:29" ht="12.75">
      <c r="A1981" s="6" t="s">
        <v>28</v>
      </c>
      <c r="B1981" s="6" t="s">
        <v>1526</v>
      </c>
      <c r="C1981" s="6">
        <v>198</v>
      </c>
      <c r="D1981" s="6">
        <v>125</v>
      </c>
      <c r="E1981" s="6">
        <v>0</v>
      </c>
      <c r="F1981" s="6">
        <v>350</v>
      </c>
      <c r="G1981" s="6" t="s">
        <v>1527</v>
      </c>
      <c r="H1981" s="6">
        <v>11000</v>
      </c>
      <c r="I1981" s="7">
        <v>125531634</v>
      </c>
      <c r="J1981" s="6" t="s">
        <v>1528</v>
      </c>
      <c r="K1981" s="6" t="s">
        <v>340</v>
      </c>
      <c r="L1981" s="6" t="s">
        <v>1529</v>
      </c>
      <c r="M1981" s="6">
        <v>284852</v>
      </c>
      <c r="N1981" s="6">
        <v>19359</v>
      </c>
      <c r="O1981" s="6" t="s">
        <v>1530</v>
      </c>
      <c r="P1981" s="6">
        <v>0</v>
      </c>
      <c r="Q1981" s="6" t="s">
        <v>1531</v>
      </c>
      <c r="R1981" s="6" t="s">
        <v>1532</v>
      </c>
      <c r="S1981" s="6">
        <v>627</v>
      </c>
      <c r="T1981" s="6" t="s">
        <v>37</v>
      </c>
      <c r="U1981" s="6" t="s">
        <v>38</v>
      </c>
      <c r="V1981" s="6" t="s">
        <v>39</v>
      </c>
      <c r="W1981" s="7">
        <v>110000000</v>
      </c>
      <c r="X1981" s="6">
        <v>2004</v>
      </c>
      <c r="Y1981" s="6">
        <v>8000</v>
      </c>
      <c r="Z1981" s="6">
        <v>6.4</v>
      </c>
      <c r="AA1981" s="6">
        <v>2.35</v>
      </c>
      <c r="AB1981" s="6">
        <v>0</v>
      </c>
      <c r="AC1981" s="7">
        <f>Table13[[#This Row],[gross]]-Table13[[#This Row],[budget]]</f>
        <v>15531634</v>
      </c>
    </row>
    <row r="1982" spans="1:29" ht="12.75">
      <c r="A1982" s="6" t="s">
        <v>28</v>
      </c>
      <c r="B1982" s="6" t="s">
        <v>2888</v>
      </c>
      <c r="C1982" s="6">
        <v>113</v>
      </c>
      <c r="D1982" s="6">
        <v>104</v>
      </c>
      <c r="E1982" s="6">
        <v>63</v>
      </c>
      <c r="F1982" s="6">
        <v>7</v>
      </c>
      <c r="G1982" s="6" t="s">
        <v>2888</v>
      </c>
      <c r="H1982" s="6">
        <v>67</v>
      </c>
      <c r="I1982" s="7">
        <v>19406406</v>
      </c>
      <c r="J1982" s="6" t="s">
        <v>2889</v>
      </c>
      <c r="K1982" s="6" t="s">
        <v>2890</v>
      </c>
      <c r="L1982" s="6" t="s">
        <v>2891</v>
      </c>
      <c r="M1982" s="6">
        <v>7630</v>
      </c>
      <c r="N1982" s="6">
        <v>152</v>
      </c>
      <c r="O1982" s="6" t="s">
        <v>2892</v>
      </c>
      <c r="P1982" s="6">
        <v>0</v>
      </c>
      <c r="Q1982" s="6" t="s">
        <v>2893</v>
      </c>
      <c r="R1982" s="6" t="s">
        <v>2894</v>
      </c>
      <c r="S1982" s="6">
        <v>42</v>
      </c>
      <c r="T1982" s="6" t="s">
        <v>1464</v>
      </c>
      <c r="U1982" s="6" t="s">
        <v>1465</v>
      </c>
      <c r="V1982" s="6" t="s">
        <v>277</v>
      </c>
      <c r="W1982" s="7">
        <v>40000000</v>
      </c>
      <c r="X1982" s="6">
        <v>2009</v>
      </c>
      <c r="Y1982" s="6">
        <v>63</v>
      </c>
      <c r="Z1982" s="6">
        <v>7.8</v>
      </c>
      <c r="AA1982" s="6">
        <v>2.35</v>
      </c>
      <c r="AB1982" s="6">
        <v>0</v>
      </c>
      <c r="AC1982" s="7">
        <f>Table13[[#This Row],[gross]]-Table13[[#This Row],[budget]]</f>
        <v>-20593594</v>
      </c>
    </row>
    <row r="1983" spans="1:29" ht="12.75">
      <c r="A1983" s="6" t="s">
        <v>28</v>
      </c>
      <c r="B1983" s="6" t="s">
        <v>6142</v>
      </c>
      <c r="C1983" s="6">
        <v>106</v>
      </c>
      <c r="D1983" s="6">
        <v>131</v>
      </c>
      <c r="E1983" s="6">
        <v>46</v>
      </c>
      <c r="F1983" s="6">
        <v>293</v>
      </c>
      <c r="G1983" s="6" t="s">
        <v>9047</v>
      </c>
      <c r="H1983" s="6">
        <v>594</v>
      </c>
      <c r="I1983" s="7">
        <v>67900000</v>
      </c>
      <c r="J1983" s="6" t="s">
        <v>50</v>
      </c>
      <c r="K1983" s="6" t="s">
        <v>9048</v>
      </c>
      <c r="L1983" s="6" t="s">
        <v>9049</v>
      </c>
      <c r="M1983" s="6">
        <v>74374</v>
      </c>
      <c r="N1983" s="6">
        <v>1898</v>
      </c>
      <c r="O1983" s="6" t="s">
        <v>9050</v>
      </c>
      <c r="P1983" s="6">
        <v>0</v>
      </c>
      <c r="Q1983" s="6" t="s">
        <v>9051</v>
      </c>
      <c r="R1983" s="6" t="s">
        <v>9052</v>
      </c>
      <c r="S1983" s="6">
        <v>225</v>
      </c>
      <c r="T1983" s="6" t="s">
        <v>37</v>
      </c>
      <c r="U1983" s="6" t="s">
        <v>56</v>
      </c>
      <c r="V1983" s="6" t="s">
        <v>95</v>
      </c>
      <c r="W1983" s="7">
        <v>27500000</v>
      </c>
      <c r="X1983" s="6">
        <v>1983</v>
      </c>
      <c r="Y1983" s="6">
        <v>303</v>
      </c>
      <c r="Z1983" s="6">
        <v>6.6</v>
      </c>
      <c r="AA1983" s="6">
        <v>2.35</v>
      </c>
      <c r="AB1983" s="6">
        <v>0</v>
      </c>
      <c r="AC1983" s="7">
        <f>Table13[[#This Row],[gross]]-Table13[[#This Row],[budget]]</f>
        <v>40400000</v>
      </c>
    </row>
    <row r="1984" spans="1:29" ht="12.75">
      <c r="A1984" s="6" t="s">
        <v>28</v>
      </c>
      <c r="B1984" s="6" t="s">
        <v>17613</v>
      </c>
      <c r="C1984" s="6">
        <v>336</v>
      </c>
      <c r="D1984" s="6">
        <v>104</v>
      </c>
      <c r="E1984" s="6">
        <v>59</v>
      </c>
      <c r="F1984" s="6">
        <v>202</v>
      </c>
      <c r="G1984" s="6" t="s">
        <v>3472</v>
      </c>
      <c r="H1984" s="6">
        <v>972</v>
      </c>
      <c r="I1984" s="7">
        <v>27689474</v>
      </c>
      <c r="J1984" s="6" t="s">
        <v>5103</v>
      </c>
      <c r="K1984" s="6" t="s">
        <v>17614</v>
      </c>
      <c r="L1984" s="6" t="s">
        <v>17615</v>
      </c>
      <c r="M1984" s="6">
        <v>85688</v>
      </c>
      <c r="N1984" s="6">
        <v>2071</v>
      </c>
      <c r="O1984" s="6" t="s">
        <v>17616</v>
      </c>
      <c r="P1984" s="6">
        <v>0</v>
      </c>
      <c r="Q1984" s="6" t="s">
        <v>17617</v>
      </c>
      <c r="R1984" s="6" t="s">
        <v>17618</v>
      </c>
      <c r="S1984" s="6">
        <v>339</v>
      </c>
      <c r="T1984" s="6" t="s">
        <v>37</v>
      </c>
      <c r="U1984" s="6" t="s">
        <v>38</v>
      </c>
      <c r="V1984" s="6" t="s">
        <v>585</v>
      </c>
      <c r="W1984" s="7">
        <v>5000000</v>
      </c>
      <c r="X1984" s="6">
        <v>2013</v>
      </c>
      <c r="Y1984" s="6">
        <v>407</v>
      </c>
      <c r="Z1984" s="6">
        <v>6.5</v>
      </c>
      <c r="AA1984" s="6">
        <v>2.35</v>
      </c>
      <c r="AB1984" s="6">
        <v>23000</v>
      </c>
      <c r="AC1984" s="7">
        <f>Table13[[#This Row],[gross]]-Table13[[#This Row],[budget]]</f>
        <v>22689474</v>
      </c>
    </row>
    <row r="1985" spans="1:29" ht="12.75">
      <c r="A1985" s="6" t="s">
        <v>28</v>
      </c>
      <c r="B1985" s="6" t="s">
        <v>17869</v>
      </c>
      <c r="C1985" s="6">
        <v>195</v>
      </c>
      <c r="D1985" s="6">
        <v>122</v>
      </c>
      <c r="E1985" s="6">
        <v>22</v>
      </c>
      <c r="F1985" s="6">
        <v>32</v>
      </c>
      <c r="G1985" s="6" t="s">
        <v>4714</v>
      </c>
      <c r="H1985" s="6">
        <v>186</v>
      </c>
      <c r="I1985" s="7">
        <v>3950029</v>
      </c>
      <c r="J1985" s="6" t="s">
        <v>3409</v>
      </c>
      <c r="K1985" s="6" t="s">
        <v>14020</v>
      </c>
      <c r="L1985" s="6" t="s">
        <v>17870</v>
      </c>
      <c r="M1985" s="6">
        <v>12411</v>
      </c>
      <c r="N1985" s="6">
        <v>416</v>
      </c>
      <c r="O1985" s="6" t="s">
        <v>17871</v>
      </c>
      <c r="P1985" s="6">
        <v>0</v>
      </c>
      <c r="Q1985" s="6" t="s">
        <v>17872</v>
      </c>
      <c r="R1985" s="6" t="s">
        <v>17873</v>
      </c>
      <c r="S1985" s="6">
        <v>89</v>
      </c>
      <c r="T1985" s="6" t="s">
        <v>1464</v>
      </c>
      <c r="U1985" s="6" t="s">
        <v>1465</v>
      </c>
      <c r="V1985" s="6" t="s">
        <v>39</v>
      </c>
      <c r="W1985" s="7">
        <v>4000000</v>
      </c>
      <c r="X1985" s="6">
        <v>2010</v>
      </c>
      <c r="Y1985" s="6">
        <v>135</v>
      </c>
      <c r="Z1985" s="6">
        <v>7.2</v>
      </c>
      <c r="AA1985" s="6">
        <v>2.35</v>
      </c>
      <c r="AB1985" s="6">
        <v>0</v>
      </c>
      <c r="AC1985" s="7">
        <f>Table13[[#This Row],[gross]]-Table13[[#This Row],[budget]]</f>
        <v>-49971</v>
      </c>
    </row>
    <row r="1986" spans="1:29" ht="12.75">
      <c r="A1986" s="6" t="s">
        <v>28</v>
      </c>
      <c r="B1986" s="6" t="s">
        <v>15461</v>
      </c>
      <c r="C1986" s="6">
        <v>66</v>
      </c>
      <c r="D1986" s="6">
        <v>81</v>
      </c>
      <c r="E1986" s="6">
        <v>4</v>
      </c>
      <c r="F1986" s="6">
        <v>5</v>
      </c>
      <c r="G1986" s="6" t="s">
        <v>15462</v>
      </c>
      <c r="H1986" s="6">
        <v>63</v>
      </c>
      <c r="I1986" s="7">
        <v>11835</v>
      </c>
      <c r="J1986" s="6" t="s">
        <v>1415</v>
      </c>
      <c r="K1986" s="6" t="s">
        <v>8643</v>
      </c>
      <c r="L1986" s="6" t="s">
        <v>15463</v>
      </c>
      <c r="M1986" s="6">
        <v>1920</v>
      </c>
      <c r="N1986" s="6">
        <v>81</v>
      </c>
      <c r="O1986" s="6" t="s">
        <v>15464</v>
      </c>
      <c r="P1986" s="6">
        <v>0</v>
      </c>
      <c r="Q1986" s="6" t="s">
        <v>15465</v>
      </c>
      <c r="R1986" s="6" t="s">
        <v>15466</v>
      </c>
      <c r="S1986" s="6">
        <v>7</v>
      </c>
      <c r="T1986" s="6" t="s">
        <v>8649</v>
      </c>
      <c r="U1986" s="6" t="s">
        <v>8650</v>
      </c>
      <c r="W1986" s="7">
        <v>10000000</v>
      </c>
      <c r="X1986" s="6">
        <v>2013</v>
      </c>
      <c r="Y1986" s="6">
        <v>10</v>
      </c>
      <c r="Z1986" s="6">
        <v>6.9</v>
      </c>
      <c r="AA1986" s="6">
        <v>2.35</v>
      </c>
      <c r="AB1986" s="6">
        <v>1000</v>
      </c>
      <c r="AC1986" s="7">
        <f>Table13[[#This Row],[gross]]-Table13[[#This Row],[budget]]</f>
        <v>-9988165</v>
      </c>
    </row>
    <row r="1987" spans="1:29" ht="12.75">
      <c r="A1987" s="6" t="s">
        <v>28</v>
      </c>
      <c r="B1987" s="6" t="s">
        <v>14061</v>
      </c>
      <c r="C1987" s="6">
        <v>144</v>
      </c>
      <c r="D1987" s="6">
        <v>89</v>
      </c>
      <c r="E1987" s="6">
        <v>406</v>
      </c>
      <c r="F1987" s="6">
        <v>759</v>
      </c>
      <c r="G1987" s="6" t="s">
        <v>1147</v>
      </c>
      <c r="H1987" s="6">
        <v>989</v>
      </c>
      <c r="I1987" s="7">
        <v>10824921</v>
      </c>
      <c r="J1987" s="6" t="s">
        <v>1671</v>
      </c>
      <c r="K1987" s="6" t="s">
        <v>3230</v>
      </c>
      <c r="L1987" s="6" t="s">
        <v>15066</v>
      </c>
      <c r="M1987" s="6">
        <v>200293</v>
      </c>
      <c r="N1987" s="6">
        <v>3462</v>
      </c>
      <c r="O1987" s="6" t="s">
        <v>862</v>
      </c>
      <c r="P1987" s="6">
        <v>0</v>
      </c>
      <c r="Q1987" s="6" t="s">
        <v>15067</v>
      </c>
      <c r="R1987" s="6" t="s">
        <v>15068</v>
      </c>
      <c r="S1987" s="6">
        <v>621</v>
      </c>
      <c r="T1987" s="6" t="s">
        <v>37</v>
      </c>
      <c r="U1987" s="6" t="s">
        <v>38</v>
      </c>
      <c r="V1987" s="6" t="s">
        <v>585</v>
      </c>
      <c r="W1987" s="7">
        <v>10000000</v>
      </c>
      <c r="X1987" s="6">
        <v>1999</v>
      </c>
      <c r="Y1987" s="6">
        <v>939</v>
      </c>
      <c r="Z1987" s="6">
        <v>7.8</v>
      </c>
      <c r="AA1987" s="6">
        <v>1.85</v>
      </c>
      <c r="AB1987" s="6">
        <v>16000</v>
      </c>
      <c r="AC1987" s="7">
        <f>Table13[[#This Row],[gross]]-Table13[[#This Row],[budget]]</f>
        <v>824921</v>
      </c>
    </row>
    <row r="1988" spans="1:29" ht="12.75">
      <c r="A1988" s="6" t="s">
        <v>28</v>
      </c>
      <c r="B1988" s="6" t="s">
        <v>2166</v>
      </c>
      <c r="C1988" s="6">
        <v>124</v>
      </c>
      <c r="D1988" s="6">
        <v>88</v>
      </c>
      <c r="E1988" s="6">
        <v>12</v>
      </c>
      <c r="F1988" s="6">
        <v>931</v>
      </c>
      <c r="G1988" s="6" t="s">
        <v>804</v>
      </c>
      <c r="H1988" s="6">
        <v>49000</v>
      </c>
      <c r="I1988" s="7">
        <v>49474048</v>
      </c>
      <c r="J1988" s="6" t="s">
        <v>3057</v>
      </c>
      <c r="K1988" s="6" t="s">
        <v>811</v>
      </c>
      <c r="L1988" s="6" t="s">
        <v>7376</v>
      </c>
      <c r="M1988" s="6">
        <v>31191</v>
      </c>
      <c r="N1988" s="6">
        <v>53370</v>
      </c>
      <c r="O1988" s="6" t="s">
        <v>4928</v>
      </c>
      <c r="P1988" s="6">
        <v>2</v>
      </c>
      <c r="Q1988" s="6" t="s">
        <v>7377</v>
      </c>
      <c r="R1988" s="6" t="s">
        <v>7378</v>
      </c>
      <c r="S1988" s="6">
        <v>120</v>
      </c>
      <c r="T1988" s="6" t="s">
        <v>37</v>
      </c>
      <c r="U1988" s="6" t="s">
        <v>38</v>
      </c>
      <c r="V1988" s="6" t="s">
        <v>95</v>
      </c>
      <c r="W1988" s="7">
        <v>35000000</v>
      </c>
      <c r="X1988" s="6">
        <v>2009</v>
      </c>
      <c r="Y1988" s="6">
        <v>1000</v>
      </c>
      <c r="Z1988" s="6">
        <v>5.4</v>
      </c>
      <c r="AA1988" s="6">
        <v>1.85</v>
      </c>
      <c r="AB1988" s="6">
        <v>0</v>
      </c>
      <c r="AC1988" s="7">
        <f>Table13[[#This Row],[gross]]-Table13[[#This Row],[budget]]</f>
        <v>14474048</v>
      </c>
    </row>
    <row r="1989" spans="1:29" ht="12.75">
      <c r="A1989" s="6" t="s">
        <v>28</v>
      </c>
      <c r="B1989" s="6" t="s">
        <v>20333</v>
      </c>
      <c r="C1989" s="6">
        <v>88</v>
      </c>
      <c r="D1989" s="6">
        <v>76</v>
      </c>
      <c r="E1989" s="6">
        <v>129</v>
      </c>
      <c r="F1989" s="6">
        <v>26</v>
      </c>
      <c r="G1989" s="6" t="s">
        <v>23046</v>
      </c>
      <c r="H1989" s="6">
        <v>52</v>
      </c>
      <c r="I1989" s="7">
        <v>255352</v>
      </c>
      <c r="J1989" s="6" t="s">
        <v>3409</v>
      </c>
      <c r="K1989" s="6" t="s">
        <v>23047</v>
      </c>
      <c r="L1989" s="6" t="s">
        <v>23048</v>
      </c>
      <c r="M1989" s="6">
        <v>4423</v>
      </c>
      <c r="N1989" s="6">
        <v>132</v>
      </c>
      <c r="O1989" s="6" t="s">
        <v>23049</v>
      </c>
      <c r="P1989" s="6">
        <v>2</v>
      </c>
      <c r="Q1989" s="6" t="s">
        <v>23050</v>
      </c>
      <c r="R1989" s="6" t="s">
        <v>23051</v>
      </c>
      <c r="S1989" s="6">
        <v>57</v>
      </c>
      <c r="T1989" s="6" t="s">
        <v>37</v>
      </c>
      <c r="U1989" s="6" t="s">
        <v>38</v>
      </c>
      <c r="V1989" s="6" t="s">
        <v>5613</v>
      </c>
      <c r="W1989" s="7">
        <v>300000</v>
      </c>
      <c r="X1989" s="6">
        <v>2006</v>
      </c>
      <c r="Y1989" s="6">
        <v>44</v>
      </c>
      <c r="Z1989" s="6">
        <v>6.7</v>
      </c>
      <c r="AA1989" s="6">
        <v>1.66</v>
      </c>
      <c r="AB1989" s="6">
        <v>594</v>
      </c>
      <c r="AC1989" s="7">
        <f>Table13[[#This Row],[gross]]-Table13[[#This Row],[budget]]</f>
        <v>-44648</v>
      </c>
    </row>
    <row r="1990" spans="1:29" ht="12.75">
      <c r="A1990" s="6" t="s">
        <v>28</v>
      </c>
      <c r="B1990" s="6" t="s">
        <v>2542</v>
      </c>
      <c r="C1990" s="6">
        <v>123</v>
      </c>
      <c r="D1990" s="6">
        <v>88</v>
      </c>
      <c r="E1990" s="6">
        <v>480</v>
      </c>
      <c r="F1990" s="6">
        <v>497</v>
      </c>
      <c r="G1990" s="6" t="s">
        <v>10103</v>
      </c>
      <c r="H1990" s="6">
        <v>8000</v>
      </c>
      <c r="I1990" s="7">
        <v>74608545</v>
      </c>
      <c r="J1990" s="6" t="s">
        <v>1671</v>
      </c>
      <c r="K1990" s="6" t="s">
        <v>1249</v>
      </c>
      <c r="L1990" s="6" t="s">
        <v>10104</v>
      </c>
      <c r="M1990" s="6">
        <v>185258</v>
      </c>
      <c r="N1990" s="6">
        <v>10325</v>
      </c>
      <c r="O1990" s="6" t="s">
        <v>3984</v>
      </c>
      <c r="P1990" s="6">
        <v>4</v>
      </c>
      <c r="Q1990" s="6" t="s">
        <v>10105</v>
      </c>
      <c r="R1990" s="6" t="s">
        <v>10106</v>
      </c>
      <c r="S1990" s="6">
        <v>404</v>
      </c>
      <c r="T1990" s="6" t="s">
        <v>37</v>
      </c>
      <c r="U1990" s="6" t="s">
        <v>38</v>
      </c>
      <c r="V1990" s="6" t="s">
        <v>585</v>
      </c>
      <c r="W1990" s="7">
        <v>24000000</v>
      </c>
      <c r="X1990" s="6">
        <v>2003</v>
      </c>
      <c r="Y1990" s="6">
        <v>909</v>
      </c>
      <c r="Z1990" s="6">
        <v>7.2</v>
      </c>
      <c r="AA1990" s="6">
        <v>2.35</v>
      </c>
      <c r="AB1990" s="6">
        <v>0</v>
      </c>
      <c r="AC1990" s="7">
        <f>Table13[[#This Row],[gross]]-Table13[[#This Row],[budget]]</f>
        <v>50608545</v>
      </c>
    </row>
    <row r="1991" spans="1:29" ht="12.75">
      <c r="A1991" s="6" t="s">
        <v>28</v>
      </c>
      <c r="B1991" s="6" t="s">
        <v>14340</v>
      </c>
      <c r="C1991" s="6">
        <v>305</v>
      </c>
      <c r="D1991" s="6">
        <v>120</v>
      </c>
      <c r="E1991" s="6">
        <v>0</v>
      </c>
      <c r="F1991" s="6">
        <v>38</v>
      </c>
      <c r="G1991" s="6" t="s">
        <v>19434</v>
      </c>
      <c r="H1991" s="6">
        <v>717</v>
      </c>
      <c r="I1991" s="7">
        <v>2181290</v>
      </c>
      <c r="J1991" s="6" t="s">
        <v>1924</v>
      </c>
      <c r="K1991" s="6" t="s">
        <v>13998</v>
      </c>
      <c r="L1991" s="6" t="s">
        <v>19435</v>
      </c>
      <c r="M1991" s="6">
        <v>356181</v>
      </c>
      <c r="N1991" s="6">
        <v>852</v>
      </c>
      <c r="O1991" s="6" t="s">
        <v>18303</v>
      </c>
      <c r="P1991" s="6">
        <v>0</v>
      </c>
      <c r="Q1991" s="6" t="s">
        <v>19436</v>
      </c>
      <c r="R1991" s="6" t="s">
        <v>19437</v>
      </c>
      <c r="S1991" s="6">
        <v>809</v>
      </c>
      <c r="T1991" s="6" t="s">
        <v>12700</v>
      </c>
      <c r="U1991" s="6" t="s">
        <v>5694</v>
      </c>
      <c r="V1991" s="6" t="s">
        <v>585</v>
      </c>
      <c r="W1991" s="7">
        <v>3000000</v>
      </c>
      <c r="X1991" s="6">
        <v>2003</v>
      </c>
      <c r="Y1991" s="6">
        <v>78</v>
      </c>
      <c r="Z1991" s="6">
        <v>8.4</v>
      </c>
      <c r="AA1991" s="6">
        <v>2.35</v>
      </c>
      <c r="AB1991" s="6">
        <v>43000</v>
      </c>
      <c r="AC1991" s="7">
        <f>Table13[[#This Row],[gross]]-Table13[[#This Row],[budget]]</f>
        <v>-818710</v>
      </c>
    </row>
    <row r="1992" spans="1:29" ht="12.75">
      <c r="A1992" s="6" t="s">
        <v>28</v>
      </c>
      <c r="B1992" s="6" t="s">
        <v>3817</v>
      </c>
      <c r="C1992" s="6">
        <v>127</v>
      </c>
      <c r="D1992" s="6">
        <v>130</v>
      </c>
      <c r="E1992" s="6">
        <v>2000</v>
      </c>
      <c r="F1992" s="6">
        <v>25</v>
      </c>
      <c r="G1992" s="6" t="s">
        <v>3818</v>
      </c>
      <c r="H1992" s="6">
        <v>268</v>
      </c>
      <c r="I1992" s="7">
        <v>1987287</v>
      </c>
      <c r="J1992" s="6" t="s">
        <v>1935</v>
      </c>
      <c r="K1992" s="6" t="s">
        <v>3819</v>
      </c>
      <c r="L1992" s="6" t="s">
        <v>3820</v>
      </c>
      <c r="M1992" s="6">
        <v>25474</v>
      </c>
      <c r="N1992" s="6">
        <v>450</v>
      </c>
      <c r="O1992" s="6" t="s">
        <v>3821</v>
      </c>
      <c r="P1992" s="6">
        <v>0</v>
      </c>
      <c r="Q1992" s="6" t="s">
        <v>3822</v>
      </c>
      <c r="R1992" s="6" t="s">
        <v>3823</v>
      </c>
      <c r="S1992" s="6">
        <v>138</v>
      </c>
      <c r="T1992" s="6" t="s">
        <v>37</v>
      </c>
      <c r="U1992" s="6" t="s">
        <v>56</v>
      </c>
      <c r="V1992" s="6" t="s">
        <v>39</v>
      </c>
      <c r="W1992" s="7">
        <v>50000000</v>
      </c>
      <c r="X1992" s="6">
        <v>2005</v>
      </c>
      <c r="Y1992" s="6">
        <v>85</v>
      </c>
      <c r="Z1992" s="6">
        <v>6.9</v>
      </c>
      <c r="AA1992" s="6">
        <v>2.35</v>
      </c>
      <c r="AB1992" s="6">
        <v>0</v>
      </c>
      <c r="AC1992" s="7">
        <f>Table13[[#This Row],[gross]]-Table13[[#This Row],[budget]]</f>
        <v>-48012713</v>
      </c>
    </row>
    <row r="1993" spans="1:29" ht="12.75">
      <c r="A1993" s="6" t="s">
        <v>28</v>
      </c>
      <c r="B1993" s="6" t="s">
        <v>14844</v>
      </c>
      <c r="C1993" s="6">
        <v>56</v>
      </c>
      <c r="D1993" s="6">
        <v>153</v>
      </c>
      <c r="E1993" s="6">
        <v>82</v>
      </c>
      <c r="F1993" s="6">
        <v>139</v>
      </c>
      <c r="G1993" s="6" t="s">
        <v>14845</v>
      </c>
      <c r="H1993" s="6">
        <v>695</v>
      </c>
      <c r="I1993" s="7">
        <v>16800000</v>
      </c>
      <c r="J1993" s="6" t="s">
        <v>14846</v>
      </c>
      <c r="K1993" s="6" t="s">
        <v>1695</v>
      </c>
      <c r="L1993" s="6" t="s">
        <v>14847</v>
      </c>
      <c r="M1993" s="6">
        <v>25303</v>
      </c>
      <c r="N1993" s="6">
        <v>1593</v>
      </c>
      <c r="O1993" s="6" t="s">
        <v>14848</v>
      </c>
      <c r="P1993" s="6">
        <v>1</v>
      </c>
      <c r="Q1993" s="6" t="s">
        <v>14849</v>
      </c>
      <c r="R1993" s="6" t="s">
        <v>14850</v>
      </c>
      <c r="S1993" s="6">
        <v>138</v>
      </c>
      <c r="T1993" s="6" t="s">
        <v>37</v>
      </c>
      <c r="U1993" s="6" t="s">
        <v>56</v>
      </c>
      <c r="V1993" s="6" t="s">
        <v>277</v>
      </c>
      <c r="W1993" s="7">
        <v>10000000</v>
      </c>
      <c r="X1993" s="6">
        <v>1968</v>
      </c>
      <c r="Y1993" s="6">
        <v>275</v>
      </c>
      <c r="Z1993" s="6">
        <v>7.5</v>
      </c>
      <c r="AA1993" s="6">
        <v>2.35</v>
      </c>
      <c r="AB1993" s="6">
        <v>0</v>
      </c>
      <c r="AC1993" s="7">
        <f>Table13[[#This Row],[gross]]-Table13[[#This Row],[budget]]</f>
        <v>6800000</v>
      </c>
    </row>
    <row r="1994" spans="1:29" ht="12.75">
      <c r="A1994" s="6" t="s">
        <v>28</v>
      </c>
      <c r="B1994" s="6" t="s">
        <v>3098</v>
      </c>
      <c r="C1994" s="6">
        <v>358</v>
      </c>
      <c r="D1994" s="6">
        <v>119</v>
      </c>
      <c r="E1994" s="6">
        <v>845</v>
      </c>
      <c r="F1994" s="6">
        <v>992</v>
      </c>
      <c r="G1994" s="6" t="s">
        <v>466</v>
      </c>
      <c r="H1994" s="6">
        <v>18000</v>
      </c>
      <c r="I1994" s="7">
        <v>98895417</v>
      </c>
      <c r="J1994" s="6" t="s">
        <v>59</v>
      </c>
      <c r="K1994" s="6" t="s">
        <v>641</v>
      </c>
      <c r="L1994" s="6" t="s">
        <v>3372</v>
      </c>
      <c r="M1994" s="6">
        <v>203154</v>
      </c>
      <c r="N1994" s="6">
        <v>31782</v>
      </c>
      <c r="O1994" s="6" t="s">
        <v>3373</v>
      </c>
      <c r="P1994" s="6">
        <v>3</v>
      </c>
      <c r="Q1994" s="6" t="s">
        <v>3374</v>
      </c>
      <c r="R1994" s="6" t="s">
        <v>3375</v>
      </c>
      <c r="S1994" s="6">
        <v>698</v>
      </c>
      <c r="T1994" s="6" t="s">
        <v>37</v>
      </c>
      <c r="U1994" s="6" t="s">
        <v>38</v>
      </c>
      <c r="V1994" s="6" t="s">
        <v>585</v>
      </c>
      <c r="W1994" s="7">
        <v>70000000</v>
      </c>
      <c r="X1994" s="6">
        <v>2013</v>
      </c>
      <c r="Y1994" s="6">
        <v>11000</v>
      </c>
      <c r="Z1994" s="6">
        <v>6.5</v>
      </c>
      <c r="AA1994" s="6">
        <v>2.35</v>
      </c>
      <c r="AB1994" s="6">
        <v>45000</v>
      </c>
      <c r="AC1994" s="7">
        <f>Table13[[#This Row],[gross]]-Table13[[#This Row],[budget]]</f>
        <v>28895417</v>
      </c>
    </row>
    <row r="1995" spans="1:29" ht="12.75">
      <c r="A1995" s="6" t="s">
        <v>28</v>
      </c>
      <c r="B1995" s="6" t="s">
        <v>5279</v>
      </c>
      <c r="C1995" s="6">
        <v>47</v>
      </c>
      <c r="D1995" s="6">
        <v>101</v>
      </c>
      <c r="E1995" s="6">
        <v>0</v>
      </c>
      <c r="F1995" s="6">
        <v>158</v>
      </c>
      <c r="G1995" s="6" t="s">
        <v>5280</v>
      </c>
      <c r="H1995" s="6">
        <v>854</v>
      </c>
      <c r="I1995" s="7">
        <v>38590500</v>
      </c>
      <c r="J1995" s="6" t="s">
        <v>50</v>
      </c>
      <c r="K1995" s="6" t="s">
        <v>3196</v>
      </c>
      <c r="L1995" s="6" t="s">
        <v>5281</v>
      </c>
      <c r="M1995" s="6">
        <v>17997</v>
      </c>
      <c r="N1995" s="6">
        <v>1860</v>
      </c>
      <c r="O1995" s="6" t="s">
        <v>5282</v>
      </c>
      <c r="P1995" s="6">
        <v>1</v>
      </c>
      <c r="Q1995" s="6" t="s">
        <v>5283</v>
      </c>
      <c r="R1995" s="6" t="s">
        <v>5284</v>
      </c>
      <c r="S1995" s="6">
        <v>140</v>
      </c>
      <c r="T1995" s="6" t="s">
        <v>37</v>
      </c>
      <c r="U1995" s="6" t="s">
        <v>38</v>
      </c>
      <c r="V1995" s="6" t="s">
        <v>585</v>
      </c>
      <c r="W1995" s="7">
        <v>50000000</v>
      </c>
      <c r="X1995" s="6">
        <v>1994</v>
      </c>
      <c r="Y1995" s="6">
        <v>643</v>
      </c>
      <c r="Z1995" s="6">
        <v>4.4000000000000004</v>
      </c>
      <c r="AA1995" s="6">
        <v>2.35</v>
      </c>
      <c r="AB1995" s="6">
        <v>812</v>
      </c>
      <c r="AC1995" s="7">
        <f>Table13[[#This Row],[gross]]-Table13[[#This Row],[budget]]</f>
        <v>-11409500</v>
      </c>
    </row>
    <row r="1996" spans="1:29" ht="12.75">
      <c r="A1996" s="6" t="s">
        <v>28</v>
      </c>
      <c r="B1996" s="6" t="s">
        <v>16046</v>
      </c>
      <c r="C1996" s="6">
        <v>143</v>
      </c>
      <c r="D1996" s="6">
        <v>142</v>
      </c>
      <c r="E1996" s="6">
        <v>13</v>
      </c>
      <c r="F1996" s="6">
        <v>244</v>
      </c>
      <c r="G1996" s="6" t="s">
        <v>16047</v>
      </c>
      <c r="H1996" s="6">
        <v>803</v>
      </c>
      <c r="I1996" s="7">
        <v>22800000</v>
      </c>
      <c r="J1996" s="6" t="s">
        <v>50</v>
      </c>
      <c r="K1996" s="6" t="s">
        <v>16048</v>
      </c>
      <c r="L1996" s="6" t="s">
        <v>16049</v>
      </c>
      <c r="M1996" s="6">
        <v>59941</v>
      </c>
      <c r="N1996" s="6">
        <v>1769</v>
      </c>
      <c r="O1996" s="6" t="s">
        <v>1093</v>
      </c>
      <c r="P1996" s="6">
        <v>2</v>
      </c>
      <c r="Q1996" s="6" t="s">
        <v>16050</v>
      </c>
      <c r="R1996" s="6" t="s">
        <v>16051</v>
      </c>
      <c r="S1996" s="6">
        <v>452</v>
      </c>
      <c r="T1996" s="6" t="s">
        <v>37</v>
      </c>
      <c r="U1996" s="6" t="s">
        <v>56</v>
      </c>
      <c r="V1996" s="6" t="s">
        <v>16052</v>
      </c>
      <c r="W1996" s="7">
        <v>7000000</v>
      </c>
      <c r="X1996" s="6">
        <v>1969</v>
      </c>
      <c r="Y1996" s="6">
        <v>314</v>
      </c>
      <c r="Z1996" s="6">
        <v>6.8</v>
      </c>
      <c r="AA1996" s="6">
        <v>2.35</v>
      </c>
      <c r="AB1996" s="6">
        <v>0</v>
      </c>
      <c r="AC1996" s="7">
        <f>Table13[[#This Row],[gross]]-Table13[[#This Row],[budget]]</f>
        <v>15800000</v>
      </c>
    </row>
    <row r="1997" spans="1:29" ht="12.75">
      <c r="A1997" s="6" t="s">
        <v>28</v>
      </c>
      <c r="B1997" s="6" t="s">
        <v>15162</v>
      </c>
      <c r="C1997" s="6">
        <v>46</v>
      </c>
      <c r="D1997" s="6">
        <v>85</v>
      </c>
      <c r="E1997" s="6">
        <v>49</v>
      </c>
      <c r="F1997" s="6">
        <v>401</v>
      </c>
      <c r="G1997" s="6" t="s">
        <v>7156</v>
      </c>
      <c r="H1997" s="6">
        <v>719</v>
      </c>
      <c r="I1997" s="7">
        <v>4356743</v>
      </c>
      <c r="J1997" s="6" t="s">
        <v>2717</v>
      </c>
      <c r="K1997" s="6" t="s">
        <v>3024</v>
      </c>
      <c r="L1997" s="6" t="s">
        <v>15163</v>
      </c>
      <c r="M1997" s="6">
        <v>3662</v>
      </c>
      <c r="N1997" s="6">
        <v>2446</v>
      </c>
      <c r="O1997" s="6" t="s">
        <v>10852</v>
      </c>
      <c r="P1997" s="6">
        <v>2</v>
      </c>
      <c r="Q1997" s="6" t="s">
        <v>15164</v>
      </c>
      <c r="R1997" s="6" t="s">
        <v>15165</v>
      </c>
      <c r="S1997" s="6">
        <v>79</v>
      </c>
      <c r="T1997" s="6" t="s">
        <v>37</v>
      </c>
      <c r="U1997" s="6" t="s">
        <v>38</v>
      </c>
      <c r="V1997" s="6" t="s">
        <v>95</v>
      </c>
      <c r="W1997" s="7">
        <v>16000000</v>
      </c>
      <c r="X1997" s="6">
        <v>2001</v>
      </c>
      <c r="Y1997" s="6">
        <v>405</v>
      </c>
      <c r="Z1997" s="6">
        <v>4.0999999999999996</v>
      </c>
      <c r="AA1997" s="6">
        <v>1.85</v>
      </c>
      <c r="AB1997" s="6">
        <v>0</v>
      </c>
      <c r="AC1997" s="7">
        <f>Table13[[#This Row],[gross]]-Table13[[#This Row],[budget]]</f>
        <v>-11643257</v>
      </c>
    </row>
    <row r="1998" spans="1:29" ht="12.75">
      <c r="A1998" s="6" t="s">
        <v>28</v>
      </c>
      <c r="B1998" s="6" t="s">
        <v>4382</v>
      </c>
      <c r="C1998" s="6">
        <v>252</v>
      </c>
      <c r="D1998" s="6">
        <v>137</v>
      </c>
      <c r="E1998" s="6">
        <v>179</v>
      </c>
      <c r="F1998" s="6">
        <v>4000</v>
      </c>
      <c r="G1998" s="6" t="s">
        <v>2824</v>
      </c>
      <c r="H1998" s="6">
        <v>17000</v>
      </c>
      <c r="I1998" s="7">
        <v>717753</v>
      </c>
      <c r="J1998" s="6" t="s">
        <v>7043</v>
      </c>
      <c r="K1998" s="6" t="s">
        <v>557</v>
      </c>
      <c r="L1998" s="6" t="s">
        <v>10075</v>
      </c>
      <c r="M1998" s="6">
        <v>33107</v>
      </c>
      <c r="N1998" s="6">
        <v>33747</v>
      </c>
      <c r="O1998" s="6" t="s">
        <v>84</v>
      </c>
      <c r="P1998" s="6">
        <v>4</v>
      </c>
      <c r="Q1998" s="6" t="s">
        <v>10076</v>
      </c>
      <c r="R1998" s="6" t="s">
        <v>10077</v>
      </c>
      <c r="S1998" s="6">
        <v>128</v>
      </c>
      <c r="T1998" s="6" t="s">
        <v>37</v>
      </c>
      <c r="U1998" s="6" t="s">
        <v>1465</v>
      </c>
      <c r="V1998" s="6" t="s">
        <v>585</v>
      </c>
      <c r="W1998" s="7">
        <v>25000000</v>
      </c>
      <c r="X1998" s="6">
        <v>2012</v>
      </c>
      <c r="Y1998" s="6">
        <v>10000</v>
      </c>
      <c r="Z1998" s="6">
        <v>6.1</v>
      </c>
      <c r="AA1998" s="6">
        <v>2.35</v>
      </c>
      <c r="AB1998" s="6">
        <v>27000</v>
      </c>
      <c r="AC1998" s="7">
        <f>Table13[[#This Row],[gross]]-Table13[[#This Row],[budget]]</f>
        <v>-24282247</v>
      </c>
    </row>
    <row r="1999" spans="1:29" ht="12.75">
      <c r="A1999" s="6" t="s">
        <v>747</v>
      </c>
      <c r="B1999" s="6" t="s">
        <v>20226</v>
      </c>
      <c r="C1999" s="6">
        <v>134</v>
      </c>
      <c r="D1999" s="6">
        <v>108</v>
      </c>
      <c r="E1999" s="6">
        <v>603</v>
      </c>
      <c r="F1999" s="6">
        <v>279</v>
      </c>
      <c r="G1999" s="6" t="s">
        <v>12525</v>
      </c>
      <c r="H1999" s="6">
        <v>10000</v>
      </c>
      <c r="I1999" s="7">
        <v>9600000</v>
      </c>
      <c r="J1999" s="6" t="s">
        <v>4824</v>
      </c>
      <c r="K1999" s="6" t="s">
        <v>119</v>
      </c>
      <c r="L1999" s="6" t="s">
        <v>22042</v>
      </c>
      <c r="M1999" s="6">
        <v>100890</v>
      </c>
      <c r="N1999" s="6">
        <v>11094</v>
      </c>
      <c r="O1999" s="6" t="s">
        <v>5805</v>
      </c>
      <c r="P1999" s="6">
        <v>2</v>
      </c>
      <c r="Q1999" s="6" t="s">
        <v>22043</v>
      </c>
      <c r="R1999" s="6" t="s">
        <v>22044</v>
      </c>
      <c r="S1999" s="6">
        <v>281</v>
      </c>
      <c r="T1999" s="6" t="s">
        <v>37</v>
      </c>
      <c r="U1999" s="6" t="s">
        <v>38</v>
      </c>
      <c r="V1999" s="6" t="s">
        <v>4830</v>
      </c>
      <c r="W1999" s="7">
        <v>910000</v>
      </c>
      <c r="X1999" s="6">
        <v>1954</v>
      </c>
      <c r="Y1999" s="6">
        <v>416</v>
      </c>
      <c r="Z1999" s="6">
        <v>8.1999999999999993</v>
      </c>
      <c r="AA1999" s="6">
        <v>1.85</v>
      </c>
      <c r="AB1999" s="6">
        <v>0</v>
      </c>
      <c r="AC1999" s="7">
        <f>Table13[[#This Row],[gross]]-Table13[[#This Row],[budget]]</f>
        <v>8690000</v>
      </c>
    </row>
    <row r="2000" spans="1:29" ht="12.75">
      <c r="A2000" s="6" t="s">
        <v>28</v>
      </c>
      <c r="B2000" s="6" t="s">
        <v>21766</v>
      </c>
      <c r="C2000" s="6">
        <v>40</v>
      </c>
      <c r="D2000" s="6">
        <v>97</v>
      </c>
      <c r="E2000" s="6">
        <v>10</v>
      </c>
      <c r="F2000" s="6">
        <v>5</v>
      </c>
      <c r="G2000" s="6" t="s">
        <v>21767</v>
      </c>
      <c r="H2000" s="6">
        <v>102</v>
      </c>
      <c r="I2000" s="7">
        <v>144431</v>
      </c>
      <c r="J2000" s="6" t="s">
        <v>16528</v>
      </c>
      <c r="K2000" s="6" t="s">
        <v>21768</v>
      </c>
      <c r="L2000" s="6" t="s">
        <v>21769</v>
      </c>
      <c r="M2000" s="6">
        <v>1290</v>
      </c>
      <c r="N2000" s="6">
        <v>118</v>
      </c>
      <c r="O2000" s="6" t="s">
        <v>21770</v>
      </c>
      <c r="P2000" s="6">
        <v>0</v>
      </c>
      <c r="Q2000" s="6" t="s">
        <v>21771</v>
      </c>
      <c r="R2000" s="6" t="s">
        <v>21772</v>
      </c>
      <c r="S2000" s="6">
        <v>13</v>
      </c>
      <c r="T2000" s="6" t="s">
        <v>37</v>
      </c>
      <c r="U2000" s="6" t="s">
        <v>56</v>
      </c>
      <c r="V2000" s="6" t="s">
        <v>39</v>
      </c>
      <c r="W2000" s="7">
        <v>1000000</v>
      </c>
      <c r="X2000" s="6">
        <v>2006</v>
      </c>
      <c r="Y2000" s="6">
        <v>7</v>
      </c>
      <c r="Z2000" s="6">
        <v>7.3</v>
      </c>
      <c r="AA2000" s="6">
        <v>1.85</v>
      </c>
      <c r="AB2000" s="6">
        <v>587</v>
      </c>
      <c r="AC2000" s="7">
        <f>Table13[[#This Row],[gross]]-Table13[[#This Row],[budget]]</f>
        <v>-855569</v>
      </c>
    </row>
    <row r="2001" spans="1:29" ht="12.75">
      <c r="A2001" s="6" t="s">
        <v>28</v>
      </c>
      <c r="B2001" s="6" t="s">
        <v>8662</v>
      </c>
      <c r="C2001" s="6">
        <v>111</v>
      </c>
      <c r="D2001" s="6">
        <v>251</v>
      </c>
      <c r="E2001" s="6">
        <v>0</v>
      </c>
      <c r="F2001" s="6">
        <v>642</v>
      </c>
      <c r="G2001" s="6" t="s">
        <v>1906</v>
      </c>
      <c r="H2001" s="6">
        <v>22000</v>
      </c>
      <c r="I2001" s="7">
        <v>5300000</v>
      </c>
      <c r="J2001" s="6" t="s">
        <v>1935</v>
      </c>
      <c r="K2001" s="6" t="s">
        <v>1746</v>
      </c>
      <c r="L2001" s="6" t="s">
        <v>8663</v>
      </c>
      <c r="M2001" s="6">
        <v>221000</v>
      </c>
      <c r="N2001" s="6">
        <v>24719</v>
      </c>
      <c r="O2001" s="6" t="s">
        <v>4206</v>
      </c>
      <c r="P2001" s="6">
        <v>8</v>
      </c>
      <c r="Q2001" s="6" t="s">
        <v>8664</v>
      </c>
      <c r="R2001" s="6" t="s">
        <v>8665</v>
      </c>
      <c r="S2001" s="6">
        <v>495</v>
      </c>
      <c r="T2001" s="6" t="s">
        <v>37</v>
      </c>
      <c r="U2001" s="6" t="s">
        <v>7090</v>
      </c>
      <c r="V2001" s="6" t="s">
        <v>585</v>
      </c>
      <c r="W2001" s="7">
        <v>30000000</v>
      </c>
      <c r="X2001" s="6">
        <v>1984</v>
      </c>
      <c r="Y2001" s="6">
        <v>683</v>
      </c>
      <c r="Z2001" s="6">
        <v>8.4</v>
      </c>
      <c r="AA2001" s="6">
        <v>1.85</v>
      </c>
      <c r="AB2001" s="6">
        <v>12000</v>
      </c>
      <c r="AC2001" s="7">
        <f>Table13[[#This Row],[gross]]-Table13[[#This Row],[budget]]</f>
        <v>-24700000</v>
      </c>
    </row>
    <row r="2002" spans="1:29" ht="12.75">
      <c r="A2002" s="6" t="s">
        <v>28</v>
      </c>
      <c r="B2002" s="6" t="s">
        <v>4903</v>
      </c>
      <c r="C2002" s="6">
        <v>178</v>
      </c>
      <c r="D2002" s="6">
        <v>102</v>
      </c>
      <c r="E2002" s="6">
        <v>0</v>
      </c>
      <c r="F2002" s="6">
        <v>876</v>
      </c>
      <c r="G2002" s="6" t="s">
        <v>493</v>
      </c>
      <c r="H2002" s="6">
        <v>40000</v>
      </c>
      <c r="I2002" s="7">
        <v>55845943</v>
      </c>
      <c r="J2002" s="6" t="s">
        <v>334</v>
      </c>
      <c r="K2002" s="6" t="s">
        <v>43</v>
      </c>
      <c r="L2002" s="6" t="s">
        <v>8853</v>
      </c>
      <c r="M2002" s="6">
        <v>130094</v>
      </c>
      <c r="N2002" s="6">
        <v>46186</v>
      </c>
      <c r="O2002" s="6" t="s">
        <v>8854</v>
      </c>
      <c r="P2002" s="6">
        <v>1</v>
      </c>
      <c r="Q2002" s="6" t="s">
        <v>8855</v>
      </c>
      <c r="R2002" s="6" t="s">
        <v>8856</v>
      </c>
      <c r="S2002" s="6">
        <v>471</v>
      </c>
      <c r="T2002" s="6" t="s">
        <v>37</v>
      </c>
      <c r="U2002" s="6" t="s">
        <v>38</v>
      </c>
      <c r="V2002" s="6" t="s">
        <v>585</v>
      </c>
      <c r="W2002" s="7">
        <v>29000000</v>
      </c>
      <c r="X2002" s="6">
        <v>2003</v>
      </c>
      <c r="Y2002" s="6">
        <v>4000</v>
      </c>
      <c r="Z2002" s="6">
        <v>6.4</v>
      </c>
      <c r="AA2002" s="6">
        <v>1.78</v>
      </c>
      <c r="AB2002" s="6">
        <v>0</v>
      </c>
      <c r="AC2002" s="7">
        <f>Table13[[#This Row],[gross]]-Table13[[#This Row],[budget]]</f>
        <v>26845943</v>
      </c>
    </row>
    <row r="2003" spans="1:29" ht="12.75">
      <c r="A2003" s="6" t="s">
        <v>28</v>
      </c>
      <c r="B2003" s="6" t="s">
        <v>16192</v>
      </c>
      <c r="C2003" s="6">
        <v>232</v>
      </c>
      <c r="D2003" s="6">
        <v>85</v>
      </c>
      <c r="E2003" s="6">
        <v>109</v>
      </c>
      <c r="F2003" s="6">
        <v>18</v>
      </c>
      <c r="G2003" s="6" t="s">
        <v>23569</v>
      </c>
      <c r="H2003" s="6">
        <v>200</v>
      </c>
      <c r="I2003" s="7">
        <v>9437933</v>
      </c>
      <c r="J2003" s="6" t="s">
        <v>7837</v>
      </c>
      <c r="K2003" s="6" t="s">
        <v>23570</v>
      </c>
      <c r="L2003" s="6" t="s">
        <v>23571</v>
      </c>
      <c r="M2003" s="6">
        <v>90827</v>
      </c>
      <c r="N2003" s="6">
        <v>332</v>
      </c>
      <c r="O2003" s="6" t="s">
        <v>23572</v>
      </c>
      <c r="P2003" s="6">
        <v>0</v>
      </c>
      <c r="Q2003" s="6" t="s">
        <v>23573</v>
      </c>
      <c r="R2003" s="6" t="s">
        <v>23574</v>
      </c>
      <c r="S2003" s="6">
        <v>329</v>
      </c>
      <c r="T2003" s="6" t="s">
        <v>37</v>
      </c>
      <c r="U2003" s="6" t="s">
        <v>7987</v>
      </c>
      <c r="V2003" s="6" t="s">
        <v>585</v>
      </c>
      <c r="W2003" s="7">
        <v>180000</v>
      </c>
      <c r="X2003" s="6">
        <v>2007</v>
      </c>
      <c r="Y2003" s="6">
        <v>96</v>
      </c>
      <c r="Z2003" s="6">
        <v>7.9</v>
      </c>
      <c r="AA2003" s="6">
        <v>1.85</v>
      </c>
      <c r="AB2003" s="6">
        <v>26000</v>
      </c>
      <c r="AC2003" s="7">
        <f>Table13[[#This Row],[gross]]-Table13[[#This Row],[budget]]</f>
        <v>9257933</v>
      </c>
    </row>
    <row r="2004" spans="1:29" ht="12.75">
      <c r="A2004" s="6" t="s">
        <v>28</v>
      </c>
      <c r="B2004" s="6" t="s">
        <v>5050</v>
      </c>
      <c r="C2004" s="6">
        <v>123</v>
      </c>
      <c r="D2004" s="6">
        <v>111</v>
      </c>
      <c r="E2004" s="6">
        <v>277</v>
      </c>
      <c r="F2004" s="6">
        <v>289</v>
      </c>
      <c r="G2004" s="6" t="s">
        <v>3457</v>
      </c>
      <c r="H2004" s="6">
        <v>845</v>
      </c>
      <c r="I2004" s="7">
        <v>548934</v>
      </c>
      <c r="J2004" s="6" t="s">
        <v>3831</v>
      </c>
      <c r="K2004" s="6" t="s">
        <v>1214</v>
      </c>
      <c r="L2004" s="6" t="s">
        <v>14361</v>
      </c>
      <c r="M2004" s="6">
        <v>16863</v>
      </c>
      <c r="N2004" s="6">
        <v>1554</v>
      </c>
      <c r="O2004" s="6" t="s">
        <v>14362</v>
      </c>
      <c r="P2004" s="6">
        <v>2</v>
      </c>
      <c r="Q2004" s="6" t="s">
        <v>14363</v>
      </c>
      <c r="R2004" s="6" t="s">
        <v>14364</v>
      </c>
      <c r="S2004" s="6">
        <v>57</v>
      </c>
      <c r="T2004" s="6" t="s">
        <v>37</v>
      </c>
      <c r="U2004" s="6" t="s">
        <v>7987</v>
      </c>
      <c r="V2004" s="6" t="s">
        <v>39</v>
      </c>
      <c r="W2004" s="7">
        <v>12000000</v>
      </c>
      <c r="X2004" s="6">
        <v>2009</v>
      </c>
      <c r="Y2004" s="6">
        <v>327</v>
      </c>
      <c r="Z2004" s="6">
        <v>6.8</v>
      </c>
      <c r="AA2004" s="6">
        <v>1.85</v>
      </c>
      <c r="AB2004" s="6">
        <v>0</v>
      </c>
      <c r="AC2004" s="7">
        <f>Table13[[#This Row],[gross]]-Table13[[#This Row],[budget]]</f>
        <v>-11451066</v>
      </c>
    </row>
    <row r="2005" spans="1:29" ht="12.75">
      <c r="A2005" s="6" t="s">
        <v>28</v>
      </c>
      <c r="B2005" s="6" t="s">
        <v>13017</v>
      </c>
      <c r="C2005" s="6">
        <v>221</v>
      </c>
      <c r="D2005" s="6">
        <v>107</v>
      </c>
      <c r="E2005" s="6">
        <v>92</v>
      </c>
      <c r="F2005" s="6">
        <v>358</v>
      </c>
      <c r="G2005" s="6" t="s">
        <v>1848</v>
      </c>
      <c r="H2005" s="6">
        <v>11000</v>
      </c>
      <c r="I2005" s="7">
        <v>13766014</v>
      </c>
      <c r="J2005" s="6" t="s">
        <v>214</v>
      </c>
      <c r="K2005" s="6" t="s">
        <v>257</v>
      </c>
      <c r="L2005" s="6" t="s">
        <v>13018</v>
      </c>
      <c r="M2005" s="6">
        <v>106111</v>
      </c>
      <c r="N2005" s="6">
        <v>17627</v>
      </c>
      <c r="O2005" s="6" t="s">
        <v>1130</v>
      </c>
      <c r="P2005" s="6">
        <v>0</v>
      </c>
      <c r="Q2005" s="6" t="s">
        <v>13019</v>
      </c>
      <c r="R2005" s="6" t="s">
        <v>13020</v>
      </c>
      <c r="S2005" s="6">
        <v>181</v>
      </c>
      <c r="T2005" s="6" t="s">
        <v>37</v>
      </c>
      <c r="U2005" s="6" t="s">
        <v>38</v>
      </c>
      <c r="V2005" s="6" t="s">
        <v>39</v>
      </c>
      <c r="W2005" s="7">
        <v>15000000</v>
      </c>
      <c r="X2005" s="6">
        <v>2011</v>
      </c>
      <c r="Y2005" s="6">
        <v>5000</v>
      </c>
      <c r="Z2005" s="6">
        <v>7</v>
      </c>
      <c r="AA2005" s="6">
        <v>2.35</v>
      </c>
      <c r="AB2005" s="6">
        <v>49000</v>
      </c>
      <c r="AC2005" s="7">
        <f>Table13[[#This Row],[gross]]-Table13[[#This Row],[budget]]</f>
        <v>-1233986</v>
      </c>
    </row>
    <row r="2006" spans="1:29" ht="12.75">
      <c r="A2006" s="6" t="s">
        <v>28</v>
      </c>
      <c r="B2006" s="6" t="s">
        <v>15027</v>
      </c>
      <c r="C2006" s="6">
        <v>83</v>
      </c>
      <c r="D2006" s="6">
        <v>106</v>
      </c>
      <c r="E2006" s="6">
        <v>293</v>
      </c>
      <c r="F2006" s="6">
        <v>547</v>
      </c>
      <c r="G2006" s="6" t="s">
        <v>15028</v>
      </c>
      <c r="H2006" s="6">
        <v>773</v>
      </c>
      <c r="I2006" s="7">
        <v>28873374</v>
      </c>
      <c r="J2006" s="6" t="s">
        <v>4068</v>
      </c>
      <c r="K2006" s="6" t="s">
        <v>15029</v>
      </c>
      <c r="L2006" s="6" t="s">
        <v>15030</v>
      </c>
      <c r="M2006" s="6">
        <v>22161</v>
      </c>
      <c r="N2006" s="6">
        <v>2787</v>
      </c>
      <c r="O2006" s="6" t="s">
        <v>15031</v>
      </c>
      <c r="P2006" s="6">
        <v>11</v>
      </c>
      <c r="Q2006" s="6" t="s">
        <v>15032</v>
      </c>
      <c r="R2006" s="6" t="s">
        <v>15033</v>
      </c>
      <c r="S2006" s="6">
        <v>68</v>
      </c>
      <c r="T2006" s="6" t="s">
        <v>37</v>
      </c>
      <c r="U2006" s="6" t="s">
        <v>38</v>
      </c>
      <c r="V2006" s="6" t="s">
        <v>95</v>
      </c>
      <c r="W2006" s="7">
        <v>10000000</v>
      </c>
      <c r="X2006" s="6">
        <v>2013</v>
      </c>
      <c r="Y2006" s="6">
        <v>734</v>
      </c>
      <c r="Z2006" s="6">
        <v>4.0999999999999996</v>
      </c>
      <c r="AA2006" s="6">
        <v>1.85</v>
      </c>
      <c r="AB2006" s="6">
        <v>0</v>
      </c>
      <c r="AC2006" s="7">
        <f>Table13[[#This Row],[gross]]-Table13[[#This Row],[budget]]</f>
        <v>18873374</v>
      </c>
    </row>
    <row r="2007" spans="1:29" ht="12.75">
      <c r="A2007" s="6" t="s">
        <v>28</v>
      </c>
      <c r="B2007" s="6" t="s">
        <v>4955</v>
      </c>
      <c r="C2007" s="6">
        <v>149</v>
      </c>
      <c r="D2007" s="6">
        <v>133</v>
      </c>
      <c r="E2007" s="6">
        <v>869</v>
      </c>
      <c r="F2007" s="6">
        <v>425</v>
      </c>
      <c r="G2007" s="6" t="s">
        <v>17218</v>
      </c>
      <c r="H2007" s="6">
        <v>888</v>
      </c>
      <c r="I2007" s="7">
        <v>112000000</v>
      </c>
      <c r="J2007" s="6" t="s">
        <v>3409</v>
      </c>
      <c r="K2007" s="6" t="s">
        <v>11576</v>
      </c>
      <c r="L2007" s="6" t="s">
        <v>18340</v>
      </c>
      <c r="M2007" s="6">
        <v>680041</v>
      </c>
      <c r="N2007" s="6">
        <v>2176</v>
      </c>
      <c r="O2007" s="6" t="s">
        <v>14576</v>
      </c>
      <c r="P2007" s="6">
        <v>0</v>
      </c>
      <c r="Q2007" s="6" t="s">
        <v>18341</v>
      </c>
      <c r="R2007" s="6" t="s">
        <v>18342</v>
      </c>
      <c r="S2007" s="6">
        <v>760</v>
      </c>
      <c r="T2007" s="6" t="s">
        <v>37</v>
      </c>
      <c r="U2007" s="6" t="s">
        <v>38</v>
      </c>
      <c r="V2007" s="6" t="s">
        <v>585</v>
      </c>
      <c r="W2007" s="7">
        <v>4400000</v>
      </c>
      <c r="X2007" s="6">
        <v>1975</v>
      </c>
      <c r="Y2007" s="6">
        <v>721</v>
      </c>
      <c r="Z2007" s="6">
        <v>8.6999999999999993</v>
      </c>
      <c r="AA2007" s="6">
        <v>1.85</v>
      </c>
      <c r="AB2007" s="6">
        <v>32000</v>
      </c>
      <c r="AC2007" s="7">
        <f>Table13[[#This Row],[gross]]-Table13[[#This Row],[budget]]</f>
        <v>107600000</v>
      </c>
    </row>
    <row r="2008" spans="1:29" ht="12.75">
      <c r="A2008" s="6" t="s">
        <v>28</v>
      </c>
      <c r="B2008" s="6" t="s">
        <v>6171</v>
      </c>
      <c r="C2008" s="6">
        <v>127</v>
      </c>
      <c r="D2008" s="6">
        <v>91</v>
      </c>
      <c r="E2008" s="6">
        <v>30</v>
      </c>
      <c r="F2008" s="6">
        <v>497</v>
      </c>
      <c r="G2008" s="6" t="s">
        <v>6172</v>
      </c>
      <c r="H2008" s="6">
        <v>922</v>
      </c>
      <c r="I2008" s="7">
        <v>26404753</v>
      </c>
      <c r="J2008" s="6" t="s">
        <v>1533</v>
      </c>
      <c r="K2008" s="6" t="s">
        <v>6157</v>
      </c>
      <c r="L2008" s="6" t="s">
        <v>6173</v>
      </c>
      <c r="M2008" s="6">
        <v>34203</v>
      </c>
      <c r="N2008" s="6">
        <v>3301</v>
      </c>
      <c r="O2008" s="6" t="s">
        <v>3984</v>
      </c>
      <c r="P2008" s="6">
        <v>1</v>
      </c>
      <c r="Q2008" s="6" t="s">
        <v>6174</v>
      </c>
      <c r="R2008" s="6" t="s">
        <v>6175</v>
      </c>
      <c r="S2008" s="6">
        <v>169</v>
      </c>
      <c r="T2008" s="6" t="s">
        <v>37</v>
      </c>
      <c r="U2008" s="6" t="s">
        <v>38</v>
      </c>
      <c r="V2008" s="6" t="s">
        <v>39</v>
      </c>
      <c r="W2008" s="7">
        <v>40000000</v>
      </c>
      <c r="X2008" s="6">
        <v>2012</v>
      </c>
      <c r="Y2008" s="6">
        <v>786</v>
      </c>
      <c r="Z2008" s="6">
        <v>5.3</v>
      </c>
      <c r="AA2008" s="6">
        <v>2.35</v>
      </c>
      <c r="AB2008" s="6">
        <v>19000</v>
      </c>
      <c r="AC2008" s="7">
        <f>Table13[[#This Row],[gross]]-Table13[[#This Row],[budget]]</f>
        <v>-13595247</v>
      </c>
    </row>
    <row r="2009" spans="1:29" ht="12.75">
      <c r="A2009" s="6" t="s">
        <v>28</v>
      </c>
      <c r="B2009" s="6" t="s">
        <v>13173</v>
      </c>
      <c r="C2009" s="6">
        <v>207</v>
      </c>
      <c r="D2009" s="6">
        <v>96</v>
      </c>
      <c r="E2009" s="6">
        <v>132</v>
      </c>
      <c r="F2009" s="6">
        <v>933</v>
      </c>
      <c r="G2009" s="6" t="s">
        <v>3230</v>
      </c>
      <c r="H2009" s="6">
        <v>49000</v>
      </c>
      <c r="I2009" s="7">
        <v>31597131</v>
      </c>
      <c r="J2009" s="6" t="s">
        <v>4075</v>
      </c>
      <c r="K2009" s="6" t="s">
        <v>811</v>
      </c>
      <c r="L2009" s="6" t="s">
        <v>14105</v>
      </c>
      <c r="M2009" s="6">
        <v>97938</v>
      </c>
      <c r="N2009" s="6">
        <v>52138</v>
      </c>
      <c r="O2009" s="6" t="s">
        <v>1692</v>
      </c>
      <c r="P2009" s="6">
        <v>0</v>
      </c>
      <c r="Q2009" s="6" t="s">
        <v>14106</v>
      </c>
      <c r="R2009" s="6" t="s">
        <v>14107</v>
      </c>
      <c r="S2009" s="6">
        <v>605</v>
      </c>
      <c r="T2009" s="6" t="s">
        <v>37</v>
      </c>
      <c r="U2009" s="6" t="s">
        <v>38</v>
      </c>
      <c r="V2009" s="6" t="s">
        <v>585</v>
      </c>
      <c r="W2009" s="7">
        <v>12000000</v>
      </c>
      <c r="X2009" s="6">
        <v>2002</v>
      </c>
      <c r="Y2009" s="6">
        <v>989</v>
      </c>
      <c r="Z2009" s="6">
        <v>6.8</v>
      </c>
      <c r="AA2009" s="6">
        <v>1.85</v>
      </c>
      <c r="AB2009" s="6">
        <v>0</v>
      </c>
      <c r="AC2009" s="7">
        <f>Table13[[#This Row],[gross]]-Table13[[#This Row],[budget]]</f>
        <v>19597131</v>
      </c>
    </row>
    <row r="2010" spans="1:29" ht="12.75">
      <c r="A2010" s="6" t="s">
        <v>28</v>
      </c>
      <c r="B2010" s="6" t="s">
        <v>12060</v>
      </c>
      <c r="C2010" s="6">
        <v>10</v>
      </c>
      <c r="D2010" s="6">
        <v>121</v>
      </c>
      <c r="E2010" s="6">
        <v>0</v>
      </c>
      <c r="F2010" s="6">
        <v>353</v>
      </c>
      <c r="G2010" s="6" t="s">
        <v>6412</v>
      </c>
      <c r="H2010" s="6">
        <v>854</v>
      </c>
      <c r="I2010" s="7">
        <v>229311</v>
      </c>
      <c r="J2010" s="6" t="s">
        <v>12061</v>
      </c>
      <c r="K2010" s="6" t="s">
        <v>4832</v>
      </c>
      <c r="L2010" s="6" t="s">
        <v>12062</v>
      </c>
      <c r="M2010" s="6">
        <v>899</v>
      </c>
      <c r="N2010" s="6">
        <v>2705</v>
      </c>
      <c r="O2010" s="6" t="s">
        <v>12063</v>
      </c>
      <c r="P2010" s="6">
        <v>2</v>
      </c>
      <c r="Q2010" s="6" t="s">
        <v>12064</v>
      </c>
      <c r="R2010" s="6" t="s">
        <v>12065</v>
      </c>
      <c r="S2010" s="6">
        <v>42</v>
      </c>
      <c r="T2010" s="6" t="s">
        <v>37</v>
      </c>
      <c r="U2010" s="6" t="s">
        <v>3571</v>
      </c>
      <c r="V2010" s="6" t="s">
        <v>585</v>
      </c>
      <c r="W2010" s="7">
        <v>11350000</v>
      </c>
      <c r="X2010" s="6">
        <v>1999</v>
      </c>
      <c r="Y2010" s="6">
        <v>578</v>
      </c>
      <c r="Z2010" s="6">
        <v>6.2</v>
      </c>
      <c r="AA2010" s="6">
        <v>2.35</v>
      </c>
      <c r="AB2010" s="6">
        <v>271</v>
      </c>
      <c r="AC2010" s="7">
        <f>Table13[[#This Row],[gross]]-Table13[[#This Row],[budget]]</f>
        <v>-11120689</v>
      </c>
    </row>
    <row r="2011" spans="1:29" ht="12.75">
      <c r="A2011" s="6" t="s">
        <v>28</v>
      </c>
      <c r="B2011" s="6" t="s">
        <v>10931</v>
      </c>
      <c r="C2011" s="6">
        <v>141</v>
      </c>
      <c r="D2011" s="6">
        <v>87</v>
      </c>
      <c r="E2011" s="6">
        <v>2</v>
      </c>
      <c r="F2011" s="6">
        <v>270</v>
      </c>
      <c r="G2011" s="6" t="s">
        <v>10932</v>
      </c>
      <c r="H2011" s="6">
        <v>741</v>
      </c>
      <c r="I2011" s="7">
        <v>26876529</v>
      </c>
      <c r="J2011" s="6" t="s">
        <v>5103</v>
      </c>
      <c r="K2011" s="6" t="s">
        <v>6530</v>
      </c>
      <c r="L2011" s="6" t="s">
        <v>10933</v>
      </c>
      <c r="M2011" s="6">
        <v>26624</v>
      </c>
      <c r="N2011" s="6">
        <v>1834</v>
      </c>
      <c r="O2011" s="6" t="s">
        <v>10934</v>
      </c>
      <c r="P2011" s="6">
        <v>1</v>
      </c>
      <c r="Q2011" s="6" t="s">
        <v>10935</v>
      </c>
      <c r="R2011" s="6" t="s">
        <v>10936</v>
      </c>
      <c r="S2011" s="6">
        <v>189</v>
      </c>
      <c r="T2011" s="6" t="s">
        <v>37</v>
      </c>
      <c r="U2011" s="6" t="s">
        <v>677</v>
      </c>
      <c r="V2011" s="6" t="s">
        <v>39</v>
      </c>
      <c r="W2011" s="7">
        <v>27000000</v>
      </c>
      <c r="X2011" s="6">
        <v>2008</v>
      </c>
      <c r="Y2011" s="6">
        <v>297</v>
      </c>
      <c r="Z2011" s="6">
        <v>3.9</v>
      </c>
      <c r="AA2011" s="6">
        <v>1.85</v>
      </c>
      <c r="AB2011" s="6">
        <v>0</v>
      </c>
      <c r="AC2011" s="7">
        <f>Table13[[#This Row],[gross]]-Table13[[#This Row],[budget]]</f>
        <v>-123471</v>
      </c>
    </row>
    <row r="2012" spans="1:29" ht="12.75">
      <c r="A2012" s="6" t="s">
        <v>28</v>
      </c>
      <c r="B2012" s="6" t="s">
        <v>11183</v>
      </c>
      <c r="C2012" s="6">
        <v>36</v>
      </c>
      <c r="D2012" s="6">
        <v>123</v>
      </c>
      <c r="E2012" s="6">
        <v>6</v>
      </c>
      <c r="F2012" s="6">
        <v>85</v>
      </c>
      <c r="G2012" s="6" t="s">
        <v>11184</v>
      </c>
      <c r="H2012" s="6">
        <v>541</v>
      </c>
      <c r="I2012" s="7">
        <v>13391174</v>
      </c>
      <c r="J2012" s="6" t="s">
        <v>5940</v>
      </c>
      <c r="K2012" s="6" t="s">
        <v>11185</v>
      </c>
      <c r="L2012" s="6" t="s">
        <v>11186</v>
      </c>
      <c r="M2012" s="6">
        <v>5796</v>
      </c>
      <c r="N2012" s="6">
        <v>908</v>
      </c>
      <c r="O2012" s="6" t="s">
        <v>11187</v>
      </c>
      <c r="P2012" s="6">
        <v>0</v>
      </c>
      <c r="Q2012" s="6" t="s">
        <v>11188</v>
      </c>
      <c r="R2012" s="6" t="s">
        <v>11189</v>
      </c>
      <c r="S2012" s="6">
        <v>177</v>
      </c>
      <c r="T2012" s="6" t="s">
        <v>37</v>
      </c>
      <c r="U2012" s="6" t="s">
        <v>38</v>
      </c>
      <c r="V2012" s="6" t="s">
        <v>95</v>
      </c>
      <c r="W2012" s="7">
        <v>20000000</v>
      </c>
      <c r="X2012" s="6">
        <v>2006</v>
      </c>
      <c r="Y2012" s="6">
        <v>249</v>
      </c>
      <c r="Z2012" s="6">
        <v>6.3</v>
      </c>
      <c r="AA2012" s="6">
        <v>2.35</v>
      </c>
      <c r="AB2012" s="6">
        <v>0</v>
      </c>
      <c r="AC2012" s="7">
        <f>Table13[[#This Row],[gross]]-Table13[[#This Row],[budget]]</f>
        <v>-6608826</v>
      </c>
    </row>
    <row r="2013" spans="1:29" ht="12.75">
      <c r="A2013" s="6" t="s">
        <v>28</v>
      </c>
      <c r="B2013" s="6" t="s">
        <v>20628</v>
      </c>
      <c r="C2013" s="6">
        <v>14</v>
      </c>
      <c r="D2013" s="6">
        <v>95</v>
      </c>
      <c r="E2013" s="6">
        <v>0</v>
      </c>
      <c r="F2013" s="6">
        <v>164</v>
      </c>
      <c r="G2013" s="6" t="s">
        <v>20629</v>
      </c>
      <c r="H2013" s="6">
        <v>533</v>
      </c>
      <c r="I2013" s="7">
        <v>18435</v>
      </c>
      <c r="J2013" s="6" t="s">
        <v>3409</v>
      </c>
      <c r="K2013" s="6" t="s">
        <v>20630</v>
      </c>
      <c r="L2013" s="6" t="s">
        <v>20631</v>
      </c>
      <c r="M2013" s="6">
        <v>1010</v>
      </c>
      <c r="N2013" s="6">
        <v>1082</v>
      </c>
      <c r="O2013" s="6" t="s">
        <v>5980</v>
      </c>
      <c r="P2013" s="6">
        <v>5</v>
      </c>
      <c r="Q2013" s="6" t="s">
        <v>20632</v>
      </c>
      <c r="R2013" s="6" t="s">
        <v>20633</v>
      </c>
      <c r="S2013" s="6">
        <v>15</v>
      </c>
      <c r="T2013" s="6" t="s">
        <v>1464</v>
      </c>
      <c r="U2013" s="6" t="s">
        <v>1465</v>
      </c>
      <c r="V2013" s="6" t="s">
        <v>5613</v>
      </c>
      <c r="W2013" s="7">
        <v>1400000</v>
      </c>
      <c r="X2013" s="6">
        <v>2006</v>
      </c>
      <c r="Y2013" s="6">
        <v>323</v>
      </c>
      <c r="Z2013" s="6">
        <v>5.8</v>
      </c>
      <c r="AA2013" s="6">
        <v>1.85</v>
      </c>
      <c r="AB2013" s="6">
        <v>104</v>
      </c>
      <c r="AC2013" s="7">
        <f>Table13[[#This Row],[gross]]-Table13[[#This Row],[budget]]</f>
        <v>-1381565</v>
      </c>
    </row>
    <row r="2014" spans="1:29" ht="12.75">
      <c r="A2014" s="6" t="s">
        <v>28</v>
      </c>
      <c r="B2014" s="6" t="s">
        <v>5273</v>
      </c>
      <c r="C2014" s="6">
        <v>64</v>
      </c>
      <c r="D2014" s="6">
        <v>127</v>
      </c>
      <c r="E2014" s="6">
        <v>73</v>
      </c>
      <c r="F2014" s="6">
        <v>433</v>
      </c>
      <c r="G2014" s="6" t="s">
        <v>188</v>
      </c>
      <c r="H2014" s="6">
        <v>11000</v>
      </c>
      <c r="I2014" s="7">
        <v>23209440</v>
      </c>
      <c r="J2014" s="6" t="s">
        <v>3409</v>
      </c>
      <c r="K2014" s="6" t="s">
        <v>2377</v>
      </c>
      <c r="L2014" s="6" t="s">
        <v>8477</v>
      </c>
      <c r="M2014" s="6">
        <v>9283</v>
      </c>
      <c r="N2014" s="6">
        <v>12785</v>
      </c>
      <c r="O2014" s="6" t="s">
        <v>932</v>
      </c>
      <c r="P2014" s="6">
        <v>3</v>
      </c>
      <c r="Q2014" s="6" t="s">
        <v>8478</v>
      </c>
      <c r="R2014" s="6" t="s">
        <v>8479</v>
      </c>
      <c r="S2014" s="6">
        <v>112</v>
      </c>
      <c r="T2014" s="6" t="s">
        <v>37</v>
      </c>
      <c r="U2014" s="6" t="s">
        <v>38</v>
      </c>
      <c r="V2014" s="6" t="s">
        <v>585</v>
      </c>
      <c r="W2014" s="7">
        <v>30000000</v>
      </c>
      <c r="X2014" s="6">
        <v>1998</v>
      </c>
      <c r="Y2014" s="6">
        <v>882</v>
      </c>
      <c r="Z2014" s="6">
        <v>7</v>
      </c>
      <c r="AA2014" s="6">
        <v>1.85</v>
      </c>
      <c r="AB2014" s="6">
        <v>592</v>
      </c>
      <c r="AC2014" s="7">
        <f>Table13[[#This Row],[gross]]-Table13[[#This Row],[budget]]</f>
        <v>-6790560</v>
      </c>
    </row>
    <row r="2015" spans="1:29" ht="12.75">
      <c r="A2015" s="6" t="s">
        <v>28</v>
      </c>
      <c r="B2015" s="6" t="s">
        <v>13239</v>
      </c>
      <c r="C2015" s="6">
        <v>110</v>
      </c>
      <c r="D2015" s="6">
        <v>110</v>
      </c>
      <c r="E2015" s="6">
        <v>0</v>
      </c>
      <c r="F2015" s="6">
        <v>7</v>
      </c>
      <c r="G2015" s="6" t="s">
        <v>13240</v>
      </c>
      <c r="H2015" s="6">
        <v>64</v>
      </c>
      <c r="I2015" s="7">
        <v>102055</v>
      </c>
      <c r="J2015" s="6" t="s">
        <v>1325</v>
      </c>
      <c r="K2015" s="6" t="s">
        <v>13241</v>
      </c>
      <c r="L2015" s="6" t="s">
        <v>13242</v>
      </c>
      <c r="M2015" s="6">
        <v>24570</v>
      </c>
      <c r="N2015" s="6">
        <v>134</v>
      </c>
      <c r="O2015" s="6" t="s">
        <v>13243</v>
      </c>
      <c r="P2015" s="6">
        <v>0</v>
      </c>
      <c r="Q2015" s="6" t="s">
        <v>13244</v>
      </c>
      <c r="R2015" s="6" t="s">
        <v>13245</v>
      </c>
      <c r="S2015" s="6">
        <v>72</v>
      </c>
      <c r="T2015" s="6" t="s">
        <v>13246</v>
      </c>
      <c r="U2015" s="6" t="s">
        <v>13247</v>
      </c>
      <c r="V2015" s="6" t="s">
        <v>585</v>
      </c>
      <c r="W2015" s="7">
        <v>300000000</v>
      </c>
      <c r="X2015" s="6">
        <v>2008</v>
      </c>
      <c r="Y2015" s="6">
        <v>45</v>
      </c>
      <c r="Z2015" s="6">
        <v>6.2</v>
      </c>
      <c r="AA2015" s="6">
        <v>2.35</v>
      </c>
      <c r="AB2015" s="6">
        <v>0</v>
      </c>
      <c r="AC2015" s="7">
        <f>Table13[[#This Row],[gross]]-Table13[[#This Row],[budget]]</f>
        <v>-299897945</v>
      </c>
    </row>
    <row r="2016" spans="1:29" ht="12.75">
      <c r="A2016" s="6" t="s">
        <v>28</v>
      </c>
      <c r="B2016" s="6" t="s">
        <v>12849</v>
      </c>
      <c r="C2016" s="6">
        <v>440</v>
      </c>
      <c r="D2016" s="6">
        <v>90</v>
      </c>
      <c r="E2016" s="6">
        <v>0</v>
      </c>
      <c r="F2016" s="6">
        <v>428</v>
      </c>
      <c r="G2016" s="6" t="s">
        <v>203</v>
      </c>
      <c r="H2016" s="6">
        <v>33000</v>
      </c>
      <c r="I2016" s="7">
        <v>778565</v>
      </c>
      <c r="J2016" s="6" t="s">
        <v>1935</v>
      </c>
      <c r="K2016" s="6" t="s">
        <v>4213</v>
      </c>
      <c r="L2016" s="6" t="s">
        <v>18160</v>
      </c>
      <c r="M2016" s="6">
        <v>83234</v>
      </c>
      <c r="N2016" s="6">
        <v>34779</v>
      </c>
      <c r="O2016" s="6" t="s">
        <v>18161</v>
      </c>
      <c r="P2016" s="6">
        <v>1</v>
      </c>
      <c r="Q2016" s="6" t="s">
        <v>18162</v>
      </c>
      <c r="R2016" s="6" t="s">
        <v>18163</v>
      </c>
      <c r="S2016" s="6">
        <v>475</v>
      </c>
      <c r="T2016" s="6" t="s">
        <v>37</v>
      </c>
      <c r="U2016" s="6" t="s">
        <v>7711</v>
      </c>
      <c r="V2016" s="6" t="s">
        <v>585</v>
      </c>
      <c r="W2016" s="7">
        <v>4800000</v>
      </c>
      <c r="X2016" s="6">
        <v>2013</v>
      </c>
      <c r="Y2016" s="6">
        <v>1000</v>
      </c>
      <c r="Z2016" s="6">
        <v>5.7</v>
      </c>
      <c r="AA2016" s="6">
        <v>1.85</v>
      </c>
      <c r="AB2016" s="6">
        <v>30000</v>
      </c>
      <c r="AC2016" s="7">
        <f>Table13[[#This Row],[gross]]-Table13[[#This Row],[budget]]</f>
        <v>-4021435</v>
      </c>
    </row>
    <row r="2017" spans="1:29" ht="12.75">
      <c r="A2017" s="6" t="s">
        <v>28</v>
      </c>
      <c r="B2017" s="6" t="s">
        <v>12448</v>
      </c>
      <c r="C2017" s="6">
        <v>17</v>
      </c>
      <c r="D2017" s="6">
        <v>99</v>
      </c>
      <c r="E2017" s="6">
        <v>23</v>
      </c>
      <c r="F2017" s="6">
        <v>82</v>
      </c>
      <c r="G2017" s="6" t="s">
        <v>17168</v>
      </c>
      <c r="H2017" s="6">
        <v>97</v>
      </c>
      <c r="I2017" s="7">
        <v>3273588</v>
      </c>
      <c r="J2017" s="6" t="s">
        <v>777</v>
      </c>
      <c r="K2017" s="6" t="s">
        <v>8975</v>
      </c>
      <c r="L2017" s="6" t="s">
        <v>17169</v>
      </c>
      <c r="M2017" s="6">
        <v>4195</v>
      </c>
      <c r="N2017" s="6">
        <v>382</v>
      </c>
      <c r="O2017" s="6" t="s">
        <v>17170</v>
      </c>
      <c r="P2017" s="6">
        <v>1</v>
      </c>
      <c r="Q2017" s="6" t="s">
        <v>17171</v>
      </c>
      <c r="R2017" s="6" t="s">
        <v>17172</v>
      </c>
      <c r="S2017" s="6">
        <v>50</v>
      </c>
      <c r="T2017" s="6" t="s">
        <v>37</v>
      </c>
      <c r="U2017" s="6" t="s">
        <v>38</v>
      </c>
      <c r="V2017" s="6" t="s">
        <v>39</v>
      </c>
      <c r="W2017" s="7">
        <v>6000000</v>
      </c>
      <c r="X2017" s="6">
        <v>1993</v>
      </c>
      <c r="Y2017" s="6">
        <v>91</v>
      </c>
      <c r="Z2017" s="6">
        <v>6.7</v>
      </c>
      <c r="AA2017" s="6">
        <v>1.85</v>
      </c>
      <c r="AB2017" s="6">
        <v>0</v>
      </c>
      <c r="AC2017" s="7">
        <f>Table13[[#This Row],[gross]]-Table13[[#This Row],[budget]]</f>
        <v>-2726412</v>
      </c>
    </row>
    <row r="2018" spans="1:29" ht="12.75">
      <c r="A2018" s="6" t="s">
        <v>28</v>
      </c>
      <c r="B2018" s="6" t="s">
        <v>13125</v>
      </c>
      <c r="C2018" s="6">
        <v>24</v>
      </c>
      <c r="D2018" s="6">
        <v>86</v>
      </c>
      <c r="E2018" s="6">
        <v>11</v>
      </c>
      <c r="F2018" s="6">
        <v>18</v>
      </c>
      <c r="G2018" s="6" t="s">
        <v>15766</v>
      </c>
      <c r="H2018" s="6">
        <v>185</v>
      </c>
      <c r="I2018" s="7">
        <v>13751</v>
      </c>
      <c r="J2018" s="6" t="s">
        <v>7144</v>
      </c>
      <c r="K2018" s="6" t="s">
        <v>15767</v>
      </c>
      <c r="L2018" s="6" t="s">
        <v>15768</v>
      </c>
      <c r="M2018" s="6">
        <v>813</v>
      </c>
      <c r="N2018" s="6">
        <v>299</v>
      </c>
      <c r="O2018" s="6" t="s">
        <v>15769</v>
      </c>
      <c r="P2018" s="6">
        <v>0</v>
      </c>
      <c r="Q2018" s="6" t="s">
        <v>15770</v>
      </c>
      <c r="R2018" s="6" t="s">
        <v>15771</v>
      </c>
      <c r="S2018" s="6">
        <v>6</v>
      </c>
      <c r="T2018" s="6" t="s">
        <v>37</v>
      </c>
      <c r="U2018" s="6" t="s">
        <v>370</v>
      </c>
      <c r="V2018" s="6" t="s">
        <v>95</v>
      </c>
      <c r="W2018" s="7">
        <v>11400000</v>
      </c>
      <c r="X2018" s="6">
        <v>2006</v>
      </c>
      <c r="Y2018" s="6">
        <v>62</v>
      </c>
      <c r="Z2018" s="6">
        <v>6.6</v>
      </c>
      <c r="AA2018" s="6">
        <v>1.85</v>
      </c>
      <c r="AB2018" s="6">
        <v>135</v>
      </c>
      <c r="AC2018" s="7">
        <f>Table13[[#This Row],[gross]]-Table13[[#This Row],[budget]]</f>
        <v>-11386249</v>
      </c>
    </row>
    <row r="2019" spans="1:29" ht="12.75">
      <c r="A2019" s="6" t="s">
        <v>28</v>
      </c>
      <c r="B2019" s="6" t="s">
        <v>2859</v>
      </c>
      <c r="C2019" s="6">
        <v>153</v>
      </c>
      <c r="D2019" s="6">
        <v>139</v>
      </c>
      <c r="E2019" s="6">
        <v>0</v>
      </c>
      <c r="F2019" s="6">
        <v>648</v>
      </c>
      <c r="G2019" s="6" t="s">
        <v>2032</v>
      </c>
      <c r="H2019" s="6">
        <v>3000</v>
      </c>
      <c r="I2019" s="7">
        <v>58328680</v>
      </c>
      <c r="J2019" s="6" t="s">
        <v>4042</v>
      </c>
      <c r="K2019" s="6" t="s">
        <v>1689</v>
      </c>
      <c r="L2019" s="6" t="s">
        <v>9246</v>
      </c>
      <c r="M2019" s="6">
        <v>54096</v>
      </c>
      <c r="N2019" s="6">
        <v>5458</v>
      </c>
      <c r="O2019" s="6" t="s">
        <v>7952</v>
      </c>
      <c r="P2019" s="6">
        <v>0</v>
      </c>
      <c r="Q2019" s="6" t="s">
        <v>9247</v>
      </c>
      <c r="R2019" s="6" t="s">
        <v>9248</v>
      </c>
      <c r="S2019" s="6">
        <v>494</v>
      </c>
      <c r="T2019" s="6" t="s">
        <v>37</v>
      </c>
      <c r="U2019" s="6" t="s">
        <v>38</v>
      </c>
      <c r="V2019" s="6" t="s">
        <v>585</v>
      </c>
      <c r="W2019" s="7">
        <v>22000000</v>
      </c>
      <c r="X2019" s="6">
        <v>2003</v>
      </c>
      <c r="Y2019" s="6">
        <v>693</v>
      </c>
      <c r="Z2019" s="6">
        <v>7.5</v>
      </c>
      <c r="AA2019" s="6">
        <v>2.35</v>
      </c>
      <c r="AB2019" s="6">
        <v>0</v>
      </c>
      <c r="AC2019" s="7">
        <f>Table13[[#This Row],[gross]]-Table13[[#This Row],[budget]]</f>
        <v>36328680</v>
      </c>
    </row>
    <row r="2020" spans="1:29" ht="12.75">
      <c r="A2020" s="6" t="s">
        <v>28</v>
      </c>
      <c r="B2020" s="6" t="s">
        <v>2386</v>
      </c>
      <c r="C2020" s="6">
        <v>107</v>
      </c>
      <c r="D2020" s="6">
        <v>83</v>
      </c>
      <c r="E2020" s="6">
        <v>28</v>
      </c>
      <c r="F2020" s="6">
        <v>624</v>
      </c>
      <c r="G2020" s="6" t="s">
        <v>2387</v>
      </c>
      <c r="H2020" s="6">
        <v>4000</v>
      </c>
      <c r="I2020" s="7">
        <v>84303558</v>
      </c>
      <c r="J2020" s="6" t="s">
        <v>471</v>
      </c>
      <c r="K2020" s="6" t="s">
        <v>250</v>
      </c>
      <c r="L2020" s="6" t="s">
        <v>2388</v>
      </c>
      <c r="M2020" s="6">
        <v>65270</v>
      </c>
      <c r="N2020" s="6">
        <v>6081</v>
      </c>
      <c r="O2020" s="6" t="s">
        <v>2389</v>
      </c>
      <c r="P2020" s="6">
        <v>1</v>
      </c>
      <c r="Q2020" s="6" t="s">
        <v>2390</v>
      </c>
      <c r="R2020" s="6" t="s">
        <v>2391</v>
      </c>
      <c r="S2020" s="6">
        <v>100</v>
      </c>
      <c r="T2020" s="6" t="s">
        <v>37</v>
      </c>
      <c r="U2020" s="6" t="s">
        <v>38</v>
      </c>
      <c r="V2020" s="6" t="s">
        <v>95</v>
      </c>
      <c r="W2020" s="7">
        <v>85000000</v>
      </c>
      <c r="X2020" s="6">
        <v>2006</v>
      </c>
      <c r="Y2020" s="6">
        <v>650</v>
      </c>
      <c r="Z2020" s="6">
        <v>6.2</v>
      </c>
      <c r="AA2020" s="6">
        <v>1.85</v>
      </c>
      <c r="AB2020" s="6">
        <v>863</v>
      </c>
      <c r="AC2020" s="7">
        <f>Table13[[#This Row],[gross]]-Table13[[#This Row],[budget]]</f>
        <v>-696442</v>
      </c>
    </row>
    <row r="2021" spans="1:29" ht="12.75">
      <c r="A2021" s="6" t="s">
        <v>28</v>
      </c>
      <c r="B2021" s="6" t="s">
        <v>20169</v>
      </c>
      <c r="C2021" s="6">
        <v>235</v>
      </c>
      <c r="D2021" s="6">
        <v>79</v>
      </c>
      <c r="E2021" s="6">
        <v>9</v>
      </c>
      <c r="F2021" s="6">
        <v>7</v>
      </c>
      <c r="G2021" s="6" t="s">
        <v>22498</v>
      </c>
      <c r="H2021" s="6">
        <v>48</v>
      </c>
      <c r="I2021" s="7">
        <v>30500882</v>
      </c>
      <c r="J2021" s="6" t="s">
        <v>22499</v>
      </c>
      <c r="K2021" s="6" t="s">
        <v>22500</v>
      </c>
      <c r="L2021" s="6" t="s">
        <v>22501</v>
      </c>
      <c r="M2021" s="6">
        <v>42256</v>
      </c>
      <c r="N2021" s="6">
        <v>67</v>
      </c>
      <c r="O2021" s="6" t="s">
        <v>22502</v>
      </c>
      <c r="P2021" s="6">
        <v>1</v>
      </c>
      <c r="Q2021" s="6" t="s">
        <v>22503</v>
      </c>
      <c r="R2021" s="6" t="s">
        <v>22504</v>
      </c>
      <c r="S2021" s="6">
        <v>916</v>
      </c>
      <c r="T2021" s="6" t="s">
        <v>37</v>
      </c>
      <c r="U2021" s="6" t="s">
        <v>38</v>
      </c>
      <c r="V2021" s="6" t="s">
        <v>585</v>
      </c>
      <c r="W2021" s="7">
        <v>500000</v>
      </c>
      <c r="X2021" s="6">
        <v>2003</v>
      </c>
      <c r="Y2021" s="6">
        <v>10</v>
      </c>
      <c r="Z2021" s="6">
        <v>5.7</v>
      </c>
      <c r="AA2021" s="6">
        <v>1.85</v>
      </c>
      <c r="AB2021" s="6">
        <v>0</v>
      </c>
      <c r="AC2021" s="7">
        <f>Table13[[#This Row],[gross]]-Table13[[#This Row],[budget]]</f>
        <v>30000882</v>
      </c>
    </row>
    <row r="2022" spans="1:29" ht="12.75">
      <c r="A2022" s="6" t="s">
        <v>28</v>
      </c>
      <c r="B2022" s="6" t="s">
        <v>13893</v>
      </c>
      <c r="C2022" s="6">
        <v>2</v>
      </c>
      <c r="D2022" s="6">
        <v>115</v>
      </c>
      <c r="E2022" s="6">
        <v>32</v>
      </c>
      <c r="F2022" s="6">
        <v>29</v>
      </c>
      <c r="G2022" s="6" t="s">
        <v>13894</v>
      </c>
      <c r="H2022" s="6">
        <v>14000</v>
      </c>
      <c r="I2022" s="7">
        <v>31662</v>
      </c>
      <c r="J2022" s="6" t="s">
        <v>1017</v>
      </c>
      <c r="K2022" s="6" t="s">
        <v>228</v>
      </c>
      <c r="L2022" s="6" t="s">
        <v>13895</v>
      </c>
      <c r="M2022" s="6">
        <v>90</v>
      </c>
      <c r="N2022" s="6">
        <v>14133</v>
      </c>
      <c r="O2022" s="6" t="s">
        <v>13896</v>
      </c>
      <c r="P2022" s="6">
        <v>1</v>
      </c>
      <c r="R2022" s="6" t="s">
        <v>13897</v>
      </c>
      <c r="S2022" s="6">
        <v>1</v>
      </c>
      <c r="T2022" s="6" t="s">
        <v>37</v>
      </c>
      <c r="U2022" s="6" t="s">
        <v>5694</v>
      </c>
      <c r="W2022" s="7">
        <v>12620000</v>
      </c>
      <c r="X2022" s="6">
        <v>2016</v>
      </c>
      <c r="Y2022" s="6">
        <v>81</v>
      </c>
      <c r="Z2022" s="6">
        <v>6.8</v>
      </c>
      <c r="AB2022" s="6">
        <v>139</v>
      </c>
      <c r="AC2022" s="7">
        <f>Table13[[#This Row],[gross]]-Table13[[#This Row],[budget]]</f>
        <v>-12588338</v>
      </c>
    </row>
    <row r="2023" spans="1:29" ht="12.75">
      <c r="A2023" s="6" t="s">
        <v>28</v>
      </c>
      <c r="B2023" s="6" t="s">
        <v>4041</v>
      </c>
      <c r="C2023" s="6">
        <v>62</v>
      </c>
      <c r="D2023" s="6">
        <v>124</v>
      </c>
      <c r="E2023" s="6">
        <v>0</v>
      </c>
      <c r="F2023" s="6">
        <v>535</v>
      </c>
      <c r="G2023" s="6" t="s">
        <v>8937</v>
      </c>
      <c r="H2023" s="6">
        <v>2000</v>
      </c>
      <c r="I2023" s="7">
        <v>54800000</v>
      </c>
      <c r="J2023" s="6" t="s">
        <v>3409</v>
      </c>
      <c r="K2023" s="6" t="s">
        <v>1522</v>
      </c>
      <c r="L2023" s="6" t="s">
        <v>17002</v>
      </c>
      <c r="M2023" s="6">
        <v>35130</v>
      </c>
      <c r="N2023" s="6">
        <v>5122</v>
      </c>
      <c r="O2023" s="6" t="s">
        <v>636</v>
      </c>
      <c r="P2023" s="6">
        <v>3</v>
      </c>
      <c r="Q2023" s="6" t="s">
        <v>17003</v>
      </c>
      <c r="R2023" s="6" t="s">
        <v>17004</v>
      </c>
      <c r="S2023" s="6">
        <v>283</v>
      </c>
      <c r="T2023" s="6" t="s">
        <v>37</v>
      </c>
      <c r="U2023" s="6" t="s">
        <v>38</v>
      </c>
      <c r="V2023" s="6" t="s">
        <v>585</v>
      </c>
      <c r="W2023" s="7">
        <v>6000000</v>
      </c>
      <c r="X2023" s="6">
        <v>1980</v>
      </c>
      <c r="Y2023" s="6">
        <v>553</v>
      </c>
      <c r="Z2023" s="6">
        <v>7.8</v>
      </c>
      <c r="AA2023" s="6">
        <v>1.85</v>
      </c>
      <c r="AB2023" s="6">
        <v>0</v>
      </c>
      <c r="AC2023" s="7">
        <f>Table13[[#This Row],[gross]]-Table13[[#This Row],[budget]]</f>
        <v>48800000</v>
      </c>
    </row>
    <row r="2024" spans="1:29" ht="12.75">
      <c r="A2024" s="6" t="s">
        <v>28</v>
      </c>
      <c r="B2024" s="6" t="s">
        <v>10558</v>
      </c>
      <c r="C2024" s="6">
        <v>59</v>
      </c>
      <c r="D2024" s="6">
        <v>92</v>
      </c>
      <c r="E2024" s="6">
        <v>406</v>
      </c>
      <c r="F2024" s="6">
        <v>194</v>
      </c>
      <c r="G2024" s="6" t="s">
        <v>21709</v>
      </c>
      <c r="H2024" s="6">
        <v>406</v>
      </c>
      <c r="I2024" s="7">
        <v>582024</v>
      </c>
      <c r="J2024" s="6" t="s">
        <v>5482</v>
      </c>
      <c r="K2024" s="6" t="s">
        <v>10558</v>
      </c>
      <c r="L2024" s="6" t="s">
        <v>21710</v>
      </c>
      <c r="M2024" s="6">
        <v>30396</v>
      </c>
      <c r="N2024" s="6">
        <v>904</v>
      </c>
      <c r="O2024" s="6" t="s">
        <v>21711</v>
      </c>
      <c r="P2024" s="6">
        <v>0</v>
      </c>
      <c r="Q2024" s="6" t="s">
        <v>21712</v>
      </c>
      <c r="R2024" s="6" t="s">
        <v>21713</v>
      </c>
      <c r="S2024" s="6">
        <v>168</v>
      </c>
      <c r="T2024" s="6" t="s">
        <v>37</v>
      </c>
      <c r="U2024" s="6" t="s">
        <v>38</v>
      </c>
      <c r="V2024" s="6" t="s">
        <v>6723</v>
      </c>
      <c r="W2024" s="7">
        <v>1000000</v>
      </c>
      <c r="X2024" s="6">
        <v>1997</v>
      </c>
      <c r="Y2024" s="6">
        <v>203</v>
      </c>
      <c r="Z2024" s="6">
        <v>6.2</v>
      </c>
      <c r="AA2024" s="6">
        <v>1.85</v>
      </c>
      <c r="AB2024" s="6">
        <v>0</v>
      </c>
      <c r="AC2024" s="7">
        <f>Table13[[#This Row],[gross]]-Table13[[#This Row],[budget]]</f>
        <v>-417976</v>
      </c>
    </row>
    <row r="2025" spans="1:29" ht="12.75">
      <c r="A2025" s="6" t="s">
        <v>28</v>
      </c>
      <c r="B2025" s="6" t="s">
        <v>9314</v>
      </c>
      <c r="C2025" s="6">
        <v>93</v>
      </c>
      <c r="D2025" s="6">
        <v>118</v>
      </c>
      <c r="E2025" s="6">
        <v>49</v>
      </c>
      <c r="F2025" s="6">
        <v>155</v>
      </c>
      <c r="G2025" s="6" t="s">
        <v>9315</v>
      </c>
      <c r="H2025" s="6">
        <v>11000</v>
      </c>
      <c r="I2025" s="7">
        <v>16252765</v>
      </c>
      <c r="J2025" s="6" t="s">
        <v>3277</v>
      </c>
      <c r="K2025" s="6" t="s">
        <v>565</v>
      </c>
      <c r="L2025" s="6" t="s">
        <v>9316</v>
      </c>
      <c r="M2025" s="6">
        <v>44913</v>
      </c>
      <c r="N2025" s="6">
        <v>11662</v>
      </c>
      <c r="O2025" s="6" t="s">
        <v>9317</v>
      </c>
      <c r="P2025" s="6">
        <v>1</v>
      </c>
      <c r="Q2025" s="6" t="s">
        <v>9318</v>
      </c>
      <c r="R2025" s="6" t="s">
        <v>9319</v>
      </c>
      <c r="S2025" s="6">
        <v>181</v>
      </c>
      <c r="T2025" s="6" t="s">
        <v>37</v>
      </c>
      <c r="U2025" s="6" t="s">
        <v>1465</v>
      </c>
      <c r="V2025" s="6" t="s">
        <v>585</v>
      </c>
      <c r="W2025" s="7">
        <v>42000000</v>
      </c>
      <c r="X2025" s="6">
        <v>2001</v>
      </c>
      <c r="Y2025" s="6">
        <v>216</v>
      </c>
      <c r="Z2025" s="6">
        <v>6</v>
      </c>
      <c r="AA2025" s="6">
        <v>2.35</v>
      </c>
      <c r="AB2025" s="6">
        <v>3000</v>
      </c>
      <c r="AC2025" s="7">
        <f>Table13[[#This Row],[gross]]-Table13[[#This Row],[budget]]</f>
        <v>-25747235</v>
      </c>
    </row>
    <row r="2026" spans="1:29" ht="12.75">
      <c r="A2026" s="6" t="s">
        <v>28</v>
      </c>
      <c r="B2026" s="6" t="s">
        <v>22549</v>
      </c>
      <c r="C2026" s="6">
        <v>105</v>
      </c>
      <c r="D2026" s="6">
        <v>83</v>
      </c>
      <c r="E2026" s="6">
        <v>6</v>
      </c>
      <c r="F2026" s="6">
        <v>0</v>
      </c>
      <c r="G2026" s="6" t="s">
        <v>22550</v>
      </c>
      <c r="H2026" s="6">
        <v>30</v>
      </c>
      <c r="I2026" s="7">
        <v>1127331</v>
      </c>
      <c r="J2026" s="6" t="s">
        <v>3409</v>
      </c>
      <c r="K2026" s="6" t="s">
        <v>22551</v>
      </c>
      <c r="L2026" s="6" t="s">
        <v>22552</v>
      </c>
      <c r="M2026" s="6">
        <v>7559</v>
      </c>
      <c r="N2026" s="6">
        <v>30</v>
      </c>
      <c r="O2026" s="6" t="s">
        <v>22553</v>
      </c>
      <c r="P2026" s="6">
        <v>1</v>
      </c>
      <c r="Q2026" s="6" t="s">
        <v>22554</v>
      </c>
      <c r="R2026" s="6" t="s">
        <v>22555</v>
      </c>
      <c r="S2026" s="6">
        <v>77</v>
      </c>
      <c r="T2026" s="6" t="s">
        <v>11117</v>
      </c>
      <c r="U2026" s="6" t="s">
        <v>22556</v>
      </c>
      <c r="V2026" s="6" t="s">
        <v>39</v>
      </c>
      <c r="W2026" s="7">
        <v>46000</v>
      </c>
      <c r="X2026" s="6">
        <v>2003</v>
      </c>
      <c r="Y2026" s="6">
        <v>0</v>
      </c>
      <c r="Z2026" s="6">
        <v>7.4</v>
      </c>
      <c r="AA2026" s="6">
        <v>1.85</v>
      </c>
      <c r="AB2026" s="6">
        <v>0</v>
      </c>
      <c r="AC2026" s="7">
        <f>Table13[[#This Row],[gross]]-Table13[[#This Row],[budget]]</f>
        <v>1081331</v>
      </c>
    </row>
    <row r="2027" spans="1:29" ht="12.75">
      <c r="A2027" s="6" t="s">
        <v>28</v>
      </c>
      <c r="B2027" s="6" t="s">
        <v>12743</v>
      </c>
      <c r="C2027" s="6">
        <v>28</v>
      </c>
      <c r="D2027" s="6">
        <v>132</v>
      </c>
      <c r="E2027" s="6">
        <v>44</v>
      </c>
      <c r="F2027" s="6">
        <v>241</v>
      </c>
      <c r="G2027" s="6" t="s">
        <v>1048</v>
      </c>
      <c r="H2027" s="6">
        <v>1000</v>
      </c>
      <c r="I2027" s="7">
        <v>1508689</v>
      </c>
      <c r="J2027" s="6" t="s">
        <v>214</v>
      </c>
      <c r="K2027" s="6" t="s">
        <v>138</v>
      </c>
      <c r="L2027" s="6" t="s">
        <v>13971</v>
      </c>
      <c r="M2027" s="6">
        <v>5648</v>
      </c>
      <c r="N2027" s="6">
        <v>2004</v>
      </c>
      <c r="O2027" s="6" t="s">
        <v>1315</v>
      </c>
      <c r="P2027" s="6">
        <v>2</v>
      </c>
      <c r="Q2027" s="6" t="s">
        <v>13972</v>
      </c>
      <c r="R2027" s="6" t="s">
        <v>13973</v>
      </c>
      <c r="S2027" s="6">
        <v>50</v>
      </c>
      <c r="T2027" s="6" t="s">
        <v>37</v>
      </c>
      <c r="U2027" s="6" t="s">
        <v>38</v>
      </c>
      <c r="V2027" s="6" t="s">
        <v>585</v>
      </c>
      <c r="W2027" s="7">
        <v>16000000</v>
      </c>
      <c r="X2027" s="6">
        <v>1997</v>
      </c>
      <c r="Y2027" s="6">
        <v>653</v>
      </c>
      <c r="Z2027" s="6">
        <v>6.7</v>
      </c>
      <c r="AA2027" s="6">
        <v>2.35</v>
      </c>
      <c r="AB2027" s="6">
        <v>329</v>
      </c>
      <c r="AC2027" s="7">
        <f>Table13[[#This Row],[gross]]-Table13[[#This Row],[budget]]</f>
        <v>-14491311</v>
      </c>
    </row>
    <row r="2028" spans="1:29" ht="12.75">
      <c r="A2028" s="6" t="s">
        <v>28</v>
      </c>
      <c r="B2028" s="6" t="s">
        <v>3494</v>
      </c>
      <c r="C2028" s="6">
        <v>81</v>
      </c>
      <c r="D2028" s="6">
        <v>95</v>
      </c>
      <c r="E2028" s="6">
        <v>101</v>
      </c>
      <c r="F2028" s="6">
        <v>443</v>
      </c>
      <c r="G2028" s="6" t="s">
        <v>3495</v>
      </c>
      <c r="H2028" s="6">
        <v>2000</v>
      </c>
      <c r="I2028" s="7">
        <v>13596911</v>
      </c>
      <c r="J2028" s="6" t="s">
        <v>3496</v>
      </c>
      <c r="K2028" s="6" t="s">
        <v>850</v>
      </c>
      <c r="L2028" s="6" t="s">
        <v>3497</v>
      </c>
      <c r="M2028" s="6">
        <v>25572</v>
      </c>
      <c r="N2028" s="6">
        <v>3734</v>
      </c>
      <c r="O2028" s="6" t="s">
        <v>3391</v>
      </c>
      <c r="P2028" s="6">
        <v>0</v>
      </c>
      <c r="Q2028" s="6" t="s">
        <v>3498</v>
      </c>
      <c r="R2028" s="6" t="s">
        <v>3499</v>
      </c>
      <c r="S2028" s="6">
        <v>123</v>
      </c>
      <c r="T2028" s="6" t="s">
        <v>37</v>
      </c>
      <c r="U2028" s="6" t="s">
        <v>38</v>
      </c>
      <c r="V2028" s="6" t="s">
        <v>95</v>
      </c>
      <c r="W2028" s="7">
        <v>70000000</v>
      </c>
      <c r="X2028" s="6">
        <v>2001</v>
      </c>
      <c r="Y2028" s="6">
        <v>509</v>
      </c>
      <c r="Z2028" s="6">
        <v>6.2</v>
      </c>
      <c r="AA2028" s="6">
        <v>2.35</v>
      </c>
      <c r="AB2028" s="6">
        <v>2000</v>
      </c>
      <c r="AC2028" s="7">
        <f>Table13[[#This Row],[gross]]-Table13[[#This Row],[budget]]</f>
        <v>-56403089</v>
      </c>
    </row>
    <row r="2029" spans="1:29" ht="12.75">
      <c r="A2029" s="6" t="s">
        <v>28</v>
      </c>
      <c r="B2029" s="6" t="s">
        <v>17547</v>
      </c>
      <c r="C2029" s="6">
        <v>183</v>
      </c>
      <c r="D2029" s="6">
        <v>89</v>
      </c>
      <c r="E2029" s="6">
        <v>10</v>
      </c>
      <c r="F2029" s="6">
        <v>704</v>
      </c>
      <c r="G2029" s="6" t="s">
        <v>17548</v>
      </c>
      <c r="H2029" s="6">
        <v>852</v>
      </c>
      <c r="I2029" s="7">
        <v>50820940</v>
      </c>
      <c r="J2029" s="6" t="s">
        <v>7406</v>
      </c>
      <c r="K2029" s="6" t="s">
        <v>7329</v>
      </c>
      <c r="L2029" s="6" t="s">
        <v>17549</v>
      </c>
      <c r="M2029" s="6">
        <v>31915</v>
      </c>
      <c r="N2029" s="6">
        <v>5056</v>
      </c>
      <c r="O2029" s="6" t="s">
        <v>17550</v>
      </c>
      <c r="P2029" s="6">
        <v>0</v>
      </c>
      <c r="Q2029" s="6" t="s">
        <v>17551</v>
      </c>
      <c r="R2029" s="6" t="s">
        <v>17552</v>
      </c>
      <c r="S2029" s="6">
        <v>159</v>
      </c>
      <c r="T2029" s="6" t="s">
        <v>37</v>
      </c>
      <c r="U2029" s="6" t="s">
        <v>38</v>
      </c>
      <c r="V2029" s="6" t="s">
        <v>39</v>
      </c>
      <c r="W2029" s="7">
        <v>5000000</v>
      </c>
      <c r="X2029" s="6">
        <v>2014</v>
      </c>
      <c r="Y2029" s="6">
        <v>707</v>
      </c>
      <c r="Z2029" s="6">
        <v>4.4000000000000004</v>
      </c>
      <c r="AA2029" s="6">
        <v>2.35</v>
      </c>
      <c r="AB2029" s="6">
        <v>18000</v>
      </c>
      <c r="AC2029" s="7">
        <f>Table13[[#This Row],[gross]]-Table13[[#This Row],[budget]]</f>
        <v>45820940</v>
      </c>
    </row>
    <row r="2030" spans="1:29" ht="12.75">
      <c r="A2030" s="6" t="s">
        <v>28</v>
      </c>
      <c r="B2030" s="6" t="s">
        <v>5418</v>
      </c>
      <c r="C2030" s="6">
        <v>125</v>
      </c>
      <c r="D2030" s="6">
        <v>107</v>
      </c>
      <c r="E2030" s="6">
        <v>234</v>
      </c>
      <c r="F2030" s="6">
        <v>660</v>
      </c>
      <c r="G2030" s="6" t="s">
        <v>2379</v>
      </c>
      <c r="H2030" s="6">
        <v>1000</v>
      </c>
      <c r="I2030" s="7">
        <v>6998324</v>
      </c>
      <c r="J2030" s="6" t="s">
        <v>2527</v>
      </c>
      <c r="K2030" s="6" t="s">
        <v>9010</v>
      </c>
      <c r="L2030" s="6" t="s">
        <v>9011</v>
      </c>
      <c r="M2030" s="6">
        <v>11476</v>
      </c>
      <c r="N2030" s="6">
        <v>3944</v>
      </c>
      <c r="O2030" s="6" t="s">
        <v>5130</v>
      </c>
      <c r="P2030" s="6">
        <v>2</v>
      </c>
      <c r="Q2030" s="6" t="s">
        <v>9012</v>
      </c>
      <c r="R2030" s="6" t="s">
        <v>9013</v>
      </c>
      <c r="S2030" s="6">
        <v>50</v>
      </c>
      <c r="T2030" s="6" t="s">
        <v>37</v>
      </c>
      <c r="U2030" s="6" t="s">
        <v>38</v>
      </c>
      <c r="V2030" s="6" t="s">
        <v>585</v>
      </c>
      <c r="W2030" s="7">
        <v>28000000</v>
      </c>
      <c r="X2030" s="6">
        <v>2015</v>
      </c>
      <c r="Y2030" s="6">
        <v>962</v>
      </c>
      <c r="Z2030" s="6">
        <v>6.1</v>
      </c>
      <c r="AA2030" s="6">
        <v>1.85</v>
      </c>
      <c r="AB2030" s="6">
        <v>0</v>
      </c>
      <c r="AC2030" s="7">
        <f>Table13[[#This Row],[gross]]-Table13[[#This Row],[budget]]</f>
        <v>-21001676</v>
      </c>
    </row>
    <row r="2031" spans="1:29" ht="12.75">
      <c r="A2031" s="6" t="s">
        <v>28</v>
      </c>
      <c r="B2031" s="6" t="s">
        <v>13454</v>
      </c>
      <c r="C2031" s="6">
        <v>71</v>
      </c>
      <c r="D2031" s="6">
        <v>103</v>
      </c>
      <c r="E2031" s="6">
        <v>44</v>
      </c>
      <c r="F2031" s="6">
        <v>625</v>
      </c>
      <c r="G2031" s="6" t="s">
        <v>13455</v>
      </c>
      <c r="H2031" s="6">
        <v>953</v>
      </c>
      <c r="I2031" s="7">
        <v>20246959</v>
      </c>
      <c r="J2031" s="6" t="s">
        <v>1681</v>
      </c>
      <c r="K2031" s="6" t="s">
        <v>640</v>
      </c>
      <c r="L2031" s="6" t="s">
        <v>13456</v>
      </c>
      <c r="M2031" s="6">
        <v>5721</v>
      </c>
      <c r="N2031" s="6">
        <v>3299</v>
      </c>
      <c r="O2031" s="6" t="s">
        <v>5017</v>
      </c>
      <c r="P2031" s="6">
        <v>2</v>
      </c>
      <c r="Q2031" s="6" t="s">
        <v>13457</v>
      </c>
      <c r="R2031" s="6" t="s">
        <v>13458</v>
      </c>
      <c r="S2031" s="6">
        <v>20</v>
      </c>
      <c r="T2031" s="6" t="s">
        <v>37</v>
      </c>
      <c r="U2031" s="6" t="s">
        <v>38</v>
      </c>
      <c r="V2031" s="6" t="s">
        <v>39</v>
      </c>
      <c r="W2031" s="7">
        <v>14000000</v>
      </c>
      <c r="X2031" s="6">
        <v>2010</v>
      </c>
      <c r="Y2031" s="6">
        <v>849</v>
      </c>
      <c r="Z2031" s="6">
        <v>4.9000000000000004</v>
      </c>
      <c r="AA2031" s="6">
        <v>2.35</v>
      </c>
      <c r="AB2031" s="6">
        <v>1000</v>
      </c>
      <c r="AC2031" s="7">
        <f>Table13[[#This Row],[gross]]-Table13[[#This Row],[budget]]</f>
        <v>6246959</v>
      </c>
    </row>
    <row r="2032" spans="1:29" ht="12.75">
      <c r="A2032" s="6" t="s">
        <v>28</v>
      </c>
      <c r="B2032" s="6" t="s">
        <v>17658</v>
      </c>
      <c r="C2032" s="6">
        <v>179</v>
      </c>
      <c r="D2032" s="6">
        <v>90</v>
      </c>
      <c r="E2032" s="6">
        <v>37</v>
      </c>
      <c r="F2032" s="6">
        <v>1000</v>
      </c>
      <c r="G2032" s="6" t="s">
        <v>1543</v>
      </c>
      <c r="H2032" s="6">
        <v>11000</v>
      </c>
      <c r="I2032" s="7">
        <v>24809547</v>
      </c>
      <c r="J2032" s="6" t="s">
        <v>2527</v>
      </c>
      <c r="K2032" s="6" t="s">
        <v>1948</v>
      </c>
      <c r="L2032" s="6" t="s">
        <v>17659</v>
      </c>
      <c r="M2032" s="6">
        <v>74875</v>
      </c>
      <c r="N2032" s="6">
        <v>15710</v>
      </c>
      <c r="O2032" s="6" t="s">
        <v>813</v>
      </c>
      <c r="P2032" s="6">
        <v>1</v>
      </c>
      <c r="Q2032" s="6" t="s">
        <v>17660</v>
      </c>
      <c r="R2032" s="6" t="s">
        <v>17661</v>
      </c>
      <c r="S2032" s="6">
        <v>115</v>
      </c>
      <c r="T2032" s="6" t="s">
        <v>37</v>
      </c>
      <c r="U2032" s="6" t="s">
        <v>38</v>
      </c>
      <c r="V2032" s="6" t="s">
        <v>585</v>
      </c>
      <c r="W2032" s="7">
        <v>5000000</v>
      </c>
      <c r="X2032" s="6">
        <v>2011</v>
      </c>
      <c r="Y2032" s="6">
        <v>3000</v>
      </c>
      <c r="Z2032" s="6">
        <v>6.4</v>
      </c>
      <c r="AA2032" s="6">
        <v>1.85</v>
      </c>
      <c r="AB2032" s="6">
        <v>11000</v>
      </c>
      <c r="AC2032" s="7">
        <f>Table13[[#This Row],[gross]]-Table13[[#This Row],[budget]]</f>
        <v>19809547</v>
      </c>
    </row>
    <row r="2033" spans="1:29" ht="12.75">
      <c r="A2033" s="6" t="s">
        <v>28</v>
      </c>
      <c r="B2033" s="6" t="s">
        <v>14591</v>
      </c>
      <c r="C2033" s="6">
        <v>37</v>
      </c>
      <c r="D2033" s="6">
        <v>89</v>
      </c>
      <c r="E2033" s="6">
        <v>2</v>
      </c>
      <c r="F2033" s="6">
        <v>651</v>
      </c>
      <c r="G2033" s="6" t="s">
        <v>10594</v>
      </c>
      <c r="H2033" s="6">
        <v>799</v>
      </c>
      <c r="I2033" s="7">
        <v>13903262</v>
      </c>
      <c r="J2033" s="6" t="s">
        <v>3913</v>
      </c>
      <c r="K2033" s="6" t="s">
        <v>12758</v>
      </c>
      <c r="L2033" s="6" t="s">
        <v>14592</v>
      </c>
      <c r="M2033" s="6">
        <v>14656</v>
      </c>
      <c r="N2033" s="6">
        <v>4291</v>
      </c>
      <c r="O2033" s="6" t="s">
        <v>5043</v>
      </c>
      <c r="P2033" s="6">
        <v>0</v>
      </c>
      <c r="Q2033" s="6" t="s">
        <v>14593</v>
      </c>
      <c r="R2033" s="6" t="s">
        <v>14594</v>
      </c>
      <c r="S2033" s="6">
        <v>90</v>
      </c>
      <c r="T2033" s="6" t="s">
        <v>37</v>
      </c>
      <c r="U2033" s="6" t="s">
        <v>38</v>
      </c>
      <c r="V2033" s="6" t="s">
        <v>39</v>
      </c>
      <c r="W2033" s="7">
        <v>11000000</v>
      </c>
      <c r="X2033" s="6">
        <v>2001</v>
      </c>
      <c r="Y2033" s="6">
        <v>711</v>
      </c>
      <c r="Z2033" s="6">
        <v>6.3</v>
      </c>
      <c r="AA2033" s="6">
        <v>1.85</v>
      </c>
      <c r="AB2033" s="6">
        <v>0</v>
      </c>
      <c r="AC2033" s="7">
        <f>Table13[[#This Row],[gross]]-Table13[[#This Row],[budget]]</f>
        <v>2903262</v>
      </c>
    </row>
    <row r="2034" spans="1:29" ht="12.75">
      <c r="A2034" s="6" t="s">
        <v>28</v>
      </c>
      <c r="B2034" s="6" t="s">
        <v>2213</v>
      </c>
      <c r="C2034" s="6">
        <v>66</v>
      </c>
      <c r="D2034" s="6">
        <v>161</v>
      </c>
      <c r="E2034" s="6">
        <v>521</v>
      </c>
      <c r="F2034" s="6">
        <v>184</v>
      </c>
      <c r="G2034" s="6" t="s">
        <v>1326</v>
      </c>
      <c r="H2034" s="6">
        <v>11000</v>
      </c>
      <c r="I2034" s="7">
        <v>87100000</v>
      </c>
      <c r="J2034" s="6" t="s">
        <v>6326</v>
      </c>
      <c r="K2034" s="6" t="s">
        <v>2377</v>
      </c>
      <c r="L2034" s="6" t="s">
        <v>8046</v>
      </c>
      <c r="M2034" s="6">
        <v>52339</v>
      </c>
      <c r="N2034" s="6">
        <v>12518</v>
      </c>
      <c r="O2034" s="6" t="s">
        <v>3781</v>
      </c>
      <c r="P2034" s="6">
        <v>0</v>
      </c>
      <c r="Q2034" s="6" t="s">
        <v>8047</v>
      </c>
      <c r="R2034" s="6" t="s">
        <v>8048</v>
      </c>
      <c r="S2034" s="6">
        <v>200</v>
      </c>
      <c r="T2034" s="6" t="s">
        <v>37</v>
      </c>
      <c r="U2034" s="6" t="s">
        <v>38</v>
      </c>
      <c r="V2034" s="6" t="s">
        <v>95</v>
      </c>
      <c r="W2034" s="7">
        <v>31000000</v>
      </c>
      <c r="X2034" s="6">
        <v>1985</v>
      </c>
      <c r="Y2034" s="6">
        <v>920</v>
      </c>
      <c r="Z2034" s="6">
        <v>7.2</v>
      </c>
      <c r="AA2034" s="6">
        <v>1.85</v>
      </c>
      <c r="AB2034" s="6">
        <v>0</v>
      </c>
      <c r="AC2034" s="7">
        <f>Table13[[#This Row],[gross]]-Table13[[#This Row],[budget]]</f>
        <v>56100000</v>
      </c>
    </row>
    <row r="2035" spans="1:29" ht="12.75">
      <c r="A2035" s="6" t="s">
        <v>28</v>
      </c>
      <c r="B2035" s="6" t="s">
        <v>1526</v>
      </c>
      <c r="C2035" s="6">
        <v>158</v>
      </c>
      <c r="D2035" s="6">
        <v>123</v>
      </c>
      <c r="E2035" s="6">
        <v>0</v>
      </c>
      <c r="F2035" s="6">
        <v>23</v>
      </c>
      <c r="G2035" s="6" t="s">
        <v>2968</v>
      </c>
      <c r="H2035" s="6">
        <v>3000</v>
      </c>
      <c r="I2035" s="7">
        <v>37339525</v>
      </c>
      <c r="J2035" s="6" t="s">
        <v>5274</v>
      </c>
      <c r="K2035" s="6" t="s">
        <v>252</v>
      </c>
      <c r="L2035" s="6" t="s">
        <v>5594</v>
      </c>
      <c r="M2035" s="6">
        <v>71708</v>
      </c>
      <c r="N2035" s="6">
        <v>3768</v>
      </c>
      <c r="O2035" s="6" t="s">
        <v>5595</v>
      </c>
      <c r="P2035" s="6">
        <v>1</v>
      </c>
      <c r="Q2035" s="6" t="s">
        <v>5596</v>
      </c>
      <c r="R2035" s="6" t="s">
        <v>5597</v>
      </c>
      <c r="S2035" s="6">
        <v>307</v>
      </c>
      <c r="T2035" s="6" t="s">
        <v>37</v>
      </c>
      <c r="U2035" s="6" t="s">
        <v>38</v>
      </c>
      <c r="V2035" s="6" t="s">
        <v>585</v>
      </c>
      <c r="W2035" s="7">
        <v>48000000</v>
      </c>
      <c r="X2035" s="6">
        <v>1998</v>
      </c>
      <c r="Y2035" s="6">
        <v>745</v>
      </c>
      <c r="Z2035" s="6">
        <v>7</v>
      </c>
      <c r="AA2035" s="6">
        <v>1.85</v>
      </c>
      <c r="AB2035" s="6">
        <v>0</v>
      </c>
      <c r="AC2035" s="7">
        <f>Table13[[#This Row],[gross]]-Table13[[#This Row],[budget]]</f>
        <v>-10660475</v>
      </c>
    </row>
    <row r="2036" spans="1:29" ht="12.75">
      <c r="A2036" s="6" t="s">
        <v>28</v>
      </c>
      <c r="B2036" s="6" t="s">
        <v>4893</v>
      </c>
      <c r="C2036" s="6">
        <v>288</v>
      </c>
      <c r="D2036" s="6">
        <v>116</v>
      </c>
      <c r="E2036" s="6">
        <v>108</v>
      </c>
      <c r="F2036" s="6">
        <v>120</v>
      </c>
      <c r="G2036" s="6" t="s">
        <v>1046</v>
      </c>
      <c r="H2036" s="6">
        <v>23000</v>
      </c>
      <c r="I2036" s="7">
        <v>11326836</v>
      </c>
      <c r="J2036" s="6" t="s">
        <v>2125</v>
      </c>
      <c r="K2036" s="6" t="s">
        <v>58</v>
      </c>
      <c r="L2036" s="6" t="s">
        <v>10527</v>
      </c>
      <c r="M2036" s="6">
        <v>83171</v>
      </c>
      <c r="N2036" s="6">
        <v>24134</v>
      </c>
      <c r="O2036" s="6" t="s">
        <v>10528</v>
      </c>
      <c r="P2036" s="6">
        <v>0</v>
      </c>
      <c r="Q2036" s="6" t="s">
        <v>10529</v>
      </c>
      <c r="R2036" s="6" t="s">
        <v>10530</v>
      </c>
      <c r="S2036" s="6">
        <v>231</v>
      </c>
      <c r="T2036" s="6" t="s">
        <v>37</v>
      </c>
      <c r="U2036" s="6" t="s">
        <v>38</v>
      </c>
      <c r="V2036" s="6" t="s">
        <v>585</v>
      </c>
      <c r="W2036" s="7">
        <v>22000000</v>
      </c>
      <c r="X2036" s="6">
        <v>2013</v>
      </c>
      <c r="Y2036" s="6">
        <v>820</v>
      </c>
      <c r="Z2036" s="6">
        <v>6.8</v>
      </c>
      <c r="AA2036" s="6">
        <v>2.35</v>
      </c>
      <c r="AB2036" s="6">
        <v>17000</v>
      </c>
      <c r="AC2036" s="7">
        <f>Table13[[#This Row],[gross]]-Table13[[#This Row],[budget]]</f>
        <v>-10673164</v>
      </c>
    </row>
    <row r="2037" spans="1:29" ht="12.75">
      <c r="A2037" s="6" t="s">
        <v>28</v>
      </c>
      <c r="B2037" s="6" t="s">
        <v>5273</v>
      </c>
      <c r="C2037" s="6">
        <v>124</v>
      </c>
      <c r="D2037" s="6">
        <v>114</v>
      </c>
      <c r="E2037" s="6">
        <v>73</v>
      </c>
      <c r="F2037" s="6">
        <v>323</v>
      </c>
      <c r="G2037" s="6" t="s">
        <v>2232</v>
      </c>
      <c r="H2037" s="6">
        <v>18000</v>
      </c>
      <c r="I2037" s="7">
        <v>40905277</v>
      </c>
      <c r="J2037" s="6" t="s">
        <v>5274</v>
      </c>
      <c r="K2037" s="6" t="s">
        <v>1727</v>
      </c>
      <c r="L2037" s="6" t="s">
        <v>5275</v>
      </c>
      <c r="M2037" s="6">
        <v>45895</v>
      </c>
      <c r="N2037" s="6">
        <v>19739</v>
      </c>
      <c r="O2037" s="6" t="s">
        <v>5276</v>
      </c>
      <c r="P2037" s="6">
        <v>3</v>
      </c>
      <c r="Q2037" s="6" t="s">
        <v>5277</v>
      </c>
      <c r="R2037" s="6" t="s">
        <v>5278</v>
      </c>
      <c r="S2037" s="6">
        <v>157</v>
      </c>
      <c r="T2037" s="6" t="s">
        <v>37</v>
      </c>
      <c r="U2037" s="6" t="s">
        <v>38</v>
      </c>
      <c r="V2037" s="6" t="s">
        <v>585</v>
      </c>
      <c r="W2037" s="7">
        <v>50000000</v>
      </c>
      <c r="X2037" s="6">
        <v>2003</v>
      </c>
      <c r="Y2037" s="6">
        <v>886</v>
      </c>
      <c r="Z2037" s="6">
        <v>6.5</v>
      </c>
      <c r="AA2037" s="6">
        <v>2.35</v>
      </c>
      <c r="AB2037" s="6">
        <v>1000</v>
      </c>
      <c r="AC2037" s="7">
        <f>Table13[[#This Row],[gross]]-Table13[[#This Row],[budget]]</f>
        <v>-9094723</v>
      </c>
    </row>
    <row r="2038" spans="1:29" ht="12.75">
      <c r="A2038" s="6" t="s">
        <v>28</v>
      </c>
      <c r="B2038" s="6" t="s">
        <v>710</v>
      </c>
      <c r="C2038" s="6">
        <v>64</v>
      </c>
      <c r="D2038" s="6">
        <v>127</v>
      </c>
      <c r="E2038" s="6">
        <v>249</v>
      </c>
      <c r="F2038" s="6">
        <v>808</v>
      </c>
      <c r="G2038" s="6" t="s">
        <v>466</v>
      </c>
      <c r="H2038" s="6">
        <v>18000</v>
      </c>
      <c r="I2038" s="7">
        <v>67823573</v>
      </c>
      <c r="J2038" s="6" t="s">
        <v>923</v>
      </c>
      <c r="K2038" s="6" t="s">
        <v>120</v>
      </c>
      <c r="L2038" s="6" t="s">
        <v>5125</v>
      </c>
      <c r="M2038" s="6">
        <v>91176</v>
      </c>
      <c r="N2038" s="6">
        <v>30383</v>
      </c>
      <c r="O2038" s="6" t="s">
        <v>1059</v>
      </c>
      <c r="P2038" s="6">
        <v>3</v>
      </c>
      <c r="Q2038" s="6" t="s">
        <v>5126</v>
      </c>
      <c r="R2038" s="6" t="s">
        <v>5127</v>
      </c>
      <c r="S2038" s="6">
        <v>130</v>
      </c>
      <c r="T2038" s="6" t="s">
        <v>37</v>
      </c>
      <c r="U2038" s="6" t="s">
        <v>38</v>
      </c>
      <c r="V2038" s="6" t="s">
        <v>585</v>
      </c>
      <c r="W2038" s="7">
        <v>50000000</v>
      </c>
      <c r="X2038" s="6">
        <v>1995</v>
      </c>
      <c r="Y2038" s="6">
        <v>11000</v>
      </c>
      <c r="Z2038" s="6">
        <v>6.6</v>
      </c>
      <c r="AA2038" s="6">
        <v>1.85</v>
      </c>
      <c r="AB2038" s="6">
        <v>0</v>
      </c>
      <c r="AC2038" s="7">
        <f>Table13[[#This Row],[gross]]-Table13[[#This Row],[budget]]</f>
        <v>17823573</v>
      </c>
    </row>
    <row r="2039" spans="1:29" ht="12.75">
      <c r="A2039" s="6" t="s">
        <v>28</v>
      </c>
      <c r="B2039" s="6" t="s">
        <v>16202</v>
      </c>
      <c r="C2039" s="6">
        <v>72</v>
      </c>
      <c r="D2039" s="6">
        <v>96</v>
      </c>
      <c r="E2039" s="6">
        <v>30</v>
      </c>
      <c r="F2039" s="6">
        <v>407</v>
      </c>
      <c r="G2039" s="6" t="s">
        <v>16595</v>
      </c>
      <c r="H2039" s="6">
        <v>761</v>
      </c>
      <c r="I2039" s="7">
        <v>7292175</v>
      </c>
      <c r="J2039" s="6" t="s">
        <v>1415</v>
      </c>
      <c r="K2039" s="6" t="s">
        <v>16596</v>
      </c>
      <c r="L2039" s="6" t="s">
        <v>16597</v>
      </c>
      <c r="M2039" s="6">
        <v>7736</v>
      </c>
      <c r="N2039" s="6">
        <v>2018</v>
      </c>
      <c r="O2039" s="6" t="s">
        <v>10020</v>
      </c>
      <c r="P2039" s="6">
        <v>3</v>
      </c>
      <c r="Q2039" s="6" t="s">
        <v>16598</v>
      </c>
      <c r="R2039" s="6" t="s">
        <v>16599</v>
      </c>
      <c r="S2039" s="6">
        <v>100</v>
      </c>
      <c r="T2039" s="6" t="s">
        <v>37</v>
      </c>
      <c r="U2039" s="6" t="s">
        <v>38</v>
      </c>
      <c r="V2039" s="6" t="s">
        <v>585</v>
      </c>
      <c r="W2039" s="7">
        <v>7000000</v>
      </c>
      <c r="X2039" s="6">
        <v>1999</v>
      </c>
      <c r="Y2039" s="6">
        <v>412</v>
      </c>
      <c r="Z2039" s="6">
        <v>6.4</v>
      </c>
      <c r="AA2039" s="6">
        <v>1.85</v>
      </c>
      <c r="AB2039" s="6">
        <v>0</v>
      </c>
      <c r="AC2039" s="7">
        <f>Table13[[#This Row],[gross]]-Table13[[#This Row],[budget]]</f>
        <v>292175</v>
      </c>
    </row>
    <row r="2040" spans="1:29" ht="12.75">
      <c r="A2040" s="6" t="s">
        <v>28</v>
      </c>
      <c r="B2040" s="6" t="s">
        <v>15097</v>
      </c>
      <c r="C2040" s="6">
        <v>100</v>
      </c>
      <c r="D2040" s="6">
        <v>95</v>
      </c>
      <c r="E2040" s="6">
        <v>4</v>
      </c>
      <c r="F2040" s="6">
        <v>655</v>
      </c>
      <c r="G2040" s="6" t="s">
        <v>9902</v>
      </c>
      <c r="H2040" s="6">
        <v>939</v>
      </c>
      <c r="I2040" s="7">
        <v>7563670</v>
      </c>
      <c r="J2040" s="6" t="s">
        <v>3632</v>
      </c>
      <c r="K2040" s="6" t="s">
        <v>1147</v>
      </c>
      <c r="L2040" s="6" t="s">
        <v>15098</v>
      </c>
      <c r="M2040" s="6">
        <v>21268</v>
      </c>
      <c r="N2040" s="6">
        <v>3651</v>
      </c>
      <c r="O2040" s="6" t="s">
        <v>7911</v>
      </c>
      <c r="P2040" s="6">
        <v>0</v>
      </c>
      <c r="Q2040" s="6" t="s">
        <v>15099</v>
      </c>
      <c r="R2040" s="6" t="s">
        <v>15100</v>
      </c>
      <c r="S2040" s="6">
        <v>53</v>
      </c>
      <c r="T2040" s="6" t="s">
        <v>37</v>
      </c>
      <c r="U2040" s="6" t="s">
        <v>38</v>
      </c>
      <c r="V2040" s="6" t="s">
        <v>39</v>
      </c>
      <c r="W2040" s="7">
        <v>10000000</v>
      </c>
      <c r="X2040" s="6">
        <v>2008</v>
      </c>
      <c r="Y2040" s="6">
        <v>702</v>
      </c>
      <c r="Z2040" s="6">
        <v>5.2</v>
      </c>
      <c r="AA2040" s="6">
        <v>2.35</v>
      </c>
      <c r="AB2040" s="6">
        <v>518</v>
      </c>
      <c r="AC2040" s="7">
        <f>Table13[[#This Row],[gross]]-Table13[[#This Row],[budget]]</f>
        <v>-2436330</v>
      </c>
    </row>
    <row r="2041" spans="1:29" ht="12.75">
      <c r="A2041" s="6" t="s">
        <v>28</v>
      </c>
      <c r="B2041" s="6" t="s">
        <v>1175</v>
      </c>
      <c r="C2041" s="6">
        <v>166</v>
      </c>
      <c r="D2041" s="6">
        <v>83</v>
      </c>
      <c r="E2041" s="6">
        <v>12</v>
      </c>
      <c r="F2041" s="6">
        <v>925</v>
      </c>
      <c r="G2041" s="6" t="s">
        <v>518</v>
      </c>
      <c r="H2041" s="6">
        <v>13000</v>
      </c>
      <c r="I2041" s="7">
        <v>155019340</v>
      </c>
      <c r="J2041" s="6" t="s">
        <v>471</v>
      </c>
      <c r="K2041" s="6" t="s">
        <v>977</v>
      </c>
      <c r="L2041" s="6" t="s">
        <v>2552</v>
      </c>
      <c r="M2041" s="6">
        <v>127345</v>
      </c>
      <c r="N2041" s="6">
        <v>22813</v>
      </c>
      <c r="O2041" s="6" t="s">
        <v>1802</v>
      </c>
      <c r="P2041" s="6">
        <v>1</v>
      </c>
      <c r="Q2041" s="6" t="s">
        <v>2553</v>
      </c>
      <c r="R2041" s="6" t="s">
        <v>2554</v>
      </c>
      <c r="S2041" s="6">
        <v>250</v>
      </c>
      <c r="T2041" s="6" t="s">
        <v>37</v>
      </c>
      <c r="U2041" s="6" t="s">
        <v>38</v>
      </c>
      <c r="V2041" s="6" t="s">
        <v>95</v>
      </c>
      <c r="W2041" s="7">
        <v>80000000</v>
      </c>
      <c r="X2041" s="6">
        <v>2006</v>
      </c>
      <c r="Y2041" s="6">
        <v>7000</v>
      </c>
      <c r="Z2041" s="6">
        <v>6.8</v>
      </c>
      <c r="AA2041" s="6">
        <v>1.85</v>
      </c>
      <c r="AB2041" s="6">
        <v>0</v>
      </c>
      <c r="AC2041" s="7">
        <f>Table13[[#This Row],[gross]]-Table13[[#This Row],[budget]]</f>
        <v>75019340</v>
      </c>
    </row>
    <row r="2042" spans="1:29" ht="12.75">
      <c r="A2042" s="6" t="s">
        <v>28</v>
      </c>
      <c r="B2042" s="6" t="s">
        <v>15278</v>
      </c>
      <c r="C2042" s="6">
        <v>82</v>
      </c>
      <c r="D2042" s="6">
        <v>104</v>
      </c>
      <c r="E2042" s="6">
        <v>23</v>
      </c>
      <c r="F2042" s="6">
        <v>232</v>
      </c>
      <c r="G2042" s="6" t="s">
        <v>3490</v>
      </c>
      <c r="H2042" s="6">
        <v>22000</v>
      </c>
      <c r="I2042" s="7">
        <v>1011054</v>
      </c>
      <c r="J2042" s="6" t="s">
        <v>2125</v>
      </c>
      <c r="K2042" s="6" t="s">
        <v>697</v>
      </c>
      <c r="L2042" s="6" t="s">
        <v>15279</v>
      </c>
      <c r="M2042" s="6">
        <v>10585</v>
      </c>
      <c r="N2042" s="6">
        <v>23513</v>
      </c>
      <c r="O2042" s="6" t="s">
        <v>3605</v>
      </c>
      <c r="P2042" s="6">
        <v>1</v>
      </c>
      <c r="Q2042" s="6" t="s">
        <v>15280</v>
      </c>
      <c r="R2042" s="6" t="s">
        <v>15281</v>
      </c>
      <c r="S2042" s="6">
        <v>83</v>
      </c>
      <c r="T2042" s="6" t="s">
        <v>37</v>
      </c>
      <c r="U2042" s="6" t="s">
        <v>268</v>
      </c>
      <c r="V2042" s="6" t="s">
        <v>585</v>
      </c>
      <c r="W2042" s="7">
        <v>10000000</v>
      </c>
      <c r="X2042" s="6">
        <v>2003</v>
      </c>
      <c r="Y2042" s="6">
        <v>893</v>
      </c>
      <c r="Z2042" s="6">
        <v>7.2</v>
      </c>
      <c r="AA2042" s="6">
        <v>2.35</v>
      </c>
      <c r="AB2042" s="6">
        <v>0</v>
      </c>
      <c r="AC2042" s="7">
        <f>Table13[[#This Row],[gross]]-Table13[[#This Row],[budget]]</f>
        <v>-8988946</v>
      </c>
    </row>
    <row r="2043" spans="1:29" ht="12.75">
      <c r="A2043" s="6" t="s">
        <v>28</v>
      </c>
      <c r="B2043" s="6" t="s">
        <v>79</v>
      </c>
      <c r="C2043" s="6">
        <v>525</v>
      </c>
      <c r="D2043" s="6">
        <v>130</v>
      </c>
      <c r="E2043" s="6">
        <v>0</v>
      </c>
      <c r="F2043" s="6">
        <v>11000</v>
      </c>
      <c r="G2043" s="6" t="s">
        <v>290</v>
      </c>
      <c r="H2043" s="6">
        <v>44000</v>
      </c>
      <c r="I2043" s="7">
        <v>234903076</v>
      </c>
      <c r="J2043" s="6" t="s">
        <v>200</v>
      </c>
      <c r="K2043" s="6" t="s">
        <v>291</v>
      </c>
      <c r="L2043" s="6" t="s">
        <v>292</v>
      </c>
      <c r="M2043" s="6">
        <v>175409</v>
      </c>
      <c r="N2043" s="6">
        <v>73441</v>
      </c>
      <c r="O2043" s="6" t="s">
        <v>80</v>
      </c>
      <c r="P2043" s="6">
        <v>4</v>
      </c>
      <c r="Q2043" s="6" t="s">
        <v>293</v>
      </c>
      <c r="R2043" s="6" t="s">
        <v>294</v>
      </c>
      <c r="S2043" s="6">
        <v>511</v>
      </c>
      <c r="T2043" s="6" t="s">
        <v>37</v>
      </c>
      <c r="U2043" s="6" t="s">
        <v>38</v>
      </c>
      <c r="V2043" s="6" t="s">
        <v>95</v>
      </c>
      <c r="W2043" s="7">
        <v>215000000</v>
      </c>
      <c r="X2043" s="6">
        <v>2013</v>
      </c>
      <c r="Y2043" s="6">
        <v>15000</v>
      </c>
      <c r="Z2043" s="6">
        <v>6.4</v>
      </c>
      <c r="AA2043" s="6">
        <v>2.35</v>
      </c>
      <c r="AB2043" s="6">
        <v>60000</v>
      </c>
      <c r="AC2043" s="7">
        <f>Table13[[#This Row],[gross]]-Table13[[#This Row],[budget]]</f>
        <v>19903076</v>
      </c>
    </row>
    <row r="2044" spans="1:29" ht="12.75">
      <c r="A2044" s="6" t="s">
        <v>28</v>
      </c>
      <c r="B2044" s="6" t="s">
        <v>5462</v>
      </c>
      <c r="C2044" s="6">
        <v>131</v>
      </c>
      <c r="D2044" s="6">
        <v>126</v>
      </c>
      <c r="E2044" s="6">
        <v>98</v>
      </c>
      <c r="F2044" s="6">
        <v>37</v>
      </c>
      <c r="G2044" s="6" t="s">
        <v>5355</v>
      </c>
      <c r="H2044" s="6">
        <v>18000</v>
      </c>
      <c r="I2044" s="7">
        <v>53680848</v>
      </c>
      <c r="J2044" s="6" t="s">
        <v>214</v>
      </c>
      <c r="K2044" s="6" t="s">
        <v>641</v>
      </c>
      <c r="L2044" s="6" t="s">
        <v>8301</v>
      </c>
      <c r="M2044" s="6">
        <v>167967</v>
      </c>
      <c r="N2044" s="6">
        <v>18726</v>
      </c>
      <c r="O2044" s="6" t="s">
        <v>8302</v>
      </c>
      <c r="P2044" s="6">
        <v>1</v>
      </c>
      <c r="Q2044" s="6" t="s">
        <v>8303</v>
      </c>
      <c r="R2044" s="6" t="s">
        <v>8304</v>
      </c>
      <c r="S2044" s="6">
        <v>243</v>
      </c>
      <c r="T2044" s="6" t="s">
        <v>37</v>
      </c>
      <c r="U2044" s="6" t="s">
        <v>38</v>
      </c>
      <c r="V2044" s="6" t="s">
        <v>39</v>
      </c>
      <c r="W2044" s="7">
        <v>30000000</v>
      </c>
      <c r="X2044" s="6">
        <v>2007</v>
      </c>
      <c r="Y2044" s="6">
        <v>631</v>
      </c>
      <c r="Z2044" s="6">
        <v>7.1</v>
      </c>
      <c r="AA2044" s="6">
        <v>1.85</v>
      </c>
      <c r="AB2044" s="6">
        <v>20000</v>
      </c>
      <c r="AC2044" s="7">
        <f>Table13[[#This Row],[gross]]-Table13[[#This Row],[budget]]</f>
        <v>23680848</v>
      </c>
    </row>
    <row r="2045" spans="1:29" ht="12.75">
      <c r="A2045" s="6" t="s">
        <v>28</v>
      </c>
      <c r="B2045" s="6" t="s">
        <v>18388</v>
      </c>
      <c r="C2045" s="6">
        <v>12</v>
      </c>
      <c r="D2045" s="6">
        <v>133</v>
      </c>
      <c r="E2045" s="6">
        <v>12</v>
      </c>
      <c r="F2045" s="6">
        <v>106</v>
      </c>
      <c r="G2045" s="6" t="s">
        <v>17517</v>
      </c>
      <c r="H2045" s="6">
        <v>464</v>
      </c>
      <c r="I2045" s="7">
        <v>199228</v>
      </c>
      <c r="J2045" s="6" t="s">
        <v>2527</v>
      </c>
      <c r="K2045" s="6" t="s">
        <v>18389</v>
      </c>
      <c r="L2045" s="6" t="s">
        <v>18390</v>
      </c>
      <c r="M2045" s="6">
        <v>7295</v>
      </c>
      <c r="N2045" s="6">
        <v>1045</v>
      </c>
      <c r="O2045" s="6" t="s">
        <v>18391</v>
      </c>
      <c r="P2045" s="6">
        <v>0</v>
      </c>
      <c r="Q2045" s="6" t="s">
        <v>18392</v>
      </c>
      <c r="R2045" s="6" t="s">
        <v>18393</v>
      </c>
      <c r="S2045" s="6">
        <v>49</v>
      </c>
      <c r="T2045" s="6" t="s">
        <v>5611</v>
      </c>
      <c r="U2045" s="6" t="s">
        <v>5612</v>
      </c>
      <c r="W2045" s="7">
        <v>150000000</v>
      </c>
      <c r="X2045" s="6">
        <v>2009</v>
      </c>
      <c r="Y2045" s="6">
        <v>374</v>
      </c>
      <c r="Z2045" s="6">
        <v>7.2</v>
      </c>
      <c r="AA2045" s="6">
        <v>2.35</v>
      </c>
      <c r="AB2045" s="6">
        <v>504</v>
      </c>
      <c r="AC2045" s="7">
        <f>Table13[[#This Row],[gross]]-Table13[[#This Row],[budget]]</f>
        <v>-149800772</v>
      </c>
    </row>
    <row r="2046" spans="1:29" ht="12.75">
      <c r="A2046" s="6" t="s">
        <v>28</v>
      </c>
      <c r="B2046" s="6" t="s">
        <v>378</v>
      </c>
      <c r="C2046" s="6">
        <v>575</v>
      </c>
      <c r="D2046" s="6">
        <v>131</v>
      </c>
      <c r="E2046" s="6">
        <v>0</v>
      </c>
      <c r="F2046" s="6">
        <v>919</v>
      </c>
      <c r="G2046" s="6" t="s">
        <v>379</v>
      </c>
      <c r="H2046" s="6">
        <v>16000</v>
      </c>
      <c r="I2046" s="7">
        <v>101785482</v>
      </c>
      <c r="J2046" s="6" t="s">
        <v>73</v>
      </c>
      <c r="K2046" s="6" t="s">
        <v>380</v>
      </c>
      <c r="L2046" s="6" t="s">
        <v>381</v>
      </c>
      <c r="M2046" s="6">
        <v>381148</v>
      </c>
      <c r="N2046" s="6">
        <v>19166</v>
      </c>
      <c r="O2046" s="6" t="s">
        <v>382</v>
      </c>
      <c r="P2046" s="6">
        <v>0</v>
      </c>
      <c r="Q2046" s="6" t="s">
        <v>383</v>
      </c>
      <c r="R2046" s="6" t="s">
        <v>384</v>
      </c>
      <c r="S2046" s="6">
        <v>1106</v>
      </c>
      <c r="T2046" s="6" t="s">
        <v>37</v>
      </c>
      <c r="U2046" s="6" t="s">
        <v>38</v>
      </c>
      <c r="V2046" s="6" t="s">
        <v>39</v>
      </c>
      <c r="W2046" s="7">
        <v>190000000</v>
      </c>
      <c r="X2046" s="6">
        <v>2013</v>
      </c>
      <c r="Y2046" s="6">
        <v>968</v>
      </c>
      <c r="Z2046" s="6">
        <v>7</v>
      </c>
      <c r="AA2046" s="6">
        <v>1.85</v>
      </c>
      <c r="AB2046" s="6">
        <v>83000</v>
      </c>
      <c r="AC2046" s="7">
        <f>Table13[[#This Row],[gross]]-Table13[[#This Row],[budget]]</f>
        <v>-88214518</v>
      </c>
    </row>
    <row r="2047" spans="1:29" ht="12.75">
      <c r="A2047" s="6" t="s">
        <v>28</v>
      </c>
      <c r="B2047" s="6" t="s">
        <v>4722</v>
      </c>
      <c r="C2047" s="6">
        <v>224</v>
      </c>
      <c r="D2047" s="6">
        <v>95</v>
      </c>
      <c r="E2047" s="6">
        <v>17</v>
      </c>
      <c r="F2047" s="6">
        <v>594</v>
      </c>
      <c r="G2047" s="6" t="s">
        <v>4723</v>
      </c>
      <c r="H2047" s="6">
        <v>838</v>
      </c>
      <c r="I2047" s="7">
        <v>76137505</v>
      </c>
      <c r="J2047" s="6" t="s">
        <v>792</v>
      </c>
      <c r="K2047" s="6" t="s">
        <v>405</v>
      </c>
      <c r="L2047" s="6" t="s">
        <v>4724</v>
      </c>
      <c r="M2047" s="6">
        <v>49207</v>
      </c>
      <c r="N2047" s="6">
        <v>3697</v>
      </c>
      <c r="O2047" s="6" t="s">
        <v>4725</v>
      </c>
      <c r="P2047" s="6">
        <v>0</v>
      </c>
      <c r="Q2047" s="6" t="s">
        <v>4726</v>
      </c>
      <c r="R2047" s="6" t="s">
        <v>4727</v>
      </c>
      <c r="S2047" s="6">
        <v>174</v>
      </c>
      <c r="T2047" s="6" t="s">
        <v>37</v>
      </c>
      <c r="U2047" s="6" t="s">
        <v>56</v>
      </c>
      <c r="V2047" s="6" t="s">
        <v>95</v>
      </c>
      <c r="W2047" s="7">
        <v>55000000</v>
      </c>
      <c r="X2047" s="6">
        <v>2014</v>
      </c>
      <c r="Y2047" s="6">
        <v>722</v>
      </c>
      <c r="Z2047" s="6">
        <v>7.2</v>
      </c>
      <c r="AA2047" s="6">
        <v>2.35</v>
      </c>
      <c r="AB2047" s="6">
        <v>30000</v>
      </c>
      <c r="AC2047" s="7">
        <f>Table13[[#This Row],[gross]]-Table13[[#This Row],[budget]]</f>
        <v>21137505</v>
      </c>
    </row>
    <row r="2048" spans="1:29" ht="12.75">
      <c r="A2048" s="6" t="s">
        <v>28</v>
      </c>
      <c r="B2048" s="6" t="s">
        <v>278</v>
      </c>
      <c r="C2048" s="6">
        <v>335</v>
      </c>
      <c r="D2048" s="6">
        <v>129</v>
      </c>
      <c r="E2048" s="6">
        <v>0</v>
      </c>
      <c r="F2048" s="6">
        <v>385</v>
      </c>
      <c r="G2048" s="6" t="s">
        <v>9283</v>
      </c>
      <c r="H2048" s="6">
        <v>12000</v>
      </c>
      <c r="I2048" s="7">
        <v>49874933</v>
      </c>
      <c r="J2048" s="6" t="s">
        <v>9193</v>
      </c>
      <c r="K2048" s="6" t="s">
        <v>1072</v>
      </c>
      <c r="L2048" s="6" t="s">
        <v>9284</v>
      </c>
      <c r="M2048" s="6">
        <v>161168</v>
      </c>
      <c r="N2048" s="6">
        <v>13573</v>
      </c>
      <c r="O2048" s="6" t="s">
        <v>1741</v>
      </c>
      <c r="P2048" s="6">
        <v>4</v>
      </c>
      <c r="Q2048" s="6" t="s">
        <v>9285</v>
      </c>
      <c r="R2048" s="6" t="s">
        <v>9286</v>
      </c>
      <c r="S2048" s="6">
        <v>287</v>
      </c>
      <c r="T2048" s="6" t="s">
        <v>37</v>
      </c>
      <c r="U2048" s="6" t="s">
        <v>38</v>
      </c>
      <c r="V2048" s="6" t="s">
        <v>585</v>
      </c>
      <c r="W2048" s="7">
        <v>26000000</v>
      </c>
      <c r="X2048" s="6">
        <v>2013</v>
      </c>
      <c r="Y2048" s="6">
        <v>412</v>
      </c>
      <c r="Z2048" s="6">
        <v>6.5</v>
      </c>
      <c r="AA2048" s="6">
        <v>2.35</v>
      </c>
      <c r="AB2048" s="6">
        <v>43000</v>
      </c>
      <c r="AC2048" s="7">
        <f>Table13[[#This Row],[gross]]-Table13[[#This Row],[budget]]</f>
        <v>23874933</v>
      </c>
    </row>
    <row r="2049" spans="1:29" ht="12.75">
      <c r="A2049" s="6" t="s">
        <v>28</v>
      </c>
      <c r="B2049" s="6" t="s">
        <v>3694</v>
      </c>
      <c r="C2049" s="6">
        <v>38</v>
      </c>
      <c r="D2049" s="6">
        <v>115</v>
      </c>
      <c r="E2049" s="6">
        <v>16000</v>
      </c>
      <c r="F2049" s="6">
        <v>240</v>
      </c>
      <c r="G2049" s="6" t="s">
        <v>4528</v>
      </c>
      <c r="H2049" s="6">
        <v>16000</v>
      </c>
      <c r="I2049" s="7">
        <v>41400000</v>
      </c>
      <c r="J2049" s="6" t="s">
        <v>15011</v>
      </c>
      <c r="K2049" s="6" t="s">
        <v>3694</v>
      </c>
      <c r="L2049" s="6" t="s">
        <v>16768</v>
      </c>
      <c r="M2049" s="6">
        <v>39451</v>
      </c>
      <c r="N2049" s="6">
        <v>17209</v>
      </c>
      <c r="O2049" s="6" t="s">
        <v>16769</v>
      </c>
      <c r="P2049" s="6">
        <v>0</v>
      </c>
      <c r="Q2049" s="6" t="s">
        <v>16770</v>
      </c>
      <c r="R2049" s="6" t="s">
        <v>16771</v>
      </c>
      <c r="S2049" s="6">
        <v>138</v>
      </c>
      <c r="T2049" s="6" t="s">
        <v>37</v>
      </c>
      <c r="U2049" s="6" t="s">
        <v>38</v>
      </c>
      <c r="V2049" s="6" t="s">
        <v>585</v>
      </c>
      <c r="W2049" s="7">
        <v>6900000</v>
      </c>
      <c r="X2049" s="6">
        <v>1985</v>
      </c>
      <c r="Y2049" s="6">
        <v>455</v>
      </c>
      <c r="Z2049" s="6">
        <v>7.3</v>
      </c>
      <c r="AA2049" s="6">
        <v>2.35</v>
      </c>
      <c r="AB2049" s="6">
        <v>0</v>
      </c>
      <c r="AC2049" s="7">
        <f>Table13[[#This Row],[gross]]-Table13[[#This Row],[budget]]</f>
        <v>34500000</v>
      </c>
    </row>
    <row r="2050" spans="1:29" ht="12.75">
      <c r="A2050" s="6" t="s">
        <v>28</v>
      </c>
      <c r="B2050" s="6" t="s">
        <v>940</v>
      </c>
      <c r="C2050" s="6">
        <v>256</v>
      </c>
      <c r="D2050" s="6">
        <v>111</v>
      </c>
      <c r="E2050" s="6">
        <v>456</v>
      </c>
      <c r="F2050" s="6">
        <v>394</v>
      </c>
      <c r="G2050" s="6" t="s">
        <v>941</v>
      </c>
      <c r="H2050" s="6">
        <v>20000</v>
      </c>
      <c r="I2050" s="7">
        <v>34964818</v>
      </c>
      <c r="J2050" s="6" t="s">
        <v>200</v>
      </c>
      <c r="K2050" s="6" t="s">
        <v>263</v>
      </c>
      <c r="L2050" s="6" t="s">
        <v>942</v>
      </c>
      <c r="M2050" s="6">
        <v>39956</v>
      </c>
      <c r="N2050" s="6">
        <v>21393</v>
      </c>
      <c r="O2050" s="6" t="s">
        <v>943</v>
      </c>
      <c r="P2050" s="6">
        <v>4</v>
      </c>
      <c r="Q2050" s="6" t="s">
        <v>944</v>
      </c>
      <c r="R2050" s="6" t="s">
        <v>945</v>
      </c>
      <c r="S2050" s="6">
        <v>186</v>
      </c>
      <c r="T2050" s="6" t="s">
        <v>37</v>
      </c>
      <c r="U2050" s="6" t="s">
        <v>38</v>
      </c>
      <c r="V2050" s="6" t="s">
        <v>95</v>
      </c>
      <c r="W2050" s="7">
        <v>150000000</v>
      </c>
      <c r="X2050" s="6">
        <v>2015</v>
      </c>
      <c r="Y2050" s="6">
        <v>548</v>
      </c>
      <c r="Z2050" s="6">
        <v>5.8</v>
      </c>
      <c r="AA2050" s="6">
        <v>2.35</v>
      </c>
      <c r="AB2050" s="6">
        <v>24000</v>
      </c>
      <c r="AC2050" s="7">
        <f>Table13[[#This Row],[gross]]-Table13[[#This Row],[budget]]</f>
        <v>-115035182</v>
      </c>
    </row>
    <row r="2051" spans="1:29" ht="12.75">
      <c r="A2051" s="6" t="s">
        <v>28</v>
      </c>
      <c r="B2051" s="6" t="s">
        <v>6813</v>
      </c>
      <c r="C2051" s="6">
        <v>219</v>
      </c>
      <c r="D2051" s="6">
        <v>108</v>
      </c>
      <c r="E2051" s="6">
        <v>22</v>
      </c>
      <c r="F2051" s="6">
        <v>61</v>
      </c>
      <c r="G2051" s="6" t="s">
        <v>536</v>
      </c>
      <c r="H2051" s="6">
        <v>12000</v>
      </c>
      <c r="I2051" s="7">
        <v>10326062</v>
      </c>
      <c r="J2051" s="6" t="s">
        <v>6814</v>
      </c>
      <c r="K2051" s="6" t="s">
        <v>4837</v>
      </c>
      <c r="L2051" s="6" t="s">
        <v>6815</v>
      </c>
      <c r="M2051" s="6">
        <v>121432</v>
      </c>
      <c r="N2051" s="6">
        <v>14127</v>
      </c>
      <c r="O2051" s="6" t="s">
        <v>6816</v>
      </c>
      <c r="P2051" s="6">
        <v>0</v>
      </c>
      <c r="Q2051" s="6" t="s">
        <v>6817</v>
      </c>
      <c r="R2051" s="6" t="s">
        <v>6818</v>
      </c>
      <c r="S2051" s="6">
        <v>310</v>
      </c>
      <c r="T2051" s="6" t="s">
        <v>37</v>
      </c>
      <c r="U2051" s="6" t="s">
        <v>767</v>
      </c>
      <c r="V2051" s="6" t="s">
        <v>585</v>
      </c>
      <c r="W2051" s="7">
        <v>33000000</v>
      </c>
      <c r="X2051" s="6">
        <v>2009</v>
      </c>
      <c r="Y2051" s="6">
        <v>2000</v>
      </c>
      <c r="Z2051" s="6">
        <v>6.8</v>
      </c>
      <c r="AA2051" s="6">
        <v>2.35</v>
      </c>
      <c r="AB2051" s="6">
        <v>10000</v>
      </c>
      <c r="AC2051" s="7">
        <f>Table13[[#This Row],[gross]]-Table13[[#This Row],[budget]]</f>
        <v>-22673938</v>
      </c>
    </row>
    <row r="2052" spans="1:29" ht="12.75">
      <c r="A2052" s="6" t="s">
        <v>28</v>
      </c>
      <c r="B2052" s="6" t="s">
        <v>685</v>
      </c>
      <c r="C2052" s="6">
        <v>233</v>
      </c>
      <c r="D2052" s="6">
        <v>112</v>
      </c>
      <c r="E2052" s="6">
        <v>21000</v>
      </c>
      <c r="F2052" s="6">
        <v>237</v>
      </c>
      <c r="G2052" s="6" t="s">
        <v>5537</v>
      </c>
      <c r="H2052" s="6">
        <v>17000</v>
      </c>
      <c r="I2052" s="7">
        <v>95308367</v>
      </c>
      <c r="J2052" s="6" t="s">
        <v>2125</v>
      </c>
      <c r="K2052" s="6" t="s">
        <v>557</v>
      </c>
      <c r="L2052" s="6" t="s">
        <v>5538</v>
      </c>
      <c r="M2052" s="6">
        <v>206104</v>
      </c>
      <c r="N2052" s="6">
        <v>18141</v>
      </c>
      <c r="O2052" s="6" t="s">
        <v>5539</v>
      </c>
      <c r="P2052" s="6">
        <v>0</v>
      </c>
      <c r="Q2052" s="6" t="s">
        <v>5540</v>
      </c>
      <c r="R2052" s="6" t="s">
        <v>5541</v>
      </c>
      <c r="S2052" s="6">
        <v>850</v>
      </c>
      <c r="T2052" s="6" t="s">
        <v>37</v>
      </c>
      <c r="U2052" s="6" t="s">
        <v>38</v>
      </c>
      <c r="V2052" s="6" t="s">
        <v>585</v>
      </c>
      <c r="W2052" s="7">
        <v>48000000</v>
      </c>
      <c r="X2052" s="6">
        <v>2002</v>
      </c>
      <c r="Y2052" s="6">
        <v>324</v>
      </c>
      <c r="Z2052" s="6">
        <v>6.8</v>
      </c>
      <c r="AA2052" s="6">
        <v>2.35</v>
      </c>
      <c r="AB2052" s="6">
        <v>0</v>
      </c>
      <c r="AC2052" s="7">
        <f>Table13[[#This Row],[gross]]-Table13[[#This Row],[budget]]</f>
        <v>47308367</v>
      </c>
    </row>
    <row r="2053" spans="1:29" ht="12.75">
      <c r="A2053" s="6" t="s">
        <v>28</v>
      </c>
      <c r="B2053" s="6" t="s">
        <v>378</v>
      </c>
      <c r="C2053" s="6">
        <v>406</v>
      </c>
      <c r="D2053" s="6">
        <v>112</v>
      </c>
      <c r="E2053" s="6">
        <v>0</v>
      </c>
      <c r="F2053" s="6">
        <v>250</v>
      </c>
      <c r="G2053" s="6" t="s">
        <v>12423</v>
      </c>
      <c r="H2053" s="6">
        <v>634</v>
      </c>
      <c r="I2053" s="7">
        <v>37623143</v>
      </c>
      <c r="J2053" s="6" t="s">
        <v>12424</v>
      </c>
      <c r="K2053" s="6" t="s">
        <v>12425</v>
      </c>
      <c r="L2053" s="6" t="s">
        <v>12426</v>
      </c>
      <c r="M2053" s="6">
        <v>467234</v>
      </c>
      <c r="N2053" s="6">
        <v>1322</v>
      </c>
      <c r="O2053" s="6" t="s">
        <v>12427</v>
      </c>
      <c r="P2053" s="6">
        <v>0</v>
      </c>
      <c r="Q2053" s="6" t="s">
        <v>12428</v>
      </c>
      <c r="R2053" s="6" t="s">
        <v>12429</v>
      </c>
      <c r="S2053" s="6">
        <v>1083</v>
      </c>
      <c r="T2053" s="6" t="s">
        <v>2778</v>
      </c>
      <c r="U2053" s="6" t="s">
        <v>3571</v>
      </c>
      <c r="V2053" s="6" t="s">
        <v>585</v>
      </c>
      <c r="W2053" s="7">
        <v>13500000</v>
      </c>
      <c r="X2053" s="6">
        <v>2006</v>
      </c>
      <c r="Y2053" s="6">
        <v>269</v>
      </c>
      <c r="Z2053" s="6">
        <v>8.1999999999999993</v>
      </c>
      <c r="AA2053" s="6">
        <v>1.85</v>
      </c>
      <c r="AB2053" s="6">
        <v>27000</v>
      </c>
      <c r="AC2053" s="7">
        <f>Table13[[#This Row],[gross]]-Table13[[#This Row],[budget]]</f>
        <v>24123143</v>
      </c>
    </row>
    <row r="2054" spans="1:29" ht="12.75">
      <c r="A2054" s="6" t="s">
        <v>28</v>
      </c>
      <c r="B2054" s="6" t="s">
        <v>11121</v>
      </c>
      <c r="C2054" s="6">
        <v>77</v>
      </c>
      <c r="D2054" s="6">
        <v>84</v>
      </c>
      <c r="E2054" s="6">
        <v>2</v>
      </c>
      <c r="F2054" s="6">
        <v>472</v>
      </c>
      <c r="G2054" s="6" t="s">
        <v>11122</v>
      </c>
      <c r="H2054" s="6">
        <v>787</v>
      </c>
      <c r="I2054" s="7">
        <v>15712072</v>
      </c>
      <c r="J2054" s="6" t="s">
        <v>464</v>
      </c>
      <c r="K2054" s="6" t="s">
        <v>2049</v>
      </c>
      <c r="L2054" s="6" t="s">
        <v>11123</v>
      </c>
      <c r="M2054" s="6">
        <v>13210</v>
      </c>
      <c r="N2054" s="6">
        <v>2915</v>
      </c>
      <c r="O2054" s="6" t="s">
        <v>11124</v>
      </c>
      <c r="P2054" s="6">
        <v>0</v>
      </c>
      <c r="Q2054" s="6" t="s">
        <v>11125</v>
      </c>
      <c r="R2054" s="6" t="s">
        <v>11126</v>
      </c>
      <c r="S2054" s="6">
        <v>138</v>
      </c>
      <c r="T2054" s="6" t="s">
        <v>37</v>
      </c>
      <c r="U2054" s="6" t="s">
        <v>38</v>
      </c>
      <c r="V2054" s="6" t="s">
        <v>39</v>
      </c>
      <c r="W2054" s="7">
        <v>20000000</v>
      </c>
      <c r="X2054" s="6">
        <v>2004</v>
      </c>
      <c r="Y2054" s="6">
        <v>555</v>
      </c>
      <c r="Z2054" s="6">
        <v>5.8</v>
      </c>
      <c r="AA2054" s="6">
        <v>2.35</v>
      </c>
      <c r="AB2054" s="6">
        <v>269</v>
      </c>
      <c r="AC2054" s="7">
        <f>Table13[[#This Row],[gross]]-Table13[[#This Row],[budget]]</f>
        <v>-4287928</v>
      </c>
    </row>
    <row r="2055" spans="1:29" ht="12.75">
      <c r="A2055" s="6" t="s">
        <v>28</v>
      </c>
      <c r="B2055" s="6" t="s">
        <v>14184</v>
      </c>
      <c r="C2055" s="6">
        <v>191</v>
      </c>
      <c r="D2055" s="6">
        <v>109</v>
      </c>
      <c r="E2055" s="6">
        <v>14</v>
      </c>
      <c r="F2055" s="6">
        <v>376</v>
      </c>
      <c r="G2055" s="6" t="s">
        <v>941</v>
      </c>
      <c r="H2055" s="6">
        <v>733</v>
      </c>
      <c r="I2055" s="7">
        <v>31990064</v>
      </c>
      <c r="J2055" s="6" t="s">
        <v>3831</v>
      </c>
      <c r="K2055" s="6" t="s">
        <v>14141</v>
      </c>
      <c r="L2055" s="6" t="s">
        <v>14185</v>
      </c>
      <c r="M2055" s="6">
        <v>63390</v>
      </c>
      <c r="N2055" s="6">
        <v>2753</v>
      </c>
      <c r="O2055" s="6" t="s">
        <v>14186</v>
      </c>
      <c r="P2055" s="6">
        <v>2</v>
      </c>
      <c r="Q2055" s="6" t="s">
        <v>14187</v>
      </c>
      <c r="R2055" s="6" t="s">
        <v>14188</v>
      </c>
      <c r="S2055" s="6">
        <v>160</v>
      </c>
      <c r="T2055" s="6" t="s">
        <v>37</v>
      </c>
      <c r="U2055" s="6" t="s">
        <v>38</v>
      </c>
      <c r="V2055" s="6" t="s">
        <v>39</v>
      </c>
      <c r="W2055" s="7">
        <v>12000000</v>
      </c>
      <c r="X2055" s="6">
        <v>2015</v>
      </c>
      <c r="Y2055" s="6">
        <v>558</v>
      </c>
      <c r="Z2055" s="6">
        <v>6.4</v>
      </c>
      <c r="AA2055" s="6">
        <v>2.35</v>
      </c>
      <c r="AB2055" s="6">
        <v>0</v>
      </c>
      <c r="AC2055" s="7">
        <f>Table13[[#This Row],[gross]]-Table13[[#This Row],[budget]]</f>
        <v>19990064</v>
      </c>
    </row>
    <row r="2056" spans="1:29" ht="12.75">
      <c r="A2056" s="6" t="s">
        <v>28</v>
      </c>
      <c r="B2056" s="6" t="s">
        <v>19180</v>
      </c>
      <c r="C2056" s="6">
        <v>264</v>
      </c>
      <c r="D2056" s="6">
        <v>98</v>
      </c>
      <c r="E2056" s="6">
        <v>21</v>
      </c>
      <c r="F2056" s="6">
        <v>189</v>
      </c>
      <c r="G2056" s="6" t="s">
        <v>17596</v>
      </c>
      <c r="H2056" s="6">
        <v>438</v>
      </c>
      <c r="I2056" s="7">
        <v>84749884</v>
      </c>
      <c r="J2056" s="6" t="s">
        <v>6403</v>
      </c>
      <c r="K2056" s="6" t="s">
        <v>17543</v>
      </c>
      <c r="L2056" s="6" t="s">
        <v>19181</v>
      </c>
      <c r="M2056" s="6">
        <v>82133</v>
      </c>
      <c r="N2056" s="6">
        <v>1081</v>
      </c>
      <c r="O2056" s="6" t="s">
        <v>19182</v>
      </c>
      <c r="P2056" s="6">
        <v>0</v>
      </c>
      <c r="Q2056" s="6" t="s">
        <v>19183</v>
      </c>
      <c r="R2056" s="6" t="s">
        <v>19184</v>
      </c>
      <c r="S2056" s="6">
        <v>359</v>
      </c>
      <c r="T2056" s="6" t="s">
        <v>37</v>
      </c>
      <c r="U2056" s="6" t="s">
        <v>38</v>
      </c>
      <c r="V2056" s="6" t="s">
        <v>585</v>
      </c>
      <c r="W2056" s="7">
        <v>3000000</v>
      </c>
      <c r="X2056" s="6">
        <v>2010</v>
      </c>
      <c r="Y2056" s="6">
        <v>332</v>
      </c>
      <c r="Z2056" s="6">
        <v>5.7</v>
      </c>
      <c r="AA2056" s="6">
        <v>1.85</v>
      </c>
      <c r="AB2056" s="6">
        <v>14000</v>
      </c>
      <c r="AC2056" s="7">
        <f>Table13[[#This Row],[gross]]-Table13[[#This Row],[budget]]</f>
        <v>81749884</v>
      </c>
    </row>
    <row r="2057" spans="1:29" ht="12.75">
      <c r="A2057" s="6" t="s">
        <v>28</v>
      </c>
      <c r="B2057" s="6" t="s">
        <v>11012</v>
      </c>
      <c r="C2057" s="6">
        <v>251</v>
      </c>
      <c r="D2057" s="6">
        <v>94</v>
      </c>
      <c r="E2057" s="6">
        <v>24</v>
      </c>
      <c r="F2057" s="6">
        <v>434</v>
      </c>
      <c r="G2057" s="6" t="s">
        <v>17543</v>
      </c>
      <c r="H2057" s="6">
        <v>581</v>
      </c>
      <c r="I2057" s="7">
        <v>104007828</v>
      </c>
      <c r="J2057" s="6" t="s">
        <v>6403</v>
      </c>
      <c r="K2057" s="6" t="s">
        <v>15119</v>
      </c>
      <c r="L2057" s="6" t="s">
        <v>17544</v>
      </c>
      <c r="M2057" s="6">
        <v>76828</v>
      </c>
      <c r="N2057" s="6">
        <v>2371</v>
      </c>
      <c r="O2057" s="6" t="s">
        <v>16102</v>
      </c>
      <c r="P2057" s="6">
        <v>0</v>
      </c>
      <c r="Q2057" s="6" t="s">
        <v>17545</v>
      </c>
      <c r="R2057" s="6" t="s">
        <v>17546</v>
      </c>
      <c r="S2057" s="6">
        <v>314</v>
      </c>
      <c r="T2057" s="6" t="s">
        <v>37</v>
      </c>
      <c r="U2057" s="6" t="s">
        <v>38</v>
      </c>
      <c r="V2057" s="6" t="s">
        <v>585</v>
      </c>
      <c r="W2057" s="7">
        <v>5000000</v>
      </c>
      <c r="X2057" s="6">
        <v>2011</v>
      </c>
      <c r="Y2057" s="6">
        <v>438</v>
      </c>
      <c r="Z2057" s="6">
        <v>5.8</v>
      </c>
      <c r="AA2057" s="6">
        <v>1.85</v>
      </c>
      <c r="AB2057" s="6">
        <v>24000</v>
      </c>
      <c r="AC2057" s="7">
        <f>Table13[[#This Row],[gross]]-Table13[[#This Row],[budget]]</f>
        <v>99007828</v>
      </c>
    </row>
    <row r="2058" spans="1:29" ht="12.75">
      <c r="A2058" s="6" t="s">
        <v>28</v>
      </c>
      <c r="B2058" s="6" t="s">
        <v>11012</v>
      </c>
      <c r="C2058" s="6">
        <v>248</v>
      </c>
      <c r="D2058" s="6">
        <v>96</v>
      </c>
      <c r="E2058" s="6">
        <v>24</v>
      </c>
      <c r="F2058" s="6">
        <v>113</v>
      </c>
      <c r="G2058" s="6" t="s">
        <v>17564</v>
      </c>
      <c r="H2058" s="6">
        <v>235</v>
      </c>
      <c r="I2058" s="7">
        <v>53884821</v>
      </c>
      <c r="J2058" s="6" t="s">
        <v>6403</v>
      </c>
      <c r="K2058" s="6" t="s">
        <v>17565</v>
      </c>
      <c r="L2058" s="6" t="s">
        <v>17566</v>
      </c>
      <c r="M2058" s="6">
        <v>51204</v>
      </c>
      <c r="N2058" s="6">
        <v>799</v>
      </c>
      <c r="O2058" s="6" t="s">
        <v>17567</v>
      </c>
      <c r="P2058" s="6">
        <v>0</v>
      </c>
      <c r="Q2058" s="6" t="s">
        <v>17568</v>
      </c>
      <c r="R2058" s="6" t="s">
        <v>17569</v>
      </c>
      <c r="S2058" s="6">
        <v>247</v>
      </c>
      <c r="T2058" s="6" t="s">
        <v>37</v>
      </c>
      <c r="U2058" s="6" t="s">
        <v>38</v>
      </c>
      <c r="V2058" s="6" t="s">
        <v>585</v>
      </c>
      <c r="W2058" s="7">
        <v>5000000</v>
      </c>
      <c r="X2058" s="6">
        <v>2012</v>
      </c>
      <c r="Y2058" s="6">
        <v>119</v>
      </c>
      <c r="Z2058" s="6">
        <v>4.5999999999999996</v>
      </c>
      <c r="AA2058" s="6">
        <v>1.85</v>
      </c>
      <c r="AB2058" s="6">
        <v>26000</v>
      </c>
      <c r="AC2058" s="7">
        <f>Table13[[#This Row],[gross]]-Table13[[#This Row],[budget]]</f>
        <v>48884821</v>
      </c>
    </row>
    <row r="2059" spans="1:29" ht="12.75">
      <c r="A2059" s="6" t="s">
        <v>28</v>
      </c>
      <c r="B2059" s="6" t="s">
        <v>18017</v>
      </c>
      <c r="C2059" s="6">
        <v>409</v>
      </c>
      <c r="D2059" s="6">
        <v>84</v>
      </c>
      <c r="E2059" s="6">
        <v>110</v>
      </c>
      <c r="F2059" s="6">
        <v>21</v>
      </c>
      <c r="G2059" s="6" t="s">
        <v>22837</v>
      </c>
      <c r="H2059" s="6">
        <v>189</v>
      </c>
      <c r="I2059" s="7">
        <v>107917283</v>
      </c>
      <c r="J2059" s="6" t="s">
        <v>6403</v>
      </c>
      <c r="K2059" s="6" t="s">
        <v>19182</v>
      </c>
      <c r="L2059" s="6" t="s">
        <v>22838</v>
      </c>
      <c r="M2059" s="6">
        <v>184824</v>
      </c>
      <c r="N2059" s="6">
        <v>330</v>
      </c>
      <c r="O2059" s="6" t="s">
        <v>22839</v>
      </c>
      <c r="P2059" s="6">
        <v>0</v>
      </c>
      <c r="Q2059" s="6" t="s">
        <v>22840</v>
      </c>
      <c r="R2059" s="6" t="s">
        <v>22841</v>
      </c>
      <c r="S2059" s="6">
        <v>1189</v>
      </c>
      <c r="T2059" s="6" t="s">
        <v>37</v>
      </c>
      <c r="U2059" s="6" t="s">
        <v>38</v>
      </c>
      <c r="V2059" s="6" t="s">
        <v>585</v>
      </c>
      <c r="W2059" s="7">
        <v>15000</v>
      </c>
      <c r="X2059" s="6">
        <v>2007</v>
      </c>
      <c r="Y2059" s="6">
        <v>109</v>
      </c>
      <c r="Z2059" s="6">
        <v>6.3</v>
      </c>
      <c r="AA2059" s="6">
        <v>1.85</v>
      </c>
      <c r="AB2059" s="6">
        <v>12000</v>
      </c>
      <c r="AC2059" s="7">
        <f>Table13[[#This Row],[gross]]-Table13[[#This Row],[budget]]</f>
        <v>107902283</v>
      </c>
    </row>
    <row r="2060" spans="1:29" ht="12.75">
      <c r="A2060" s="6" t="s">
        <v>28</v>
      </c>
      <c r="B2060" s="6" t="s">
        <v>17592</v>
      </c>
      <c r="C2060" s="6">
        <v>220</v>
      </c>
      <c r="D2060" s="6">
        <v>101</v>
      </c>
      <c r="E2060" s="6">
        <v>52</v>
      </c>
      <c r="F2060" s="6">
        <v>332</v>
      </c>
      <c r="G2060" s="6" t="s">
        <v>17593</v>
      </c>
      <c r="H2060" s="6">
        <v>510</v>
      </c>
      <c r="I2060" s="7">
        <v>32453345</v>
      </c>
      <c r="J2060" s="6" t="s">
        <v>9754</v>
      </c>
      <c r="K2060" s="6" t="s">
        <v>17594</v>
      </c>
      <c r="L2060" s="6" t="s">
        <v>17595</v>
      </c>
      <c r="M2060" s="6">
        <v>31791</v>
      </c>
      <c r="N2060" s="6">
        <v>2161</v>
      </c>
      <c r="O2060" s="6" t="s">
        <v>17596</v>
      </c>
      <c r="P2060" s="6">
        <v>0</v>
      </c>
      <c r="Q2060" s="6" t="s">
        <v>17597</v>
      </c>
      <c r="R2060" s="6" t="s">
        <v>17598</v>
      </c>
      <c r="S2060" s="6">
        <v>155</v>
      </c>
      <c r="T2060" s="6" t="s">
        <v>37</v>
      </c>
      <c r="U2060" s="6" t="s">
        <v>38</v>
      </c>
      <c r="V2060" s="6" t="s">
        <v>585</v>
      </c>
      <c r="W2060" s="7">
        <v>5000000</v>
      </c>
      <c r="X2060" s="6">
        <v>2014</v>
      </c>
      <c r="Y2060" s="6">
        <v>358</v>
      </c>
      <c r="Z2060" s="6">
        <v>5</v>
      </c>
      <c r="AA2060" s="6">
        <v>1.78</v>
      </c>
      <c r="AB2060" s="6">
        <v>10000</v>
      </c>
      <c r="AC2060" s="7">
        <f>Table13[[#This Row],[gross]]-Table13[[#This Row],[budget]]</f>
        <v>27453345</v>
      </c>
    </row>
    <row r="2061" spans="1:29" ht="12.75">
      <c r="A2061" s="6" t="s">
        <v>28</v>
      </c>
      <c r="B2061" s="6" t="s">
        <v>4122</v>
      </c>
      <c r="C2061" s="6">
        <v>328</v>
      </c>
      <c r="D2061" s="6">
        <v>92</v>
      </c>
      <c r="E2061" s="6">
        <v>28</v>
      </c>
      <c r="F2061" s="6">
        <v>586</v>
      </c>
      <c r="G2061" s="6" t="s">
        <v>573</v>
      </c>
      <c r="H2061" s="6">
        <v>10000</v>
      </c>
      <c r="I2061" s="7">
        <v>55994557</v>
      </c>
      <c r="J2061" s="6" t="s">
        <v>271</v>
      </c>
      <c r="K2061" s="6" t="s">
        <v>2456</v>
      </c>
      <c r="L2061" s="6" t="s">
        <v>4123</v>
      </c>
      <c r="M2061" s="6">
        <v>72287</v>
      </c>
      <c r="N2061" s="6">
        <v>13597</v>
      </c>
      <c r="O2061" s="6" t="s">
        <v>4124</v>
      </c>
      <c r="P2061" s="6">
        <v>0</v>
      </c>
      <c r="Q2061" s="6" t="s">
        <v>4125</v>
      </c>
      <c r="R2061" s="6" t="s">
        <v>4126</v>
      </c>
      <c r="S2061" s="6">
        <v>176</v>
      </c>
      <c r="T2061" s="6" t="s">
        <v>37</v>
      </c>
      <c r="U2061" s="6" t="s">
        <v>38</v>
      </c>
      <c r="V2061" s="6" t="s">
        <v>95</v>
      </c>
      <c r="W2061" s="7">
        <v>60000000</v>
      </c>
      <c r="X2061" s="6">
        <v>2012</v>
      </c>
      <c r="Y2061" s="6">
        <v>884</v>
      </c>
      <c r="Z2061" s="6">
        <v>7</v>
      </c>
      <c r="AA2061" s="6">
        <v>2.35</v>
      </c>
      <c r="AB2061" s="6">
        <v>12000</v>
      </c>
      <c r="AC2061" s="7">
        <f>Table13[[#This Row],[gross]]-Table13[[#This Row],[budget]]</f>
        <v>-4005443</v>
      </c>
    </row>
    <row r="2062" spans="1:29" ht="12.75">
      <c r="A2062" s="6" t="s">
        <v>28</v>
      </c>
      <c r="B2062" s="6" t="s">
        <v>5133</v>
      </c>
      <c r="C2062" s="6">
        <v>139</v>
      </c>
      <c r="D2062" s="6">
        <v>105</v>
      </c>
      <c r="E2062" s="6">
        <v>99</v>
      </c>
      <c r="F2062" s="6">
        <v>433</v>
      </c>
      <c r="G2062" s="6" t="s">
        <v>9475</v>
      </c>
      <c r="H2062" s="6">
        <v>3000</v>
      </c>
      <c r="I2062" s="7">
        <v>77264926</v>
      </c>
      <c r="J2062" s="6" t="s">
        <v>3057</v>
      </c>
      <c r="K2062" s="6" t="s">
        <v>2624</v>
      </c>
      <c r="L2062" s="6" t="s">
        <v>9476</v>
      </c>
      <c r="M2062" s="6">
        <v>21176</v>
      </c>
      <c r="N2062" s="6">
        <v>5740</v>
      </c>
      <c r="O2062" s="6" t="s">
        <v>932</v>
      </c>
      <c r="P2062" s="6">
        <v>5</v>
      </c>
      <c r="Q2062" s="6" t="s">
        <v>9477</v>
      </c>
      <c r="R2062" s="6" t="s">
        <v>9478</v>
      </c>
      <c r="S2062" s="6">
        <v>107</v>
      </c>
      <c r="T2062" s="6" t="s">
        <v>37</v>
      </c>
      <c r="U2062" s="6" t="s">
        <v>38</v>
      </c>
      <c r="V2062" s="6" t="s">
        <v>95</v>
      </c>
      <c r="W2062" s="7">
        <v>25000000</v>
      </c>
      <c r="X2062" s="6">
        <v>2012</v>
      </c>
      <c r="Y2062" s="6">
        <v>448</v>
      </c>
      <c r="Z2062" s="6">
        <v>6.1</v>
      </c>
      <c r="AA2062" s="6">
        <v>1.85</v>
      </c>
      <c r="AB2062" s="6">
        <v>0</v>
      </c>
      <c r="AC2062" s="7">
        <f>Table13[[#This Row],[gross]]-Table13[[#This Row],[budget]]</f>
        <v>52264926</v>
      </c>
    </row>
    <row r="2063" spans="1:29" ht="12.75">
      <c r="A2063" s="6" t="s">
        <v>28</v>
      </c>
      <c r="B2063" s="6" t="s">
        <v>13826</v>
      </c>
      <c r="C2063" s="6">
        <v>165</v>
      </c>
      <c r="D2063" s="6">
        <v>120</v>
      </c>
      <c r="E2063" s="6">
        <v>107</v>
      </c>
      <c r="F2063" s="6">
        <v>280</v>
      </c>
      <c r="G2063" s="6" t="s">
        <v>4770</v>
      </c>
      <c r="H2063" s="6">
        <v>12000</v>
      </c>
      <c r="I2063" s="7">
        <v>4857376</v>
      </c>
      <c r="J2063" s="6" t="s">
        <v>1415</v>
      </c>
      <c r="K2063" s="6" t="s">
        <v>272</v>
      </c>
      <c r="L2063" s="6" t="s">
        <v>13827</v>
      </c>
      <c r="M2063" s="6">
        <v>63084</v>
      </c>
      <c r="N2063" s="6">
        <v>13208</v>
      </c>
      <c r="O2063" s="6" t="s">
        <v>13828</v>
      </c>
      <c r="P2063" s="6">
        <v>0</v>
      </c>
      <c r="Q2063" s="6" t="s">
        <v>13829</v>
      </c>
      <c r="R2063" s="6" t="s">
        <v>13830</v>
      </c>
      <c r="S2063" s="6">
        <v>123</v>
      </c>
      <c r="T2063" s="6" t="s">
        <v>1464</v>
      </c>
      <c r="U2063" s="6" t="s">
        <v>1465</v>
      </c>
      <c r="V2063" s="6" t="s">
        <v>585</v>
      </c>
      <c r="W2063" s="7">
        <v>13000000</v>
      </c>
      <c r="X2063" s="6">
        <v>2006</v>
      </c>
      <c r="Y2063" s="6">
        <v>530</v>
      </c>
      <c r="Z2063" s="6">
        <v>7.3</v>
      </c>
      <c r="AA2063" s="6">
        <v>1.85</v>
      </c>
      <c r="AB2063" s="6">
        <v>0</v>
      </c>
      <c r="AC2063" s="7">
        <f>Table13[[#This Row],[gross]]-Table13[[#This Row],[budget]]</f>
        <v>-8142624</v>
      </c>
    </row>
    <row r="2064" spans="1:29" ht="12.75">
      <c r="A2064" s="6" t="s">
        <v>28</v>
      </c>
      <c r="B2064" s="6" t="s">
        <v>3778</v>
      </c>
      <c r="C2064" s="6">
        <v>224</v>
      </c>
      <c r="D2064" s="6">
        <v>118</v>
      </c>
      <c r="E2064" s="6">
        <v>138</v>
      </c>
      <c r="F2064" s="6">
        <v>458</v>
      </c>
      <c r="G2064" s="6" t="s">
        <v>379</v>
      </c>
      <c r="H2064" s="6">
        <v>26000</v>
      </c>
      <c r="I2064" s="7">
        <v>17609982</v>
      </c>
      <c r="J2064" s="6" t="s">
        <v>1606</v>
      </c>
      <c r="K2064" s="6" t="s">
        <v>335</v>
      </c>
      <c r="L2064" s="6" t="s">
        <v>7598</v>
      </c>
      <c r="M2064" s="6">
        <v>90046</v>
      </c>
      <c r="N2064" s="6">
        <v>28479</v>
      </c>
      <c r="O2064" s="6" t="s">
        <v>7599</v>
      </c>
      <c r="P2064" s="6">
        <v>0</v>
      </c>
      <c r="Q2064" s="6" t="s">
        <v>7600</v>
      </c>
      <c r="R2064" s="6" t="s">
        <v>7601</v>
      </c>
      <c r="S2064" s="6">
        <v>141</v>
      </c>
      <c r="T2064" s="6" t="s">
        <v>37</v>
      </c>
      <c r="U2064" s="6" t="s">
        <v>38</v>
      </c>
      <c r="V2064" s="6" t="s">
        <v>585</v>
      </c>
      <c r="W2064" s="7">
        <v>35000000</v>
      </c>
      <c r="X2064" s="6">
        <v>2013</v>
      </c>
      <c r="Y2064" s="6">
        <v>968</v>
      </c>
      <c r="Z2064" s="6">
        <v>6.2</v>
      </c>
      <c r="AA2064" s="6">
        <v>2.35</v>
      </c>
      <c r="AB2064" s="6">
        <v>17000</v>
      </c>
      <c r="AC2064" s="7">
        <f>Table13[[#This Row],[gross]]-Table13[[#This Row],[budget]]</f>
        <v>-17390018</v>
      </c>
    </row>
    <row r="2065" spans="1:29" ht="12.75">
      <c r="A2065" s="6" t="s">
        <v>28</v>
      </c>
      <c r="B2065" s="6" t="s">
        <v>17918</v>
      </c>
      <c r="C2065" s="6">
        <v>39</v>
      </c>
      <c r="D2065" s="6">
        <v>98</v>
      </c>
      <c r="E2065" s="6">
        <v>13</v>
      </c>
      <c r="F2065" s="6">
        <v>600</v>
      </c>
      <c r="G2065" s="6" t="s">
        <v>4341</v>
      </c>
      <c r="H2065" s="6">
        <v>3000</v>
      </c>
      <c r="I2065" s="7">
        <v>296665</v>
      </c>
      <c r="J2065" s="6" t="s">
        <v>5685</v>
      </c>
      <c r="K2065" s="6" t="s">
        <v>6537</v>
      </c>
      <c r="L2065" s="6" t="s">
        <v>17919</v>
      </c>
      <c r="M2065" s="6">
        <v>12675</v>
      </c>
      <c r="N2065" s="6">
        <v>5185</v>
      </c>
      <c r="O2065" s="6" t="s">
        <v>17920</v>
      </c>
      <c r="P2065" s="6">
        <v>1</v>
      </c>
      <c r="Q2065" s="6" t="s">
        <v>17921</v>
      </c>
      <c r="R2065" s="6" t="s">
        <v>17922</v>
      </c>
      <c r="S2065" s="6">
        <v>158</v>
      </c>
      <c r="T2065" s="6" t="s">
        <v>37</v>
      </c>
      <c r="U2065" s="6" t="s">
        <v>38</v>
      </c>
      <c r="V2065" s="6" t="s">
        <v>585</v>
      </c>
      <c r="W2065" s="7">
        <v>5000000</v>
      </c>
      <c r="X2065" s="6">
        <v>2003</v>
      </c>
      <c r="Y2065" s="6">
        <v>971</v>
      </c>
      <c r="Z2065" s="6">
        <v>6.3</v>
      </c>
      <c r="AA2065" s="6">
        <v>1.85</v>
      </c>
      <c r="AB2065" s="6">
        <v>0</v>
      </c>
      <c r="AC2065" s="7">
        <f>Table13[[#This Row],[gross]]-Table13[[#This Row],[budget]]</f>
        <v>-4703335</v>
      </c>
    </row>
    <row r="2066" spans="1:29" ht="12.75">
      <c r="A2066" s="6" t="s">
        <v>28</v>
      </c>
      <c r="B2066" s="6" t="s">
        <v>514</v>
      </c>
      <c r="C2066" s="6">
        <v>55</v>
      </c>
      <c r="D2066" s="6">
        <v>115</v>
      </c>
      <c r="E2066" s="6">
        <v>293</v>
      </c>
      <c r="F2066" s="6">
        <v>878</v>
      </c>
      <c r="G2066" s="6" t="s">
        <v>697</v>
      </c>
      <c r="H2066" s="6">
        <v>49000</v>
      </c>
      <c r="I2066" s="7">
        <v>135014968</v>
      </c>
      <c r="J2066" s="6" t="s">
        <v>5022</v>
      </c>
      <c r="K2066" s="6" t="s">
        <v>811</v>
      </c>
      <c r="L2066" s="6" t="s">
        <v>5023</v>
      </c>
      <c r="M2066" s="6">
        <v>80580</v>
      </c>
      <c r="N2066" s="6">
        <v>74382</v>
      </c>
      <c r="O2066" s="6" t="s">
        <v>2636</v>
      </c>
      <c r="P2066" s="6">
        <v>1</v>
      </c>
      <c r="Q2066" s="6" t="s">
        <v>5024</v>
      </c>
      <c r="R2066" s="6" t="s">
        <v>5025</v>
      </c>
      <c r="S2066" s="6">
        <v>375</v>
      </c>
      <c r="T2066" s="6" t="s">
        <v>37</v>
      </c>
      <c r="U2066" s="6" t="s">
        <v>38</v>
      </c>
      <c r="V2066" s="6" t="s">
        <v>39</v>
      </c>
      <c r="W2066" s="7">
        <v>50000000</v>
      </c>
      <c r="X2066" s="6">
        <v>1998</v>
      </c>
      <c r="Y2066" s="6">
        <v>22000</v>
      </c>
      <c r="Z2066" s="6">
        <v>6.7</v>
      </c>
      <c r="AA2066" s="6">
        <v>2.35</v>
      </c>
      <c r="AB2066" s="6">
        <v>0</v>
      </c>
      <c r="AC2066" s="7">
        <f>Table13[[#This Row],[gross]]-Table13[[#This Row],[budget]]</f>
        <v>85014968</v>
      </c>
    </row>
    <row r="2067" spans="1:29" ht="12.75">
      <c r="A2067" s="6" t="s">
        <v>28</v>
      </c>
      <c r="B2067" s="6" t="s">
        <v>16232</v>
      </c>
      <c r="C2067" s="6">
        <v>79</v>
      </c>
      <c r="D2067" s="6">
        <v>95</v>
      </c>
      <c r="E2067" s="6">
        <v>3</v>
      </c>
      <c r="F2067" s="6">
        <v>448</v>
      </c>
      <c r="G2067" s="6" t="s">
        <v>16233</v>
      </c>
      <c r="H2067" s="6">
        <v>905</v>
      </c>
      <c r="I2067" s="7">
        <v>108662</v>
      </c>
      <c r="J2067" s="6" t="s">
        <v>6790</v>
      </c>
      <c r="K2067" s="6" t="s">
        <v>5906</v>
      </c>
      <c r="L2067" s="6" t="s">
        <v>16234</v>
      </c>
      <c r="M2067" s="6">
        <v>26849</v>
      </c>
      <c r="N2067" s="6">
        <v>3185</v>
      </c>
      <c r="O2067" s="6" t="s">
        <v>14951</v>
      </c>
      <c r="P2067" s="6">
        <v>0</v>
      </c>
      <c r="Q2067" s="6" t="s">
        <v>16235</v>
      </c>
      <c r="R2067" s="6" t="s">
        <v>16236</v>
      </c>
      <c r="S2067" s="6">
        <v>107</v>
      </c>
      <c r="T2067" s="6" t="s">
        <v>37</v>
      </c>
      <c r="U2067" s="6" t="s">
        <v>38</v>
      </c>
      <c r="V2067" s="6" t="s">
        <v>585</v>
      </c>
      <c r="W2067" s="7">
        <v>8000000</v>
      </c>
      <c r="X2067" s="6">
        <v>2008</v>
      </c>
      <c r="Y2067" s="6">
        <v>513</v>
      </c>
      <c r="Z2067" s="6">
        <v>6</v>
      </c>
      <c r="AA2067" s="6">
        <v>2.35</v>
      </c>
      <c r="AB2067" s="6">
        <v>3000</v>
      </c>
      <c r="AC2067" s="7">
        <f>Table13[[#This Row],[gross]]-Table13[[#This Row],[budget]]</f>
        <v>-7891338</v>
      </c>
    </row>
    <row r="2068" spans="1:29" ht="12.75">
      <c r="A2068" s="6" t="s">
        <v>28</v>
      </c>
      <c r="B2068" s="6" t="s">
        <v>1198</v>
      </c>
      <c r="C2068" s="6">
        <v>47</v>
      </c>
      <c r="D2068" s="6">
        <v>117</v>
      </c>
      <c r="E2068" s="6">
        <v>176</v>
      </c>
      <c r="F2068" s="6">
        <v>308</v>
      </c>
      <c r="G2068" s="6" t="s">
        <v>76</v>
      </c>
      <c r="H2068" s="6">
        <v>11000</v>
      </c>
      <c r="I2068" s="7">
        <v>83287363</v>
      </c>
      <c r="J2068" s="6" t="s">
        <v>59</v>
      </c>
      <c r="K2068" s="6" t="s">
        <v>391</v>
      </c>
      <c r="L2068" s="6" t="s">
        <v>5735</v>
      </c>
      <c r="M2068" s="6">
        <v>81442</v>
      </c>
      <c r="N2068" s="6">
        <v>12757</v>
      </c>
      <c r="O2068" s="6" t="s">
        <v>5736</v>
      </c>
      <c r="P2068" s="6">
        <v>1</v>
      </c>
      <c r="Q2068" s="6" t="s">
        <v>5737</v>
      </c>
      <c r="R2068" s="6" t="s">
        <v>5738</v>
      </c>
      <c r="S2068" s="6">
        <v>137</v>
      </c>
      <c r="T2068" s="6" t="s">
        <v>37</v>
      </c>
      <c r="U2068" s="6" t="s">
        <v>38</v>
      </c>
      <c r="V2068" s="6" t="s">
        <v>585</v>
      </c>
      <c r="W2068" s="7">
        <v>45000000</v>
      </c>
      <c r="X2068" s="6">
        <v>1992</v>
      </c>
      <c r="Y2068" s="6">
        <v>530</v>
      </c>
      <c r="Z2068" s="6">
        <v>6.9</v>
      </c>
      <c r="AA2068" s="6">
        <v>2.35</v>
      </c>
      <c r="AB2068" s="6">
        <v>0</v>
      </c>
      <c r="AC2068" s="7">
        <f>Table13[[#This Row],[gross]]-Table13[[#This Row],[budget]]</f>
        <v>38287363</v>
      </c>
    </row>
    <row r="2069" spans="1:29" ht="12.75">
      <c r="A2069" s="6" t="s">
        <v>28</v>
      </c>
      <c r="B2069" s="6" t="s">
        <v>5133</v>
      </c>
      <c r="C2069" s="6">
        <v>76</v>
      </c>
      <c r="D2069" s="6">
        <v>94</v>
      </c>
      <c r="E2069" s="6">
        <v>99</v>
      </c>
      <c r="F2069" s="6">
        <v>377</v>
      </c>
      <c r="G2069" s="6" t="s">
        <v>7009</v>
      </c>
      <c r="H2069" s="6">
        <v>598</v>
      </c>
      <c r="I2069" s="7">
        <v>71038190</v>
      </c>
      <c r="J2069" s="6" t="s">
        <v>1752</v>
      </c>
      <c r="K2069" s="6" t="s">
        <v>7010</v>
      </c>
      <c r="L2069" s="6" t="s">
        <v>7011</v>
      </c>
      <c r="M2069" s="6">
        <v>23473</v>
      </c>
      <c r="N2069" s="6">
        <v>3552</v>
      </c>
      <c r="O2069" s="6" t="s">
        <v>7012</v>
      </c>
      <c r="P2069" s="6">
        <v>1</v>
      </c>
      <c r="Q2069" s="6" t="s">
        <v>7013</v>
      </c>
      <c r="R2069" s="6" t="s">
        <v>7014</v>
      </c>
      <c r="S2069" s="6">
        <v>123</v>
      </c>
      <c r="T2069" s="6" t="s">
        <v>37</v>
      </c>
      <c r="U2069" s="6" t="s">
        <v>38</v>
      </c>
      <c r="V2069" s="6" t="s">
        <v>95</v>
      </c>
      <c r="W2069" s="7">
        <v>30000000</v>
      </c>
      <c r="X2069" s="6">
        <v>2015</v>
      </c>
      <c r="Y2069" s="6">
        <v>557</v>
      </c>
      <c r="Z2069" s="6">
        <v>4.4000000000000004</v>
      </c>
      <c r="AA2069" s="6">
        <v>1.85</v>
      </c>
      <c r="AB2069" s="6">
        <v>8000</v>
      </c>
      <c r="AC2069" s="7">
        <f>Table13[[#This Row],[gross]]-Table13[[#This Row],[budget]]</f>
        <v>41038190</v>
      </c>
    </row>
    <row r="2070" spans="1:29" ht="12.75">
      <c r="A2070" s="6" t="s">
        <v>28</v>
      </c>
      <c r="B2070" s="6" t="s">
        <v>3233</v>
      </c>
      <c r="C2070" s="6">
        <v>167</v>
      </c>
      <c r="D2070" s="6">
        <v>91</v>
      </c>
      <c r="E2070" s="6">
        <v>41</v>
      </c>
      <c r="F2070" s="6">
        <v>328</v>
      </c>
      <c r="G2070" s="6" t="s">
        <v>4146</v>
      </c>
      <c r="H2070" s="6">
        <v>567</v>
      </c>
      <c r="I2070" s="7">
        <v>20819129</v>
      </c>
      <c r="J2070" s="6" t="s">
        <v>1752</v>
      </c>
      <c r="K2070" s="6" t="s">
        <v>1713</v>
      </c>
      <c r="L2070" s="6" t="s">
        <v>9214</v>
      </c>
      <c r="M2070" s="6">
        <v>84209</v>
      </c>
      <c r="N2070" s="6">
        <v>2954</v>
      </c>
      <c r="O2070" s="6" t="s">
        <v>3019</v>
      </c>
      <c r="P2070" s="6">
        <v>1</v>
      </c>
      <c r="Q2070" s="6" t="s">
        <v>9215</v>
      </c>
      <c r="R2070" s="6" t="s">
        <v>9216</v>
      </c>
      <c r="S2070" s="6">
        <v>201</v>
      </c>
      <c r="T2070" s="6" t="s">
        <v>37</v>
      </c>
      <c r="U2070" s="6" t="s">
        <v>38</v>
      </c>
      <c r="V2070" s="6" t="s">
        <v>95</v>
      </c>
      <c r="W2070" s="7">
        <v>26000000</v>
      </c>
      <c r="X2070" s="6">
        <v>2009</v>
      </c>
      <c r="Y2070" s="6">
        <v>402</v>
      </c>
      <c r="Z2070" s="6">
        <v>5.2</v>
      </c>
      <c r="AA2070" s="6">
        <v>1.85</v>
      </c>
      <c r="AB2070" s="6">
        <v>0</v>
      </c>
      <c r="AC2070" s="7">
        <f>Table13[[#This Row],[gross]]-Table13[[#This Row],[budget]]</f>
        <v>-5180871</v>
      </c>
    </row>
    <row r="2071" spans="1:29" ht="12.75">
      <c r="A2071" s="6" t="s">
        <v>28</v>
      </c>
      <c r="B2071" s="6" t="s">
        <v>6549</v>
      </c>
      <c r="C2071" s="6">
        <v>342</v>
      </c>
      <c r="D2071" s="6">
        <v>109</v>
      </c>
      <c r="E2071" s="6">
        <v>99</v>
      </c>
      <c r="F2071" s="6">
        <v>57</v>
      </c>
      <c r="G2071" s="6" t="s">
        <v>6550</v>
      </c>
      <c r="H2071" s="6">
        <v>176</v>
      </c>
      <c r="I2071" s="7">
        <v>37371385</v>
      </c>
      <c r="J2071" s="6" t="s">
        <v>1875</v>
      </c>
      <c r="K2071" s="6" t="s">
        <v>6551</v>
      </c>
      <c r="L2071" s="6" t="s">
        <v>6552</v>
      </c>
      <c r="M2071" s="6">
        <v>192462</v>
      </c>
      <c r="N2071" s="6">
        <v>390</v>
      </c>
      <c r="O2071" s="6" t="s">
        <v>6553</v>
      </c>
      <c r="P2071" s="6">
        <v>0</v>
      </c>
      <c r="Q2071" s="6" t="s">
        <v>6554</v>
      </c>
      <c r="R2071" s="6" t="s">
        <v>6555</v>
      </c>
      <c r="S2071" s="6">
        <v>334</v>
      </c>
      <c r="T2071" s="6" t="s">
        <v>37</v>
      </c>
      <c r="U2071" s="6" t="s">
        <v>38</v>
      </c>
      <c r="V2071" s="6" t="s">
        <v>585</v>
      </c>
      <c r="W2071" s="7">
        <v>40000000</v>
      </c>
      <c r="X2071" s="6">
        <v>2011</v>
      </c>
      <c r="Y2071" s="6">
        <v>61</v>
      </c>
      <c r="Z2071" s="6">
        <v>7</v>
      </c>
      <c r="AA2071" s="6">
        <v>2.35</v>
      </c>
      <c r="AB2071" s="6">
        <v>42000</v>
      </c>
      <c r="AC2071" s="7">
        <f>Table13[[#This Row],[gross]]-Table13[[#This Row],[budget]]</f>
        <v>-2628615</v>
      </c>
    </row>
    <row r="2072" spans="1:29" ht="12.75">
      <c r="A2072" s="6" t="s">
        <v>28</v>
      </c>
      <c r="B2072" s="6" t="s">
        <v>2565</v>
      </c>
      <c r="C2072" s="6">
        <v>157</v>
      </c>
      <c r="D2072" s="6">
        <v>123</v>
      </c>
      <c r="E2072" s="6">
        <v>75</v>
      </c>
      <c r="F2072" s="6">
        <v>754</v>
      </c>
      <c r="G2072" s="6" t="s">
        <v>2189</v>
      </c>
      <c r="H2072" s="6">
        <v>18000</v>
      </c>
      <c r="I2072" s="7">
        <v>33508922</v>
      </c>
      <c r="J2072" s="6" t="s">
        <v>3409</v>
      </c>
      <c r="K2072" s="6" t="s">
        <v>120</v>
      </c>
      <c r="L2072" s="6" t="s">
        <v>6592</v>
      </c>
      <c r="M2072" s="6">
        <v>95860</v>
      </c>
      <c r="N2072" s="6">
        <v>23920</v>
      </c>
      <c r="O2072" s="6" t="s">
        <v>6593</v>
      </c>
      <c r="P2072" s="6">
        <v>2</v>
      </c>
      <c r="Q2072" s="6" t="s">
        <v>6594</v>
      </c>
      <c r="R2072" s="6" t="s">
        <v>6595</v>
      </c>
      <c r="S2072" s="6">
        <v>660</v>
      </c>
      <c r="T2072" s="6" t="s">
        <v>37</v>
      </c>
      <c r="U2072" s="6" t="s">
        <v>38</v>
      </c>
      <c r="V2072" s="6" t="s">
        <v>39</v>
      </c>
      <c r="W2072" s="7">
        <v>40000000</v>
      </c>
      <c r="X2072" s="6">
        <v>2000</v>
      </c>
      <c r="Y2072" s="6">
        <v>3000</v>
      </c>
      <c r="Z2072" s="6">
        <v>7.2</v>
      </c>
      <c r="AA2072" s="6">
        <v>1.85</v>
      </c>
      <c r="AB2072" s="6">
        <v>16000</v>
      </c>
      <c r="AC2072" s="7">
        <f>Table13[[#This Row],[gross]]-Table13[[#This Row],[budget]]</f>
        <v>-6491078</v>
      </c>
    </row>
    <row r="2073" spans="1:29" ht="12.75">
      <c r="A2073" s="6" t="s">
        <v>28</v>
      </c>
      <c r="B2073" s="6" t="s">
        <v>5081</v>
      </c>
      <c r="C2073" s="6">
        <v>143</v>
      </c>
      <c r="D2073" s="6">
        <v>90</v>
      </c>
      <c r="E2073" s="6">
        <v>241</v>
      </c>
      <c r="F2073" s="6">
        <v>416</v>
      </c>
      <c r="G2073" s="6" t="s">
        <v>5082</v>
      </c>
      <c r="H2073" s="6">
        <v>1000</v>
      </c>
      <c r="I2073" s="7">
        <v>81517441</v>
      </c>
      <c r="J2073" s="6" t="s">
        <v>464</v>
      </c>
      <c r="K2073" s="6" t="s">
        <v>5083</v>
      </c>
      <c r="L2073" s="6" t="s">
        <v>5084</v>
      </c>
      <c r="M2073" s="6">
        <v>111368</v>
      </c>
      <c r="N2073" s="6">
        <v>3148</v>
      </c>
      <c r="O2073" s="6" t="s">
        <v>3697</v>
      </c>
      <c r="P2073" s="6">
        <v>1</v>
      </c>
      <c r="Q2073" s="6" t="s">
        <v>5085</v>
      </c>
      <c r="R2073" s="6" t="s">
        <v>5086</v>
      </c>
      <c r="S2073" s="6">
        <v>394</v>
      </c>
      <c r="T2073" s="6" t="s">
        <v>37</v>
      </c>
      <c r="U2073" s="6" t="s">
        <v>38</v>
      </c>
      <c r="V2073" s="6" t="s">
        <v>585</v>
      </c>
      <c r="W2073" s="7">
        <v>50000000</v>
      </c>
      <c r="X2073" s="6">
        <v>1999</v>
      </c>
      <c r="Y2073" s="6">
        <v>495</v>
      </c>
      <c r="Z2073" s="6">
        <v>7.1</v>
      </c>
      <c r="AA2073" s="6">
        <v>2.35</v>
      </c>
      <c r="AB2073" s="6">
        <v>0</v>
      </c>
      <c r="AC2073" s="7">
        <f>Table13[[#This Row],[gross]]-Table13[[#This Row],[budget]]</f>
        <v>31517441</v>
      </c>
    </row>
    <row r="2074" spans="1:29" ht="12.75">
      <c r="A2074" s="6" t="s">
        <v>28</v>
      </c>
      <c r="B2074" s="6" t="s">
        <v>1340</v>
      </c>
      <c r="C2074" s="6">
        <v>196</v>
      </c>
      <c r="D2074" s="6">
        <v>119</v>
      </c>
      <c r="E2074" s="6">
        <v>610</v>
      </c>
      <c r="F2074" s="6">
        <v>716</v>
      </c>
      <c r="G2074" s="6" t="s">
        <v>1045</v>
      </c>
      <c r="H2074" s="6">
        <v>834</v>
      </c>
      <c r="I2074" s="7">
        <v>53789313</v>
      </c>
      <c r="J2074" s="6" t="s">
        <v>1644</v>
      </c>
      <c r="K2074" s="6" t="s">
        <v>1708</v>
      </c>
      <c r="L2074" s="6" t="s">
        <v>4131</v>
      </c>
      <c r="M2074" s="6">
        <v>89816</v>
      </c>
      <c r="N2074" s="6">
        <v>3637</v>
      </c>
      <c r="O2074" s="6" t="s">
        <v>729</v>
      </c>
      <c r="P2074" s="6">
        <v>0</v>
      </c>
      <c r="Q2074" s="6" t="s">
        <v>4132</v>
      </c>
      <c r="R2074" s="6" t="s">
        <v>4133</v>
      </c>
      <c r="S2074" s="6">
        <v>347</v>
      </c>
      <c r="T2074" s="6" t="s">
        <v>37</v>
      </c>
      <c r="U2074" s="6" t="s">
        <v>38</v>
      </c>
      <c r="V2074" s="6" t="s">
        <v>39</v>
      </c>
      <c r="W2074" s="7">
        <v>60000000</v>
      </c>
      <c r="X2074" s="6">
        <v>2003</v>
      </c>
      <c r="Y2074" s="6">
        <v>780</v>
      </c>
      <c r="Z2074" s="6">
        <v>6.3</v>
      </c>
      <c r="AA2074" s="6">
        <v>2.35</v>
      </c>
      <c r="AB2074" s="6">
        <v>0</v>
      </c>
      <c r="AC2074" s="7">
        <f>Table13[[#This Row],[gross]]-Table13[[#This Row],[budget]]</f>
        <v>-6210687</v>
      </c>
    </row>
    <row r="2075" spans="1:29" ht="12.75">
      <c r="A2075" s="6" t="s">
        <v>28</v>
      </c>
      <c r="B2075" s="6" t="s">
        <v>15696</v>
      </c>
      <c r="C2075" s="6">
        <v>15</v>
      </c>
      <c r="D2075" s="6">
        <v>79</v>
      </c>
      <c r="E2075" s="6">
        <v>157</v>
      </c>
      <c r="F2075" s="6">
        <v>219</v>
      </c>
      <c r="G2075" s="6" t="s">
        <v>6828</v>
      </c>
      <c r="H2075" s="6">
        <v>4000</v>
      </c>
      <c r="I2075" s="7">
        <v>4350774</v>
      </c>
      <c r="J2075" s="6" t="s">
        <v>1671</v>
      </c>
      <c r="K2075" s="6" t="s">
        <v>250</v>
      </c>
      <c r="L2075" s="6" t="s">
        <v>15697</v>
      </c>
      <c r="M2075" s="6">
        <v>10476</v>
      </c>
      <c r="N2075" s="6">
        <v>4908</v>
      </c>
      <c r="O2075" s="6" t="s">
        <v>15698</v>
      </c>
      <c r="P2075" s="6">
        <v>3</v>
      </c>
      <c r="Q2075" s="6" t="s">
        <v>15699</v>
      </c>
      <c r="R2075" s="6" t="s">
        <v>15700</v>
      </c>
      <c r="S2075" s="6">
        <v>52</v>
      </c>
      <c r="T2075" s="6" t="s">
        <v>37</v>
      </c>
      <c r="U2075" s="6" t="s">
        <v>38</v>
      </c>
      <c r="V2075" s="6" t="s">
        <v>39</v>
      </c>
      <c r="W2075" s="7">
        <v>8000000</v>
      </c>
      <c r="X2075" s="6">
        <v>1994</v>
      </c>
      <c r="Y2075" s="6">
        <v>248</v>
      </c>
      <c r="Z2075" s="6">
        <v>6.5</v>
      </c>
      <c r="AA2075" s="6">
        <v>1.85</v>
      </c>
      <c r="AB2075" s="6">
        <v>0</v>
      </c>
      <c r="AC2075" s="7">
        <f>Table13[[#This Row],[gross]]-Table13[[#This Row],[budget]]</f>
        <v>-3649226</v>
      </c>
    </row>
    <row r="2076" spans="1:29" ht="12.75">
      <c r="A2076" s="6" t="s">
        <v>28</v>
      </c>
      <c r="B2076" s="6" t="s">
        <v>9610</v>
      </c>
      <c r="C2076" s="6">
        <v>44</v>
      </c>
      <c r="D2076" s="6">
        <v>120</v>
      </c>
      <c r="E2076" s="6">
        <v>108</v>
      </c>
      <c r="F2076" s="6">
        <v>400</v>
      </c>
      <c r="G2076" s="6" t="s">
        <v>15212</v>
      </c>
      <c r="H2076" s="6">
        <v>634</v>
      </c>
      <c r="I2076" s="7">
        <v>1055654</v>
      </c>
      <c r="J2076" s="6" t="s">
        <v>4915</v>
      </c>
      <c r="K2076" s="6" t="s">
        <v>9768</v>
      </c>
      <c r="L2076" s="6" t="s">
        <v>15213</v>
      </c>
      <c r="M2076" s="6">
        <v>20426</v>
      </c>
      <c r="N2076" s="6">
        <v>2673</v>
      </c>
      <c r="O2076" s="6" t="s">
        <v>5330</v>
      </c>
      <c r="P2076" s="6">
        <v>1</v>
      </c>
      <c r="Q2076" s="6" t="s">
        <v>15214</v>
      </c>
      <c r="R2076" s="6" t="s">
        <v>15215</v>
      </c>
      <c r="S2076" s="6">
        <v>175</v>
      </c>
      <c r="T2076" s="6" t="s">
        <v>37</v>
      </c>
      <c r="U2076" s="6" t="s">
        <v>767</v>
      </c>
      <c r="V2076" s="6" t="s">
        <v>39</v>
      </c>
      <c r="W2076" s="7">
        <v>10000000</v>
      </c>
      <c r="X2076" s="6">
        <v>2006</v>
      </c>
      <c r="Y2076" s="6">
        <v>436</v>
      </c>
      <c r="Z2076" s="6">
        <v>7.3</v>
      </c>
      <c r="AA2076" s="6">
        <v>2.35</v>
      </c>
      <c r="AB2076" s="6">
        <v>0</v>
      </c>
      <c r="AC2076" s="7">
        <f>Table13[[#This Row],[gross]]-Table13[[#This Row],[budget]]</f>
        <v>-8944346</v>
      </c>
    </row>
    <row r="2077" spans="1:29" ht="12.75">
      <c r="A2077" s="6" t="s">
        <v>747</v>
      </c>
      <c r="B2077" s="6" t="s">
        <v>278</v>
      </c>
      <c r="C2077" s="6">
        <v>191</v>
      </c>
      <c r="D2077" s="6">
        <v>184</v>
      </c>
      <c r="E2077" s="6">
        <v>0</v>
      </c>
      <c r="F2077" s="6">
        <v>691</v>
      </c>
      <c r="G2077" s="6" t="s">
        <v>748</v>
      </c>
      <c r="H2077" s="6">
        <v>3000</v>
      </c>
      <c r="I2077" s="7">
        <v>198539855</v>
      </c>
      <c r="J2077" s="6" t="s">
        <v>749</v>
      </c>
      <c r="K2077" s="6" t="s">
        <v>750</v>
      </c>
      <c r="L2077" s="6" t="s">
        <v>751</v>
      </c>
      <c r="M2077" s="6">
        <v>254111</v>
      </c>
      <c r="N2077" s="6">
        <v>5401</v>
      </c>
      <c r="O2077" s="6" t="s">
        <v>752</v>
      </c>
      <c r="P2077" s="6">
        <v>0</v>
      </c>
      <c r="Q2077" s="6" t="s">
        <v>753</v>
      </c>
      <c r="R2077" s="6" t="s">
        <v>754</v>
      </c>
      <c r="S2077" s="6">
        <v>1999</v>
      </c>
      <c r="T2077" s="6" t="s">
        <v>37</v>
      </c>
      <c r="U2077" s="6" t="s">
        <v>38</v>
      </c>
      <c r="V2077" s="6" t="s">
        <v>39</v>
      </c>
      <c r="W2077" s="7">
        <v>140000000</v>
      </c>
      <c r="X2077" s="6">
        <v>2001</v>
      </c>
      <c r="Y2077" s="6">
        <v>961</v>
      </c>
      <c r="Z2077" s="6">
        <v>6.1</v>
      </c>
      <c r="AA2077" s="6">
        <v>2.35</v>
      </c>
      <c r="AB2077" s="6">
        <v>0</v>
      </c>
      <c r="AC2077" s="7">
        <f>Table13[[#This Row],[gross]]-Table13[[#This Row],[budget]]</f>
        <v>58539855</v>
      </c>
    </row>
    <row r="2078" spans="1:29" ht="12.75">
      <c r="A2078" s="6" t="s">
        <v>28</v>
      </c>
      <c r="B2078" s="6" t="s">
        <v>13120</v>
      </c>
      <c r="C2078" s="6">
        <v>43</v>
      </c>
      <c r="D2078" s="6">
        <v>95</v>
      </c>
      <c r="E2078" s="6">
        <v>24</v>
      </c>
      <c r="F2078" s="6">
        <v>426</v>
      </c>
      <c r="G2078" s="6" t="s">
        <v>1718</v>
      </c>
      <c r="H2078" s="6">
        <v>931</v>
      </c>
      <c r="I2078" s="7">
        <v>9123834</v>
      </c>
      <c r="J2078" s="6" t="s">
        <v>1681</v>
      </c>
      <c r="K2078" s="6" t="s">
        <v>9781</v>
      </c>
      <c r="L2078" s="6" t="s">
        <v>13121</v>
      </c>
      <c r="M2078" s="6">
        <v>4065</v>
      </c>
      <c r="N2078" s="6">
        <v>3322</v>
      </c>
      <c r="O2078" s="6" t="s">
        <v>13122</v>
      </c>
      <c r="P2078" s="6">
        <v>6</v>
      </c>
      <c r="Q2078" s="6" t="s">
        <v>13123</v>
      </c>
      <c r="R2078" s="6" t="s">
        <v>13124</v>
      </c>
      <c r="S2078" s="6">
        <v>33</v>
      </c>
      <c r="T2078" s="6" t="s">
        <v>37</v>
      </c>
      <c r="U2078" s="6" t="s">
        <v>38</v>
      </c>
      <c r="V2078" s="6" t="s">
        <v>39</v>
      </c>
      <c r="W2078" s="7">
        <v>15000000</v>
      </c>
      <c r="X2078" s="6">
        <v>2013</v>
      </c>
      <c r="Y2078" s="6">
        <v>539</v>
      </c>
      <c r="Z2078" s="6">
        <v>5.3</v>
      </c>
      <c r="AA2078" s="6">
        <v>2.35</v>
      </c>
      <c r="AB2078" s="6">
        <v>0</v>
      </c>
      <c r="AC2078" s="7">
        <f>Table13[[#This Row],[gross]]-Table13[[#This Row],[budget]]</f>
        <v>-5876166</v>
      </c>
    </row>
    <row r="2079" spans="1:29" ht="12.75">
      <c r="A2079" s="6" t="s">
        <v>28</v>
      </c>
      <c r="B2079" s="6" t="s">
        <v>4850</v>
      </c>
      <c r="C2079" s="6">
        <v>44</v>
      </c>
      <c r="D2079" s="6">
        <v>103</v>
      </c>
      <c r="E2079" s="6">
        <v>0</v>
      </c>
      <c r="F2079" s="6">
        <v>805</v>
      </c>
      <c r="G2079" s="6" t="s">
        <v>3931</v>
      </c>
      <c r="H2079" s="6">
        <v>12000</v>
      </c>
      <c r="I2079" s="7">
        <v>41382841</v>
      </c>
      <c r="J2079" s="6" t="s">
        <v>2490</v>
      </c>
      <c r="K2079" s="6" t="s">
        <v>705</v>
      </c>
      <c r="L2079" s="6" t="s">
        <v>11805</v>
      </c>
      <c r="M2079" s="6">
        <v>27149</v>
      </c>
      <c r="N2079" s="6">
        <v>14672</v>
      </c>
      <c r="O2079" s="6" t="s">
        <v>2318</v>
      </c>
      <c r="P2079" s="6">
        <v>0</v>
      </c>
      <c r="Q2079" s="6" t="s">
        <v>11806</v>
      </c>
      <c r="R2079" s="6" t="s">
        <v>11807</v>
      </c>
      <c r="S2079" s="6">
        <v>96</v>
      </c>
      <c r="T2079" s="6" t="s">
        <v>37</v>
      </c>
      <c r="U2079" s="6" t="s">
        <v>38</v>
      </c>
      <c r="V2079" s="6" t="s">
        <v>39</v>
      </c>
      <c r="W2079" s="7">
        <v>18000000</v>
      </c>
      <c r="X2079" s="6">
        <v>1986</v>
      </c>
      <c r="Y2079" s="6">
        <v>899</v>
      </c>
      <c r="Z2079" s="6">
        <v>6.3</v>
      </c>
      <c r="AA2079" s="6">
        <v>1.85</v>
      </c>
      <c r="AB2079" s="6">
        <v>0</v>
      </c>
      <c r="AC2079" s="7">
        <f>Table13[[#This Row],[gross]]-Table13[[#This Row],[budget]]</f>
        <v>23382841</v>
      </c>
    </row>
    <row r="2080" spans="1:29" ht="12.75">
      <c r="A2080" s="6" t="s">
        <v>28</v>
      </c>
      <c r="B2080" s="6" t="s">
        <v>801</v>
      </c>
      <c r="C2080" s="6">
        <v>153</v>
      </c>
      <c r="D2080" s="6">
        <v>92</v>
      </c>
      <c r="E2080" s="6">
        <v>35</v>
      </c>
      <c r="F2080" s="6">
        <v>179</v>
      </c>
      <c r="G2080" s="6" t="s">
        <v>1150</v>
      </c>
      <c r="H2080" s="6">
        <v>19000</v>
      </c>
      <c r="I2080" s="7">
        <v>83348920</v>
      </c>
      <c r="J2080" s="6" t="s">
        <v>471</v>
      </c>
      <c r="K2080" s="6" t="s">
        <v>353</v>
      </c>
      <c r="L2080" s="6" t="s">
        <v>1151</v>
      </c>
      <c r="M2080" s="6">
        <v>60230</v>
      </c>
      <c r="N2080" s="6">
        <v>19963</v>
      </c>
      <c r="O2080" s="6" t="s">
        <v>1152</v>
      </c>
      <c r="P2080" s="6">
        <v>0</v>
      </c>
      <c r="Q2080" s="6" t="s">
        <v>1153</v>
      </c>
      <c r="R2080" s="6" t="s">
        <v>1154</v>
      </c>
      <c r="S2080" s="6">
        <v>118</v>
      </c>
      <c r="T2080" s="6" t="s">
        <v>37</v>
      </c>
      <c r="U2080" s="6" t="s">
        <v>38</v>
      </c>
      <c r="V2080" s="6" t="s">
        <v>95</v>
      </c>
      <c r="W2080" s="7">
        <v>132000000</v>
      </c>
      <c r="X2080" s="6">
        <v>2014</v>
      </c>
      <c r="Y2080" s="6">
        <v>411</v>
      </c>
      <c r="Z2080" s="6">
        <v>6.7</v>
      </c>
      <c r="AA2080" s="6">
        <v>1.85</v>
      </c>
      <c r="AB2080" s="6">
        <v>11000</v>
      </c>
      <c r="AC2080" s="7">
        <f>Table13[[#This Row],[gross]]-Table13[[#This Row],[budget]]</f>
        <v>-48651080</v>
      </c>
    </row>
    <row r="2081" spans="1:29" ht="12.75">
      <c r="A2081" s="6" t="s">
        <v>28</v>
      </c>
      <c r="B2081" s="6" t="s">
        <v>11478</v>
      </c>
      <c r="C2081" s="6">
        <v>42</v>
      </c>
      <c r="D2081" s="6">
        <v>100</v>
      </c>
      <c r="E2081" s="6">
        <v>3</v>
      </c>
      <c r="F2081" s="6">
        <v>442</v>
      </c>
      <c r="G2081" s="6" t="s">
        <v>2985</v>
      </c>
      <c r="H2081" s="6">
        <v>14000</v>
      </c>
      <c r="I2081" s="7">
        <v>121972</v>
      </c>
      <c r="J2081" s="6" t="s">
        <v>3082</v>
      </c>
      <c r="K2081" s="6" t="s">
        <v>2382</v>
      </c>
      <c r="L2081" s="6" t="s">
        <v>11479</v>
      </c>
      <c r="M2081" s="6">
        <v>9868</v>
      </c>
      <c r="N2081" s="6">
        <v>15612</v>
      </c>
      <c r="O2081" s="6" t="s">
        <v>11480</v>
      </c>
      <c r="P2081" s="6">
        <v>3</v>
      </c>
      <c r="Q2081" s="6" t="s">
        <v>11481</v>
      </c>
      <c r="R2081" s="6" t="s">
        <v>11482</v>
      </c>
      <c r="S2081" s="6">
        <v>81</v>
      </c>
      <c r="T2081" s="6" t="s">
        <v>37</v>
      </c>
      <c r="U2081" s="6" t="s">
        <v>38</v>
      </c>
      <c r="V2081" s="6" t="s">
        <v>585</v>
      </c>
      <c r="W2081" s="7">
        <v>22000000</v>
      </c>
      <c r="X2081" s="6">
        <v>2002</v>
      </c>
      <c r="Y2081" s="6">
        <v>506</v>
      </c>
      <c r="Z2081" s="6">
        <v>5.5</v>
      </c>
      <c r="AA2081" s="6">
        <v>1.85</v>
      </c>
      <c r="AB2081" s="6">
        <v>217</v>
      </c>
      <c r="AC2081" s="7">
        <f>Table13[[#This Row],[gross]]-Table13[[#This Row],[budget]]</f>
        <v>-21878028</v>
      </c>
    </row>
    <row r="2082" spans="1:29" ht="12.75">
      <c r="A2082" s="6" t="s">
        <v>28</v>
      </c>
      <c r="B2082" s="6" t="s">
        <v>1252</v>
      </c>
      <c r="C2082" s="6">
        <v>217</v>
      </c>
      <c r="D2082" s="6">
        <v>118</v>
      </c>
      <c r="E2082" s="6">
        <v>0</v>
      </c>
      <c r="F2082" s="6">
        <v>1000</v>
      </c>
      <c r="G2082" s="6" t="s">
        <v>982</v>
      </c>
      <c r="H2082" s="6">
        <v>8000</v>
      </c>
      <c r="I2082" s="7">
        <v>88761720</v>
      </c>
      <c r="J2082" s="6" t="s">
        <v>200</v>
      </c>
      <c r="K2082" s="6" t="s">
        <v>1207</v>
      </c>
      <c r="L2082" s="6" t="s">
        <v>2072</v>
      </c>
      <c r="M2082" s="6">
        <v>141179</v>
      </c>
      <c r="N2082" s="6">
        <v>14024</v>
      </c>
      <c r="O2082" s="6" t="s">
        <v>813</v>
      </c>
      <c r="P2082" s="6">
        <v>0</v>
      </c>
      <c r="Q2082" s="6" t="s">
        <v>2073</v>
      </c>
      <c r="R2082" s="6" t="s">
        <v>2074</v>
      </c>
      <c r="S2082" s="6">
        <v>419</v>
      </c>
      <c r="T2082" s="6" t="s">
        <v>37</v>
      </c>
      <c r="U2082" s="6" t="s">
        <v>56</v>
      </c>
      <c r="V2082" s="6" t="s">
        <v>95</v>
      </c>
      <c r="W2082" s="7">
        <v>95000000</v>
      </c>
      <c r="X2082" s="6">
        <v>2010</v>
      </c>
      <c r="Y2082" s="6">
        <v>3000</v>
      </c>
      <c r="Z2082" s="6">
        <v>5.9</v>
      </c>
      <c r="AA2082" s="6">
        <v>2.35</v>
      </c>
      <c r="AB2082" s="6">
        <v>9000</v>
      </c>
      <c r="AC2082" s="7">
        <f>Table13[[#This Row],[gross]]-Table13[[#This Row],[budget]]</f>
        <v>-6238280</v>
      </c>
    </row>
    <row r="2083" spans="1:29" ht="12.75">
      <c r="A2083" s="6" t="s">
        <v>28</v>
      </c>
      <c r="B2083" s="6" t="s">
        <v>2222</v>
      </c>
      <c r="C2083" s="6">
        <v>183</v>
      </c>
      <c r="D2083" s="6">
        <v>106</v>
      </c>
      <c r="E2083" s="6">
        <v>87</v>
      </c>
      <c r="F2083" s="6">
        <v>918</v>
      </c>
      <c r="G2083" s="6" t="s">
        <v>2223</v>
      </c>
      <c r="H2083" s="6">
        <v>8000</v>
      </c>
      <c r="I2083" s="7">
        <v>68558662</v>
      </c>
      <c r="J2083" s="6" t="s">
        <v>200</v>
      </c>
      <c r="K2083" s="6" t="s">
        <v>1207</v>
      </c>
      <c r="L2083" s="6" t="s">
        <v>2224</v>
      </c>
      <c r="M2083" s="6">
        <v>86627</v>
      </c>
      <c r="N2083" s="6">
        <v>10882</v>
      </c>
      <c r="O2083" s="6" t="s">
        <v>2138</v>
      </c>
      <c r="P2083" s="6">
        <v>0</v>
      </c>
      <c r="Q2083" s="6" t="s">
        <v>2225</v>
      </c>
      <c r="R2083" s="6" t="s">
        <v>2226</v>
      </c>
      <c r="S2083" s="6">
        <v>204</v>
      </c>
      <c r="T2083" s="6" t="s">
        <v>37</v>
      </c>
      <c r="U2083" s="6" t="s">
        <v>38</v>
      </c>
      <c r="V2083" s="6" t="s">
        <v>95</v>
      </c>
      <c r="W2083" s="7">
        <v>90000000</v>
      </c>
      <c r="X2083" s="6">
        <v>2013</v>
      </c>
      <c r="Y2083" s="6">
        <v>956</v>
      </c>
      <c r="Z2083" s="6">
        <v>5.9</v>
      </c>
      <c r="AA2083" s="6">
        <v>2.35</v>
      </c>
      <c r="AB2083" s="6">
        <v>28000</v>
      </c>
      <c r="AC2083" s="7">
        <f>Table13[[#This Row],[gross]]-Table13[[#This Row],[budget]]</f>
        <v>-21441338</v>
      </c>
    </row>
    <row r="2084" spans="1:29" ht="12.75">
      <c r="A2084" s="6" t="s">
        <v>28</v>
      </c>
      <c r="B2084" s="6" t="s">
        <v>1847</v>
      </c>
      <c r="C2084" s="6">
        <v>226</v>
      </c>
      <c r="D2084" s="6">
        <v>147</v>
      </c>
      <c r="E2084" s="6">
        <v>670</v>
      </c>
      <c r="F2084" s="6">
        <v>16</v>
      </c>
      <c r="G2084" s="6" t="s">
        <v>3843</v>
      </c>
      <c r="H2084" s="6">
        <v>177</v>
      </c>
      <c r="I2084" s="7">
        <v>2208939</v>
      </c>
      <c r="J2084" s="6" t="s">
        <v>3844</v>
      </c>
      <c r="K2084" s="6" t="s">
        <v>3845</v>
      </c>
      <c r="L2084" s="6" t="s">
        <v>3846</v>
      </c>
      <c r="M2084" s="6">
        <v>190490</v>
      </c>
      <c r="N2084" s="6">
        <v>253</v>
      </c>
      <c r="O2084" s="6" t="s">
        <v>3847</v>
      </c>
      <c r="P2084" s="6">
        <v>0</v>
      </c>
      <c r="Q2084" s="6" t="s">
        <v>3848</v>
      </c>
      <c r="R2084" s="6" t="s">
        <v>3849</v>
      </c>
      <c r="S2084" s="6">
        <v>482</v>
      </c>
      <c r="T2084" s="6" t="s">
        <v>37</v>
      </c>
      <c r="U2084" s="6" t="s">
        <v>767</v>
      </c>
      <c r="V2084" s="6" t="s">
        <v>585</v>
      </c>
      <c r="W2084" s="7">
        <v>50000000</v>
      </c>
      <c r="X2084" s="6">
        <v>2006</v>
      </c>
      <c r="Y2084" s="6">
        <v>27</v>
      </c>
      <c r="Z2084" s="6">
        <v>7.5</v>
      </c>
      <c r="AA2084" s="6">
        <v>2.35</v>
      </c>
      <c r="AB2084" s="6">
        <v>26000</v>
      </c>
      <c r="AC2084" s="7">
        <f>Table13[[#This Row],[gross]]-Table13[[#This Row],[budget]]</f>
        <v>-47791061</v>
      </c>
    </row>
    <row r="2085" spans="1:29" ht="12.75">
      <c r="A2085" s="6" t="s">
        <v>28</v>
      </c>
      <c r="B2085" s="6" t="s">
        <v>16410</v>
      </c>
      <c r="C2085" s="6">
        <v>242</v>
      </c>
      <c r="D2085" s="6">
        <v>89</v>
      </c>
      <c r="E2085" s="6">
        <v>10</v>
      </c>
      <c r="F2085" s="6">
        <v>106</v>
      </c>
      <c r="G2085" s="6" t="s">
        <v>6491</v>
      </c>
      <c r="H2085" s="6">
        <v>963</v>
      </c>
      <c r="I2085" s="7">
        <v>4443403</v>
      </c>
      <c r="J2085" s="6" t="s">
        <v>16411</v>
      </c>
      <c r="K2085" s="6" t="s">
        <v>6663</v>
      </c>
      <c r="L2085" s="6" t="s">
        <v>16412</v>
      </c>
      <c r="M2085" s="6">
        <v>70194</v>
      </c>
      <c r="N2085" s="6">
        <v>1754</v>
      </c>
      <c r="O2085" s="6" t="s">
        <v>16413</v>
      </c>
      <c r="P2085" s="6">
        <v>0</v>
      </c>
      <c r="Q2085" s="6" t="s">
        <v>16414</v>
      </c>
      <c r="R2085" s="6" t="s">
        <v>16415</v>
      </c>
      <c r="S2085" s="6">
        <v>158</v>
      </c>
      <c r="T2085" s="6" t="s">
        <v>1464</v>
      </c>
      <c r="U2085" s="6" t="s">
        <v>1465</v>
      </c>
      <c r="V2085" s="6" t="s">
        <v>39</v>
      </c>
      <c r="W2085" s="7">
        <v>7300000</v>
      </c>
      <c r="X2085" s="6">
        <v>2007</v>
      </c>
      <c r="Y2085" s="6">
        <v>545</v>
      </c>
      <c r="Z2085" s="6">
        <v>8</v>
      </c>
      <c r="AA2085" s="6">
        <v>1.85</v>
      </c>
      <c r="AB2085" s="6">
        <v>14000</v>
      </c>
      <c r="AC2085" s="7">
        <f>Table13[[#This Row],[gross]]-Table13[[#This Row],[budget]]</f>
        <v>-2856597</v>
      </c>
    </row>
    <row r="2086" spans="1:29" ht="12.75">
      <c r="A2086" s="6" t="s">
        <v>28</v>
      </c>
      <c r="B2086" s="6" t="s">
        <v>13140</v>
      </c>
      <c r="C2086" s="6">
        <v>98</v>
      </c>
      <c r="D2086" s="6">
        <v>103</v>
      </c>
      <c r="E2086" s="6">
        <v>52</v>
      </c>
      <c r="F2086" s="6">
        <v>426</v>
      </c>
      <c r="G2086" s="6" t="s">
        <v>5581</v>
      </c>
      <c r="H2086" s="6">
        <v>969</v>
      </c>
      <c r="I2086" s="7">
        <v>57469179</v>
      </c>
      <c r="J2086" s="6" t="s">
        <v>7406</v>
      </c>
      <c r="K2086" s="6" t="s">
        <v>3652</v>
      </c>
      <c r="L2086" s="6" t="s">
        <v>14458</v>
      </c>
      <c r="M2086" s="6">
        <v>63855</v>
      </c>
      <c r="N2086" s="6">
        <v>2987</v>
      </c>
      <c r="O2086" s="6" t="s">
        <v>14459</v>
      </c>
      <c r="P2086" s="6">
        <v>0</v>
      </c>
      <c r="Q2086" s="6" t="s">
        <v>14460</v>
      </c>
      <c r="R2086" s="6" t="s">
        <v>14461</v>
      </c>
      <c r="S2086" s="6">
        <v>248</v>
      </c>
      <c r="T2086" s="6" t="s">
        <v>37</v>
      </c>
      <c r="U2086" s="6" t="s">
        <v>38</v>
      </c>
      <c r="V2086" s="6" t="s">
        <v>585</v>
      </c>
      <c r="W2086" s="7">
        <v>11500000</v>
      </c>
      <c r="X2086" s="6">
        <v>1989</v>
      </c>
      <c r="Y2086" s="6">
        <v>886</v>
      </c>
      <c r="Z2086" s="6">
        <v>6.6</v>
      </c>
      <c r="AA2086" s="6">
        <v>1.85</v>
      </c>
      <c r="AB2086" s="6">
        <v>0</v>
      </c>
      <c r="AC2086" s="7">
        <f>Table13[[#This Row],[gross]]-Table13[[#This Row],[budget]]</f>
        <v>45969179</v>
      </c>
    </row>
    <row r="2087" spans="1:29" ht="12.75">
      <c r="A2087" s="6" t="s">
        <v>28</v>
      </c>
      <c r="B2087" s="6" t="s">
        <v>17771</v>
      </c>
      <c r="C2087" s="6">
        <v>81</v>
      </c>
      <c r="D2087" s="6">
        <v>97</v>
      </c>
      <c r="E2087" s="6">
        <v>152</v>
      </c>
      <c r="F2087" s="6">
        <v>135</v>
      </c>
      <c r="G2087" s="6" t="s">
        <v>19335</v>
      </c>
      <c r="H2087" s="6">
        <v>674</v>
      </c>
      <c r="I2087" s="7">
        <v>7282851</v>
      </c>
      <c r="J2087" s="6" t="s">
        <v>4319</v>
      </c>
      <c r="K2087" s="6" t="s">
        <v>19336</v>
      </c>
      <c r="L2087" s="6" t="s">
        <v>19337</v>
      </c>
      <c r="M2087" s="6">
        <v>9502</v>
      </c>
      <c r="N2087" s="6">
        <v>1395</v>
      </c>
      <c r="O2087" s="6" t="s">
        <v>19338</v>
      </c>
      <c r="P2087" s="6">
        <v>1</v>
      </c>
      <c r="Q2087" s="6" t="s">
        <v>19339</v>
      </c>
      <c r="R2087" s="6" t="s">
        <v>19340</v>
      </c>
      <c r="S2087" s="6">
        <v>100</v>
      </c>
      <c r="T2087" s="6" t="s">
        <v>37</v>
      </c>
      <c r="U2087" s="6" t="s">
        <v>38</v>
      </c>
      <c r="V2087" s="6" t="s">
        <v>585</v>
      </c>
      <c r="W2087" s="7">
        <v>3000000</v>
      </c>
      <c r="X2087" s="6">
        <v>1988</v>
      </c>
      <c r="Y2087" s="6">
        <v>174</v>
      </c>
      <c r="Z2087" s="6">
        <v>6.5</v>
      </c>
      <c r="AA2087" s="6">
        <v>1.85</v>
      </c>
      <c r="AB2087" s="6">
        <v>812</v>
      </c>
      <c r="AC2087" s="7">
        <f>Table13[[#This Row],[gross]]-Table13[[#This Row],[budget]]</f>
        <v>4282851</v>
      </c>
    </row>
    <row r="2088" spans="1:29" ht="12.75">
      <c r="A2088" s="6" t="s">
        <v>28</v>
      </c>
      <c r="B2088" s="6" t="s">
        <v>19318</v>
      </c>
      <c r="C2088" s="6">
        <v>37</v>
      </c>
      <c r="D2088" s="6">
        <v>99</v>
      </c>
      <c r="E2088" s="6">
        <v>18</v>
      </c>
      <c r="F2088" s="6">
        <v>233</v>
      </c>
      <c r="G2088" s="6" t="s">
        <v>11449</v>
      </c>
      <c r="H2088" s="6">
        <v>939</v>
      </c>
      <c r="I2088" s="7">
        <v>7059537</v>
      </c>
      <c r="J2088" s="6" t="s">
        <v>1671</v>
      </c>
      <c r="K2088" s="6" t="s">
        <v>5450</v>
      </c>
      <c r="L2088" s="6" t="s">
        <v>19319</v>
      </c>
      <c r="M2088" s="6">
        <v>8279</v>
      </c>
      <c r="N2088" s="6">
        <v>2321</v>
      </c>
      <c r="O2088" s="6" t="s">
        <v>19320</v>
      </c>
      <c r="P2088" s="6">
        <v>0</v>
      </c>
      <c r="Q2088" s="6" t="s">
        <v>19321</v>
      </c>
      <c r="R2088" s="6" t="s">
        <v>19322</v>
      </c>
      <c r="S2088" s="6">
        <v>101</v>
      </c>
      <c r="T2088" s="6" t="s">
        <v>37</v>
      </c>
      <c r="U2088" s="6" t="s">
        <v>38</v>
      </c>
      <c r="V2088" s="6" t="s">
        <v>39</v>
      </c>
      <c r="W2088" s="7">
        <v>3000000</v>
      </c>
      <c r="X2088" s="6">
        <v>2006</v>
      </c>
      <c r="Y2088" s="6">
        <v>407</v>
      </c>
      <c r="Z2088" s="6">
        <v>3</v>
      </c>
      <c r="AA2088" s="6">
        <v>1.85</v>
      </c>
      <c r="AB2088" s="6">
        <v>837</v>
      </c>
      <c r="AC2088" s="7">
        <f>Table13[[#This Row],[gross]]-Table13[[#This Row],[budget]]</f>
        <v>4059537</v>
      </c>
    </row>
    <row r="2089" spans="1:29" ht="12.75">
      <c r="A2089" s="6" t="s">
        <v>28</v>
      </c>
      <c r="B2089" s="6" t="s">
        <v>703</v>
      </c>
      <c r="C2089" s="6">
        <v>53</v>
      </c>
      <c r="D2089" s="6">
        <v>123</v>
      </c>
      <c r="E2089" s="6">
        <v>226</v>
      </c>
      <c r="F2089" s="6">
        <v>796</v>
      </c>
      <c r="G2089" s="6" t="s">
        <v>7892</v>
      </c>
      <c r="H2089" s="6">
        <v>3000</v>
      </c>
      <c r="I2089" s="7">
        <v>104632573</v>
      </c>
      <c r="J2089" s="6" t="s">
        <v>6919</v>
      </c>
      <c r="K2089" s="6" t="s">
        <v>1689</v>
      </c>
      <c r="L2089" s="6" t="s">
        <v>7893</v>
      </c>
      <c r="M2089" s="6">
        <v>63839</v>
      </c>
      <c r="N2089" s="6">
        <v>5975</v>
      </c>
      <c r="O2089" s="6" t="s">
        <v>7894</v>
      </c>
      <c r="P2089" s="6">
        <v>1</v>
      </c>
      <c r="Q2089" s="6" t="s">
        <v>7895</v>
      </c>
      <c r="R2089" s="6" t="s">
        <v>7896</v>
      </c>
      <c r="S2089" s="6">
        <v>118</v>
      </c>
      <c r="T2089" s="6" t="s">
        <v>37</v>
      </c>
      <c r="U2089" s="6" t="s">
        <v>38</v>
      </c>
      <c r="V2089" s="6" t="s">
        <v>95</v>
      </c>
      <c r="W2089" s="7">
        <v>32000000</v>
      </c>
      <c r="X2089" s="6">
        <v>1996</v>
      </c>
      <c r="Y2089" s="6">
        <v>941</v>
      </c>
      <c r="Z2089" s="6">
        <v>6.4</v>
      </c>
      <c r="AA2089" s="6">
        <v>2.35</v>
      </c>
      <c r="AB2089" s="6">
        <v>0</v>
      </c>
      <c r="AC2089" s="7">
        <f>Table13[[#This Row],[gross]]-Table13[[#This Row],[budget]]</f>
        <v>72632573</v>
      </c>
    </row>
    <row r="2090" spans="1:29" ht="12.75">
      <c r="A2090" s="6" t="s">
        <v>28</v>
      </c>
      <c r="B2090" s="6" t="s">
        <v>2728</v>
      </c>
      <c r="C2090" s="6">
        <v>68</v>
      </c>
      <c r="D2090" s="6">
        <v>125</v>
      </c>
      <c r="E2090" s="6">
        <v>438</v>
      </c>
      <c r="F2090" s="6">
        <v>372</v>
      </c>
      <c r="G2090" s="6" t="s">
        <v>322</v>
      </c>
      <c r="H2090" s="6">
        <v>18000</v>
      </c>
      <c r="I2090" s="7">
        <v>77324422</v>
      </c>
      <c r="J2090" s="6" t="s">
        <v>3409</v>
      </c>
      <c r="K2090" s="6" t="s">
        <v>1727</v>
      </c>
      <c r="L2090" s="6" t="s">
        <v>12511</v>
      </c>
      <c r="M2090" s="6">
        <v>178731</v>
      </c>
      <c r="N2090" s="6">
        <v>33865</v>
      </c>
      <c r="O2090" s="6" t="s">
        <v>6805</v>
      </c>
      <c r="P2090" s="6">
        <v>2</v>
      </c>
      <c r="Q2090" s="6" t="s">
        <v>12512</v>
      </c>
      <c r="R2090" s="6" t="s">
        <v>12513</v>
      </c>
      <c r="S2090" s="6">
        <v>261</v>
      </c>
      <c r="T2090" s="6" t="s">
        <v>37</v>
      </c>
      <c r="U2090" s="6" t="s">
        <v>38</v>
      </c>
      <c r="V2090" s="6" t="s">
        <v>39</v>
      </c>
      <c r="W2090" s="7">
        <v>26000000</v>
      </c>
      <c r="X2090" s="6">
        <v>1993</v>
      </c>
      <c r="Y2090" s="6">
        <v>15000</v>
      </c>
      <c r="Z2090" s="6">
        <v>7.7</v>
      </c>
      <c r="AA2090" s="6">
        <v>1.85</v>
      </c>
      <c r="AB2090" s="6">
        <v>0</v>
      </c>
      <c r="AC2090" s="7">
        <f>Table13[[#This Row],[gross]]-Table13[[#This Row],[budget]]</f>
        <v>51324422</v>
      </c>
    </row>
    <row r="2091" spans="1:29" ht="12.75">
      <c r="A2091" s="6" t="s">
        <v>28</v>
      </c>
      <c r="B2091" s="6" t="s">
        <v>5647</v>
      </c>
      <c r="C2091" s="6">
        <v>354</v>
      </c>
      <c r="D2091" s="6">
        <v>98</v>
      </c>
      <c r="E2091" s="6">
        <v>350</v>
      </c>
      <c r="F2091" s="6">
        <v>322</v>
      </c>
      <c r="G2091" s="6" t="s">
        <v>14167</v>
      </c>
      <c r="H2091" s="6">
        <v>1000</v>
      </c>
      <c r="I2091" s="7">
        <v>37707719</v>
      </c>
      <c r="J2091" s="6" t="s">
        <v>1544</v>
      </c>
      <c r="K2091" s="6" t="s">
        <v>813</v>
      </c>
      <c r="L2091" s="6" t="s">
        <v>14168</v>
      </c>
      <c r="M2091" s="6">
        <v>76094</v>
      </c>
      <c r="N2091" s="6">
        <v>2376</v>
      </c>
      <c r="O2091" s="6" t="s">
        <v>14169</v>
      </c>
      <c r="P2091" s="6">
        <v>2</v>
      </c>
      <c r="Q2091" s="6" t="s">
        <v>14170</v>
      </c>
      <c r="R2091" s="6" t="s">
        <v>14171</v>
      </c>
      <c r="S2091" s="6">
        <v>233</v>
      </c>
      <c r="T2091" s="6" t="s">
        <v>37</v>
      </c>
      <c r="U2091" s="6" t="s">
        <v>56</v>
      </c>
      <c r="V2091" s="6" t="s">
        <v>39</v>
      </c>
      <c r="W2091" s="7">
        <v>12000000</v>
      </c>
      <c r="X2091" s="6">
        <v>2013</v>
      </c>
      <c r="Y2091" s="6">
        <v>482</v>
      </c>
      <c r="Z2091" s="6">
        <v>7.6</v>
      </c>
      <c r="AA2091" s="6">
        <v>1.85</v>
      </c>
      <c r="AB2091" s="6">
        <v>37000</v>
      </c>
      <c r="AC2091" s="7">
        <f>Table13[[#This Row],[gross]]-Table13[[#This Row],[budget]]</f>
        <v>25707719</v>
      </c>
    </row>
    <row r="2092" spans="1:29" ht="12.75">
      <c r="A2092" s="6" t="s">
        <v>28</v>
      </c>
      <c r="B2092" s="6" t="s">
        <v>1324</v>
      </c>
      <c r="C2092" s="6">
        <v>216</v>
      </c>
      <c r="D2092" s="6">
        <v>81</v>
      </c>
      <c r="E2092" s="6">
        <v>541</v>
      </c>
      <c r="F2092" s="6">
        <v>328</v>
      </c>
      <c r="G2092" s="6" t="s">
        <v>14534</v>
      </c>
      <c r="H2092" s="6">
        <v>991</v>
      </c>
      <c r="I2092" s="7">
        <v>46563158</v>
      </c>
      <c r="J2092" s="6" t="s">
        <v>1528</v>
      </c>
      <c r="K2092" s="6" t="s">
        <v>3373</v>
      </c>
      <c r="L2092" s="6" t="s">
        <v>14535</v>
      </c>
      <c r="M2092" s="6">
        <v>207934</v>
      </c>
      <c r="N2092" s="6">
        <v>2562</v>
      </c>
      <c r="O2092" s="6" t="s">
        <v>7587</v>
      </c>
      <c r="P2092" s="6">
        <v>0</v>
      </c>
      <c r="Q2092" s="6" t="s">
        <v>14536</v>
      </c>
      <c r="R2092" s="6" t="s">
        <v>14537</v>
      </c>
      <c r="S2092" s="6">
        <v>629</v>
      </c>
      <c r="T2092" s="6" t="s">
        <v>37</v>
      </c>
      <c r="U2092" s="6" t="s">
        <v>38</v>
      </c>
      <c r="V2092" s="6" t="s">
        <v>585</v>
      </c>
      <c r="W2092" s="7">
        <v>13000000</v>
      </c>
      <c r="X2092" s="6">
        <v>2002</v>
      </c>
      <c r="Y2092" s="6">
        <v>465</v>
      </c>
      <c r="Z2092" s="6">
        <v>7.1</v>
      </c>
      <c r="AA2092" s="6">
        <v>2.35</v>
      </c>
      <c r="AB2092" s="6">
        <v>0</v>
      </c>
      <c r="AC2092" s="7">
        <f>Table13[[#This Row],[gross]]-Table13[[#This Row],[budget]]</f>
        <v>33563158</v>
      </c>
    </row>
    <row r="2093" spans="1:29" ht="12.75">
      <c r="A2093" s="6" t="s">
        <v>747</v>
      </c>
      <c r="B2093" s="6" t="s">
        <v>1204</v>
      </c>
      <c r="C2093" s="6">
        <v>138</v>
      </c>
      <c r="D2093" s="6">
        <v>84</v>
      </c>
      <c r="E2093" s="6">
        <v>0</v>
      </c>
      <c r="F2093" s="6">
        <v>194</v>
      </c>
      <c r="G2093" s="6" t="s">
        <v>23780</v>
      </c>
      <c r="H2093" s="6">
        <v>1000</v>
      </c>
      <c r="I2093" s="7">
        <v>3216970</v>
      </c>
      <c r="J2093" s="6" t="s">
        <v>1924</v>
      </c>
      <c r="K2093" s="6" t="s">
        <v>1820</v>
      </c>
      <c r="L2093" s="6" t="s">
        <v>23781</v>
      </c>
      <c r="M2093" s="6">
        <v>142619</v>
      </c>
      <c r="N2093" s="6">
        <v>2065</v>
      </c>
      <c r="O2093" s="6" t="s">
        <v>23782</v>
      </c>
      <c r="P2093" s="6">
        <v>0</v>
      </c>
      <c r="Q2093" s="6" t="s">
        <v>23783</v>
      </c>
      <c r="R2093" s="6" t="s">
        <v>23784</v>
      </c>
      <c r="S2093" s="6">
        <v>586</v>
      </c>
      <c r="T2093" s="6" t="s">
        <v>37</v>
      </c>
      <c r="U2093" s="6" t="s">
        <v>38</v>
      </c>
      <c r="V2093" s="6" t="s">
        <v>585</v>
      </c>
      <c r="W2093" s="7">
        <v>60000</v>
      </c>
      <c r="X2093" s="6">
        <v>1998</v>
      </c>
      <c r="Y2093" s="6">
        <v>512</v>
      </c>
      <c r="Z2093" s="6">
        <v>7.5</v>
      </c>
      <c r="AA2093" s="6">
        <v>1.66</v>
      </c>
      <c r="AB2093" s="6">
        <v>24000</v>
      </c>
      <c r="AC2093" s="7">
        <f>Table13[[#This Row],[gross]]-Table13[[#This Row],[budget]]</f>
        <v>3156970</v>
      </c>
    </row>
    <row r="2094" spans="1:29" ht="12.75">
      <c r="A2094" s="6" t="s">
        <v>28</v>
      </c>
      <c r="B2094" s="6" t="s">
        <v>6496</v>
      </c>
      <c r="C2094" s="6">
        <v>131</v>
      </c>
      <c r="D2094" s="6">
        <v>80</v>
      </c>
      <c r="E2094" s="6">
        <v>54</v>
      </c>
      <c r="F2094" s="6">
        <v>543</v>
      </c>
      <c r="G2094" s="6" t="s">
        <v>2113</v>
      </c>
      <c r="H2094" s="6">
        <v>1000</v>
      </c>
      <c r="I2094" s="7">
        <v>2360184</v>
      </c>
      <c r="J2094" s="6" t="s">
        <v>2527</v>
      </c>
      <c r="K2094" s="6" t="s">
        <v>430</v>
      </c>
      <c r="L2094" s="6" t="s">
        <v>23036</v>
      </c>
      <c r="M2094" s="6">
        <v>18035</v>
      </c>
      <c r="N2094" s="6">
        <v>3010</v>
      </c>
      <c r="O2094" s="6" t="s">
        <v>8336</v>
      </c>
      <c r="P2094" s="6">
        <v>3</v>
      </c>
      <c r="Q2094" s="6" t="s">
        <v>23037</v>
      </c>
      <c r="R2094" s="6" t="s">
        <v>23038</v>
      </c>
      <c r="S2094" s="6">
        <v>177</v>
      </c>
      <c r="T2094" s="6" t="s">
        <v>37</v>
      </c>
      <c r="U2094" s="6" t="s">
        <v>38</v>
      </c>
      <c r="V2094" s="6" t="s">
        <v>39</v>
      </c>
      <c r="W2094" s="7">
        <v>300000</v>
      </c>
      <c r="X2094" s="6">
        <v>2003</v>
      </c>
      <c r="Y2094" s="6">
        <v>806</v>
      </c>
      <c r="Z2094" s="6">
        <v>7.1</v>
      </c>
      <c r="AA2094" s="6">
        <v>1.85</v>
      </c>
      <c r="AB2094" s="6">
        <v>0</v>
      </c>
      <c r="AC2094" s="7">
        <f>Table13[[#This Row],[gross]]-Table13[[#This Row],[budget]]</f>
        <v>2060184</v>
      </c>
    </row>
    <row r="2095" spans="1:29" ht="12.75">
      <c r="A2095" s="6" t="s">
        <v>28</v>
      </c>
      <c r="B2095" s="6" t="s">
        <v>5418</v>
      </c>
      <c r="C2095" s="6">
        <v>232</v>
      </c>
      <c r="D2095" s="6">
        <v>117</v>
      </c>
      <c r="E2095" s="6">
        <v>234</v>
      </c>
      <c r="F2095" s="6">
        <v>919</v>
      </c>
      <c r="G2095" s="6" t="s">
        <v>3230</v>
      </c>
      <c r="H2095" s="6">
        <v>11000</v>
      </c>
      <c r="I2095" s="7">
        <v>87341380</v>
      </c>
      <c r="J2095" s="6" t="s">
        <v>1752</v>
      </c>
      <c r="K2095" s="6" t="s">
        <v>80</v>
      </c>
      <c r="L2095" s="6" t="s">
        <v>9239</v>
      </c>
      <c r="M2095" s="6">
        <v>255257</v>
      </c>
      <c r="N2095" s="6">
        <v>15590</v>
      </c>
      <c r="O2095" s="6" t="s">
        <v>1984</v>
      </c>
      <c r="P2095" s="6">
        <v>3</v>
      </c>
      <c r="Q2095" s="6" t="s">
        <v>9240</v>
      </c>
      <c r="R2095" s="6" t="s">
        <v>9241</v>
      </c>
      <c r="S2095" s="6">
        <v>374</v>
      </c>
      <c r="T2095" s="6" t="s">
        <v>37</v>
      </c>
      <c r="U2095" s="6" t="s">
        <v>38</v>
      </c>
      <c r="V2095" s="6" t="s">
        <v>585</v>
      </c>
      <c r="W2095" s="7">
        <v>27000000</v>
      </c>
      <c r="X2095" s="6">
        <v>2008</v>
      </c>
      <c r="Y2095" s="6">
        <v>989</v>
      </c>
      <c r="Z2095" s="6">
        <v>7</v>
      </c>
      <c r="AA2095" s="6">
        <v>2.35</v>
      </c>
      <c r="AB2095" s="6">
        <v>0</v>
      </c>
      <c r="AC2095" s="7">
        <f>Table13[[#This Row],[gross]]-Table13[[#This Row],[budget]]</f>
        <v>60341380</v>
      </c>
    </row>
    <row r="2096" spans="1:29" ht="12.75">
      <c r="A2096" s="6" t="s">
        <v>28</v>
      </c>
      <c r="B2096" s="6" t="s">
        <v>13792</v>
      </c>
      <c r="C2096" s="6">
        <v>73</v>
      </c>
      <c r="D2096" s="6">
        <v>108</v>
      </c>
      <c r="E2096" s="6">
        <v>0</v>
      </c>
      <c r="F2096" s="6">
        <v>105</v>
      </c>
      <c r="G2096" s="6" t="s">
        <v>24054</v>
      </c>
      <c r="H2096" s="6">
        <v>462</v>
      </c>
      <c r="I2096" s="7">
        <v>180483</v>
      </c>
      <c r="J2096" s="6" t="s">
        <v>24055</v>
      </c>
      <c r="K2096" s="6" t="s">
        <v>24056</v>
      </c>
      <c r="L2096" s="6" t="s">
        <v>24057</v>
      </c>
      <c r="M2096" s="6">
        <v>16792</v>
      </c>
      <c r="N2096" s="6">
        <v>760</v>
      </c>
      <c r="O2096" s="6" t="s">
        <v>24058</v>
      </c>
      <c r="P2096" s="6">
        <v>2</v>
      </c>
      <c r="Q2096" s="6" t="s">
        <v>24059</v>
      </c>
      <c r="R2096" s="6" t="s">
        <v>24060</v>
      </c>
      <c r="S2096" s="6">
        <v>183</v>
      </c>
      <c r="T2096" s="6" t="s">
        <v>37</v>
      </c>
      <c r="U2096" s="6" t="s">
        <v>38</v>
      </c>
      <c r="V2096" s="6" t="s">
        <v>6723</v>
      </c>
      <c r="W2096" s="7">
        <v>10000</v>
      </c>
      <c r="X2096" s="6">
        <v>1972</v>
      </c>
      <c r="Y2096" s="6">
        <v>143</v>
      </c>
      <c r="Z2096" s="6">
        <v>6.1</v>
      </c>
      <c r="AA2096" s="6">
        <v>1.37</v>
      </c>
      <c r="AB2096" s="6">
        <v>0</v>
      </c>
      <c r="AC2096" s="7">
        <f>Table13[[#This Row],[gross]]-Table13[[#This Row],[budget]]</f>
        <v>170483</v>
      </c>
    </row>
    <row r="2097" spans="1:29" ht="12.75">
      <c r="A2097" s="6" t="s">
        <v>28</v>
      </c>
      <c r="B2097" s="6" t="s">
        <v>23977</v>
      </c>
      <c r="C2097" s="6">
        <v>8</v>
      </c>
      <c r="D2097" s="6">
        <v>65</v>
      </c>
      <c r="E2097" s="6">
        <v>0</v>
      </c>
      <c r="G2097" s="6" t="s">
        <v>23978</v>
      </c>
      <c r="H2097" s="6">
        <v>0</v>
      </c>
      <c r="I2097" s="7">
        <v>8231</v>
      </c>
      <c r="J2097" s="6" t="s">
        <v>5324</v>
      </c>
      <c r="K2097" s="6" t="s">
        <v>23979</v>
      </c>
      <c r="L2097" s="6" t="s">
        <v>23980</v>
      </c>
      <c r="M2097" s="6">
        <v>803</v>
      </c>
      <c r="N2097" s="6">
        <v>0</v>
      </c>
      <c r="P2097" s="6">
        <v>1</v>
      </c>
      <c r="Q2097" s="6" t="s">
        <v>23981</v>
      </c>
      <c r="R2097" s="6" t="s">
        <v>23982</v>
      </c>
      <c r="S2097" s="6">
        <v>16</v>
      </c>
      <c r="T2097" s="6" t="s">
        <v>37</v>
      </c>
      <c r="U2097" s="6" t="s">
        <v>38</v>
      </c>
      <c r="V2097" s="6" t="s">
        <v>4830</v>
      </c>
      <c r="W2097" s="7">
        <v>27000</v>
      </c>
      <c r="X2097" s="6">
        <v>1971</v>
      </c>
      <c r="Y2097" s="6">
        <v>0</v>
      </c>
      <c r="Z2097" s="6">
        <v>6.7</v>
      </c>
      <c r="AA2097" s="6">
        <v>1.37</v>
      </c>
      <c r="AB2097" s="6">
        <v>85</v>
      </c>
      <c r="AC2097" s="7">
        <f>Table13[[#This Row],[gross]]-Table13[[#This Row],[budget]]</f>
        <v>-18769</v>
      </c>
    </row>
    <row r="2098" spans="1:29" ht="12.75">
      <c r="A2098" s="6" t="s">
        <v>28</v>
      </c>
      <c r="B2098" s="6" t="s">
        <v>14739</v>
      </c>
      <c r="C2098" s="6">
        <v>23</v>
      </c>
      <c r="D2098" s="6">
        <v>97</v>
      </c>
      <c r="E2098" s="6">
        <v>4</v>
      </c>
      <c r="I2098" s="7">
        <v>24784</v>
      </c>
      <c r="J2098" s="6" t="s">
        <v>67</v>
      </c>
      <c r="L2098" s="6" t="s">
        <v>21353</v>
      </c>
      <c r="M2098" s="6">
        <v>591</v>
      </c>
      <c r="N2098" s="6">
        <v>0</v>
      </c>
      <c r="P2098" s="6">
        <v>0</v>
      </c>
      <c r="Q2098" s="6" t="s">
        <v>21354</v>
      </c>
      <c r="R2098" s="6" t="s">
        <v>21355</v>
      </c>
      <c r="S2098" s="6">
        <v>10</v>
      </c>
      <c r="T2098" s="6" t="s">
        <v>37</v>
      </c>
      <c r="U2098" s="6" t="s">
        <v>268</v>
      </c>
      <c r="V2098" s="6" t="s">
        <v>4830</v>
      </c>
      <c r="W2098" s="7">
        <v>1200000</v>
      </c>
      <c r="X2098" s="6">
        <v>2011</v>
      </c>
      <c r="Z2098" s="6">
        <v>7.4</v>
      </c>
      <c r="AB2098" s="6">
        <v>5000</v>
      </c>
      <c r="AC2098" s="7">
        <f>Table13[[#This Row],[gross]]-Table13[[#This Row],[budget]]</f>
        <v>-1175216</v>
      </c>
    </row>
    <row r="2099" spans="1:29" ht="12.75">
      <c r="A2099" s="6" t="s">
        <v>28</v>
      </c>
      <c r="B2099" s="6" t="s">
        <v>6028</v>
      </c>
      <c r="C2099" s="6">
        <v>105</v>
      </c>
      <c r="D2099" s="6">
        <v>88</v>
      </c>
      <c r="E2099" s="6">
        <v>3</v>
      </c>
      <c r="F2099" s="6">
        <v>40</v>
      </c>
      <c r="G2099" s="6" t="s">
        <v>6029</v>
      </c>
      <c r="H2099" s="6">
        <v>1000</v>
      </c>
      <c r="I2099" s="7">
        <v>84300000</v>
      </c>
      <c r="J2099" s="6" t="s">
        <v>6030</v>
      </c>
      <c r="K2099" s="6" t="s">
        <v>6031</v>
      </c>
      <c r="L2099" s="6" t="s">
        <v>6032</v>
      </c>
      <c r="M2099" s="6">
        <v>90360</v>
      </c>
      <c r="N2099" s="6">
        <v>1178</v>
      </c>
      <c r="O2099" s="6" t="s">
        <v>6033</v>
      </c>
      <c r="P2099" s="6">
        <v>0</v>
      </c>
      <c r="Q2099" s="6" t="s">
        <v>6034</v>
      </c>
      <c r="R2099" s="6" t="s">
        <v>6035</v>
      </c>
      <c r="S2099" s="6">
        <v>147</v>
      </c>
      <c r="T2099" s="6" t="s">
        <v>37</v>
      </c>
      <c r="U2099" s="6" t="s">
        <v>38</v>
      </c>
      <c r="V2099" s="6" t="s">
        <v>6036</v>
      </c>
      <c r="W2099" s="7">
        <v>2600000</v>
      </c>
      <c r="X2099" s="6">
        <v>1940</v>
      </c>
      <c r="Y2099" s="6">
        <v>48</v>
      </c>
      <c r="Z2099" s="6">
        <v>7.5</v>
      </c>
      <c r="AA2099" s="6">
        <v>1.37</v>
      </c>
      <c r="AB2099" s="6">
        <v>0</v>
      </c>
      <c r="AC2099" s="7">
        <f>Table13[[#This Row],[gross]]-Table13[[#This Row],[budget]]</f>
        <v>81700000</v>
      </c>
    </row>
    <row r="2100" spans="1:29" ht="12.75">
      <c r="A2100" s="6" t="s">
        <v>28</v>
      </c>
      <c r="B2100" s="6" t="s">
        <v>7480</v>
      </c>
      <c r="C2100" s="6">
        <v>365</v>
      </c>
      <c r="D2100" s="6">
        <v>88</v>
      </c>
      <c r="E2100" s="6">
        <v>192</v>
      </c>
      <c r="F2100" s="6">
        <v>847</v>
      </c>
      <c r="G2100" s="6" t="s">
        <v>10165</v>
      </c>
      <c r="H2100" s="6">
        <v>3000</v>
      </c>
      <c r="I2100" s="7">
        <v>25003072</v>
      </c>
      <c r="J2100" s="6" t="s">
        <v>7579</v>
      </c>
      <c r="K2100" s="6" t="s">
        <v>1543</v>
      </c>
      <c r="L2100" s="6" t="s">
        <v>10166</v>
      </c>
      <c r="M2100" s="6">
        <v>72552</v>
      </c>
      <c r="N2100" s="6">
        <v>5737</v>
      </c>
      <c r="O2100" s="6" t="s">
        <v>4494</v>
      </c>
      <c r="P2100" s="6">
        <v>0</v>
      </c>
      <c r="Q2100" s="6" t="s">
        <v>10167</v>
      </c>
      <c r="R2100" s="6" t="s">
        <v>10168</v>
      </c>
      <c r="S2100" s="6">
        <v>374</v>
      </c>
      <c r="T2100" s="6" t="s">
        <v>37</v>
      </c>
      <c r="U2100" s="6" t="s">
        <v>38</v>
      </c>
      <c r="V2100" s="6" t="s">
        <v>585</v>
      </c>
      <c r="W2100" s="7">
        <v>24000000</v>
      </c>
      <c r="X2100" s="6">
        <v>2010</v>
      </c>
      <c r="Y2100" s="6">
        <v>859</v>
      </c>
      <c r="Z2100" s="6">
        <v>5.5</v>
      </c>
      <c r="AA2100" s="6">
        <v>2.35</v>
      </c>
      <c r="AB2100" s="6">
        <v>13000</v>
      </c>
      <c r="AC2100" s="7">
        <f>Table13[[#This Row],[gross]]-Table13[[#This Row],[budget]]</f>
        <v>1003072</v>
      </c>
    </row>
    <row r="2101" spans="1:29" ht="12.75">
      <c r="A2101" s="6" t="s">
        <v>28</v>
      </c>
      <c r="B2101" s="6" t="s">
        <v>40</v>
      </c>
      <c r="C2101" s="6">
        <v>302</v>
      </c>
      <c r="D2101" s="6">
        <v>169</v>
      </c>
      <c r="E2101" s="6">
        <v>563</v>
      </c>
      <c r="F2101" s="6">
        <v>1000</v>
      </c>
      <c r="G2101" s="6" t="s">
        <v>41</v>
      </c>
      <c r="H2101" s="6">
        <v>40000</v>
      </c>
      <c r="I2101" s="7">
        <v>309404152</v>
      </c>
      <c r="J2101" s="6" t="s">
        <v>42</v>
      </c>
      <c r="K2101" s="6" t="s">
        <v>43</v>
      </c>
      <c r="L2101" s="6" t="s">
        <v>44</v>
      </c>
      <c r="M2101" s="6">
        <v>471220</v>
      </c>
      <c r="N2101" s="6">
        <v>48350</v>
      </c>
      <c r="O2101" s="6" t="s">
        <v>45</v>
      </c>
      <c r="P2101" s="6">
        <v>0</v>
      </c>
      <c r="Q2101" s="6" t="s">
        <v>46</v>
      </c>
      <c r="R2101" s="6" t="s">
        <v>47</v>
      </c>
      <c r="S2101" s="6">
        <v>1238</v>
      </c>
      <c r="T2101" s="6" t="s">
        <v>37</v>
      </c>
      <c r="U2101" s="6" t="s">
        <v>38</v>
      </c>
      <c r="V2101" s="6" t="s">
        <v>39</v>
      </c>
      <c r="W2101" s="7">
        <v>300000000</v>
      </c>
      <c r="X2101" s="6">
        <v>2007</v>
      </c>
      <c r="Y2101" s="6">
        <v>5000</v>
      </c>
      <c r="Z2101" s="6">
        <v>7.1</v>
      </c>
      <c r="AA2101" s="6">
        <v>2.35</v>
      </c>
      <c r="AB2101" s="6">
        <v>0</v>
      </c>
      <c r="AC2101" s="7">
        <f>Table13[[#This Row],[gross]]-Table13[[#This Row],[budget]]</f>
        <v>9404152</v>
      </c>
    </row>
    <row r="2102" spans="1:29" ht="12.75">
      <c r="A2102" s="6" t="s">
        <v>28</v>
      </c>
      <c r="B2102" s="6" t="s">
        <v>40</v>
      </c>
      <c r="C2102" s="6">
        <v>313</v>
      </c>
      <c r="D2102" s="6">
        <v>151</v>
      </c>
      <c r="E2102" s="6">
        <v>563</v>
      </c>
      <c r="F2102" s="6">
        <v>1000</v>
      </c>
      <c r="G2102" s="6" t="s">
        <v>41</v>
      </c>
      <c r="H2102" s="6">
        <v>40000</v>
      </c>
      <c r="I2102" s="7">
        <v>423032628</v>
      </c>
      <c r="J2102" s="6" t="s">
        <v>42</v>
      </c>
      <c r="K2102" s="6" t="s">
        <v>43</v>
      </c>
      <c r="L2102" s="6" t="s">
        <v>132</v>
      </c>
      <c r="M2102" s="6">
        <v>522040</v>
      </c>
      <c r="N2102" s="6">
        <v>48486</v>
      </c>
      <c r="O2102" s="6" t="s">
        <v>45</v>
      </c>
      <c r="P2102" s="6">
        <v>2</v>
      </c>
      <c r="Q2102" s="6" t="s">
        <v>133</v>
      </c>
      <c r="R2102" s="6" t="s">
        <v>134</v>
      </c>
      <c r="S2102" s="6">
        <v>1832</v>
      </c>
      <c r="T2102" s="6" t="s">
        <v>37</v>
      </c>
      <c r="U2102" s="6" t="s">
        <v>38</v>
      </c>
      <c r="V2102" s="6" t="s">
        <v>39</v>
      </c>
      <c r="W2102" s="7">
        <v>225000000</v>
      </c>
      <c r="X2102" s="6">
        <v>2006</v>
      </c>
      <c r="Y2102" s="6">
        <v>5000</v>
      </c>
      <c r="Z2102" s="6">
        <v>7.3</v>
      </c>
      <c r="AA2102" s="6">
        <v>2.35</v>
      </c>
      <c r="AB2102" s="6">
        <v>5000</v>
      </c>
      <c r="AC2102" s="7">
        <f>Table13[[#This Row],[gross]]-Table13[[#This Row],[budget]]</f>
        <v>198032628</v>
      </c>
    </row>
    <row r="2103" spans="1:29" ht="12.75">
      <c r="A2103" s="6" t="s">
        <v>28</v>
      </c>
      <c r="B2103" s="6" t="s">
        <v>157</v>
      </c>
      <c r="C2103" s="6">
        <v>448</v>
      </c>
      <c r="D2103" s="6">
        <v>136</v>
      </c>
      <c r="E2103" s="6">
        <v>252</v>
      </c>
      <c r="F2103" s="6">
        <v>1000</v>
      </c>
      <c r="G2103" s="6" t="s">
        <v>158</v>
      </c>
      <c r="H2103" s="6">
        <v>40000</v>
      </c>
      <c r="I2103" s="7">
        <v>241063875</v>
      </c>
      <c r="J2103" s="6" t="s">
        <v>42</v>
      </c>
      <c r="K2103" s="6" t="s">
        <v>43</v>
      </c>
      <c r="L2103" s="6" t="s">
        <v>159</v>
      </c>
      <c r="M2103" s="6">
        <v>370704</v>
      </c>
      <c r="N2103" s="6">
        <v>54083</v>
      </c>
      <c r="O2103" s="6" t="s">
        <v>160</v>
      </c>
      <c r="P2103" s="6">
        <v>4</v>
      </c>
      <c r="Q2103" s="6" t="s">
        <v>161</v>
      </c>
      <c r="R2103" s="6" t="s">
        <v>162</v>
      </c>
      <c r="S2103" s="6">
        <v>484</v>
      </c>
      <c r="T2103" s="6" t="s">
        <v>37</v>
      </c>
      <c r="U2103" s="6" t="s">
        <v>38</v>
      </c>
      <c r="V2103" s="6" t="s">
        <v>39</v>
      </c>
      <c r="W2103" s="7">
        <v>250000000</v>
      </c>
      <c r="X2103" s="6">
        <v>2011</v>
      </c>
      <c r="Y2103" s="6">
        <v>11000</v>
      </c>
      <c r="Z2103" s="6">
        <v>6.7</v>
      </c>
      <c r="AA2103" s="6">
        <v>2.35</v>
      </c>
      <c r="AB2103" s="6">
        <v>58000</v>
      </c>
      <c r="AC2103" s="7">
        <f>Table13[[#This Row],[gross]]-Table13[[#This Row],[budget]]</f>
        <v>-8936125</v>
      </c>
    </row>
    <row r="2104" spans="1:29" ht="12.75">
      <c r="A2104" s="6" t="s">
        <v>28</v>
      </c>
      <c r="B2104" s="6" t="s">
        <v>40</v>
      </c>
      <c r="C2104" s="6">
        <v>271</v>
      </c>
      <c r="D2104" s="6">
        <v>143</v>
      </c>
      <c r="E2104" s="6">
        <v>563</v>
      </c>
      <c r="F2104" s="6">
        <v>1000</v>
      </c>
      <c r="G2104" s="6" t="s">
        <v>41</v>
      </c>
      <c r="H2104" s="6">
        <v>40000</v>
      </c>
      <c r="I2104" s="7">
        <v>305388685</v>
      </c>
      <c r="J2104" s="6" t="s">
        <v>42</v>
      </c>
      <c r="K2104" s="6" t="s">
        <v>43</v>
      </c>
      <c r="L2104" s="6" t="s">
        <v>1263</v>
      </c>
      <c r="M2104" s="6">
        <v>809474</v>
      </c>
      <c r="N2104" s="6">
        <v>48184</v>
      </c>
      <c r="O2104" s="6" t="s">
        <v>45</v>
      </c>
      <c r="P2104" s="6">
        <v>3</v>
      </c>
      <c r="Q2104" s="6" t="s">
        <v>1264</v>
      </c>
      <c r="R2104" s="6" t="s">
        <v>1265</v>
      </c>
      <c r="S2104" s="6">
        <v>2113</v>
      </c>
      <c r="T2104" s="6" t="s">
        <v>37</v>
      </c>
      <c r="U2104" s="6" t="s">
        <v>38</v>
      </c>
      <c r="V2104" s="6" t="s">
        <v>39</v>
      </c>
      <c r="W2104" s="7">
        <v>140000000</v>
      </c>
      <c r="X2104" s="6">
        <v>2003</v>
      </c>
      <c r="Y2104" s="6">
        <v>5000</v>
      </c>
      <c r="Z2104" s="6">
        <v>8.1</v>
      </c>
      <c r="AA2104" s="6">
        <v>2.35</v>
      </c>
      <c r="AB2104" s="6">
        <v>10000</v>
      </c>
      <c r="AC2104" s="7">
        <f>Table13[[#This Row],[gross]]-Table13[[#This Row],[budget]]</f>
        <v>165388685</v>
      </c>
    </row>
    <row r="2105" spans="1:29" ht="12.75">
      <c r="A2105" s="6" t="s">
        <v>28</v>
      </c>
      <c r="B2105" s="6" t="s">
        <v>1394</v>
      </c>
      <c r="C2105" s="6">
        <v>214</v>
      </c>
      <c r="D2105" s="6">
        <v>112</v>
      </c>
      <c r="E2105" s="6">
        <v>123</v>
      </c>
      <c r="F2105" s="6">
        <v>787</v>
      </c>
      <c r="G2105" s="6" t="s">
        <v>3373</v>
      </c>
      <c r="H2105" s="6">
        <v>14000</v>
      </c>
      <c r="I2105" s="7">
        <v>39235088</v>
      </c>
      <c r="J2105" s="6" t="s">
        <v>10222</v>
      </c>
      <c r="K2105" s="6" t="s">
        <v>337</v>
      </c>
      <c r="L2105" s="6" t="s">
        <v>10223</v>
      </c>
      <c r="M2105" s="6">
        <v>193962</v>
      </c>
      <c r="N2105" s="6">
        <v>16196</v>
      </c>
      <c r="O2105" s="6" t="s">
        <v>2049</v>
      </c>
      <c r="P2105" s="6">
        <v>0</v>
      </c>
      <c r="Q2105" s="6" t="s">
        <v>10224</v>
      </c>
      <c r="R2105" s="6" t="s">
        <v>10225</v>
      </c>
      <c r="S2105" s="6">
        <v>805</v>
      </c>
      <c r="T2105" s="6" t="s">
        <v>37</v>
      </c>
      <c r="U2105" s="6" t="s">
        <v>38</v>
      </c>
      <c r="V2105" s="6" t="s">
        <v>585</v>
      </c>
      <c r="W2105" s="7">
        <v>23000000</v>
      </c>
      <c r="X2105" s="6">
        <v>2000</v>
      </c>
      <c r="Y2105" s="6">
        <v>991</v>
      </c>
      <c r="Z2105" s="6">
        <v>7.1</v>
      </c>
      <c r="AA2105" s="6">
        <v>2.35</v>
      </c>
      <c r="AB2105" s="6">
        <v>5000</v>
      </c>
      <c r="AC2105" s="7">
        <f>Table13[[#This Row],[gross]]-Table13[[#This Row],[budget]]</f>
        <v>16235088</v>
      </c>
    </row>
    <row r="2106" spans="1:29" ht="12.75">
      <c r="A2106" s="6" t="s">
        <v>28</v>
      </c>
      <c r="B2106" s="6" t="s">
        <v>8764</v>
      </c>
      <c r="C2106" s="6">
        <v>221</v>
      </c>
      <c r="D2106" s="6">
        <v>115</v>
      </c>
      <c r="E2106" s="6">
        <v>0</v>
      </c>
      <c r="F2106" s="6">
        <v>751</v>
      </c>
      <c r="G2106" s="6" t="s">
        <v>8765</v>
      </c>
      <c r="H2106" s="6">
        <v>10000</v>
      </c>
      <c r="I2106" s="7">
        <v>183436380</v>
      </c>
      <c r="J2106" s="6" t="s">
        <v>6419</v>
      </c>
      <c r="K2106" s="6" t="s">
        <v>2456</v>
      </c>
      <c r="L2106" s="6" t="s">
        <v>8766</v>
      </c>
      <c r="M2106" s="6">
        <v>97697</v>
      </c>
      <c r="N2106" s="6">
        <v>13159</v>
      </c>
      <c r="O2106" s="6" t="s">
        <v>8767</v>
      </c>
      <c r="P2106" s="6">
        <v>8</v>
      </c>
      <c r="Q2106" s="6" t="s">
        <v>8768</v>
      </c>
      <c r="R2106" s="6" t="s">
        <v>8769</v>
      </c>
      <c r="S2106" s="6">
        <v>185</v>
      </c>
      <c r="T2106" s="6" t="s">
        <v>37</v>
      </c>
      <c r="U2106" s="6" t="s">
        <v>38</v>
      </c>
      <c r="V2106" s="6" t="s">
        <v>39</v>
      </c>
      <c r="W2106" s="7">
        <v>29000000</v>
      </c>
      <c r="X2106" s="6">
        <v>2015</v>
      </c>
      <c r="Y2106" s="6">
        <v>1000</v>
      </c>
      <c r="Z2106" s="6">
        <v>6.5</v>
      </c>
      <c r="AA2106" s="6">
        <v>1.85</v>
      </c>
      <c r="AB2106" s="6">
        <v>40000</v>
      </c>
      <c r="AC2106" s="7">
        <f>Table13[[#This Row],[gross]]-Table13[[#This Row],[budget]]</f>
        <v>154436380</v>
      </c>
    </row>
    <row r="2107" spans="1:29" ht="12.75">
      <c r="A2107" s="6" t="s">
        <v>28</v>
      </c>
      <c r="B2107" s="6" t="s">
        <v>12225</v>
      </c>
      <c r="C2107" s="6">
        <v>223</v>
      </c>
      <c r="D2107" s="6">
        <v>112</v>
      </c>
      <c r="E2107" s="6">
        <v>36</v>
      </c>
      <c r="F2107" s="6">
        <v>746</v>
      </c>
      <c r="G2107" s="6" t="s">
        <v>8767</v>
      </c>
      <c r="H2107" s="6">
        <v>10000</v>
      </c>
      <c r="I2107" s="7">
        <v>64998368</v>
      </c>
      <c r="J2107" s="6" t="s">
        <v>6545</v>
      </c>
      <c r="K2107" s="6" t="s">
        <v>2456</v>
      </c>
      <c r="L2107" s="6" t="s">
        <v>12226</v>
      </c>
      <c r="M2107" s="6">
        <v>213898</v>
      </c>
      <c r="N2107" s="6">
        <v>12676</v>
      </c>
      <c r="O2107" s="6" t="s">
        <v>12227</v>
      </c>
      <c r="P2107" s="6">
        <v>4</v>
      </c>
      <c r="Q2107" s="6" t="s">
        <v>12228</v>
      </c>
      <c r="R2107" s="6" t="s">
        <v>12229</v>
      </c>
      <c r="S2107" s="6">
        <v>250</v>
      </c>
      <c r="T2107" s="6" t="s">
        <v>37</v>
      </c>
      <c r="U2107" s="6" t="s">
        <v>38</v>
      </c>
      <c r="V2107" s="6" t="s">
        <v>39</v>
      </c>
      <c r="W2107" s="7">
        <v>17000000</v>
      </c>
      <c r="X2107" s="6">
        <v>2012</v>
      </c>
      <c r="Y2107" s="6">
        <v>751</v>
      </c>
      <c r="Z2107" s="6">
        <v>7.2</v>
      </c>
      <c r="AA2107" s="6">
        <v>1.85</v>
      </c>
      <c r="AB2107" s="6">
        <v>36000</v>
      </c>
      <c r="AC2107" s="7">
        <f>Table13[[#This Row],[gross]]-Table13[[#This Row],[budget]]</f>
        <v>47998368</v>
      </c>
    </row>
    <row r="2108" spans="1:29" ht="12.75">
      <c r="A2108" s="6" t="s">
        <v>28</v>
      </c>
      <c r="B2108" s="6" t="s">
        <v>1252</v>
      </c>
      <c r="C2108" s="6">
        <v>253</v>
      </c>
      <c r="D2108" s="6">
        <v>106</v>
      </c>
      <c r="E2108" s="6">
        <v>0</v>
      </c>
      <c r="F2108" s="6">
        <v>1000</v>
      </c>
      <c r="G2108" s="6" t="s">
        <v>2180</v>
      </c>
      <c r="H2108" s="6">
        <v>22000</v>
      </c>
      <c r="I2108" s="7">
        <v>78747585</v>
      </c>
      <c r="J2108" s="6" t="s">
        <v>2185</v>
      </c>
      <c r="K2108" s="6" t="s">
        <v>149</v>
      </c>
      <c r="L2108" s="6" t="s">
        <v>2186</v>
      </c>
      <c r="M2108" s="6">
        <v>89770</v>
      </c>
      <c r="N2108" s="6">
        <v>35367</v>
      </c>
      <c r="O2108" s="6" t="s">
        <v>830</v>
      </c>
      <c r="P2108" s="6">
        <v>0</v>
      </c>
      <c r="Q2108" s="6" t="s">
        <v>2187</v>
      </c>
      <c r="R2108" s="6" t="s">
        <v>2188</v>
      </c>
      <c r="S2108" s="6">
        <v>342</v>
      </c>
      <c r="T2108" s="6" t="s">
        <v>37</v>
      </c>
      <c r="U2108" s="6" t="s">
        <v>38</v>
      </c>
      <c r="V2108" s="6" t="s">
        <v>39</v>
      </c>
      <c r="W2108" s="7">
        <v>88000000</v>
      </c>
      <c r="X2108" s="6">
        <v>2015</v>
      </c>
      <c r="Y2108" s="6">
        <v>11000</v>
      </c>
      <c r="Z2108" s="6">
        <v>5.6</v>
      </c>
      <c r="AA2108" s="6">
        <v>2.35</v>
      </c>
      <c r="AB2108" s="6">
        <v>39000</v>
      </c>
      <c r="AC2108" s="7">
        <f>Table13[[#This Row],[gross]]-Table13[[#This Row],[budget]]</f>
        <v>-9252415</v>
      </c>
    </row>
    <row r="2109" spans="1:29" ht="12.75">
      <c r="A2109" s="6" t="s">
        <v>28</v>
      </c>
      <c r="B2109" s="6" t="s">
        <v>4252</v>
      </c>
      <c r="C2109" s="6">
        <v>156</v>
      </c>
      <c r="D2109" s="6">
        <v>91</v>
      </c>
      <c r="E2109" s="6">
        <v>2</v>
      </c>
      <c r="F2109" s="6">
        <v>480</v>
      </c>
      <c r="G2109" s="6" t="s">
        <v>440</v>
      </c>
      <c r="H2109" s="6">
        <v>12000</v>
      </c>
      <c r="I2109" s="7">
        <v>42194060</v>
      </c>
      <c r="J2109" s="6" t="s">
        <v>621</v>
      </c>
      <c r="K2109" s="6" t="s">
        <v>1072</v>
      </c>
      <c r="L2109" s="6" t="s">
        <v>4253</v>
      </c>
      <c r="M2109" s="6">
        <v>41259</v>
      </c>
      <c r="N2109" s="6">
        <v>22668</v>
      </c>
      <c r="O2109" s="6" t="s">
        <v>1550</v>
      </c>
      <c r="P2109" s="6">
        <v>1</v>
      </c>
      <c r="Q2109" s="6" t="s">
        <v>4254</v>
      </c>
      <c r="R2109" s="6" t="s">
        <v>4255</v>
      </c>
      <c r="S2109" s="6">
        <v>72</v>
      </c>
      <c r="T2109" s="6" t="s">
        <v>37</v>
      </c>
      <c r="U2109" s="6" t="s">
        <v>3571</v>
      </c>
      <c r="V2109" s="6" t="s">
        <v>95</v>
      </c>
      <c r="W2109" s="7">
        <v>70000000</v>
      </c>
      <c r="X2109" s="6">
        <v>2009</v>
      </c>
      <c r="Y2109" s="6">
        <v>10000</v>
      </c>
      <c r="Z2109" s="6">
        <v>6.1</v>
      </c>
      <c r="AA2109" s="6">
        <v>2.35</v>
      </c>
      <c r="AB2109" s="6">
        <v>0</v>
      </c>
      <c r="AC2109" s="7">
        <f>Table13[[#This Row],[gross]]-Table13[[#This Row],[budget]]</f>
        <v>-27805940</v>
      </c>
    </row>
    <row r="2110" spans="1:29" ht="12.75">
      <c r="A2110" s="6" t="s">
        <v>28</v>
      </c>
      <c r="B2110" s="6" t="s">
        <v>255</v>
      </c>
      <c r="C2110" s="6">
        <v>230</v>
      </c>
      <c r="D2110" s="6">
        <v>119</v>
      </c>
      <c r="E2110" s="6">
        <v>13000</v>
      </c>
      <c r="F2110" s="6">
        <v>567</v>
      </c>
      <c r="G2110" s="6" t="s">
        <v>1711</v>
      </c>
      <c r="H2110" s="6">
        <v>1000</v>
      </c>
      <c r="I2110" s="7">
        <v>180011740</v>
      </c>
      <c r="J2110" s="6" t="s">
        <v>227</v>
      </c>
      <c r="K2110" s="6" t="s">
        <v>587</v>
      </c>
      <c r="L2110" s="6" t="s">
        <v>1712</v>
      </c>
      <c r="M2110" s="6">
        <v>177725</v>
      </c>
      <c r="N2110" s="6">
        <v>2776</v>
      </c>
      <c r="O2110" s="6" t="s">
        <v>1713</v>
      </c>
      <c r="P2110" s="6">
        <v>0</v>
      </c>
      <c r="Q2110" s="6" t="s">
        <v>1714</v>
      </c>
      <c r="R2110" s="6" t="s">
        <v>1715</v>
      </c>
      <c r="S2110" s="6">
        <v>1368</v>
      </c>
      <c r="T2110" s="6" t="s">
        <v>37</v>
      </c>
      <c r="U2110" s="6" t="s">
        <v>38</v>
      </c>
      <c r="V2110" s="6" t="s">
        <v>39</v>
      </c>
      <c r="W2110" s="7">
        <v>100000000</v>
      </c>
      <c r="X2110" s="6">
        <v>2001</v>
      </c>
      <c r="Y2110" s="6">
        <v>658</v>
      </c>
      <c r="Z2110" s="6">
        <v>5.7</v>
      </c>
      <c r="AA2110" s="6">
        <v>2.35</v>
      </c>
      <c r="AB2110" s="6">
        <v>0</v>
      </c>
      <c r="AC2110" s="7">
        <f>Table13[[#This Row],[gross]]-Table13[[#This Row],[budget]]</f>
        <v>80011740</v>
      </c>
    </row>
    <row r="2111" spans="1:29" ht="12.75">
      <c r="A2111" s="6" t="s">
        <v>28</v>
      </c>
      <c r="B2111" s="6" t="s">
        <v>760</v>
      </c>
      <c r="C2111" s="6">
        <v>120</v>
      </c>
      <c r="D2111" s="6">
        <v>120</v>
      </c>
      <c r="E2111" s="6">
        <v>0</v>
      </c>
      <c r="F2111" s="6">
        <v>576</v>
      </c>
      <c r="G2111" s="6" t="s">
        <v>4832</v>
      </c>
      <c r="H2111" s="6">
        <v>40000</v>
      </c>
      <c r="I2111" s="7">
        <v>137963328</v>
      </c>
      <c r="J2111" s="6" t="s">
        <v>3396</v>
      </c>
      <c r="K2111" s="6" t="s">
        <v>43</v>
      </c>
      <c r="L2111" s="6" t="s">
        <v>16976</v>
      </c>
      <c r="M2111" s="6">
        <v>291603</v>
      </c>
      <c r="N2111" s="6">
        <v>42028</v>
      </c>
      <c r="O2111" s="6" t="s">
        <v>3056</v>
      </c>
      <c r="P2111" s="6">
        <v>0</v>
      </c>
      <c r="Q2111" s="6" t="s">
        <v>16977</v>
      </c>
      <c r="R2111" s="6" t="s">
        <v>16978</v>
      </c>
      <c r="S2111" s="6">
        <v>505</v>
      </c>
      <c r="T2111" s="6" t="s">
        <v>37</v>
      </c>
      <c r="U2111" s="6" t="s">
        <v>56</v>
      </c>
      <c r="V2111" s="6" t="s">
        <v>585</v>
      </c>
      <c r="W2111" s="7">
        <v>6000000</v>
      </c>
      <c r="X2111" s="6">
        <v>1986</v>
      </c>
      <c r="Y2111" s="6">
        <v>854</v>
      </c>
      <c r="Z2111" s="6">
        <v>8.1</v>
      </c>
      <c r="AA2111" s="6">
        <v>1.85</v>
      </c>
      <c r="AB2111" s="6">
        <v>9000</v>
      </c>
      <c r="AC2111" s="7">
        <f>Table13[[#This Row],[gross]]-Table13[[#This Row],[budget]]</f>
        <v>131963328</v>
      </c>
    </row>
    <row r="2112" spans="1:29" ht="12.75">
      <c r="A2112" s="6" t="s">
        <v>28</v>
      </c>
      <c r="B2112" s="6" t="s">
        <v>3159</v>
      </c>
      <c r="C2112" s="6">
        <v>73</v>
      </c>
      <c r="D2112" s="6">
        <v>124</v>
      </c>
      <c r="E2112" s="6">
        <v>41</v>
      </c>
      <c r="F2112" s="6">
        <v>197</v>
      </c>
      <c r="G2112" s="6" t="s">
        <v>3852</v>
      </c>
      <c r="H2112" s="6">
        <v>512</v>
      </c>
      <c r="I2112" s="7">
        <v>8427204</v>
      </c>
      <c r="J2112" s="6" t="s">
        <v>6283</v>
      </c>
      <c r="K2112" s="6" t="s">
        <v>4463</v>
      </c>
      <c r="L2112" s="6" t="s">
        <v>10157</v>
      </c>
      <c r="M2112" s="6">
        <v>10100</v>
      </c>
      <c r="N2112" s="6">
        <v>1523</v>
      </c>
      <c r="O2112" s="6" t="s">
        <v>10158</v>
      </c>
      <c r="P2112" s="6">
        <v>0</v>
      </c>
      <c r="Q2112" s="6" t="s">
        <v>10159</v>
      </c>
      <c r="R2112" s="6" t="s">
        <v>10160</v>
      </c>
      <c r="S2112" s="6">
        <v>59</v>
      </c>
      <c r="T2112" s="6" t="s">
        <v>37</v>
      </c>
      <c r="U2112" s="6" t="s">
        <v>38</v>
      </c>
      <c r="V2112" s="6" t="s">
        <v>585</v>
      </c>
      <c r="W2112" s="7">
        <v>24000000</v>
      </c>
      <c r="X2112" s="6">
        <v>1999</v>
      </c>
      <c r="Y2112" s="6">
        <v>481</v>
      </c>
      <c r="Z2112" s="6">
        <v>5.4</v>
      </c>
      <c r="AA2112" s="6">
        <v>2.35</v>
      </c>
      <c r="AB2112" s="6">
        <v>153</v>
      </c>
      <c r="AC2112" s="7">
        <f>Table13[[#This Row],[gross]]-Table13[[#This Row],[budget]]</f>
        <v>-15572796</v>
      </c>
    </row>
    <row r="2113" spans="1:29" ht="12.75">
      <c r="A2113" s="6" t="s">
        <v>28</v>
      </c>
      <c r="B2113" s="6" t="s">
        <v>4628</v>
      </c>
      <c r="C2113" s="6">
        <v>135</v>
      </c>
      <c r="D2113" s="6">
        <v>105</v>
      </c>
      <c r="E2113" s="6">
        <v>125</v>
      </c>
      <c r="F2113" s="6">
        <v>2000</v>
      </c>
      <c r="G2113" s="6" t="s">
        <v>536</v>
      </c>
      <c r="H2113" s="6">
        <v>18000</v>
      </c>
      <c r="I2113" s="7">
        <v>13101142</v>
      </c>
      <c r="J2113" s="6" t="s">
        <v>3898</v>
      </c>
      <c r="K2113" s="6" t="s">
        <v>641</v>
      </c>
      <c r="L2113" s="6" t="s">
        <v>7802</v>
      </c>
      <c r="M2113" s="6">
        <v>23916</v>
      </c>
      <c r="N2113" s="6">
        <v>23122</v>
      </c>
      <c r="O2113" s="6" t="s">
        <v>234</v>
      </c>
      <c r="P2113" s="6">
        <v>5</v>
      </c>
      <c r="Q2113" s="6" t="s">
        <v>7803</v>
      </c>
      <c r="R2113" s="6" t="s">
        <v>7804</v>
      </c>
      <c r="S2113" s="6">
        <v>50</v>
      </c>
      <c r="T2113" s="6" t="s">
        <v>37</v>
      </c>
      <c r="U2113" s="6" t="s">
        <v>38</v>
      </c>
      <c r="V2113" s="6" t="s">
        <v>39</v>
      </c>
      <c r="W2113" s="7">
        <v>35000000</v>
      </c>
      <c r="X2113" s="6">
        <v>2012</v>
      </c>
      <c r="Y2113" s="6">
        <v>2000</v>
      </c>
      <c r="Z2113" s="6">
        <v>5.7</v>
      </c>
      <c r="AA2113" s="6">
        <v>2.35</v>
      </c>
      <c r="AB2113" s="6">
        <v>0</v>
      </c>
      <c r="AC2113" s="7">
        <f>Table13[[#This Row],[gross]]-Table13[[#This Row],[budget]]</f>
        <v>-21898858</v>
      </c>
    </row>
    <row r="2114" spans="1:29" ht="12.75">
      <c r="A2114" s="6" t="s">
        <v>28</v>
      </c>
      <c r="B2114" s="6" t="s">
        <v>4574</v>
      </c>
      <c r="C2114" s="6">
        <v>92</v>
      </c>
      <c r="D2114" s="6">
        <v>84</v>
      </c>
      <c r="E2114" s="6">
        <v>12</v>
      </c>
      <c r="F2114" s="6">
        <v>752</v>
      </c>
      <c r="G2114" s="6" t="s">
        <v>1986</v>
      </c>
      <c r="H2114" s="6">
        <v>23000</v>
      </c>
      <c r="I2114" s="7">
        <v>141600000</v>
      </c>
      <c r="J2114" s="6" t="s">
        <v>4575</v>
      </c>
      <c r="K2114" s="6" t="s">
        <v>58</v>
      </c>
      <c r="L2114" s="6" t="s">
        <v>4576</v>
      </c>
      <c r="M2114" s="6">
        <v>119675</v>
      </c>
      <c r="N2114" s="6">
        <v>26754</v>
      </c>
      <c r="O2114" s="6" t="s">
        <v>4577</v>
      </c>
      <c r="P2114" s="6">
        <v>1</v>
      </c>
      <c r="Q2114" s="6" t="s">
        <v>4578</v>
      </c>
      <c r="R2114" s="6" t="s">
        <v>4579</v>
      </c>
      <c r="S2114" s="6">
        <v>216</v>
      </c>
      <c r="T2114" s="6" t="s">
        <v>37</v>
      </c>
      <c r="U2114" s="6" t="s">
        <v>38</v>
      </c>
      <c r="V2114" s="6" t="s">
        <v>277</v>
      </c>
      <c r="W2114" s="7">
        <v>55000000</v>
      </c>
      <c r="X2114" s="6">
        <v>1995</v>
      </c>
      <c r="Y2114" s="6">
        <v>2000</v>
      </c>
      <c r="Z2114" s="6">
        <v>6.6</v>
      </c>
      <c r="AA2114" s="6">
        <v>1.78</v>
      </c>
      <c r="AB2114" s="6">
        <v>0</v>
      </c>
      <c r="AC2114" s="7">
        <f>Table13[[#This Row],[gross]]-Table13[[#This Row],[budget]]</f>
        <v>86600000</v>
      </c>
    </row>
    <row r="2115" spans="1:29" ht="12.75">
      <c r="A2115" s="6" t="s">
        <v>28</v>
      </c>
      <c r="B2115" s="6" t="s">
        <v>2943</v>
      </c>
      <c r="C2115" s="6">
        <v>12</v>
      </c>
      <c r="D2115" s="6">
        <v>109</v>
      </c>
      <c r="E2115" s="6">
        <v>309</v>
      </c>
      <c r="F2115" s="6">
        <v>279</v>
      </c>
      <c r="G2115" s="6" t="s">
        <v>13082</v>
      </c>
      <c r="H2115" s="6">
        <v>592</v>
      </c>
      <c r="I2115" s="7">
        <v>27515786</v>
      </c>
      <c r="J2115" s="6" t="s">
        <v>214</v>
      </c>
      <c r="K2115" s="6" t="s">
        <v>2468</v>
      </c>
      <c r="L2115" s="6" t="s">
        <v>13427</v>
      </c>
      <c r="M2115" s="6">
        <v>8904</v>
      </c>
      <c r="N2115" s="6">
        <v>1620</v>
      </c>
      <c r="O2115" s="6" t="s">
        <v>13428</v>
      </c>
      <c r="P2115" s="6">
        <v>0</v>
      </c>
      <c r="Q2115" s="6" t="s">
        <v>13429</v>
      </c>
      <c r="R2115" s="6" t="s">
        <v>13430</v>
      </c>
      <c r="S2115" s="6">
        <v>31</v>
      </c>
      <c r="T2115" s="6" t="s">
        <v>37</v>
      </c>
      <c r="U2115" s="6" t="s">
        <v>38</v>
      </c>
      <c r="V2115" s="6" t="s">
        <v>585</v>
      </c>
      <c r="W2115" s="7">
        <v>14000000</v>
      </c>
      <c r="X2115" s="6">
        <v>1993</v>
      </c>
      <c r="Y2115" s="6">
        <v>556</v>
      </c>
      <c r="Z2115" s="6">
        <v>5.9</v>
      </c>
      <c r="AA2115" s="6">
        <v>1.85</v>
      </c>
      <c r="AB2115" s="6">
        <v>0</v>
      </c>
      <c r="AC2115" s="7">
        <f>Table13[[#This Row],[gross]]-Table13[[#This Row],[budget]]</f>
        <v>13515786</v>
      </c>
    </row>
    <row r="2116" spans="1:29" ht="12.75">
      <c r="A2116" s="6" t="s">
        <v>28</v>
      </c>
      <c r="B2116" s="6" t="s">
        <v>1884</v>
      </c>
      <c r="C2116" s="6">
        <v>163</v>
      </c>
      <c r="D2116" s="6">
        <v>114</v>
      </c>
      <c r="E2116" s="6">
        <v>19</v>
      </c>
      <c r="F2116" s="6">
        <v>848</v>
      </c>
      <c r="G2116" s="6" t="s">
        <v>877</v>
      </c>
      <c r="H2116" s="6">
        <v>1000</v>
      </c>
      <c r="I2116" s="7">
        <v>28772222</v>
      </c>
      <c r="J2116" s="6" t="s">
        <v>1885</v>
      </c>
      <c r="K2116" s="6" t="s">
        <v>390</v>
      </c>
      <c r="L2116" s="6" t="s">
        <v>1886</v>
      </c>
      <c r="M2116" s="6">
        <v>33953</v>
      </c>
      <c r="N2116" s="6">
        <v>3962</v>
      </c>
      <c r="O2116" s="6" t="s">
        <v>470</v>
      </c>
      <c r="P2116" s="6">
        <v>1</v>
      </c>
      <c r="Q2116" s="6" t="s">
        <v>1887</v>
      </c>
      <c r="R2116" s="6" t="s">
        <v>1888</v>
      </c>
      <c r="S2116" s="6">
        <v>163</v>
      </c>
      <c r="T2116" s="6" t="s">
        <v>37</v>
      </c>
      <c r="U2116" s="6" t="s">
        <v>38</v>
      </c>
      <c r="V2116" s="6" t="s">
        <v>39</v>
      </c>
      <c r="W2116" s="7">
        <v>105000000</v>
      </c>
      <c r="X2116" s="6">
        <v>2015</v>
      </c>
      <c r="Y2116" s="6">
        <v>897</v>
      </c>
      <c r="Z2116" s="6">
        <v>5.3</v>
      </c>
      <c r="AA2116" s="6">
        <v>2.35</v>
      </c>
      <c r="AB2116" s="6">
        <v>37000</v>
      </c>
      <c r="AC2116" s="7">
        <f>Table13[[#This Row],[gross]]-Table13[[#This Row],[budget]]</f>
        <v>-76227778</v>
      </c>
    </row>
    <row r="2117" spans="1:29" ht="12.75">
      <c r="A2117" s="6" t="s">
        <v>28</v>
      </c>
      <c r="B2117" s="6" t="s">
        <v>7498</v>
      </c>
      <c r="C2117" s="6">
        <v>45</v>
      </c>
      <c r="D2117" s="6">
        <v>96</v>
      </c>
      <c r="E2117" s="6">
        <v>37</v>
      </c>
      <c r="F2117" s="6">
        <v>542</v>
      </c>
      <c r="G2117" s="6" t="s">
        <v>18211</v>
      </c>
      <c r="H2117" s="6">
        <v>801</v>
      </c>
      <c r="I2117" s="7">
        <v>81200000</v>
      </c>
      <c r="J2117" s="6" t="s">
        <v>1671</v>
      </c>
      <c r="K2117" s="6" t="s">
        <v>11091</v>
      </c>
      <c r="L2117" s="6" t="s">
        <v>18212</v>
      </c>
      <c r="M2117" s="6">
        <v>87739</v>
      </c>
      <c r="N2117" s="6">
        <v>3113</v>
      </c>
      <c r="O2117" s="6" t="s">
        <v>10329</v>
      </c>
      <c r="P2117" s="6">
        <v>0</v>
      </c>
      <c r="Q2117" s="6" t="s">
        <v>18213</v>
      </c>
      <c r="R2117" s="6" t="s">
        <v>18214</v>
      </c>
      <c r="S2117" s="6">
        <v>133</v>
      </c>
      <c r="T2117" s="6" t="s">
        <v>37</v>
      </c>
      <c r="U2117" s="6" t="s">
        <v>38</v>
      </c>
      <c r="V2117" s="6" t="s">
        <v>585</v>
      </c>
      <c r="W2117" s="7">
        <v>4500000</v>
      </c>
      <c r="X2117" s="6">
        <v>1984</v>
      </c>
      <c r="Y2117" s="6">
        <v>760</v>
      </c>
      <c r="Z2117" s="6">
        <v>6.7</v>
      </c>
      <c r="AA2117" s="6">
        <v>1.85</v>
      </c>
      <c r="AB2117" s="6">
        <v>0</v>
      </c>
      <c r="AC2117" s="7">
        <f>Table13[[#This Row],[gross]]-Table13[[#This Row],[budget]]</f>
        <v>76700000</v>
      </c>
    </row>
    <row r="2118" spans="1:29" ht="12.75">
      <c r="A2118" s="6" t="s">
        <v>28</v>
      </c>
      <c r="B2118" s="6" t="s">
        <v>15363</v>
      </c>
      <c r="C2118" s="6">
        <v>17</v>
      </c>
      <c r="D2118" s="6">
        <v>83</v>
      </c>
      <c r="E2118" s="6">
        <v>3</v>
      </c>
      <c r="F2118" s="6">
        <v>421</v>
      </c>
      <c r="G2118" s="6" t="s">
        <v>10329</v>
      </c>
      <c r="H2118" s="6">
        <v>16000</v>
      </c>
      <c r="I2118" s="7">
        <v>126247</v>
      </c>
      <c r="J2118" s="6" t="s">
        <v>1009</v>
      </c>
      <c r="K2118" s="6" t="s">
        <v>201</v>
      </c>
      <c r="L2118" s="6" t="s">
        <v>15364</v>
      </c>
      <c r="M2118" s="6">
        <v>24958</v>
      </c>
      <c r="N2118" s="6">
        <v>17469</v>
      </c>
      <c r="O2118" s="6" t="s">
        <v>1586</v>
      </c>
      <c r="P2118" s="6">
        <v>0</v>
      </c>
      <c r="Q2118" s="6" t="s">
        <v>15365</v>
      </c>
      <c r="R2118" s="6" t="s">
        <v>15366</v>
      </c>
      <c r="S2118" s="6">
        <v>103</v>
      </c>
      <c r="T2118" s="6" t="s">
        <v>37</v>
      </c>
      <c r="U2118" s="6" t="s">
        <v>38</v>
      </c>
      <c r="V2118" s="6" t="s">
        <v>95</v>
      </c>
      <c r="W2118" s="7">
        <v>6200000</v>
      </c>
      <c r="X2118" s="6">
        <v>1994</v>
      </c>
      <c r="Y2118" s="6">
        <v>542</v>
      </c>
      <c r="Z2118" s="6">
        <v>3.3</v>
      </c>
      <c r="AA2118" s="6">
        <v>1.85</v>
      </c>
      <c r="AB2118" s="6">
        <v>321</v>
      </c>
      <c r="AC2118" s="7">
        <f>Table13[[#This Row],[gross]]-Table13[[#This Row],[budget]]</f>
        <v>-6073753</v>
      </c>
    </row>
    <row r="2119" spans="1:29" ht="12.75">
      <c r="A2119" s="6" t="s">
        <v>28</v>
      </c>
      <c r="B2119" s="6" t="s">
        <v>11018</v>
      </c>
      <c r="C2119" s="6">
        <v>115</v>
      </c>
      <c r="D2119" s="6">
        <v>122</v>
      </c>
      <c r="E2119" s="6">
        <v>0</v>
      </c>
      <c r="F2119" s="6">
        <v>221</v>
      </c>
      <c r="G2119" s="6" t="s">
        <v>14575</v>
      </c>
      <c r="H2119" s="6">
        <v>697</v>
      </c>
      <c r="I2119" s="7">
        <v>8596914</v>
      </c>
      <c r="J2119" s="6" t="s">
        <v>1544</v>
      </c>
      <c r="K2119" s="6" t="s">
        <v>3198</v>
      </c>
      <c r="L2119" s="6" t="s">
        <v>17105</v>
      </c>
      <c r="M2119" s="6">
        <v>23023</v>
      </c>
      <c r="N2119" s="6">
        <v>1517</v>
      </c>
      <c r="O2119" s="6" t="s">
        <v>17106</v>
      </c>
      <c r="P2119" s="6">
        <v>0</v>
      </c>
      <c r="Q2119" s="6" t="s">
        <v>17107</v>
      </c>
      <c r="R2119" s="6" t="s">
        <v>17108</v>
      </c>
      <c r="S2119" s="6">
        <v>148</v>
      </c>
      <c r="T2119" s="6" t="s">
        <v>37</v>
      </c>
      <c r="U2119" s="6" t="s">
        <v>38</v>
      </c>
      <c r="V2119" s="6" t="s">
        <v>585</v>
      </c>
      <c r="W2119" s="7">
        <v>6000000</v>
      </c>
      <c r="X2119" s="6">
        <v>2000</v>
      </c>
      <c r="Y2119" s="6">
        <v>394</v>
      </c>
      <c r="Z2119" s="6">
        <v>7</v>
      </c>
      <c r="AA2119" s="6">
        <v>1.85</v>
      </c>
      <c r="AB2119" s="6">
        <v>0</v>
      </c>
      <c r="AC2119" s="7">
        <f>Table13[[#This Row],[gross]]-Table13[[#This Row],[budget]]</f>
        <v>2596914</v>
      </c>
    </row>
    <row r="2120" spans="1:29" ht="12.75">
      <c r="A2120" s="6" t="s">
        <v>28</v>
      </c>
      <c r="B2120" s="6" t="s">
        <v>15529</v>
      </c>
      <c r="C2120" s="6">
        <v>66</v>
      </c>
      <c r="D2120" s="6">
        <v>98</v>
      </c>
      <c r="E2120" s="6">
        <v>17</v>
      </c>
      <c r="F2120" s="6">
        <v>770</v>
      </c>
      <c r="G2120" s="6" t="s">
        <v>7407</v>
      </c>
      <c r="H2120" s="6">
        <v>1000</v>
      </c>
      <c r="I2120" s="7">
        <v>14114488</v>
      </c>
      <c r="J2120" s="6" t="s">
        <v>5544</v>
      </c>
      <c r="K2120" s="6" t="s">
        <v>2201</v>
      </c>
      <c r="L2120" s="6" t="s">
        <v>15530</v>
      </c>
      <c r="M2120" s="6">
        <v>13190</v>
      </c>
      <c r="N2120" s="6">
        <v>3827</v>
      </c>
      <c r="O2120" s="6" t="s">
        <v>7405</v>
      </c>
      <c r="P2120" s="6">
        <v>0</v>
      </c>
      <c r="Q2120" s="6" t="s">
        <v>15531</v>
      </c>
      <c r="R2120" s="6" t="s">
        <v>15532</v>
      </c>
      <c r="S2120" s="6">
        <v>114</v>
      </c>
      <c r="T2120" s="6" t="s">
        <v>37</v>
      </c>
      <c r="U2120" s="6" t="s">
        <v>38</v>
      </c>
      <c r="V2120" s="6" t="s">
        <v>39</v>
      </c>
      <c r="W2120" s="7">
        <v>10500000</v>
      </c>
      <c r="X2120" s="6">
        <v>1988</v>
      </c>
      <c r="Y2120" s="6">
        <v>887</v>
      </c>
      <c r="Z2120" s="6">
        <v>4.5</v>
      </c>
      <c r="AA2120" s="6">
        <v>1.85</v>
      </c>
      <c r="AB2120" s="6">
        <v>616</v>
      </c>
      <c r="AC2120" s="7">
        <f>Table13[[#This Row],[gross]]-Table13[[#This Row],[budget]]</f>
        <v>3614488</v>
      </c>
    </row>
    <row r="2121" spans="1:29" ht="12.75">
      <c r="A2121" s="6" t="s">
        <v>28</v>
      </c>
      <c r="B2121" s="6" t="s">
        <v>7404</v>
      </c>
      <c r="C2121" s="6">
        <v>223</v>
      </c>
      <c r="D2121" s="6">
        <v>120</v>
      </c>
      <c r="E2121" s="6">
        <v>365</v>
      </c>
      <c r="F2121" s="6">
        <v>723</v>
      </c>
      <c r="G2121" s="6" t="s">
        <v>7405</v>
      </c>
      <c r="H2121" s="6">
        <v>887</v>
      </c>
      <c r="I2121" s="7">
        <v>76600000</v>
      </c>
      <c r="J2121" s="6" t="s">
        <v>7406</v>
      </c>
      <c r="K2121" s="6" t="s">
        <v>7407</v>
      </c>
      <c r="L2121" s="6" t="s">
        <v>7408</v>
      </c>
      <c r="M2121" s="6">
        <v>105446</v>
      </c>
      <c r="N2121" s="6">
        <v>3876</v>
      </c>
      <c r="O2121" s="6" t="s">
        <v>2059</v>
      </c>
      <c r="P2121" s="6">
        <v>0</v>
      </c>
      <c r="Q2121" s="6" t="s">
        <v>7409</v>
      </c>
      <c r="R2121" s="6" t="s">
        <v>7410</v>
      </c>
      <c r="S2121" s="6">
        <v>321</v>
      </c>
      <c r="T2121" s="6" t="s">
        <v>37</v>
      </c>
      <c r="U2121" s="6" t="s">
        <v>38</v>
      </c>
      <c r="V2121" s="6" t="s">
        <v>95</v>
      </c>
      <c r="W2121" s="7">
        <v>10700000</v>
      </c>
      <c r="X2121" s="6">
        <v>1982</v>
      </c>
      <c r="Y2121" s="6">
        <v>770</v>
      </c>
      <c r="Z2121" s="6">
        <v>7.4</v>
      </c>
      <c r="AA2121" s="6">
        <v>2.35</v>
      </c>
      <c r="AB2121" s="6">
        <v>11000</v>
      </c>
      <c r="AC2121" s="7">
        <f>Table13[[#This Row],[gross]]-Table13[[#This Row],[budget]]</f>
        <v>65900000</v>
      </c>
    </row>
    <row r="2122" spans="1:29" ht="12.75">
      <c r="A2122" s="6" t="s">
        <v>28</v>
      </c>
      <c r="B2122" s="6" t="s">
        <v>2331</v>
      </c>
      <c r="C2122" s="6">
        <v>272</v>
      </c>
      <c r="D2122" s="6">
        <v>105</v>
      </c>
      <c r="E2122" s="6">
        <v>545</v>
      </c>
      <c r="F2122" s="6">
        <v>74</v>
      </c>
      <c r="G2122" s="6" t="s">
        <v>2899</v>
      </c>
      <c r="H2122" s="6">
        <v>795</v>
      </c>
      <c r="I2122" s="7">
        <v>23219748</v>
      </c>
      <c r="J2122" s="6" t="s">
        <v>2900</v>
      </c>
      <c r="K2122" s="6" t="s">
        <v>2901</v>
      </c>
      <c r="L2122" s="6" t="s">
        <v>2902</v>
      </c>
      <c r="M2122" s="6">
        <v>84508</v>
      </c>
      <c r="N2122" s="6">
        <v>1099</v>
      </c>
      <c r="O2122" s="6" t="s">
        <v>2903</v>
      </c>
      <c r="P2122" s="6">
        <v>0</v>
      </c>
      <c r="Q2122" s="6" t="s">
        <v>2904</v>
      </c>
      <c r="R2122" s="6" t="s">
        <v>2905</v>
      </c>
      <c r="S2122" s="6">
        <v>308</v>
      </c>
      <c r="T2122" s="6" t="s">
        <v>37</v>
      </c>
      <c r="U2122" s="6" t="s">
        <v>268</v>
      </c>
      <c r="V2122" s="6" t="s">
        <v>39</v>
      </c>
      <c r="W2122" s="7">
        <v>80000000</v>
      </c>
      <c r="X2122" s="6">
        <v>2014</v>
      </c>
      <c r="Y2122" s="6">
        <v>172</v>
      </c>
      <c r="Z2122" s="6">
        <v>5.6</v>
      </c>
      <c r="AA2122" s="6">
        <v>2.35</v>
      </c>
      <c r="AB2122" s="6">
        <v>20000</v>
      </c>
      <c r="AC2122" s="7">
        <f>Table13[[#This Row],[gross]]-Table13[[#This Row],[budget]]</f>
        <v>-56780252</v>
      </c>
    </row>
    <row r="2123" spans="1:29" ht="12.75">
      <c r="A2123" s="6" t="s">
        <v>28</v>
      </c>
      <c r="B2123" s="6" t="s">
        <v>21027</v>
      </c>
      <c r="C2123" s="6">
        <v>178</v>
      </c>
      <c r="D2123" s="6">
        <v>95</v>
      </c>
      <c r="E2123" s="6">
        <v>49</v>
      </c>
      <c r="F2123" s="6">
        <v>57</v>
      </c>
      <c r="G2123" s="6" t="s">
        <v>21028</v>
      </c>
      <c r="H2123" s="6">
        <v>413</v>
      </c>
      <c r="I2123" s="7">
        <v>3478</v>
      </c>
      <c r="J2123" s="6" t="s">
        <v>7406</v>
      </c>
      <c r="K2123" s="6" t="s">
        <v>1055</v>
      </c>
      <c r="L2123" s="6" t="s">
        <v>21029</v>
      </c>
      <c r="M2123" s="6">
        <v>22212</v>
      </c>
      <c r="N2123" s="6">
        <v>721</v>
      </c>
      <c r="O2123" s="6" t="s">
        <v>21030</v>
      </c>
      <c r="P2123" s="6">
        <v>0</v>
      </c>
      <c r="Q2123" s="6" t="s">
        <v>21031</v>
      </c>
      <c r="R2123" s="6" t="s">
        <v>21032</v>
      </c>
      <c r="S2123" s="6">
        <v>142</v>
      </c>
      <c r="T2123" s="6" t="s">
        <v>37</v>
      </c>
      <c r="U2123" s="6" t="s">
        <v>268</v>
      </c>
      <c r="V2123" s="6" t="s">
        <v>4830</v>
      </c>
      <c r="W2123" s="7">
        <v>1500000</v>
      </c>
      <c r="X2123" s="6">
        <v>2008</v>
      </c>
      <c r="Y2123" s="6">
        <v>98</v>
      </c>
      <c r="Z2123" s="6">
        <v>6.7</v>
      </c>
      <c r="AA2123" s="6">
        <v>2.35</v>
      </c>
      <c r="AB2123" s="6">
        <v>0</v>
      </c>
      <c r="AC2123" s="7">
        <f>Table13[[#This Row],[gross]]-Table13[[#This Row],[budget]]</f>
        <v>-1496522</v>
      </c>
    </row>
    <row r="2124" spans="1:29" ht="12.75">
      <c r="A2124" s="6" t="s">
        <v>28</v>
      </c>
      <c r="B2124" s="6" t="s">
        <v>7778</v>
      </c>
      <c r="C2124" s="6">
        <v>256</v>
      </c>
      <c r="D2124" s="6">
        <v>101</v>
      </c>
      <c r="E2124" s="6">
        <v>6000</v>
      </c>
      <c r="F2124" s="6">
        <v>2</v>
      </c>
      <c r="G2124" s="6" t="s">
        <v>7779</v>
      </c>
      <c r="H2124" s="6">
        <v>6</v>
      </c>
      <c r="I2124" s="7">
        <v>15081783</v>
      </c>
      <c r="J2124" s="6" t="s">
        <v>628</v>
      </c>
      <c r="K2124" s="6" t="s">
        <v>7780</v>
      </c>
      <c r="L2124" s="6" t="s">
        <v>7781</v>
      </c>
      <c r="M2124" s="6">
        <v>85589</v>
      </c>
      <c r="N2124" s="6">
        <v>13</v>
      </c>
      <c r="O2124" s="6" t="s">
        <v>7782</v>
      </c>
      <c r="P2124" s="6">
        <v>0</v>
      </c>
      <c r="Q2124" s="6" t="s">
        <v>7783</v>
      </c>
      <c r="R2124" s="6" t="s">
        <v>7784</v>
      </c>
      <c r="S2124" s="6">
        <v>144</v>
      </c>
      <c r="T2124" s="6" t="s">
        <v>676</v>
      </c>
      <c r="U2124" s="6" t="s">
        <v>677</v>
      </c>
      <c r="V2124" s="6" t="s">
        <v>277</v>
      </c>
      <c r="W2124" s="7">
        <v>34000000</v>
      </c>
      <c r="X2124" s="6">
        <v>2008</v>
      </c>
      <c r="Y2124" s="6">
        <v>3</v>
      </c>
      <c r="Z2124" s="6">
        <v>7.7</v>
      </c>
      <c r="AA2124" s="6">
        <v>1.85</v>
      </c>
      <c r="AB2124" s="6">
        <v>0</v>
      </c>
      <c r="AC2124" s="7">
        <f>Table13[[#This Row],[gross]]-Table13[[#This Row],[budget]]</f>
        <v>-18918217</v>
      </c>
    </row>
    <row r="2125" spans="1:29" ht="12.75">
      <c r="A2125" s="6" t="s">
        <v>28</v>
      </c>
      <c r="B2125" s="6" t="s">
        <v>11085</v>
      </c>
      <c r="C2125" s="6">
        <v>45</v>
      </c>
      <c r="D2125" s="6">
        <v>68</v>
      </c>
      <c r="E2125" s="6">
        <v>0</v>
      </c>
      <c r="F2125" s="6">
        <v>253</v>
      </c>
      <c r="G2125" s="6" t="s">
        <v>8312</v>
      </c>
      <c r="H2125" s="6">
        <v>304</v>
      </c>
      <c r="I2125" s="7">
        <v>18081626</v>
      </c>
      <c r="J2125" s="6" t="s">
        <v>11086</v>
      </c>
      <c r="K2125" s="6" t="s">
        <v>10788</v>
      </c>
      <c r="L2125" s="6" t="s">
        <v>11087</v>
      </c>
      <c r="M2125" s="6">
        <v>4180</v>
      </c>
      <c r="N2125" s="6">
        <v>861</v>
      </c>
      <c r="O2125" s="6" t="s">
        <v>1780</v>
      </c>
      <c r="P2125" s="6">
        <v>0</v>
      </c>
      <c r="Q2125" s="6" t="s">
        <v>11088</v>
      </c>
      <c r="R2125" s="6" t="s">
        <v>11089</v>
      </c>
      <c r="S2125" s="6">
        <v>32</v>
      </c>
      <c r="T2125" s="6" t="s">
        <v>37</v>
      </c>
      <c r="U2125" s="6" t="s">
        <v>38</v>
      </c>
      <c r="V2125" s="6" t="s">
        <v>277</v>
      </c>
      <c r="W2125" s="7">
        <v>20000000</v>
      </c>
      <c r="X2125" s="6">
        <v>2005</v>
      </c>
      <c r="Y2125" s="6">
        <v>286</v>
      </c>
      <c r="Z2125" s="6">
        <v>6.4</v>
      </c>
      <c r="AA2125" s="6">
        <v>1.85</v>
      </c>
      <c r="AB2125" s="6">
        <v>264</v>
      </c>
      <c r="AC2125" s="7">
        <f>Table13[[#This Row],[gross]]-Table13[[#This Row],[budget]]</f>
        <v>-1918374</v>
      </c>
    </row>
    <row r="2126" spans="1:29" ht="12.75">
      <c r="A2126" s="6" t="s">
        <v>28</v>
      </c>
      <c r="B2126" s="6" t="s">
        <v>18627</v>
      </c>
      <c r="C2126" s="6">
        <v>41</v>
      </c>
      <c r="D2126" s="6">
        <v>99</v>
      </c>
      <c r="E2126" s="6">
        <v>60</v>
      </c>
      <c r="F2126" s="6">
        <v>444</v>
      </c>
      <c r="G2126" s="6" t="s">
        <v>4625</v>
      </c>
      <c r="H2126" s="6">
        <v>979</v>
      </c>
      <c r="I2126" s="7">
        <v>562059</v>
      </c>
      <c r="J2126" s="6" t="s">
        <v>4075</v>
      </c>
      <c r="K2126" s="6" t="s">
        <v>1653</v>
      </c>
      <c r="L2126" s="6" t="s">
        <v>18628</v>
      </c>
      <c r="M2126" s="6">
        <v>8535</v>
      </c>
      <c r="N2126" s="6">
        <v>3130</v>
      </c>
      <c r="O2126" s="6" t="s">
        <v>9447</v>
      </c>
      <c r="P2126" s="6">
        <v>4</v>
      </c>
      <c r="Q2126" s="6" t="s">
        <v>18629</v>
      </c>
      <c r="R2126" s="6" t="s">
        <v>18630</v>
      </c>
      <c r="S2126" s="6">
        <v>113</v>
      </c>
      <c r="T2126" s="6" t="s">
        <v>37</v>
      </c>
      <c r="U2126" s="6" t="s">
        <v>38</v>
      </c>
      <c r="V2126" s="6" t="s">
        <v>585</v>
      </c>
      <c r="W2126" s="7">
        <v>4000000</v>
      </c>
      <c r="X2126" s="6">
        <v>2002</v>
      </c>
      <c r="Y2126" s="6">
        <v>665</v>
      </c>
      <c r="Z2126" s="6">
        <v>7</v>
      </c>
      <c r="AA2126" s="6">
        <v>1.85</v>
      </c>
      <c r="AB2126" s="6">
        <v>872</v>
      </c>
      <c r="AC2126" s="7">
        <f>Table13[[#This Row],[gross]]-Table13[[#This Row],[budget]]</f>
        <v>-3437941</v>
      </c>
    </row>
    <row r="2127" spans="1:29" ht="12.75">
      <c r="A2127" s="6" t="s">
        <v>28</v>
      </c>
      <c r="B2127" s="6" t="s">
        <v>18955</v>
      </c>
      <c r="C2127" s="6">
        <v>31</v>
      </c>
      <c r="D2127" s="6">
        <v>81</v>
      </c>
      <c r="E2127" s="6">
        <v>0</v>
      </c>
      <c r="F2127" s="6">
        <v>542</v>
      </c>
      <c r="G2127" s="6" t="s">
        <v>9681</v>
      </c>
      <c r="H2127" s="6">
        <v>560</v>
      </c>
      <c r="I2127" s="7">
        <v>3293258</v>
      </c>
      <c r="J2127" s="6" t="s">
        <v>18956</v>
      </c>
      <c r="K2127" s="6" t="s">
        <v>2251</v>
      </c>
      <c r="L2127" s="6" t="s">
        <v>18957</v>
      </c>
      <c r="M2127" s="6">
        <v>11399</v>
      </c>
      <c r="N2127" s="6">
        <v>2238</v>
      </c>
      <c r="O2127" s="6" t="s">
        <v>6943</v>
      </c>
      <c r="P2127" s="6">
        <v>0</v>
      </c>
      <c r="Q2127" s="6" t="s">
        <v>18958</v>
      </c>
      <c r="R2127" s="6" t="s">
        <v>18959</v>
      </c>
      <c r="S2127" s="6">
        <v>131</v>
      </c>
      <c r="T2127" s="6" t="s">
        <v>37</v>
      </c>
      <c r="U2127" s="6" t="s">
        <v>38</v>
      </c>
      <c r="V2127" s="6" t="s">
        <v>39</v>
      </c>
      <c r="W2127" s="7">
        <v>3000000</v>
      </c>
      <c r="X2127" s="6">
        <v>2001</v>
      </c>
      <c r="Y2127" s="6">
        <v>555</v>
      </c>
      <c r="Z2127" s="6">
        <v>5.2</v>
      </c>
      <c r="AA2127" s="6">
        <v>1.85</v>
      </c>
      <c r="AB2127" s="6">
        <v>0</v>
      </c>
      <c r="AC2127" s="7">
        <f>Table13[[#This Row],[gross]]-Table13[[#This Row],[budget]]</f>
        <v>293258</v>
      </c>
    </row>
    <row r="2128" spans="1:29" ht="12.75">
      <c r="A2128" s="6" t="s">
        <v>28</v>
      </c>
      <c r="B2128" s="6" t="s">
        <v>11263</v>
      </c>
      <c r="C2128" s="6">
        <v>75</v>
      </c>
      <c r="D2128" s="6">
        <v>94</v>
      </c>
      <c r="E2128" s="6">
        <v>84</v>
      </c>
      <c r="F2128" s="6">
        <v>95</v>
      </c>
      <c r="G2128" s="6" t="s">
        <v>18419</v>
      </c>
      <c r="H2128" s="6">
        <v>110</v>
      </c>
      <c r="I2128" s="7">
        <v>105500000</v>
      </c>
      <c r="J2128" s="6" t="s">
        <v>1671</v>
      </c>
      <c r="K2128" s="6" t="s">
        <v>18420</v>
      </c>
      <c r="L2128" s="6" t="s">
        <v>18421</v>
      </c>
      <c r="M2128" s="6">
        <v>31260</v>
      </c>
      <c r="N2128" s="6">
        <v>582</v>
      </c>
      <c r="O2128" s="6" t="s">
        <v>18422</v>
      </c>
      <c r="P2128" s="6">
        <v>0</v>
      </c>
      <c r="Q2128" s="6" t="s">
        <v>18423</v>
      </c>
      <c r="R2128" s="6" t="s">
        <v>18424</v>
      </c>
      <c r="S2128" s="6">
        <v>152</v>
      </c>
      <c r="T2128" s="6" t="s">
        <v>37</v>
      </c>
      <c r="U2128" s="6" t="s">
        <v>268</v>
      </c>
      <c r="V2128" s="6" t="s">
        <v>585</v>
      </c>
      <c r="W2128" s="7">
        <v>4000000</v>
      </c>
      <c r="X2128" s="6">
        <v>1981</v>
      </c>
      <c r="Y2128" s="6">
        <v>95</v>
      </c>
      <c r="Z2128" s="6">
        <v>6.2</v>
      </c>
      <c r="AA2128" s="6">
        <v>1.85</v>
      </c>
      <c r="AB2128" s="6">
        <v>0</v>
      </c>
      <c r="AC2128" s="7">
        <f>Table13[[#This Row],[gross]]-Table13[[#This Row],[budget]]</f>
        <v>101500000</v>
      </c>
    </row>
    <row r="2129" spans="1:29" ht="12.75">
      <c r="A2129" s="6" t="s">
        <v>28</v>
      </c>
      <c r="B2129" s="6" t="s">
        <v>710</v>
      </c>
      <c r="C2129" s="6">
        <v>231</v>
      </c>
      <c r="D2129" s="6">
        <v>98</v>
      </c>
      <c r="E2129" s="6">
        <v>249</v>
      </c>
      <c r="F2129" s="6">
        <v>702</v>
      </c>
      <c r="G2129" s="6" t="s">
        <v>711</v>
      </c>
      <c r="H2129" s="6">
        <v>87000</v>
      </c>
      <c r="I2129" s="7">
        <v>60655503</v>
      </c>
      <c r="J2129" s="6" t="s">
        <v>712</v>
      </c>
      <c r="K2129" s="6" t="s">
        <v>516</v>
      </c>
      <c r="L2129" s="6" t="s">
        <v>713</v>
      </c>
      <c r="M2129" s="6">
        <v>82380</v>
      </c>
      <c r="N2129" s="6">
        <v>92456</v>
      </c>
      <c r="O2129" s="6" t="s">
        <v>714</v>
      </c>
      <c r="P2129" s="6">
        <v>0</v>
      </c>
      <c r="Q2129" s="6" t="s">
        <v>715</v>
      </c>
      <c r="R2129" s="6" t="s">
        <v>716</v>
      </c>
      <c r="S2129" s="6">
        <v>629</v>
      </c>
      <c r="T2129" s="6" t="s">
        <v>37</v>
      </c>
      <c r="U2129" s="6" t="s">
        <v>38</v>
      </c>
      <c r="V2129" s="6" t="s">
        <v>39</v>
      </c>
      <c r="W2129" s="7">
        <v>160000000</v>
      </c>
      <c r="X2129" s="6">
        <v>2006</v>
      </c>
      <c r="Y2129" s="6">
        <v>2000</v>
      </c>
      <c r="Z2129" s="6">
        <v>5.6</v>
      </c>
      <c r="AA2129" s="6">
        <v>2.35</v>
      </c>
      <c r="AB2129" s="6">
        <v>0</v>
      </c>
      <c r="AC2129" s="7">
        <f>Table13[[#This Row],[gross]]-Table13[[#This Row],[budget]]</f>
        <v>-99344497</v>
      </c>
    </row>
    <row r="2130" spans="1:29" ht="12.75">
      <c r="A2130" s="6" t="s">
        <v>28</v>
      </c>
      <c r="B2130" s="6" t="s">
        <v>13129</v>
      </c>
      <c r="C2130" s="6">
        <v>97</v>
      </c>
      <c r="D2130" s="6">
        <v>88</v>
      </c>
      <c r="E2130" s="6">
        <v>96</v>
      </c>
      <c r="F2130" s="6">
        <v>360</v>
      </c>
      <c r="G2130" s="6" t="s">
        <v>8226</v>
      </c>
      <c r="H2130" s="6">
        <v>24000</v>
      </c>
      <c r="I2130" s="7">
        <v>6373693</v>
      </c>
      <c r="J2130" s="6" t="s">
        <v>1681</v>
      </c>
      <c r="K2130" s="6" t="s">
        <v>82</v>
      </c>
      <c r="L2130" s="6" t="s">
        <v>13130</v>
      </c>
      <c r="M2130" s="6">
        <v>11498</v>
      </c>
      <c r="N2130" s="6">
        <v>25637</v>
      </c>
      <c r="O2130" s="6" t="s">
        <v>10716</v>
      </c>
      <c r="P2130" s="6">
        <v>1</v>
      </c>
      <c r="Q2130" s="6" t="s">
        <v>13131</v>
      </c>
      <c r="R2130" s="6" t="s">
        <v>13132</v>
      </c>
      <c r="S2130" s="6">
        <v>53</v>
      </c>
      <c r="T2130" s="6" t="s">
        <v>37</v>
      </c>
      <c r="U2130" s="6" t="s">
        <v>38</v>
      </c>
      <c r="V2130" s="6" t="s">
        <v>39</v>
      </c>
      <c r="W2130" s="7">
        <v>15000000</v>
      </c>
      <c r="X2130" s="6">
        <v>2009</v>
      </c>
      <c r="Y2130" s="6">
        <v>971</v>
      </c>
      <c r="Z2130" s="6">
        <v>5.3</v>
      </c>
      <c r="AA2130" s="6">
        <v>1.85</v>
      </c>
      <c r="AB2130" s="6">
        <v>0</v>
      </c>
      <c r="AC2130" s="7">
        <f>Table13[[#This Row],[gross]]-Table13[[#This Row],[budget]]</f>
        <v>-8626307</v>
      </c>
    </row>
    <row r="2131" spans="1:29" ht="12.75">
      <c r="A2131" s="6" t="s">
        <v>28</v>
      </c>
      <c r="B2131" s="6" t="s">
        <v>22785</v>
      </c>
      <c r="C2131" s="6">
        <v>88</v>
      </c>
      <c r="D2131" s="6">
        <v>103</v>
      </c>
      <c r="E2131" s="6">
        <v>365</v>
      </c>
      <c r="F2131" s="6">
        <v>49</v>
      </c>
      <c r="G2131" s="6" t="s">
        <v>22785</v>
      </c>
      <c r="H2131" s="6">
        <v>907</v>
      </c>
      <c r="I2131" s="7">
        <v>23000</v>
      </c>
      <c r="J2131" s="6" t="s">
        <v>21447</v>
      </c>
      <c r="K2131" s="6" t="s">
        <v>22786</v>
      </c>
      <c r="L2131" s="6" t="s">
        <v>22787</v>
      </c>
      <c r="M2131" s="6">
        <v>5931</v>
      </c>
      <c r="N2131" s="6">
        <v>1411</v>
      </c>
      <c r="O2131" s="6" t="s">
        <v>22788</v>
      </c>
      <c r="P2131" s="6">
        <v>0</v>
      </c>
      <c r="Q2131" s="6" t="s">
        <v>22789</v>
      </c>
      <c r="R2131" s="6" t="s">
        <v>22790</v>
      </c>
      <c r="S2131" s="6">
        <v>58</v>
      </c>
      <c r="T2131" s="6" t="s">
        <v>37</v>
      </c>
      <c r="U2131" s="6" t="s">
        <v>38</v>
      </c>
      <c r="V2131" s="6" t="s">
        <v>5613</v>
      </c>
      <c r="W2131" s="7">
        <v>500000</v>
      </c>
      <c r="X2131" s="6">
        <v>2006</v>
      </c>
      <c r="Y2131" s="6">
        <v>365</v>
      </c>
      <c r="Z2131" s="6">
        <v>6.2</v>
      </c>
      <c r="AA2131" s="6">
        <v>1.85</v>
      </c>
      <c r="AB2131" s="6">
        <v>0</v>
      </c>
      <c r="AC2131" s="7">
        <f>Table13[[#This Row],[gross]]-Table13[[#This Row],[budget]]</f>
        <v>-477000</v>
      </c>
    </row>
    <row r="2132" spans="1:29" ht="12.75">
      <c r="A2132" s="6" t="s">
        <v>28</v>
      </c>
      <c r="B2132" s="6" t="s">
        <v>4194</v>
      </c>
      <c r="C2132" s="6">
        <v>92</v>
      </c>
      <c r="D2132" s="6">
        <v>104</v>
      </c>
      <c r="E2132" s="6">
        <v>165</v>
      </c>
      <c r="F2132" s="6">
        <v>944</v>
      </c>
      <c r="G2132" s="6" t="s">
        <v>4195</v>
      </c>
      <c r="H2132" s="6">
        <v>1000</v>
      </c>
      <c r="I2132" s="7">
        <v>46611204</v>
      </c>
      <c r="J2132" s="6" t="s">
        <v>2490</v>
      </c>
      <c r="K2132" s="6" t="s">
        <v>2141</v>
      </c>
      <c r="L2132" s="6" t="s">
        <v>4196</v>
      </c>
      <c r="M2132" s="6">
        <v>55749</v>
      </c>
      <c r="N2132" s="6">
        <v>4294</v>
      </c>
      <c r="O2132" s="6" t="s">
        <v>4135</v>
      </c>
      <c r="P2132" s="6">
        <v>1</v>
      </c>
      <c r="Q2132" s="6" t="s">
        <v>4197</v>
      </c>
      <c r="R2132" s="6" t="s">
        <v>4198</v>
      </c>
      <c r="S2132" s="6">
        <v>257</v>
      </c>
      <c r="T2132" s="6" t="s">
        <v>37</v>
      </c>
      <c r="U2132" s="6" t="s">
        <v>38</v>
      </c>
      <c r="V2132" s="6" t="s">
        <v>39</v>
      </c>
      <c r="W2132" s="7">
        <v>48000000</v>
      </c>
      <c r="X2132" s="6">
        <v>1998</v>
      </c>
      <c r="Y2132" s="6">
        <v>967</v>
      </c>
      <c r="Z2132" s="6">
        <v>6.1</v>
      </c>
      <c r="AA2132" s="6">
        <v>2.35</v>
      </c>
      <c r="AB2132" s="6">
        <v>0</v>
      </c>
      <c r="AC2132" s="7">
        <f>Table13[[#This Row],[gross]]-Table13[[#This Row],[budget]]</f>
        <v>-1388796</v>
      </c>
    </row>
    <row r="2133" spans="1:29" ht="12.75">
      <c r="A2133" s="6" t="s">
        <v>28</v>
      </c>
      <c r="B2133" s="6" t="s">
        <v>7037</v>
      </c>
      <c r="C2133" s="6">
        <v>323</v>
      </c>
      <c r="D2133" s="6">
        <v>109</v>
      </c>
      <c r="E2133" s="6">
        <v>304</v>
      </c>
      <c r="F2133" s="6">
        <v>736</v>
      </c>
      <c r="G2133" s="6" t="s">
        <v>2363</v>
      </c>
      <c r="H2133" s="6">
        <v>940</v>
      </c>
      <c r="I2133" s="7">
        <v>47536959</v>
      </c>
      <c r="J2133" s="6" t="s">
        <v>3409</v>
      </c>
      <c r="K2133" s="6" t="s">
        <v>5450</v>
      </c>
      <c r="L2133" s="6" t="s">
        <v>7038</v>
      </c>
      <c r="M2133" s="6">
        <v>86955</v>
      </c>
      <c r="N2133" s="6">
        <v>3277</v>
      </c>
      <c r="O2133" s="6" t="s">
        <v>7039</v>
      </c>
      <c r="P2133" s="6">
        <v>0</v>
      </c>
      <c r="Q2133" s="6" t="s">
        <v>7040</v>
      </c>
      <c r="R2133" s="6" t="s">
        <v>7041</v>
      </c>
      <c r="S2133" s="6">
        <v>275</v>
      </c>
      <c r="T2133" s="6" t="s">
        <v>37</v>
      </c>
      <c r="U2133" s="6" t="s">
        <v>38</v>
      </c>
      <c r="V2133" s="6" t="s">
        <v>585</v>
      </c>
      <c r="W2133" s="7">
        <v>10000000</v>
      </c>
      <c r="X2133" s="6">
        <v>2009</v>
      </c>
      <c r="Y2133" s="6">
        <v>906</v>
      </c>
      <c r="Z2133" s="6">
        <v>7.3</v>
      </c>
      <c r="AA2133" s="6">
        <v>1.85</v>
      </c>
      <c r="AB2133" s="6">
        <v>12000</v>
      </c>
      <c r="AC2133" s="7">
        <f>Table13[[#This Row],[gross]]-Table13[[#This Row],[budget]]</f>
        <v>37536959</v>
      </c>
    </row>
    <row r="2134" spans="1:29" ht="12.75">
      <c r="A2134" s="6" t="s">
        <v>28</v>
      </c>
      <c r="B2134" s="6" t="s">
        <v>2722</v>
      </c>
      <c r="C2134" s="6">
        <v>119</v>
      </c>
      <c r="D2134" s="6">
        <v>103</v>
      </c>
      <c r="E2134" s="6">
        <v>81</v>
      </c>
      <c r="F2134" s="6">
        <v>636</v>
      </c>
      <c r="G2134" s="6" t="s">
        <v>6143</v>
      </c>
      <c r="H2134" s="6">
        <v>2000</v>
      </c>
      <c r="I2134" s="7">
        <v>30669413</v>
      </c>
      <c r="J2134" s="6" t="s">
        <v>4177</v>
      </c>
      <c r="K2134" s="6" t="s">
        <v>1522</v>
      </c>
      <c r="L2134" s="6" t="s">
        <v>7489</v>
      </c>
      <c r="M2134" s="6">
        <v>105478</v>
      </c>
      <c r="N2134" s="6">
        <v>4722</v>
      </c>
      <c r="O2134" s="6" t="s">
        <v>7490</v>
      </c>
      <c r="P2134" s="6">
        <v>0</v>
      </c>
      <c r="Q2134" s="6" t="s">
        <v>7491</v>
      </c>
      <c r="R2134" s="6" t="s">
        <v>7492</v>
      </c>
      <c r="S2134" s="6">
        <v>291</v>
      </c>
      <c r="T2134" s="6" t="s">
        <v>37</v>
      </c>
      <c r="U2134" s="6" t="s">
        <v>38</v>
      </c>
      <c r="V2134" s="6" t="s">
        <v>585</v>
      </c>
      <c r="W2134" s="7">
        <v>35000000</v>
      </c>
      <c r="X2134" s="6">
        <v>1990</v>
      </c>
      <c r="Y2134" s="6">
        <v>683</v>
      </c>
      <c r="Z2134" s="6">
        <v>6.2</v>
      </c>
      <c r="AA2134" s="6">
        <v>1.37</v>
      </c>
      <c r="AB2134" s="6">
        <v>0</v>
      </c>
      <c r="AC2134" s="7">
        <f>Table13[[#This Row],[gross]]-Table13[[#This Row],[budget]]</f>
        <v>-4330587</v>
      </c>
    </row>
    <row r="2135" spans="1:29" ht="12.75">
      <c r="A2135" s="6" t="s">
        <v>28</v>
      </c>
      <c r="B2135" s="6" t="s">
        <v>1311</v>
      </c>
      <c r="C2135" s="6">
        <v>217</v>
      </c>
      <c r="D2135" s="6">
        <v>107</v>
      </c>
      <c r="E2135" s="6">
        <v>323</v>
      </c>
      <c r="F2135" s="6">
        <v>794</v>
      </c>
      <c r="G2135" s="6" t="s">
        <v>5083</v>
      </c>
      <c r="H2135" s="6">
        <v>1000</v>
      </c>
      <c r="I2135" s="7">
        <v>59735548</v>
      </c>
      <c r="J2135" s="6" t="s">
        <v>4177</v>
      </c>
      <c r="K2135" s="6" t="s">
        <v>249</v>
      </c>
      <c r="L2135" s="6" t="s">
        <v>11777</v>
      </c>
      <c r="M2135" s="6">
        <v>290949</v>
      </c>
      <c r="N2135" s="6">
        <v>4223</v>
      </c>
      <c r="O2135" s="6" t="s">
        <v>11778</v>
      </c>
      <c r="P2135" s="6">
        <v>1</v>
      </c>
      <c r="Q2135" s="6" t="s">
        <v>11779</v>
      </c>
      <c r="R2135" s="6" t="s">
        <v>11780</v>
      </c>
      <c r="S2135" s="6">
        <v>629</v>
      </c>
      <c r="T2135" s="6" t="s">
        <v>37</v>
      </c>
      <c r="U2135" s="6" t="s">
        <v>38</v>
      </c>
      <c r="V2135" s="6" t="s">
        <v>585</v>
      </c>
      <c r="W2135" s="7">
        <v>15000000</v>
      </c>
      <c r="X2135" s="6">
        <v>1987</v>
      </c>
      <c r="Y2135" s="6">
        <v>1000</v>
      </c>
      <c r="Z2135" s="6">
        <v>7.8</v>
      </c>
      <c r="AA2135" s="6">
        <v>1.85</v>
      </c>
      <c r="AB2135" s="6">
        <v>13000</v>
      </c>
      <c r="AC2135" s="7">
        <f>Table13[[#This Row],[gross]]-Table13[[#This Row],[budget]]</f>
        <v>44735548</v>
      </c>
    </row>
    <row r="2136" spans="1:29" ht="12.75">
      <c r="A2136" s="6" t="s">
        <v>28</v>
      </c>
      <c r="B2136" s="6" t="s">
        <v>6472</v>
      </c>
      <c r="C2136" s="6">
        <v>351</v>
      </c>
      <c r="D2136" s="6">
        <v>107</v>
      </c>
      <c r="E2136" s="6">
        <v>190</v>
      </c>
      <c r="F2136" s="6">
        <v>520</v>
      </c>
      <c r="G2136" s="6" t="s">
        <v>781</v>
      </c>
      <c r="H2136" s="6">
        <v>2000</v>
      </c>
      <c r="I2136" s="7">
        <v>52000688</v>
      </c>
      <c r="J2136" s="6" t="s">
        <v>227</v>
      </c>
      <c r="K2136" s="6" t="s">
        <v>6473</v>
      </c>
      <c r="L2136" s="6" t="s">
        <v>6474</v>
      </c>
      <c r="M2136" s="6">
        <v>171418</v>
      </c>
      <c r="N2136" s="6">
        <v>4243</v>
      </c>
      <c r="O2136" s="6" t="s">
        <v>5171</v>
      </c>
      <c r="P2136" s="6">
        <v>0</v>
      </c>
      <c r="Q2136" s="6" t="s">
        <v>6475</v>
      </c>
      <c r="R2136" s="6" t="s">
        <v>6476</v>
      </c>
      <c r="S2136" s="6">
        <v>619</v>
      </c>
      <c r="T2136" s="6" t="s">
        <v>37</v>
      </c>
      <c r="U2136" s="6" t="s">
        <v>38</v>
      </c>
      <c r="V2136" s="6" t="s">
        <v>585</v>
      </c>
      <c r="W2136" s="7">
        <v>40000000</v>
      </c>
      <c r="X2136" s="6">
        <v>2010</v>
      </c>
      <c r="Y2136" s="6">
        <v>1000</v>
      </c>
      <c r="Z2136" s="6">
        <v>6.4</v>
      </c>
      <c r="AA2136" s="6">
        <v>2.35</v>
      </c>
      <c r="AB2136" s="6">
        <v>17000</v>
      </c>
      <c r="AC2136" s="7">
        <f>Table13[[#This Row],[gross]]-Table13[[#This Row],[budget]]</f>
        <v>12000688</v>
      </c>
    </row>
    <row r="2137" spans="1:29" ht="12.75">
      <c r="A2137" s="6" t="s">
        <v>28</v>
      </c>
      <c r="B2137" s="6" t="s">
        <v>16174</v>
      </c>
      <c r="C2137" s="6">
        <v>23</v>
      </c>
      <c r="D2137" s="6">
        <v>106</v>
      </c>
      <c r="E2137" s="6">
        <v>23</v>
      </c>
      <c r="F2137" s="6">
        <v>200</v>
      </c>
      <c r="G2137" s="6" t="s">
        <v>16175</v>
      </c>
      <c r="H2137" s="6">
        <v>1000</v>
      </c>
      <c r="I2137" s="7">
        <v>532190</v>
      </c>
      <c r="J2137" s="6" t="s">
        <v>6939</v>
      </c>
      <c r="K2137" s="6" t="s">
        <v>4472</v>
      </c>
      <c r="L2137" s="6" t="s">
        <v>16176</v>
      </c>
      <c r="M2137" s="6">
        <v>5673</v>
      </c>
      <c r="N2137" s="6">
        <v>1610</v>
      </c>
      <c r="O2137" s="6" t="s">
        <v>16177</v>
      </c>
      <c r="P2137" s="6">
        <v>2</v>
      </c>
      <c r="Q2137" s="6" t="s">
        <v>16178</v>
      </c>
      <c r="R2137" s="6" t="s">
        <v>16179</v>
      </c>
      <c r="S2137" s="6">
        <v>37</v>
      </c>
      <c r="T2137" s="6" t="s">
        <v>37</v>
      </c>
      <c r="U2137" s="6" t="s">
        <v>38</v>
      </c>
      <c r="V2137" s="6" t="s">
        <v>39</v>
      </c>
      <c r="W2137" s="7">
        <v>8000000</v>
      </c>
      <c r="X2137" s="6">
        <v>1997</v>
      </c>
      <c r="Y2137" s="6">
        <v>273</v>
      </c>
      <c r="Z2137" s="6">
        <v>6.8</v>
      </c>
      <c r="AA2137" s="6">
        <v>1.66</v>
      </c>
      <c r="AB2137" s="6">
        <v>0</v>
      </c>
      <c r="AC2137" s="7">
        <f>Table13[[#This Row],[gross]]-Table13[[#This Row],[budget]]</f>
        <v>-7467810</v>
      </c>
    </row>
    <row r="2138" spans="1:29" ht="12.75">
      <c r="A2138" s="6" t="s">
        <v>28</v>
      </c>
      <c r="B2138" s="6" t="s">
        <v>4401</v>
      </c>
      <c r="C2138" s="6">
        <v>248</v>
      </c>
      <c r="D2138" s="6">
        <v>91</v>
      </c>
      <c r="E2138" s="6">
        <v>192</v>
      </c>
      <c r="F2138" s="6">
        <v>346</v>
      </c>
      <c r="G2138" s="6" t="s">
        <v>5231</v>
      </c>
      <c r="H2138" s="6">
        <v>23000</v>
      </c>
      <c r="I2138" s="7">
        <v>20275446</v>
      </c>
      <c r="J2138" s="6" t="s">
        <v>334</v>
      </c>
      <c r="K2138" s="6" t="s">
        <v>62</v>
      </c>
      <c r="L2138" s="6" t="s">
        <v>7584</v>
      </c>
      <c r="M2138" s="6">
        <v>95274</v>
      </c>
      <c r="N2138" s="6">
        <v>24669</v>
      </c>
      <c r="O2138" s="6" t="s">
        <v>916</v>
      </c>
      <c r="P2138" s="6">
        <v>0</v>
      </c>
      <c r="Q2138" s="6" t="s">
        <v>7585</v>
      </c>
      <c r="R2138" s="6" t="s">
        <v>7586</v>
      </c>
      <c r="S2138" s="6">
        <v>178</v>
      </c>
      <c r="T2138" s="6" t="s">
        <v>37</v>
      </c>
      <c r="U2138" s="6" t="s">
        <v>38</v>
      </c>
      <c r="V2138" s="6" t="s">
        <v>39</v>
      </c>
      <c r="W2138" s="7">
        <v>35000000</v>
      </c>
      <c r="X2138" s="6">
        <v>2012</v>
      </c>
      <c r="Y2138" s="6">
        <v>1000</v>
      </c>
      <c r="Z2138" s="6">
        <v>6.5</v>
      </c>
      <c r="AA2138" s="6">
        <v>2.35</v>
      </c>
      <c r="AB2138" s="6">
        <v>20000</v>
      </c>
      <c r="AC2138" s="7">
        <f>Table13[[#This Row],[gross]]-Table13[[#This Row],[budget]]</f>
        <v>-14724554</v>
      </c>
    </row>
    <row r="2139" spans="1:29" ht="12.75">
      <c r="A2139" s="6" t="s">
        <v>28</v>
      </c>
      <c r="B2139" s="6" t="s">
        <v>10781</v>
      </c>
      <c r="C2139" s="6">
        <v>184</v>
      </c>
      <c r="D2139" s="6">
        <v>96</v>
      </c>
      <c r="E2139" s="6">
        <v>9</v>
      </c>
      <c r="F2139" s="6">
        <v>107</v>
      </c>
      <c r="G2139" s="6" t="s">
        <v>2093</v>
      </c>
      <c r="H2139" s="6">
        <v>826</v>
      </c>
      <c r="I2139" s="7">
        <v>47852604</v>
      </c>
      <c r="J2139" s="6" t="s">
        <v>1924</v>
      </c>
      <c r="K2139" s="6" t="s">
        <v>6382</v>
      </c>
      <c r="L2139" s="6" t="s">
        <v>10782</v>
      </c>
      <c r="M2139" s="6">
        <v>62364</v>
      </c>
      <c r="N2139" s="6">
        <v>1825</v>
      </c>
      <c r="O2139" s="6" t="s">
        <v>10783</v>
      </c>
      <c r="P2139" s="6">
        <v>0</v>
      </c>
      <c r="Q2139" s="6" t="s">
        <v>10784</v>
      </c>
      <c r="R2139" s="6" t="s">
        <v>10785</v>
      </c>
      <c r="S2139" s="6">
        <v>337</v>
      </c>
      <c r="T2139" s="6" t="s">
        <v>37</v>
      </c>
      <c r="U2139" s="6" t="s">
        <v>38</v>
      </c>
      <c r="V2139" s="6" t="s">
        <v>39</v>
      </c>
      <c r="W2139" s="7">
        <v>20000000</v>
      </c>
      <c r="X2139" s="6">
        <v>2007</v>
      </c>
      <c r="Y2139" s="6">
        <v>626</v>
      </c>
      <c r="Z2139" s="6">
        <v>5.9</v>
      </c>
      <c r="AA2139" s="6">
        <v>2.35</v>
      </c>
      <c r="AB2139" s="6">
        <v>0</v>
      </c>
      <c r="AC2139" s="7">
        <f>Table13[[#This Row],[gross]]-Table13[[#This Row],[budget]]</f>
        <v>27852604</v>
      </c>
    </row>
    <row r="2140" spans="1:29" ht="12.75">
      <c r="A2140" s="6" t="s">
        <v>28</v>
      </c>
      <c r="B2140" s="6" t="s">
        <v>3303</v>
      </c>
      <c r="C2140" s="6">
        <v>82</v>
      </c>
      <c r="D2140" s="6">
        <v>125</v>
      </c>
      <c r="E2140" s="6">
        <v>0</v>
      </c>
      <c r="F2140" s="6">
        <v>700</v>
      </c>
      <c r="G2140" s="6" t="s">
        <v>3305</v>
      </c>
      <c r="H2140" s="6">
        <v>8000</v>
      </c>
      <c r="I2140" s="7">
        <v>178406268</v>
      </c>
      <c r="J2140" s="6" t="s">
        <v>1681</v>
      </c>
      <c r="K2140" s="6" t="s">
        <v>1527</v>
      </c>
      <c r="L2140" s="6" t="s">
        <v>13363</v>
      </c>
      <c r="M2140" s="6">
        <v>213476</v>
      </c>
      <c r="N2140" s="6">
        <v>11135</v>
      </c>
      <c r="O2140" s="6" t="s">
        <v>1770</v>
      </c>
      <c r="P2140" s="6">
        <v>2</v>
      </c>
      <c r="Q2140" s="6" t="s">
        <v>13364</v>
      </c>
      <c r="R2140" s="6" t="s">
        <v>13365</v>
      </c>
      <c r="S2140" s="6">
        <v>271</v>
      </c>
      <c r="T2140" s="6" t="s">
        <v>37</v>
      </c>
      <c r="U2140" s="6" t="s">
        <v>38</v>
      </c>
      <c r="V2140" s="6" t="s">
        <v>585</v>
      </c>
      <c r="W2140" s="7">
        <v>14000000</v>
      </c>
      <c r="X2140" s="6">
        <v>1990</v>
      </c>
      <c r="Y2140" s="6">
        <v>995</v>
      </c>
      <c r="Z2140" s="6">
        <v>6.9</v>
      </c>
      <c r="AA2140" s="6">
        <v>1.85</v>
      </c>
      <c r="AB2140" s="6">
        <v>11000</v>
      </c>
      <c r="AC2140" s="7">
        <f>Table13[[#This Row],[gross]]-Table13[[#This Row],[budget]]</f>
        <v>164406268</v>
      </c>
    </row>
    <row r="2141" spans="1:29" ht="12.75">
      <c r="A2141" s="6" t="s">
        <v>28</v>
      </c>
      <c r="B2141" s="6" t="s">
        <v>940</v>
      </c>
      <c r="C2141" s="6">
        <v>177</v>
      </c>
      <c r="D2141" s="6">
        <v>135</v>
      </c>
      <c r="E2141" s="6">
        <v>456</v>
      </c>
      <c r="F2141" s="6">
        <v>241</v>
      </c>
      <c r="G2141" s="6" t="s">
        <v>8312</v>
      </c>
      <c r="H2141" s="6">
        <v>422</v>
      </c>
      <c r="I2141" s="7">
        <v>38372662</v>
      </c>
      <c r="J2141" s="6" t="s">
        <v>214</v>
      </c>
      <c r="K2141" s="6" t="s">
        <v>8954</v>
      </c>
      <c r="L2141" s="6" t="s">
        <v>8955</v>
      </c>
      <c r="M2141" s="6">
        <v>193455</v>
      </c>
      <c r="N2141" s="6">
        <v>1083</v>
      </c>
      <c r="O2141" s="6" t="s">
        <v>8956</v>
      </c>
      <c r="P2141" s="6">
        <v>2</v>
      </c>
      <c r="Q2141" s="6" t="s">
        <v>8957</v>
      </c>
      <c r="R2141" s="6" t="s">
        <v>8958</v>
      </c>
      <c r="S2141" s="6">
        <v>1058</v>
      </c>
      <c r="T2141" s="6" t="s">
        <v>37</v>
      </c>
      <c r="U2141" s="6" t="s">
        <v>1465</v>
      </c>
      <c r="V2141" s="6" t="s">
        <v>95</v>
      </c>
      <c r="W2141" s="7">
        <v>28000000</v>
      </c>
      <c r="X2141" s="6">
        <v>2005</v>
      </c>
      <c r="Y2141" s="6">
        <v>286</v>
      </c>
      <c r="Z2141" s="6">
        <v>7.8</v>
      </c>
      <c r="AA2141" s="6">
        <v>2.35</v>
      </c>
      <c r="AB2141" s="6">
        <v>17000</v>
      </c>
      <c r="AC2141" s="7">
        <f>Table13[[#This Row],[gross]]-Table13[[#This Row],[budget]]</f>
        <v>10372662</v>
      </c>
    </row>
    <row r="2142" spans="1:29" ht="12.75">
      <c r="A2142" s="6" t="s">
        <v>28</v>
      </c>
      <c r="B2142" s="6" t="s">
        <v>8565</v>
      </c>
      <c r="C2142" s="6">
        <v>154</v>
      </c>
      <c r="D2142" s="6">
        <v>130</v>
      </c>
      <c r="E2142" s="6">
        <v>149</v>
      </c>
      <c r="F2142" s="6">
        <v>798</v>
      </c>
      <c r="G2142" s="6" t="s">
        <v>1185</v>
      </c>
      <c r="H2142" s="6">
        <v>1000</v>
      </c>
      <c r="I2142" s="7">
        <v>15709385</v>
      </c>
      <c r="J2142" s="6" t="s">
        <v>2125</v>
      </c>
      <c r="K2142" s="6" t="s">
        <v>1403</v>
      </c>
      <c r="L2142" s="6" t="s">
        <v>8566</v>
      </c>
      <c r="M2142" s="6">
        <v>53053</v>
      </c>
      <c r="N2142" s="6">
        <v>5101</v>
      </c>
      <c r="O2142" s="6" t="s">
        <v>1698</v>
      </c>
      <c r="P2142" s="6">
        <v>0</v>
      </c>
      <c r="Q2142" s="6" t="s">
        <v>8567</v>
      </c>
      <c r="R2142" s="6" t="s">
        <v>8568</v>
      </c>
      <c r="S2142" s="6">
        <v>132</v>
      </c>
      <c r="T2142" s="6" t="s">
        <v>37</v>
      </c>
      <c r="U2142" s="6" t="s">
        <v>38</v>
      </c>
      <c r="V2142" s="6" t="s">
        <v>585</v>
      </c>
      <c r="W2142" s="7">
        <v>30000000</v>
      </c>
      <c r="X2142" s="6">
        <v>2008</v>
      </c>
      <c r="Y2142" s="6">
        <v>807</v>
      </c>
      <c r="Z2142" s="6">
        <v>6.7</v>
      </c>
      <c r="AA2142" s="6">
        <v>1.85</v>
      </c>
      <c r="AB2142" s="6">
        <v>0</v>
      </c>
      <c r="AC2142" s="7">
        <f>Table13[[#This Row],[gross]]-Table13[[#This Row],[budget]]</f>
        <v>-14290615</v>
      </c>
    </row>
    <row r="2143" spans="1:29" ht="12.75">
      <c r="A2143" s="6" t="s">
        <v>28</v>
      </c>
      <c r="B2143" s="6" t="s">
        <v>6074</v>
      </c>
      <c r="C2143" s="6">
        <v>225</v>
      </c>
      <c r="D2143" s="6">
        <v>108</v>
      </c>
      <c r="E2143" s="6">
        <v>23</v>
      </c>
      <c r="F2143" s="6">
        <v>845</v>
      </c>
      <c r="G2143" s="6" t="s">
        <v>9014</v>
      </c>
      <c r="H2143" s="6">
        <v>2000</v>
      </c>
      <c r="I2143" s="7">
        <v>10907291</v>
      </c>
      <c r="J2143" s="6" t="s">
        <v>9015</v>
      </c>
      <c r="K2143" s="6" t="s">
        <v>738</v>
      </c>
      <c r="L2143" s="6" t="s">
        <v>9016</v>
      </c>
      <c r="M2143" s="6">
        <v>23775</v>
      </c>
      <c r="N2143" s="6">
        <v>4710</v>
      </c>
      <c r="O2143" s="6" t="s">
        <v>567</v>
      </c>
      <c r="P2143" s="6">
        <v>0</v>
      </c>
      <c r="Q2143" s="6" t="s">
        <v>9017</v>
      </c>
      <c r="R2143" s="6" t="s">
        <v>9018</v>
      </c>
      <c r="S2143" s="6">
        <v>134</v>
      </c>
      <c r="T2143" s="6" t="s">
        <v>37</v>
      </c>
      <c r="U2143" s="6" t="s">
        <v>38</v>
      </c>
      <c r="V2143" s="6" t="s">
        <v>39</v>
      </c>
      <c r="W2143" s="7">
        <v>28000000</v>
      </c>
      <c r="X2143" s="6">
        <v>2016</v>
      </c>
      <c r="Y2143" s="6">
        <v>860</v>
      </c>
      <c r="Z2143" s="6">
        <v>5.8</v>
      </c>
      <c r="AA2143" s="6">
        <v>2.35</v>
      </c>
      <c r="AB2143" s="6">
        <v>73000</v>
      </c>
      <c r="AC2143" s="7">
        <f>Table13[[#This Row],[gross]]-Table13[[#This Row],[budget]]</f>
        <v>-17092709</v>
      </c>
    </row>
    <row r="2144" spans="1:29" ht="12.75">
      <c r="A2144" s="6" t="s">
        <v>28</v>
      </c>
      <c r="B2144" s="6" t="s">
        <v>4317</v>
      </c>
      <c r="C2144" s="6">
        <v>225</v>
      </c>
      <c r="D2144" s="6">
        <v>87</v>
      </c>
      <c r="E2144" s="6">
        <v>124</v>
      </c>
      <c r="F2144" s="6">
        <v>77</v>
      </c>
      <c r="G2144" s="6" t="s">
        <v>4318</v>
      </c>
      <c r="H2144" s="6">
        <v>865</v>
      </c>
      <c r="I2144" s="7">
        <v>29136626</v>
      </c>
      <c r="J2144" s="6" t="s">
        <v>4319</v>
      </c>
      <c r="K2144" s="6" t="s">
        <v>4320</v>
      </c>
      <c r="L2144" s="6" t="s">
        <v>4321</v>
      </c>
      <c r="M2144" s="6">
        <v>97089</v>
      </c>
      <c r="N2144" s="6">
        <v>1417</v>
      </c>
      <c r="O2144" s="6" t="s">
        <v>4322</v>
      </c>
      <c r="P2144" s="6">
        <v>0</v>
      </c>
      <c r="Q2144" s="6" t="s">
        <v>4323</v>
      </c>
      <c r="R2144" s="6" t="s">
        <v>4324</v>
      </c>
      <c r="S2144" s="6">
        <v>233</v>
      </c>
      <c r="T2144" s="6" t="s">
        <v>37</v>
      </c>
      <c r="U2144" s="6" t="s">
        <v>38</v>
      </c>
      <c r="V2144" s="6" t="s">
        <v>39</v>
      </c>
      <c r="W2144" s="7">
        <v>60000000</v>
      </c>
      <c r="X2144" s="6">
        <v>2011</v>
      </c>
      <c r="Y2144" s="6">
        <v>441</v>
      </c>
      <c r="Z2144" s="6">
        <v>5.7</v>
      </c>
      <c r="AA2144" s="6">
        <v>2.35</v>
      </c>
      <c r="AB2144" s="6">
        <v>20000</v>
      </c>
      <c r="AC2144" s="7">
        <f>Table13[[#This Row],[gross]]-Table13[[#This Row],[budget]]</f>
        <v>-30863374</v>
      </c>
    </row>
    <row r="2145" spans="1:29" ht="12.75">
      <c r="A2145" s="6" t="s">
        <v>28</v>
      </c>
      <c r="B2145" s="6" t="s">
        <v>3066</v>
      </c>
      <c r="C2145" s="6">
        <v>117</v>
      </c>
      <c r="D2145" s="6">
        <v>143</v>
      </c>
      <c r="E2145" s="6">
        <v>0</v>
      </c>
      <c r="F2145" s="6">
        <v>210</v>
      </c>
      <c r="G2145" s="6" t="s">
        <v>3760</v>
      </c>
      <c r="H2145" s="6">
        <v>509</v>
      </c>
      <c r="I2145" s="7">
        <v>38966057</v>
      </c>
      <c r="J2145" s="6" t="s">
        <v>2527</v>
      </c>
      <c r="K2145" s="6" t="s">
        <v>3761</v>
      </c>
      <c r="L2145" s="6" t="s">
        <v>3762</v>
      </c>
      <c r="M2145" s="6">
        <v>23940</v>
      </c>
      <c r="N2145" s="6">
        <v>1409</v>
      </c>
      <c r="O2145" s="6" t="s">
        <v>3763</v>
      </c>
      <c r="P2145" s="6">
        <v>0</v>
      </c>
      <c r="Q2145" s="6" t="s">
        <v>3764</v>
      </c>
      <c r="R2145" s="6" t="s">
        <v>3765</v>
      </c>
      <c r="S2145" s="6">
        <v>157</v>
      </c>
      <c r="T2145" s="6" t="s">
        <v>37</v>
      </c>
      <c r="U2145" s="6" t="s">
        <v>1465</v>
      </c>
      <c r="V2145" s="6" t="s">
        <v>585</v>
      </c>
      <c r="W2145" s="7">
        <v>65000000</v>
      </c>
      <c r="X2145" s="6">
        <v>1998</v>
      </c>
      <c r="Y2145" s="6">
        <v>317</v>
      </c>
      <c r="Z2145" s="6">
        <v>6.7</v>
      </c>
      <c r="AA2145" s="6">
        <v>2.35</v>
      </c>
      <c r="AB2145" s="6">
        <v>688</v>
      </c>
      <c r="AC2145" s="7">
        <f>Table13[[#This Row],[gross]]-Table13[[#This Row],[budget]]</f>
        <v>-26033943</v>
      </c>
    </row>
    <row r="2146" spans="1:29" ht="12.75">
      <c r="A2146" s="6" t="s">
        <v>28</v>
      </c>
      <c r="B2146" s="6" t="s">
        <v>24104</v>
      </c>
      <c r="C2146" s="6">
        <v>143</v>
      </c>
      <c r="D2146" s="6">
        <v>77</v>
      </c>
      <c r="E2146" s="6">
        <v>291</v>
      </c>
      <c r="F2146" s="6">
        <v>8</v>
      </c>
      <c r="G2146" s="6" t="s">
        <v>24105</v>
      </c>
      <c r="H2146" s="6">
        <v>291</v>
      </c>
      <c r="I2146" s="7">
        <v>424760</v>
      </c>
      <c r="J2146" s="6" t="s">
        <v>2683</v>
      </c>
      <c r="K2146" s="6" t="s">
        <v>24104</v>
      </c>
      <c r="L2146" s="6" t="s">
        <v>24106</v>
      </c>
      <c r="M2146" s="6">
        <v>72639</v>
      </c>
      <c r="N2146" s="6">
        <v>368</v>
      </c>
      <c r="O2146" s="6" t="s">
        <v>24107</v>
      </c>
      <c r="P2146" s="6">
        <v>0</v>
      </c>
      <c r="Q2146" s="6" t="s">
        <v>24108</v>
      </c>
      <c r="R2146" s="6" t="s">
        <v>24109</v>
      </c>
      <c r="S2146" s="6">
        <v>371</v>
      </c>
      <c r="T2146" s="6" t="s">
        <v>37</v>
      </c>
      <c r="U2146" s="6" t="s">
        <v>38</v>
      </c>
      <c r="V2146" s="6" t="s">
        <v>39</v>
      </c>
      <c r="W2146" s="7">
        <v>7000</v>
      </c>
      <c r="X2146" s="6">
        <v>2004</v>
      </c>
      <c r="Y2146" s="6">
        <v>45</v>
      </c>
      <c r="Z2146" s="6">
        <v>7</v>
      </c>
      <c r="AA2146" s="6">
        <v>1.85</v>
      </c>
      <c r="AB2146" s="6">
        <v>19000</v>
      </c>
      <c r="AC2146" s="7">
        <f>Table13[[#This Row],[gross]]-Table13[[#This Row],[budget]]</f>
        <v>417760</v>
      </c>
    </row>
    <row r="2147" spans="1:29" ht="12.75">
      <c r="A2147" s="6" t="s">
        <v>28</v>
      </c>
      <c r="B2147" s="6" t="s">
        <v>371</v>
      </c>
      <c r="C2147" s="6">
        <v>306</v>
      </c>
      <c r="D2147" s="6">
        <v>116</v>
      </c>
      <c r="E2147" s="6">
        <v>179</v>
      </c>
      <c r="F2147" s="6">
        <v>236</v>
      </c>
      <c r="G2147" s="6" t="s">
        <v>372</v>
      </c>
      <c r="H2147" s="6">
        <v>15000</v>
      </c>
      <c r="I2147" s="7">
        <v>90755643</v>
      </c>
      <c r="J2147" s="6" t="s">
        <v>245</v>
      </c>
      <c r="K2147" s="6" t="s">
        <v>373</v>
      </c>
      <c r="L2147" s="6" t="s">
        <v>374</v>
      </c>
      <c r="M2147" s="6">
        <v>222403</v>
      </c>
      <c r="N2147" s="6">
        <v>16149</v>
      </c>
      <c r="O2147" s="6" t="s">
        <v>375</v>
      </c>
      <c r="P2147" s="6">
        <v>2</v>
      </c>
      <c r="Q2147" s="6" t="s">
        <v>376</v>
      </c>
      <c r="R2147" s="6" t="s">
        <v>377</v>
      </c>
      <c r="S2147" s="6">
        <v>453</v>
      </c>
      <c r="T2147" s="6" t="s">
        <v>37</v>
      </c>
      <c r="U2147" s="6" t="s">
        <v>38</v>
      </c>
      <c r="V2147" s="6" t="s">
        <v>39</v>
      </c>
      <c r="W2147" s="7">
        <v>200000000</v>
      </c>
      <c r="X2147" s="6">
        <v>2010</v>
      </c>
      <c r="Y2147" s="6">
        <v>567</v>
      </c>
      <c r="Z2147" s="6">
        <v>6.6</v>
      </c>
      <c r="AA2147" s="6">
        <v>2.35</v>
      </c>
      <c r="AB2147" s="6">
        <v>23000</v>
      </c>
      <c r="AC2147" s="7">
        <f>Table13[[#This Row],[gross]]-Table13[[#This Row],[budget]]</f>
        <v>-109244357</v>
      </c>
    </row>
    <row r="2148" spans="1:29" ht="12.75">
      <c r="A2148" s="6" t="s">
        <v>28</v>
      </c>
      <c r="B2148" s="6" t="s">
        <v>15761</v>
      </c>
      <c r="C2148" s="6">
        <v>26</v>
      </c>
      <c r="D2148" s="6">
        <v>97</v>
      </c>
      <c r="E2148" s="6">
        <v>3</v>
      </c>
      <c r="F2148" s="6">
        <v>204</v>
      </c>
      <c r="G2148" s="6" t="s">
        <v>979</v>
      </c>
      <c r="H2148" s="6">
        <v>679</v>
      </c>
      <c r="I2148" s="7">
        <v>883887</v>
      </c>
      <c r="J2148" s="6" t="s">
        <v>3409</v>
      </c>
      <c r="K2148" s="6" t="s">
        <v>15762</v>
      </c>
      <c r="L2148" s="6" t="s">
        <v>15763</v>
      </c>
      <c r="M2148" s="6">
        <v>1201</v>
      </c>
      <c r="N2148" s="6">
        <v>1426</v>
      </c>
      <c r="O2148" s="6" t="s">
        <v>11947</v>
      </c>
      <c r="P2148" s="6">
        <v>3</v>
      </c>
      <c r="Q2148" s="6" t="s">
        <v>15764</v>
      </c>
      <c r="R2148" s="6" t="s">
        <v>15765</v>
      </c>
      <c r="S2148" s="6">
        <v>14</v>
      </c>
      <c r="T2148" s="6" t="s">
        <v>37</v>
      </c>
      <c r="U2148" s="6" t="s">
        <v>38</v>
      </c>
      <c r="V2148" s="6" t="s">
        <v>95</v>
      </c>
      <c r="W2148" s="7">
        <v>9000000</v>
      </c>
      <c r="X2148" s="6">
        <v>2009</v>
      </c>
      <c r="Y2148" s="6">
        <v>537</v>
      </c>
      <c r="Z2148" s="6">
        <v>6.2</v>
      </c>
      <c r="AA2148" s="6">
        <v>2.35</v>
      </c>
      <c r="AB2148" s="6">
        <v>0</v>
      </c>
      <c r="AC2148" s="7">
        <f>Table13[[#This Row],[gross]]-Table13[[#This Row],[budget]]</f>
        <v>-8116113</v>
      </c>
    </row>
    <row r="2149" spans="1:29" ht="12.75">
      <c r="A2149" s="6" t="s">
        <v>28</v>
      </c>
      <c r="B2149" s="6" t="s">
        <v>7778</v>
      </c>
      <c r="C2149" s="6">
        <v>174</v>
      </c>
      <c r="D2149" s="6">
        <v>134</v>
      </c>
      <c r="E2149" s="6">
        <v>6000</v>
      </c>
      <c r="F2149" s="6">
        <v>745</v>
      </c>
      <c r="G2149" s="6" t="s">
        <v>802</v>
      </c>
      <c r="H2149" s="6">
        <v>893</v>
      </c>
      <c r="I2149" s="7">
        <v>2298191</v>
      </c>
      <c r="J2149" s="6" t="s">
        <v>8748</v>
      </c>
      <c r="K2149" s="6" t="s">
        <v>3490</v>
      </c>
      <c r="L2149" s="6" t="s">
        <v>11393</v>
      </c>
      <c r="M2149" s="6">
        <v>221552</v>
      </c>
      <c r="N2149" s="6">
        <v>2710</v>
      </c>
      <c r="O2149" s="6" t="s">
        <v>1051</v>
      </c>
      <c r="P2149" s="6">
        <v>0</v>
      </c>
      <c r="Q2149" s="6" t="s">
        <v>11394</v>
      </c>
      <c r="R2149" s="6" t="s">
        <v>11395</v>
      </c>
      <c r="S2149" s="6">
        <v>570</v>
      </c>
      <c r="T2149" s="6" t="s">
        <v>676</v>
      </c>
      <c r="U2149" s="6" t="s">
        <v>677</v>
      </c>
      <c r="V2149" s="6" t="s">
        <v>39</v>
      </c>
      <c r="W2149" s="7">
        <v>2400000000</v>
      </c>
      <c r="X2149" s="6">
        <v>1997</v>
      </c>
      <c r="Y2149" s="6">
        <v>851</v>
      </c>
      <c r="Z2149" s="6">
        <v>8.4</v>
      </c>
      <c r="AA2149" s="6">
        <v>1.85</v>
      </c>
      <c r="AB2149" s="6">
        <v>11000</v>
      </c>
      <c r="AC2149" s="7">
        <f>Table13[[#This Row],[gross]]-Table13[[#This Row],[budget]]</f>
        <v>-2397701809</v>
      </c>
    </row>
    <row r="2150" spans="1:29" ht="12.75">
      <c r="A2150" s="6" t="s">
        <v>28</v>
      </c>
      <c r="B2150" s="6" t="s">
        <v>2066</v>
      </c>
      <c r="C2150" s="6">
        <v>68</v>
      </c>
      <c r="D2150" s="6">
        <v>102</v>
      </c>
      <c r="E2150" s="6">
        <v>212</v>
      </c>
      <c r="F2150" s="6">
        <v>195</v>
      </c>
      <c r="G2150" s="6" t="s">
        <v>14515</v>
      </c>
      <c r="H2150" s="6">
        <v>10000</v>
      </c>
      <c r="I2150" s="7">
        <v>354704</v>
      </c>
      <c r="J2150" s="6" t="s">
        <v>6648</v>
      </c>
      <c r="K2150" s="6" t="s">
        <v>2824</v>
      </c>
      <c r="L2150" s="6" t="s">
        <v>18646</v>
      </c>
      <c r="M2150" s="6">
        <v>2705</v>
      </c>
      <c r="N2150" s="6">
        <v>11083</v>
      </c>
      <c r="O2150" s="6" t="s">
        <v>18647</v>
      </c>
      <c r="P2150" s="6">
        <v>0</v>
      </c>
      <c r="Q2150" s="6" t="s">
        <v>18648</v>
      </c>
      <c r="R2150" s="6" t="s">
        <v>18649</v>
      </c>
      <c r="S2150" s="6">
        <v>38</v>
      </c>
      <c r="T2150" s="6" t="s">
        <v>37</v>
      </c>
      <c r="U2150" s="6" t="s">
        <v>38</v>
      </c>
      <c r="V2150" s="6" t="s">
        <v>585</v>
      </c>
      <c r="W2150" s="7">
        <v>1300000</v>
      </c>
      <c r="X2150" s="6">
        <v>1987</v>
      </c>
      <c r="Y2150" s="6">
        <v>633</v>
      </c>
      <c r="Z2150" s="6">
        <v>5.9</v>
      </c>
      <c r="AA2150" s="6">
        <v>1.85</v>
      </c>
      <c r="AB2150" s="6">
        <v>314</v>
      </c>
      <c r="AC2150" s="7">
        <f>Table13[[#This Row],[gross]]-Table13[[#This Row],[budget]]</f>
        <v>-945296</v>
      </c>
    </row>
    <row r="2151" spans="1:29" ht="12.75">
      <c r="A2151" s="6" t="s">
        <v>28</v>
      </c>
      <c r="B2151" s="6" t="s">
        <v>5743</v>
      </c>
      <c r="C2151" s="6">
        <v>454</v>
      </c>
      <c r="D2151" s="6">
        <v>153</v>
      </c>
      <c r="E2151" s="6">
        <v>777</v>
      </c>
      <c r="F2151" s="6">
        <v>1000</v>
      </c>
      <c r="G2151" s="6" t="s">
        <v>373</v>
      </c>
      <c r="H2151" s="6">
        <v>20000</v>
      </c>
      <c r="I2151" s="7">
        <v>60962878</v>
      </c>
      <c r="J2151" s="6" t="s">
        <v>2142</v>
      </c>
      <c r="K2151" s="6" t="s">
        <v>263</v>
      </c>
      <c r="L2151" s="6" t="s">
        <v>5744</v>
      </c>
      <c r="M2151" s="6">
        <v>383591</v>
      </c>
      <c r="N2151" s="6">
        <v>37321</v>
      </c>
      <c r="O2151" s="6" t="s">
        <v>4449</v>
      </c>
      <c r="P2151" s="6">
        <v>2</v>
      </c>
      <c r="Q2151" s="6" t="s">
        <v>5745</v>
      </c>
      <c r="R2151" s="6" t="s">
        <v>5746</v>
      </c>
      <c r="S2151" s="6">
        <v>620</v>
      </c>
      <c r="T2151" s="6" t="s">
        <v>37</v>
      </c>
      <c r="U2151" s="6" t="s">
        <v>38</v>
      </c>
      <c r="V2151" s="6" t="s">
        <v>585</v>
      </c>
      <c r="W2151" s="7">
        <v>46000000</v>
      </c>
      <c r="X2151" s="6">
        <v>2013</v>
      </c>
      <c r="Y2151" s="6">
        <v>15000</v>
      </c>
      <c r="Z2151" s="6">
        <v>8.1</v>
      </c>
      <c r="AA2151" s="6">
        <v>1.85</v>
      </c>
      <c r="AB2151" s="6">
        <v>86000</v>
      </c>
      <c r="AC2151" s="7">
        <f>Table13[[#This Row],[gross]]-Table13[[#This Row],[budget]]</f>
        <v>14962878</v>
      </c>
    </row>
    <row r="2152" spans="1:29" ht="12.75">
      <c r="A2152" s="6" t="s">
        <v>28</v>
      </c>
      <c r="B2152" s="6" t="s">
        <v>12344</v>
      </c>
      <c r="C2152" s="6">
        <v>25</v>
      </c>
      <c r="D2152" s="6">
        <v>109</v>
      </c>
      <c r="E2152" s="6">
        <v>6</v>
      </c>
      <c r="F2152" s="6">
        <v>271</v>
      </c>
      <c r="G2152" s="6" t="s">
        <v>2968</v>
      </c>
      <c r="H2152" s="6">
        <v>1000</v>
      </c>
      <c r="I2152" s="7">
        <v>69800000</v>
      </c>
      <c r="J2152" s="6" t="s">
        <v>6190</v>
      </c>
      <c r="K2152" s="6" t="s">
        <v>4204</v>
      </c>
      <c r="L2152" s="6" t="s">
        <v>12707</v>
      </c>
      <c r="M2152" s="6">
        <v>18140</v>
      </c>
      <c r="N2152" s="6">
        <v>2419</v>
      </c>
      <c r="O2152" s="6" t="s">
        <v>8440</v>
      </c>
      <c r="P2152" s="6">
        <v>1</v>
      </c>
      <c r="Q2152" s="6" t="s">
        <v>12708</v>
      </c>
      <c r="R2152" s="6" t="s">
        <v>12709</v>
      </c>
      <c r="S2152" s="6">
        <v>60</v>
      </c>
      <c r="T2152" s="6" t="s">
        <v>37</v>
      </c>
      <c r="U2152" s="6" t="s">
        <v>38</v>
      </c>
      <c r="V2152" s="6" t="s">
        <v>585</v>
      </c>
      <c r="W2152" s="7">
        <v>10000000</v>
      </c>
      <c r="X2152" s="6">
        <v>1980</v>
      </c>
      <c r="Y2152" s="6">
        <v>745</v>
      </c>
      <c r="Z2152" s="6">
        <v>6.1</v>
      </c>
      <c r="AA2152" s="6">
        <v>1.85</v>
      </c>
      <c r="AB2152" s="6">
        <v>855</v>
      </c>
      <c r="AC2152" s="7">
        <f>Table13[[#This Row],[gross]]-Table13[[#This Row],[budget]]</f>
        <v>59800000</v>
      </c>
    </row>
    <row r="2153" spans="1:29" ht="12.75">
      <c r="A2153" s="6" t="s">
        <v>28</v>
      </c>
      <c r="B2153" s="6" t="s">
        <v>14254</v>
      </c>
      <c r="C2153" s="6">
        <v>177</v>
      </c>
      <c r="D2153" s="6">
        <v>106</v>
      </c>
      <c r="E2153" s="6">
        <v>16</v>
      </c>
      <c r="F2153" s="6">
        <v>265</v>
      </c>
      <c r="G2153" s="6" t="s">
        <v>14255</v>
      </c>
      <c r="H2153" s="6">
        <v>452</v>
      </c>
      <c r="I2153" s="7">
        <v>22331028</v>
      </c>
      <c r="J2153" s="6" t="s">
        <v>2954</v>
      </c>
      <c r="K2153" s="6" t="s">
        <v>14256</v>
      </c>
      <c r="L2153" s="6" t="s">
        <v>14257</v>
      </c>
      <c r="M2153" s="6">
        <v>57349</v>
      </c>
      <c r="N2153" s="6">
        <v>1819</v>
      </c>
      <c r="O2153" s="6" t="s">
        <v>14258</v>
      </c>
      <c r="P2153" s="6">
        <v>0</v>
      </c>
      <c r="Q2153" s="6" t="s">
        <v>14259</v>
      </c>
      <c r="R2153" s="6" t="s">
        <v>14260</v>
      </c>
      <c r="S2153" s="6">
        <v>177</v>
      </c>
      <c r="T2153" s="6" t="s">
        <v>37</v>
      </c>
      <c r="U2153" s="6" t="s">
        <v>38</v>
      </c>
      <c r="V2153" s="6" t="s">
        <v>39</v>
      </c>
      <c r="W2153" s="7">
        <v>12000000</v>
      </c>
      <c r="X2153" s="6">
        <v>2015</v>
      </c>
      <c r="Y2153" s="6">
        <v>328</v>
      </c>
      <c r="Z2153" s="6">
        <v>6.4</v>
      </c>
      <c r="AA2153" s="6">
        <v>2.35</v>
      </c>
      <c r="AB2153" s="6">
        <v>0</v>
      </c>
      <c r="AC2153" s="7">
        <f>Table13[[#This Row],[gross]]-Table13[[#This Row],[budget]]</f>
        <v>10331028</v>
      </c>
    </row>
    <row r="2154" spans="1:29" ht="12.75">
      <c r="A2154" s="6" t="s">
        <v>28</v>
      </c>
      <c r="B2154" s="6" t="s">
        <v>14093</v>
      </c>
      <c r="C2154" s="6">
        <v>229</v>
      </c>
      <c r="D2154" s="6">
        <v>93</v>
      </c>
      <c r="E2154" s="6">
        <v>166</v>
      </c>
      <c r="F2154" s="6">
        <v>281</v>
      </c>
      <c r="G2154" s="6" t="s">
        <v>14094</v>
      </c>
      <c r="H2154" s="6">
        <v>971</v>
      </c>
      <c r="I2154" s="7">
        <v>54724272</v>
      </c>
      <c r="J2154" s="6" t="s">
        <v>1009</v>
      </c>
      <c r="K2154" s="6" t="s">
        <v>6084</v>
      </c>
      <c r="L2154" s="6" t="s">
        <v>14095</v>
      </c>
      <c r="M2154" s="6">
        <v>157051</v>
      </c>
      <c r="N2154" s="6">
        <v>2043</v>
      </c>
      <c r="O2154" s="6" t="s">
        <v>14096</v>
      </c>
      <c r="P2154" s="6">
        <v>0</v>
      </c>
      <c r="Q2154" s="6" t="s">
        <v>14097</v>
      </c>
      <c r="R2154" s="6" t="s">
        <v>14098</v>
      </c>
      <c r="S2154" s="6">
        <v>261</v>
      </c>
      <c r="T2154" s="6" t="s">
        <v>37</v>
      </c>
      <c r="U2154" s="6" t="s">
        <v>38</v>
      </c>
      <c r="V2154" s="6" t="s">
        <v>585</v>
      </c>
      <c r="W2154" s="7">
        <v>12000000</v>
      </c>
      <c r="X2154" s="6">
        <v>2012</v>
      </c>
      <c r="Y2154" s="6">
        <v>329</v>
      </c>
      <c r="Z2154" s="6">
        <v>6.7</v>
      </c>
      <c r="AA2154" s="6">
        <v>1.85</v>
      </c>
      <c r="AB2154" s="6">
        <v>29000</v>
      </c>
      <c r="AC2154" s="7">
        <f>Table13[[#This Row],[gross]]-Table13[[#This Row],[budget]]</f>
        <v>42724272</v>
      </c>
    </row>
    <row r="2155" spans="1:29" ht="12.75">
      <c r="A2155" s="6" t="s">
        <v>28</v>
      </c>
      <c r="B2155" s="6" t="s">
        <v>10918</v>
      </c>
      <c r="C2155" s="6">
        <v>146</v>
      </c>
      <c r="D2155" s="6">
        <v>89</v>
      </c>
      <c r="E2155" s="6">
        <v>29</v>
      </c>
      <c r="F2155" s="6">
        <v>458</v>
      </c>
      <c r="G2155" s="6" t="s">
        <v>1408</v>
      </c>
      <c r="H2155" s="6">
        <v>2000</v>
      </c>
      <c r="I2155" s="7">
        <v>43818159</v>
      </c>
      <c r="J2155" s="6" t="s">
        <v>5103</v>
      </c>
      <c r="K2155" s="6" t="s">
        <v>1082</v>
      </c>
      <c r="L2155" s="6" t="s">
        <v>11785</v>
      </c>
      <c r="M2155" s="6">
        <v>27664</v>
      </c>
      <c r="N2155" s="6">
        <v>4867</v>
      </c>
      <c r="O2155" s="6" t="s">
        <v>11786</v>
      </c>
      <c r="P2155" s="6">
        <v>0</v>
      </c>
      <c r="Q2155" s="6" t="s">
        <v>11787</v>
      </c>
      <c r="R2155" s="6" t="s">
        <v>11788</v>
      </c>
      <c r="S2155" s="6">
        <v>260</v>
      </c>
      <c r="T2155" s="6" t="s">
        <v>37</v>
      </c>
      <c r="U2155" s="6" t="s">
        <v>38</v>
      </c>
      <c r="V2155" s="6" t="s">
        <v>39</v>
      </c>
      <c r="W2155" s="7">
        <v>20000000</v>
      </c>
      <c r="X2155" s="6">
        <v>2008</v>
      </c>
      <c r="Y2155" s="6">
        <v>690</v>
      </c>
      <c r="Z2155" s="6">
        <v>3.9</v>
      </c>
      <c r="AA2155" s="6">
        <v>2.35</v>
      </c>
      <c r="AB2155" s="6">
        <v>1000</v>
      </c>
      <c r="AC2155" s="7">
        <f>Table13[[#This Row],[gross]]-Table13[[#This Row],[budget]]</f>
        <v>23818159</v>
      </c>
    </row>
    <row r="2156" spans="1:29" ht="12.75">
      <c r="A2156" s="6" t="s">
        <v>28</v>
      </c>
      <c r="B2156" s="6" t="s">
        <v>12365</v>
      </c>
      <c r="C2156" s="6">
        <v>83</v>
      </c>
      <c r="D2156" s="6">
        <v>104</v>
      </c>
      <c r="E2156" s="6">
        <v>18</v>
      </c>
      <c r="F2156" s="6">
        <v>741</v>
      </c>
      <c r="G2156" s="6" t="s">
        <v>4689</v>
      </c>
      <c r="H2156" s="6">
        <v>1000</v>
      </c>
      <c r="I2156" s="7">
        <v>10106233</v>
      </c>
      <c r="J2156" s="6" t="s">
        <v>2527</v>
      </c>
      <c r="K2156" s="6" t="s">
        <v>2489</v>
      </c>
      <c r="L2156" s="6" t="s">
        <v>16118</v>
      </c>
      <c r="M2156" s="6">
        <v>12702</v>
      </c>
      <c r="N2156" s="6">
        <v>5190</v>
      </c>
      <c r="O2156" s="6" t="s">
        <v>6561</v>
      </c>
      <c r="P2156" s="6">
        <v>0</v>
      </c>
      <c r="Q2156" s="6" t="s">
        <v>16119</v>
      </c>
      <c r="R2156" s="6" t="s">
        <v>16120</v>
      </c>
      <c r="S2156" s="6">
        <v>32</v>
      </c>
      <c r="T2156" s="6" t="s">
        <v>37</v>
      </c>
      <c r="U2156" s="6" t="s">
        <v>38</v>
      </c>
      <c r="V2156" s="6" t="s">
        <v>95</v>
      </c>
      <c r="W2156" s="7">
        <v>8000000</v>
      </c>
      <c r="X2156" s="6">
        <v>2011</v>
      </c>
      <c r="Y2156" s="6">
        <v>962</v>
      </c>
      <c r="Z2156" s="6">
        <v>5.4</v>
      </c>
      <c r="AA2156" s="6">
        <v>1.85</v>
      </c>
      <c r="AB2156" s="6">
        <v>0</v>
      </c>
      <c r="AC2156" s="7">
        <f>Table13[[#This Row],[gross]]-Table13[[#This Row],[budget]]</f>
        <v>2106233</v>
      </c>
    </row>
    <row r="2157" spans="1:29" ht="12.75">
      <c r="A2157" s="6" t="s">
        <v>28</v>
      </c>
      <c r="B2157" s="6" t="s">
        <v>187</v>
      </c>
      <c r="C2157" s="6">
        <v>775</v>
      </c>
      <c r="D2157" s="6">
        <v>124</v>
      </c>
      <c r="E2157" s="6">
        <v>0</v>
      </c>
      <c r="F2157" s="6">
        <v>641</v>
      </c>
      <c r="G2157" s="6" t="s">
        <v>776</v>
      </c>
      <c r="H2157" s="6">
        <v>13000</v>
      </c>
      <c r="I2157" s="7">
        <v>126464904</v>
      </c>
      <c r="J2157" s="6" t="s">
        <v>1380</v>
      </c>
      <c r="K2157" s="6" t="s">
        <v>458</v>
      </c>
      <c r="L2157" s="6" t="s">
        <v>1381</v>
      </c>
      <c r="M2157" s="6">
        <v>456260</v>
      </c>
      <c r="N2157" s="6">
        <v>24098</v>
      </c>
      <c r="O2157" s="6" t="s">
        <v>889</v>
      </c>
      <c r="P2157" s="6">
        <v>0</v>
      </c>
      <c r="Q2157" s="6" t="s">
        <v>1382</v>
      </c>
      <c r="R2157" s="6" t="s">
        <v>1383</v>
      </c>
      <c r="S2157" s="6">
        <v>2326</v>
      </c>
      <c r="T2157" s="6" t="s">
        <v>37</v>
      </c>
      <c r="U2157" s="6" t="s">
        <v>38</v>
      </c>
      <c r="V2157" s="6" t="s">
        <v>585</v>
      </c>
      <c r="W2157" s="7">
        <v>130000000</v>
      </c>
      <c r="X2157" s="6">
        <v>2012</v>
      </c>
      <c r="Y2157" s="6">
        <v>9000</v>
      </c>
      <c r="Z2157" s="6">
        <v>7</v>
      </c>
      <c r="AA2157" s="6">
        <v>2.35</v>
      </c>
      <c r="AB2157" s="6">
        <v>97000</v>
      </c>
      <c r="AC2157" s="7">
        <f>Table13[[#This Row],[gross]]-Table13[[#This Row],[budget]]</f>
        <v>-3535096</v>
      </c>
    </row>
    <row r="2158" spans="1:29" ht="12.75">
      <c r="A2158" s="6" t="s">
        <v>28</v>
      </c>
      <c r="B2158" s="6" t="s">
        <v>6051</v>
      </c>
      <c r="C2158" s="6">
        <v>242</v>
      </c>
      <c r="D2158" s="6">
        <v>106</v>
      </c>
      <c r="E2158" s="6">
        <v>835</v>
      </c>
      <c r="F2158" s="6">
        <v>363</v>
      </c>
      <c r="G2158" s="6" t="s">
        <v>2496</v>
      </c>
      <c r="H2158" s="6">
        <v>13000</v>
      </c>
      <c r="I2158" s="7">
        <v>7556708</v>
      </c>
      <c r="J2158" s="6" t="s">
        <v>3409</v>
      </c>
      <c r="K2158" s="6" t="s">
        <v>1157</v>
      </c>
      <c r="L2158" s="6" t="s">
        <v>13133</v>
      </c>
      <c r="M2158" s="6">
        <v>30284</v>
      </c>
      <c r="N2158" s="6">
        <v>14544</v>
      </c>
      <c r="O2158" s="6" t="s">
        <v>6350</v>
      </c>
      <c r="P2158" s="6">
        <v>1</v>
      </c>
      <c r="Q2158" s="6" t="s">
        <v>13134</v>
      </c>
      <c r="R2158" s="6" t="s">
        <v>13135</v>
      </c>
      <c r="S2158" s="6">
        <v>102</v>
      </c>
      <c r="T2158" s="6" t="s">
        <v>37</v>
      </c>
      <c r="U2158" s="6" t="s">
        <v>38</v>
      </c>
      <c r="V2158" s="6" t="s">
        <v>585</v>
      </c>
      <c r="W2158" s="7">
        <v>15000000</v>
      </c>
      <c r="X2158" s="6">
        <v>2012</v>
      </c>
      <c r="Y2158" s="6">
        <v>826</v>
      </c>
      <c r="Z2158" s="6">
        <v>6.6</v>
      </c>
      <c r="AA2158" s="6">
        <v>1.85</v>
      </c>
      <c r="AB2158" s="6">
        <v>10000</v>
      </c>
      <c r="AC2158" s="7">
        <f>Table13[[#This Row],[gross]]-Table13[[#This Row],[budget]]</f>
        <v>-7443292</v>
      </c>
    </row>
    <row r="2159" spans="1:29" ht="12.75">
      <c r="A2159" s="6" t="s">
        <v>28</v>
      </c>
      <c r="B2159" s="6" t="s">
        <v>3778</v>
      </c>
      <c r="C2159" s="6">
        <v>134</v>
      </c>
      <c r="D2159" s="6">
        <v>135</v>
      </c>
      <c r="E2159" s="6">
        <v>138</v>
      </c>
      <c r="F2159" s="6">
        <v>184</v>
      </c>
      <c r="G2159" s="6" t="s">
        <v>2236</v>
      </c>
      <c r="H2159" s="6">
        <v>324</v>
      </c>
      <c r="I2159" s="7">
        <v>32598931</v>
      </c>
      <c r="J2159" s="6" t="s">
        <v>923</v>
      </c>
      <c r="K2159" s="6" t="s">
        <v>3779</v>
      </c>
      <c r="L2159" s="6" t="s">
        <v>3780</v>
      </c>
      <c r="M2159" s="6">
        <v>49300</v>
      </c>
      <c r="N2159" s="6">
        <v>1013</v>
      </c>
      <c r="O2159" s="6" t="s">
        <v>3781</v>
      </c>
      <c r="P2159" s="6">
        <v>1</v>
      </c>
      <c r="Q2159" s="6" t="s">
        <v>3782</v>
      </c>
      <c r="R2159" s="6" t="s">
        <v>3783</v>
      </c>
      <c r="S2159" s="6">
        <v>265</v>
      </c>
      <c r="T2159" s="6" t="s">
        <v>37</v>
      </c>
      <c r="U2159" s="6" t="s">
        <v>38</v>
      </c>
      <c r="V2159" s="6" t="s">
        <v>585</v>
      </c>
      <c r="W2159" s="7">
        <v>65000000</v>
      </c>
      <c r="X2159" s="6">
        <v>2000</v>
      </c>
      <c r="Y2159" s="6">
        <v>192</v>
      </c>
      <c r="Z2159" s="6">
        <v>6.2</v>
      </c>
      <c r="AA2159" s="6">
        <v>2.35</v>
      </c>
      <c r="AB2159" s="6">
        <v>892</v>
      </c>
      <c r="AC2159" s="7">
        <f>Table13[[#This Row],[gross]]-Table13[[#This Row],[budget]]</f>
        <v>-32401069</v>
      </c>
    </row>
    <row r="2160" spans="1:29" ht="12.75">
      <c r="A2160" s="6" t="s">
        <v>28</v>
      </c>
      <c r="B2160" s="6" t="s">
        <v>18650</v>
      </c>
      <c r="C2160" s="6">
        <v>51</v>
      </c>
      <c r="D2160" s="6">
        <v>85</v>
      </c>
      <c r="E2160" s="6">
        <v>0</v>
      </c>
      <c r="F2160" s="6">
        <v>209</v>
      </c>
      <c r="G2160" s="6" t="s">
        <v>18651</v>
      </c>
      <c r="H2160" s="6">
        <v>945</v>
      </c>
      <c r="I2160" s="7">
        <v>265107</v>
      </c>
      <c r="J2160" s="6" t="s">
        <v>18652</v>
      </c>
      <c r="K2160" s="6" t="s">
        <v>7320</v>
      </c>
      <c r="L2160" s="6" t="s">
        <v>18653</v>
      </c>
      <c r="M2160" s="6">
        <v>4617</v>
      </c>
      <c r="N2160" s="6">
        <v>2282</v>
      </c>
      <c r="O2160" s="6" t="s">
        <v>18654</v>
      </c>
      <c r="P2160" s="6">
        <v>1</v>
      </c>
      <c r="Q2160" s="6" t="s">
        <v>18655</v>
      </c>
      <c r="R2160" s="6" t="s">
        <v>18656</v>
      </c>
      <c r="S2160" s="6">
        <v>93</v>
      </c>
      <c r="T2160" s="6" t="s">
        <v>37</v>
      </c>
      <c r="U2160" s="6" t="s">
        <v>370</v>
      </c>
      <c r="V2160" s="6" t="s">
        <v>5613</v>
      </c>
      <c r="W2160" s="7">
        <v>1500000</v>
      </c>
      <c r="X2160" s="6">
        <v>2000</v>
      </c>
      <c r="Y2160" s="6">
        <v>774</v>
      </c>
      <c r="Z2160" s="6">
        <v>6.3</v>
      </c>
      <c r="AA2160" s="6">
        <v>1.85</v>
      </c>
      <c r="AB2160" s="6">
        <v>614</v>
      </c>
      <c r="AC2160" s="7">
        <f>Table13[[#This Row],[gross]]-Table13[[#This Row],[budget]]</f>
        <v>-1234893</v>
      </c>
    </row>
    <row r="2161" spans="1:29" ht="12.75">
      <c r="A2161" s="6" t="s">
        <v>747</v>
      </c>
      <c r="B2161" s="6" t="s">
        <v>11032</v>
      </c>
      <c r="C2161" s="6">
        <v>290</v>
      </c>
      <c r="D2161" s="6">
        <v>108</v>
      </c>
      <c r="E2161" s="6">
        <v>13000</v>
      </c>
      <c r="F2161" s="6">
        <v>285</v>
      </c>
      <c r="G2161" s="6" t="s">
        <v>11033</v>
      </c>
      <c r="H2161" s="6">
        <v>606</v>
      </c>
      <c r="I2161" s="7">
        <v>32000000</v>
      </c>
      <c r="J2161" s="6" t="s">
        <v>3030</v>
      </c>
      <c r="K2161" s="6" t="s">
        <v>11034</v>
      </c>
      <c r="L2161" s="6" t="s">
        <v>11035</v>
      </c>
      <c r="M2161" s="6">
        <v>422432</v>
      </c>
      <c r="N2161" s="6">
        <v>1885</v>
      </c>
      <c r="O2161" s="6" t="s">
        <v>11036</v>
      </c>
      <c r="P2161" s="6">
        <v>2</v>
      </c>
      <c r="Q2161" s="6" t="s">
        <v>11037</v>
      </c>
      <c r="R2161" s="6" t="s">
        <v>11038</v>
      </c>
      <c r="S2161" s="6">
        <v>1040</v>
      </c>
      <c r="T2161" s="6" t="s">
        <v>37</v>
      </c>
      <c r="U2161" s="6" t="s">
        <v>38</v>
      </c>
      <c r="V2161" s="6" t="s">
        <v>585</v>
      </c>
      <c r="W2161" s="7">
        <v>806947</v>
      </c>
      <c r="X2161" s="6">
        <v>1960</v>
      </c>
      <c r="Y2161" s="6">
        <v>332</v>
      </c>
      <c r="Z2161" s="6">
        <v>8.5</v>
      </c>
      <c r="AA2161" s="6">
        <v>1.85</v>
      </c>
      <c r="AB2161" s="6">
        <v>18000</v>
      </c>
      <c r="AC2161" s="7">
        <f>Table13[[#This Row],[gross]]-Table13[[#This Row],[budget]]</f>
        <v>31193053</v>
      </c>
    </row>
    <row r="2162" spans="1:29" ht="12.75">
      <c r="A2162" s="6" t="s">
        <v>28</v>
      </c>
      <c r="B2162" s="6" t="s">
        <v>1633</v>
      </c>
      <c r="C2162" s="6">
        <v>357</v>
      </c>
      <c r="D2162" s="6">
        <v>140</v>
      </c>
      <c r="E2162" s="6">
        <v>0</v>
      </c>
      <c r="F2162" s="6">
        <v>1000</v>
      </c>
      <c r="G2162" s="6" t="s">
        <v>58</v>
      </c>
      <c r="H2162" s="6">
        <v>40000</v>
      </c>
      <c r="I2162" s="7">
        <v>97030725</v>
      </c>
      <c r="J2162" s="6" t="s">
        <v>1721</v>
      </c>
      <c r="K2162" s="6" t="s">
        <v>43</v>
      </c>
      <c r="L2162" s="6" t="s">
        <v>1722</v>
      </c>
      <c r="M2162" s="6">
        <v>230931</v>
      </c>
      <c r="N2162" s="6">
        <v>64599</v>
      </c>
      <c r="O2162" s="6" t="s">
        <v>160</v>
      </c>
      <c r="P2162" s="6">
        <v>1</v>
      </c>
      <c r="Q2162" s="6" t="s">
        <v>1723</v>
      </c>
      <c r="R2162" s="6" t="s">
        <v>1724</v>
      </c>
      <c r="S2162" s="6">
        <v>585</v>
      </c>
      <c r="T2162" s="6" t="s">
        <v>37</v>
      </c>
      <c r="U2162" s="6" t="s">
        <v>38</v>
      </c>
      <c r="V2162" s="6" t="s">
        <v>585</v>
      </c>
      <c r="W2162" s="7">
        <v>100000000</v>
      </c>
      <c r="X2162" s="6">
        <v>2009</v>
      </c>
      <c r="Y2162" s="6">
        <v>23000</v>
      </c>
      <c r="Z2162" s="6">
        <v>7</v>
      </c>
      <c r="AA2162" s="6">
        <v>2.35</v>
      </c>
      <c r="AB2162" s="6">
        <v>0</v>
      </c>
      <c r="AC2162" s="7">
        <f>Table13[[#This Row],[gross]]-Table13[[#This Row],[budget]]</f>
        <v>-2969275</v>
      </c>
    </row>
    <row r="2163" spans="1:29" ht="12.75">
      <c r="A2163" s="6" t="s">
        <v>28</v>
      </c>
      <c r="B2163" s="6" t="s">
        <v>1764</v>
      </c>
      <c r="C2163" s="6">
        <v>215</v>
      </c>
      <c r="D2163" s="6">
        <v>178</v>
      </c>
      <c r="E2163" s="6">
        <v>16000</v>
      </c>
      <c r="F2163" s="6">
        <v>857</v>
      </c>
      <c r="G2163" s="6" t="s">
        <v>5781</v>
      </c>
      <c r="H2163" s="6">
        <v>13000</v>
      </c>
      <c r="I2163" s="7">
        <v>107930000</v>
      </c>
      <c r="J2163" s="6" t="s">
        <v>1935</v>
      </c>
      <c r="K2163" s="6" t="s">
        <v>977</v>
      </c>
      <c r="L2163" s="6" t="s">
        <v>15952</v>
      </c>
      <c r="M2163" s="6">
        <v>1324680</v>
      </c>
      <c r="N2163" s="6">
        <v>16557</v>
      </c>
      <c r="O2163" s="6" t="s">
        <v>8625</v>
      </c>
      <c r="P2163" s="6">
        <v>1</v>
      </c>
      <c r="Q2163" s="6" t="s">
        <v>15953</v>
      </c>
      <c r="R2163" s="6" t="s">
        <v>15954</v>
      </c>
      <c r="S2163" s="6">
        <v>2195</v>
      </c>
      <c r="T2163" s="6" t="s">
        <v>37</v>
      </c>
      <c r="U2163" s="6" t="s">
        <v>38</v>
      </c>
      <c r="V2163" s="6" t="s">
        <v>585</v>
      </c>
      <c r="W2163" s="7">
        <v>8000000</v>
      </c>
      <c r="X2163" s="6">
        <v>1994</v>
      </c>
      <c r="Y2163" s="6">
        <v>902</v>
      </c>
      <c r="Z2163" s="6">
        <v>8.9</v>
      </c>
      <c r="AA2163" s="6">
        <v>2.35</v>
      </c>
      <c r="AB2163" s="6">
        <v>45000</v>
      </c>
      <c r="AC2163" s="7">
        <f>Table13[[#This Row],[gross]]-Table13[[#This Row],[budget]]</f>
        <v>99930000</v>
      </c>
    </row>
    <row r="2164" spans="1:29" ht="12.75">
      <c r="A2164" s="6" t="s">
        <v>28</v>
      </c>
      <c r="B2164" s="6" t="s">
        <v>10645</v>
      </c>
      <c r="C2164" s="6">
        <v>148</v>
      </c>
      <c r="D2164" s="6">
        <v>90</v>
      </c>
      <c r="E2164" s="6">
        <v>2</v>
      </c>
      <c r="F2164" s="6">
        <v>807</v>
      </c>
      <c r="G2164" s="6" t="s">
        <v>3089</v>
      </c>
      <c r="H2164" s="6">
        <v>16000</v>
      </c>
      <c r="I2164" s="7">
        <v>20259297</v>
      </c>
      <c r="J2164" s="6" t="s">
        <v>3171</v>
      </c>
      <c r="K2164" s="6" t="s">
        <v>10646</v>
      </c>
      <c r="L2164" s="6" t="s">
        <v>10647</v>
      </c>
      <c r="M2164" s="6">
        <v>24969</v>
      </c>
      <c r="N2164" s="6">
        <v>19952</v>
      </c>
      <c r="O2164" s="6" t="s">
        <v>1185</v>
      </c>
      <c r="P2164" s="6">
        <v>0</v>
      </c>
      <c r="Q2164" s="6" t="s">
        <v>10648</v>
      </c>
      <c r="R2164" s="6" t="s">
        <v>10649</v>
      </c>
      <c r="S2164" s="6">
        <v>258</v>
      </c>
      <c r="T2164" s="6" t="s">
        <v>37</v>
      </c>
      <c r="U2164" s="6" t="s">
        <v>38</v>
      </c>
      <c r="V2164" s="6" t="s">
        <v>39</v>
      </c>
      <c r="W2164" s="7">
        <v>20000000</v>
      </c>
      <c r="X2164" s="6">
        <v>2006</v>
      </c>
      <c r="Y2164" s="6">
        <v>1000</v>
      </c>
      <c r="Z2164" s="6">
        <v>4.7</v>
      </c>
      <c r="AA2164" s="6">
        <v>2.35</v>
      </c>
      <c r="AB2164" s="6">
        <v>0</v>
      </c>
      <c r="AC2164" s="7">
        <f>Table13[[#This Row],[gross]]-Table13[[#This Row],[budget]]</f>
        <v>259297</v>
      </c>
    </row>
    <row r="2165" spans="1:29" ht="12.75">
      <c r="A2165" s="6" t="s">
        <v>28</v>
      </c>
      <c r="B2165" s="6" t="s">
        <v>7076</v>
      </c>
      <c r="C2165" s="6">
        <v>251</v>
      </c>
      <c r="D2165" s="6">
        <v>95</v>
      </c>
      <c r="E2165" s="6">
        <v>0</v>
      </c>
      <c r="F2165" s="6">
        <v>98</v>
      </c>
      <c r="G2165" s="6" t="s">
        <v>2933</v>
      </c>
      <c r="H2165" s="6">
        <v>11000</v>
      </c>
      <c r="I2165" s="7">
        <v>17791031</v>
      </c>
      <c r="J2165" s="6" t="s">
        <v>9762</v>
      </c>
      <c r="K2165" s="6" t="s">
        <v>2180</v>
      </c>
      <c r="L2165" s="6" t="s">
        <v>9763</v>
      </c>
      <c r="M2165" s="6">
        <v>109855</v>
      </c>
      <c r="N2165" s="6">
        <v>11994</v>
      </c>
      <c r="O2165" s="6" t="s">
        <v>9764</v>
      </c>
      <c r="P2165" s="6">
        <v>0</v>
      </c>
      <c r="Q2165" s="6" t="s">
        <v>9765</v>
      </c>
      <c r="R2165" s="6" t="s">
        <v>9766</v>
      </c>
      <c r="S2165" s="6">
        <v>888</v>
      </c>
      <c r="T2165" s="6" t="s">
        <v>37</v>
      </c>
      <c r="U2165" s="6" t="s">
        <v>38</v>
      </c>
      <c r="V2165" s="6" t="s">
        <v>585</v>
      </c>
      <c r="W2165" s="7">
        <v>25000000</v>
      </c>
      <c r="X2165" s="6">
        <v>2002</v>
      </c>
      <c r="Y2165" s="6">
        <v>876</v>
      </c>
      <c r="Z2165" s="6">
        <v>7.3</v>
      </c>
      <c r="AA2165" s="6">
        <v>2.35</v>
      </c>
      <c r="AB2165" s="6">
        <v>0</v>
      </c>
      <c r="AC2165" s="7">
        <f>Table13[[#This Row],[gross]]-Table13[[#This Row],[budget]]</f>
        <v>-7208969</v>
      </c>
    </row>
    <row r="2166" spans="1:29" ht="12.75">
      <c r="A2166" s="6" t="s">
        <v>28</v>
      </c>
      <c r="B2166" s="6" t="s">
        <v>7673</v>
      </c>
      <c r="C2166" s="6">
        <v>151</v>
      </c>
      <c r="D2166" s="6">
        <v>103</v>
      </c>
      <c r="E2166" s="6">
        <v>189</v>
      </c>
      <c r="F2166" s="6">
        <v>766</v>
      </c>
      <c r="G2166" s="6" t="s">
        <v>994</v>
      </c>
      <c r="H2166" s="6">
        <v>3000</v>
      </c>
      <c r="I2166" s="7">
        <v>7948159</v>
      </c>
      <c r="J2166" s="6" t="s">
        <v>464</v>
      </c>
      <c r="K2166" s="6" t="s">
        <v>5445</v>
      </c>
      <c r="L2166" s="6" t="s">
        <v>7674</v>
      </c>
      <c r="M2166" s="6">
        <v>48999</v>
      </c>
      <c r="N2166" s="6">
        <v>6563</v>
      </c>
      <c r="O2166" s="6" t="s">
        <v>963</v>
      </c>
      <c r="P2166" s="6">
        <v>1</v>
      </c>
      <c r="Q2166" s="6" t="s">
        <v>7675</v>
      </c>
      <c r="R2166" s="6" t="s">
        <v>7676</v>
      </c>
      <c r="S2166" s="6">
        <v>280</v>
      </c>
      <c r="T2166" s="6" t="s">
        <v>37</v>
      </c>
      <c r="U2166" s="6" t="s">
        <v>38</v>
      </c>
      <c r="V2166" s="6" t="s">
        <v>585</v>
      </c>
      <c r="W2166" s="7">
        <v>35000000</v>
      </c>
      <c r="X2166" s="6">
        <v>2008</v>
      </c>
      <c r="Y2166" s="6">
        <v>967</v>
      </c>
      <c r="Z2166" s="6">
        <v>6</v>
      </c>
      <c r="AA2166" s="6">
        <v>2.35</v>
      </c>
      <c r="AB2166" s="6">
        <v>0</v>
      </c>
      <c r="AC2166" s="7">
        <f>Table13[[#This Row],[gross]]-Table13[[#This Row],[budget]]</f>
        <v>-27051841</v>
      </c>
    </row>
    <row r="2167" spans="1:29" ht="12.75">
      <c r="A2167" s="6" t="s">
        <v>28</v>
      </c>
      <c r="B2167" s="6" t="s">
        <v>371</v>
      </c>
      <c r="C2167" s="6">
        <v>56</v>
      </c>
      <c r="D2167" s="6">
        <v>124</v>
      </c>
      <c r="E2167" s="6">
        <v>179</v>
      </c>
      <c r="F2167" s="6">
        <v>551</v>
      </c>
      <c r="G2167" s="6" t="s">
        <v>4629</v>
      </c>
      <c r="H2167" s="6">
        <v>11000</v>
      </c>
      <c r="I2167" s="7">
        <v>8406264</v>
      </c>
      <c r="J2167" s="6" t="s">
        <v>1415</v>
      </c>
      <c r="K2167" s="6" t="s">
        <v>565</v>
      </c>
      <c r="L2167" s="6" t="s">
        <v>7867</v>
      </c>
      <c r="M2167" s="6">
        <v>24826</v>
      </c>
      <c r="N2167" s="6">
        <v>13093</v>
      </c>
      <c r="O2167" s="6" t="s">
        <v>922</v>
      </c>
      <c r="P2167" s="6">
        <v>3</v>
      </c>
      <c r="Q2167" s="6" t="s">
        <v>7868</v>
      </c>
      <c r="R2167" s="6" t="s">
        <v>7869</v>
      </c>
      <c r="S2167" s="6">
        <v>175</v>
      </c>
      <c r="T2167" s="6" t="s">
        <v>37</v>
      </c>
      <c r="U2167" s="6" t="s">
        <v>38</v>
      </c>
      <c r="V2167" s="6" t="s">
        <v>585</v>
      </c>
      <c r="W2167" s="7">
        <v>38000000</v>
      </c>
      <c r="X2167" s="6">
        <v>1999</v>
      </c>
      <c r="Y2167" s="6">
        <v>617</v>
      </c>
      <c r="Z2167" s="6">
        <v>6</v>
      </c>
      <c r="AA2167" s="6">
        <v>2.35</v>
      </c>
      <c r="AB2167" s="6">
        <v>783</v>
      </c>
      <c r="AC2167" s="7">
        <f>Table13[[#This Row],[gross]]-Table13[[#This Row],[budget]]</f>
        <v>-29593736</v>
      </c>
    </row>
    <row r="2168" spans="1:29" ht="12.75">
      <c r="A2168" s="6" t="s">
        <v>28</v>
      </c>
      <c r="B2168" s="6" t="s">
        <v>721</v>
      </c>
      <c r="C2168" s="6">
        <v>246</v>
      </c>
      <c r="D2168" s="6">
        <v>90</v>
      </c>
      <c r="E2168" s="6">
        <v>50</v>
      </c>
      <c r="F2168" s="6">
        <v>397</v>
      </c>
      <c r="G2168" s="6" t="s">
        <v>1193</v>
      </c>
      <c r="H2168" s="6">
        <v>4000</v>
      </c>
      <c r="I2168" s="7">
        <v>149234747</v>
      </c>
      <c r="J2168" s="6" t="s">
        <v>1035</v>
      </c>
      <c r="K2168" s="6" t="s">
        <v>493</v>
      </c>
      <c r="L2168" s="6" t="s">
        <v>1194</v>
      </c>
      <c r="M2168" s="6">
        <v>114287</v>
      </c>
      <c r="N2168" s="6">
        <v>5046</v>
      </c>
      <c r="O2168" s="6" t="s">
        <v>1195</v>
      </c>
      <c r="P2168" s="6">
        <v>0</v>
      </c>
      <c r="Q2168" s="6" t="s">
        <v>1196</v>
      </c>
      <c r="R2168" s="6" t="s">
        <v>1197</v>
      </c>
      <c r="S2168" s="6">
        <v>137</v>
      </c>
      <c r="T2168" s="6" t="s">
        <v>37</v>
      </c>
      <c r="U2168" s="6" t="s">
        <v>38</v>
      </c>
      <c r="V2168" s="6" t="s">
        <v>95</v>
      </c>
      <c r="W2168" s="7">
        <v>130000000</v>
      </c>
      <c r="X2168" s="6">
        <v>2011</v>
      </c>
      <c r="Y2168" s="6">
        <v>442</v>
      </c>
      <c r="Z2168" s="6">
        <v>6.7</v>
      </c>
      <c r="AA2168" s="6">
        <v>2.35</v>
      </c>
      <c r="AB2168" s="6">
        <v>16000</v>
      </c>
      <c r="AC2168" s="7">
        <f>Table13[[#This Row],[gross]]-Table13[[#This Row],[budget]]</f>
        <v>19234747</v>
      </c>
    </row>
    <row r="2169" spans="1:29" ht="12.75">
      <c r="A2169" s="6" t="s">
        <v>28</v>
      </c>
      <c r="B2169" s="6" t="s">
        <v>125</v>
      </c>
      <c r="C2169" s="6">
        <v>403</v>
      </c>
      <c r="D2169" s="6">
        <v>106</v>
      </c>
      <c r="E2169" s="6">
        <v>395</v>
      </c>
      <c r="F2169" s="6">
        <v>393</v>
      </c>
      <c r="G2169" s="6" t="s">
        <v>126</v>
      </c>
      <c r="H2169" s="6">
        <v>451</v>
      </c>
      <c r="I2169" s="7">
        <v>168368427</v>
      </c>
      <c r="J2169" s="6" t="s">
        <v>127</v>
      </c>
      <c r="K2169" s="6" t="s">
        <v>128</v>
      </c>
      <c r="L2169" s="6" t="s">
        <v>129</v>
      </c>
      <c r="M2169" s="6">
        <v>330784</v>
      </c>
      <c r="N2169" s="6">
        <v>2023</v>
      </c>
      <c r="O2169" s="6" t="s">
        <v>49</v>
      </c>
      <c r="P2169" s="6">
        <v>1</v>
      </c>
      <c r="Q2169" s="6" t="s">
        <v>130</v>
      </c>
      <c r="R2169" s="6" t="s">
        <v>131</v>
      </c>
      <c r="S2169" s="6">
        <v>1243</v>
      </c>
      <c r="T2169" s="6" t="s">
        <v>37</v>
      </c>
      <c r="U2169" s="6" t="s">
        <v>56</v>
      </c>
      <c r="V2169" s="6" t="s">
        <v>39</v>
      </c>
      <c r="W2169" s="7">
        <v>200000000</v>
      </c>
      <c r="X2169" s="6">
        <v>2008</v>
      </c>
      <c r="Y2169" s="6">
        <v>412</v>
      </c>
      <c r="Z2169" s="6">
        <v>6.7</v>
      </c>
      <c r="AA2169" s="6">
        <v>2.35</v>
      </c>
      <c r="AB2169" s="6">
        <v>0</v>
      </c>
      <c r="AC2169" s="7">
        <f>Table13[[#This Row],[gross]]-Table13[[#This Row],[budget]]</f>
        <v>-31631573</v>
      </c>
    </row>
    <row r="2170" spans="1:29" ht="12.75">
      <c r="A2170" s="6" t="s">
        <v>28</v>
      </c>
      <c r="B2170" s="6" t="s">
        <v>14108</v>
      </c>
      <c r="C2170" s="6">
        <v>198</v>
      </c>
      <c r="D2170" s="6">
        <v>89</v>
      </c>
      <c r="E2170" s="6">
        <v>66</v>
      </c>
      <c r="F2170" s="6">
        <v>1000</v>
      </c>
      <c r="G2170" s="6" t="s">
        <v>3714</v>
      </c>
      <c r="H2170" s="6">
        <v>137000</v>
      </c>
      <c r="I2170" s="7">
        <v>31691811</v>
      </c>
      <c r="J2170" s="6" t="s">
        <v>4332</v>
      </c>
      <c r="K2170" s="6" t="s">
        <v>6402</v>
      </c>
      <c r="L2170" s="6" t="s">
        <v>14109</v>
      </c>
      <c r="M2170" s="6">
        <v>57446</v>
      </c>
      <c r="N2170" s="6">
        <v>140268</v>
      </c>
      <c r="O2170" s="6" t="s">
        <v>5231</v>
      </c>
      <c r="P2170" s="6">
        <v>0</v>
      </c>
      <c r="Q2170" s="6" t="s">
        <v>14110</v>
      </c>
      <c r="R2170" s="6" t="s">
        <v>14111</v>
      </c>
      <c r="S2170" s="6">
        <v>369</v>
      </c>
      <c r="T2170" s="6" t="s">
        <v>37</v>
      </c>
      <c r="U2170" s="6" t="s">
        <v>38</v>
      </c>
      <c r="V2170" s="6" t="s">
        <v>585</v>
      </c>
      <c r="W2170" s="7">
        <v>12000000</v>
      </c>
      <c r="X2170" s="6">
        <v>2008</v>
      </c>
      <c r="Y2170" s="6">
        <v>1000</v>
      </c>
      <c r="Z2170" s="6">
        <v>6</v>
      </c>
      <c r="AA2170" s="6">
        <v>1.85</v>
      </c>
      <c r="AB2170" s="6">
        <v>0</v>
      </c>
      <c r="AC2170" s="7">
        <f>Table13[[#This Row],[gross]]-Table13[[#This Row],[budget]]</f>
        <v>19691811</v>
      </c>
    </row>
    <row r="2171" spans="1:29" ht="12.75">
      <c r="A2171" s="6" t="s">
        <v>28</v>
      </c>
      <c r="B2171" s="6" t="s">
        <v>14598</v>
      </c>
      <c r="C2171" s="6">
        <v>175</v>
      </c>
      <c r="D2171" s="6">
        <v>98</v>
      </c>
      <c r="E2171" s="6">
        <v>0</v>
      </c>
      <c r="F2171" s="6">
        <v>123</v>
      </c>
      <c r="G2171" s="6" t="s">
        <v>14599</v>
      </c>
      <c r="H2171" s="6">
        <v>358</v>
      </c>
      <c r="I2171" s="7">
        <v>18381787</v>
      </c>
      <c r="J2171" s="6" t="s">
        <v>2527</v>
      </c>
      <c r="K2171" s="6" t="s">
        <v>3530</v>
      </c>
      <c r="L2171" s="6" t="s">
        <v>14600</v>
      </c>
      <c r="M2171" s="6">
        <v>15684</v>
      </c>
      <c r="N2171" s="6">
        <v>1114</v>
      </c>
      <c r="O2171" s="6" t="s">
        <v>14601</v>
      </c>
      <c r="P2171" s="6">
        <v>4</v>
      </c>
      <c r="Q2171" s="6" t="s">
        <v>14602</v>
      </c>
      <c r="R2171" s="6" t="s">
        <v>14603</v>
      </c>
      <c r="S2171" s="6">
        <v>126</v>
      </c>
      <c r="T2171" s="6" t="s">
        <v>37</v>
      </c>
      <c r="U2171" s="6" t="s">
        <v>56</v>
      </c>
      <c r="V2171" s="6" t="s">
        <v>39</v>
      </c>
      <c r="W2171" s="7">
        <v>11000000</v>
      </c>
      <c r="X2171" s="6">
        <v>2012</v>
      </c>
      <c r="Y2171" s="6">
        <v>156</v>
      </c>
      <c r="Z2171" s="6">
        <v>6.8</v>
      </c>
      <c r="AA2171" s="6">
        <v>2.35</v>
      </c>
      <c r="AB2171" s="6">
        <v>13000</v>
      </c>
      <c r="AC2171" s="7">
        <f>Table13[[#This Row],[gross]]-Table13[[#This Row],[budget]]</f>
        <v>7381787</v>
      </c>
    </row>
    <row r="2172" spans="1:29" ht="12.75">
      <c r="A2172" s="6" t="s">
        <v>28</v>
      </c>
      <c r="B2172" s="6" t="s">
        <v>7484</v>
      </c>
      <c r="C2172" s="6">
        <v>137</v>
      </c>
      <c r="D2172" s="6">
        <v>101</v>
      </c>
      <c r="E2172" s="6">
        <v>48</v>
      </c>
      <c r="F2172" s="6">
        <v>531</v>
      </c>
      <c r="G2172" s="6" t="s">
        <v>3161</v>
      </c>
      <c r="H2172" s="6">
        <v>775</v>
      </c>
      <c r="I2172" s="7">
        <v>30307804</v>
      </c>
      <c r="J2172" s="6" t="s">
        <v>5051</v>
      </c>
      <c r="K2172" s="6" t="s">
        <v>7485</v>
      </c>
      <c r="L2172" s="6" t="s">
        <v>7486</v>
      </c>
      <c r="M2172" s="6">
        <v>43991</v>
      </c>
      <c r="N2172" s="6">
        <v>3001</v>
      </c>
      <c r="O2172" s="6" t="s">
        <v>742</v>
      </c>
      <c r="P2172" s="6">
        <v>2</v>
      </c>
      <c r="Q2172" s="6" t="s">
        <v>7487</v>
      </c>
      <c r="R2172" s="6" t="s">
        <v>7488</v>
      </c>
      <c r="S2172" s="6">
        <v>695</v>
      </c>
      <c r="T2172" s="6" t="s">
        <v>37</v>
      </c>
      <c r="U2172" s="6" t="s">
        <v>38</v>
      </c>
      <c r="V2172" s="6" t="s">
        <v>585</v>
      </c>
      <c r="W2172" s="7">
        <v>35000000</v>
      </c>
      <c r="X2172" s="6">
        <v>2002</v>
      </c>
      <c r="Y2172" s="6">
        <v>541</v>
      </c>
      <c r="Z2172" s="6">
        <v>5.2</v>
      </c>
      <c r="AA2172" s="6">
        <v>2.35</v>
      </c>
      <c r="AB2172" s="6">
        <v>0</v>
      </c>
      <c r="AC2172" s="7">
        <f>Table13[[#This Row],[gross]]-Table13[[#This Row],[budget]]</f>
        <v>-4692196</v>
      </c>
    </row>
    <row r="2173" spans="1:29" ht="12.75">
      <c r="A2173" s="6" t="s">
        <v>28</v>
      </c>
      <c r="B2173" s="6" t="s">
        <v>5930</v>
      </c>
      <c r="C2173" s="6">
        <v>20</v>
      </c>
      <c r="D2173" s="6">
        <v>119</v>
      </c>
      <c r="E2173" s="6">
        <v>23</v>
      </c>
      <c r="F2173" s="6">
        <v>748</v>
      </c>
      <c r="G2173" s="6" t="s">
        <v>3104</v>
      </c>
      <c r="H2173" s="6">
        <v>25000</v>
      </c>
      <c r="I2173" s="7">
        <v>21413105</v>
      </c>
      <c r="J2173" s="6" t="s">
        <v>10987</v>
      </c>
      <c r="K2173" s="6" t="s">
        <v>106</v>
      </c>
      <c r="L2173" s="6" t="s">
        <v>10988</v>
      </c>
      <c r="M2173" s="6">
        <v>15230</v>
      </c>
      <c r="N2173" s="6">
        <v>45841</v>
      </c>
      <c r="O2173" s="6" t="s">
        <v>1025</v>
      </c>
      <c r="P2173" s="6">
        <v>1</v>
      </c>
      <c r="Q2173" s="6" t="s">
        <v>10989</v>
      </c>
      <c r="R2173" s="6" t="s">
        <v>10990</v>
      </c>
      <c r="S2173" s="6">
        <v>97</v>
      </c>
      <c r="T2173" s="6" t="s">
        <v>37</v>
      </c>
      <c r="U2173" s="6" t="s">
        <v>370</v>
      </c>
      <c r="V2173" s="6" t="s">
        <v>39</v>
      </c>
      <c r="W2173" s="7">
        <v>20000000</v>
      </c>
      <c r="X2173" s="6">
        <v>1990</v>
      </c>
      <c r="Y2173" s="6">
        <v>19000</v>
      </c>
      <c r="Z2173" s="6">
        <v>6.8</v>
      </c>
      <c r="AA2173" s="6">
        <v>2.35</v>
      </c>
      <c r="AB2173" s="6">
        <v>0</v>
      </c>
      <c r="AC2173" s="7">
        <f>Table13[[#This Row],[gross]]-Table13[[#This Row],[budget]]</f>
        <v>1413105</v>
      </c>
    </row>
    <row r="2174" spans="1:29" ht="12.75">
      <c r="A2174" s="6" t="s">
        <v>28</v>
      </c>
      <c r="B2174" s="6" t="s">
        <v>9128</v>
      </c>
      <c r="C2174" s="6">
        <v>132</v>
      </c>
      <c r="D2174" s="6">
        <v>124</v>
      </c>
      <c r="E2174" s="6">
        <v>133</v>
      </c>
      <c r="F2174" s="6">
        <v>170</v>
      </c>
      <c r="G2174" s="6" t="s">
        <v>13607</v>
      </c>
      <c r="H2174" s="6">
        <v>14000</v>
      </c>
      <c r="I2174" s="7">
        <v>7060876</v>
      </c>
      <c r="J2174" s="6" t="s">
        <v>1544</v>
      </c>
      <c r="K2174" s="6" t="s">
        <v>213</v>
      </c>
      <c r="L2174" s="6" t="s">
        <v>13608</v>
      </c>
      <c r="M2174" s="6">
        <v>44795</v>
      </c>
      <c r="N2174" s="6">
        <v>14726</v>
      </c>
      <c r="O2174" s="6" t="s">
        <v>13609</v>
      </c>
      <c r="P2174" s="6">
        <v>1</v>
      </c>
      <c r="Q2174" s="6" t="s">
        <v>13610</v>
      </c>
      <c r="R2174" s="6" t="s">
        <v>13611</v>
      </c>
      <c r="S2174" s="6">
        <v>314</v>
      </c>
      <c r="T2174" s="6" t="s">
        <v>37</v>
      </c>
      <c r="U2174" s="6" t="s">
        <v>56</v>
      </c>
      <c r="V2174" s="6" t="s">
        <v>585</v>
      </c>
      <c r="W2174" s="7">
        <v>13500000</v>
      </c>
      <c r="X2174" s="6">
        <v>2000</v>
      </c>
      <c r="Y2174" s="6">
        <v>230</v>
      </c>
      <c r="Z2174" s="6">
        <v>7.4</v>
      </c>
      <c r="AA2174" s="6">
        <v>1.85</v>
      </c>
      <c r="AB2174" s="6">
        <v>0</v>
      </c>
      <c r="AC2174" s="7">
        <f>Table13[[#This Row],[gross]]-Table13[[#This Row],[budget]]</f>
        <v>-6439124</v>
      </c>
    </row>
    <row r="2175" spans="1:29" ht="12.75">
      <c r="A2175" s="6" t="s">
        <v>28</v>
      </c>
      <c r="B2175" s="6" t="s">
        <v>17683</v>
      </c>
      <c r="C2175" s="6">
        <v>69</v>
      </c>
      <c r="D2175" s="6">
        <v>90</v>
      </c>
      <c r="E2175" s="6">
        <v>25</v>
      </c>
      <c r="F2175" s="6">
        <v>138</v>
      </c>
      <c r="G2175" s="6" t="s">
        <v>15535</v>
      </c>
      <c r="H2175" s="6">
        <v>231</v>
      </c>
      <c r="I2175" s="7">
        <v>1689999</v>
      </c>
      <c r="J2175" s="6" t="s">
        <v>3409</v>
      </c>
      <c r="K2175" s="6" t="s">
        <v>22852</v>
      </c>
      <c r="L2175" s="6" t="s">
        <v>22853</v>
      </c>
      <c r="M2175" s="6">
        <v>3675</v>
      </c>
      <c r="N2175" s="6">
        <v>771</v>
      </c>
      <c r="O2175" s="6" t="s">
        <v>22854</v>
      </c>
      <c r="P2175" s="6">
        <v>1</v>
      </c>
      <c r="Q2175" s="6" t="s">
        <v>22855</v>
      </c>
      <c r="R2175" s="6" t="s">
        <v>22856</v>
      </c>
      <c r="S2175" s="6">
        <v>48</v>
      </c>
      <c r="T2175" s="6" t="s">
        <v>2778</v>
      </c>
      <c r="U2175" s="6" t="s">
        <v>38</v>
      </c>
      <c r="V2175" s="6" t="s">
        <v>585</v>
      </c>
      <c r="W2175" s="7">
        <v>400000</v>
      </c>
      <c r="X2175" s="6">
        <v>2006</v>
      </c>
      <c r="Y2175" s="6">
        <v>200</v>
      </c>
      <c r="Z2175" s="6">
        <v>7.1</v>
      </c>
      <c r="AA2175" s="6">
        <v>2.35</v>
      </c>
      <c r="AB2175" s="6">
        <v>426</v>
      </c>
      <c r="AC2175" s="7">
        <f>Table13[[#This Row],[gross]]-Table13[[#This Row],[budget]]</f>
        <v>1289999</v>
      </c>
    </row>
    <row r="2176" spans="1:29" ht="12.75">
      <c r="A2176" s="6" t="s">
        <v>28</v>
      </c>
      <c r="B2176" s="6" t="s">
        <v>1257</v>
      </c>
      <c r="C2176" s="6">
        <v>208</v>
      </c>
      <c r="D2176" s="6">
        <v>96</v>
      </c>
      <c r="E2176" s="6">
        <v>124</v>
      </c>
      <c r="F2176" s="6">
        <v>1000</v>
      </c>
      <c r="G2176" s="6" t="s">
        <v>301</v>
      </c>
      <c r="H2176" s="6">
        <v>16000</v>
      </c>
      <c r="I2176" s="7">
        <v>33592415</v>
      </c>
      <c r="J2176" s="6" t="s">
        <v>1258</v>
      </c>
      <c r="K2176" s="6" t="s">
        <v>315</v>
      </c>
      <c r="L2176" s="6" t="s">
        <v>1259</v>
      </c>
      <c r="M2176" s="6">
        <v>91640</v>
      </c>
      <c r="N2176" s="6">
        <v>31549</v>
      </c>
      <c r="O2176" s="6" t="s">
        <v>1260</v>
      </c>
      <c r="P2176" s="6">
        <v>2</v>
      </c>
      <c r="Q2176" s="6" t="s">
        <v>1261</v>
      </c>
      <c r="R2176" s="6" t="s">
        <v>1262</v>
      </c>
      <c r="S2176" s="6">
        <v>210</v>
      </c>
      <c r="T2176" s="6" t="s">
        <v>37</v>
      </c>
      <c r="U2176" s="6" t="s">
        <v>38</v>
      </c>
      <c r="V2176" s="6" t="s">
        <v>39</v>
      </c>
      <c r="W2176" s="7">
        <v>130000000</v>
      </c>
      <c r="X2176" s="6">
        <v>2013</v>
      </c>
      <c r="Y2176" s="6">
        <v>12000</v>
      </c>
      <c r="Z2176" s="6">
        <v>5.6</v>
      </c>
      <c r="AA2176" s="6">
        <v>2.35</v>
      </c>
      <c r="AB2176" s="6">
        <v>20000</v>
      </c>
      <c r="AC2176" s="7">
        <f>Table13[[#This Row],[gross]]-Table13[[#This Row],[budget]]</f>
        <v>-96407585</v>
      </c>
    </row>
    <row r="2177" spans="1:29" ht="12.75">
      <c r="A2177" s="6" t="s">
        <v>28</v>
      </c>
      <c r="B2177" s="6" t="s">
        <v>17457</v>
      </c>
      <c r="C2177" s="6">
        <v>72</v>
      </c>
      <c r="D2177" s="6">
        <v>99</v>
      </c>
      <c r="E2177" s="6">
        <v>17</v>
      </c>
      <c r="F2177" s="6">
        <v>16</v>
      </c>
      <c r="G2177" s="6" t="s">
        <v>17457</v>
      </c>
      <c r="H2177" s="6">
        <v>31</v>
      </c>
      <c r="I2177" s="7">
        <v>22770</v>
      </c>
      <c r="J2177" s="6" t="s">
        <v>2527</v>
      </c>
      <c r="K2177" s="6" t="s">
        <v>17458</v>
      </c>
      <c r="L2177" s="6" t="s">
        <v>17459</v>
      </c>
      <c r="M2177" s="6">
        <v>1658</v>
      </c>
      <c r="N2177" s="6">
        <v>81</v>
      </c>
      <c r="O2177" s="6" t="s">
        <v>17460</v>
      </c>
      <c r="P2177" s="6">
        <v>0</v>
      </c>
      <c r="Q2177" s="6" t="s">
        <v>17461</v>
      </c>
      <c r="R2177" s="6" t="s">
        <v>17462</v>
      </c>
      <c r="S2177" s="6">
        <v>12</v>
      </c>
      <c r="T2177" s="6" t="s">
        <v>676</v>
      </c>
      <c r="U2177" s="6" t="s">
        <v>677</v>
      </c>
      <c r="V2177" s="6" t="s">
        <v>5613</v>
      </c>
      <c r="W2177" s="7">
        <v>5500000</v>
      </c>
      <c r="X2177" s="6">
        <v>2013</v>
      </c>
      <c r="Y2177" s="6">
        <v>17</v>
      </c>
      <c r="Z2177" s="6">
        <v>6.1</v>
      </c>
      <c r="AA2177" s="6">
        <v>1.85</v>
      </c>
      <c r="AB2177" s="6">
        <v>543</v>
      </c>
      <c r="AC2177" s="7">
        <f>Table13[[#This Row],[gross]]-Table13[[#This Row],[budget]]</f>
        <v>-5477230</v>
      </c>
    </row>
    <row r="2178" spans="1:29" ht="12.75">
      <c r="A2178" s="6" t="s">
        <v>28</v>
      </c>
      <c r="B2178" s="6" t="s">
        <v>17163</v>
      </c>
      <c r="C2178" s="6">
        <v>248</v>
      </c>
      <c r="D2178" s="6">
        <v>91</v>
      </c>
      <c r="E2178" s="6">
        <v>263</v>
      </c>
      <c r="F2178" s="6">
        <v>192</v>
      </c>
      <c r="G2178" s="6" t="s">
        <v>5246</v>
      </c>
      <c r="H2178" s="6">
        <v>967</v>
      </c>
      <c r="I2178" s="7">
        <v>2221809</v>
      </c>
      <c r="J2178" s="6" t="s">
        <v>3409</v>
      </c>
      <c r="K2178" s="6" t="s">
        <v>4195</v>
      </c>
      <c r="L2178" s="6" t="s">
        <v>17915</v>
      </c>
      <c r="M2178" s="6">
        <v>40618</v>
      </c>
      <c r="N2178" s="6">
        <v>1582</v>
      </c>
      <c r="O2178" s="6" t="s">
        <v>14264</v>
      </c>
      <c r="P2178" s="6">
        <v>0</v>
      </c>
      <c r="Q2178" s="6" t="s">
        <v>17916</v>
      </c>
      <c r="R2178" s="6" t="s">
        <v>17917</v>
      </c>
      <c r="S2178" s="6">
        <v>144</v>
      </c>
      <c r="T2178" s="6" t="s">
        <v>37</v>
      </c>
      <c r="U2178" s="6" t="s">
        <v>38</v>
      </c>
      <c r="V2178" s="6" t="s">
        <v>39</v>
      </c>
      <c r="W2178" s="7">
        <v>5000000</v>
      </c>
      <c r="X2178" s="6">
        <v>2010</v>
      </c>
      <c r="Y2178" s="6">
        <v>289</v>
      </c>
      <c r="Z2178" s="6">
        <v>7</v>
      </c>
      <c r="AA2178" s="6">
        <v>1.85</v>
      </c>
      <c r="AB2178" s="6">
        <v>0</v>
      </c>
      <c r="AC2178" s="7">
        <f>Table13[[#This Row],[gross]]-Table13[[#This Row],[budget]]</f>
        <v>-2778191</v>
      </c>
    </row>
    <row r="2179" spans="1:29" ht="12.75">
      <c r="A2179" s="6" t="s">
        <v>28</v>
      </c>
      <c r="B2179" s="6" t="s">
        <v>1198</v>
      </c>
      <c r="C2179" s="6">
        <v>74</v>
      </c>
      <c r="D2179" s="6">
        <v>94</v>
      </c>
      <c r="E2179" s="6">
        <v>176</v>
      </c>
      <c r="F2179" s="6">
        <v>46</v>
      </c>
      <c r="G2179" s="6" t="s">
        <v>15800</v>
      </c>
      <c r="H2179" s="6">
        <v>116</v>
      </c>
      <c r="I2179" s="7">
        <v>6165429</v>
      </c>
      <c r="J2179" s="6" t="s">
        <v>16604</v>
      </c>
      <c r="K2179" s="6" t="s">
        <v>16605</v>
      </c>
      <c r="L2179" s="6" t="s">
        <v>16606</v>
      </c>
      <c r="M2179" s="6">
        <v>23486</v>
      </c>
      <c r="N2179" s="6">
        <v>312</v>
      </c>
      <c r="O2179" s="6" t="s">
        <v>16607</v>
      </c>
      <c r="P2179" s="6">
        <v>1</v>
      </c>
      <c r="Q2179" s="6" t="s">
        <v>16608</v>
      </c>
      <c r="R2179" s="6" t="s">
        <v>16609</v>
      </c>
      <c r="S2179" s="6">
        <v>249</v>
      </c>
      <c r="T2179" s="6" t="s">
        <v>2221</v>
      </c>
      <c r="U2179" s="6" t="s">
        <v>370</v>
      </c>
      <c r="V2179" s="6" t="s">
        <v>95</v>
      </c>
      <c r="W2179" s="7">
        <v>6000000</v>
      </c>
      <c r="X2179" s="6">
        <v>2002</v>
      </c>
      <c r="Y2179" s="6">
        <v>93</v>
      </c>
      <c r="Z2179" s="6">
        <v>7.5</v>
      </c>
      <c r="AA2179" s="6">
        <v>2.35</v>
      </c>
      <c r="AB2179" s="6">
        <v>0</v>
      </c>
      <c r="AC2179" s="7">
        <f>Table13[[#This Row],[gross]]-Table13[[#This Row],[budget]]</f>
        <v>165429</v>
      </c>
    </row>
    <row r="2180" spans="1:29" ht="12.75">
      <c r="A2180" s="6" t="s">
        <v>28</v>
      </c>
      <c r="B2180" s="6" t="s">
        <v>5133</v>
      </c>
      <c r="C2180" s="6">
        <v>166</v>
      </c>
      <c r="D2180" s="6">
        <v>98</v>
      </c>
      <c r="E2180" s="6">
        <v>99</v>
      </c>
      <c r="F2180" s="6">
        <v>433</v>
      </c>
      <c r="G2180" s="6" t="s">
        <v>5134</v>
      </c>
      <c r="H2180" s="6">
        <v>12000</v>
      </c>
      <c r="I2180" s="7">
        <v>67128202</v>
      </c>
      <c r="J2180" s="6" t="s">
        <v>5135</v>
      </c>
      <c r="K2180" s="6" t="s">
        <v>1072</v>
      </c>
      <c r="L2180" s="6" t="s">
        <v>5136</v>
      </c>
      <c r="M2180" s="6">
        <v>43328</v>
      </c>
      <c r="N2180" s="6">
        <v>14007</v>
      </c>
      <c r="O2180" s="6" t="s">
        <v>932</v>
      </c>
      <c r="P2180" s="6">
        <v>3</v>
      </c>
      <c r="Q2180" s="6" t="s">
        <v>5137</v>
      </c>
      <c r="R2180" s="6" t="s">
        <v>5138</v>
      </c>
      <c r="S2180" s="6">
        <v>110</v>
      </c>
      <c r="T2180" s="6" t="s">
        <v>37</v>
      </c>
      <c r="U2180" s="6" t="s">
        <v>38</v>
      </c>
      <c r="V2180" s="6" t="s">
        <v>95</v>
      </c>
      <c r="W2180" s="7">
        <v>65000000</v>
      </c>
      <c r="X2180" s="6">
        <v>2009</v>
      </c>
      <c r="Y2180" s="6">
        <v>536</v>
      </c>
      <c r="Z2180" s="6">
        <v>5.7</v>
      </c>
      <c r="AA2180" s="6">
        <v>2.35</v>
      </c>
      <c r="AB2180" s="6">
        <v>0</v>
      </c>
      <c r="AC2180" s="7">
        <f>Table13[[#This Row],[gross]]-Table13[[#This Row],[budget]]</f>
        <v>2128202</v>
      </c>
    </row>
    <row r="2181" spans="1:29" ht="12.75">
      <c r="A2181" s="6" t="s">
        <v>28</v>
      </c>
      <c r="B2181" s="6" t="s">
        <v>4003</v>
      </c>
      <c r="C2181" s="6">
        <v>64</v>
      </c>
      <c r="D2181" s="6">
        <v>88</v>
      </c>
      <c r="E2181" s="6">
        <v>11000</v>
      </c>
      <c r="F2181" s="6">
        <v>233</v>
      </c>
      <c r="G2181" s="6" t="s">
        <v>12493</v>
      </c>
      <c r="H2181" s="6">
        <v>854</v>
      </c>
      <c r="I2181" s="7">
        <v>14792779</v>
      </c>
      <c r="J2181" s="6" t="s">
        <v>1671</v>
      </c>
      <c r="K2181" s="6" t="s">
        <v>3196</v>
      </c>
      <c r="L2181" s="6" t="s">
        <v>12494</v>
      </c>
      <c r="M2181" s="6">
        <v>24256</v>
      </c>
      <c r="N2181" s="6">
        <v>1653</v>
      </c>
      <c r="O2181" s="6" t="s">
        <v>2492</v>
      </c>
      <c r="P2181" s="6">
        <v>0</v>
      </c>
      <c r="Q2181" s="6" t="s">
        <v>12495</v>
      </c>
      <c r="R2181" s="6" t="s">
        <v>12496</v>
      </c>
      <c r="S2181" s="6">
        <v>91</v>
      </c>
      <c r="T2181" s="6" t="s">
        <v>37</v>
      </c>
      <c r="U2181" s="6" t="s">
        <v>38</v>
      </c>
      <c r="V2181" s="6" t="s">
        <v>95</v>
      </c>
      <c r="W2181" s="7">
        <v>16000000</v>
      </c>
      <c r="X2181" s="6">
        <v>1987</v>
      </c>
      <c r="Y2181" s="6">
        <v>410</v>
      </c>
      <c r="Z2181" s="6">
        <v>7.6</v>
      </c>
      <c r="AA2181" s="6">
        <v>1.85</v>
      </c>
      <c r="AB2181" s="6">
        <v>0</v>
      </c>
      <c r="AC2181" s="7">
        <f>Table13[[#This Row],[gross]]-Table13[[#This Row],[budget]]</f>
        <v>-1207221</v>
      </c>
    </row>
    <row r="2182" spans="1:29" ht="12.75">
      <c r="A2182" s="6" t="s">
        <v>28</v>
      </c>
      <c r="B2182" s="6" t="s">
        <v>1058</v>
      </c>
      <c r="C2182" s="6">
        <v>10</v>
      </c>
      <c r="D2182" s="6">
        <v>114</v>
      </c>
      <c r="E2182" s="6">
        <v>503</v>
      </c>
      <c r="F2182" s="6">
        <v>697</v>
      </c>
      <c r="G2182" s="6" t="s">
        <v>4598</v>
      </c>
      <c r="H2182" s="6">
        <v>2000</v>
      </c>
      <c r="I2182" s="7">
        <v>4651977</v>
      </c>
      <c r="J2182" s="6" t="s">
        <v>3409</v>
      </c>
      <c r="K2182" s="6" t="s">
        <v>1522</v>
      </c>
      <c r="L2182" s="6" t="s">
        <v>7701</v>
      </c>
      <c r="M2182" s="6">
        <v>10410</v>
      </c>
      <c r="N2182" s="6">
        <v>4334</v>
      </c>
      <c r="O2182" s="6" t="s">
        <v>3198</v>
      </c>
      <c r="P2182" s="6">
        <v>3</v>
      </c>
      <c r="Q2182" s="6" t="s">
        <v>7702</v>
      </c>
      <c r="R2182" s="6" t="s">
        <v>7703</v>
      </c>
      <c r="S2182" s="6">
        <v>71</v>
      </c>
      <c r="T2182" s="6" t="s">
        <v>37</v>
      </c>
      <c r="U2182" s="6" t="s">
        <v>38</v>
      </c>
      <c r="V2182" s="6" t="s">
        <v>39</v>
      </c>
      <c r="W2182" s="7">
        <v>35000000</v>
      </c>
      <c r="X2182" s="6">
        <v>1992</v>
      </c>
      <c r="Y2182" s="6">
        <v>864</v>
      </c>
      <c r="Z2182" s="6">
        <v>6.9</v>
      </c>
      <c r="AA2182" s="6">
        <v>2.35</v>
      </c>
      <c r="AB2182" s="6">
        <v>892</v>
      </c>
      <c r="AC2182" s="7">
        <f>Table13[[#This Row],[gross]]-Table13[[#This Row],[budget]]</f>
        <v>-30348023</v>
      </c>
    </row>
    <row r="2183" spans="1:29" ht="12.75">
      <c r="A2183" s="6" t="s">
        <v>28</v>
      </c>
      <c r="B2183" s="6" t="s">
        <v>7352</v>
      </c>
      <c r="C2183" s="6">
        <v>74</v>
      </c>
      <c r="D2183" s="6">
        <v>109</v>
      </c>
      <c r="E2183" s="6">
        <v>19</v>
      </c>
      <c r="F2183" s="6">
        <v>568</v>
      </c>
      <c r="G2183" s="6" t="s">
        <v>6772</v>
      </c>
      <c r="H2183" s="6">
        <v>1000</v>
      </c>
      <c r="I2183" s="7">
        <v>52277485</v>
      </c>
      <c r="J2183" s="6" t="s">
        <v>1634</v>
      </c>
      <c r="K2183" s="6" t="s">
        <v>1232</v>
      </c>
      <c r="L2183" s="6" t="s">
        <v>7353</v>
      </c>
      <c r="M2183" s="6">
        <v>32370</v>
      </c>
      <c r="N2183" s="6">
        <v>4231</v>
      </c>
      <c r="O2183" s="6" t="s">
        <v>6477</v>
      </c>
      <c r="P2183" s="6">
        <v>1</v>
      </c>
      <c r="Q2183" s="6" t="s">
        <v>7354</v>
      </c>
      <c r="R2183" s="6" t="s">
        <v>7355</v>
      </c>
      <c r="S2183" s="6">
        <v>196</v>
      </c>
      <c r="T2183" s="6" t="s">
        <v>37</v>
      </c>
      <c r="U2183" s="6" t="s">
        <v>38</v>
      </c>
      <c r="V2183" s="6" t="s">
        <v>95</v>
      </c>
      <c r="W2183" s="7">
        <v>35000000</v>
      </c>
      <c r="X2183" s="6">
        <v>2003</v>
      </c>
      <c r="Y2183" s="6">
        <v>762</v>
      </c>
      <c r="Z2183" s="6">
        <v>6.9</v>
      </c>
      <c r="AA2183" s="6">
        <v>1.85</v>
      </c>
      <c r="AB2183" s="6">
        <v>0</v>
      </c>
      <c r="AC2183" s="7">
        <f>Table13[[#This Row],[gross]]-Table13[[#This Row],[budget]]</f>
        <v>17277485</v>
      </c>
    </row>
    <row r="2184" spans="1:29" ht="12.75">
      <c r="A2184" s="6" t="s">
        <v>747</v>
      </c>
      <c r="B2184" s="6" t="s">
        <v>487</v>
      </c>
      <c r="C2184" s="6">
        <v>151</v>
      </c>
      <c r="D2184" s="6">
        <v>121</v>
      </c>
      <c r="E2184" s="6">
        <v>17000</v>
      </c>
      <c r="F2184" s="6">
        <v>356</v>
      </c>
      <c r="G2184" s="6" t="s">
        <v>4283</v>
      </c>
      <c r="H2184" s="6">
        <v>22000</v>
      </c>
      <c r="I2184" s="7">
        <v>45250</v>
      </c>
      <c r="J2184" s="6" t="s">
        <v>1634</v>
      </c>
      <c r="K2184" s="6" t="s">
        <v>1746</v>
      </c>
      <c r="L2184" s="6" t="s">
        <v>11856</v>
      </c>
      <c r="M2184" s="6">
        <v>235133</v>
      </c>
      <c r="N2184" s="6">
        <v>23008</v>
      </c>
      <c r="O2184" s="6" t="s">
        <v>11857</v>
      </c>
      <c r="P2184" s="6">
        <v>1</v>
      </c>
      <c r="Q2184" s="6" t="s">
        <v>11858</v>
      </c>
      <c r="R2184" s="6" t="s">
        <v>11859</v>
      </c>
      <c r="S2184" s="6">
        <v>494</v>
      </c>
      <c r="T2184" s="6" t="s">
        <v>37</v>
      </c>
      <c r="U2184" s="6" t="s">
        <v>38</v>
      </c>
      <c r="V2184" s="6" t="s">
        <v>585</v>
      </c>
      <c r="W2184" s="7">
        <v>18000000</v>
      </c>
      <c r="X2184" s="6">
        <v>1980</v>
      </c>
      <c r="Y2184" s="6">
        <v>394</v>
      </c>
      <c r="Z2184" s="6">
        <v>8.3000000000000007</v>
      </c>
      <c r="AA2184" s="6">
        <v>1.85</v>
      </c>
      <c r="AB2184" s="6">
        <v>0</v>
      </c>
      <c r="AC2184" s="7">
        <f>Table13[[#This Row],[gross]]-Table13[[#This Row],[budget]]</f>
        <v>-17954750</v>
      </c>
    </row>
    <row r="2185" spans="1:29" ht="12.75">
      <c r="A2185" s="6" t="s">
        <v>28</v>
      </c>
      <c r="B2185" s="6" t="s">
        <v>389</v>
      </c>
      <c r="C2185" s="6">
        <v>234</v>
      </c>
      <c r="D2185" s="6">
        <v>115</v>
      </c>
      <c r="E2185" s="6">
        <v>14000</v>
      </c>
      <c r="F2185" s="6">
        <v>488</v>
      </c>
      <c r="G2185" s="6" t="s">
        <v>1346</v>
      </c>
      <c r="H2185" s="6">
        <v>11000</v>
      </c>
      <c r="I2185" s="7">
        <v>242374454</v>
      </c>
      <c r="J2185" s="6" t="s">
        <v>127</v>
      </c>
      <c r="K2185" s="6" t="s">
        <v>391</v>
      </c>
      <c r="L2185" s="6" t="s">
        <v>10635</v>
      </c>
      <c r="M2185" s="6">
        <v>661017</v>
      </c>
      <c r="N2185" s="6">
        <v>12906</v>
      </c>
      <c r="O2185" s="6" t="s">
        <v>7246</v>
      </c>
      <c r="P2185" s="6">
        <v>1</v>
      </c>
      <c r="Q2185" s="6" t="s">
        <v>10636</v>
      </c>
      <c r="R2185" s="6" t="s">
        <v>10637</v>
      </c>
      <c r="S2185" s="6">
        <v>771</v>
      </c>
      <c r="T2185" s="6" t="s">
        <v>37</v>
      </c>
      <c r="U2185" s="6" t="s">
        <v>38</v>
      </c>
      <c r="V2185" s="6" t="s">
        <v>95</v>
      </c>
      <c r="W2185" s="7">
        <v>18000000</v>
      </c>
      <c r="X2185" s="6">
        <v>1981</v>
      </c>
      <c r="Y2185" s="6">
        <v>783</v>
      </c>
      <c r="Z2185" s="6">
        <v>8.5</v>
      </c>
      <c r="AA2185" s="6">
        <v>2.35</v>
      </c>
      <c r="AB2185" s="6">
        <v>16000</v>
      </c>
      <c r="AC2185" s="7">
        <f>Table13[[#This Row],[gross]]-Table13[[#This Row],[budget]]</f>
        <v>224374454</v>
      </c>
    </row>
    <row r="2186" spans="1:29" ht="12.75">
      <c r="A2186" s="6" t="s">
        <v>28</v>
      </c>
      <c r="B2186" s="6" t="s">
        <v>3122</v>
      </c>
      <c r="C2186" s="6">
        <v>100</v>
      </c>
      <c r="D2186" s="6">
        <v>133</v>
      </c>
      <c r="E2186" s="6">
        <v>272</v>
      </c>
      <c r="F2186" s="6">
        <v>628</v>
      </c>
      <c r="G2186" s="6" t="s">
        <v>5368</v>
      </c>
      <c r="H2186" s="6">
        <v>10000</v>
      </c>
      <c r="I2186" s="7">
        <v>172825435</v>
      </c>
      <c r="J2186" s="6" t="s">
        <v>3409</v>
      </c>
      <c r="K2186" s="6" t="s">
        <v>523</v>
      </c>
      <c r="L2186" s="6" t="s">
        <v>9378</v>
      </c>
      <c r="M2186" s="6">
        <v>383784</v>
      </c>
      <c r="N2186" s="6">
        <v>12285</v>
      </c>
      <c r="O2186" s="6" t="s">
        <v>7032</v>
      </c>
      <c r="P2186" s="6">
        <v>3</v>
      </c>
      <c r="Q2186" s="6" t="s">
        <v>9379</v>
      </c>
      <c r="R2186" s="6" t="s">
        <v>9380</v>
      </c>
      <c r="S2186" s="6">
        <v>331</v>
      </c>
      <c r="T2186" s="6" t="s">
        <v>37</v>
      </c>
      <c r="U2186" s="6" t="s">
        <v>38</v>
      </c>
      <c r="V2186" s="6" t="s">
        <v>585</v>
      </c>
      <c r="W2186" s="7">
        <v>25000000</v>
      </c>
      <c r="X2186" s="6">
        <v>1988</v>
      </c>
      <c r="Y2186" s="6">
        <v>898</v>
      </c>
      <c r="Z2186" s="6">
        <v>8</v>
      </c>
      <c r="AA2186" s="6">
        <v>1.85</v>
      </c>
      <c r="AB2186" s="6">
        <v>12000</v>
      </c>
      <c r="AC2186" s="7">
        <f>Table13[[#This Row],[gross]]-Table13[[#This Row],[budget]]</f>
        <v>147825435</v>
      </c>
    </row>
    <row r="2187" spans="1:29" ht="12.75">
      <c r="A2187" s="6" t="s">
        <v>28</v>
      </c>
      <c r="B2187" s="6" t="s">
        <v>6804</v>
      </c>
      <c r="C2187" s="6">
        <v>32</v>
      </c>
      <c r="D2187" s="6">
        <v>119</v>
      </c>
      <c r="E2187" s="6">
        <v>5</v>
      </c>
      <c r="F2187" s="6">
        <v>249</v>
      </c>
      <c r="G2187" s="6" t="s">
        <v>6805</v>
      </c>
      <c r="H2187" s="6">
        <v>521</v>
      </c>
      <c r="I2187" s="7">
        <v>7000000</v>
      </c>
      <c r="J2187" s="6" t="s">
        <v>712</v>
      </c>
      <c r="K2187" s="6" t="s">
        <v>5379</v>
      </c>
      <c r="L2187" s="6" t="s">
        <v>6806</v>
      </c>
      <c r="M2187" s="6">
        <v>2933</v>
      </c>
      <c r="N2187" s="6">
        <v>1883</v>
      </c>
      <c r="O2187" s="6" t="s">
        <v>6639</v>
      </c>
      <c r="P2187" s="6">
        <v>0</v>
      </c>
      <c r="Q2187" s="6" t="s">
        <v>6807</v>
      </c>
      <c r="R2187" s="6" t="s">
        <v>6808</v>
      </c>
      <c r="S2187" s="6">
        <v>70</v>
      </c>
      <c r="T2187" s="6" t="s">
        <v>37</v>
      </c>
      <c r="U2187" s="6" t="s">
        <v>56</v>
      </c>
      <c r="V2187" s="6" t="s">
        <v>95</v>
      </c>
      <c r="W2187" s="7">
        <v>36000000</v>
      </c>
      <c r="X2187" s="6">
        <v>1980</v>
      </c>
      <c r="Y2187" s="6">
        <v>372</v>
      </c>
      <c r="Z2187" s="6">
        <v>4.7</v>
      </c>
      <c r="AA2187" s="6">
        <v>2.35</v>
      </c>
      <c r="AB2187" s="6">
        <v>328</v>
      </c>
      <c r="AC2187" s="7">
        <f>Table13[[#This Row],[gross]]-Table13[[#This Row],[budget]]</f>
        <v>-29000000</v>
      </c>
    </row>
    <row r="2188" spans="1:29" ht="12.75">
      <c r="A2188" s="6" t="s">
        <v>28</v>
      </c>
      <c r="B2188" s="6" t="s">
        <v>11835</v>
      </c>
      <c r="C2188" s="6">
        <v>46</v>
      </c>
      <c r="D2188" s="6">
        <v>103</v>
      </c>
      <c r="E2188" s="6">
        <v>80</v>
      </c>
      <c r="F2188" s="6">
        <v>782</v>
      </c>
      <c r="G2188" s="6" t="s">
        <v>8895</v>
      </c>
      <c r="H2188" s="6">
        <v>1000</v>
      </c>
      <c r="I2188" s="7">
        <v>10411980</v>
      </c>
      <c r="J2188" s="6" t="s">
        <v>13065</v>
      </c>
      <c r="K2188" s="6" t="s">
        <v>9606</v>
      </c>
      <c r="L2188" s="6" t="s">
        <v>13066</v>
      </c>
      <c r="M2188" s="6">
        <v>22649</v>
      </c>
      <c r="N2188" s="6">
        <v>4676</v>
      </c>
      <c r="O2188" s="6" t="s">
        <v>9425</v>
      </c>
      <c r="P2188" s="6">
        <v>0</v>
      </c>
      <c r="Q2188" s="6" t="s">
        <v>13067</v>
      </c>
      <c r="R2188" s="6" t="s">
        <v>13068</v>
      </c>
      <c r="S2188" s="6">
        <v>212</v>
      </c>
      <c r="T2188" s="6" t="s">
        <v>37</v>
      </c>
      <c r="U2188" s="6" t="s">
        <v>38</v>
      </c>
      <c r="V2188" s="6" t="s">
        <v>95</v>
      </c>
      <c r="W2188" s="7">
        <v>15000000</v>
      </c>
      <c r="X2188" s="6">
        <v>2004</v>
      </c>
      <c r="Y2188" s="6">
        <v>872</v>
      </c>
      <c r="Z2188" s="6">
        <v>5.9</v>
      </c>
      <c r="AA2188" s="6">
        <v>2.35</v>
      </c>
      <c r="AB2188" s="6">
        <v>1000</v>
      </c>
      <c r="AC2188" s="7">
        <f>Table13[[#This Row],[gross]]-Table13[[#This Row],[budget]]</f>
        <v>-4588020</v>
      </c>
    </row>
    <row r="2189" spans="1:29" ht="12.75">
      <c r="A2189" s="6" t="s">
        <v>28</v>
      </c>
      <c r="B2189" s="6" t="s">
        <v>2246</v>
      </c>
      <c r="C2189" s="6">
        <v>33</v>
      </c>
      <c r="D2189" s="6">
        <v>91</v>
      </c>
      <c r="E2189" s="6">
        <v>0</v>
      </c>
      <c r="F2189" s="6">
        <v>298</v>
      </c>
      <c r="G2189" s="6" t="s">
        <v>14567</v>
      </c>
      <c r="H2189" s="6">
        <v>636</v>
      </c>
      <c r="I2189" s="7">
        <v>21370057</v>
      </c>
      <c r="J2189" s="6" t="s">
        <v>2125</v>
      </c>
      <c r="K2189" s="6" t="s">
        <v>14568</v>
      </c>
      <c r="L2189" s="6" t="s">
        <v>14569</v>
      </c>
      <c r="M2189" s="6">
        <v>9903</v>
      </c>
      <c r="N2189" s="6">
        <v>1852</v>
      </c>
      <c r="O2189" s="6" t="s">
        <v>3486</v>
      </c>
      <c r="P2189" s="6">
        <v>0</v>
      </c>
      <c r="Q2189" s="6" t="s">
        <v>14570</v>
      </c>
      <c r="R2189" s="6" t="s">
        <v>14571</v>
      </c>
      <c r="S2189" s="6">
        <v>80</v>
      </c>
      <c r="T2189" s="6" t="s">
        <v>37</v>
      </c>
      <c r="U2189" s="6" t="s">
        <v>38</v>
      </c>
      <c r="V2189" s="6" t="s">
        <v>585</v>
      </c>
      <c r="W2189" s="7">
        <v>12000000</v>
      </c>
      <c r="X2189" s="6">
        <v>1992</v>
      </c>
      <c r="Y2189" s="6">
        <v>330</v>
      </c>
      <c r="Z2189" s="6">
        <v>6</v>
      </c>
      <c r="AA2189" s="6">
        <v>1.85</v>
      </c>
      <c r="AB2189" s="6">
        <v>541</v>
      </c>
      <c r="AC2189" s="7">
        <f>Table13[[#This Row],[gross]]-Table13[[#This Row],[budget]]</f>
        <v>9370057</v>
      </c>
    </row>
    <row r="2190" spans="1:29" ht="12.75">
      <c r="A2190" s="6" t="s">
        <v>28</v>
      </c>
      <c r="B2190" s="6" t="s">
        <v>3303</v>
      </c>
      <c r="C2190" s="6">
        <v>93</v>
      </c>
      <c r="D2190" s="6">
        <v>119</v>
      </c>
      <c r="E2190" s="6">
        <v>0</v>
      </c>
      <c r="F2190" s="6">
        <v>434</v>
      </c>
      <c r="G2190" s="6" t="s">
        <v>1923</v>
      </c>
      <c r="H2190" s="6">
        <v>627</v>
      </c>
      <c r="I2190" s="7">
        <v>37486138</v>
      </c>
      <c r="J2190" s="6" t="s">
        <v>1415</v>
      </c>
      <c r="K2190" s="6" t="s">
        <v>2093</v>
      </c>
      <c r="L2190" s="6" t="s">
        <v>5295</v>
      </c>
      <c r="M2190" s="6">
        <v>30890</v>
      </c>
      <c r="N2190" s="6">
        <v>2052</v>
      </c>
      <c r="O2190" s="6" t="s">
        <v>1641</v>
      </c>
      <c r="P2190" s="6">
        <v>1</v>
      </c>
      <c r="Q2190" s="6" t="s">
        <v>5296</v>
      </c>
      <c r="R2190" s="6" t="s">
        <v>5297</v>
      </c>
      <c r="S2190" s="6">
        <v>106</v>
      </c>
      <c r="T2190" s="6" t="s">
        <v>37</v>
      </c>
      <c r="U2190" s="6" t="s">
        <v>38</v>
      </c>
      <c r="V2190" s="6" t="s">
        <v>39</v>
      </c>
      <c r="W2190" s="7">
        <v>50000000</v>
      </c>
      <c r="X2190" s="6">
        <v>2004</v>
      </c>
      <c r="Y2190" s="6">
        <v>508</v>
      </c>
      <c r="Z2190" s="6">
        <v>6</v>
      </c>
      <c r="AA2190" s="6">
        <v>1.85</v>
      </c>
      <c r="AB2190" s="6">
        <v>718</v>
      </c>
      <c r="AC2190" s="7">
        <f>Table13[[#This Row],[gross]]-Table13[[#This Row],[budget]]</f>
        <v>-12513862</v>
      </c>
    </row>
    <row r="2191" spans="1:29" ht="12.75">
      <c r="A2191" s="6" t="s">
        <v>28</v>
      </c>
      <c r="B2191" s="6" t="s">
        <v>14895</v>
      </c>
      <c r="C2191" s="6">
        <v>59</v>
      </c>
      <c r="D2191" s="6">
        <v>88</v>
      </c>
      <c r="E2191" s="6">
        <v>6</v>
      </c>
      <c r="F2191" s="6">
        <v>68</v>
      </c>
      <c r="G2191" s="6" t="s">
        <v>11221</v>
      </c>
      <c r="H2191" s="6">
        <v>302</v>
      </c>
      <c r="I2191" s="7">
        <v>2073984</v>
      </c>
      <c r="J2191" s="6" t="s">
        <v>214</v>
      </c>
      <c r="K2191" s="6" t="s">
        <v>22167</v>
      </c>
      <c r="L2191" s="6" t="s">
        <v>22168</v>
      </c>
      <c r="M2191" s="6">
        <v>4743</v>
      </c>
      <c r="N2191" s="6">
        <v>663</v>
      </c>
      <c r="O2191" s="6" t="s">
        <v>22169</v>
      </c>
      <c r="P2191" s="6">
        <v>1</v>
      </c>
      <c r="Q2191" s="6" t="s">
        <v>22170</v>
      </c>
      <c r="R2191" s="6" t="s">
        <v>22171</v>
      </c>
      <c r="S2191" s="6">
        <v>135</v>
      </c>
      <c r="T2191" s="6" t="s">
        <v>37</v>
      </c>
      <c r="U2191" s="6" t="s">
        <v>1465</v>
      </c>
      <c r="V2191" s="6" t="s">
        <v>585</v>
      </c>
      <c r="W2191" s="7">
        <v>800000</v>
      </c>
      <c r="X2191" s="6">
        <v>2002</v>
      </c>
      <c r="Y2191" s="6">
        <v>270</v>
      </c>
      <c r="Z2191" s="6">
        <v>7.2</v>
      </c>
      <c r="AA2191" s="6">
        <v>1.85</v>
      </c>
      <c r="AB2191" s="6">
        <v>219</v>
      </c>
      <c r="AC2191" s="7">
        <f>Table13[[#This Row],[gross]]-Table13[[#This Row],[budget]]</f>
        <v>1273984</v>
      </c>
    </row>
    <row r="2192" spans="1:29" ht="12.75">
      <c r="A2192" s="6" t="s">
        <v>28</v>
      </c>
      <c r="B2192" s="6" t="s">
        <v>4471</v>
      </c>
      <c r="C2192" s="6">
        <v>84</v>
      </c>
      <c r="D2192" s="6">
        <v>87</v>
      </c>
      <c r="E2192" s="6">
        <v>10</v>
      </c>
      <c r="F2192" s="6">
        <v>349</v>
      </c>
      <c r="G2192" s="6" t="s">
        <v>4472</v>
      </c>
      <c r="H2192" s="6">
        <v>13000</v>
      </c>
      <c r="I2192" s="7">
        <v>53715611</v>
      </c>
      <c r="J2192" s="6" t="s">
        <v>4473</v>
      </c>
      <c r="K2192" s="6" t="s">
        <v>1784</v>
      </c>
      <c r="L2192" s="6" t="s">
        <v>4474</v>
      </c>
      <c r="M2192" s="6">
        <v>92106</v>
      </c>
      <c r="N2192" s="6">
        <v>14574</v>
      </c>
      <c r="O2192" s="6" t="s">
        <v>4475</v>
      </c>
      <c r="P2192" s="6">
        <v>1</v>
      </c>
      <c r="Q2192" s="6" t="s">
        <v>4476</v>
      </c>
      <c r="R2192" s="6" t="s">
        <v>4477</v>
      </c>
      <c r="S2192" s="6">
        <v>171</v>
      </c>
      <c r="T2192" s="6" t="s">
        <v>37</v>
      </c>
      <c r="U2192" s="6" t="s">
        <v>38</v>
      </c>
      <c r="V2192" s="6" t="s">
        <v>585</v>
      </c>
      <c r="W2192" s="7">
        <v>63000000</v>
      </c>
      <c r="X2192" s="6">
        <v>1988</v>
      </c>
      <c r="Y2192" s="6">
        <v>1000</v>
      </c>
      <c r="Z2192" s="6">
        <v>5.7</v>
      </c>
      <c r="AA2192" s="6">
        <v>2.35</v>
      </c>
      <c r="AB2192" s="6">
        <v>2000</v>
      </c>
      <c r="AC2192" s="7">
        <f>Table13[[#This Row],[gross]]-Table13[[#This Row],[budget]]</f>
        <v>-9284389</v>
      </c>
    </row>
    <row r="2193" spans="1:29" ht="12.75">
      <c r="A2193" s="6" t="s">
        <v>28</v>
      </c>
      <c r="B2193" s="6" t="s">
        <v>5985</v>
      </c>
      <c r="C2193" s="6">
        <v>96</v>
      </c>
      <c r="D2193" s="6">
        <v>96</v>
      </c>
      <c r="E2193" s="6">
        <v>170</v>
      </c>
      <c r="F2193" s="6">
        <v>668</v>
      </c>
      <c r="G2193" s="6" t="s">
        <v>6019</v>
      </c>
      <c r="H2193" s="6">
        <v>13000</v>
      </c>
      <c r="I2193" s="7">
        <v>150415432</v>
      </c>
      <c r="J2193" s="6" t="s">
        <v>4473</v>
      </c>
      <c r="K2193" s="6" t="s">
        <v>1784</v>
      </c>
      <c r="L2193" s="6" t="s">
        <v>6020</v>
      </c>
      <c r="M2193" s="6">
        <v>117606</v>
      </c>
      <c r="N2193" s="6">
        <v>15662</v>
      </c>
      <c r="O2193" s="6" t="s">
        <v>6021</v>
      </c>
      <c r="P2193" s="6">
        <v>0</v>
      </c>
      <c r="Q2193" s="6" t="s">
        <v>6022</v>
      </c>
      <c r="R2193" s="6" t="s">
        <v>6023</v>
      </c>
      <c r="S2193" s="6">
        <v>217</v>
      </c>
      <c r="T2193" s="6" t="s">
        <v>37</v>
      </c>
      <c r="U2193" s="6" t="s">
        <v>38</v>
      </c>
      <c r="V2193" s="6" t="s">
        <v>585</v>
      </c>
      <c r="W2193" s="7">
        <v>44000000</v>
      </c>
      <c r="X2193" s="6">
        <v>1985</v>
      </c>
      <c r="Y2193" s="6">
        <v>738</v>
      </c>
      <c r="Z2193" s="6">
        <v>6.4</v>
      </c>
      <c r="AA2193" s="6">
        <v>2.35</v>
      </c>
      <c r="AB2193" s="6">
        <v>0</v>
      </c>
      <c r="AC2193" s="7">
        <f>Table13[[#This Row],[gross]]-Table13[[#This Row],[budget]]</f>
        <v>106415432</v>
      </c>
    </row>
    <row r="2194" spans="1:29" ht="12.75">
      <c r="A2194" s="6" t="s">
        <v>28</v>
      </c>
      <c r="B2194" s="6" t="s">
        <v>12904</v>
      </c>
      <c r="C2194" s="6">
        <v>81</v>
      </c>
      <c r="D2194" s="6">
        <v>103</v>
      </c>
      <c r="E2194" s="6">
        <v>20</v>
      </c>
      <c r="F2194" s="6">
        <v>125</v>
      </c>
      <c r="G2194" s="6" t="s">
        <v>12905</v>
      </c>
      <c r="H2194" s="6">
        <v>512</v>
      </c>
      <c r="I2194" s="7">
        <v>26161406</v>
      </c>
      <c r="J2194" s="6" t="s">
        <v>787</v>
      </c>
      <c r="K2194" s="6" t="s">
        <v>12906</v>
      </c>
      <c r="L2194" s="6" t="s">
        <v>12907</v>
      </c>
      <c r="M2194" s="6">
        <v>13874</v>
      </c>
      <c r="N2194" s="6">
        <v>1002</v>
      </c>
      <c r="O2194" s="6" t="s">
        <v>12908</v>
      </c>
      <c r="P2194" s="6">
        <v>2</v>
      </c>
      <c r="Q2194" s="6" t="s">
        <v>12909</v>
      </c>
      <c r="R2194" s="6" t="s">
        <v>12910</v>
      </c>
      <c r="S2194" s="6">
        <v>52</v>
      </c>
      <c r="T2194" s="6" t="s">
        <v>37</v>
      </c>
      <c r="U2194" s="6" t="s">
        <v>38</v>
      </c>
      <c r="V2194" s="6" t="s">
        <v>277</v>
      </c>
      <c r="W2194" s="7">
        <v>15000000</v>
      </c>
      <c r="X2194" s="6">
        <v>2010</v>
      </c>
      <c r="Y2194" s="6">
        <v>316</v>
      </c>
      <c r="Z2194" s="6">
        <v>6.7</v>
      </c>
      <c r="AA2194" s="6">
        <v>2.35</v>
      </c>
      <c r="AB2194" s="6">
        <v>0</v>
      </c>
      <c r="AC2194" s="7">
        <f>Table13[[#This Row],[gross]]-Table13[[#This Row],[budget]]</f>
        <v>11161406</v>
      </c>
    </row>
    <row r="2195" spans="1:29" ht="12.75">
      <c r="A2195" s="6" t="s">
        <v>28</v>
      </c>
      <c r="B2195" s="6" t="s">
        <v>2213</v>
      </c>
      <c r="C2195" s="6">
        <v>96</v>
      </c>
      <c r="D2195" s="6">
        <v>133</v>
      </c>
      <c r="E2195" s="6">
        <v>521</v>
      </c>
      <c r="F2195" s="6">
        <v>970</v>
      </c>
      <c r="G2195" s="6" t="s">
        <v>203</v>
      </c>
      <c r="H2195" s="6">
        <v>11000</v>
      </c>
      <c r="I2195" s="7">
        <v>31054924</v>
      </c>
      <c r="J2195" s="6" t="s">
        <v>3831</v>
      </c>
      <c r="K2195" s="6" t="s">
        <v>391</v>
      </c>
      <c r="L2195" s="6" t="s">
        <v>3832</v>
      </c>
      <c r="M2195" s="6">
        <v>17025</v>
      </c>
      <c r="N2195" s="6">
        <v>16710</v>
      </c>
      <c r="O2195" s="6" t="s">
        <v>3833</v>
      </c>
      <c r="P2195" s="6">
        <v>1</v>
      </c>
      <c r="Q2195" s="6" t="s">
        <v>3834</v>
      </c>
      <c r="R2195" s="6" t="s">
        <v>3835</v>
      </c>
      <c r="S2195" s="6">
        <v>290</v>
      </c>
      <c r="T2195" s="6" t="s">
        <v>37</v>
      </c>
      <c r="U2195" s="6" t="s">
        <v>38</v>
      </c>
      <c r="V2195" s="6" t="s">
        <v>585</v>
      </c>
      <c r="W2195" s="7">
        <v>64000000</v>
      </c>
      <c r="X2195" s="6">
        <v>1999</v>
      </c>
      <c r="Y2195" s="6">
        <v>1000</v>
      </c>
      <c r="Z2195" s="6">
        <v>5.0999999999999996</v>
      </c>
      <c r="AA2195" s="6">
        <v>1.85</v>
      </c>
      <c r="AB2195" s="6">
        <v>295</v>
      </c>
      <c r="AC2195" s="7">
        <f>Table13[[#This Row],[gross]]-Table13[[#This Row],[budget]]</f>
        <v>-32945076</v>
      </c>
    </row>
    <row r="2196" spans="1:29" ht="12.75">
      <c r="A2196" s="6" t="s">
        <v>28</v>
      </c>
      <c r="B2196" s="6" t="s">
        <v>40</v>
      </c>
      <c r="C2196" s="6">
        <v>362</v>
      </c>
      <c r="D2196" s="6">
        <v>107</v>
      </c>
      <c r="E2196" s="6">
        <v>563</v>
      </c>
      <c r="F2196" s="6">
        <v>939</v>
      </c>
      <c r="G2196" s="6" t="s">
        <v>390</v>
      </c>
      <c r="H2196" s="6">
        <v>40000</v>
      </c>
      <c r="I2196" s="7">
        <v>123207194</v>
      </c>
      <c r="J2196" s="6" t="s">
        <v>1145</v>
      </c>
      <c r="K2196" s="6" t="s">
        <v>43</v>
      </c>
      <c r="L2196" s="6" t="s">
        <v>1146</v>
      </c>
      <c r="M2196" s="6">
        <v>183208</v>
      </c>
      <c r="N2196" s="6">
        <v>43291</v>
      </c>
      <c r="O2196" s="6" t="s">
        <v>1147</v>
      </c>
      <c r="P2196" s="6">
        <v>0</v>
      </c>
      <c r="Q2196" s="6" t="s">
        <v>1148</v>
      </c>
      <c r="R2196" s="6" t="s">
        <v>1149</v>
      </c>
      <c r="S2196" s="6">
        <v>337</v>
      </c>
      <c r="T2196" s="6" t="s">
        <v>37</v>
      </c>
      <c r="U2196" s="6" t="s">
        <v>38</v>
      </c>
      <c r="V2196" s="6" t="s">
        <v>95</v>
      </c>
      <c r="W2196" s="7">
        <v>135000000</v>
      </c>
      <c r="X2196" s="6">
        <v>2011</v>
      </c>
      <c r="Y2196" s="6">
        <v>1000</v>
      </c>
      <c r="Z2196" s="6">
        <v>7.2</v>
      </c>
      <c r="AA2196" s="6">
        <v>2.35</v>
      </c>
      <c r="AB2196" s="6">
        <v>26000</v>
      </c>
      <c r="AC2196" s="7">
        <f>Table13[[#This Row],[gross]]-Table13[[#This Row],[budget]]</f>
        <v>-11792806</v>
      </c>
    </row>
    <row r="2197" spans="1:29" ht="12.75">
      <c r="A2197" s="6" t="s">
        <v>28</v>
      </c>
      <c r="B2197" s="6" t="s">
        <v>850</v>
      </c>
      <c r="C2197" s="6">
        <v>79</v>
      </c>
      <c r="D2197" s="6">
        <v>139</v>
      </c>
      <c r="E2197" s="6">
        <v>2000</v>
      </c>
      <c r="F2197" s="6">
        <v>808</v>
      </c>
      <c r="G2197" s="6" t="s">
        <v>470</v>
      </c>
      <c r="H2197" s="6">
        <v>960</v>
      </c>
      <c r="I2197" s="7">
        <v>136448821</v>
      </c>
      <c r="J2197" s="6" t="s">
        <v>1528</v>
      </c>
      <c r="K2197" s="6" t="s">
        <v>2663</v>
      </c>
      <c r="L2197" s="6" t="s">
        <v>3319</v>
      </c>
      <c r="M2197" s="6">
        <v>98989</v>
      </c>
      <c r="N2197" s="6">
        <v>3667</v>
      </c>
      <c r="O2197" s="6" t="s">
        <v>1059</v>
      </c>
      <c r="P2197" s="6">
        <v>1</v>
      </c>
      <c r="Q2197" s="6" t="s">
        <v>3320</v>
      </c>
      <c r="R2197" s="6" t="s">
        <v>3321</v>
      </c>
      <c r="S2197" s="6">
        <v>158</v>
      </c>
      <c r="T2197" s="6" t="s">
        <v>37</v>
      </c>
      <c r="U2197" s="6" t="s">
        <v>38</v>
      </c>
      <c r="V2197" s="6" t="s">
        <v>585</v>
      </c>
      <c r="W2197" s="7">
        <v>80000000</v>
      </c>
      <c r="X2197" s="6">
        <v>1996</v>
      </c>
      <c r="Y2197" s="6">
        <v>848</v>
      </c>
      <c r="Z2197" s="6">
        <v>6.6</v>
      </c>
      <c r="AA2197" s="6">
        <v>1.85</v>
      </c>
      <c r="AB2197" s="6">
        <v>1000</v>
      </c>
      <c r="AC2197" s="7">
        <f>Table13[[#This Row],[gross]]-Table13[[#This Row],[budget]]</f>
        <v>56448821</v>
      </c>
    </row>
    <row r="2198" spans="1:29" ht="12.75">
      <c r="A2198" s="6" t="s">
        <v>28</v>
      </c>
      <c r="B2198" s="6" t="s">
        <v>528</v>
      </c>
      <c r="C2198" s="6">
        <v>9</v>
      </c>
      <c r="D2198" s="6">
        <v>107</v>
      </c>
      <c r="E2198" s="6">
        <v>58</v>
      </c>
      <c r="F2198" s="6">
        <v>324</v>
      </c>
      <c r="G2198" s="6" t="s">
        <v>2555</v>
      </c>
      <c r="H2198" s="6">
        <v>699</v>
      </c>
      <c r="I2198" s="7">
        <v>305070</v>
      </c>
      <c r="J2198" s="6" t="s">
        <v>2900</v>
      </c>
      <c r="K2198" s="6" t="s">
        <v>11457</v>
      </c>
      <c r="L2198" s="6" t="s">
        <v>11458</v>
      </c>
      <c r="M2198" s="6">
        <v>3843</v>
      </c>
      <c r="N2198" s="6">
        <v>1592</v>
      </c>
      <c r="O2198" s="6" t="s">
        <v>3460</v>
      </c>
      <c r="P2198" s="6">
        <v>1</v>
      </c>
      <c r="Q2198" s="6" t="s">
        <v>11459</v>
      </c>
      <c r="R2198" s="6" t="s">
        <v>11460</v>
      </c>
      <c r="S2198" s="6">
        <v>25</v>
      </c>
      <c r="T2198" s="6" t="s">
        <v>37</v>
      </c>
      <c r="U2198" s="6" t="s">
        <v>38</v>
      </c>
      <c r="V2198" s="6" t="s">
        <v>585</v>
      </c>
      <c r="W2198" s="7">
        <v>20000000</v>
      </c>
      <c r="X2198" s="6">
        <v>1994</v>
      </c>
      <c r="Y2198" s="6">
        <v>533</v>
      </c>
      <c r="Z2198" s="6">
        <v>6.4</v>
      </c>
      <c r="AA2198" s="6">
        <v>2.35</v>
      </c>
      <c r="AB2198" s="6">
        <v>399</v>
      </c>
      <c r="AC2198" s="7">
        <f>Table13[[#This Row],[gross]]-Table13[[#This Row],[budget]]</f>
        <v>-19694930</v>
      </c>
    </row>
    <row r="2199" spans="1:29" ht="12.75">
      <c r="A2199" s="6" t="s">
        <v>28</v>
      </c>
      <c r="B2199" s="6" t="s">
        <v>3129</v>
      </c>
      <c r="C2199" s="6">
        <v>103</v>
      </c>
      <c r="D2199" s="6">
        <v>112</v>
      </c>
      <c r="E2199" s="6">
        <v>109</v>
      </c>
      <c r="F2199" s="6">
        <v>261</v>
      </c>
      <c r="G2199" s="6" t="s">
        <v>5561</v>
      </c>
      <c r="H2199" s="6">
        <v>779</v>
      </c>
      <c r="I2199" s="7">
        <v>56607223</v>
      </c>
      <c r="J2199" s="6" t="s">
        <v>4219</v>
      </c>
      <c r="K2199" s="6" t="s">
        <v>5562</v>
      </c>
      <c r="L2199" s="6" t="s">
        <v>5563</v>
      </c>
      <c r="M2199" s="6">
        <v>93367</v>
      </c>
      <c r="N2199" s="6">
        <v>1823</v>
      </c>
      <c r="O2199" s="6" t="s">
        <v>5564</v>
      </c>
      <c r="P2199" s="6">
        <v>8</v>
      </c>
      <c r="Q2199" s="6" t="s">
        <v>5565</v>
      </c>
      <c r="R2199" s="6" t="s">
        <v>5566</v>
      </c>
      <c r="S2199" s="6">
        <v>497</v>
      </c>
      <c r="T2199" s="6" t="s">
        <v>37</v>
      </c>
      <c r="U2199" s="6" t="s">
        <v>268</v>
      </c>
      <c r="V2199" s="6" t="s">
        <v>39</v>
      </c>
      <c r="W2199" s="7">
        <v>48000000</v>
      </c>
      <c r="X2199" s="6">
        <v>2001</v>
      </c>
      <c r="Y2199" s="6">
        <v>629</v>
      </c>
      <c r="Z2199" s="6">
        <v>6.4</v>
      </c>
      <c r="AA2199" s="6">
        <v>2.35</v>
      </c>
      <c r="AB2199" s="6">
        <v>0</v>
      </c>
      <c r="AC2199" s="7">
        <f>Table13[[#This Row],[gross]]-Table13[[#This Row],[budget]]</f>
        <v>8607223</v>
      </c>
    </row>
    <row r="2200" spans="1:29" ht="12.75">
      <c r="A2200" s="6" t="s">
        <v>28</v>
      </c>
      <c r="B2200" s="6" t="s">
        <v>604</v>
      </c>
      <c r="C2200" s="6">
        <v>318</v>
      </c>
      <c r="D2200" s="6">
        <v>111</v>
      </c>
      <c r="E2200" s="6">
        <v>663</v>
      </c>
      <c r="F2200" s="6">
        <v>954</v>
      </c>
      <c r="G2200" s="6" t="s">
        <v>321</v>
      </c>
      <c r="H2200" s="6">
        <v>1000</v>
      </c>
      <c r="I2200" s="7">
        <v>206435493</v>
      </c>
      <c r="J2200" s="6" t="s">
        <v>792</v>
      </c>
      <c r="K2200" s="6" t="s">
        <v>793</v>
      </c>
      <c r="L2200" s="6" t="s">
        <v>794</v>
      </c>
      <c r="M2200" s="6">
        <v>473887</v>
      </c>
      <c r="N2200" s="6">
        <v>4764</v>
      </c>
      <c r="O2200" s="6" t="s">
        <v>795</v>
      </c>
      <c r="P2200" s="6">
        <v>0</v>
      </c>
      <c r="Q2200" s="6" t="s">
        <v>796</v>
      </c>
      <c r="R2200" s="6" t="s">
        <v>797</v>
      </c>
      <c r="S2200" s="6">
        <v>626</v>
      </c>
      <c r="T2200" s="6" t="s">
        <v>37</v>
      </c>
      <c r="U2200" s="6" t="s">
        <v>38</v>
      </c>
      <c r="V2200" s="6" t="s">
        <v>277</v>
      </c>
      <c r="W2200" s="7">
        <v>150000000</v>
      </c>
      <c r="X2200" s="6">
        <v>2007</v>
      </c>
      <c r="Y2200" s="6">
        <v>1000</v>
      </c>
      <c r="Z2200" s="6">
        <v>8</v>
      </c>
      <c r="AA2200" s="6">
        <v>2.35</v>
      </c>
      <c r="AB2200" s="6">
        <v>10000</v>
      </c>
      <c r="AC2200" s="7">
        <f>Table13[[#This Row],[gross]]-Table13[[#This Row],[budget]]</f>
        <v>56435493</v>
      </c>
    </row>
    <row r="2201" spans="1:29" ht="12.75">
      <c r="A2201" s="6" t="s">
        <v>28</v>
      </c>
      <c r="B2201" s="6" t="s">
        <v>14319</v>
      </c>
      <c r="C2201" s="6">
        <v>131</v>
      </c>
      <c r="D2201" s="6">
        <v>101</v>
      </c>
      <c r="E2201" s="6">
        <v>61</v>
      </c>
      <c r="F2201" s="6">
        <v>611</v>
      </c>
      <c r="G2201" s="6" t="s">
        <v>1655</v>
      </c>
      <c r="H2201" s="6">
        <v>769</v>
      </c>
      <c r="I2201" s="7">
        <v>2060953</v>
      </c>
      <c r="J2201" s="6" t="s">
        <v>9754</v>
      </c>
      <c r="K2201" s="6" t="s">
        <v>13348</v>
      </c>
      <c r="L2201" s="6" t="s">
        <v>14320</v>
      </c>
      <c r="M2201" s="6">
        <v>29990</v>
      </c>
      <c r="N2201" s="6">
        <v>2543</v>
      </c>
      <c r="O2201" s="6" t="s">
        <v>10142</v>
      </c>
      <c r="P2201" s="6">
        <v>0</v>
      </c>
      <c r="Q2201" s="6" t="s">
        <v>14321</v>
      </c>
      <c r="R2201" s="6" t="s">
        <v>14322</v>
      </c>
      <c r="S2201" s="6">
        <v>316</v>
      </c>
      <c r="T2201" s="6" t="s">
        <v>37</v>
      </c>
      <c r="U2201" s="6" t="s">
        <v>5560</v>
      </c>
      <c r="V2201" s="6" t="s">
        <v>585</v>
      </c>
      <c r="W2201" s="7">
        <v>12000000</v>
      </c>
      <c r="X2201" s="6">
        <v>1999</v>
      </c>
      <c r="Y2201" s="6">
        <v>692</v>
      </c>
      <c r="Z2201" s="6">
        <v>7.1</v>
      </c>
      <c r="AA2201" s="6">
        <v>2.35</v>
      </c>
      <c r="AB2201" s="6">
        <v>0</v>
      </c>
      <c r="AC2201" s="7">
        <f>Table13[[#This Row],[gross]]-Table13[[#This Row],[budget]]</f>
        <v>-9939047</v>
      </c>
    </row>
    <row r="2202" spans="1:29" ht="12.75">
      <c r="A2202" s="6" t="s">
        <v>28</v>
      </c>
      <c r="B2202" s="6" t="s">
        <v>3778</v>
      </c>
      <c r="C2202" s="6">
        <v>209</v>
      </c>
      <c r="D2202" s="6">
        <v>178</v>
      </c>
      <c r="E2202" s="6">
        <v>138</v>
      </c>
      <c r="F2202" s="6">
        <v>748</v>
      </c>
      <c r="G2202" s="6" t="s">
        <v>6356</v>
      </c>
      <c r="H2202" s="6">
        <v>904</v>
      </c>
      <c r="I2202" s="7">
        <v>75305995</v>
      </c>
      <c r="J2202" s="6" t="s">
        <v>4296</v>
      </c>
      <c r="K2202" s="6" t="s">
        <v>3009</v>
      </c>
      <c r="L2202" s="6" t="s">
        <v>6357</v>
      </c>
      <c r="M2202" s="6">
        <v>110394</v>
      </c>
      <c r="N2202" s="6">
        <v>5074</v>
      </c>
      <c r="O2202" s="6" t="s">
        <v>143</v>
      </c>
      <c r="P2202" s="6">
        <v>0</v>
      </c>
      <c r="Q2202" s="6" t="s">
        <v>6358</v>
      </c>
      <c r="R2202" s="6" t="s">
        <v>6359</v>
      </c>
      <c r="S2202" s="6">
        <v>433</v>
      </c>
      <c r="T2202" s="6" t="s">
        <v>37</v>
      </c>
      <c r="U2202" s="6" t="s">
        <v>38</v>
      </c>
      <c r="V2202" s="6" t="s">
        <v>39</v>
      </c>
      <c r="W2202" s="7">
        <v>40000000</v>
      </c>
      <c r="X2202" s="6">
        <v>2004</v>
      </c>
      <c r="Y2202" s="6">
        <v>876</v>
      </c>
      <c r="Z2202" s="6">
        <v>7.7</v>
      </c>
      <c r="AA2202" s="6">
        <v>1.85</v>
      </c>
      <c r="AB2202" s="6">
        <v>0</v>
      </c>
      <c r="AC2202" s="7">
        <f>Table13[[#This Row],[gross]]-Table13[[#This Row],[budget]]</f>
        <v>35305995</v>
      </c>
    </row>
    <row r="2203" spans="1:29" ht="12.75">
      <c r="A2203" s="6" t="s">
        <v>28</v>
      </c>
      <c r="B2203" s="6" t="s">
        <v>4099</v>
      </c>
      <c r="C2203" s="6">
        <v>51</v>
      </c>
      <c r="D2203" s="6">
        <v>107</v>
      </c>
      <c r="E2203" s="6">
        <v>48</v>
      </c>
      <c r="F2203" s="6">
        <v>940</v>
      </c>
      <c r="G2203" s="6" t="s">
        <v>10153</v>
      </c>
      <c r="H2203" s="6">
        <v>1000</v>
      </c>
      <c r="I2203" s="7">
        <v>12372410</v>
      </c>
      <c r="J2203" s="6" t="s">
        <v>3913</v>
      </c>
      <c r="K2203" s="6" t="s">
        <v>430</v>
      </c>
      <c r="L2203" s="6" t="s">
        <v>10154</v>
      </c>
      <c r="M2203" s="6">
        <v>11709</v>
      </c>
      <c r="N2203" s="6">
        <v>4971</v>
      </c>
      <c r="O2203" s="6" t="s">
        <v>3260</v>
      </c>
      <c r="P2203" s="6">
        <v>1</v>
      </c>
      <c r="Q2203" s="6" t="s">
        <v>10155</v>
      </c>
      <c r="R2203" s="6" t="s">
        <v>10156</v>
      </c>
      <c r="S2203" s="6">
        <v>101</v>
      </c>
      <c r="T2203" s="6" t="s">
        <v>37</v>
      </c>
      <c r="U2203" s="6" t="s">
        <v>38</v>
      </c>
      <c r="V2203" s="6" t="s">
        <v>39</v>
      </c>
      <c r="W2203" s="7">
        <v>24000000</v>
      </c>
      <c r="X2203" s="6">
        <v>2000</v>
      </c>
      <c r="Y2203" s="6">
        <v>957</v>
      </c>
      <c r="Z2203" s="6">
        <v>5.3</v>
      </c>
      <c r="AA2203" s="6">
        <v>1.85</v>
      </c>
      <c r="AB2203" s="6">
        <v>650</v>
      </c>
      <c r="AC2203" s="7">
        <f>Table13[[#This Row],[gross]]-Table13[[#This Row],[budget]]</f>
        <v>-11627590</v>
      </c>
    </row>
    <row r="2204" spans="1:29" ht="12.75">
      <c r="A2204" s="6" t="s">
        <v>28</v>
      </c>
      <c r="B2204" s="6" t="s">
        <v>809</v>
      </c>
      <c r="C2204" s="6">
        <v>327</v>
      </c>
      <c r="D2204" s="6">
        <v>127</v>
      </c>
      <c r="E2204" s="6">
        <v>189</v>
      </c>
      <c r="F2204" s="6">
        <v>544</v>
      </c>
      <c r="G2204" s="6" t="s">
        <v>1593</v>
      </c>
      <c r="H2204" s="6">
        <v>20000</v>
      </c>
      <c r="I2204" s="7">
        <v>85463309</v>
      </c>
      <c r="J2204" s="6" t="s">
        <v>1594</v>
      </c>
      <c r="K2204" s="6" t="s">
        <v>263</v>
      </c>
      <c r="L2204" s="6" t="s">
        <v>1595</v>
      </c>
      <c r="M2204" s="6">
        <v>254841</v>
      </c>
      <c r="N2204" s="6">
        <v>22254</v>
      </c>
      <c r="O2204" s="6" t="s">
        <v>1596</v>
      </c>
      <c r="P2204" s="6">
        <v>1</v>
      </c>
      <c r="Q2204" s="6" t="s">
        <v>1597</v>
      </c>
      <c r="R2204" s="6" t="s">
        <v>1598</v>
      </c>
      <c r="S2204" s="6">
        <v>426</v>
      </c>
      <c r="T2204" s="6" t="s">
        <v>37</v>
      </c>
      <c r="U2204" s="6" t="s">
        <v>38</v>
      </c>
      <c r="V2204" s="6" t="s">
        <v>39</v>
      </c>
      <c r="W2204" s="7">
        <v>110000000</v>
      </c>
      <c r="X2204" s="6">
        <v>2011</v>
      </c>
      <c r="Y2204" s="6">
        <v>929</v>
      </c>
      <c r="Z2204" s="6">
        <v>7.1</v>
      </c>
      <c r="AA2204" s="6">
        <v>2.35</v>
      </c>
      <c r="AB2204" s="6">
        <v>36000</v>
      </c>
      <c r="AC2204" s="7">
        <f>Table13[[#This Row],[gross]]-Table13[[#This Row],[budget]]</f>
        <v>-24536691</v>
      </c>
    </row>
    <row r="2205" spans="1:29" ht="12.75">
      <c r="A2205" s="6" t="s">
        <v>28</v>
      </c>
      <c r="B2205" s="6" t="s">
        <v>19345</v>
      </c>
      <c r="C2205" s="6">
        <v>75</v>
      </c>
      <c r="D2205" s="6">
        <v>90</v>
      </c>
      <c r="E2205" s="6">
        <v>15</v>
      </c>
      <c r="F2205" s="6">
        <v>453</v>
      </c>
      <c r="G2205" s="6" t="s">
        <v>5017</v>
      </c>
      <c r="H2205" s="6">
        <v>953</v>
      </c>
      <c r="I2205" s="7">
        <v>5844929</v>
      </c>
      <c r="J2205" s="6" t="s">
        <v>2527</v>
      </c>
      <c r="K2205" s="6" t="s">
        <v>640</v>
      </c>
      <c r="L2205" s="6" t="s">
        <v>19346</v>
      </c>
      <c r="M2205" s="6">
        <v>6000</v>
      </c>
      <c r="N2205" s="6">
        <v>2510</v>
      </c>
      <c r="O2205" s="6" t="s">
        <v>8999</v>
      </c>
      <c r="P2205" s="6">
        <v>1</v>
      </c>
      <c r="Q2205" s="6" t="s">
        <v>19347</v>
      </c>
      <c r="R2205" s="6" t="s">
        <v>19348</v>
      </c>
      <c r="S2205" s="6">
        <v>109</v>
      </c>
      <c r="T2205" s="6" t="s">
        <v>37</v>
      </c>
      <c r="U2205" s="6" t="s">
        <v>38</v>
      </c>
      <c r="V2205" s="6" t="s">
        <v>39</v>
      </c>
      <c r="W2205" s="7">
        <v>3000000</v>
      </c>
      <c r="X2205" s="6">
        <v>2002</v>
      </c>
      <c r="Y2205" s="6">
        <v>625</v>
      </c>
      <c r="Z2205" s="6">
        <v>7</v>
      </c>
      <c r="AA2205" s="6">
        <v>1.85</v>
      </c>
      <c r="AB2205" s="6">
        <v>595</v>
      </c>
      <c r="AC2205" s="7">
        <f>Table13[[#This Row],[gross]]-Table13[[#This Row],[budget]]</f>
        <v>2844929</v>
      </c>
    </row>
    <row r="2206" spans="1:29" ht="12.75">
      <c r="A2206" s="6" t="s">
        <v>28</v>
      </c>
      <c r="B2206" s="6" t="s">
        <v>14854</v>
      </c>
      <c r="C2206" s="6">
        <v>44</v>
      </c>
      <c r="D2206" s="6">
        <v>82</v>
      </c>
      <c r="E2206" s="6">
        <v>6</v>
      </c>
      <c r="F2206" s="6">
        <v>345</v>
      </c>
      <c r="G2206" s="6" t="s">
        <v>14855</v>
      </c>
      <c r="H2206" s="6">
        <v>759</v>
      </c>
      <c r="I2206" s="7">
        <v>36696761</v>
      </c>
      <c r="J2206" s="6" t="s">
        <v>8295</v>
      </c>
      <c r="K2206" s="6" t="s">
        <v>862</v>
      </c>
      <c r="L2206" s="6" t="s">
        <v>14856</v>
      </c>
      <c r="M2206" s="6">
        <v>6808</v>
      </c>
      <c r="N2206" s="6">
        <v>2197</v>
      </c>
      <c r="O2206" s="6" t="s">
        <v>14857</v>
      </c>
      <c r="P2206" s="6">
        <v>0</v>
      </c>
      <c r="Q2206" s="6" t="s">
        <v>14858</v>
      </c>
      <c r="R2206" s="6" t="s">
        <v>14859</v>
      </c>
      <c r="S2206" s="6">
        <v>38</v>
      </c>
      <c r="T2206" s="6" t="s">
        <v>37</v>
      </c>
      <c r="U2206" s="6" t="s">
        <v>38</v>
      </c>
      <c r="V2206" s="6" t="s">
        <v>277</v>
      </c>
      <c r="W2206" s="7">
        <v>23000000</v>
      </c>
      <c r="X2206" s="6">
        <v>2001</v>
      </c>
      <c r="Y2206" s="6">
        <v>563</v>
      </c>
      <c r="Z2206" s="6">
        <v>6.5</v>
      </c>
      <c r="AA2206" s="6">
        <v>1.85</v>
      </c>
      <c r="AB2206" s="6">
        <v>227</v>
      </c>
      <c r="AC2206" s="7">
        <f>Table13[[#This Row],[gross]]-Table13[[#This Row],[budget]]</f>
        <v>13696761</v>
      </c>
    </row>
    <row r="2207" spans="1:29" ht="12.75">
      <c r="A2207" s="6" t="s">
        <v>28</v>
      </c>
      <c r="B2207" s="6" t="s">
        <v>1007</v>
      </c>
      <c r="C2207" s="6">
        <v>234</v>
      </c>
      <c r="D2207" s="6">
        <v>116</v>
      </c>
      <c r="E2207" s="6">
        <v>23</v>
      </c>
      <c r="F2207" s="6">
        <v>110</v>
      </c>
      <c r="G2207" s="6" t="s">
        <v>762</v>
      </c>
      <c r="H2207" s="6">
        <v>13000</v>
      </c>
      <c r="I2207" s="7">
        <v>53215979</v>
      </c>
      <c r="J2207" s="6" t="s">
        <v>422</v>
      </c>
      <c r="K2207" s="6" t="s">
        <v>977</v>
      </c>
      <c r="L2207" s="6" t="s">
        <v>2570</v>
      </c>
      <c r="M2207" s="6">
        <v>125036</v>
      </c>
      <c r="N2207" s="6">
        <v>25220</v>
      </c>
      <c r="O2207" s="6" t="s">
        <v>2571</v>
      </c>
      <c r="P2207" s="6">
        <v>7</v>
      </c>
      <c r="Q2207" s="6" t="s">
        <v>2572</v>
      </c>
      <c r="R2207" s="6" t="s">
        <v>2573</v>
      </c>
      <c r="S2207" s="6">
        <v>205</v>
      </c>
      <c r="T2207" s="6" t="s">
        <v>37</v>
      </c>
      <c r="U2207" s="6" t="s">
        <v>38</v>
      </c>
      <c r="V2207" s="6" t="s">
        <v>39</v>
      </c>
      <c r="W2207" s="7">
        <v>84000000</v>
      </c>
      <c r="X2207" s="6">
        <v>2013</v>
      </c>
      <c r="Y2207" s="6">
        <v>12000</v>
      </c>
      <c r="Z2207" s="6">
        <v>6.7</v>
      </c>
      <c r="AA2207" s="6">
        <v>2.35</v>
      </c>
      <c r="AB2207" s="6">
        <v>22000</v>
      </c>
      <c r="AC2207" s="7">
        <f>Table13[[#This Row],[gross]]-Table13[[#This Row],[budget]]</f>
        <v>-30784021</v>
      </c>
    </row>
    <row r="2208" spans="1:29" ht="12.75">
      <c r="A2208" s="6" t="s">
        <v>28</v>
      </c>
      <c r="B2208" s="6" t="s">
        <v>1340</v>
      </c>
      <c r="C2208" s="6">
        <v>160</v>
      </c>
      <c r="D2208" s="6">
        <v>150</v>
      </c>
      <c r="E2208" s="6">
        <v>610</v>
      </c>
      <c r="F2208" s="6">
        <v>478</v>
      </c>
      <c r="G2208" s="6" t="s">
        <v>6166</v>
      </c>
      <c r="H2208" s="6">
        <v>755</v>
      </c>
      <c r="I2208" s="7">
        <v>626809</v>
      </c>
      <c r="J2208" s="6" t="s">
        <v>1098</v>
      </c>
      <c r="K2208" s="6" t="s">
        <v>6881</v>
      </c>
      <c r="L2208" s="6" t="s">
        <v>6951</v>
      </c>
      <c r="M2208" s="6">
        <v>36894</v>
      </c>
      <c r="N2208" s="6">
        <v>2172</v>
      </c>
      <c r="O2208" s="6" t="s">
        <v>6952</v>
      </c>
      <c r="P2208" s="6">
        <v>4</v>
      </c>
      <c r="Q2208" s="6" t="s">
        <v>6953</v>
      </c>
      <c r="R2208" s="6" t="s">
        <v>6954</v>
      </c>
      <c r="S2208" s="6">
        <v>105</v>
      </c>
      <c r="T2208" s="6" t="s">
        <v>1946</v>
      </c>
      <c r="U2208" s="6" t="s">
        <v>892</v>
      </c>
      <c r="V2208" s="6" t="s">
        <v>585</v>
      </c>
      <c r="W2208" s="7">
        <v>553632000</v>
      </c>
      <c r="X2208" s="6">
        <v>2008</v>
      </c>
      <c r="Y2208" s="6">
        <v>643</v>
      </c>
      <c r="Z2208" s="6">
        <v>7.4</v>
      </c>
      <c r="AA2208" s="6">
        <v>2.35</v>
      </c>
      <c r="AB2208" s="6">
        <v>0</v>
      </c>
      <c r="AC2208" s="7">
        <f>Table13[[#This Row],[gross]]-Table13[[#This Row],[budget]]</f>
        <v>-553005191</v>
      </c>
    </row>
    <row r="2209" spans="1:29" ht="12.75">
      <c r="A2209" s="6" t="s">
        <v>28</v>
      </c>
      <c r="B2209" s="6" t="s">
        <v>260</v>
      </c>
      <c r="C2209" s="6">
        <v>210</v>
      </c>
      <c r="D2209" s="6">
        <v>124</v>
      </c>
      <c r="E2209" s="6">
        <v>420</v>
      </c>
      <c r="F2209" s="6">
        <v>876</v>
      </c>
      <c r="G2209" s="6" t="s">
        <v>762</v>
      </c>
      <c r="H2209" s="6">
        <v>22000</v>
      </c>
      <c r="I2209" s="7">
        <v>92930005</v>
      </c>
      <c r="J2209" s="6" t="s">
        <v>2125</v>
      </c>
      <c r="K2209" s="6" t="s">
        <v>697</v>
      </c>
      <c r="L2209" s="6" t="s">
        <v>2932</v>
      </c>
      <c r="M2209" s="6">
        <v>204063</v>
      </c>
      <c r="N2209" s="6">
        <v>35867</v>
      </c>
      <c r="O2209" s="6" t="s">
        <v>2933</v>
      </c>
      <c r="P2209" s="6">
        <v>0</v>
      </c>
      <c r="Q2209" s="6" t="s">
        <v>2934</v>
      </c>
      <c r="R2209" s="6" t="s">
        <v>2935</v>
      </c>
      <c r="S2209" s="6">
        <v>764</v>
      </c>
      <c r="T2209" s="6" t="s">
        <v>37</v>
      </c>
      <c r="U2209" s="6" t="s">
        <v>767</v>
      </c>
      <c r="V2209" s="6" t="s">
        <v>585</v>
      </c>
      <c r="W2209" s="7">
        <v>78000000</v>
      </c>
      <c r="X2209" s="6">
        <v>2002</v>
      </c>
      <c r="Y2209" s="6">
        <v>12000</v>
      </c>
      <c r="Z2209" s="6">
        <v>7.2</v>
      </c>
      <c r="AA2209" s="6">
        <v>2.35</v>
      </c>
      <c r="AB2209" s="6">
        <v>0</v>
      </c>
      <c r="AC2209" s="7">
        <f>Table13[[#This Row],[gross]]-Table13[[#This Row],[budget]]</f>
        <v>14930005</v>
      </c>
    </row>
    <row r="2210" spans="1:29" ht="12.75">
      <c r="A2210" s="6" t="s">
        <v>28</v>
      </c>
      <c r="B2210" s="6" t="s">
        <v>6308</v>
      </c>
      <c r="C2210" s="6">
        <v>224</v>
      </c>
      <c r="D2210" s="6">
        <v>85</v>
      </c>
      <c r="E2210" s="6">
        <v>0</v>
      </c>
      <c r="F2210" s="6">
        <v>178</v>
      </c>
      <c r="G2210" s="6" t="s">
        <v>9264</v>
      </c>
      <c r="H2210" s="6">
        <v>332</v>
      </c>
      <c r="I2210" s="7">
        <v>57859105</v>
      </c>
      <c r="J2210" s="6" t="s">
        <v>852</v>
      </c>
      <c r="K2210" s="6" t="s">
        <v>9265</v>
      </c>
      <c r="L2210" s="6" t="s">
        <v>9266</v>
      </c>
      <c r="M2210" s="6">
        <v>94108</v>
      </c>
      <c r="N2210" s="6">
        <v>1090</v>
      </c>
      <c r="O2210" s="6" t="s">
        <v>9267</v>
      </c>
      <c r="P2210" s="6">
        <v>0</v>
      </c>
      <c r="Q2210" s="6" t="s">
        <v>9268</v>
      </c>
      <c r="R2210" s="6" t="s">
        <v>9269</v>
      </c>
      <c r="S2210" s="6">
        <v>673</v>
      </c>
      <c r="T2210" s="6" t="s">
        <v>37</v>
      </c>
      <c r="U2210" s="6" t="s">
        <v>38</v>
      </c>
      <c r="V2210" s="6" t="s">
        <v>39</v>
      </c>
      <c r="W2210" s="7">
        <v>26000000</v>
      </c>
      <c r="X2210" s="6">
        <v>2005</v>
      </c>
      <c r="Y2210" s="6">
        <v>285</v>
      </c>
      <c r="Z2210" s="6">
        <v>6.5</v>
      </c>
      <c r="AA2210" s="6">
        <v>2.35</v>
      </c>
      <c r="AB2210" s="6">
        <v>0</v>
      </c>
      <c r="AC2210" s="7">
        <f>Table13[[#This Row],[gross]]-Table13[[#This Row],[budget]]</f>
        <v>31859105</v>
      </c>
    </row>
    <row r="2211" spans="1:29" ht="12.75">
      <c r="A2211" s="6" t="s">
        <v>28</v>
      </c>
      <c r="B2211" s="6" t="s">
        <v>2875</v>
      </c>
      <c r="C2211" s="6">
        <v>145</v>
      </c>
      <c r="D2211" s="6">
        <v>106</v>
      </c>
      <c r="E2211" s="6">
        <v>14</v>
      </c>
      <c r="F2211" s="6">
        <v>0</v>
      </c>
      <c r="G2211" s="6" t="s">
        <v>2876</v>
      </c>
      <c r="H2211" s="6">
        <v>2</v>
      </c>
      <c r="I2211" s="7">
        <v>17473245</v>
      </c>
      <c r="J2211" s="6" t="s">
        <v>2813</v>
      </c>
      <c r="K2211" s="6" t="s">
        <v>2877</v>
      </c>
      <c r="L2211" s="6" t="s">
        <v>2878</v>
      </c>
      <c r="M2211" s="6">
        <v>47612</v>
      </c>
      <c r="N2211" s="6">
        <v>2</v>
      </c>
      <c r="O2211" s="6" t="s">
        <v>2879</v>
      </c>
      <c r="P2211" s="6">
        <v>1</v>
      </c>
      <c r="Q2211" s="6" t="s">
        <v>2880</v>
      </c>
      <c r="R2211" s="6" t="s">
        <v>2881</v>
      </c>
      <c r="S2211" s="6">
        <v>348</v>
      </c>
      <c r="T2211" s="6" t="s">
        <v>37</v>
      </c>
      <c r="U2211" s="6" t="s">
        <v>38</v>
      </c>
      <c r="V2211" s="6" t="s">
        <v>39</v>
      </c>
      <c r="W2211" s="7">
        <v>70000000</v>
      </c>
      <c r="X2211" s="6">
        <v>2000</v>
      </c>
      <c r="Y2211" s="6">
        <v>0</v>
      </c>
      <c r="Z2211" s="6">
        <v>5.7</v>
      </c>
      <c r="AA2211" s="6">
        <v>2.35</v>
      </c>
      <c r="AB2211" s="6">
        <v>995</v>
      </c>
      <c r="AC2211" s="7">
        <f>Table13[[#This Row],[gross]]-Table13[[#This Row],[budget]]</f>
        <v>-52526755</v>
      </c>
    </row>
    <row r="2212" spans="1:29" ht="12.75">
      <c r="A2212" s="6" t="s">
        <v>28</v>
      </c>
      <c r="B2212" s="6" t="s">
        <v>6148</v>
      </c>
      <c r="C2212" s="6">
        <v>291</v>
      </c>
      <c r="D2212" s="6">
        <v>100</v>
      </c>
      <c r="E2212" s="6">
        <v>308</v>
      </c>
      <c r="F2212" s="6">
        <v>913</v>
      </c>
      <c r="G2212" s="6" t="s">
        <v>4054</v>
      </c>
      <c r="H2212" s="6">
        <v>10000</v>
      </c>
      <c r="I2212" s="7">
        <v>37652565</v>
      </c>
      <c r="J2212" s="6" t="s">
        <v>2664</v>
      </c>
      <c r="K2212" s="6" t="s">
        <v>440</v>
      </c>
      <c r="L2212" s="6" t="s">
        <v>6149</v>
      </c>
      <c r="M2212" s="6">
        <v>91151</v>
      </c>
      <c r="N2212" s="6">
        <v>15369</v>
      </c>
      <c r="O2212" s="6" t="s">
        <v>2666</v>
      </c>
      <c r="P2212" s="6">
        <v>2</v>
      </c>
      <c r="Q2212" s="6" t="s">
        <v>6150</v>
      </c>
      <c r="R2212" s="6" t="s">
        <v>6151</v>
      </c>
      <c r="S2212" s="6">
        <v>283</v>
      </c>
      <c r="T2212" s="6" t="s">
        <v>37</v>
      </c>
      <c r="U2212" s="6" t="s">
        <v>38</v>
      </c>
      <c r="V2212" s="6" t="s">
        <v>39</v>
      </c>
      <c r="W2212" s="7">
        <v>42000000</v>
      </c>
      <c r="X2212" s="6">
        <v>2011</v>
      </c>
      <c r="Y2212" s="6">
        <v>2000</v>
      </c>
      <c r="Z2212" s="6">
        <v>5.4</v>
      </c>
      <c r="AA2212" s="6">
        <v>2.35</v>
      </c>
      <c r="AB2212" s="6">
        <v>20000</v>
      </c>
      <c r="AC2212" s="7">
        <f>Table13[[#This Row],[gross]]-Table13[[#This Row],[budget]]</f>
        <v>-4347435</v>
      </c>
    </row>
    <row r="2213" spans="1:29" ht="12.75">
      <c r="A2213" s="6" t="s">
        <v>28</v>
      </c>
      <c r="B2213" s="6" t="s">
        <v>4503</v>
      </c>
      <c r="C2213" s="6">
        <v>144</v>
      </c>
      <c r="D2213" s="6">
        <v>125</v>
      </c>
      <c r="E2213" s="6">
        <v>143</v>
      </c>
      <c r="F2213" s="6">
        <v>519</v>
      </c>
      <c r="G2213" s="6" t="s">
        <v>4504</v>
      </c>
      <c r="H2213" s="6">
        <v>1000</v>
      </c>
      <c r="I2213" s="7">
        <v>49875589</v>
      </c>
      <c r="J2213" s="6" t="s">
        <v>1098</v>
      </c>
      <c r="K2213" s="6" t="s">
        <v>2038</v>
      </c>
      <c r="L2213" s="6" t="s">
        <v>4505</v>
      </c>
      <c r="M2213" s="6">
        <v>28807</v>
      </c>
      <c r="N2213" s="6">
        <v>4416</v>
      </c>
      <c r="O2213" s="6" t="s">
        <v>4506</v>
      </c>
      <c r="P2213" s="6">
        <v>0</v>
      </c>
      <c r="Q2213" s="6" t="s">
        <v>4507</v>
      </c>
      <c r="R2213" s="6" t="s">
        <v>4508</v>
      </c>
      <c r="S2213" s="6">
        <v>273</v>
      </c>
      <c r="T2213" s="6" t="s">
        <v>37</v>
      </c>
      <c r="U2213" s="6" t="s">
        <v>38</v>
      </c>
      <c r="V2213" s="6" t="s">
        <v>39</v>
      </c>
      <c r="W2213" s="7">
        <v>58000000</v>
      </c>
      <c r="X2213" s="6">
        <v>2012</v>
      </c>
      <c r="Y2213" s="6">
        <v>664</v>
      </c>
      <c r="Z2213" s="6">
        <v>5.9</v>
      </c>
      <c r="AA2213" s="6">
        <v>2.35</v>
      </c>
      <c r="AB2213" s="6">
        <v>0</v>
      </c>
      <c r="AC2213" s="7">
        <f>Table13[[#This Row],[gross]]-Table13[[#This Row],[budget]]</f>
        <v>-8124411</v>
      </c>
    </row>
    <row r="2214" spans="1:29" ht="12.75">
      <c r="A2214" s="6" t="s">
        <v>28</v>
      </c>
      <c r="B2214" s="6" t="s">
        <v>1257</v>
      </c>
      <c r="C2214" s="6">
        <v>315</v>
      </c>
      <c r="D2214" s="6">
        <v>111</v>
      </c>
      <c r="E2214" s="6">
        <v>124</v>
      </c>
      <c r="F2214" s="6">
        <v>357</v>
      </c>
      <c r="G2214" s="6" t="s">
        <v>466</v>
      </c>
      <c r="H2214" s="6">
        <v>13000</v>
      </c>
      <c r="I2214" s="7">
        <v>90356857</v>
      </c>
      <c r="J2214" s="6" t="s">
        <v>422</v>
      </c>
      <c r="K2214" s="6" t="s">
        <v>977</v>
      </c>
      <c r="L2214" s="6" t="s">
        <v>4034</v>
      </c>
      <c r="M2214" s="6">
        <v>238916</v>
      </c>
      <c r="N2214" s="6">
        <v>24928</v>
      </c>
      <c r="O2214" s="6" t="s">
        <v>4035</v>
      </c>
      <c r="P2214" s="6">
        <v>4</v>
      </c>
      <c r="Q2214" s="6" t="s">
        <v>4036</v>
      </c>
      <c r="R2214" s="6" t="s">
        <v>4037</v>
      </c>
      <c r="S2214" s="6">
        <v>328</v>
      </c>
      <c r="T2214" s="6" t="s">
        <v>37</v>
      </c>
      <c r="U2214" s="6" t="s">
        <v>38</v>
      </c>
      <c r="V2214" s="6" t="s">
        <v>39</v>
      </c>
      <c r="W2214" s="7">
        <v>58000000</v>
      </c>
      <c r="X2214" s="6">
        <v>2010</v>
      </c>
      <c r="Y2214" s="6">
        <v>11000</v>
      </c>
      <c r="Z2214" s="6">
        <v>7.1</v>
      </c>
      <c r="AA2214" s="6">
        <v>2.35</v>
      </c>
      <c r="AB2214" s="6">
        <v>32000</v>
      </c>
      <c r="AC2214" s="7">
        <f>Table13[[#This Row],[gross]]-Table13[[#This Row],[budget]]</f>
        <v>32356857</v>
      </c>
    </row>
    <row r="2215" spans="1:29" ht="12.75">
      <c r="A2215" s="6" t="s">
        <v>28</v>
      </c>
      <c r="B2215" s="6" t="s">
        <v>2246</v>
      </c>
      <c r="C2215" s="6">
        <v>133</v>
      </c>
      <c r="D2215" s="6">
        <v>90</v>
      </c>
      <c r="E2215" s="6">
        <v>0</v>
      </c>
      <c r="F2215" s="6">
        <v>15</v>
      </c>
      <c r="G2215" s="6" t="s">
        <v>18002</v>
      </c>
      <c r="H2215" s="6">
        <v>343</v>
      </c>
      <c r="I2215" s="7">
        <v>65087</v>
      </c>
      <c r="J2215" s="6" t="s">
        <v>18003</v>
      </c>
      <c r="K2215" s="6" t="s">
        <v>18004</v>
      </c>
      <c r="L2215" s="6" t="s">
        <v>18005</v>
      </c>
      <c r="M2215" s="6">
        <v>8824</v>
      </c>
      <c r="N2215" s="6">
        <v>408</v>
      </c>
      <c r="O2215" s="6" t="s">
        <v>18006</v>
      </c>
      <c r="P2215" s="6">
        <v>0</v>
      </c>
      <c r="Q2215" s="6" t="s">
        <v>18007</v>
      </c>
      <c r="R2215" s="6" t="s">
        <v>18008</v>
      </c>
      <c r="S2215" s="6">
        <v>108</v>
      </c>
      <c r="T2215" s="6" t="s">
        <v>37</v>
      </c>
      <c r="U2215" s="6" t="s">
        <v>38</v>
      </c>
      <c r="V2215" s="6" t="s">
        <v>585</v>
      </c>
      <c r="W2215" s="7">
        <v>5000000</v>
      </c>
      <c r="X2215" s="6">
        <v>2007</v>
      </c>
      <c r="Y2215" s="6">
        <v>29</v>
      </c>
      <c r="Z2215" s="6">
        <v>6.2</v>
      </c>
      <c r="AA2215" s="6">
        <v>1.85</v>
      </c>
      <c r="AB2215" s="6">
        <v>559</v>
      </c>
      <c r="AC2215" s="7">
        <f>Table13[[#This Row],[gross]]-Table13[[#This Row],[budget]]</f>
        <v>-4934913</v>
      </c>
    </row>
    <row r="2216" spans="1:29" ht="12.75">
      <c r="A2216" s="6" t="s">
        <v>28</v>
      </c>
      <c r="B2216" s="6" t="s">
        <v>1922</v>
      </c>
      <c r="C2216" s="6">
        <v>158</v>
      </c>
      <c r="D2216" s="6">
        <v>99</v>
      </c>
      <c r="E2216" s="6">
        <v>342</v>
      </c>
      <c r="F2216" s="6">
        <v>501</v>
      </c>
      <c r="G2216" s="6" t="s">
        <v>16636</v>
      </c>
      <c r="H2216" s="6">
        <v>1000</v>
      </c>
      <c r="I2216" s="7">
        <v>2344847</v>
      </c>
      <c r="J2216" s="6" t="s">
        <v>3794</v>
      </c>
      <c r="K2216" s="6" t="s">
        <v>781</v>
      </c>
      <c r="L2216" s="6" t="s">
        <v>16637</v>
      </c>
      <c r="M2216" s="6">
        <v>18561</v>
      </c>
      <c r="N2216" s="6">
        <v>2158</v>
      </c>
      <c r="O2216" s="6" t="s">
        <v>2731</v>
      </c>
      <c r="P2216" s="6">
        <v>0</v>
      </c>
      <c r="Q2216" s="6" t="s">
        <v>16638</v>
      </c>
      <c r="R2216" s="6" t="s">
        <v>16639</v>
      </c>
      <c r="S2216" s="6">
        <v>119</v>
      </c>
      <c r="T2216" s="6" t="s">
        <v>37</v>
      </c>
      <c r="U2216" s="6" t="s">
        <v>38</v>
      </c>
      <c r="V2216" s="6" t="s">
        <v>585</v>
      </c>
      <c r="W2216" s="7">
        <v>7000000</v>
      </c>
      <c r="X2216" s="6">
        <v>2008</v>
      </c>
      <c r="Y2216" s="6">
        <v>518</v>
      </c>
      <c r="Z2216" s="6">
        <v>6.8</v>
      </c>
      <c r="AA2216" s="6">
        <v>2.35</v>
      </c>
      <c r="AB2216" s="6">
        <v>0</v>
      </c>
      <c r="AC2216" s="7">
        <f>Table13[[#This Row],[gross]]-Table13[[#This Row],[budget]]</f>
        <v>-4655153</v>
      </c>
    </row>
    <row r="2217" spans="1:29" ht="12.75">
      <c r="A2217" s="6" t="s">
        <v>28</v>
      </c>
      <c r="B2217" s="6" t="s">
        <v>3613</v>
      </c>
      <c r="C2217" s="6">
        <v>138</v>
      </c>
      <c r="D2217" s="6">
        <v>101</v>
      </c>
      <c r="E2217" s="6">
        <v>38</v>
      </c>
      <c r="F2217" s="6">
        <v>11000</v>
      </c>
      <c r="G2217" s="6" t="s">
        <v>641</v>
      </c>
      <c r="H2217" s="6">
        <v>23000</v>
      </c>
      <c r="I2217" s="7">
        <v>43060566</v>
      </c>
      <c r="J2217" s="6" t="s">
        <v>262</v>
      </c>
      <c r="K2217" s="6" t="s">
        <v>58</v>
      </c>
      <c r="L2217" s="6" t="s">
        <v>4209</v>
      </c>
      <c r="M2217" s="6">
        <v>107859</v>
      </c>
      <c r="N2217" s="6">
        <v>53024</v>
      </c>
      <c r="O2217" s="6" t="s">
        <v>660</v>
      </c>
      <c r="P2217" s="6">
        <v>0</v>
      </c>
      <c r="Q2217" s="6" t="s">
        <v>4210</v>
      </c>
      <c r="R2217" s="6" t="s">
        <v>4211</v>
      </c>
      <c r="S2217" s="6">
        <v>569</v>
      </c>
      <c r="T2217" s="6" t="s">
        <v>37</v>
      </c>
      <c r="U2217" s="6" t="s">
        <v>38</v>
      </c>
      <c r="V2217" s="6" t="s">
        <v>39</v>
      </c>
      <c r="W2217" s="7">
        <v>60000000</v>
      </c>
      <c r="X2217" s="6">
        <v>2002</v>
      </c>
      <c r="Y2217" s="6">
        <v>18000</v>
      </c>
      <c r="Z2217" s="6">
        <v>6.2</v>
      </c>
      <c r="AA2217" s="6">
        <v>2.35</v>
      </c>
      <c r="AB2217" s="6">
        <v>0</v>
      </c>
      <c r="AC2217" s="7">
        <f>Table13[[#This Row],[gross]]-Table13[[#This Row],[budget]]</f>
        <v>-16939434</v>
      </c>
    </row>
    <row r="2218" spans="1:29" ht="12.75">
      <c r="A2218" s="6" t="s">
        <v>28</v>
      </c>
      <c r="B2218" s="6" t="s">
        <v>11065</v>
      </c>
      <c r="C2218" s="6">
        <v>154</v>
      </c>
      <c r="D2218" s="6">
        <v>124</v>
      </c>
      <c r="E2218" s="6">
        <v>57</v>
      </c>
      <c r="F2218" s="6">
        <v>905</v>
      </c>
      <c r="G2218" s="6" t="s">
        <v>252</v>
      </c>
      <c r="H2218" s="6">
        <v>11000</v>
      </c>
      <c r="I2218" s="7">
        <v>19661987</v>
      </c>
      <c r="J2218" s="6" t="s">
        <v>3409</v>
      </c>
      <c r="K2218" s="6" t="s">
        <v>2180</v>
      </c>
      <c r="L2218" s="6" t="s">
        <v>11066</v>
      </c>
      <c r="M2218" s="6">
        <v>83786</v>
      </c>
      <c r="N2218" s="6">
        <v>17050</v>
      </c>
      <c r="O2218" s="6" t="s">
        <v>5906</v>
      </c>
      <c r="P2218" s="6">
        <v>2</v>
      </c>
      <c r="Q2218" s="6" t="s">
        <v>11067</v>
      </c>
      <c r="R2218" s="6" t="s">
        <v>11068</v>
      </c>
      <c r="S2218" s="6">
        <v>231</v>
      </c>
      <c r="T2218" s="6" t="s">
        <v>37</v>
      </c>
      <c r="U2218" s="6" t="s">
        <v>38</v>
      </c>
      <c r="V2218" s="6" t="s">
        <v>585</v>
      </c>
      <c r="W2218" s="7">
        <v>20000000</v>
      </c>
      <c r="X2218" s="6">
        <v>2007</v>
      </c>
      <c r="Y2218" s="6">
        <v>3000</v>
      </c>
      <c r="Z2218" s="6">
        <v>7.5</v>
      </c>
      <c r="AA2218" s="6">
        <v>2.35</v>
      </c>
      <c r="AB2218" s="6">
        <v>0</v>
      </c>
      <c r="AC2218" s="7">
        <f>Table13[[#This Row],[gross]]-Table13[[#This Row],[budget]]</f>
        <v>-338013</v>
      </c>
    </row>
    <row r="2219" spans="1:29" ht="12.75">
      <c r="A2219" s="6" t="s">
        <v>28</v>
      </c>
      <c r="B2219" s="6" t="s">
        <v>4712</v>
      </c>
      <c r="C2219" s="6">
        <v>126</v>
      </c>
      <c r="D2219" s="6">
        <v>124</v>
      </c>
      <c r="E2219" s="6">
        <v>287</v>
      </c>
      <c r="F2219" s="6">
        <v>475</v>
      </c>
      <c r="G2219" s="6" t="s">
        <v>303</v>
      </c>
      <c r="H2219" s="6">
        <v>9000</v>
      </c>
      <c r="I2219" s="7">
        <v>23360779</v>
      </c>
      <c r="J2219" s="6" t="s">
        <v>7191</v>
      </c>
      <c r="K2219" s="6" t="s">
        <v>776</v>
      </c>
      <c r="L2219" s="6" t="s">
        <v>7192</v>
      </c>
      <c r="M2219" s="6">
        <v>31113</v>
      </c>
      <c r="N2219" s="6">
        <v>10838</v>
      </c>
      <c r="O2219" s="6" t="s">
        <v>3966</v>
      </c>
      <c r="P2219" s="6">
        <v>0</v>
      </c>
      <c r="Q2219" s="6" t="s">
        <v>7193</v>
      </c>
      <c r="R2219" s="6" t="s">
        <v>7194</v>
      </c>
      <c r="S2219" s="6">
        <v>212</v>
      </c>
      <c r="T2219" s="6" t="s">
        <v>37</v>
      </c>
      <c r="U2219" s="6" t="s">
        <v>38</v>
      </c>
      <c r="V2219" s="6" t="s">
        <v>585</v>
      </c>
      <c r="W2219" s="7">
        <v>34000000</v>
      </c>
      <c r="X2219" s="6">
        <v>2000</v>
      </c>
      <c r="Y2219" s="6">
        <v>1000</v>
      </c>
      <c r="Z2219" s="6">
        <v>5.7</v>
      </c>
      <c r="AA2219" s="6">
        <v>2.35</v>
      </c>
      <c r="AB2219" s="6">
        <v>852</v>
      </c>
      <c r="AC2219" s="7">
        <f>Table13[[#This Row],[gross]]-Table13[[#This Row],[budget]]</f>
        <v>-10639221</v>
      </c>
    </row>
    <row r="2220" spans="1:29" ht="12.75">
      <c r="A2220" s="6" t="s">
        <v>28</v>
      </c>
      <c r="B2220" s="6" t="s">
        <v>3722</v>
      </c>
      <c r="C2220" s="6">
        <v>197</v>
      </c>
      <c r="D2220" s="6">
        <v>101</v>
      </c>
      <c r="E2220" s="6">
        <v>119</v>
      </c>
      <c r="F2220" s="6">
        <v>0</v>
      </c>
      <c r="G2220" s="6" t="s">
        <v>19891</v>
      </c>
      <c r="H2220" s="6">
        <v>334</v>
      </c>
      <c r="I2220" s="7">
        <v>12995673</v>
      </c>
      <c r="J2220" s="6" t="s">
        <v>19892</v>
      </c>
      <c r="K2220" s="6" t="s">
        <v>19893</v>
      </c>
      <c r="L2220" s="6" t="s">
        <v>19894</v>
      </c>
      <c r="M2220" s="6">
        <v>52286</v>
      </c>
      <c r="N2220" s="6">
        <v>338</v>
      </c>
      <c r="O2220" s="6" t="s">
        <v>19895</v>
      </c>
      <c r="P2220" s="6">
        <v>1</v>
      </c>
      <c r="Q2220" s="6" t="s">
        <v>19896</v>
      </c>
      <c r="R2220" s="6" t="s">
        <v>19897</v>
      </c>
      <c r="S2220" s="6">
        <v>345</v>
      </c>
      <c r="T2220" s="6" t="s">
        <v>37</v>
      </c>
      <c r="U2220" s="6" t="s">
        <v>38</v>
      </c>
      <c r="V2220" s="6" t="s">
        <v>585</v>
      </c>
      <c r="W2220" s="7">
        <v>2500000</v>
      </c>
      <c r="X2220" s="6">
        <v>2008</v>
      </c>
      <c r="Y2220" s="6">
        <v>4</v>
      </c>
      <c r="Z2220" s="6">
        <v>7.7</v>
      </c>
      <c r="AA2220" s="6">
        <v>1.78</v>
      </c>
      <c r="AB2220" s="6">
        <v>24000</v>
      </c>
      <c r="AC2220" s="7">
        <f>Table13[[#This Row],[gross]]-Table13[[#This Row],[budget]]</f>
        <v>10495673</v>
      </c>
    </row>
    <row r="2221" spans="1:29" ht="12.75">
      <c r="A2221" s="6" t="s">
        <v>28</v>
      </c>
      <c r="B2221" s="6" t="s">
        <v>12497</v>
      </c>
      <c r="C2221" s="6">
        <v>158</v>
      </c>
      <c r="D2221" s="6">
        <v>113</v>
      </c>
      <c r="E2221" s="6">
        <v>47</v>
      </c>
      <c r="F2221" s="6">
        <v>238</v>
      </c>
      <c r="G2221" s="6" t="s">
        <v>3161</v>
      </c>
      <c r="H2221" s="6">
        <v>21000</v>
      </c>
      <c r="I2221" s="7">
        <v>19057024</v>
      </c>
      <c r="J2221" s="6" t="s">
        <v>214</v>
      </c>
      <c r="K2221" s="6" t="s">
        <v>768</v>
      </c>
      <c r="L2221" s="6" t="s">
        <v>12498</v>
      </c>
      <c r="M2221" s="6">
        <v>113963</v>
      </c>
      <c r="N2221" s="6">
        <v>22088</v>
      </c>
      <c r="O2221" s="6" t="s">
        <v>12499</v>
      </c>
      <c r="P2221" s="6">
        <v>0</v>
      </c>
      <c r="Q2221" s="6" t="s">
        <v>12500</v>
      </c>
      <c r="R2221" s="6" t="s">
        <v>12501</v>
      </c>
      <c r="S2221" s="6">
        <v>361</v>
      </c>
      <c r="T2221" s="6" t="s">
        <v>37</v>
      </c>
      <c r="U2221" s="6" t="s">
        <v>38</v>
      </c>
      <c r="V2221" s="6" t="s">
        <v>39</v>
      </c>
      <c r="W2221" s="7">
        <v>16000000</v>
      </c>
      <c r="X2221" s="6">
        <v>2010</v>
      </c>
      <c r="Y2221" s="6">
        <v>541</v>
      </c>
      <c r="Z2221" s="6">
        <v>7.2</v>
      </c>
      <c r="AA2221" s="6">
        <v>1.85</v>
      </c>
      <c r="AB2221" s="6">
        <v>24000</v>
      </c>
      <c r="AC2221" s="7">
        <f>Table13[[#This Row],[gross]]-Table13[[#This Row],[budget]]</f>
        <v>3057024</v>
      </c>
    </row>
    <row r="2222" spans="1:29" ht="12.75">
      <c r="A2222" s="6" t="s">
        <v>28</v>
      </c>
      <c r="B2222" s="6" t="s">
        <v>4628</v>
      </c>
      <c r="C2222" s="6">
        <v>36</v>
      </c>
      <c r="D2222" s="6">
        <v>125</v>
      </c>
      <c r="E2222" s="6">
        <v>125</v>
      </c>
      <c r="F2222" s="6">
        <v>11</v>
      </c>
      <c r="G2222" s="6" t="s">
        <v>16825</v>
      </c>
      <c r="H2222" s="6">
        <v>60</v>
      </c>
      <c r="I2222" s="7">
        <v>223878</v>
      </c>
      <c r="J2222" s="6" t="s">
        <v>1415</v>
      </c>
      <c r="K2222" s="6" t="s">
        <v>16826</v>
      </c>
      <c r="L2222" s="6" t="s">
        <v>16827</v>
      </c>
      <c r="M2222" s="6">
        <v>3548</v>
      </c>
      <c r="N2222" s="6">
        <v>132</v>
      </c>
      <c r="O2222" s="6" t="s">
        <v>16828</v>
      </c>
      <c r="P2222" s="6">
        <v>1</v>
      </c>
      <c r="Q2222" s="6" t="s">
        <v>16829</v>
      </c>
      <c r="R2222" s="6" t="s">
        <v>16830</v>
      </c>
      <c r="S2222" s="6">
        <v>21</v>
      </c>
      <c r="T2222" s="6" t="s">
        <v>9795</v>
      </c>
      <c r="U2222" s="6" t="s">
        <v>7090</v>
      </c>
      <c r="V2222" s="6" t="s">
        <v>585</v>
      </c>
      <c r="W2222" s="7">
        <v>5000000</v>
      </c>
      <c r="X2222" s="6">
        <v>2003</v>
      </c>
      <c r="Y2222" s="6">
        <v>29</v>
      </c>
      <c r="Z2222" s="6">
        <v>6.5</v>
      </c>
      <c r="AA2222" s="6">
        <v>2.35</v>
      </c>
      <c r="AB2222" s="6">
        <v>282</v>
      </c>
      <c r="AC2222" s="7">
        <f>Table13[[#This Row],[gross]]-Table13[[#This Row],[budget]]</f>
        <v>-4776122</v>
      </c>
    </row>
    <row r="2223" spans="1:29" ht="12.75">
      <c r="A2223" s="6" t="s">
        <v>28</v>
      </c>
      <c r="B2223" s="6" t="s">
        <v>7862</v>
      </c>
      <c r="C2223" s="6">
        <v>157</v>
      </c>
      <c r="D2223" s="6">
        <v>120</v>
      </c>
      <c r="E2223" s="6">
        <v>132</v>
      </c>
      <c r="F2223" s="6">
        <v>1000</v>
      </c>
      <c r="G2223" s="6" t="s">
        <v>1727</v>
      </c>
      <c r="H2223" s="6">
        <v>33000</v>
      </c>
      <c r="I2223" s="7">
        <v>115648585</v>
      </c>
      <c r="J2223" s="6" t="s">
        <v>1634</v>
      </c>
      <c r="K2223" s="6" t="s">
        <v>4213</v>
      </c>
      <c r="L2223" s="6" t="s">
        <v>8112</v>
      </c>
      <c r="M2223" s="6">
        <v>160776</v>
      </c>
      <c r="N2223" s="6">
        <v>54877</v>
      </c>
      <c r="O2223" s="6" t="s">
        <v>2084</v>
      </c>
      <c r="P2223" s="6">
        <v>1</v>
      </c>
      <c r="Q2223" s="6" t="s">
        <v>8113</v>
      </c>
      <c r="R2223" s="6" t="s">
        <v>8114</v>
      </c>
      <c r="S2223" s="6">
        <v>402</v>
      </c>
      <c r="T2223" s="6" t="s">
        <v>37</v>
      </c>
      <c r="U2223" s="6" t="s">
        <v>38</v>
      </c>
      <c r="V2223" s="6" t="s">
        <v>95</v>
      </c>
      <c r="W2223" s="7">
        <v>30000000</v>
      </c>
      <c r="X2223" s="6">
        <v>2000</v>
      </c>
      <c r="Y2223" s="6">
        <v>18000</v>
      </c>
      <c r="Z2223" s="6">
        <v>7.8</v>
      </c>
      <c r="AA2223" s="6">
        <v>2.35</v>
      </c>
      <c r="AB2223" s="6">
        <v>0</v>
      </c>
      <c r="AC2223" s="7">
        <f>Table13[[#This Row],[gross]]-Table13[[#This Row],[budget]]</f>
        <v>85648585</v>
      </c>
    </row>
    <row r="2224" spans="1:29" ht="12.75">
      <c r="A2224" s="6" t="s">
        <v>28</v>
      </c>
      <c r="B2224" s="6" t="s">
        <v>5624</v>
      </c>
      <c r="C2224" s="6">
        <v>12</v>
      </c>
      <c r="D2224" s="6">
        <v>128</v>
      </c>
      <c r="E2224" s="6">
        <v>545</v>
      </c>
      <c r="F2224" s="6">
        <v>353</v>
      </c>
      <c r="G2224" s="6" t="s">
        <v>6684</v>
      </c>
      <c r="H2224" s="6">
        <v>783</v>
      </c>
      <c r="I2224" s="7">
        <v>24332324</v>
      </c>
      <c r="J2224" s="6" t="s">
        <v>2527</v>
      </c>
      <c r="K2224" s="6" t="s">
        <v>972</v>
      </c>
      <c r="L2224" s="6" t="s">
        <v>6685</v>
      </c>
      <c r="M2224" s="6">
        <v>13830</v>
      </c>
      <c r="N2224" s="6">
        <v>3126</v>
      </c>
      <c r="O2224" s="6" t="s">
        <v>6686</v>
      </c>
      <c r="P2224" s="6">
        <v>1</v>
      </c>
      <c r="Q2224" s="6" t="s">
        <v>6687</v>
      </c>
      <c r="R2224" s="6" t="s">
        <v>6688</v>
      </c>
      <c r="S2224" s="6">
        <v>61</v>
      </c>
      <c r="T2224" s="6" t="s">
        <v>37</v>
      </c>
      <c r="U2224" s="6" t="s">
        <v>38</v>
      </c>
      <c r="V2224" s="6" t="s">
        <v>39</v>
      </c>
      <c r="W2224" s="7">
        <v>40000000</v>
      </c>
      <c r="X2224" s="6">
        <v>1994</v>
      </c>
      <c r="Y2224" s="6">
        <v>754</v>
      </c>
      <c r="Z2224" s="6">
        <v>6.1</v>
      </c>
      <c r="AA2224" s="6">
        <v>1.85</v>
      </c>
      <c r="AB2224" s="6">
        <v>680</v>
      </c>
      <c r="AC2224" s="7">
        <f>Table13[[#This Row],[gross]]-Table13[[#This Row],[budget]]</f>
        <v>-15667676</v>
      </c>
    </row>
    <row r="2225" spans="1:29" ht="12.75">
      <c r="A2225" s="6" t="s">
        <v>28</v>
      </c>
      <c r="B2225" s="6" t="s">
        <v>12075</v>
      </c>
      <c r="C2225" s="6">
        <v>112</v>
      </c>
      <c r="D2225" s="6">
        <v>105</v>
      </c>
      <c r="E2225" s="6">
        <v>2</v>
      </c>
      <c r="F2225" s="6">
        <v>69</v>
      </c>
      <c r="G2225" s="6" t="s">
        <v>2243</v>
      </c>
      <c r="H2225" s="6">
        <v>805</v>
      </c>
      <c r="I2225" s="7">
        <v>63260</v>
      </c>
      <c r="J2225" s="6" t="s">
        <v>12076</v>
      </c>
      <c r="K2225" s="6" t="s">
        <v>10308</v>
      </c>
      <c r="L2225" s="6" t="s">
        <v>12077</v>
      </c>
      <c r="M2225" s="6">
        <v>14325</v>
      </c>
      <c r="N2225" s="6">
        <v>1185</v>
      </c>
      <c r="O2225" s="6" t="s">
        <v>12078</v>
      </c>
      <c r="P2225" s="6">
        <v>0</v>
      </c>
      <c r="Q2225" s="6" t="s">
        <v>12079</v>
      </c>
      <c r="R2225" s="6" t="s">
        <v>12080</v>
      </c>
      <c r="S2225" s="6">
        <v>90</v>
      </c>
      <c r="T2225" s="6" t="s">
        <v>37</v>
      </c>
      <c r="U2225" s="6" t="s">
        <v>1465</v>
      </c>
      <c r="V2225" s="6" t="s">
        <v>585</v>
      </c>
      <c r="W2225" s="7">
        <v>14000000</v>
      </c>
      <c r="X2225" s="6">
        <v>2006</v>
      </c>
      <c r="Y2225" s="6">
        <v>306</v>
      </c>
      <c r="Z2225" s="6">
        <v>6.7</v>
      </c>
      <c r="AA2225" s="6">
        <v>2.35</v>
      </c>
      <c r="AB2225" s="6">
        <v>0</v>
      </c>
      <c r="AC2225" s="7">
        <f>Table13[[#This Row],[gross]]-Table13[[#This Row],[budget]]</f>
        <v>-13936740</v>
      </c>
    </row>
    <row r="2226" spans="1:29" ht="12.75">
      <c r="A2226" s="6" t="s">
        <v>28</v>
      </c>
      <c r="B2226" s="6" t="s">
        <v>816</v>
      </c>
      <c r="C2226" s="6">
        <v>131</v>
      </c>
      <c r="D2226" s="6">
        <v>122</v>
      </c>
      <c r="E2226" s="6">
        <v>151</v>
      </c>
      <c r="F2226" s="6">
        <v>11000</v>
      </c>
      <c r="G2226" s="6" t="s">
        <v>373</v>
      </c>
      <c r="H2226" s="6">
        <v>24000</v>
      </c>
      <c r="I2226" s="7">
        <v>9664316</v>
      </c>
      <c r="J2226" s="6" t="s">
        <v>4075</v>
      </c>
      <c r="K2226" s="6" t="s">
        <v>82</v>
      </c>
      <c r="L2226" s="6" t="s">
        <v>9077</v>
      </c>
      <c r="M2226" s="6">
        <v>47203</v>
      </c>
      <c r="N2226" s="6">
        <v>50950</v>
      </c>
      <c r="O2226" s="6" t="s">
        <v>2377</v>
      </c>
      <c r="P2226" s="6">
        <v>2</v>
      </c>
      <c r="Q2226" s="6" t="s">
        <v>9078</v>
      </c>
      <c r="R2226" s="6" t="s">
        <v>9079</v>
      </c>
      <c r="S2226" s="6">
        <v>197</v>
      </c>
      <c r="T2226" s="6" t="s">
        <v>37</v>
      </c>
      <c r="U2226" s="6" t="s">
        <v>38</v>
      </c>
      <c r="V2226" s="6" t="s">
        <v>585</v>
      </c>
      <c r="W2226" s="7">
        <v>27500000</v>
      </c>
      <c r="X2226" s="6">
        <v>2007</v>
      </c>
      <c r="Y2226" s="6">
        <v>15000</v>
      </c>
      <c r="Z2226" s="6">
        <v>6.8</v>
      </c>
      <c r="AA2226" s="6">
        <v>2.35</v>
      </c>
      <c r="AB2226" s="6">
        <v>0</v>
      </c>
      <c r="AC2226" s="7">
        <f>Table13[[#This Row],[gross]]-Table13[[#This Row],[budget]]</f>
        <v>-17835684</v>
      </c>
    </row>
    <row r="2227" spans="1:29" ht="12.75">
      <c r="A2227" s="6" t="s">
        <v>28</v>
      </c>
      <c r="B2227" s="6" t="s">
        <v>15022</v>
      </c>
      <c r="C2227" s="6">
        <v>89</v>
      </c>
      <c r="D2227" s="6">
        <v>84</v>
      </c>
      <c r="E2227" s="6">
        <v>134</v>
      </c>
      <c r="F2227" s="6">
        <v>307</v>
      </c>
      <c r="G2227" s="6" t="s">
        <v>5043</v>
      </c>
      <c r="H2227" s="6">
        <v>655</v>
      </c>
      <c r="I2227" s="7">
        <v>20339754</v>
      </c>
      <c r="J2227" s="6" t="s">
        <v>1009</v>
      </c>
      <c r="K2227" s="6" t="s">
        <v>7911</v>
      </c>
      <c r="L2227" s="6" t="s">
        <v>15023</v>
      </c>
      <c r="M2227" s="6">
        <v>23928</v>
      </c>
      <c r="N2227" s="6">
        <v>2737</v>
      </c>
      <c r="O2227" s="6" t="s">
        <v>15024</v>
      </c>
      <c r="P2227" s="6">
        <v>2</v>
      </c>
      <c r="Q2227" s="6" t="s">
        <v>15025</v>
      </c>
      <c r="R2227" s="6" t="s">
        <v>15026</v>
      </c>
      <c r="S2227" s="6">
        <v>73</v>
      </c>
      <c r="T2227" s="6" t="s">
        <v>37</v>
      </c>
      <c r="U2227" s="6" t="s">
        <v>38</v>
      </c>
      <c r="V2227" s="6" t="s">
        <v>585</v>
      </c>
      <c r="W2227" s="7">
        <v>10000000</v>
      </c>
      <c r="X2227" s="6">
        <v>2007</v>
      </c>
      <c r="Y2227" s="6">
        <v>651</v>
      </c>
      <c r="Z2227" s="6">
        <v>5.9</v>
      </c>
      <c r="AA2227" s="6">
        <v>1.85</v>
      </c>
      <c r="AB2227" s="6">
        <v>441</v>
      </c>
      <c r="AC2227" s="7">
        <f>Table13[[#This Row],[gross]]-Table13[[#This Row],[budget]]</f>
        <v>10339754</v>
      </c>
    </row>
    <row r="2228" spans="1:29" ht="12.75">
      <c r="A2228" s="6" t="s">
        <v>28</v>
      </c>
      <c r="B2228" s="6" t="s">
        <v>1252</v>
      </c>
      <c r="C2228" s="6">
        <v>146</v>
      </c>
      <c r="D2228" s="6">
        <v>135</v>
      </c>
      <c r="E2228" s="6">
        <v>0</v>
      </c>
      <c r="F2228" s="6">
        <v>715</v>
      </c>
      <c r="G2228" s="6" t="s">
        <v>6642</v>
      </c>
      <c r="H2228" s="6">
        <v>3000</v>
      </c>
      <c r="I2228" s="7">
        <v>29077547</v>
      </c>
      <c r="J2228" s="6" t="s">
        <v>2850</v>
      </c>
      <c r="K2228" s="6" t="s">
        <v>982</v>
      </c>
      <c r="L2228" s="6" t="s">
        <v>6643</v>
      </c>
      <c r="M2228" s="6">
        <v>41685</v>
      </c>
      <c r="N2228" s="6">
        <v>5917</v>
      </c>
      <c r="O2228" s="6" t="s">
        <v>6644</v>
      </c>
      <c r="P2228" s="6">
        <v>1</v>
      </c>
      <c r="Q2228" s="6" t="s">
        <v>6645</v>
      </c>
      <c r="R2228" s="6" t="s">
        <v>6646</v>
      </c>
      <c r="S2228" s="6">
        <v>754</v>
      </c>
      <c r="T2228" s="6" t="s">
        <v>37</v>
      </c>
      <c r="U2228" s="6" t="s">
        <v>38</v>
      </c>
      <c r="V2228" s="6" t="s">
        <v>39</v>
      </c>
      <c r="W2228" s="7">
        <v>40000000</v>
      </c>
      <c r="X2228" s="6">
        <v>2005</v>
      </c>
      <c r="Y2228" s="6">
        <v>1000</v>
      </c>
      <c r="Z2228" s="6">
        <v>7</v>
      </c>
      <c r="AA2228" s="6">
        <v>2.35</v>
      </c>
      <c r="AB2228" s="6">
        <v>3000</v>
      </c>
      <c r="AC2228" s="7">
        <f>Table13[[#This Row],[gross]]-Table13[[#This Row],[budget]]</f>
        <v>-10922453</v>
      </c>
    </row>
    <row r="2229" spans="1:29" ht="12.75">
      <c r="A2229" s="6" t="s">
        <v>28</v>
      </c>
      <c r="B2229" s="6" t="s">
        <v>7993</v>
      </c>
      <c r="C2229" s="6">
        <v>197</v>
      </c>
      <c r="D2229" s="6">
        <v>119</v>
      </c>
      <c r="E2229" s="6">
        <v>238</v>
      </c>
      <c r="F2229" s="6">
        <v>447</v>
      </c>
      <c r="G2229" s="6" t="s">
        <v>1729</v>
      </c>
      <c r="H2229" s="6">
        <v>1000</v>
      </c>
      <c r="I2229" s="7">
        <v>13763130</v>
      </c>
      <c r="J2229" s="6" t="s">
        <v>1401</v>
      </c>
      <c r="K2229" s="6" t="s">
        <v>781</v>
      </c>
      <c r="L2229" s="6" t="s">
        <v>7994</v>
      </c>
      <c r="M2229" s="6">
        <v>87768</v>
      </c>
      <c r="N2229" s="6">
        <v>2925</v>
      </c>
      <c r="O2229" s="6" t="s">
        <v>3059</v>
      </c>
      <c r="P2229" s="6">
        <v>0</v>
      </c>
      <c r="Q2229" s="6" t="s">
        <v>7995</v>
      </c>
      <c r="R2229" s="6" t="s">
        <v>7996</v>
      </c>
      <c r="S2229" s="6">
        <v>187</v>
      </c>
      <c r="T2229" s="6" t="s">
        <v>37</v>
      </c>
      <c r="U2229" s="6" t="s">
        <v>38</v>
      </c>
      <c r="V2229" s="6" t="s">
        <v>585</v>
      </c>
      <c r="W2229" s="7">
        <v>32000000</v>
      </c>
      <c r="X2229" s="6">
        <v>2010</v>
      </c>
      <c r="Y2229" s="6">
        <v>561</v>
      </c>
      <c r="Z2229" s="6">
        <v>6.3</v>
      </c>
      <c r="AA2229" s="6">
        <v>2.35</v>
      </c>
      <c r="AB2229" s="6">
        <v>12000</v>
      </c>
      <c r="AC2229" s="7">
        <f>Table13[[#This Row],[gross]]-Table13[[#This Row],[budget]]</f>
        <v>-18236870</v>
      </c>
    </row>
    <row r="2230" spans="1:29" ht="12.75">
      <c r="A2230" s="6" t="s">
        <v>28</v>
      </c>
      <c r="B2230" s="6" t="s">
        <v>14787</v>
      </c>
      <c r="C2230" s="6">
        <v>147</v>
      </c>
      <c r="D2230" s="6">
        <v>150</v>
      </c>
      <c r="E2230" s="6">
        <v>163</v>
      </c>
      <c r="F2230" s="6">
        <v>636</v>
      </c>
      <c r="G2230" s="6" t="s">
        <v>7468</v>
      </c>
      <c r="H2230" s="6">
        <v>2000</v>
      </c>
      <c r="I2230" s="7">
        <v>140244</v>
      </c>
      <c r="J2230" s="6" t="s">
        <v>15939</v>
      </c>
      <c r="K2230" s="6" t="s">
        <v>5902</v>
      </c>
      <c r="L2230" s="6" t="s">
        <v>15940</v>
      </c>
      <c r="M2230" s="6">
        <v>20419</v>
      </c>
      <c r="N2230" s="6">
        <v>4168</v>
      </c>
      <c r="O2230" s="6" t="s">
        <v>7659</v>
      </c>
      <c r="P2230" s="6">
        <v>1</v>
      </c>
      <c r="Q2230" s="6" t="s">
        <v>15941</v>
      </c>
      <c r="R2230" s="6" t="s">
        <v>15942</v>
      </c>
      <c r="S2230" s="6">
        <v>259</v>
      </c>
      <c r="T2230" s="6" t="s">
        <v>37</v>
      </c>
      <c r="U2230" s="6" t="s">
        <v>38</v>
      </c>
      <c r="V2230" s="6" t="s">
        <v>585</v>
      </c>
      <c r="W2230" s="7">
        <v>8500000</v>
      </c>
      <c r="X2230" s="6">
        <v>2008</v>
      </c>
      <c r="Y2230" s="6">
        <v>716</v>
      </c>
      <c r="Z2230" s="6">
        <v>6.7</v>
      </c>
      <c r="AA2230" s="6">
        <v>1.85</v>
      </c>
      <c r="AB2230" s="6">
        <v>8000</v>
      </c>
      <c r="AC2230" s="7">
        <f>Table13[[#This Row],[gross]]-Table13[[#This Row],[budget]]</f>
        <v>-8359756</v>
      </c>
    </row>
    <row r="2231" spans="1:29" ht="12.75">
      <c r="A2231" s="6" t="s">
        <v>28</v>
      </c>
      <c r="B2231" s="6" t="s">
        <v>1204</v>
      </c>
      <c r="C2231" s="6">
        <v>234</v>
      </c>
      <c r="D2231" s="6">
        <v>102</v>
      </c>
      <c r="E2231" s="6">
        <v>0</v>
      </c>
      <c r="F2231" s="6">
        <v>167</v>
      </c>
      <c r="G2231" s="6" t="s">
        <v>1820</v>
      </c>
      <c r="H2231" s="6">
        <v>1000</v>
      </c>
      <c r="I2231" s="7">
        <v>3609278</v>
      </c>
      <c r="J2231" s="6" t="s">
        <v>3409</v>
      </c>
      <c r="K2231" s="6" t="s">
        <v>7763</v>
      </c>
      <c r="L2231" s="6" t="s">
        <v>18244</v>
      </c>
      <c r="M2231" s="6">
        <v>573541</v>
      </c>
      <c r="N2231" s="6">
        <v>2235</v>
      </c>
      <c r="O2231" s="6" t="s">
        <v>18245</v>
      </c>
      <c r="P2231" s="6">
        <v>0</v>
      </c>
      <c r="Q2231" s="6" t="s">
        <v>18246</v>
      </c>
      <c r="R2231" s="6" t="s">
        <v>18247</v>
      </c>
      <c r="S2231" s="6">
        <v>1916</v>
      </c>
      <c r="T2231" s="6" t="s">
        <v>37</v>
      </c>
      <c r="U2231" s="6" t="s">
        <v>38</v>
      </c>
      <c r="V2231" s="6" t="s">
        <v>585</v>
      </c>
      <c r="W2231" s="7">
        <v>4500000</v>
      </c>
      <c r="X2231" s="6">
        <v>2000</v>
      </c>
      <c r="Y2231" s="6">
        <v>1000</v>
      </c>
      <c r="Z2231" s="6">
        <v>8.4</v>
      </c>
      <c r="AA2231" s="6">
        <v>1.37</v>
      </c>
      <c r="AB2231" s="6">
        <v>38000</v>
      </c>
      <c r="AC2231" s="7">
        <f>Table13[[#This Row],[gross]]-Table13[[#This Row],[budget]]</f>
        <v>-890722</v>
      </c>
    </row>
    <row r="2232" spans="1:29" ht="12.75">
      <c r="A2232" s="6" t="s">
        <v>28</v>
      </c>
      <c r="B2232" s="6" t="s">
        <v>10018</v>
      </c>
      <c r="C2232" s="6">
        <v>198</v>
      </c>
      <c r="D2232" s="6">
        <v>120</v>
      </c>
      <c r="E2232" s="6">
        <v>0</v>
      </c>
      <c r="F2232" s="6">
        <v>294</v>
      </c>
      <c r="G2232" s="6" t="s">
        <v>15166</v>
      </c>
      <c r="H2232" s="6">
        <v>23000</v>
      </c>
      <c r="I2232" s="7">
        <v>5484375</v>
      </c>
      <c r="J2232" s="6" t="s">
        <v>15167</v>
      </c>
      <c r="K2232" s="6" t="s">
        <v>58</v>
      </c>
      <c r="L2232" s="6" t="s">
        <v>15168</v>
      </c>
      <c r="M2232" s="6">
        <v>84641</v>
      </c>
      <c r="N2232" s="6">
        <v>24270</v>
      </c>
      <c r="O2232" s="6" t="s">
        <v>15169</v>
      </c>
      <c r="P2232" s="6">
        <v>0</v>
      </c>
      <c r="Q2232" s="6" t="s">
        <v>15170</v>
      </c>
      <c r="R2232" s="6" t="s">
        <v>15171</v>
      </c>
      <c r="S2232" s="6">
        <v>205</v>
      </c>
      <c r="T2232" s="6" t="s">
        <v>37</v>
      </c>
      <c r="U2232" s="6" t="s">
        <v>38</v>
      </c>
      <c r="V2232" s="6" t="s">
        <v>39</v>
      </c>
      <c r="W2232" s="7">
        <v>10000000</v>
      </c>
      <c r="X2232" s="6">
        <v>2006</v>
      </c>
      <c r="Y2232" s="6">
        <v>342</v>
      </c>
      <c r="Z2232" s="6">
        <v>7.3</v>
      </c>
      <c r="AA2232" s="6">
        <v>1.85</v>
      </c>
      <c r="AB2232" s="6">
        <v>0</v>
      </c>
      <c r="AC2232" s="7">
        <f>Table13[[#This Row],[gross]]-Table13[[#This Row],[budget]]</f>
        <v>-4515625</v>
      </c>
    </row>
    <row r="2233" spans="1:29" ht="12.75">
      <c r="A2233" s="6" t="s">
        <v>28</v>
      </c>
      <c r="B2233" s="6" t="s">
        <v>1764</v>
      </c>
      <c r="C2233" s="6">
        <v>173</v>
      </c>
      <c r="D2233" s="6">
        <v>99</v>
      </c>
      <c r="E2233" s="6">
        <v>16000</v>
      </c>
      <c r="F2233" s="6">
        <v>455</v>
      </c>
      <c r="G2233" s="6" t="s">
        <v>272</v>
      </c>
      <c r="H2233" s="6">
        <v>16000</v>
      </c>
      <c r="I2233" s="7">
        <v>2812029</v>
      </c>
      <c r="J2233" s="6" t="s">
        <v>2125</v>
      </c>
      <c r="K2233" s="6" t="s">
        <v>1764</v>
      </c>
      <c r="L2233" s="6" t="s">
        <v>21319</v>
      </c>
      <c r="M2233" s="6">
        <v>664719</v>
      </c>
      <c r="N2233" s="6">
        <v>28994</v>
      </c>
      <c r="O2233" s="6" t="s">
        <v>4528</v>
      </c>
      <c r="P2233" s="6">
        <v>0</v>
      </c>
      <c r="Q2233" s="6" t="s">
        <v>21320</v>
      </c>
      <c r="R2233" s="6" t="s">
        <v>21321</v>
      </c>
      <c r="S2233" s="6">
        <v>931</v>
      </c>
      <c r="T2233" s="6" t="s">
        <v>37</v>
      </c>
      <c r="U2233" s="6" t="s">
        <v>38</v>
      </c>
      <c r="V2233" s="6" t="s">
        <v>585</v>
      </c>
      <c r="W2233" s="7">
        <v>1200000</v>
      </c>
      <c r="X2233" s="6">
        <v>1992</v>
      </c>
      <c r="Y2233" s="6">
        <v>12000</v>
      </c>
      <c r="Z2233" s="6">
        <v>8.4</v>
      </c>
      <c r="AA2233" s="6">
        <v>2.35</v>
      </c>
      <c r="AB2233" s="6">
        <v>19000</v>
      </c>
      <c r="AC2233" s="7">
        <f>Table13[[#This Row],[gross]]-Table13[[#This Row],[budget]]</f>
        <v>1612029</v>
      </c>
    </row>
    <row r="2234" spans="1:29" ht="12.75">
      <c r="A2234" s="6" t="s">
        <v>28</v>
      </c>
      <c r="B2234" s="6" t="s">
        <v>2331</v>
      </c>
      <c r="C2234" s="6">
        <v>226</v>
      </c>
      <c r="D2234" s="6">
        <v>100</v>
      </c>
      <c r="E2234" s="6">
        <v>545</v>
      </c>
      <c r="F2234" s="6">
        <v>766</v>
      </c>
      <c r="G2234" s="6" t="s">
        <v>7400</v>
      </c>
      <c r="H2234" s="6">
        <v>14000</v>
      </c>
      <c r="I2234" s="7">
        <v>39532308</v>
      </c>
      <c r="J2234" s="6" t="s">
        <v>4177</v>
      </c>
      <c r="K2234" s="6" t="s">
        <v>1972</v>
      </c>
      <c r="L2234" s="6" t="s">
        <v>7401</v>
      </c>
      <c r="M2234" s="6">
        <v>198701</v>
      </c>
      <c r="N2234" s="6">
        <v>17902</v>
      </c>
      <c r="O2234" s="6" t="s">
        <v>963</v>
      </c>
      <c r="P2234" s="6">
        <v>0</v>
      </c>
      <c r="Q2234" s="6" t="s">
        <v>7402</v>
      </c>
      <c r="R2234" s="6" t="s">
        <v>7403</v>
      </c>
      <c r="S2234" s="6">
        <v>1138</v>
      </c>
      <c r="T2234" s="6" t="s">
        <v>37</v>
      </c>
      <c r="U2234" s="6" t="s">
        <v>56</v>
      </c>
      <c r="V2234" s="6" t="s">
        <v>585</v>
      </c>
      <c r="W2234" s="7">
        <v>33000000</v>
      </c>
      <c r="X2234" s="6">
        <v>2002</v>
      </c>
      <c r="Y2234" s="6">
        <v>2000</v>
      </c>
      <c r="Z2234" s="6">
        <v>6.7</v>
      </c>
      <c r="AA2234" s="6">
        <v>1.85</v>
      </c>
      <c r="AB2234" s="6">
        <v>0</v>
      </c>
      <c r="AC2234" s="7">
        <f>Table13[[#This Row],[gross]]-Table13[[#This Row],[budget]]</f>
        <v>6532308</v>
      </c>
    </row>
    <row r="2235" spans="1:29" ht="12.75">
      <c r="A2235" s="6" t="s">
        <v>28</v>
      </c>
      <c r="B2235" s="6" t="s">
        <v>2331</v>
      </c>
      <c r="C2235" s="6">
        <v>253</v>
      </c>
      <c r="D2235" s="6">
        <v>97</v>
      </c>
      <c r="E2235" s="6">
        <v>545</v>
      </c>
      <c r="F2235" s="6">
        <v>529</v>
      </c>
      <c r="G2235" s="6" t="s">
        <v>2815</v>
      </c>
      <c r="H2235" s="6">
        <v>14000</v>
      </c>
      <c r="I2235" s="7">
        <v>60128566</v>
      </c>
      <c r="J2235" s="6" t="s">
        <v>3446</v>
      </c>
      <c r="K2235" s="6" t="s">
        <v>1972</v>
      </c>
      <c r="L2235" s="6" t="s">
        <v>4499</v>
      </c>
      <c r="M2235" s="6">
        <v>131447</v>
      </c>
      <c r="N2235" s="6">
        <v>16098</v>
      </c>
      <c r="O2235" s="6" t="s">
        <v>4500</v>
      </c>
      <c r="P2235" s="6">
        <v>1</v>
      </c>
      <c r="Q2235" s="6" t="s">
        <v>4501</v>
      </c>
      <c r="R2235" s="6" t="s">
        <v>4502</v>
      </c>
      <c r="S2235" s="6">
        <v>410</v>
      </c>
      <c r="T2235" s="6" t="s">
        <v>37</v>
      </c>
      <c r="U2235" s="6" t="s">
        <v>767</v>
      </c>
      <c r="V2235" s="6" t="s">
        <v>585</v>
      </c>
      <c r="W2235" s="7">
        <v>60000000</v>
      </c>
      <c r="X2235" s="6">
        <v>2010</v>
      </c>
      <c r="Y2235" s="6">
        <v>1000</v>
      </c>
      <c r="Z2235" s="6">
        <v>5.9</v>
      </c>
      <c r="AA2235" s="6">
        <v>2.35</v>
      </c>
      <c r="AB2235" s="6">
        <v>19000</v>
      </c>
      <c r="AC2235" s="7">
        <f>Table13[[#This Row],[gross]]-Table13[[#This Row],[budget]]</f>
        <v>128566</v>
      </c>
    </row>
    <row r="2236" spans="1:29" ht="12.75">
      <c r="A2236" s="6" t="s">
        <v>28</v>
      </c>
      <c r="B2236" s="6" t="s">
        <v>5263</v>
      </c>
      <c r="C2236" s="6">
        <v>191</v>
      </c>
      <c r="D2236" s="6">
        <v>98</v>
      </c>
      <c r="E2236" s="6">
        <v>38</v>
      </c>
      <c r="F2236" s="6">
        <v>706</v>
      </c>
      <c r="G2236" s="6" t="s">
        <v>206</v>
      </c>
      <c r="H2236" s="6">
        <v>14000</v>
      </c>
      <c r="I2236" s="7">
        <v>50740078</v>
      </c>
      <c r="J2236" s="6" t="s">
        <v>2208</v>
      </c>
      <c r="K2236" s="6" t="s">
        <v>1972</v>
      </c>
      <c r="L2236" s="6" t="s">
        <v>5264</v>
      </c>
      <c r="M2236" s="6">
        <v>151580</v>
      </c>
      <c r="N2236" s="6">
        <v>16791</v>
      </c>
      <c r="O2236" s="6" t="s">
        <v>5265</v>
      </c>
      <c r="P2236" s="6">
        <v>1</v>
      </c>
      <c r="Q2236" s="6" t="s">
        <v>5266</v>
      </c>
      <c r="R2236" s="6" t="s">
        <v>5267</v>
      </c>
      <c r="S2236" s="6">
        <v>672</v>
      </c>
      <c r="T2236" s="6" t="s">
        <v>37</v>
      </c>
      <c r="U2236" s="6" t="s">
        <v>767</v>
      </c>
      <c r="V2236" s="6" t="s">
        <v>585</v>
      </c>
      <c r="W2236" s="7">
        <v>45000000</v>
      </c>
      <c r="X2236" s="6">
        <v>2004</v>
      </c>
      <c r="Y2236" s="6">
        <v>919</v>
      </c>
      <c r="Z2236" s="6">
        <v>6.2</v>
      </c>
      <c r="AA2236" s="6">
        <v>2.35</v>
      </c>
      <c r="AB2236" s="6">
        <v>0</v>
      </c>
      <c r="AC2236" s="7">
        <f>Table13[[#This Row],[gross]]-Table13[[#This Row],[budget]]</f>
        <v>5740078</v>
      </c>
    </row>
    <row r="2237" spans="1:29" ht="12.75">
      <c r="A2237" s="6" t="s">
        <v>28</v>
      </c>
      <c r="B2237" s="6" t="s">
        <v>5834</v>
      </c>
      <c r="C2237" s="6">
        <v>216</v>
      </c>
      <c r="D2237" s="6">
        <v>94</v>
      </c>
      <c r="E2237" s="6">
        <v>85</v>
      </c>
      <c r="F2237" s="6">
        <v>443</v>
      </c>
      <c r="G2237" s="6" t="s">
        <v>5265</v>
      </c>
      <c r="H2237" s="6">
        <v>14000</v>
      </c>
      <c r="I2237" s="7">
        <v>50648679</v>
      </c>
      <c r="J2237" s="6" t="s">
        <v>2208</v>
      </c>
      <c r="K2237" s="6" t="s">
        <v>1972</v>
      </c>
      <c r="L2237" s="6" t="s">
        <v>5835</v>
      </c>
      <c r="M2237" s="6">
        <v>149549</v>
      </c>
      <c r="N2237" s="6">
        <v>16225</v>
      </c>
      <c r="O2237" s="6" t="s">
        <v>5836</v>
      </c>
      <c r="P2237" s="6">
        <v>1</v>
      </c>
      <c r="Q2237" s="6" t="s">
        <v>5837</v>
      </c>
      <c r="R2237" s="6" t="s">
        <v>5838</v>
      </c>
      <c r="S2237" s="6">
        <v>348</v>
      </c>
      <c r="T2237" s="6" t="s">
        <v>37</v>
      </c>
      <c r="U2237" s="6" t="s">
        <v>1465</v>
      </c>
      <c r="V2237" s="6" t="s">
        <v>585</v>
      </c>
      <c r="W2237" s="7">
        <v>45000000</v>
      </c>
      <c r="X2237" s="6">
        <v>2007</v>
      </c>
      <c r="Y2237" s="6">
        <v>706</v>
      </c>
      <c r="Z2237" s="6">
        <v>6.3</v>
      </c>
      <c r="AA2237" s="6">
        <v>2.35</v>
      </c>
      <c r="AB2237" s="6">
        <v>0</v>
      </c>
      <c r="AC2237" s="7">
        <f>Table13[[#This Row],[gross]]-Table13[[#This Row],[budget]]</f>
        <v>5648679</v>
      </c>
    </row>
    <row r="2238" spans="1:29" ht="12.75">
      <c r="A2238" s="6" t="s">
        <v>28</v>
      </c>
      <c r="B2238" s="6" t="s">
        <v>2331</v>
      </c>
      <c r="C2238" s="6">
        <v>239</v>
      </c>
      <c r="D2238" s="6">
        <v>96</v>
      </c>
      <c r="E2238" s="6">
        <v>545</v>
      </c>
      <c r="F2238" s="6">
        <v>974</v>
      </c>
      <c r="G2238" s="6" t="s">
        <v>2815</v>
      </c>
      <c r="H2238" s="6">
        <v>14000</v>
      </c>
      <c r="I2238" s="7">
        <v>42345531</v>
      </c>
      <c r="J2238" s="6" t="s">
        <v>2208</v>
      </c>
      <c r="K2238" s="6" t="s">
        <v>1972</v>
      </c>
      <c r="L2238" s="6" t="s">
        <v>3766</v>
      </c>
      <c r="M2238" s="6">
        <v>104831</v>
      </c>
      <c r="N2238" s="6">
        <v>17913</v>
      </c>
      <c r="O2238" s="6" t="s">
        <v>286</v>
      </c>
      <c r="P2238" s="6">
        <v>0</v>
      </c>
      <c r="Q2238" s="6" t="s">
        <v>3767</v>
      </c>
      <c r="R2238" s="6" t="s">
        <v>3768</v>
      </c>
      <c r="S2238" s="6">
        <v>423</v>
      </c>
      <c r="T2238" s="6" t="s">
        <v>37</v>
      </c>
      <c r="U2238" s="6" t="s">
        <v>767</v>
      </c>
      <c r="V2238" s="6" t="s">
        <v>585</v>
      </c>
      <c r="W2238" s="7">
        <v>65000000</v>
      </c>
      <c r="X2238" s="6">
        <v>2012</v>
      </c>
      <c r="Y2238" s="6">
        <v>1000</v>
      </c>
      <c r="Z2238" s="6">
        <v>5.4</v>
      </c>
      <c r="AA2238" s="6">
        <v>2.35</v>
      </c>
      <c r="AB2238" s="6">
        <v>32000</v>
      </c>
      <c r="AC2238" s="7">
        <f>Table13[[#This Row],[gross]]-Table13[[#This Row],[budget]]</f>
        <v>-22654469</v>
      </c>
    </row>
    <row r="2239" spans="1:29" ht="12.75">
      <c r="A2239" s="6" t="s">
        <v>28</v>
      </c>
      <c r="B2239" s="6" t="s">
        <v>4351</v>
      </c>
      <c r="C2239" s="6">
        <v>104</v>
      </c>
      <c r="D2239" s="6">
        <v>112</v>
      </c>
      <c r="E2239" s="6">
        <v>37</v>
      </c>
      <c r="F2239" s="6">
        <v>548</v>
      </c>
      <c r="G2239" s="6" t="s">
        <v>13831</v>
      </c>
      <c r="H2239" s="6">
        <v>748</v>
      </c>
      <c r="I2239" s="7">
        <v>3169424</v>
      </c>
      <c r="J2239" s="6" t="s">
        <v>3794</v>
      </c>
      <c r="K2239" s="6" t="s">
        <v>143</v>
      </c>
      <c r="L2239" s="6" t="s">
        <v>13832</v>
      </c>
      <c r="M2239" s="6">
        <v>18442</v>
      </c>
      <c r="N2239" s="6">
        <v>2417</v>
      </c>
      <c r="O2239" s="6" t="s">
        <v>3202</v>
      </c>
      <c r="P2239" s="6">
        <v>1</v>
      </c>
      <c r="Q2239" s="6" t="s">
        <v>13833</v>
      </c>
      <c r="R2239" s="6" t="s">
        <v>13834</v>
      </c>
      <c r="S2239" s="6">
        <v>59</v>
      </c>
      <c r="T2239" s="6" t="s">
        <v>37</v>
      </c>
      <c r="U2239" s="6" t="s">
        <v>38</v>
      </c>
      <c r="V2239" s="6" t="s">
        <v>39</v>
      </c>
      <c r="W2239" s="7">
        <v>13000000</v>
      </c>
      <c r="X2239" s="6">
        <v>2007</v>
      </c>
      <c r="Y2239" s="6">
        <v>573</v>
      </c>
      <c r="Z2239" s="6">
        <v>6.8</v>
      </c>
      <c r="AA2239" s="6">
        <v>2.35</v>
      </c>
      <c r="AB2239" s="6">
        <v>689</v>
      </c>
      <c r="AC2239" s="7">
        <f>Table13[[#This Row],[gross]]-Table13[[#This Row],[budget]]</f>
        <v>-9830576</v>
      </c>
    </row>
    <row r="2240" spans="1:29" ht="12.75">
      <c r="A2240" s="6" t="s">
        <v>28</v>
      </c>
      <c r="B2240" s="6" t="s">
        <v>5011</v>
      </c>
      <c r="C2240" s="6">
        <v>106</v>
      </c>
      <c r="D2240" s="6">
        <v>115</v>
      </c>
      <c r="E2240" s="6">
        <v>597</v>
      </c>
      <c r="F2240" s="6">
        <v>597</v>
      </c>
      <c r="G2240" s="6" t="s">
        <v>3503</v>
      </c>
      <c r="H2240" s="6">
        <v>893</v>
      </c>
      <c r="I2240" s="7">
        <v>32662299</v>
      </c>
      <c r="J2240" s="6" t="s">
        <v>1415</v>
      </c>
      <c r="K2240" s="6" t="s">
        <v>3490</v>
      </c>
      <c r="L2240" s="6" t="s">
        <v>10114</v>
      </c>
      <c r="M2240" s="6">
        <v>16469</v>
      </c>
      <c r="N2240" s="6">
        <v>3946</v>
      </c>
      <c r="O2240" s="6" t="s">
        <v>5011</v>
      </c>
      <c r="P2240" s="6">
        <v>1</v>
      </c>
      <c r="Q2240" s="6" t="s">
        <v>10115</v>
      </c>
      <c r="R2240" s="6" t="s">
        <v>10116</v>
      </c>
      <c r="S2240" s="6">
        <v>275</v>
      </c>
      <c r="T2240" s="6" t="s">
        <v>37</v>
      </c>
      <c r="U2240" s="6" t="s">
        <v>38</v>
      </c>
      <c r="V2240" s="6" t="s">
        <v>95</v>
      </c>
      <c r="W2240" s="7">
        <v>24000000</v>
      </c>
      <c r="X2240" s="6">
        <v>2000</v>
      </c>
      <c r="Y2240" s="6">
        <v>854</v>
      </c>
      <c r="Z2240" s="6">
        <v>6.9</v>
      </c>
      <c r="AA2240" s="6">
        <v>1.85</v>
      </c>
      <c r="AB2240" s="6">
        <v>0</v>
      </c>
      <c r="AC2240" s="7">
        <f>Table13[[#This Row],[gross]]-Table13[[#This Row],[budget]]</f>
        <v>8662299</v>
      </c>
    </row>
    <row r="2241" spans="1:29" ht="12.75">
      <c r="A2241" s="6" t="s">
        <v>28</v>
      </c>
      <c r="B2241" s="6" t="s">
        <v>10760</v>
      </c>
      <c r="C2241" s="6">
        <v>80</v>
      </c>
      <c r="D2241" s="6">
        <v>72</v>
      </c>
      <c r="E2241" s="6">
        <v>2</v>
      </c>
      <c r="F2241" s="6">
        <v>434</v>
      </c>
      <c r="G2241" s="6" t="s">
        <v>4983</v>
      </c>
      <c r="H2241" s="6">
        <v>1000</v>
      </c>
      <c r="I2241" s="7">
        <v>48423368</v>
      </c>
      <c r="J2241" s="6" t="s">
        <v>628</v>
      </c>
      <c r="K2241" s="6" t="s">
        <v>2677</v>
      </c>
      <c r="L2241" s="6" t="s">
        <v>10761</v>
      </c>
      <c r="M2241" s="6">
        <v>13324</v>
      </c>
      <c r="N2241" s="6">
        <v>3402</v>
      </c>
      <c r="O2241" s="6" t="s">
        <v>1641</v>
      </c>
      <c r="P2241" s="6">
        <v>1</v>
      </c>
      <c r="Q2241" s="6" t="s">
        <v>10762</v>
      </c>
      <c r="R2241" s="6" t="s">
        <v>10763</v>
      </c>
      <c r="S2241" s="6">
        <v>79</v>
      </c>
      <c r="T2241" s="6" t="s">
        <v>37</v>
      </c>
      <c r="U2241" s="6" t="s">
        <v>38</v>
      </c>
      <c r="V2241" s="6" t="s">
        <v>277</v>
      </c>
      <c r="W2241" s="7">
        <v>20000000</v>
      </c>
      <c r="X2241" s="6">
        <v>2002</v>
      </c>
      <c r="Y2241" s="6">
        <v>677</v>
      </c>
      <c r="Z2241" s="6">
        <v>5.8</v>
      </c>
      <c r="AA2241" s="6">
        <v>1.66</v>
      </c>
      <c r="AB2241" s="6">
        <v>302</v>
      </c>
      <c r="AC2241" s="7">
        <f>Table13[[#This Row],[gross]]-Table13[[#This Row],[budget]]</f>
        <v>28423368</v>
      </c>
    </row>
    <row r="2242" spans="1:29" ht="12.75">
      <c r="A2242" s="6" t="s">
        <v>28</v>
      </c>
      <c r="B2242" s="6" t="s">
        <v>14654</v>
      </c>
      <c r="C2242" s="6">
        <v>14</v>
      </c>
      <c r="D2242" s="6">
        <v>102</v>
      </c>
      <c r="E2242" s="6">
        <v>8</v>
      </c>
      <c r="F2242" s="6">
        <v>40</v>
      </c>
      <c r="G2242" s="6" t="s">
        <v>14655</v>
      </c>
      <c r="H2242" s="6">
        <v>14000</v>
      </c>
      <c r="I2242" s="7">
        <v>2807854</v>
      </c>
      <c r="J2242" s="6" t="s">
        <v>2308</v>
      </c>
      <c r="K2242" s="6" t="s">
        <v>1972</v>
      </c>
      <c r="L2242" s="6" t="s">
        <v>14656</v>
      </c>
      <c r="M2242" s="6">
        <v>14129</v>
      </c>
      <c r="N2242" s="6">
        <v>14281</v>
      </c>
      <c r="O2242" s="6" t="s">
        <v>14657</v>
      </c>
      <c r="P2242" s="6">
        <v>1</v>
      </c>
      <c r="Q2242" s="6" t="s">
        <v>14658</v>
      </c>
      <c r="R2242" s="6" t="s">
        <v>14659</v>
      </c>
      <c r="S2242" s="6">
        <v>39</v>
      </c>
      <c r="T2242" s="6" t="s">
        <v>37</v>
      </c>
      <c r="U2242" s="6" t="s">
        <v>38</v>
      </c>
      <c r="V2242" s="6" t="s">
        <v>39</v>
      </c>
      <c r="W2242" s="7">
        <v>11000000</v>
      </c>
      <c r="X2242" s="6">
        <v>1991</v>
      </c>
      <c r="Y2242" s="6">
        <v>163</v>
      </c>
      <c r="Z2242" s="6">
        <v>5.0999999999999996</v>
      </c>
      <c r="AA2242" s="6">
        <v>1.85</v>
      </c>
      <c r="AB2242" s="6">
        <v>967</v>
      </c>
      <c r="AC2242" s="7">
        <f>Table13[[#This Row],[gross]]-Table13[[#This Row],[budget]]</f>
        <v>-8192146</v>
      </c>
    </row>
    <row r="2243" spans="1:29" ht="12.75">
      <c r="A2243" s="6" t="s">
        <v>28</v>
      </c>
      <c r="B2243" s="6" t="s">
        <v>48</v>
      </c>
      <c r="C2243" s="6">
        <v>323</v>
      </c>
      <c r="D2243" s="6">
        <v>119</v>
      </c>
      <c r="E2243" s="6">
        <v>0</v>
      </c>
      <c r="F2243" s="6">
        <v>10000</v>
      </c>
      <c r="G2243" s="6" t="s">
        <v>213</v>
      </c>
      <c r="H2243" s="6">
        <v>29000</v>
      </c>
      <c r="I2243" s="7">
        <v>22877808</v>
      </c>
      <c r="J2243" s="6" t="s">
        <v>214</v>
      </c>
      <c r="K2243" s="6" t="s">
        <v>215</v>
      </c>
      <c r="L2243" s="6" t="s">
        <v>5889</v>
      </c>
      <c r="M2243" s="6">
        <v>152591</v>
      </c>
      <c r="N2243" s="6">
        <v>53895</v>
      </c>
      <c r="O2243" s="6" t="s">
        <v>5890</v>
      </c>
      <c r="P2243" s="6">
        <v>0</v>
      </c>
      <c r="Q2243" s="6" t="s">
        <v>5891</v>
      </c>
      <c r="R2243" s="6" t="s">
        <v>5892</v>
      </c>
      <c r="S2243" s="6">
        <v>414</v>
      </c>
      <c r="T2243" s="6" t="s">
        <v>37</v>
      </c>
      <c r="U2243" s="6" t="s">
        <v>38</v>
      </c>
      <c r="V2243" s="6" t="s">
        <v>585</v>
      </c>
      <c r="W2243" s="7">
        <v>35000000</v>
      </c>
      <c r="X2243" s="6">
        <v>2008</v>
      </c>
      <c r="Y2243" s="6">
        <v>14000</v>
      </c>
      <c r="Z2243" s="6">
        <v>7.3</v>
      </c>
      <c r="AA2243" s="6">
        <v>2.35</v>
      </c>
      <c r="AB2243" s="6">
        <v>0</v>
      </c>
      <c r="AC2243" s="7">
        <f>Table13[[#This Row],[gross]]-Table13[[#This Row],[budget]]</f>
        <v>-12122192</v>
      </c>
    </row>
    <row r="2244" spans="1:29" ht="12.75">
      <c r="A2244" s="6" t="s">
        <v>28</v>
      </c>
      <c r="B2244" s="6" t="s">
        <v>4239</v>
      </c>
      <c r="C2244" s="6">
        <v>19</v>
      </c>
      <c r="D2244" s="6">
        <v>95</v>
      </c>
      <c r="E2244" s="6">
        <v>80</v>
      </c>
      <c r="F2244" s="6">
        <v>287</v>
      </c>
      <c r="G2244" s="6" t="s">
        <v>6536</v>
      </c>
      <c r="H2244" s="6">
        <v>3000</v>
      </c>
      <c r="I2244" s="7">
        <v>38087756</v>
      </c>
      <c r="J2244" s="6" t="s">
        <v>3057</v>
      </c>
      <c r="K2244" s="6" t="s">
        <v>6537</v>
      </c>
      <c r="L2244" s="6" t="s">
        <v>6538</v>
      </c>
      <c r="M2244" s="6">
        <v>49612</v>
      </c>
      <c r="N2244" s="6">
        <v>4634</v>
      </c>
      <c r="O2244" s="6" t="s">
        <v>6539</v>
      </c>
      <c r="P2244" s="6">
        <v>1</v>
      </c>
      <c r="Q2244" s="6" t="s">
        <v>6540</v>
      </c>
      <c r="R2244" s="6" t="s">
        <v>6541</v>
      </c>
      <c r="S2244" s="6">
        <v>39</v>
      </c>
      <c r="T2244" s="6" t="s">
        <v>37</v>
      </c>
      <c r="U2244" s="6" t="s">
        <v>38</v>
      </c>
      <c r="V2244" s="6" t="s">
        <v>95</v>
      </c>
      <c r="W2244" s="7">
        <v>40000000</v>
      </c>
      <c r="X2244" s="6">
        <v>1994</v>
      </c>
      <c r="Y2244" s="6">
        <v>450</v>
      </c>
      <c r="Z2244" s="6">
        <v>5.2</v>
      </c>
      <c r="AA2244" s="6">
        <v>1.85</v>
      </c>
      <c r="AB2244" s="6">
        <v>0</v>
      </c>
      <c r="AC2244" s="7">
        <f>Table13[[#This Row],[gross]]-Table13[[#This Row],[budget]]</f>
        <v>-1912244</v>
      </c>
    </row>
    <row r="2245" spans="1:29" ht="12.75">
      <c r="A2245" s="6" t="s">
        <v>28</v>
      </c>
      <c r="B2245" s="6" t="s">
        <v>5204</v>
      </c>
      <c r="C2245" s="6">
        <v>56</v>
      </c>
      <c r="D2245" s="6">
        <v>104</v>
      </c>
      <c r="E2245" s="6">
        <v>12</v>
      </c>
      <c r="F2245" s="6">
        <v>1000</v>
      </c>
      <c r="G2245" s="6" t="s">
        <v>393</v>
      </c>
      <c r="H2245" s="6">
        <v>21000</v>
      </c>
      <c r="I2245" s="7">
        <v>2600000</v>
      </c>
      <c r="J2245" s="6" t="s">
        <v>3396</v>
      </c>
      <c r="K2245" s="6" t="s">
        <v>97</v>
      </c>
      <c r="L2245" s="6" t="s">
        <v>15561</v>
      </c>
      <c r="M2245" s="6">
        <v>11612</v>
      </c>
      <c r="N2245" s="6">
        <v>23962</v>
      </c>
      <c r="O2245" s="6" t="s">
        <v>203</v>
      </c>
      <c r="P2245" s="6">
        <v>3</v>
      </c>
      <c r="Q2245" s="6" t="s">
        <v>15562</v>
      </c>
      <c r="R2245" s="6" t="s">
        <v>15563</v>
      </c>
      <c r="S2245" s="6">
        <v>88</v>
      </c>
      <c r="T2245" s="6" t="s">
        <v>37</v>
      </c>
      <c r="U2245" s="6" t="s">
        <v>56</v>
      </c>
      <c r="V2245" s="6" t="s">
        <v>585</v>
      </c>
      <c r="W2245" s="7">
        <v>6000000</v>
      </c>
      <c r="X2245" s="6">
        <v>1995</v>
      </c>
      <c r="Y2245" s="6">
        <v>1000</v>
      </c>
      <c r="Z2245" s="6">
        <v>7.5</v>
      </c>
      <c r="AA2245" s="6">
        <v>2.35</v>
      </c>
      <c r="AB2245" s="6">
        <v>0</v>
      </c>
      <c r="AC2245" s="7">
        <f>Table13[[#This Row],[gross]]-Table13[[#This Row],[budget]]</f>
        <v>-3400000</v>
      </c>
    </row>
    <row r="2246" spans="1:29" ht="12.75">
      <c r="A2246" s="6" t="s">
        <v>28</v>
      </c>
      <c r="B2246" s="6" t="s">
        <v>1394</v>
      </c>
      <c r="C2246" s="6">
        <v>302</v>
      </c>
      <c r="D2246" s="6">
        <v>127</v>
      </c>
      <c r="E2246" s="6">
        <v>123</v>
      </c>
      <c r="F2246" s="6">
        <v>904</v>
      </c>
      <c r="G2246" s="6" t="s">
        <v>7053</v>
      </c>
      <c r="H2246" s="6">
        <v>14000</v>
      </c>
      <c r="I2246" s="7">
        <v>41997790</v>
      </c>
      <c r="J2246" s="6" t="s">
        <v>2813</v>
      </c>
      <c r="K2246" s="6" t="s">
        <v>337</v>
      </c>
      <c r="L2246" s="6" t="s">
        <v>7054</v>
      </c>
      <c r="M2246" s="6">
        <v>125305</v>
      </c>
      <c r="N2246" s="6">
        <v>17551</v>
      </c>
      <c r="O2246" s="6" t="s">
        <v>3009</v>
      </c>
      <c r="P2246" s="6">
        <v>0</v>
      </c>
      <c r="Q2246" s="6" t="s">
        <v>7055</v>
      </c>
      <c r="R2246" s="6" t="s">
        <v>7056</v>
      </c>
      <c r="S2246" s="6">
        <v>343</v>
      </c>
      <c r="T2246" s="6" t="s">
        <v>37</v>
      </c>
      <c r="U2246" s="6" t="s">
        <v>38</v>
      </c>
      <c r="V2246" s="6" t="s">
        <v>585</v>
      </c>
      <c r="W2246" s="7">
        <v>38000000</v>
      </c>
      <c r="X2246" s="6">
        <v>2013</v>
      </c>
      <c r="Y2246" s="6">
        <v>924</v>
      </c>
      <c r="Z2246" s="6">
        <v>6.4</v>
      </c>
      <c r="AA2246" s="6">
        <v>2.35</v>
      </c>
      <c r="AB2246" s="6">
        <v>39000</v>
      </c>
      <c r="AC2246" s="7">
        <f>Table13[[#This Row],[gross]]-Table13[[#This Row],[budget]]</f>
        <v>3997790</v>
      </c>
    </row>
    <row r="2247" spans="1:29" ht="12.75">
      <c r="A2247" s="6" t="s">
        <v>28</v>
      </c>
      <c r="B2247" s="6" t="s">
        <v>1351</v>
      </c>
      <c r="C2247" s="6">
        <v>119</v>
      </c>
      <c r="D2247" s="6">
        <v>102</v>
      </c>
      <c r="E2247" s="6">
        <v>167</v>
      </c>
      <c r="F2247" s="6">
        <v>655</v>
      </c>
      <c r="G2247" s="6" t="s">
        <v>6346</v>
      </c>
      <c r="H2247" s="6">
        <v>2000</v>
      </c>
      <c r="I2247" s="7">
        <v>90835030</v>
      </c>
      <c r="J2247" s="6" t="s">
        <v>2136</v>
      </c>
      <c r="K2247" s="6" t="s">
        <v>4402</v>
      </c>
      <c r="L2247" s="6" t="s">
        <v>6347</v>
      </c>
      <c r="M2247" s="6">
        <v>28621</v>
      </c>
      <c r="N2247" s="6">
        <v>5178</v>
      </c>
      <c r="O2247" s="6" t="s">
        <v>2283</v>
      </c>
      <c r="P2247" s="6">
        <v>0</v>
      </c>
      <c r="Q2247" s="6" t="s">
        <v>6348</v>
      </c>
      <c r="R2247" s="6" t="s">
        <v>6349</v>
      </c>
      <c r="S2247" s="6">
        <v>58</v>
      </c>
      <c r="T2247" s="6" t="s">
        <v>37</v>
      </c>
      <c r="U2247" s="6" t="s">
        <v>38</v>
      </c>
      <c r="V2247" s="6" t="s">
        <v>39</v>
      </c>
      <c r="W2247" s="7">
        <v>40000000</v>
      </c>
      <c r="X2247" s="6">
        <v>2016</v>
      </c>
      <c r="Y2247" s="6">
        <v>874</v>
      </c>
      <c r="Z2247" s="6">
        <v>5.9</v>
      </c>
      <c r="AA2247" s="6">
        <v>2.35</v>
      </c>
      <c r="AB2247" s="6">
        <v>0</v>
      </c>
      <c r="AC2247" s="7">
        <f>Table13[[#This Row],[gross]]-Table13[[#This Row],[budget]]</f>
        <v>50835030</v>
      </c>
    </row>
    <row r="2248" spans="1:29" ht="12.75">
      <c r="A2248" s="6" t="s">
        <v>28</v>
      </c>
      <c r="B2248" s="6" t="s">
        <v>1351</v>
      </c>
      <c r="C2248" s="6">
        <v>146</v>
      </c>
      <c r="D2248" s="6">
        <v>99</v>
      </c>
      <c r="E2248" s="6">
        <v>167</v>
      </c>
      <c r="F2248" s="6">
        <v>460</v>
      </c>
      <c r="G2248" s="6" t="s">
        <v>8472</v>
      </c>
      <c r="H2248" s="6">
        <v>655</v>
      </c>
      <c r="I2248" s="7">
        <v>134141530</v>
      </c>
      <c r="J2248" s="6" t="s">
        <v>5710</v>
      </c>
      <c r="K2248" s="6" t="s">
        <v>2283</v>
      </c>
      <c r="L2248" s="6" t="s">
        <v>9457</v>
      </c>
      <c r="M2248" s="6">
        <v>75903</v>
      </c>
      <c r="N2248" s="6">
        <v>2394</v>
      </c>
      <c r="O2248" s="6" t="s">
        <v>9458</v>
      </c>
      <c r="P2248" s="6">
        <v>1</v>
      </c>
      <c r="Q2248" s="6" t="s">
        <v>9459</v>
      </c>
      <c r="R2248" s="6" t="s">
        <v>9460</v>
      </c>
      <c r="S2248" s="6">
        <v>109</v>
      </c>
      <c r="T2248" s="6" t="s">
        <v>37</v>
      </c>
      <c r="U2248" s="6" t="s">
        <v>38</v>
      </c>
      <c r="V2248" s="6" t="s">
        <v>39</v>
      </c>
      <c r="W2248" s="7">
        <v>25000000</v>
      </c>
      <c r="X2248" s="6">
        <v>2014</v>
      </c>
      <c r="Y2248" s="6">
        <v>521</v>
      </c>
      <c r="Z2248" s="6">
        <v>6.2</v>
      </c>
      <c r="AA2248" s="6">
        <v>2.35</v>
      </c>
      <c r="AB2248" s="6">
        <v>0</v>
      </c>
      <c r="AC2248" s="7">
        <f>Table13[[#This Row],[gross]]-Table13[[#This Row],[budget]]</f>
        <v>109141530</v>
      </c>
    </row>
    <row r="2249" spans="1:29" ht="12.75">
      <c r="A2249" s="6" t="s">
        <v>28</v>
      </c>
      <c r="B2249" s="6" t="s">
        <v>1064</v>
      </c>
      <c r="C2249" s="6">
        <v>95</v>
      </c>
      <c r="D2249" s="6">
        <v>148</v>
      </c>
      <c r="E2249" s="6">
        <v>0</v>
      </c>
      <c r="F2249" s="6">
        <v>0</v>
      </c>
      <c r="G2249" s="6" t="s">
        <v>7726</v>
      </c>
      <c r="H2249" s="6">
        <v>3</v>
      </c>
      <c r="I2249" s="7">
        <v>630779</v>
      </c>
      <c r="J2249" s="6" t="s">
        <v>7727</v>
      </c>
      <c r="K2249" s="6" t="s">
        <v>7728</v>
      </c>
      <c r="L2249" s="6" t="s">
        <v>7729</v>
      </c>
      <c r="M2249" s="6">
        <v>11101</v>
      </c>
      <c r="N2249" s="6">
        <v>5</v>
      </c>
      <c r="O2249" s="6" t="s">
        <v>7730</v>
      </c>
      <c r="P2249" s="6">
        <v>0</v>
      </c>
      <c r="Q2249" s="6" t="s">
        <v>7731</v>
      </c>
      <c r="R2249" s="6" t="s">
        <v>7732</v>
      </c>
      <c r="S2249" s="6">
        <v>159</v>
      </c>
      <c r="T2249" s="6" t="s">
        <v>37</v>
      </c>
      <c r="U2249" s="6" t="s">
        <v>38</v>
      </c>
      <c r="V2249" s="6" t="s">
        <v>585</v>
      </c>
      <c r="W2249" s="7">
        <v>35000000</v>
      </c>
      <c r="X2249" s="6">
        <v>1999</v>
      </c>
      <c r="Y2249" s="6">
        <v>2</v>
      </c>
      <c r="Z2249" s="6">
        <v>6.8</v>
      </c>
      <c r="AA2249" s="6">
        <v>2.35</v>
      </c>
      <c r="AB2249" s="6">
        <v>633</v>
      </c>
      <c r="AC2249" s="7">
        <f>Table13[[#This Row],[gross]]-Table13[[#This Row],[budget]]</f>
        <v>-34369221</v>
      </c>
    </row>
    <row r="2250" spans="1:29" ht="12.75">
      <c r="A2250" s="6" t="s">
        <v>28</v>
      </c>
      <c r="B2250" s="6" t="s">
        <v>5624</v>
      </c>
      <c r="C2250" s="6">
        <v>89</v>
      </c>
      <c r="D2250" s="6">
        <v>132</v>
      </c>
      <c r="E2250" s="6">
        <v>545</v>
      </c>
      <c r="F2250" s="6">
        <v>807</v>
      </c>
      <c r="G2250" s="6" t="s">
        <v>5625</v>
      </c>
      <c r="H2250" s="6">
        <v>919</v>
      </c>
      <c r="I2250" s="7">
        <v>29781453</v>
      </c>
      <c r="J2250" s="6" t="s">
        <v>4167</v>
      </c>
      <c r="K2250" s="6" t="s">
        <v>1984</v>
      </c>
      <c r="L2250" s="6" t="s">
        <v>5626</v>
      </c>
      <c r="M2250" s="6">
        <v>22447</v>
      </c>
      <c r="N2250" s="6">
        <v>4796</v>
      </c>
      <c r="O2250" s="6" t="s">
        <v>5627</v>
      </c>
      <c r="P2250" s="6">
        <v>1</v>
      </c>
      <c r="Q2250" s="6" t="s">
        <v>5628</v>
      </c>
      <c r="R2250" s="6" t="s">
        <v>5629</v>
      </c>
      <c r="S2250" s="6">
        <v>210</v>
      </c>
      <c r="T2250" s="6" t="s">
        <v>37</v>
      </c>
      <c r="U2250" s="6" t="s">
        <v>38</v>
      </c>
      <c r="V2250" s="6" t="s">
        <v>39</v>
      </c>
      <c r="W2250" s="7">
        <v>48000000</v>
      </c>
      <c r="X2250" s="6">
        <v>2001</v>
      </c>
      <c r="Y2250" s="6">
        <v>811</v>
      </c>
      <c r="Z2250" s="6">
        <v>6.4</v>
      </c>
      <c r="AA2250" s="6">
        <v>1.85</v>
      </c>
      <c r="AB2250" s="6">
        <v>0</v>
      </c>
      <c r="AC2250" s="7">
        <f>Table13[[#This Row],[gross]]-Table13[[#This Row],[budget]]</f>
        <v>-18218547</v>
      </c>
    </row>
    <row r="2251" spans="1:29" ht="12.75">
      <c r="A2251" s="6" t="s">
        <v>28</v>
      </c>
      <c r="B2251" s="6" t="s">
        <v>4134</v>
      </c>
      <c r="C2251" s="6">
        <v>198</v>
      </c>
      <c r="D2251" s="6">
        <v>101</v>
      </c>
      <c r="E2251" s="6">
        <v>50</v>
      </c>
      <c r="F2251" s="6">
        <v>1000</v>
      </c>
      <c r="G2251" s="6" t="s">
        <v>2382</v>
      </c>
      <c r="H2251" s="6">
        <v>22000</v>
      </c>
      <c r="I2251" s="7">
        <v>40076438</v>
      </c>
      <c r="J2251" s="6" t="s">
        <v>1120</v>
      </c>
      <c r="K2251" s="6" t="s">
        <v>1746</v>
      </c>
      <c r="L2251" s="6" t="s">
        <v>4288</v>
      </c>
      <c r="M2251" s="6">
        <v>73368</v>
      </c>
      <c r="N2251" s="6">
        <v>38809</v>
      </c>
      <c r="O2251" s="6" t="s">
        <v>3524</v>
      </c>
      <c r="P2251" s="6">
        <v>2</v>
      </c>
      <c r="Q2251" s="6" t="s">
        <v>4289</v>
      </c>
      <c r="R2251" s="6" t="s">
        <v>4290</v>
      </c>
      <c r="S2251" s="6">
        <v>248</v>
      </c>
      <c r="T2251" s="6" t="s">
        <v>37</v>
      </c>
      <c r="U2251" s="6" t="s">
        <v>38</v>
      </c>
      <c r="V2251" s="6" t="s">
        <v>585</v>
      </c>
      <c r="W2251" s="7">
        <v>60000000</v>
      </c>
      <c r="X2251" s="6">
        <v>2008</v>
      </c>
      <c r="Y2251" s="6">
        <v>14000</v>
      </c>
      <c r="Z2251" s="6">
        <v>6</v>
      </c>
      <c r="AA2251" s="6">
        <v>2.35</v>
      </c>
      <c r="AB2251" s="6">
        <v>0</v>
      </c>
      <c r="AC2251" s="7">
        <f>Table13[[#This Row],[gross]]-Table13[[#This Row],[budget]]</f>
        <v>-19923562</v>
      </c>
    </row>
    <row r="2252" spans="1:29" ht="12.75">
      <c r="A2252" s="6" t="s">
        <v>28</v>
      </c>
      <c r="B2252" s="6" t="s">
        <v>1278</v>
      </c>
      <c r="C2252" s="6">
        <v>159</v>
      </c>
      <c r="D2252" s="6">
        <v>101</v>
      </c>
      <c r="E2252" s="6">
        <v>107</v>
      </c>
      <c r="F2252" s="6">
        <v>56</v>
      </c>
      <c r="G2252" s="6" t="s">
        <v>1279</v>
      </c>
      <c r="H2252" s="6">
        <v>688</v>
      </c>
      <c r="I2252" s="7">
        <v>131536019</v>
      </c>
      <c r="J2252" s="6" t="s">
        <v>1280</v>
      </c>
      <c r="K2252" s="6" t="s">
        <v>1281</v>
      </c>
      <c r="L2252" s="6" t="s">
        <v>1282</v>
      </c>
      <c r="M2252" s="6">
        <v>58498</v>
      </c>
      <c r="N2252" s="6">
        <v>1031</v>
      </c>
      <c r="O2252" s="6" t="s">
        <v>1283</v>
      </c>
      <c r="P2252" s="6">
        <v>0</v>
      </c>
      <c r="Q2252" s="6" t="s">
        <v>1284</v>
      </c>
      <c r="R2252" s="6" t="s">
        <v>1285</v>
      </c>
      <c r="S2252" s="6">
        <v>99</v>
      </c>
      <c r="T2252" s="6" t="s">
        <v>37</v>
      </c>
      <c r="U2252" s="6" t="s">
        <v>38</v>
      </c>
      <c r="V2252" s="6" t="s">
        <v>277</v>
      </c>
      <c r="W2252" s="7">
        <v>103000000</v>
      </c>
      <c r="X2252" s="6">
        <v>2014</v>
      </c>
      <c r="Y2252" s="6">
        <v>237</v>
      </c>
      <c r="Z2252" s="6">
        <v>6.4</v>
      </c>
      <c r="AA2252" s="6">
        <v>2.35</v>
      </c>
      <c r="AB2252" s="6">
        <v>0</v>
      </c>
      <c r="AC2252" s="7">
        <f>Table13[[#This Row],[gross]]-Table13[[#This Row],[budget]]</f>
        <v>28536019</v>
      </c>
    </row>
    <row r="2253" spans="1:29" ht="12.75">
      <c r="A2253" s="6" t="s">
        <v>28</v>
      </c>
      <c r="B2253" s="6" t="s">
        <v>1278</v>
      </c>
      <c r="C2253" s="6">
        <v>240</v>
      </c>
      <c r="D2253" s="6">
        <v>96</v>
      </c>
      <c r="E2253" s="6">
        <v>107</v>
      </c>
      <c r="F2253" s="6">
        <v>350</v>
      </c>
      <c r="G2253" s="6" t="s">
        <v>2251</v>
      </c>
      <c r="H2253" s="6">
        <v>11000</v>
      </c>
      <c r="I2253" s="7">
        <v>143618384</v>
      </c>
      <c r="J2253" s="6" t="s">
        <v>1280</v>
      </c>
      <c r="K2253" s="6" t="s">
        <v>257</v>
      </c>
      <c r="L2253" s="6" t="s">
        <v>2252</v>
      </c>
      <c r="M2253" s="6">
        <v>165333</v>
      </c>
      <c r="N2253" s="6">
        <v>12071</v>
      </c>
      <c r="O2253" s="6" t="s">
        <v>2253</v>
      </c>
      <c r="P2253" s="6">
        <v>0</v>
      </c>
      <c r="Q2253" s="6" t="s">
        <v>2254</v>
      </c>
      <c r="R2253" s="6" t="s">
        <v>2255</v>
      </c>
      <c r="S2253" s="6">
        <v>186</v>
      </c>
      <c r="T2253" s="6" t="s">
        <v>37</v>
      </c>
      <c r="U2253" s="6" t="s">
        <v>38</v>
      </c>
      <c r="V2253" s="6" t="s">
        <v>277</v>
      </c>
      <c r="W2253" s="7">
        <v>90000000</v>
      </c>
      <c r="X2253" s="6">
        <v>2011</v>
      </c>
      <c r="Y2253" s="6">
        <v>560</v>
      </c>
      <c r="Z2253" s="6">
        <v>7</v>
      </c>
      <c r="AA2253" s="6">
        <v>2.35</v>
      </c>
      <c r="AB2253" s="6">
        <v>19000</v>
      </c>
      <c r="AC2253" s="7">
        <f>Table13[[#This Row],[gross]]-Table13[[#This Row],[budget]]</f>
        <v>53618384</v>
      </c>
    </row>
    <row r="2254" spans="1:29" ht="12.75">
      <c r="A2254" s="6" t="s">
        <v>28</v>
      </c>
      <c r="B2254" s="6" t="s">
        <v>1001</v>
      </c>
      <c r="C2254" s="6">
        <v>256</v>
      </c>
      <c r="D2254" s="6">
        <v>97</v>
      </c>
      <c r="E2254" s="6">
        <v>52</v>
      </c>
      <c r="F2254" s="6">
        <v>161</v>
      </c>
      <c r="G2254" s="6" t="s">
        <v>1002</v>
      </c>
      <c r="H2254" s="6">
        <v>20000</v>
      </c>
      <c r="I2254" s="7">
        <v>103400692</v>
      </c>
      <c r="J2254" s="6" t="s">
        <v>628</v>
      </c>
      <c r="K2254" s="6" t="s">
        <v>263</v>
      </c>
      <c r="L2254" s="6" t="s">
        <v>1003</v>
      </c>
      <c r="M2254" s="6">
        <v>123553</v>
      </c>
      <c r="N2254" s="6">
        <v>20645</v>
      </c>
      <c r="O2254" s="6" t="s">
        <v>1004</v>
      </c>
      <c r="P2254" s="6">
        <v>0</v>
      </c>
      <c r="Q2254" s="6" t="s">
        <v>1005</v>
      </c>
      <c r="R2254" s="6" t="s">
        <v>1006</v>
      </c>
      <c r="S2254" s="6">
        <v>174</v>
      </c>
      <c r="T2254" s="6" t="s">
        <v>37</v>
      </c>
      <c r="U2254" s="6" t="s">
        <v>38</v>
      </c>
      <c r="V2254" s="6" t="s">
        <v>95</v>
      </c>
      <c r="W2254" s="7">
        <v>145000000</v>
      </c>
      <c r="X2254" s="6">
        <v>2012</v>
      </c>
      <c r="Y2254" s="6">
        <v>315</v>
      </c>
      <c r="Z2254" s="6">
        <v>7.3</v>
      </c>
      <c r="AA2254" s="6">
        <v>1.85</v>
      </c>
      <c r="AB2254" s="6">
        <v>25000</v>
      </c>
      <c r="AC2254" s="7">
        <f>Table13[[#This Row],[gross]]-Table13[[#This Row],[budget]]</f>
        <v>-41599308</v>
      </c>
    </row>
    <row r="2255" spans="1:29" ht="12.75">
      <c r="A2255" s="6" t="s">
        <v>28</v>
      </c>
      <c r="B2255" s="6" t="s">
        <v>2037</v>
      </c>
      <c r="C2255" s="6">
        <v>529</v>
      </c>
      <c r="D2255" s="6">
        <v>105</v>
      </c>
      <c r="E2255" s="6">
        <v>81</v>
      </c>
      <c r="F2255" s="6">
        <v>779</v>
      </c>
      <c r="G2255" s="6" t="s">
        <v>2038</v>
      </c>
      <c r="H2255" s="6">
        <v>11000</v>
      </c>
      <c r="I2255" s="7">
        <v>176740650</v>
      </c>
      <c r="J2255" s="6" t="s">
        <v>1390</v>
      </c>
      <c r="K2255" s="6" t="s">
        <v>80</v>
      </c>
      <c r="L2255" s="6" t="s">
        <v>2039</v>
      </c>
      <c r="M2255" s="6">
        <v>403836</v>
      </c>
      <c r="N2255" s="6">
        <v>13118</v>
      </c>
      <c r="O2255" s="6" t="s">
        <v>270</v>
      </c>
      <c r="P2255" s="6">
        <v>0</v>
      </c>
      <c r="Q2255" s="6" t="s">
        <v>2040</v>
      </c>
      <c r="R2255" s="6" t="s">
        <v>2041</v>
      </c>
      <c r="S2255" s="6">
        <v>646</v>
      </c>
      <c r="T2255" s="6" t="s">
        <v>37</v>
      </c>
      <c r="U2255" s="6" t="s">
        <v>38</v>
      </c>
      <c r="V2255" s="6" t="s">
        <v>39</v>
      </c>
      <c r="W2255" s="7">
        <v>93000000</v>
      </c>
      <c r="X2255" s="6">
        <v>2011</v>
      </c>
      <c r="Y2255" s="6">
        <v>1000</v>
      </c>
      <c r="Z2255" s="6">
        <v>7.6</v>
      </c>
      <c r="AA2255" s="6">
        <v>2.35</v>
      </c>
      <c r="AB2255" s="6">
        <v>47000</v>
      </c>
      <c r="AC2255" s="7">
        <f>Table13[[#This Row],[gross]]-Table13[[#This Row],[budget]]</f>
        <v>83740650</v>
      </c>
    </row>
    <row r="2256" spans="1:29" ht="12.75">
      <c r="A2256" s="6" t="s">
        <v>28</v>
      </c>
      <c r="B2256" s="6" t="s">
        <v>528</v>
      </c>
      <c r="C2256" s="6">
        <v>122</v>
      </c>
      <c r="D2256" s="6">
        <v>107</v>
      </c>
      <c r="E2256" s="6">
        <v>58</v>
      </c>
      <c r="F2256" s="6">
        <v>47</v>
      </c>
      <c r="G2256" s="6" t="s">
        <v>10897</v>
      </c>
      <c r="H2256" s="6">
        <v>141</v>
      </c>
      <c r="I2256" s="7">
        <v>36874745</v>
      </c>
      <c r="J2256" s="6" t="s">
        <v>10898</v>
      </c>
      <c r="K2256" s="6" t="s">
        <v>9862</v>
      </c>
      <c r="L2256" s="6" t="s">
        <v>10899</v>
      </c>
      <c r="M2256" s="6">
        <v>12276</v>
      </c>
      <c r="N2256" s="6">
        <v>389</v>
      </c>
      <c r="O2256" s="6" t="s">
        <v>10900</v>
      </c>
      <c r="P2256" s="6">
        <v>2</v>
      </c>
      <c r="Q2256" s="6" t="s">
        <v>10901</v>
      </c>
      <c r="R2256" s="6" t="s">
        <v>10902</v>
      </c>
      <c r="S2256" s="6">
        <v>117</v>
      </c>
      <c r="T2256" s="6" t="s">
        <v>37</v>
      </c>
      <c r="U2256" s="6" t="s">
        <v>38</v>
      </c>
      <c r="V2256" s="6" t="s">
        <v>39</v>
      </c>
      <c r="W2256" s="7">
        <v>20000000</v>
      </c>
      <c r="X2256" s="6">
        <v>2016</v>
      </c>
      <c r="Y2256" s="6">
        <v>76</v>
      </c>
      <c r="Z2256" s="6">
        <v>6.3</v>
      </c>
      <c r="AA2256" s="6">
        <v>2.35</v>
      </c>
      <c r="AB2256" s="6">
        <v>21000</v>
      </c>
      <c r="AC2256" s="7">
        <f>Table13[[#This Row],[gross]]-Table13[[#This Row],[budget]]</f>
        <v>16874745</v>
      </c>
    </row>
    <row r="2257" spans="1:29" ht="12.75">
      <c r="A2257" s="6" t="s">
        <v>747</v>
      </c>
      <c r="B2257" s="6" t="s">
        <v>20600</v>
      </c>
      <c r="C2257" s="6">
        <v>45</v>
      </c>
      <c r="D2257" s="6">
        <v>99</v>
      </c>
      <c r="E2257" s="6">
        <v>28</v>
      </c>
      <c r="F2257" s="6">
        <v>223</v>
      </c>
      <c r="G2257" s="6" t="s">
        <v>6008</v>
      </c>
      <c r="H2257" s="6">
        <v>18000</v>
      </c>
      <c r="I2257" s="7">
        <v>4600000</v>
      </c>
      <c r="J2257" s="6" t="s">
        <v>1935</v>
      </c>
      <c r="K2257" s="6" t="s">
        <v>588</v>
      </c>
      <c r="L2257" s="6" t="s">
        <v>20601</v>
      </c>
      <c r="M2257" s="6">
        <v>11763</v>
      </c>
      <c r="N2257" s="6">
        <v>19649</v>
      </c>
      <c r="O2257" s="6" t="s">
        <v>6599</v>
      </c>
      <c r="P2257" s="6">
        <v>2</v>
      </c>
      <c r="Q2257" s="6" t="s">
        <v>20602</v>
      </c>
      <c r="R2257" s="6" t="s">
        <v>20603</v>
      </c>
      <c r="S2257" s="6">
        <v>111</v>
      </c>
      <c r="T2257" s="6" t="s">
        <v>37</v>
      </c>
      <c r="U2257" s="6" t="s">
        <v>38</v>
      </c>
      <c r="V2257" s="6" t="s">
        <v>585</v>
      </c>
      <c r="W2257" s="7">
        <v>1900000</v>
      </c>
      <c r="X2257" s="6">
        <v>1986</v>
      </c>
      <c r="Y2257" s="6">
        <v>1000</v>
      </c>
      <c r="Z2257" s="6">
        <v>7.1</v>
      </c>
      <c r="AA2257" s="6">
        <v>1.85</v>
      </c>
      <c r="AB2257" s="6">
        <v>0</v>
      </c>
      <c r="AC2257" s="7">
        <f>Table13[[#This Row],[gross]]-Table13[[#This Row],[budget]]</f>
        <v>2700000</v>
      </c>
    </row>
    <row r="2258" spans="1:29" ht="12.75">
      <c r="A2258" s="6" t="s">
        <v>28</v>
      </c>
      <c r="B2258" s="6" t="s">
        <v>21011</v>
      </c>
      <c r="C2258" s="6">
        <v>14</v>
      </c>
      <c r="D2258" s="6">
        <v>98</v>
      </c>
      <c r="E2258" s="6">
        <v>102</v>
      </c>
      <c r="F2258" s="6">
        <v>360</v>
      </c>
      <c r="G2258" s="6" t="s">
        <v>21012</v>
      </c>
      <c r="H2258" s="6">
        <v>563</v>
      </c>
      <c r="I2258" s="7">
        <v>105943</v>
      </c>
      <c r="J2258" s="6" t="s">
        <v>1671</v>
      </c>
      <c r="K2258" s="6" t="s">
        <v>5323</v>
      </c>
      <c r="L2258" s="6" t="s">
        <v>21013</v>
      </c>
      <c r="M2258" s="6">
        <v>1351</v>
      </c>
      <c r="N2258" s="6">
        <v>2628</v>
      </c>
      <c r="O2258" s="6" t="s">
        <v>17082</v>
      </c>
      <c r="P2258" s="6">
        <v>0</v>
      </c>
      <c r="Q2258" s="6" t="s">
        <v>21014</v>
      </c>
      <c r="R2258" s="6" t="s">
        <v>21015</v>
      </c>
      <c r="S2258" s="6">
        <v>11</v>
      </c>
      <c r="T2258" s="6" t="s">
        <v>37</v>
      </c>
      <c r="U2258" s="6" t="s">
        <v>38</v>
      </c>
      <c r="W2258" s="7">
        <v>1500000</v>
      </c>
      <c r="X2258" s="6">
        <v>2015</v>
      </c>
      <c r="Y2258" s="6">
        <v>485</v>
      </c>
      <c r="Z2258" s="6">
        <v>6.1</v>
      </c>
      <c r="AB2258" s="6">
        <v>212</v>
      </c>
      <c r="AC2258" s="7">
        <f>Table13[[#This Row],[gross]]-Table13[[#This Row],[budget]]</f>
        <v>-1394057</v>
      </c>
    </row>
    <row r="2259" spans="1:29" ht="12.75">
      <c r="A2259" s="6" t="s">
        <v>28</v>
      </c>
      <c r="B2259" s="6" t="s">
        <v>12291</v>
      </c>
      <c r="C2259" s="6">
        <v>83</v>
      </c>
      <c r="D2259" s="6">
        <v>114</v>
      </c>
      <c r="E2259" s="6">
        <v>9</v>
      </c>
      <c r="F2259" s="6">
        <v>466</v>
      </c>
      <c r="G2259" s="6" t="s">
        <v>14628</v>
      </c>
      <c r="H2259" s="6">
        <v>623</v>
      </c>
      <c r="I2259" s="7">
        <v>30050028</v>
      </c>
      <c r="J2259" s="6" t="s">
        <v>59</v>
      </c>
      <c r="K2259" s="6" t="s">
        <v>1925</v>
      </c>
      <c r="L2259" s="6" t="s">
        <v>14911</v>
      </c>
      <c r="M2259" s="6">
        <v>42987</v>
      </c>
      <c r="N2259" s="6">
        <v>2484</v>
      </c>
      <c r="O2259" s="6" t="s">
        <v>2122</v>
      </c>
      <c r="P2259" s="6">
        <v>1</v>
      </c>
      <c r="Q2259" s="6" t="s">
        <v>14912</v>
      </c>
      <c r="R2259" s="6" t="s">
        <v>14913</v>
      </c>
      <c r="S2259" s="6">
        <v>201</v>
      </c>
      <c r="T2259" s="6" t="s">
        <v>37</v>
      </c>
      <c r="U2259" s="6" t="s">
        <v>38</v>
      </c>
      <c r="V2259" s="6" t="s">
        <v>585</v>
      </c>
      <c r="W2259" s="7">
        <v>17000000</v>
      </c>
      <c r="X2259" s="6">
        <v>1989</v>
      </c>
      <c r="Y2259" s="6">
        <v>472</v>
      </c>
      <c r="Z2259" s="6">
        <v>6.5</v>
      </c>
      <c r="AA2259" s="6">
        <v>2.35</v>
      </c>
      <c r="AB2259" s="6">
        <v>0</v>
      </c>
      <c r="AC2259" s="7">
        <f>Table13[[#This Row],[gross]]-Table13[[#This Row],[budget]]</f>
        <v>13050028</v>
      </c>
    </row>
    <row r="2260" spans="1:29" ht="12.75">
      <c r="A2260" s="6" t="s">
        <v>28</v>
      </c>
      <c r="B2260" s="6" t="s">
        <v>48</v>
      </c>
      <c r="C2260" s="6">
        <v>226</v>
      </c>
      <c r="D2260" s="6">
        <v>117</v>
      </c>
      <c r="E2260" s="6">
        <v>0</v>
      </c>
      <c r="F2260" s="6">
        <v>818</v>
      </c>
      <c r="G2260" s="6" t="s">
        <v>2619</v>
      </c>
      <c r="H2260" s="6">
        <v>15000</v>
      </c>
      <c r="I2260" s="7">
        <v>104054514</v>
      </c>
      <c r="J2260" s="6" t="s">
        <v>2125</v>
      </c>
      <c r="K2260" s="6" t="s">
        <v>322</v>
      </c>
      <c r="L2260" s="6" t="s">
        <v>2620</v>
      </c>
      <c r="M2260" s="6">
        <v>200359</v>
      </c>
      <c r="N2260" s="6">
        <v>16828</v>
      </c>
      <c r="O2260" s="6" t="s">
        <v>2621</v>
      </c>
      <c r="P2260" s="6">
        <v>0</v>
      </c>
      <c r="Q2260" s="6" t="s">
        <v>2622</v>
      </c>
      <c r="R2260" s="6" t="s">
        <v>2623</v>
      </c>
      <c r="S2260" s="6">
        <v>1009</v>
      </c>
      <c r="T2260" s="6" t="s">
        <v>37</v>
      </c>
      <c r="U2260" s="6" t="s">
        <v>38</v>
      </c>
      <c r="V2260" s="6" t="s">
        <v>585</v>
      </c>
      <c r="W2260" s="7">
        <v>80000000</v>
      </c>
      <c r="X2260" s="6">
        <v>2002</v>
      </c>
      <c r="Y2260" s="6">
        <v>1000</v>
      </c>
      <c r="Z2260" s="6">
        <v>7.7</v>
      </c>
      <c r="AA2260" s="6">
        <v>2.35</v>
      </c>
      <c r="AB2260" s="6">
        <v>0</v>
      </c>
      <c r="AC2260" s="7">
        <f>Table13[[#This Row],[gross]]-Table13[[#This Row],[budget]]</f>
        <v>24054514</v>
      </c>
    </row>
    <row r="2261" spans="1:29" ht="12.75">
      <c r="A2261" s="6" t="s">
        <v>28</v>
      </c>
      <c r="B2261" s="6" t="s">
        <v>2542</v>
      </c>
      <c r="C2261" s="6">
        <v>103</v>
      </c>
      <c r="D2261" s="6">
        <v>94</v>
      </c>
      <c r="E2261" s="6">
        <v>480</v>
      </c>
      <c r="F2261" s="6">
        <v>486</v>
      </c>
      <c r="G2261" s="6" t="s">
        <v>7844</v>
      </c>
      <c r="H2261" s="6">
        <v>1000</v>
      </c>
      <c r="I2261" s="7">
        <v>68525609</v>
      </c>
      <c r="J2261" s="6" t="s">
        <v>1671</v>
      </c>
      <c r="K2261" s="6" t="s">
        <v>2084</v>
      </c>
      <c r="L2261" s="6" t="s">
        <v>12392</v>
      </c>
      <c r="M2261" s="6">
        <v>132963</v>
      </c>
      <c r="N2261" s="6">
        <v>3889</v>
      </c>
      <c r="O2261" s="6" t="s">
        <v>10445</v>
      </c>
      <c r="P2261" s="6">
        <v>5</v>
      </c>
      <c r="Q2261" s="6" t="s">
        <v>12393</v>
      </c>
      <c r="R2261" s="6" t="s">
        <v>12394</v>
      </c>
      <c r="S2261" s="6">
        <v>302</v>
      </c>
      <c r="T2261" s="6" t="s">
        <v>37</v>
      </c>
      <c r="U2261" s="6" t="s">
        <v>38</v>
      </c>
      <c r="V2261" s="6" t="s">
        <v>585</v>
      </c>
      <c r="W2261" s="7">
        <v>15600000</v>
      </c>
      <c r="X2261" s="6">
        <v>2000</v>
      </c>
      <c r="Y2261" s="6">
        <v>490</v>
      </c>
      <c r="Z2261" s="6">
        <v>6.5</v>
      </c>
      <c r="AA2261" s="6">
        <v>1.85</v>
      </c>
      <c r="AB2261" s="6">
        <v>0</v>
      </c>
      <c r="AC2261" s="7">
        <f>Table13[[#This Row],[gross]]-Table13[[#This Row],[budget]]</f>
        <v>52925609</v>
      </c>
    </row>
    <row r="2262" spans="1:29" ht="12.75">
      <c r="A2262" s="6" t="s">
        <v>28</v>
      </c>
      <c r="B2262" s="6" t="s">
        <v>12305</v>
      </c>
      <c r="C2262" s="6">
        <v>50</v>
      </c>
      <c r="D2262" s="6">
        <v>102</v>
      </c>
      <c r="E2262" s="6">
        <v>4</v>
      </c>
      <c r="F2262" s="6">
        <v>60</v>
      </c>
      <c r="G2262" s="6" t="s">
        <v>1386</v>
      </c>
      <c r="H2262" s="6">
        <v>634</v>
      </c>
      <c r="I2262" s="7">
        <v>2000000</v>
      </c>
      <c r="J2262" s="6" t="s">
        <v>8570</v>
      </c>
      <c r="K2262" s="6" t="s">
        <v>12306</v>
      </c>
      <c r="L2262" s="6" t="s">
        <v>12307</v>
      </c>
      <c r="M2262" s="6">
        <v>1275</v>
      </c>
      <c r="N2262" s="6">
        <v>1262</v>
      </c>
      <c r="O2262" s="6" t="s">
        <v>532</v>
      </c>
      <c r="P2262" s="6">
        <v>0</v>
      </c>
      <c r="Q2262" s="6" t="s">
        <v>12308</v>
      </c>
      <c r="R2262" s="6" t="s">
        <v>12309</v>
      </c>
      <c r="S2262" s="6">
        <v>27</v>
      </c>
      <c r="T2262" s="6" t="s">
        <v>37</v>
      </c>
      <c r="U2262" s="6" t="s">
        <v>38</v>
      </c>
      <c r="V2262" s="6" t="s">
        <v>95</v>
      </c>
      <c r="W2262" s="7">
        <v>17000000</v>
      </c>
      <c r="X2262" s="6">
        <v>1981</v>
      </c>
      <c r="Y2262" s="6">
        <v>537</v>
      </c>
      <c r="Z2262" s="6">
        <v>6.4</v>
      </c>
      <c r="AA2262" s="6">
        <v>2.35</v>
      </c>
      <c r="AB2262" s="6">
        <v>0</v>
      </c>
      <c r="AC2262" s="7">
        <f>Table13[[#This Row],[gross]]-Table13[[#This Row],[budget]]</f>
        <v>-15000000</v>
      </c>
    </row>
    <row r="2263" spans="1:29" ht="12.75">
      <c r="A2263" s="6" t="s">
        <v>28</v>
      </c>
      <c r="B2263" s="6" t="s">
        <v>3516</v>
      </c>
      <c r="C2263" s="6">
        <v>44</v>
      </c>
      <c r="D2263" s="6">
        <v>139</v>
      </c>
      <c r="E2263" s="6">
        <v>105</v>
      </c>
      <c r="F2263" s="6">
        <v>902</v>
      </c>
      <c r="G2263" s="6" t="s">
        <v>686</v>
      </c>
      <c r="H2263" s="6">
        <v>14000</v>
      </c>
      <c r="I2263" s="7">
        <v>31600000</v>
      </c>
      <c r="J2263" s="6" t="s">
        <v>8963</v>
      </c>
      <c r="K2263" s="6" t="s">
        <v>228</v>
      </c>
      <c r="L2263" s="6" t="s">
        <v>8964</v>
      </c>
      <c r="M2263" s="6">
        <v>34427</v>
      </c>
      <c r="N2263" s="6">
        <v>16125</v>
      </c>
      <c r="O2263" s="6" t="s">
        <v>5781</v>
      </c>
      <c r="P2263" s="6">
        <v>1</v>
      </c>
      <c r="Q2263" s="6" t="s">
        <v>8965</v>
      </c>
      <c r="R2263" s="6" t="s">
        <v>8966</v>
      </c>
      <c r="S2263" s="6">
        <v>126</v>
      </c>
      <c r="T2263" s="6" t="s">
        <v>37</v>
      </c>
      <c r="U2263" s="6" t="s">
        <v>38</v>
      </c>
      <c r="V2263" s="6" t="s">
        <v>585</v>
      </c>
      <c r="W2263" s="7">
        <v>28000000</v>
      </c>
      <c r="X2263" s="6">
        <v>1995</v>
      </c>
      <c r="Y2263" s="6">
        <v>1000</v>
      </c>
      <c r="Z2263" s="6">
        <v>6.9</v>
      </c>
      <c r="AA2263" s="6">
        <v>2.35</v>
      </c>
      <c r="AB2263" s="6">
        <v>0</v>
      </c>
      <c r="AC2263" s="7">
        <f>Table13[[#This Row],[gross]]-Table13[[#This Row],[budget]]</f>
        <v>3600000</v>
      </c>
    </row>
    <row r="2264" spans="1:29" ht="12.75">
      <c r="A2264" s="6" t="s">
        <v>28</v>
      </c>
      <c r="B2264" s="6" t="s">
        <v>187</v>
      </c>
      <c r="C2264" s="6">
        <v>343</v>
      </c>
      <c r="D2264" s="6">
        <v>156</v>
      </c>
      <c r="E2264" s="6">
        <v>0</v>
      </c>
      <c r="F2264" s="6">
        <v>738</v>
      </c>
      <c r="G2264" s="6" t="s">
        <v>188</v>
      </c>
      <c r="H2264" s="6">
        <v>891</v>
      </c>
      <c r="I2264" s="7">
        <v>105219735</v>
      </c>
      <c r="J2264" s="6" t="s">
        <v>189</v>
      </c>
      <c r="K2264" s="6" t="s">
        <v>190</v>
      </c>
      <c r="L2264" s="6" t="s">
        <v>191</v>
      </c>
      <c r="M2264" s="6">
        <v>211765</v>
      </c>
      <c r="N2264" s="6">
        <v>3244</v>
      </c>
      <c r="O2264" s="6" t="s">
        <v>192</v>
      </c>
      <c r="P2264" s="6">
        <v>0</v>
      </c>
      <c r="Q2264" s="6" t="s">
        <v>193</v>
      </c>
      <c r="R2264" s="6" t="s">
        <v>194</v>
      </c>
      <c r="S2264" s="6">
        <v>546</v>
      </c>
      <c r="T2264" s="6" t="s">
        <v>37</v>
      </c>
      <c r="U2264" s="6" t="s">
        <v>38</v>
      </c>
      <c r="V2264" s="6" t="s">
        <v>39</v>
      </c>
      <c r="W2264" s="7">
        <v>200000000</v>
      </c>
      <c r="X2264" s="6">
        <v>2010</v>
      </c>
      <c r="Y2264" s="6">
        <v>882</v>
      </c>
      <c r="Z2264" s="6">
        <v>6.7</v>
      </c>
      <c r="AA2264" s="6">
        <v>2.35</v>
      </c>
      <c r="AB2264" s="6">
        <v>17000</v>
      </c>
      <c r="AC2264" s="7">
        <f>Table13[[#This Row],[gross]]-Table13[[#This Row],[budget]]</f>
        <v>-94780265</v>
      </c>
    </row>
    <row r="2265" spans="1:29" ht="12.75">
      <c r="A2265" s="6" t="s">
        <v>28</v>
      </c>
      <c r="B2265" s="6" t="s">
        <v>528</v>
      </c>
      <c r="C2265" s="6">
        <v>67</v>
      </c>
      <c r="D2265" s="6">
        <v>155</v>
      </c>
      <c r="E2265" s="6">
        <v>58</v>
      </c>
      <c r="F2265" s="6">
        <v>720</v>
      </c>
      <c r="G2265" s="6" t="s">
        <v>466</v>
      </c>
      <c r="H2265" s="6">
        <v>25000</v>
      </c>
      <c r="I2265" s="7">
        <v>165500000</v>
      </c>
      <c r="J2265" s="6" t="s">
        <v>207</v>
      </c>
      <c r="K2265" s="6" t="s">
        <v>106</v>
      </c>
      <c r="L2265" s="6" t="s">
        <v>5007</v>
      </c>
      <c r="M2265" s="6">
        <v>145257</v>
      </c>
      <c r="N2265" s="6">
        <v>38518</v>
      </c>
      <c r="O2265" s="6" t="s">
        <v>1870</v>
      </c>
      <c r="P2265" s="6">
        <v>0</v>
      </c>
      <c r="Q2265" s="6" t="s">
        <v>5008</v>
      </c>
      <c r="R2265" s="6" t="s">
        <v>5009</v>
      </c>
      <c r="S2265" s="6">
        <v>322</v>
      </c>
      <c r="T2265" s="6" t="s">
        <v>37</v>
      </c>
      <c r="U2265" s="6" t="s">
        <v>38</v>
      </c>
      <c r="V2265" s="6" t="s">
        <v>39</v>
      </c>
      <c r="W2265" s="7">
        <v>48000000</v>
      </c>
      <c r="X2265" s="6">
        <v>1991</v>
      </c>
      <c r="Y2265" s="6">
        <v>11000</v>
      </c>
      <c r="Z2265" s="6">
        <v>6.9</v>
      </c>
      <c r="AA2265" s="6">
        <v>1.85</v>
      </c>
      <c r="AB2265" s="6">
        <v>0</v>
      </c>
      <c r="AC2265" s="7">
        <f>Table13[[#This Row],[gross]]-Table13[[#This Row],[budget]]</f>
        <v>117500000</v>
      </c>
    </row>
    <row r="2266" spans="1:29" ht="12.75">
      <c r="A2266" s="6" t="s">
        <v>28</v>
      </c>
      <c r="B2266" s="6" t="s">
        <v>10460</v>
      </c>
      <c r="C2266" s="6">
        <v>75</v>
      </c>
      <c r="D2266" s="6">
        <v>104</v>
      </c>
      <c r="E2266" s="6">
        <v>87</v>
      </c>
      <c r="F2266" s="6">
        <v>691</v>
      </c>
      <c r="G2266" s="6" t="s">
        <v>904</v>
      </c>
      <c r="H2266" s="6">
        <v>1000</v>
      </c>
      <c r="I2266" s="7">
        <v>10696210</v>
      </c>
      <c r="J2266" s="6" t="s">
        <v>1401</v>
      </c>
      <c r="K2266" s="6" t="s">
        <v>32</v>
      </c>
      <c r="L2266" s="6" t="s">
        <v>10461</v>
      </c>
      <c r="M2266" s="6">
        <v>35018</v>
      </c>
      <c r="N2266" s="6">
        <v>3148</v>
      </c>
      <c r="O2266" s="6" t="s">
        <v>752</v>
      </c>
      <c r="P2266" s="6">
        <v>0</v>
      </c>
      <c r="Q2266" s="6" t="s">
        <v>10462</v>
      </c>
      <c r="R2266" s="6" t="s">
        <v>10463</v>
      </c>
      <c r="S2266" s="6">
        <v>180</v>
      </c>
      <c r="T2266" s="6" t="s">
        <v>37</v>
      </c>
      <c r="U2266" s="6" t="s">
        <v>38</v>
      </c>
      <c r="V2266" s="6" t="s">
        <v>39</v>
      </c>
      <c r="W2266" s="7">
        <v>23500000</v>
      </c>
      <c r="X2266" s="6">
        <v>1993</v>
      </c>
      <c r="Y2266" s="6">
        <v>826</v>
      </c>
      <c r="Z2266" s="6">
        <v>3.9</v>
      </c>
      <c r="AA2266" s="6">
        <v>1.85</v>
      </c>
      <c r="AB2266" s="6">
        <v>716</v>
      </c>
      <c r="AC2266" s="7">
        <f>Table13[[#This Row],[gross]]-Table13[[#This Row],[budget]]</f>
        <v>-12803790</v>
      </c>
    </row>
    <row r="2267" spans="1:29" ht="12.75">
      <c r="A2267" s="6" t="s">
        <v>28</v>
      </c>
      <c r="B2267" s="6" t="s">
        <v>1399</v>
      </c>
      <c r="C2267" s="6">
        <v>492</v>
      </c>
      <c r="D2267" s="6">
        <v>117</v>
      </c>
      <c r="E2267" s="6">
        <v>294</v>
      </c>
      <c r="F2267" s="6">
        <v>1000</v>
      </c>
      <c r="G2267" s="6" t="s">
        <v>1400</v>
      </c>
      <c r="H2267" s="6">
        <v>10000</v>
      </c>
      <c r="I2267" s="7">
        <v>58607007</v>
      </c>
      <c r="J2267" s="6" t="s">
        <v>1401</v>
      </c>
      <c r="K2267" s="6" t="s">
        <v>440</v>
      </c>
      <c r="L2267" s="6" t="s">
        <v>1402</v>
      </c>
      <c r="M2267" s="6">
        <v>182899</v>
      </c>
      <c r="N2267" s="6">
        <v>14161</v>
      </c>
      <c r="O2267" s="6" t="s">
        <v>1403</v>
      </c>
      <c r="P2267" s="6">
        <v>0</v>
      </c>
      <c r="Q2267" s="6" t="s">
        <v>1404</v>
      </c>
      <c r="R2267" s="6" t="s">
        <v>1405</v>
      </c>
      <c r="S2267" s="6">
        <v>630</v>
      </c>
      <c r="T2267" s="6" t="s">
        <v>37</v>
      </c>
      <c r="U2267" s="6" t="s">
        <v>38</v>
      </c>
      <c r="V2267" s="6" t="s">
        <v>39</v>
      </c>
      <c r="W2267" s="7">
        <v>100000000</v>
      </c>
      <c r="X2267" s="6">
        <v>2014</v>
      </c>
      <c r="Y2267" s="6">
        <v>2000</v>
      </c>
      <c r="Z2267" s="6">
        <v>6.2</v>
      </c>
      <c r="AA2267" s="6">
        <v>2.35</v>
      </c>
      <c r="AB2267" s="6">
        <v>60000</v>
      </c>
      <c r="AC2267" s="7">
        <f>Table13[[#This Row],[gross]]-Table13[[#This Row],[budget]]</f>
        <v>-41392993</v>
      </c>
    </row>
    <row r="2268" spans="1:29" ht="12.75">
      <c r="A2268" s="6" t="s">
        <v>28</v>
      </c>
      <c r="B2268" s="6" t="s">
        <v>14184</v>
      </c>
      <c r="C2268" s="6">
        <v>252</v>
      </c>
      <c r="D2268" s="6">
        <v>89</v>
      </c>
      <c r="E2268" s="6">
        <v>14</v>
      </c>
      <c r="F2268" s="6">
        <v>215</v>
      </c>
      <c r="G2268" s="6" t="s">
        <v>19870</v>
      </c>
      <c r="H2268" s="6">
        <v>902</v>
      </c>
      <c r="I2268" s="7">
        <v>3325638</v>
      </c>
      <c r="J2268" s="6" t="s">
        <v>19871</v>
      </c>
      <c r="K2268" s="6" t="s">
        <v>122</v>
      </c>
      <c r="L2268" s="6" t="s">
        <v>19872</v>
      </c>
      <c r="M2268" s="6">
        <v>52509</v>
      </c>
      <c r="N2268" s="6">
        <v>1980</v>
      </c>
      <c r="O2268" s="6" t="s">
        <v>19873</v>
      </c>
      <c r="P2268" s="6">
        <v>3</v>
      </c>
      <c r="Q2268" s="6" t="s">
        <v>19874</v>
      </c>
      <c r="R2268" s="6" t="s">
        <v>19875</v>
      </c>
      <c r="S2268" s="6">
        <v>84</v>
      </c>
      <c r="T2268" s="6" t="s">
        <v>37</v>
      </c>
      <c r="U2268" s="6" t="s">
        <v>38</v>
      </c>
      <c r="V2268" s="6" t="s">
        <v>39</v>
      </c>
      <c r="W2268" s="7">
        <v>2500000</v>
      </c>
      <c r="X2268" s="6">
        <v>2012</v>
      </c>
      <c r="Y2268" s="6">
        <v>291</v>
      </c>
      <c r="Z2268" s="6">
        <v>7.1</v>
      </c>
      <c r="AA2268" s="6">
        <v>2.35</v>
      </c>
      <c r="AB2268" s="6">
        <v>13000</v>
      </c>
      <c r="AC2268" s="7">
        <f>Table13[[#This Row],[gross]]-Table13[[#This Row],[budget]]</f>
        <v>825638</v>
      </c>
    </row>
    <row r="2269" spans="1:29" ht="12.75">
      <c r="A2269" s="6" t="s">
        <v>28</v>
      </c>
      <c r="B2269" s="6" t="s">
        <v>1807</v>
      </c>
      <c r="C2269" s="6">
        <v>163</v>
      </c>
      <c r="D2269" s="6">
        <v>91</v>
      </c>
      <c r="E2269" s="6">
        <v>77</v>
      </c>
      <c r="F2269" s="6">
        <v>208</v>
      </c>
      <c r="G2269" s="6" t="s">
        <v>2604</v>
      </c>
      <c r="H2269" s="6">
        <v>1000</v>
      </c>
      <c r="I2269" s="7">
        <v>128200012</v>
      </c>
      <c r="J2269" s="6" t="s">
        <v>621</v>
      </c>
      <c r="K2269" s="6" t="s">
        <v>393</v>
      </c>
      <c r="L2269" s="6" t="s">
        <v>2605</v>
      </c>
      <c r="M2269" s="6">
        <v>103022</v>
      </c>
      <c r="N2269" s="6">
        <v>1804</v>
      </c>
      <c r="O2269" s="6" t="s">
        <v>2606</v>
      </c>
      <c r="P2269" s="6">
        <v>1</v>
      </c>
      <c r="Q2269" s="6" t="s">
        <v>2607</v>
      </c>
      <c r="R2269" s="6" t="s">
        <v>2608</v>
      </c>
      <c r="S2269" s="6">
        <v>269</v>
      </c>
      <c r="T2269" s="6" t="s">
        <v>37</v>
      </c>
      <c r="U2269" s="6" t="s">
        <v>38</v>
      </c>
      <c r="V2269" s="6" t="s">
        <v>95</v>
      </c>
      <c r="W2269" s="7">
        <v>75000000</v>
      </c>
      <c r="X2269" s="6">
        <v>2005</v>
      </c>
      <c r="Y2269" s="6">
        <v>311</v>
      </c>
      <c r="Z2269" s="6">
        <v>6.3</v>
      </c>
      <c r="AA2269" s="6">
        <v>1.85</v>
      </c>
      <c r="AB2269" s="6">
        <v>0</v>
      </c>
      <c r="AC2269" s="7">
        <f>Table13[[#This Row],[gross]]-Table13[[#This Row],[budget]]</f>
        <v>53200012</v>
      </c>
    </row>
    <row r="2270" spans="1:29" ht="12.75">
      <c r="A2270" s="6" t="s">
        <v>28</v>
      </c>
      <c r="B2270" s="6" t="s">
        <v>2612</v>
      </c>
      <c r="C2270" s="6">
        <v>360</v>
      </c>
      <c r="D2270" s="6">
        <v>136</v>
      </c>
      <c r="E2270" s="6">
        <v>163</v>
      </c>
      <c r="F2270" s="6">
        <v>66</v>
      </c>
      <c r="G2270" s="6" t="s">
        <v>3463</v>
      </c>
      <c r="H2270" s="6">
        <v>394</v>
      </c>
      <c r="I2270" s="7">
        <v>38509342</v>
      </c>
      <c r="J2270" s="6" t="s">
        <v>3464</v>
      </c>
      <c r="K2270" s="6" t="s">
        <v>3465</v>
      </c>
      <c r="L2270" s="6" t="s">
        <v>3466</v>
      </c>
      <c r="M2270" s="6">
        <v>61995</v>
      </c>
      <c r="N2270" s="6">
        <v>712</v>
      </c>
      <c r="O2270" s="6" t="s">
        <v>3467</v>
      </c>
      <c r="P2270" s="6">
        <v>7</v>
      </c>
      <c r="Q2270" s="6" t="s">
        <v>3468</v>
      </c>
      <c r="R2270" s="6" t="s">
        <v>3469</v>
      </c>
      <c r="S2270" s="6">
        <v>356</v>
      </c>
      <c r="T2270" s="6" t="s">
        <v>37</v>
      </c>
      <c r="U2270" s="6" t="s">
        <v>38</v>
      </c>
      <c r="V2270" s="6" t="s">
        <v>39</v>
      </c>
      <c r="W2270" s="7">
        <v>75000000</v>
      </c>
      <c r="X2270" s="6">
        <v>2012</v>
      </c>
      <c r="Y2270" s="6">
        <v>217</v>
      </c>
      <c r="Z2270" s="6">
        <v>5.9</v>
      </c>
      <c r="AA2270" s="6">
        <v>2.35</v>
      </c>
      <c r="AB2270" s="6">
        <v>33000</v>
      </c>
      <c r="AC2270" s="7">
        <f>Table13[[#This Row],[gross]]-Table13[[#This Row],[budget]]</f>
        <v>-36490658</v>
      </c>
    </row>
    <row r="2271" spans="1:29" ht="12.75">
      <c r="A2271" s="6" t="s">
        <v>28</v>
      </c>
      <c r="B2271" s="6" t="s">
        <v>4437</v>
      </c>
      <c r="C2271" s="6">
        <v>107</v>
      </c>
      <c r="D2271" s="6">
        <v>105</v>
      </c>
      <c r="E2271" s="6">
        <v>65</v>
      </c>
      <c r="F2271" s="6">
        <v>108</v>
      </c>
      <c r="G2271" s="6" t="s">
        <v>7031</v>
      </c>
      <c r="H2271" s="6">
        <v>628</v>
      </c>
      <c r="I2271" s="7">
        <v>16991902</v>
      </c>
      <c r="J2271" s="6" t="s">
        <v>6199</v>
      </c>
      <c r="K2271" s="6" t="s">
        <v>7032</v>
      </c>
      <c r="L2271" s="6" t="s">
        <v>7033</v>
      </c>
      <c r="M2271" s="6">
        <v>34592</v>
      </c>
      <c r="N2271" s="6">
        <v>1265</v>
      </c>
      <c r="O2271" s="6" t="s">
        <v>7034</v>
      </c>
      <c r="P2271" s="6">
        <v>0</v>
      </c>
      <c r="Q2271" s="6" t="s">
        <v>7035</v>
      </c>
      <c r="R2271" s="6" t="s">
        <v>7036</v>
      </c>
      <c r="S2271" s="6">
        <v>191</v>
      </c>
      <c r="T2271" s="6" t="s">
        <v>37</v>
      </c>
      <c r="U2271" s="6" t="s">
        <v>38</v>
      </c>
      <c r="V2271" s="6" t="s">
        <v>585</v>
      </c>
      <c r="W2271" s="7">
        <v>57000000</v>
      </c>
      <c r="X2271" s="6">
        <v>2001</v>
      </c>
      <c r="Y2271" s="6">
        <v>316</v>
      </c>
      <c r="Z2271" s="6">
        <v>6.2</v>
      </c>
      <c r="AA2271" s="6">
        <v>2.35</v>
      </c>
      <c r="AB2271" s="6">
        <v>0</v>
      </c>
      <c r="AC2271" s="7">
        <f>Table13[[#This Row],[gross]]-Table13[[#This Row],[budget]]</f>
        <v>-40008098</v>
      </c>
    </row>
    <row r="2272" spans="1:29" ht="12.75">
      <c r="A2272" s="6" t="s">
        <v>28</v>
      </c>
      <c r="B2272" s="6" t="s">
        <v>1294</v>
      </c>
      <c r="C2272" s="6">
        <v>209</v>
      </c>
      <c r="D2272" s="6">
        <v>114</v>
      </c>
      <c r="E2272" s="6">
        <v>0</v>
      </c>
      <c r="F2272" s="6">
        <v>1000</v>
      </c>
      <c r="G2272" s="6" t="s">
        <v>641</v>
      </c>
      <c r="H2272" s="6">
        <v>27000</v>
      </c>
      <c r="I2272" s="7">
        <v>5694401</v>
      </c>
      <c r="J2272" s="6" t="s">
        <v>334</v>
      </c>
      <c r="K2272" s="6" t="s">
        <v>60</v>
      </c>
      <c r="L2272" s="6" t="s">
        <v>11981</v>
      </c>
      <c r="M2272" s="6">
        <v>194489</v>
      </c>
      <c r="N2272" s="6">
        <v>46944</v>
      </c>
      <c r="O2272" s="6" t="s">
        <v>138</v>
      </c>
      <c r="P2272" s="6">
        <v>4</v>
      </c>
      <c r="Q2272" s="6" t="s">
        <v>11982</v>
      </c>
      <c r="R2272" s="6" t="s">
        <v>11983</v>
      </c>
      <c r="S2272" s="6">
        <v>192</v>
      </c>
      <c r="T2272" s="6" t="s">
        <v>37</v>
      </c>
      <c r="U2272" s="6" t="s">
        <v>56</v>
      </c>
      <c r="V2272" s="6" t="s">
        <v>585</v>
      </c>
      <c r="W2272" s="7">
        <v>18000000</v>
      </c>
      <c r="X2272" s="6">
        <v>2008</v>
      </c>
      <c r="Y2272" s="6">
        <v>18000</v>
      </c>
      <c r="Z2272" s="6">
        <v>7.3</v>
      </c>
      <c r="AA2272" s="6">
        <v>2.35</v>
      </c>
      <c r="AB2272" s="6">
        <v>12000</v>
      </c>
      <c r="AC2272" s="7">
        <f>Table13[[#This Row],[gross]]-Table13[[#This Row],[budget]]</f>
        <v>-12305599</v>
      </c>
    </row>
    <row r="2273" spans="1:29" ht="12.75">
      <c r="A2273" s="6" t="s">
        <v>28</v>
      </c>
      <c r="B2273" s="6" t="s">
        <v>1784</v>
      </c>
      <c r="C2273" s="6">
        <v>285</v>
      </c>
      <c r="D2273" s="6">
        <v>139</v>
      </c>
      <c r="E2273" s="6">
        <v>13000</v>
      </c>
      <c r="F2273" s="6">
        <v>461</v>
      </c>
      <c r="G2273" s="6" t="s">
        <v>1906</v>
      </c>
      <c r="H2273" s="6">
        <v>13000</v>
      </c>
      <c r="I2273" s="7">
        <v>70269171</v>
      </c>
      <c r="J2273" s="6" t="s">
        <v>3794</v>
      </c>
      <c r="K2273" s="6" t="s">
        <v>1784</v>
      </c>
      <c r="L2273" s="6" t="s">
        <v>10081</v>
      </c>
      <c r="M2273" s="6">
        <v>162130</v>
      </c>
      <c r="N2273" s="6">
        <v>15111</v>
      </c>
      <c r="O2273" s="6" t="s">
        <v>2545</v>
      </c>
      <c r="P2273" s="6">
        <v>0</v>
      </c>
      <c r="Q2273" s="6" t="s">
        <v>10082</v>
      </c>
      <c r="R2273" s="6" t="s">
        <v>10083</v>
      </c>
      <c r="S2273" s="6">
        <v>962</v>
      </c>
      <c r="T2273" s="6" t="s">
        <v>37</v>
      </c>
      <c r="U2273" s="6" t="s">
        <v>38</v>
      </c>
      <c r="V2273" s="6" t="s">
        <v>95</v>
      </c>
      <c r="W2273" s="7">
        <v>24000000</v>
      </c>
      <c r="X2273" s="6">
        <v>2006</v>
      </c>
      <c r="Y2273" s="6">
        <v>683</v>
      </c>
      <c r="Z2273" s="6">
        <v>7.2</v>
      </c>
      <c r="AA2273" s="6">
        <v>1.85</v>
      </c>
      <c r="AB2273" s="6">
        <v>0</v>
      </c>
      <c r="AC2273" s="7">
        <f>Table13[[#This Row],[gross]]-Table13[[#This Row],[budget]]</f>
        <v>46269171</v>
      </c>
    </row>
    <row r="2274" spans="1:29" ht="12.75">
      <c r="A2274" s="6" t="s">
        <v>28</v>
      </c>
      <c r="B2274" s="6" t="s">
        <v>6234</v>
      </c>
      <c r="C2274" s="6">
        <v>141</v>
      </c>
      <c r="D2274" s="6">
        <v>145</v>
      </c>
      <c r="E2274" s="6">
        <v>80</v>
      </c>
      <c r="F2274" s="6">
        <v>794</v>
      </c>
      <c r="G2274" s="6" t="s">
        <v>21147</v>
      </c>
      <c r="H2274" s="6">
        <v>13000</v>
      </c>
      <c r="I2274" s="7">
        <v>117235247</v>
      </c>
      <c r="J2274" s="6" t="s">
        <v>3794</v>
      </c>
      <c r="K2274" s="6" t="s">
        <v>1784</v>
      </c>
      <c r="L2274" s="6" t="s">
        <v>21506</v>
      </c>
      <c r="M2274" s="6">
        <v>375240</v>
      </c>
      <c r="N2274" s="6">
        <v>16094</v>
      </c>
      <c r="O2274" s="6" t="s">
        <v>11778</v>
      </c>
      <c r="P2274" s="6">
        <v>0</v>
      </c>
      <c r="Q2274" s="6" t="s">
        <v>21507</v>
      </c>
      <c r="R2274" s="6" t="s">
        <v>21508</v>
      </c>
      <c r="S2274" s="6">
        <v>542</v>
      </c>
      <c r="T2274" s="6" t="s">
        <v>37</v>
      </c>
      <c r="U2274" s="6" t="s">
        <v>38</v>
      </c>
      <c r="V2274" s="6" t="s">
        <v>95</v>
      </c>
      <c r="W2274" s="7">
        <v>960000</v>
      </c>
      <c r="X2274" s="6">
        <v>1976</v>
      </c>
      <c r="Y2274" s="6">
        <v>1000</v>
      </c>
      <c r="Z2274" s="6">
        <v>8.1</v>
      </c>
      <c r="AA2274" s="6">
        <v>1.33</v>
      </c>
      <c r="AB2274" s="6">
        <v>0</v>
      </c>
      <c r="AC2274" s="7">
        <f>Table13[[#This Row],[gross]]-Table13[[#This Row],[budget]]</f>
        <v>116275247</v>
      </c>
    </row>
    <row r="2275" spans="1:29" ht="12.75">
      <c r="A2275" s="6" t="s">
        <v>28</v>
      </c>
      <c r="B2275" s="6" t="s">
        <v>3806</v>
      </c>
      <c r="C2275" s="6">
        <v>40</v>
      </c>
      <c r="D2275" s="6">
        <v>91</v>
      </c>
      <c r="E2275" s="6">
        <v>909</v>
      </c>
      <c r="F2275" s="6">
        <v>42</v>
      </c>
      <c r="G2275" s="6" t="s">
        <v>23628</v>
      </c>
      <c r="H2275" s="6">
        <v>909</v>
      </c>
      <c r="I2275" s="7">
        <v>6706368</v>
      </c>
      <c r="J2275" s="6" t="s">
        <v>67</v>
      </c>
      <c r="K2275" s="6" t="s">
        <v>3806</v>
      </c>
      <c r="L2275" s="6" t="s">
        <v>23629</v>
      </c>
      <c r="M2275" s="6">
        <v>22800</v>
      </c>
      <c r="N2275" s="6">
        <v>1048</v>
      </c>
      <c r="O2275" s="6" t="s">
        <v>23630</v>
      </c>
      <c r="P2275" s="6">
        <v>0</v>
      </c>
      <c r="Q2275" s="6" t="s">
        <v>23631</v>
      </c>
      <c r="R2275" s="6" t="s">
        <v>23632</v>
      </c>
      <c r="S2275" s="6">
        <v>133</v>
      </c>
      <c r="T2275" s="6" t="s">
        <v>37</v>
      </c>
      <c r="U2275" s="6" t="s">
        <v>38</v>
      </c>
      <c r="V2275" s="6" t="s">
        <v>585</v>
      </c>
      <c r="W2275" s="7">
        <v>160000</v>
      </c>
      <c r="X2275" s="6">
        <v>1989</v>
      </c>
      <c r="Y2275" s="6">
        <v>91</v>
      </c>
      <c r="Z2275" s="6">
        <v>7.5</v>
      </c>
      <c r="AA2275" s="6">
        <v>1.66</v>
      </c>
      <c r="AB2275" s="6">
        <v>667</v>
      </c>
      <c r="AC2275" s="7">
        <f>Table13[[#This Row],[gross]]-Table13[[#This Row],[budget]]</f>
        <v>6546368</v>
      </c>
    </row>
    <row r="2276" spans="1:29" ht="12.75">
      <c r="A2276" s="6" t="s">
        <v>28</v>
      </c>
      <c r="B2276" s="6" t="s">
        <v>7885</v>
      </c>
      <c r="C2276" s="6">
        <v>173</v>
      </c>
      <c r="D2276" s="6">
        <v>101</v>
      </c>
      <c r="E2276" s="6">
        <v>136</v>
      </c>
      <c r="F2276" s="6">
        <v>526</v>
      </c>
      <c r="G2276" s="6" t="s">
        <v>4453</v>
      </c>
      <c r="H2276" s="6">
        <v>833</v>
      </c>
      <c r="I2276" s="7">
        <v>67266300</v>
      </c>
      <c r="J2276" s="6" t="s">
        <v>1671</v>
      </c>
      <c r="K2276" s="6" t="s">
        <v>624</v>
      </c>
      <c r="L2276" s="6" t="s">
        <v>8861</v>
      </c>
      <c r="M2276" s="6">
        <v>195255</v>
      </c>
      <c r="N2276" s="6">
        <v>3400</v>
      </c>
      <c r="O2276" s="6" t="s">
        <v>1877</v>
      </c>
      <c r="P2276" s="6">
        <v>1</v>
      </c>
      <c r="Q2276" s="6" t="s">
        <v>8862</v>
      </c>
      <c r="R2276" s="6" t="s">
        <v>8863</v>
      </c>
      <c r="S2276" s="6">
        <v>170</v>
      </c>
      <c r="T2276" s="6" t="s">
        <v>37</v>
      </c>
      <c r="U2276" s="6" t="s">
        <v>767</v>
      </c>
      <c r="V2276" s="6" t="s">
        <v>585</v>
      </c>
      <c r="W2276" s="7">
        <v>28000000</v>
      </c>
      <c r="X2276" s="6">
        <v>2008</v>
      </c>
      <c r="Y2276" s="6">
        <v>543</v>
      </c>
      <c r="Z2276" s="6">
        <v>6.9</v>
      </c>
      <c r="AA2276" s="6">
        <v>1.85</v>
      </c>
      <c r="AB2276" s="6">
        <v>0</v>
      </c>
      <c r="AC2276" s="7">
        <f>Table13[[#This Row],[gross]]-Table13[[#This Row],[budget]]</f>
        <v>39266300</v>
      </c>
    </row>
    <row r="2277" spans="1:29" ht="12.75">
      <c r="A2277" s="6" t="s">
        <v>28</v>
      </c>
      <c r="B2277" s="6" t="s">
        <v>1311</v>
      </c>
      <c r="C2277" s="6">
        <v>151</v>
      </c>
      <c r="D2277" s="6">
        <v>98</v>
      </c>
      <c r="E2277" s="6">
        <v>323</v>
      </c>
      <c r="F2277" s="6">
        <v>390</v>
      </c>
      <c r="G2277" s="6" t="s">
        <v>3369</v>
      </c>
      <c r="H2277" s="6">
        <v>1000</v>
      </c>
      <c r="I2277" s="7">
        <v>18990542</v>
      </c>
      <c r="J2277" s="6" t="s">
        <v>3479</v>
      </c>
      <c r="K2277" s="6" t="s">
        <v>2119</v>
      </c>
      <c r="L2277" s="6" t="s">
        <v>3480</v>
      </c>
      <c r="M2277" s="6">
        <v>22264</v>
      </c>
      <c r="N2277" s="6">
        <v>2763</v>
      </c>
      <c r="O2277" s="6" t="s">
        <v>2549</v>
      </c>
      <c r="P2277" s="6">
        <v>3</v>
      </c>
      <c r="Q2277" s="6" t="s">
        <v>3481</v>
      </c>
      <c r="R2277" s="6" t="s">
        <v>3482</v>
      </c>
      <c r="S2277" s="6">
        <v>289</v>
      </c>
      <c r="T2277" s="6" t="s">
        <v>37</v>
      </c>
      <c r="U2277" s="6" t="s">
        <v>38</v>
      </c>
      <c r="V2277" s="6" t="s">
        <v>585</v>
      </c>
      <c r="W2277" s="7">
        <v>70000000</v>
      </c>
      <c r="X2277" s="6">
        <v>2002</v>
      </c>
      <c r="Y2277" s="6">
        <v>841</v>
      </c>
      <c r="Z2277" s="6">
        <v>3</v>
      </c>
      <c r="AA2277" s="6">
        <v>2.35</v>
      </c>
      <c r="AB2277" s="6">
        <v>584</v>
      </c>
      <c r="AC2277" s="7">
        <f>Table13[[#This Row],[gross]]-Table13[[#This Row],[budget]]</f>
        <v>-51009458</v>
      </c>
    </row>
    <row r="2278" spans="1:29" ht="12.75">
      <c r="A2278" s="6" t="s">
        <v>28</v>
      </c>
      <c r="B2278" s="6" t="s">
        <v>364</v>
      </c>
      <c r="C2278" s="6">
        <v>106</v>
      </c>
      <c r="D2278" s="6">
        <v>120</v>
      </c>
      <c r="E2278" s="6">
        <v>1000</v>
      </c>
      <c r="F2278" s="6">
        <v>954</v>
      </c>
      <c r="G2278" s="6" t="s">
        <v>2807</v>
      </c>
      <c r="H2278" s="6">
        <v>29000</v>
      </c>
      <c r="I2278" s="7">
        <v>46338728</v>
      </c>
      <c r="J2278" s="6" t="s">
        <v>214</v>
      </c>
      <c r="K2278" s="6" t="s">
        <v>215</v>
      </c>
      <c r="L2278" s="6" t="s">
        <v>13329</v>
      </c>
      <c r="M2278" s="6">
        <v>167750</v>
      </c>
      <c r="N2278" s="6">
        <v>33791</v>
      </c>
      <c r="O2278" s="6" t="s">
        <v>795</v>
      </c>
      <c r="P2278" s="6">
        <v>2</v>
      </c>
      <c r="Q2278" s="6" t="s">
        <v>13330</v>
      </c>
      <c r="R2278" s="6" t="s">
        <v>13331</v>
      </c>
      <c r="S2278" s="6">
        <v>506</v>
      </c>
      <c r="T2278" s="6" t="s">
        <v>37</v>
      </c>
      <c r="U2278" s="6" t="s">
        <v>38</v>
      </c>
      <c r="V2278" s="6" t="s">
        <v>39</v>
      </c>
      <c r="W2278" s="7">
        <v>14500000</v>
      </c>
      <c r="X2278" s="6">
        <v>1996</v>
      </c>
      <c r="Y2278" s="6">
        <v>1000</v>
      </c>
      <c r="Z2278" s="6">
        <v>6.8</v>
      </c>
      <c r="AA2278" s="6">
        <v>2.35</v>
      </c>
      <c r="AB2278" s="6">
        <v>10000</v>
      </c>
      <c r="AC2278" s="7">
        <f>Table13[[#This Row],[gross]]-Table13[[#This Row],[budget]]</f>
        <v>31838728</v>
      </c>
    </row>
    <row r="2279" spans="1:29" ht="12.75">
      <c r="A2279" s="6" t="s">
        <v>28</v>
      </c>
      <c r="B2279" s="6" t="s">
        <v>15192</v>
      </c>
      <c r="C2279" s="6">
        <v>30</v>
      </c>
      <c r="D2279" s="6">
        <v>100</v>
      </c>
      <c r="E2279" s="6">
        <v>34</v>
      </c>
      <c r="F2279" s="6">
        <v>541</v>
      </c>
      <c r="G2279" s="6" t="s">
        <v>1870</v>
      </c>
      <c r="H2279" s="6">
        <v>10000</v>
      </c>
      <c r="I2279" s="7">
        <v>3275585</v>
      </c>
      <c r="J2279" s="6" t="s">
        <v>464</v>
      </c>
      <c r="K2279" s="6" t="s">
        <v>440</v>
      </c>
      <c r="L2279" s="6" t="s">
        <v>15193</v>
      </c>
      <c r="M2279" s="6">
        <v>10735</v>
      </c>
      <c r="N2279" s="6">
        <v>13160</v>
      </c>
      <c r="O2279" s="6" t="s">
        <v>3161</v>
      </c>
      <c r="P2279" s="6">
        <v>1</v>
      </c>
      <c r="Q2279" s="6" t="s">
        <v>15194</v>
      </c>
      <c r="R2279" s="6" t="s">
        <v>15195</v>
      </c>
      <c r="S2279" s="6">
        <v>88</v>
      </c>
      <c r="T2279" s="6" t="s">
        <v>37</v>
      </c>
      <c r="U2279" s="6" t="s">
        <v>56</v>
      </c>
      <c r="V2279" s="6" t="s">
        <v>585</v>
      </c>
      <c r="W2279" s="7">
        <v>11500000</v>
      </c>
      <c r="X2279" s="6">
        <v>1993</v>
      </c>
      <c r="Y2279" s="6">
        <v>721</v>
      </c>
      <c r="Z2279" s="6">
        <v>6.6</v>
      </c>
      <c r="AA2279" s="6">
        <v>1.85</v>
      </c>
      <c r="AB2279" s="6">
        <v>561</v>
      </c>
      <c r="AC2279" s="7">
        <f>Table13[[#This Row],[gross]]-Table13[[#This Row],[budget]]</f>
        <v>-8224415</v>
      </c>
    </row>
    <row r="2280" spans="1:29" ht="12.75">
      <c r="A2280" s="6" t="s">
        <v>28</v>
      </c>
      <c r="B2280" s="6" t="s">
        <v>3444</v>
      </c>
      <c r="C2280" s="6">
        <v>70</v>
      </c>
      <c r="D2280" s="6">
        <v>115</v>
      </c>
      <c r="E2280" s="6">
        <v>43</v>
      </c>
      <c r="F2280" s="6">
        <v>775</v>
      </c>
      <c r="G2280" s="6" t="s">
        <v>470</v>
      </c>
      <c r="H2280" s="6">
        <v>5000</v>
      </c>
      <c r="I2280" s="7">
        <v>55973336</v>
      </c>
      <c r="J2280" s="6" t="s">
        <v>334</v>
      </c>
      <c r="K2280" s="6" t="s">
        <v>502</v>
      </c>
      <c r="L2280" s="6" t="s">
        <v>9488</v>
      </c>
      <c r="M2280" s="6">
        <v>57040</v>
      </c>
      <c r="N2280" s="6">
        <v>9082</v>
      </c>
      <c r="O2280" s="6" t="s">
        <v>7485</v>
      </c>
      <c r="P2280" s="6">
        <v>1</v>
      </c>
      <c r="Q2280" s="6" t="s">
        <v>9489</v>
      </c>
      <c r="R2280" s="6" t="s">
        <v>9490</v>
      </c>
      <c r="S2280" s="6">
        <v>365</v>
      </c>
      <c r="T2280" s="6" t="s">
        <v>37</v>
      </c>
      <c r="U2280" s="6" t="s">
        <v>38</v>
      </c>
      <c r="V2280" s="6" t="s">
        <v>585</v>
      </c>
      <c r="W2280" s="7">
        <v>25000000</v>
      </c>
      <c r="X2280" s="6">
        <v>2000</v>
      </c>
      <c r="Y2280" s="6">
        <v>848</v>
      </c>
      <c r="Z2280" s="6">
        <v>6.1</v>
      </c>
      <c r="AA2280" s="6">
        <v>2.35</v>
      </c>
      <c r="AB2280" s="6">
        <v>0</v>
      </c>
      <c r="AC2280" s="7">
        <f>Table13[[#This Row],[gross]]-Table13[[#This Row],[budget]]</f>
        <v>30973336</v>
      </c>
    </row>
    <row r="2281" spans="1:29" ht="12.75">
      <c r="A2281" s="6" t="s">
        <v>28</v>
      </c>
      <c r="B2281" s="6" t="s">
        <v>4712</v>
      </c>
      <c r="C2281" s="6">
        <v>149</v>
      </c>
      <c r="D2281" s="6">
        <v>122</v>
      </c>
      <c r="E2281" s="6">
        <v>287</v>
      </c>
      <c r="F2281" s="6">
        <v>135</v>
      </c>
      <c r="G2281" s="6" t="s">
        <v>2268</v>
      </c>
      <c r="H2281" s="6">
        <v>22000</v>
      </c>
      <c r="I2281" s="7">
        <v>41609593</v>
      </c>
      <c r="J2281" s="6" t="s">
        <v>3336</v>
      </c>
      <c r="K2281" s="6" t="s">
        <v>1746</v>
      </c>
      <c r="L2281" s="6" t="s">
        <v>4713</v>
      </c>
      <c r="M2281" s="6">
        <v>145422</v>
      </c>
      <c r="N2281" s="6">
        <v>24270</v>
      </c>
      <c r="O2281" s="6" t="s">
        <v>4714</v>
      </c>
      <c r="P2281" s="6">
        <v>2</v>
      </c>
      <c r="Q2281" s="6" t="s">
        <v>4715</v>
      </c>
      <c r="R2281" s="6" t="s">
        <v>4716</v>
      </c>
      <c r="S2281" s="6">
        <v>572</v>
      </c>
      <c r="T2281" s="6" t="s">
        <v>37</v>
      </c>
      <c r="U2281" s="6" t="s">
        <v>56</v>
      </c>
      <c r="V2281" s="6" t="s">
        <v>585</v>
      </c>
      <c r="W2281" s="7">
        <v>55000000</v>
      </c>
      <c r="X2281" s="6">
        <v>1998</v>
      </c>
      <c r="Y2281" s="6">
        <v>2000</v>
      </c>
      <c r="Z2281" s="6">
        <v>7.3</v>
      </c>
      <c r="AA2281" s="6">
        <v>2.35</v>
      </c>
      <c r="AB2281" s="6">
        <v>0</v>
      </c>
      <c r="AC2281" s="7">
        <f>Table13[[#This Row],[gross]]-Table13[[#This Row],[budget]]</f>
        <v>-13390407</v>
      </c>
    </row>
    <row r="2282" spans="1:29" ht="12.75">
      <c r="A2282" s="6" t="s">
        <v>28</v>
      </c>
      <c r="B2282" s="6" t="s">
        <v>13785</v>
      </c>
      <c r="C2282" s="6">
        <v>421</v>
      </c>
      <c r="D2282" s="6">
        <v>118</v>
      </c>
      <c r="E2282" s="6">
        <v>412</v>
      </c>
      <c r="F2282" s="6">
        <v>491</v>
      </c>
      <c r="G2282" s="6" t="s">
        <v>1600</v>
      </c>
      <c r="H2282" s="6">
        <v>805</v>
      </c>
      <c r="I2282" s="7">
        <v>14677654</v>
      </c>
      <c r="J2282" s="6" t="s">
        <v>3409</v>
      </c>
      <c r="K2282" s="6" t="s">
        <v>2318</v>
      </c>
      <c r="L2282" s="6" t="s">
        <v>13786</v>
      </c>
      <c r="M2282" s="6">
        <v>161288</v>
      </c>
      <c r="N2282" s="6">
        <v>2499</v>
      </c>
      <c r="O2282" s="6" t="s">
        <v>7938</v>
      </c>
      <c r="P2282" s="6">
        <v>0</v>
      </c>
      <c r="Q2282" s="6" t="s">
        <v>13787</v>
      </c>
      <c r="R2282" s="6" t="s">
        <v>13788</v>
      </c>
      <c r="S2282" s="6">
        <v>351</v>
      </c>
      <c r="T2282" s="6" t="s">
        <v>37</v>
      </c>
      <c r="U2282" s="6" t="s">
        <v>7987</v>
      </c>
      <c r="V2282" s="6" t="s">
        <v>585</v>
      </c>
      <c r="W2282" s="7">
        <v>13000000</v>
      </c>
      <c r="X2282" s="6">
        <v>2015</v>
      </c>
      <c r="Y2282" s="6">
        <v>681</v>
      </c>
      <c r="Z2282" s="6">
        <v>8.3000000000000007</v>
      </c>
      <c r="AA2282" s="6">
        <v>2.35</v>
      </c>
      <c r="AB2282" s="6">
        <v>72000</v>
      </c>
      <c r="AC2282" s="7">
        <f>Table13[[#This Row],[gross]]-Table13[[#This Row],[budget]]</f>
        <v>1677654</v>
      </c>
    </row>
    <row r="2283" spans="1:29" ht="12.75">
      <c r="A2283" s="6" t="s">
        <v>28</v>
      </c>
      <c r="B2283" s="6" t="s">
        <v>5004</v>
      </c>
      <c r="C2283" s="6">
        <v>129</v>
      </c>
      <c r="D2283" s="6">
        <v>103</v>
      </c>
      <c r="E2283" s="6">
        <v>593</v>
      </c>
      <c r="F2283" s="6">
        <v>241</v>
      </c>
      <c r="G2283" s="6" t="s">
        <v>15317</v>
      </c>
      <c r="H2283" s="6">
        <v>374</v>
      </c>
      <c r="I2283" s="7">
        <v>3093491</v>
      </c>
      <c r="J2283" s="6" t="s">
        <v>1544</v>
      </c>
      <c r="K2283" s="6" t="s">
        <v>15318</v>
      </c>
      <c r="L2283" s="6" t="s">
        <v>15319</v>
      </c>
      <c r="M2283" s="6">
        <v>8307</v>
      </c>
      <c r="N2283" s="6">
        <v>1283</v>
      </c>
      <c r="O2283" s="6" t="s">
        <v>15320</v>
      </c>
      <c r="P2283" s="6">
        <v>0</v>
      </c>
      <c r="Q2283" s="6" t="s">
        <v>15321</v>
      </c>
      <c r="R2283" s="6" t="s">
        <v>15322</v>
      </c>
      <c r="S2283" s="6">
        <v>37</v>
      </c>
      <c r="T2283" s="6" t="s">
        <v>37</v>
      </c>
      <c r="U2283" s="6" t="s">
        <v>38</v>
      </c>
      <c r="V2283" s="6" t="s">
        <v>585</v>
      </c>
      <c r="W2283" s="7">
        <v>5000000</v>
      </c>
      <c r="X2283" s="6">
        <v>2014</v>
      </c>
      <c r="Y2283" s="6">
        <v>362</v>
      </c>
      <c r="Z2283" s="6">
        <v>6.6</v>
      </c>
      <c r="AA2283" s="6">
        <v>1.85</v>
      </c>
      <c r="AB2283" s="6">
        <v>5000</v>
      </c>
      <c r="AC2283" s="7">
        <f>Table13[[#This Row],[gross]]-Table13[[#This Row],[budget]]</f>
        <v>-1906509</v>
      </c>
    </row>
    <row r="2284" spans="1:29" ht="12.75">
      <c r="A2284" s="6" t="s">
        <v>28</v>
      </c>
      <c r="B2284" s="6" t="s">
        <v>4423</v>
      </c>
      <c r="C2284" s="6">
        <v>128</v>
      </c>
      <c r="D2284" s="6">
        <v>121</v>
      </c>
      <c r="E2284" s="6">
        <v>131</v>
      </c>
      <c r="F2284" s="6">
        <v>599</v>
      </c>
      <c r="G2284" s="6" t="s">
        <v>3260</v>
      </c>
      <c r="H2284" s="6">
        <v>13000</v>
      </c>
      <c r="I2284" s="7">
        <v>22905674</v>
      </c>
      <c r="J2284" s="6" t="s">
        <v>1935</v>
      </c>
      <c r="K2284" s="6" t="s">
        <v>1157</v>
      </c>
      <c r="L2284" s="6" t="s">
        <v>14144</v>
      </c>
      <c r="M2284" s="6">
        <v>121676</v>
      </c>
      <c r="N2284" s="6">
        <v>14890</v>
      </c>
      <c r="O2284" s="6" t="s">
        <v>5586</v>
      </c>
      <c r="P2284" s="6">
        <v>2</v>
      </c>
      <c r="Q2284" s="6" t="s">
        <v>14145</v>
      </c>
      <c r="R2284" s="6" t="s">
        <v>14146</v>
      </c>
      <c r="S2284" s="6">
        <v>290</v>
      </c>
      <c r="T2284" s="6" t="s">
        <v>37</v>
      </c>
      <c r="U2284" s="6" t="s">
        <v>38</v>
      </c>
      <c r="V2284" s="6" t="s">
        <v>585</v>
      </c>
      <c r="W2284" s="7">
        <v>12000000</v>
      </c>
      <c r="X2284" s="6">
        <v>1998</v>
      </c>
      <c r="Y2284" s="6">
        <v>940</v>
      </c>
      <c r="Z2284" s="6">
        <v>7.4</v>
      </c>
      <c r="AA2284" s="6">
        <v>2.35</v>
      </c>
      <c r="AB2284" s="6">
        <v>0</v>
      </c>
      <c r="AC2284" s="7">
        <f>Table13[[#This Row],[gross]]-Table13[[#This Row],[budget]]</f>
        <v>10905674</v>
      </c>
    </row>
    <row r="2285" spans="1:29" ht="12.75">
      <c r="A2285" s="6" t="s">
        <v>28</v>
      </c>
      <c r="B2285" s="6" t="s">
        <v>22630</v>
      </c>
      <c r="C2285" s="6">
        <v>230</v>
      </c>
      <c r="D2285" s="6">
        <v>82</v>
      </c>
      <c r="E2285" s="6">
        <v>248</v>
      </c>
      <c r="F2285" s="6">
        <v>196</v>
      </c>
      <c r="G2285" s="6" t="s">
        <v>9963</v>
      </c>
      <c r="H2285" s="6">
        <v>353</v>
      </c>
      <c r="I2285" s="7">
        <v>98017</v>
      </c>
      <c r="J2285" s="6" t="s">
        <v>882</v>
      </c>
      <c r="K2285" s="6" t="s">
        <v>4636</v>
      </c>
      <c r="L2285" s="6" t="s">
        <v>22631</v>
      </c>
      <c r="M2285" s="6">
        <v>26185</v>
      </c>
      <c r="N2285" s="6">
        <v>1498</v>
      </c>
      <c r="O2285" s="6" t="s">
        <v>22632</v>
      </c>
      <c r="P2285" s="6">
        <v>0</v>
      </c>
      <c r="Q2285" s="6" t="s">
        <v>22633</v>
      </c>
      <c r="R2285" s="6" t="s">
        <v>22634</v>
      </c>
      <c r="S2285" s="6">
        <v>170</v>
      </c>
      <c r="T2285" s="6" t="s">
        <v>37</v>
      </c>
      <c r="U2285" s="6" t="s">
        <v>1465</v>
      </c>
      <c r="V2285" s="6" t="s">
        <v>585</v>
      </c>
      <c r="W2285" s="7">
        <v>500000</v>
      </c>
      <c r="X2285" s="6">
        <v>2010</v>
      </c>
      <c r="Y2285" s="6">
        <v>248</v>
      </c>
      <c r="Z2285" s="6">
        <v>5.8</v>
      </c>
      <c r="AA2285" s="6">
        <v>1.85</v>
      </c>
      <c r="AB2285" s="6">
        <v>46000</v>
      </c>
      <c r="AC2285" s="7">
        <f>Table13[[#This Row],[gross]]-Table13[[#This Row],[budget]]</f>
        <v>-401983</v>
      </c>
    </row>
    <row r="2286" spans="1:29" ht="12.75">
      <c r="A2286" s="6" t="s">
        <v>28</v>
      </c>
      <c r="B2286" s="6" t="s">
        <v>19697</v>
      </c>
      <c r="C2286" s="6">
        <v>11</v>
      </c>
      <c r="D2286" s="6">
        <v>114</v>
      </c>
      <c r="E2286" s="6">
        <v>9</v>
      </c>
      <c r="F2286" s="6">
        <v>86</v>
      </c>
      <c r="G2286" s="6" t="s">
        <v>13509</v>
      </c>
      <c r="H2286" s="6">
        <v>159</v>
      </c>
      <c r="I2286" s="7">
        <v>1001437</v>
      </c>
      <c r="J2286" s="6" t="s">
        <v>214</v>
      </c>
      <c r="K2286" s="6" t="s">
        <v>22162</v>
      </c>
      <c r="L2286" s="6" t="s">
        <v>22163</v>
      </c>
      <c r="M2286" s="6">
        <v>2039</v>
      </c>
      <c r="N2286" s="6">
        <v>423</v>
      </c>
      <c r="O2286" s="6" t="s">
        <v>22164</v>
      </c>
      <c r="P2286" s="6">
        <v>1</v>
      </c>
      <c r="Q2286" s="6" t="s">
        <v>22165</v>
      </c>
      <c r="R2286" s="6" t="s">
        <v>22166</v>
      </c>
      <c r="S2286" s="6">
        <v>28</v>
      </c>
      <c r="T2286" s="6" t="s">
        <v>37</v>
      </c>
      <c r="U2286" s="6" t="s">
        <v>38</v>
      </c>
      <c r="V2286" s="6" t="s">
        <v>585</v>
      </c>
      <c r="W2286" s="7">
        <v>800000</v>
      </c>
      <c r="X2286" s="6">
        <v>1993</v>
      </c>
      <c r="Y2286" s="6">
        <v>143</v>
      </c>
      <c r="Z2286" s="6">
        <v>7.2</v>
      </c>
      <c r="AA2286" s="6">
        <v>1.85</v>
      </c>
      <c r="AB2286" s="6">
        <v>81</v>
      </c>
      <c r="AC2286" s="7">
        <f>Table13[[#This Row],[gross]]-Table13[[#This Row],[budget]]</f>
        <v>201437</v>
      </c>
    </row>
    <row r="2287" spans="1:29" ht="12.75">
      <c r="A2287" s="6" t="s">
        <v>28</v>
      </c>
      <c r="B2287" s="6" t="s">
        <v>18054</v>
      </c>
      <c r="C2287" s="6">
        <v>44</v>
      </c>
      <c r="D2287" s="6">
        <v>105</v>
      </c>
      <c r="E2287" s="6">
        <v>0</v>
      </c>
      <c r="F2287" s="6">
        <v>394</v>
      </c>
      <c r="G2287" s="6" t="s">
        <v>1923</v>
      </c>
      <c r="H2287" s="6">
        <v>745</v>
      </c>
      <c r="I2287" s="7">
        <v>37440</v>
      </c>
      <c r="J2287" s="6" t="s">
        <v>5510</v>
      </c>
      <c r="K2287" s="6" t="s">
        <v>1051</v>
      </c>
      <c r="L2287" s="6" t="s">
        <v>18055</v>
      </c>
      <c r="M2287" s="6">
        <v>12672</v>
      </c>
      <c r="N2287" s="6">
        <v>1986</v>
      </c>
      <c r="O2287" s="6" t="s">
        <v>18056</v>
      </c>
      <c r="P2287" s="6">
        <v>1</v>
      </c>
      <c r="Q2287" s="6" t="s">
        <v>18057</v>
      </c>
      <c r="R2287" s="6" t="s">
        <v>18058</v>
      </c>
      <c r="S2287" s="6">
        <v>60</v>
      </c>
      <c r="T2287" s="6" t="s">
        <v>37</v>
      </c>
      <c r="U2287" s="6" t="s">
        <v>38</v>
      </c>
      <c r="V2287" s="6" t="s">
        <v>585</v>
      </c>
      <c r="W2287" s="7">
        <v>5000000</v>
      </c>
      <c r="X2287" s="6">
        <v>2014</v>
      </c>
      <c r="Y2287" s="6">
        <v>508</v>
      </c>
      <c r="Z2287" s="6">
        <v>7.5</v>
      </c>
      <c r="AB2287" s="6">
        <v>0</v>
      </c>
      <c r="AC2287" s="7">
        <f>Table13[[#This Row],[gross]]-Table13[[#This Row],[budget]]</f>
        <v>-4962560</v>
      </c>
    </row>
    <row r="2288" spans="1:29" ht="12.75">
      <c r="A2288" s="6" t="s">
        <v>28</v>
      </c>
      <c r="B2288" s="6" t="s">
        <v>9572</v>
      </c>
      <c r="C2288" s="6">
        <v>45</v>
      </c>
      <c r="D2288" s="6">
        <v>80</v>
      </c>
      <c r="E2288" s="6">
        <v>0</v>
      </c>
      <c r="F2288" s="6">
        <v>362</v>
      </c>
      <c r="G2288" s="6" t="s">
        <v>2163</v>
      </c>
      <c r="H2288" s="6">
        <v>971</v>
      </c>
      <c r="I2288" s="7">
        <v>39399750</v>
      </c>
      <c r="J2288" s="6" t="s">
        <v>829</v>
      </c>
      <c r="K2288" s="6" t="s">
        <v>2315</v>
      </c>
      <c r="L2288" s="6" t="s">
        <v>9573</v>
      </c>
      <c r="M2288" s="6">
        <v>5674</v>
      </c>
      <c r="N2288" s="6">
        <v>3017</v>
      </c>
      <c r="O2288" s="6" t="s">
        <v>9574</v>
      </c>
      <c r="P2288" s="6">
        <v>0</v>
      </c>
      <c r="Q2288" s="6" t="s">
        <v>9575</v>
      </c>
      <c r="R2288" s="6" t="s">
        <v>9576</v>
      </c>
      <c r="S2288" s="6">
        <v>35</v>
      </c>
      <c r="T2288" s="6" t="s">
        <v>37</v>
      </c>
      <c r="U2288" s="6" t="s">
        <v>38</v>
      </c>
      <c r="V2288" s="6" t="s">
        <v>95</v>
      </c>
      <c r="W2288" s="7">
        <v>25000000</v>
      </c>
      <c r="X2288" s="6">
        <v>2003</v>
      </c>
      <c r="Y2288" s="6">
        <v>503</v>
      </c>
      <c r="Z2288" s="6">
        <v>5.6</v>
      </c>
      <c r="AA2288" s="6">
        <v>2.35</v>
      </c>
      <c r="AB2288" s="6">
        <v>329</v>
      </c>
      <c r="AC2288" s="7">
        <f>Table13[[#This Row],[gross]]-Table13[[#This Row],[budget]]</f>
        <v>14399750</v>
      </c>
    </row>
    <row r="2289" spans="1:29" ht="12.75">
      <c r="A2289" s="6" t="s">
        <v>28</v>
      </c>
      <c r="B2289" s="6" t="s">
        <v>8174</v>
      </c>
      <c r="C2289" s="6">
        <v>41</v>
      </c>
      <c r="D2289" s="6">
        <v>78</v>
      </c>
      <c r="E2289" s="6">
        <v>0</v>
      </c>
      <c r="F2289" s="6">
        <v>786</v>
      </c>
      <c r="G2289" s="6" t="s">
        <v>8175</v>
      </c>
      <c r="H2289" s="6">
        <v>971</v>
      </c>
      <c r="I2289" s="7">
        <v>76501438</v>
      </c>
      <c r="J2289" s="6" t="s">
        <v>1985</v>
      </c>
      <c r="K2289" s="6" t="s">
        <v>2315</v>
      </c>
      <c r="L2289" s="6" t="s">
        <v>8176</v>
      </c>
      <c r="M2289" s="6">
        <v>8146</v>
      </c>
      <c r="N2289" s="6">
        <v>4527</v>
      </c>
      <c r="O2289" s="6" t="s">
        <v>6172</v>
      </c>
      <c r="P2289" s="6">
        <v>0</v>
      </c>
      <c r="Q2289" s="6" t="s">
        <v>8177</v>
      </c>
      <c r="R2289" s="6" t="s">
        <v>8178</v>
      </c>
      <c r="S2289" s="6">
        <v>49</v>
      </c>
      <c r="T2289" s="6" t="s">
        <v>37</v>
      </c>
      <c r="U2289" s="6" t="s">
        <v>767</v>
      </c>
      <c r="V2289" s="6" t="s">
        <v>277</v>
      </c>
      <c r="W2289" s="7">
        <v>30000000</v>
      </c>
      <c r="X2289" s="6">
        <v>2000</v>
      </c>
      <c r="Y2289" s="6">
        <v>844</v>
      </c>
      <c r="Z2289" s="6">
        <v>6.1</v>
      </c>
      <c r="AA2289" s="6">
        <v>1.85</v>
      </c>
      <c r="AB2289" s="6">
        <v>181</v>
      </c>
      <c r="AC2289" s="7">
        <f>Table13[[#This Row],[gross]]-Table13[[#This Row],[budget]]</f>
        <v>46501438</v>
      </c>
    </row>
    <row r="2290" spans="1:29" ht="12.75">
      <c r="A2290" s="6" t="s">
        <v>28</v>
      </c>
      <c r="B2290" s="6" t="s">
        <v>16321</v>
      </c>
      <c r="C2290" s="6">
        <v>62</v>
      </c>
      <c r="D2290" s="6">
        <v>89</v>
      </c>
      <c r="E2290" s="6">
        <v>7</v>
      </c>
      <c r="F2290" s="6">
        <v>36</v>
      </c>
      <c r="G2290" s="6" t="s">
        <v>16322</v>
      </c>
      <c r="H2290" s="6">
        <v>186</v>
      </c>
      <c r="I2290" s="7">
        <v>32333860</v>
      </c>
      <c r="J2290" s="6" t="s">
        <v>2136</v>
      </c>
      <c r="K2290" s="6" t="s">
        <v>16323</v>
      </c>
      <c r="L2290" s="6" t="s">
        <v>16324</v>
      </c>
      <c r="M2290" s="6">
        <v>29843</v>
      </c>
      <c r="N2290" s="6">
        <v>407</v>
      </c>
      <c r="O2290" s="6" t="s">
        <v>16325</v>
      </c>
      <c r="P2290" s="6">
        <v>1</v>
      </c>
      <c r="Q2290" s="6" t="s">
        <v>16326</v>
      </c>
      <c r="R2290" s="6" t="s">
        <v>16327</v>
      </c>
      <c r="S2290" s="6">
        <v>81</v>
      </c>
      <c r="T2290" s="6" t="s">
        <v>7241</v>
      </c>
      <c r="U2290" s="6" t="s">
        <v>3859</v>
      </c>
      <c r="V2290" s="6" t="s">
        <v>585</v>
      </c>
      <c r="W2290" s="7">
        <v>7500000</v>
      </c>
      <c r="X2290" s="6">
        <v>1995</v>
      </c>
      <c r="Y2290" s="6">
        <v>147</v>
      </c>
      <c r="Z2290" s="6">
        <v>6.7</v>
      </c>
      <c r="AA2290" s="6">
        <v>2.35</v>
      </c>
      <c r="AB2290" s="6">
        <v>0</v>
      </c>
      <c r="AC2290" s="7">
        <f>Table13[[#This Row],[gross]]-Table13[[#This Row],[budget]]</f>
        <v>24833860</v>
      </c>
    </row>
    <row r="2291" spans="1:29" ht="12.75">
      <c r="A2291" s="6" t="s">
        <v>28</v>
      </c>
      <c r="B2291" s="6" t="s">
        <v>5128</v>
      </c>
      <c r="C2291" s="6">
        <v>236</v>
      </c>
      <c r="D2291" s="6">
        <v>114</v>
      </c>
      <c r="E2291" s="6">
        <v>174</v>
      </c>
      <c r="F2291" s="6">
        <v>655</v>
      </c>
      <c r="G2291" s="6" t="s">
        <v>329</v>
      </c>
      <c r="H2291" s="6">
        <v>14000</v>
      </c>
      <c r="I2291" s="7">
        <v>26442251</v>
      </c>
      <c r="J2291" s="6" t="s">
        <v>464</v>
      </c>
      <c r="K2291" s="6" t="s">
        <v>228</v>
      </c>
      <c r="L2291" s="6" t="s">
        <v>5400</v>
      </c>
      <c r="M2291" s="6">
        <v>76010</v>
      </c>
      <c r="N2291" s="6">
        <v>16992</v>
      </c>
      <c r="O2291" s="6" t="s">
        <v>2283</v>
      </c>
      <c r="P2291" s="6">
        <v>2</v>
      </c>
      <c r="Q2291" s="6" t="s">
        <v>5401</v>
      </c>
      <c r="R2291" s="6" t="s">
        <v>5402</v>
      </c>
      <c r="S2291" s="6">
        <v>205</v>
      </c>
      <c r="T2291" s="6" t="s">
        <v>37</v>
      </c>
      <c r="U2291" s="6" t="s">
        <v>38</v>
      </c>
      <c r="V2291" s="6" t="s">
        <v>585</v>
      </c>
      <c r="W2291" s="7">
        <v>50000000</v>
      </c>
      <c r="X2291" s="6">
        <v>2015</v>
      </c>
      <c r="Y2291" s="6">
        <v>988</v>
      </c>
      <c r="Z2291" s="6">
        <v>6.6</v>
      </c>
      <c r="AA2291" s="6">
        <v>2.35</v>
      </c>
      <c r="AB2291" s="6">
        <v>15000</v>
      </c>
      <c r="AC2291" s="7">
        <f>Table13[[#This Row],[gross]]-Table13[[#This Row],[budget]]</f>
        <v>-23557749</v>
      </c>
    </row>
    <row r="2292" spans="1:29" ht="12.75">
      <c r="A2292" s="6" t="s">
        <v>747</v>
      </c>
      <c r="B2292" s="6" t="s">
        <v>1847</v>
      </c>
      <c r="C2292" s="6">
        <v>181</v>
      </c>
      <c r="D2292" s="6">
        <v>81</v>
      </c>
      <c r="E2292" s="6">
        <v>670</v>
      </c>
      <c r="F2292" s="6">
        <v>34</v>
      </c>
      <c r="G2292" s="6" t="s">
        <v>20750</v>
      </c>
      <c r="H2292" s="6">
        <v>486</v>
      </c>
      <c r="I2292" s="7">
        <v>7267324</v>
      </c>
      <c r="J2292" s="6" t="s">
        <v>1935</v>
      </c>
      <c r="K2292" s="6" t="s">
        <v>3094</v>
      </c>
      <c r="L2292" s="6" t="s">
        <v>20751</v>
      </c>
      <c r="M2292" s="6">
        <v>161471</v>
      </c>
      <c r="N2292" s="6">
        <v>623</v>
      </c>
      <c r="O2292" s="6" t="s">
        <v>20752</v>
      </c>
      <c r="P2292" s="6">
        <v>1</v>
      </c>
      <c r="Q2292" s="6" t="s">
        <v>20753</v>
      </c>
      <c r="R2292" s="6" t="s">
        <v>20754</v>
      </c>
      <c r="S2292" s="6">
        <v>709</v>
      </c>
      <c r="T2292" s="6" t="s">
        <v>8731</v>
      </c>
      <c r="U2292" s="6" t="s">
        <v>767</v>
      </c>
      <c r="V2292" s="6" t="s">
        <v>585</v>
      </c>
      <c r="W2292" s="7">
        <v>3500000</v>
      </c>
      <c r="X2292" s="6">
        <v>1998</v>
      </c>
      <c r="Y2292" s="6">
        <v>37</v>
      </c>
      <c r="Z2292" s="6">
        <v>7.8</v>
      </c>
      <c r="AA2292" s="6">
        <v>1.85</v>
      </c>
      <c r="AB2292" s="6">
        <v>0</v>
      </c>
      <c r="AC2292" s="7">
        <f>Table13[[#This Row],[gross]]-Table13[[#This Row],[budget]]</f>
        <v>3767324</v>
      </c>
    </row>
    <row r="2293" spans="1:29" ht="12.75">
      <c r="A2293" s="6" t="s">
        <v>28</v>
      </c>
      <c r="B2293" s="6" t="s">
        <v>3303</v>
      </c>
      <c r="C2293" s="6">
        <v>103</v>
      </c>
      <c r="D2293" s="6">
        <v>116</v>
      </c>
      <c r="E2293" s="6">
        <v>0</v>
      </c>
      <c r="F2293" s="6">
        <v>995</v>
      </c>
      <c r="G2293" s="6" t="s">
        <v>141</v>
      </c>
      <c r="H2293" s="6">
        <v>8000</v>
      </c>
      <c r="I2293" s="7">
        <v>152149590</v>
      </c>
      <c r="J2293" s="6" t="s">
        <v>1681</v>
      </c>
      <c r="K2293" s="6" t="s">
        <v>1527</v>
      </c>
      <c r="L2293" s="6" t="s">
        <v>3304</v>
      </c>
      <c r="M2293" s="6">
        <v>74274</v>
      </c>
      <c r="N2293" s="6">
        <v>12790</v>
      </c>
      <c r="O2293" s="6" t="s">
        <v>3305</v>
      </c>
      <c r="P2293" s="6">
        <v>2</v>
      </c>
      <c r="Q2293" s="6" t="s">
        <v>3306</v>
      </c>
      <c r="R2293" s="6" t="s">
        <v>3307</v>
      </c>
      <c r="S2293" s="6">
        <v>255</v>
      </c>
      <c r="T2293" s="6" t="s">
        <v>37</v>
      </c>
      <c r="U2293" s="6" t="s">
        <v>38</v>
      </c>
      <c r="V2293" s="6" t="s">
        <v>95</v>
      </c>
      <c r="W2293" s="7">
        <v>70000000</v>
      </c>
      <c r="X2293" s="6">
        <v>1999</v>
      </c>
      <c r="Y2293" s="6">
        <v>3000</v>
      </c>
      <c r="Z2293" s="6">
        <v>5.5</v>
      </c>
      <c r="AA2293" s="6">
        <v>2.35</v>
      </c>
      <c r="AB2293" s="6">
        <v>0</v>
      </c>
      <c r="AC2293" s="7">
        <f>Table13[[#This Row],[gross]]-Table13[[#This Row],[budget]]</f>
        <v>82149590</v>
      </c>
    </row>
    <row r="2294" spans="1:29" ht="12.75">
      <c r="A2294" s="6" t="s">
        <v>28</v>
      </c>
      <c r="B2294" s="6" t="s">
        <v>5683</v>
      </c>
      <c r="C2294" s="6">
        <v>184</v>
      </c>
      <c r="D2294" s="6">
        <v>88</v>
      </c>
      <c r="E2294" s="6">
        <v>65</v>
      </c>
      <c r="F2294" s="6">
        <v>681</v>
      </c>
      <c r="G2294" s="6" t="s">
        <v>3198</v>
      </c>
      <c r="H2294" s="6">
        <v>3000</v>
      </c>
      <c r="I2294" s="7">
        <v>19316646</v>
      </c>
      <c r="J2294" s="6" t="s">
        <v>1528</v>
      </c>
      <c r="K2294" s="6" t="s">
        <v>723</v>
      </c>
      <c r="L2294" s="6" t="s">
        <v>8651</v>
      </c>
      <c r="M2294" s="6">
        <v>52069</v>
      </c>
      <c r="N2294" s="6">
        <v>5706</v>
      </c>
      <c r="O2294" s="6" t="s">
        <v>5196</v>
      </c>
      <c r="P2294" s="6">
        <v>3</v>
      </c>
      <c r="Q2294" s="6" t="s">
        <v>8652</v>
      </c>
      <c r="R2294" s="6" t="s">
        <v>8653</v>
      </c>
      <c r="S2294" s="6">
        <v>95</v>
      </c>
      <c r="T2294" s="6" t="s">
        <v>37</v>
      </c>
      <c r="U2294" s="6" t="s">
        <v>38</v>
      </c>
      <c r="V2294" s="6" t="s">
        <v>585</v>
      </c>
      <c r="W2294" s="7">
        <v>30000000</v>
      </c>
      <c r="X2294" s="6">
        <v>2013</v>
      </c>
      <c r="Y2294" s="6">
        <v>697</v>
      </c>
      <c r="Z2294" s="6">
        <v>5.6</v>
      </c>
      <c r="AA2294" s="6">
        <v>2.35</v>
      </c>
      <c r="AB2294" s="6">
        <v>0</v>
      </c>
      <c r="AC2294" s="7">
        <f>Table13[[#This Row],[gross]]-Table13[[#This Row],[budget]]</f>
        <v>-10683354</v>
      </c>
    </row>
    <row r="2295" spans="1:29" ht="12.75">
      <c r="A2295" s="6" t="s">
        <v>28</v>
      </c>
      <c r="B2295" s="6" t="s">
        <v>12287</v>
      </c>
      <c r="C2295" s="6">
        <v>157</v>
      </c>
      <c r="D2295" s="6">
        <v>122</v>
      </c>
      <c r="E2295" s="6">
        <v>47</v>
      </c>
      <c r="F2295" s="6">
        <v>834</v>
      </c>
      <c r="G2295" s="6" t="s">
        <v>1653</v>
      </c>
      <c r="H2295" s="6">
        <v>23000</v>
      </c>
      <c r="I2295" s="7">
        <v>6855137</v>
      </c>
      <c r="J2295" s="6" t="s">
        <v>464</v>
      </c>
      <c r="K2295" s="6" t="s">
        <v>333</v>
      </c>
      <c r="L2295" s="6" t="s">
        <v>12288</v>
      </c>
      <c r="M2295" s="6">
        <v>88590</v>
      </c>
      <c r="N2295" s="6">
        <v>27381</v>
      </c>
      <c r="O2295" s="6" t="s">
        <v>1708</v>
      </c>
      <c r="P2295" s="6">
        <v>2</v>
      </c>
      <c r="Q2295" s="6" t="s">
        <v>12289</v>
      </c>
      <c r="R2295" s="6" t="s">
        <v>12290</v>
      </c>
      <c r="S2295" s="6">
        <v>419</v>
      </c>
      <c r="T2295" s="6" t="s">
        <v>37</v>
      </c>
      <c r="U2295" s="6" t="s">
        <v>767</v>
      </c>
      <c r="V2295" s="6" t="s">
        <v>585</v>
      </c>
      <c r="W2295" s="7">
        <v>17000000</v>
      </c>
      <c r="X2295" s="6">
        <v>2006</v>
      </c>
      <c r="Y2295" s="6">
        <v>979</v>
      </c>
      <c r="Z2295" s="6">
        <v>7.4</v>
      </c>
      <c r="AA2295" s="6">
        <v>2.35</v>
      </c>
      <c r="AB2295" s="6">
        <v>0</v>
      </c>
      <c r="AC2295" s="7">
        <f>Table13[[#This Row],[gross]]-Table13[[#This Row],[budget]]</f>
        <v>-10144863</v>
      </c>
    </row>
    <row r="2296" spans="1:29" ht="12.75">
      <c r="A2296" s="6" t="s">
        <v>28</v>
      </c>
      <c r="B2296" s="6" t="s">
        <v>4027</v>
      </c>
      <c r="C2296" s="6">
        <v>132</v>
      </c>
      <c r="D2296" s="6">
        <v>122</v>
      </c>
      <c r="E2296" s="6">
        <v>708</v>
      </c>
      <c r="F2296" s="6">
        <v>316</v>
      </c>
      <c r="G2296" s="6" t="s">
        <v>7495</v>
      </c>
      <c r="H2296" s="6">
        <v>433</v>
      </c>
      <c r="I2296" s="7">
        <v>6754898</v>
      </c>
      <c r="J2296" s="6" t="s">
        <v>2527</v>
      </c>
      <c r="K2296" s="6" t="s">
        <v>14283</v>
      </c>
      <c r="L2296" s="6" t="s">
        <v>14284</v>
      </c>
      <c r="M2296" s="6">
        <v>20000</v>
      </c>
      <c r="N2296" s="6">
        <v>1291</v>
      </c>
      <c r="O2296" s="6" t="s">
        <v>7031</v>
      </c>
      <c r="P2296" s="6">
        <v>0</v>
      </c>
      <c r="Q2296" s="6" t="s">
        <v>14285</v>
      </c>
      <c r="R2296" s="6" t="s">
        <v>14286</v>
      </c>
      <c r="S2296" s="6">
        <v>188</v>
      </c>
      <c r="T2296" s="6" t="s">
        <v>37</v>
      </c>
      <c r="U2296" s="6" t="s">
        <v>38</v>
      </c>
      <c r="V2296" s="6" t="s">
        <v>585</v>
      </c>
      <c r="W2296" s="7">
        <v>12000000</v>
      </c>
      <c r="X2296" s="6">
        <v>2006</v>
      </c>
      <c r="Y2296" s="6">
        <v>398</v>
      </c>
      <c r="Z2296" s="6">
        <v>6.2</v>
      </c>
      <c r="AA2296" s="6">
        <v>2.35</v>
      </c>
      <c r="AB2296" s="6">
        <v>0</v>
      </c>
      <c r="AC2296" s="7">
        <f>Table13[[#This Row],[gross]]-Table13[[#This Row],[budget]]</f>
        <v>-5245102</v>
      </c>
    </row>
    <row r="2297" spans="1:29" ht="12.75">
      <c r="A2297" s="6" t="s">
        <v>28</v>
      </c>
      <c r="B2297" s="6" t="s">
        <v>260</v>
      </c>
      <c r="C2297" s="6">
        <v>127</v>
      </c>
      <c r="D2297" s="6">
        <v>90</v>
      </c>
      <c r="E2297" s="6">
        <v>420</v>
      </c>
      <c r="F2297" s="6">
        <v>141</v>
      </c>
      <c r="G2297" s="6" t="s">
        <v>2087</v>
      </c>
      <c r="H2297" s="6">
        <v>191</v>
      </c>
      <c r="I2297" s="7">
        <v>226138454</v>
      </c>
      <c r="J2297" s="6" t="s">
        <v>422</v>
      </c>
      <c r="K2297" s="6" t="s">
        <v>2088</v>
      </c>
      <c r="L2297" s="6" t="s">
        <v>2089</v>
      </c>
      <c r="M2297" s="6">
        <v>160440</v>
      </c>
      <c r="N2297" s="6">
        <v>664</v>
      </c>
      <c r="O2297" s="6" t="s">
        <v>2090</v>
      </c>
      <c r="P2297" s="6">
        <v>2</v>
      </c>
      <c r="Q2297" s="6" t="s">
        <v>2091</v>
      </c>
      <c r="R2297" s="6" t="s">
        <v>2092</v>
      </c>
      <c r="S2297" s="6">
        <v>394</v>
      </c>
      <c r="T2297" s="6" t="s">
        <v>37</v>
      </c>
      <c r="U2297" s="6" t="s">
        <v>38</v>
      </c>
      <c r="V2297" s="6" t="s">
        <v>39</v>
      </c>
      <c r="W2297" s="7">
        <v>90000000</v>
      </c>
      <c r="X2297" s="6">
        <v>2001</v>
      </c>
      <c r="Y2297" s="6">
        <v>165</v>
      </c>
      <c r="Z2297" s="6">
        <v>6.6</v>
      </c>
      <c r="AA2297" s="6">
        <v>2.35</v>
      </c>
      <c r="AB2297" s="6">
        <v>0</v>
      </c>
      <c r="AC2297" s="7">
        <f>Table13[[#This Row],[gross]]-Table13[[#This Row],[budget]]</f>
        <v>136138454</v>
      </c>
    </row>
    <row r="2298" spans="1:29" ht="12.75">
      <c r="A2298" s="6" t="s">
        <v>28</v>
      </c>
      <c r="B2298" s="6" t="s">
        <v>260</v>
      </c>
      <c r="C2298" s="6">
        <v>162</v>
      </c>
      <c r="D2298" s="6">
        <v>91</v>
      </c>
      <c r="E2298" s="6">
        <v>420</v>
      </c>
      <c r="F2298" s="6">
        <v>173</v>
      </c>
      <c r="G2298" s="6" t="s">
        <v>421</v>
      </c>
      <c r="H2298" s="6">
        <v>268</v>
      </c>
      <c r="I2298" s="7">
        <v>140080850</v>
      </c>
      <c r="J2298" s="6" t="s">
        <v>422</v>
      </c>
      <c r="K2298" s="6" t="s">
        <v>423</v>
      </c>
      <c r="L2298" s="6" t="s">
        <v>424</v>
      </c>
      <c r="M2298" s="6">
        <v>121084</v>
      </c>
      <c r="N2298" s="6">
        <v>1125</v>
      </c>
      <c r="O2298" s="6" t="s">
        <v>425</v>
      </c>
      <c r="P2298" s="6">
        <v>2</v>
      </c>
      <c r="Q2298" s="6" t="s">
        <v>426</v>
      </c>
      <c r="R2298" s="6" t="s">
        <v>427</v>
      </c>
      <c r="S2298" s="6">
        <v>221</v>
      </c>
      <c r="T2298" s="6" t="s">
        <v>37</v>
      </c>
      <c r="U2298" s="6" t="s">
        <v>38</v>
      </c>
      <c r="V2298" s="6" t="s">
        <v>39</v>
      </c>
      <c r="W2298" s="7">
        <v>140000000</v>
      </c>
      <c r="X2298" s="6">
        <v>2007</v>
      </c>
      <c r="Y2298" s="6">
        <v>268</v>
      </c>
      <c r="Z2298" s="6">
        <v>6.2</v>
      </c>
      <c r="AA2298" s="6">
        <v>2.35</v>
      </c>
      <c r="AB2298" s="6">
        <v>0</v>
      </c>
      <c r="AC2298" s="7">
        <f>Table13[[#This Row],[gross]]-Table13[[#This Row],[budget]]</f>
        <v>80850</v>
      </c>
    </row>
    <row r="2299" spans="1:29" ht="12.75">
      <c r="A2299" s="6" t="s">
        <v>28</v>
      </c>
      <c r="B2299" s="6" t="s">
        <v>850</v>
      </c>
      <c r="C2299" s="6">
        <v>393</v>
      </c>
      <c r="D2299" s="6">
        <v>123</v>
      </c>
      <c r="E2299" s="6">
        <v>2000</v>
      </c>
      <c r="F2299" s="6">
        <v>471</v>
      </c>
      <c r="G2299" s="6" t="s">
        <v>300</v>
      </c>
      <c r="H2299" s="6">
        <v>26000</v>
      </c>
      <c r="I2299" s="7">
        <v>26903709</v>
      </c>
      <c r="J2299" s="6" t="s">
        <v>7123</v>
      </c>
      <c r="K2299" s="6" t="s">
        <v>98</v>
      </c>
      <c r="L2299" s="6" t="s">
        <v>7124</v>
      </c>
      <c r="M2299" s="6">
        <v>312629</v>
      </c>
      <c r="N2299" s="6">
        <v>37206</v>
      </c>
      <c r="O2299" s="6" t="s">
        <v>7125</v>
      </c>
      <c r="P2299" s="6">
        <v>0</v>
      </c>
      <c r="Q2299" s="6" t="s">
        <v>7126</v>
      </c>
      <c r="R2299" s="6" t="s">
        <v>7127</v>
      </c>
      <c r="S2299" s="6">
        <v>475</v>
      </c>
      <c r="T2299" s="6" t="s">
        <v>37</v>
      </c>
      <c r="U2299" s="6" t="s">
        <v>56</v>
      </c>
      <c r="V2299" s="6" t="s">
        <v>585</v>
      </c>
      <c r="W2299" s="7">
        <v>38000000</v>
      </c>
      <c r="X2299" s="6">
        <v>2013</v>
      </c>
      <c r="Y2299" s="6">
        <v>10000</v>
      </c>
      <c r="Z2299" s="6">
        <v>8.1</v>
      </c>
      <c r="AA2299" s="6">
        <v>2.35</v>
      </c>
      <c r="AB2299" s="6">
        <v>83000</v>
      </c>
      <c r="AC2299" s="7">
        <f>Table13[[#This Row],[gross]]-Table13[[#This Row],[budget]]</f>
        <v>-11096291</v>
      </c>
    </row>
    <row r="2300" spans="1:29" ht="12.75">
      <c r="A2300" s="6" t="s">
        <v>28</v>
      </c>
      <c r="B2300" s="6" t="s">
        <v>5382</v>
      </c>
      <c r="C2300" s="6">
        <v>179</v>
      </c>
      <c r="D2300" s="6">
        <v>93</v>
      </c>
      <c r="E2300" s="6">
        <v>0</v>
      </c>
      <c r="F2300" s="6">
        <v>766</v>
      </c>
      <c r="G2300" s="6" t="s">
        <v>1692</v>
      </c>
      <c r="H2300" s="6">
        <v>13000</v>
      </c>
      <c r="I2300" s="7">
        <v>17096053</v>
      </c>
      <c r="J2300" s="6" t="s">
        <v>2527</v>
      </c>
      <c r="K2300" s="6" t="s">
        <v>547</v>
      </c>
      <c r="L2300" s="6" t="s">
        <v>14974</v>
      </c>
      <c r="M2300" s="6">
        <v>134458</v>
      </c>
      <c r="N2300" s="6">
        <v>15716</v>
      </c>
      <c r="O2300" s="6" t="s">
        <v>2019</v>
      </c>
      <c r="P2300" s="6">
        <v>2</v>
      </c>
      <c r="Q2300" s="6" t="s">
        <v>14975</v>
      </c>
      <c r="R2300" s="6" t="s">
        <v>14976</v>
      </c>
      <c r="S2300" s="6">
        <v>640</v>
      </c>
      <c r="T2300" s="6" t="s">
        <v>37</v>
      </c>
      <c r="U2300" s="6" t="s">
        <v>38</v>
      </c>
      <c r="V2300" s="6" t="s">
        <v>585</v>
      </c>
      <c r="W2300" s="7">
        <v>9000000</v>
      </c>
      <c r="X2300" s="6">
        <v>1998</v>
      </c>
      <c r="Y2300" s="6">
        <v>933</v>
      </c>
      <c r="Z2300" s="6">
        <v>7.7</v>
      </c>
      <c r="AA2300" s="6">
        <v>2.35</v>
      </c>
      <c r="AB2300" s="6">
        <v>5000</v>
      </c>
      <c r="AC2300" s="7">
        <f>Table13[[#This Row],[gross]]-Table13[[#This Row],[budget]]</f>
        <v>8096053</v>
      </c>
    </row>
    <row r="2301" spans="1:29" ht="12.75">
      <c r="A2301" s="6" t="s">
        <v>28</v>
      </c>
      <c r="B2301" s="6" t="s">
        <v>3334</v>
      </c>
      <c r="C2301" s="6">
        <v>144</v>
      </c>
      <c r="D2301" s="6">
        <v>117</v>
      </c>
      <c r="E2301" s="6">
        <v>69</v>
      </c>
      <c r="F2301" s="6">
        <v>1000</v>
      </c>
      <c r="G2301" s="6" t="s">
        <v>3335</v>
      </c>
      <c r="H2301" s="6">
        <v>10000</v>
      </c>
      <c r="I2301" s="7">
        <v>116643346</v>
      </c>
      <c r="J2301" s="6" t="s">
        <v>3336</v>
      </c>
      <c r="K2301" s="6" t="s">
        <v>887</v>
      </c>
      <c r="L2301" s="6" t="s">
        <v>3337</v>
      </c>
      <c r="M2301" s="6">
        <v>119807</v>
      </c>
      <c r="N2301" s="6">
        <v>14486</v>
      </c>
      <c r="O2301" s="6" t="s">
        <v>2119</v>
      </c>
      <c r="P2301" s="6">
        <v>1</v>
      </c>
      <c r="Q2301" s="6" t="s">
        <v>3338</v>
      </c>
      <c r="R2301" s="6" t="s">
        <v>3339</v>
      </c>
      <c r="S2301" s="6">
        <v>340</v>
      </c>
      <c r="T2301" s="6" t="s">
        <v>37</v>
      </c>
      <c r="U2301" s="6" t="s">
        <v>38</v>
      </c>
      <c r="V2301" s="6" t="s">
        <v>39</v>
      </c>
      <c r="W2301" s="7">
        <v>80000000</v>
      </c>
      <c r="X2301" s="6">
        <v>2003</v>
      </c>
      <c r="Y2301" s="6">
        <v>1000</v>
      </c>
      <c r="Z2301" s="6">
        <v>6</v>
      </c>
      <c r="AA2301" s="6">
        <v>2.35</v>
      </c>
      <c r="AB2301" s="6">
        <v>0</v>
      </c>
      <c r="AC2301" s="7">
        <f>Table13[[#This Row],[gross]]-Table13[[#This Row],[budget]]</f>
        <v>36643346</v>
      </c>
    </row>
    <row r="2302" spans="1:29" ht="12.75">
      <c r="A2302" s="6" t="s">
        <v>28</v>
      </c>
      <c r="B2302" s="6" t="s">
        <v>507</v>
      </c>
      <c r="C2302" s="6">
        <v>233</v>
      </c>
      <c r="D2302" s="6">
        <v>109</v>
      </c>
      <c r="E2302" s="6">
        <v>453</v>
      </c>
      <c r="F2302" s="6">
        <v>120</v>
      </c>
      <c r="G2302" s="6" t="s">
        <v>4249</v>
      </c>
      <c r="H2302" s="6">
        <v>1000</v>
      </c>
      <c r="I2302" s="7">
        <v>10499968</v>
      </c>
      <c r="J2302" s="6" t="s">
        <v>464</v>
      </c>
      <c r="K2302" s="6" t="s">
        <v>344</v>
      </c>
      <c r="L2302" s="6" t="s">
        <v>7665</v>
      </c>
      <c r="M2302" s="6">
        <v>47498</v>
      </c>
      <c r="N2302" s="6">
        <v>1458</v>
      </c>
      <c r="O2302" s="6" t="s">
        <v>7666</v>
      </c>
      <c r="P2302" s="6">
        <v>3</v>
      </c>
      <c r="Q2302" s="6" t="s">
        <v>7667</v>
      </c>
      <c r="R2302" s="6" t="s">
        <v>7668</v>
      </c>
      <c r="S2302" s="6">
        <v>212</v>
      </c>
      <c r="T2302" s="6" t="s">
        <v>37</v>
      </c>
      <c r="U2302" s="6" t="s">
        <v>38</v>
      </c>
      <c r="V2302" s="6" t="s">
        <v>585</v>
      </c>
      <c r="W2302" s="7">
        <v>35000000</v>
      </c>
      <c r="X2302" s="6">
        <v>2014</v>
      </c>
      <c r="Y2302" s="6">
        <v>206</v>
      </c>
      <c r="Z2302" s="6">
        <v>5.7</v>
      </c>
      <c r="AA2302" s="6">
        <v>1.85</v>
      </c>
      <c r="AB2302" s="6">
        <v>10000</v>
      </c>
      <c r="AC2302" s="7">
        <f>Table13[[#This Row],[gross]]-Table13[[#This Row],[budget]]</f>
        <v>-24500032</v>
      </c>
    </row>
    <row r="2303" spans="1:29" ht="12.75">
      <c r="A2303" s="6" t="s">
        <v>28</v>
      </c>
      <c r="B2303" s="6" t="s">
        <v>7635</v>
      </c>
      <c r="C2303" s="6">
        <v>184</v>
      </c>
      <c r="D2303" s="6">
        <v>115</v>
      </c>
      <c r="E2303" s="6">
        <v>529</v>
      </c>
      <c r="F2303" s="6">
        <v>325</v>
      </c>
      <c r="G2303" s="6" t="s">
        <v>8920</v>
      </c>
      <c r="H2303" s="6">
        <v>576</v>
      </c>
      <c r="I2303" s="7">
        <v>71346930</v>
      </c>
      <c r="J2303" s="6" t="s">
        <v>8921</v>
      </c>
      <c r="K2303" s="6" t="s">
        <v>8922</v>
      </c>
      <c r="L2303" s="6" t="s">
        <v>8923</v>
      </c>
      <c r="M2303" s="6">
        <v>78008</v>
      </c>
      <c r="N2303" s="6">
        <v>1554</v>
      </c>
      <c r="O2303" s="6" t="s">
        <v>8924</v>
      </c>
      <c r="P2303" s="6">
        <v>0</v>
      </c>
      <c r="Q2303" s="6" t="s">
        <v>8925</v>
      </c>
      <c r="R2303" s="6" t="s">
        <v>8926</v>
      </c>
      <c r="S2303" s="6">
        <v>160</v>
      </c>
      <c r="T2303" s="6" t="s">
        <v>37</v>
      </c>
      <c r="U2303" s="6" t="s">
        <v>38</v>
      </c>
      <c r="V2303" s="6" t="s">
        <v>39</v>
      </c>
      <c r="W2303" s="7">
        <v>28000000</v>
      </c>
      <c r="X2303" s="6">
        <v>2013</v>
      </c>
      <c r="Y2303" s="6">
        <v>447</v>
      </c>
      <c r="Z2303" s="6">
        <v>6.7</v>
      </c>
      <c r="AA2303" s="6">
        <v>2.35</v>
      </c>
      <c r="AB2303" s="6">
        <v>23000</v>
      </c>
      <c r="AC2303" s="7">
        <f>Table13[[#This Row],[gross]]-Table13[[#This Row],[budget]]</f>
        <v>43346930</v>
      </c>
    </row>
    <row r="2304" spans="1:29" ht="12.75">
      <c r="A2304" s="6" t="s">
        <v>28</v>
      </c>
      <c r="B2304" s="6" t="s">
        <v>2354</v>
      </c>
      <c r="C2304" s="6">
        <v>298</v>
      </c>
      <c r="D2304" s="6">
        <v>115</v>
      </c>
      <c r="E2304" s="6">
        <v>79</v>
      </c>
      <c r="F2304" s="6">
        <v>820</v>
      </c>
      <c r="G2304" s="6" t="s">
        <v>315</v>
      </c>
      <c r="H2304" s="6">
        <v>18000</v>
      </c>
      <c r="I2304" s="7">
        <v>126149655</v>
      </c>
      <c r="J2304" s="6" t="s">
        <v>1199</v>
      </c>
      <c r="K2304" s="6" t="s">
        <v>1727</v>
      </c>
      <c r="L2304" s="6" t="s">
        <v>2355</v>
      </c>
      <c r="M2304" s="6">
        <v>166693</v>
      </c>
      <c r="N2304" s="6">
        <v>36237</v>
      </c>
      <c r="O2304" s="6" t="s">
        <v>1046</v>
      </c>
      <c r="P2304" s="6">
        <v>1</v>
      </c>
      <c r="Q2304" s="6" t="s">
        <v>2356</v>
      </c>
      <c r="R2304" s="6" t="s">
        <v>2357</v>
      </c>
      <c r="S2304" s="6">
        <v>276</v>
      </c>
      <c r="T2304" s="6" t="s">
        <v>37</v>
      </c>
      <c r="U2304" s="6" t="s">
        <v>38</v>
      </c>
      <c r="V2304" s="6" t="s">
        <v>585</v>
      </c>
      <c r="W2304" s="7">
        <v>85000000</v>
      </c>
      <c r="X2304" s="6">
        <v>2012</v>
      </c>
      <c r="Y2304" s="6">
        <v>16000</v>
      </c>
      <c r="Z2304" s="6">
        <v>6.8</v>
      </c>
      <c r="AA2304" s="6">
        <v>2.35</v>
      </c>
      <c r="AB2304" s="6">
        <v>19000</v>
      </c>
      <c r="AC2304" s="7">
        <f>Table13[[#This Row],[gross]]-Table13[[#This Row],[budget]]</f>
        <v>41149655</v>
      </c>
    </row>
    <row r="2305" spans="1:29" ht="12.75">
      <c r="A2305" s="6" t="s">
        <v>28</v>
      </c>
      <c r="B2305" s="6" t="s">
        <v>6097</v>
      </c>
      <c r="C2305" s="6">
        <v>33</v>
      </c>
      <c r="D2305" s="6">
        <v>88</v>
      </c>
      <c r="E2305" s="6">
        <v>29</v>
      </c>
      <c r="F2305" s="6">
        <v>117</v>
      </c>
      <c r="G2305" s="6" t="s">
        <v>4243</v>
      </c>
      <c r="H2305" s="6">
        <v>499</v>
      </c>
      <c r="I2305" s="7">
        <v>21210</v>
      </c>
      <c r="J2305" s="6" t="s">
        <v>1009</v>
      </c>
      <c r="K2305" s="6" t="s">
        <v>2130</v>
      </c>
      <c r="L2305" s="6" t="s">
        <v>21817</v>
      </c>
      <c r="M2305" s="6">
        <v>2735</v>
      </c>
      <c r="N2305" s="6">
        <v>1141</v>
      </c>
      <c r="O2305" s="6" t="s">
        <v>16030</v>
      </c>
      <c r="P2305" s="6">
        <v>0</v>
      </c>
      <c r="Q2305" s="6" t="s">
        <v>21818</v>
      </c>
      <c r="R2305" s="6" t="s">
        <v>21819</v>
      </c>
      <c r="S2305" s="6">
        <v>52</v>
      </c>
      <c r="T2305" s="6" t="s">
        <v>37</v>
      </c>
      <c r="U2305" s="6" t="s">
        <v>38</v>
      </c>
      <c r="V2305" s="6" t="s">
        <v>585</v>
      </c>
      <c r="W2305" s="7">
        <v>1000000</v>
      </c>
      <c r="X2305" s="6">
        <v>1998</v>
      </c>
      <c r="Y2305" s="6">
        <v>230</v>
      </c>
      <c r="Z2305" s="6">
        <v>6.1</v>
      </c>
      <c r="AA2305" s="6">
        <v>1.85</v>
      </c>
      <c r="AB2305" s="6">
        <v>157</v>
      </c>
      <c r="AC2305" s="7">
        <f>Table13[[#This Row],[gross]]-Table13[[#This Row],[budget]]</f>
        <v>-978790</v>
      </c>
    </row>
    <row r="2306" spans="1:29" ht="12.75">
      <c r="A2306" s="6" t="s">
        <v>28</v>
      </c>
      <c r="B2306" s="6" t="s">
        <v>7862</v>
      </c>
      <c r="C2306" s="6">
        <v>258</v>
      </c>
      <c r="D2306" s="6">
        <v>94</v>
      </c>
      <c r="E2306" s="6">
        <v>132</v>
      </c>
      <c r="F2306" s="6">
        <v>317</v>
      </c>
      <c r="G2306" s="6" t="s">
        <v>6118</v>
      </c>
      <c r="H2306" s="6">
        <v>26000</v>
      </c>
      <c r="I2306" s="7">
        <v>17120019</v>
      </c>
      <c r="J2306" s="6" t="s">
        <v>334</v>
      </c>
      <c r="K2306" s="6" t="s">
        <v>335</v>
      </c>
      <c r="L2306" s="6" t="s">
        <v>7863</v>
      </c>
      <c r="M2306" s="6">
        <v>83097</v>
      </c>
      <c r="N2306" s="6">
        <v>27759</v>
      </c>
      <c r="O2306" s="6" t="s">
        <v>7864</v>
      </c>
      <c r="P2306" s="6">
        <v>2</v>
      </c>
      <c r="Q2306" s="6" t="s">
        <v>7865</v>
      </c>
      <c r="R2306" s="6" t="s">
        <v>7866</v>
      </c>
      <c r="S2306" s="6">
        <v>134</v>
      </c>
      <c r="T2306" s="6" t="s">
        <v>37</v>
      </c>
      <c r="U2306" s="6" t="s">
        <v>38</v>
      </c>
      <c r="V2306" s="6" t="s">
        <v>585</v>
      </c>
      <c r="W2306" s="7">
        <v>30000000</v>
      </c>
      <c r="X2306" s="6">
        <v>2012</v>
      </c>
      <c r="Y2306" s="6">
        <v>828</v>
      </c>
      <c r="Z2306" s="6">
        <v>6.5</v>
      </c>
      <c r="AA2306" s="6">
        <v>2.35</v>
      </c>
      <c r="AB2306" s="6">
        <v>12000</v>
      </c>
      <c r="AC2306" s="7">
        <f>Table13[[#This Row],[gross]]-Table13[[#This Row],[budget]]</f>
        <v>-12879981</v>
      </c>
    </row>
    <row r="2307" spans="1:29" ht="12.75">
      <c r="A2307" s="6" t="s">
        <v>28</v>
      </c>
      <c r="B2307" s="6" t="s">
        <v>233</v>
      </c>
      <c r="C2307" s="6">
        <v>271</v>
      </c>
      <c r="D2307" s="6">
        <v>86</v>
      </c>
      <c r="E2307" s="6">
        <v>365</v>
      </c>
      <c r="F2307" s="6">
        <v>522</v>
      </c>
      <c r="G2307" s="6" t="s">
        <v>10691</v>
      </c>
      <c r="H2307" s="6">
        <v>934</v>
      </c>
      <c r="I2307" s="7">
        <v>4007792</v>
      </c>
      <c r="J2307" s="6" t="s">
        <v>1415</v>
      </c>
      <c r="K2307" s="6" t="s">
        <v>5206</v>
      </c>
      <c r="L2307" s="6" t="s">
        <v>22244</v>
      </c>
      <c r="M2307" s="6">
        <v>101287</v>
      </c>
      <c r="N2307" s="6">
        <v>2714</v>
      </c>
      <c r="O2307" s="6" t="s">
        <v>418</v>
      </c>
      <c r="P2307" s="6">
        <v>0</v>
      </c>
      <c r="Q2307" s="6" t="s">
        <v>22245</v>
      </c>
      <c r="R2307" s="6" t="s">
        <v>22246</v>
      </c>
      <c r="S2307" s="6">
        <v>260</v>
      </c>
      <c r="T2307" s="6" t="s">
        <v>37</v>
      </c>
      <c r="U2307" s="6" t="s">
        <v>38</v>
      </c>
      <c r="V2307" s="6" t="s">
        <v>585</v>
      </c>
      <c r="W2307" s="7">
        <v>750000</v>
      </c>
      <c r="X2307" s="6">
        <v>2012</v>
      </c>
      <c r="Y2307" s="6">
        <v>830</v>
      </c>
      <c r="Z2307" s="6">
        <v>7</v>
      </c>
      <c r="AA2307" s="6">
        <v>2.35</v>
      </c>
      <c r="AB2307" s="6">
        <v>31000</v>
      </c>
      <c r="AC2307" s="7">
        <f>Table13[[#This Row],[gross]]-Table13[[#This Row],[budget]]</f>
        <v>3257792</v>
      </c>
    </row>
    <row r="2308" spans="1:29" ht="12.75">
      <c r="A2308" s="6" t="s">
        <v>28</v>
      </c>
      <c r="B2308" s="6" t="s">
        <v>1076</v>
      </c>
      <c r="C2308" s="6">
        <v>163</v>
      </c>
      <c r="D2308" s="6">
        <v>124</v>
      </c>
      <c r="E2308" s="6">
        <v>42</v>
      </c>
      <c r="F2308" s="6">
        <v>848</v>
      </c>
      <c r="G2308" s="6" t="s">
        <v>477</v>
      </c>
      <c r="H2308" s="6">
        <v>11000</v>
      </c>
      <c r="I2308" s="7">
        <v>68642452</v>
      </c>
      <c r="J2308" s="6" t="s">
        <v>1077</v>
      </c>
      <c r="K2308" s="6" t="s">
        <v>660</v>
      </c>
      <c r="L2308" s="6" t="s">
        <v>1078</v>
      </c>
      <c r="M2308" s="6">
        <v>77673</v>
      </c>
      <c r="N2308" s="6">
        <v>13073</v>
      </c>
      <c r="O2308" s="6" t="s">
        <v>470</v>
      </c>
      <c r="P2308" s="6">
        <v>3</v>
      </c>
      <c r="Q2308" s="6" t="s">
        <v>1079</v>
      </c>
      <c r="R2308" s="6" t="s">
        <v>1080</v>
      </c>
      <c r="S2308" s="6">
        <v>463</v>
      </c>
      <c r="T2308" s="6" t="s">
        <v>37</v>
      </c>
      <c r="U2308" s="6" t="s">
        <v>56</v>
      </c>
      <c r="V2308" s="6" t="s">
        <v>39</v>
      </c>
      <c r="W2308" s="7">
        <v>130000000</v>
      </c>
      <c r="X2308" s="6">
        <v>2005</v>
      </c>
      <c r="Y2308" s="6">
        <v>973</v>
      </c>
      <c r="Z2308" s="6">
        <v>6</v>
      </c>
      <c r="AA2308" s="6">
        <v>2.35</v>
      </c>
      <c r="AB2308" s="6">
        <v>0</v>
      </c>
      <c r="AC2308" s="7">
        <f>Table13[[#This Row],[gross]]-Table13[[#This Row],[budget]]</f>
        <v>-61357548</v>
      </c>
    </row>
    <row r="2309" spans="1:29" ht="12.75">
      <c r="A2309" s="6" t="s">
        <v>28</v>
      </c>
      <c r="B2309" s="6" t="s">
        <v>20393</v>
      </c>
      <c r="C2309" s="6">
        <v>45</v>
      </c>
      <c r="D2309" s="6">
        <v>85</v>
      </c>
      <c r="E2309" s="6">
        <v>0</v>
      </c>
      <c r="F2309" s="6">
        <v>966</v>
      </c>
      <c r="G2309" s="6" t="s">
        <v>272</v>
      </c>
      <c r="H2309" s="6">
        <v>22000</v>
      </c>
      <c r="I2309" s="7">
        <v>100669</v>
      </c>
      <c r="J2309" s="6" t="s">
        <v>2527</v>
      </c>
      <c r="K2309" s="6" t="s">
        <v>149</v>
      </c>
      <c r="L2309" s="6" t="s">
        <v>20394</v>
      </c>
      <c r="M2309" s="6">
        <v>2522</v>
      </c>
      <c r="N2309" s="6">
        <v>36885</v>
      </c>
      <c r="O2309" s="6" t="s">
        <v>3897</v>
      </c>
      <c r="P2309" s="6">
        <v>1</v>
      </c>
      <c r="Q2309" s="6" t="s">
        <v>20395</v>
      </c>
      <c r="R2309" s="6" t="s">
        <v>20396</v>
      </c>
      <c r="S2309" s="6">
        <v>11</v>
      </c>
      <c r="T2309" s="6" t="s">
        <v>37</v>
      </c>
      <c r="U2309" s="6" t="s">
        <v>38</v>
      </c>
      <c r="V2309" s="6" t="s">
        <v>585</v>
      </c>
      <c r="W2309" s="7">
        <v>3800000</v>
      </c>
      <c r="X2309" s="6">
        <v>2009</v>
      </c>
      <c r="Y2309" s="6">
        <v>12000</v>
      </c>
      <c r="Z2309" s="6">
        <v>5.8</v>
      </c>
      <c r="AA2309" s="6">
        <v>2.35</v>
      </c>
      <c r="AB2309" s="6">
        <v>407</v>
      </c>
      <c r="AC2309" s="7">
        <f>Table13[[#This Row],[gross]]-Table13[[#This Row],[budget]]</f>
        <v>-3699331</v>
      </c>
    </row>
    <row r="2310" spans="1:29" ht="12.75">
      <c r="A2310" s="6" t="s">
        <v>28</v>
      </c>
      <c r="B2310" s="6" t="s">
        <v>17500</v>
      </c>
      <c r="C2310" s="6">
        <v>47</v>
      </c>
      <c r="D2310" s="6">
        <v>98</v>
      </c>
      <c r="E2310" s="6">
        <v>12</v>
      </c>
      <c r="F2310" s="6">
        <v>149</v>
      </c>
      <c r="G2310" s="6" t="s">
        <v>17501</v>
      </c>
      <c r="H2310" s="6">
        <v>393</v>
      </c>
      <c r="I2310" s="7">
        <v>795126</v>
      </c>
      <c r="J2310" s="6" t="s">
        <v>6283</v>
      </c>
      <c r="K2310" s="6" t="s">
        <v>1927</v>
      </c>
      <c r="L2310" s="6" t="s">
        <v>17502</v>
      </c>
      <c r="M2310" s="6">
        <v>4976</v>
      </c>
      <c r="N2310" s="6">
        <v>955</v>
      </c>
      <c r="O2310" s="6" t="s">
        <v>16787</v>
      </c>
      <c r="P2310" s="6">
        <v>1</v>
      </c>
      <c r="Q2310" s="6" t="s">
        <v>17503</v>
      </c>
      <c r="R2310" s="6" t="s">
        <v>17504</v>
      </c>
      <c r="S2310" s="6">
        <v>52</v>
      </c>
      <c r="T2310" s="6" t="s">
        <v>37</v>
      </c>
      <c r="U2310" s="6" t="s">
        <v>268</v>
      </c>
      <c r="V2310" s="6" t="s">
        <v>39</v>
      </c>
      <c r="W2310" s="7">
        <v>6000000</v>
      </c>
      <c r="X2310" s="6">
        <v>2004</v>
      </c>
      <c r="Y2310" s="6">
        <v>259</v>
      </c>
      <c r="Z2310" s="6">
        <v>7.6</v>
      </c>
      <c r="AA2310" s="6">
        <v>1.85</v>
      </c>
      <c r="AB2310" s="6">
        <v>989</v>
      </c>
      <c r="AC2310" s="7">
        <f>Table13[[#This Row],[gross]]-Table13[[#This Row],[budget]]</f>
        <v>-5204874</v>
      </c>
    </row>
    <row r="2311" spans="1:29" ht="12.75">
      <c r="A2311" s="6" t="s">
        <v>28</v>
      </c>
      <c r="B2311" s="6" t="s">
        <v>22215</v>
      </c>
      <c r="C2311" s="6">
        <v>33</v>
      </c>
      <c r="D2311" s="6">
        <v>90</v>
      </c>
      <c r="E2311" s="6">
        <v>38</v>
      </c>
      <c r="F2311" s="6">
        <v>69</v>
      </c>
      <c r="G2311" s="6" t="s">
        <v>8929</v>
      </c>
      <c r="H2311" s="6">
        <v>214</v>
      </c>
      <c r="I2311" s="7">
        <v>1310270</v>
      </c>
      <c r="J2311" s="6" t="s">
        <v>22216</v>
      </c>
      <c r="K2311" s="6" t="s">
        <v>22217</v>
      </c>
      <c r="L2311" s="6" t="s">
        <v>22218</v>
      </c>
      <c r="M2311" s="6">
        <v>17725</v>
      </c>
      <c r="N2311" s="6">
        <v>587</v>
      </c>
      <c r="O2311" s="6" t="s">
        <v>20304</v>
      </c>
      <c r="P2311" s="6">
        <v>0</v>
      </c>
      <c r="Q2311" s="6" t="s">
        <v>22219</v>
      </c>
      <c r="R2311" s="6" t="s">
        <v>22220</v>
      </c>
      <c r="S2311" s="6">
        <v>157</v>
      </c>
      <c r="T2311" s="6" t="s">
        <v>37</v>
      </c>
      <c r="U2311" s="6" t="s">
        <v>38</v>
      </c>
      <c r="V2311" s="6" t="s">
        <v>39</v>
      </c>
      <c r="W2311" s="7">
        <v>780000</v>
      </c>
      <c r="X2311" s="6">
        <v>2003</v>
      </c>
      <c r="Y2311" s="6">
        <v>115</v>
      </c>
      <c r="Z2311" s="6">
        <v>6.8</v>
      </c>
      <c r="AB2311" s="6">
        <v>1000</v>
      </c>
      <c r="AC2311" s="7">
        <f>Table13[[#This Row],[gross]]-Table13[[#This Row],[budget]]</f>
        <v>530270</v>
      </c>
    </row>
    <row r="2312" spans="1:29" ht="12.75">
      <c r="A2312" s="6" t="s">
        <v>28</v>
      </c>
      <c r="B2312" s="6" t="s">
        <v>1198</v>
      </c>
      <c r="C2312" s="6">
        <v>330</v>
      </c>
      <c r="D2312" s="6">
        <v>101</v>
      </c>
      <c r="E2312" s="6">
        <v>176</v>
      </c>
      <c r="F2312" s="6">
        <v>282</v>
      </c>
      <c r="G2312" s="6" t="s">
        <v>714</v>
      </c>
      <c r="H2312" s="6">
        <v>11000</v>
      </c>
      <c r="I2312" s="7">
        <v>118311368</v>
      </c>
      <c r="J2312" s="6" t="s">
        <v>1199</v>
      </c>
      <c r="K2312" s="6" t="s">
        <v>565</v>
      </c>
      <c r="L2312" s="6" t="s">
        <v>1200</v>
      </c>
      <c r="M2312" s="6">
        <v>245621</v>
      </c>
      <c r="N2312" s="6">
        <v>12406</v>
      </c>
      <c r="O2312" s="6" t="s">
        <v>1201</v>
      </c>
      <c r="P2312" s="6">
        <v>1</v>
      </c>
      <c r="Q2312" s="6" t="s">
        <v>1202</v>
      </c>
      <c r="R2312" s="6" t="s">
        <v>1203</v>
      </c>
      <c r="S2312" s="6">
        <v>514</v>
      </c>
      <c r="T2312" s="6" t="s">
        <v>37</v>
      </c>
      <c r="U2312" s="6" t="s">
        <v>38</v>
      </c>
      <c r="V2312" s="6" t="s">
        <v>39</v>
      </c>
      <c r="W2312" s="7">
        <v>110000000</v>
      </c>
      <c r="X2312" s="6">
        <v>2010</v>
      </c>
      <c r="Y2312" s="6">
        <v>702</v>
      </c>
      <c r="Z2312" s="6">
        <v>6.4</v>
      </c>
      <c r="AA2312" s="6">
        <v>2.35</v>
      </c>
      <c r="AB2312" s="6">
        <v>23000</v>
      </c>
      <c r="AC2312" s="7">
        <f>Table13[[#This Row],[gross]]-Table13[[#This Row],[budget]]</f>
        <v>8311368</v>
      </c>
    </row>
    <row r="2313" spans="1:29" ht="12.75">
      <c r="A2313" s="6" t="s">
        <v>28</v>
      </c>
      <c r="B2313" s="6" t="s">
        <v>17474</v>
      </c>
      <c r="C2313" s="6">
        <v>48</v>
      </c>
      <c r="D2313" s="6">
        <v>96</v>
      </c>
      <c r="E2313" s="6">
        <v>3</v>
      </c>
      <c r="F2313" s="6">
        <v>38</v>
      </c>
      <c r="G2313" s="6" t="s">
        <v>17475</v>
      </c>
      <c r="H2313" s="6">
        <v>472</v>
      </c>
      <c r="I2313" s="7">
        <v>27445</v>
      </c>
      <c r="J2313" s="6" t="s">
        <v>12694</v>
      </c>
      <c r="K2313" s="6" t="s">
        <v>7588</v>
      </c>
      <c r="L2313" s="6" t="s">
        <v>17476</v>
      </c>
      <c r="M2313" s="6">
        <v>3788</v>
      </c>
      <c r="N2313" s="6">
        <v>561</v>
      </c>
      <c r="O2313" s="6" t="s">
        <v>17477</v>
      </c>
      <c r="P2313" s="6">
        <v>5</v>
      </c>
      <c r="Q2313" s="6" t="s">
        <v>17478</v>
      </c>
      <c r="R2313" s="6" t="s">
        <v>17479</v>
      </c>
      <c r="S2313" s="6">
        <v>31</v>
      </c>
      <c r="T2313" s="6" t="s">
        <v>37</v>
      </c>
      <c r="U2313" s="6" t="s">
        <v>38</v>
      </c>
      <c r="V2313" s="6" t="s">
        <v>585</v>
      </c>
      <c r="W2313" s="7">
        <v>9000000</v>
      </c>
      <c r="X2313" s="6">
        <v>2011</v>
      </c>
      <c r="Y2313" s="6">
        <v>39</v>
      </c>
      <c r="Z2313" s="6">
        <v>5.3</v>
      </c>
      <c r="AA2313" s="6">
        <v>1.85</v>
      </c>
      <c r="AB2313" s="6">
        <v>1000</v>
      </c>
      <c r="AC2313" s="7">
        <f>Table13[[#This Row],[gross]]-Table13[[#This Row],[budget]]</f>
        <v>-8972555</v>
      </c>
    </row>
    <row r="2314" spans="1:29" ht="12.75">
      <c r="A2314" s="6" t="s">
        <v>28</v>
      </c>
      <c r="B2314" s="6" t="s">
        <v>18606</v>
      </c>
      <c r="C2314" s="6">
        <v>115</v>
      </c>
      <c r="D2314" s="6">
        <v>102</v>
      </c>
      <c r="E2314" s="6">
        <v>330</v>
      </c>
      <c r="F2314" s="6">
        <v>0</v>
      </c>
      <c r="G2314" s="6" t="s">
        <v>18607</v>
      </c>
      <c r="H2314" s="6">
        <v>48</v>
      </c>
      <c r="I2314" s="7">
        <v>2601847</v>
      </c>
      <c r="J2314" s="6" t="s">
        <v>4068</v>
      </c>
      <c r="K2314" s="6" t="s">
        <v>18608</v>
      </c>
      <c r="L2314" s="6" t="s">
        <v>18609</v>
      </c>
      <c r="M2314" s="6">
        <v>22457</v>
      </c>
      <c r="N2314" s="6">
        <v>48</v>
      </c>
      <c r="O2314" s="6" t="s">
        <v>18610</v>
      </c>
      <c r="P2314" s="6">
        <v>0</v>
      </c>
      <c r="Q2314" s="6" t="s">
        <v>18611</v>
      </c>
      <c r="R2314" s="6" t="s">
        <v>18612</v>
      </c>
      <c r="S2314" s="6">
        <v>69</v>
      </c>
      <c r="T2314" s="6" t="s">
        <v>13916</v>
      </c>
      <c r="U2314" s="6" t="s">
        <v>38</v>
      </c>
      <c r="V2314" s="6" t="s">
        <v>39</v>
      </c>
      <c r="W2314" s="7">
        <v>4000000</v>
      </c>
      <c r="X2314" s="6">
        <v>2011</v>
      </c>
      <c r="Y2314" s="6">
        <v>0</v>
      </c>
      <c r="Z2314" s="6">
        <v>8.5</v>
      </c>
      <c r="AA2314" s="6">
        <v>2.35</v>
      </c>
      <c r="AB2314" s="6">
        <v>26000</v>
      </c>
      <c r="AC2314" s="7">
        <f>Table13[[#This Row],[gross]]-Table13[[#This Row],[budget]]</f>
        <v>-1398153</v>
      </c>
    </row>
    <row r="2315" spans="1:29" ht="12.75">
      <c r="A2315" s="6" t="s">
        <v>28</v>
      </c>
      <c r="B2315" s="6" t="s">
        <v>1511</v>
      </c>
      <c r="C2315" s="6">
        <v>358</v>
      </c>
      <c r="D2315" s="6">
        <v>114</v>
      </c>
      <c r="E2315" s="6">
        <v>62</v>
      </c>
      <c r="F2315" s="6">
        <v>884</v>
      </c>
      <c r="G2315" s="6" t="s">
        <v>1352</v>
      </c>
      <c r="H2315" s="6">
        <v>12000</v>
      </c>
      <c r="I2315" s="7">
        <v>155181732</v>
      </c>
      <c r="J2315" s="6" t="s">
        <v>712</v>
      </c>
      <c r="K2315" s="6" t="s">
        <v>1072</v>
      </c>
      <c r="L2315" s="6" t="s">
        <v>1512</v>
      </c>
      <c r="M2315" s="6">
        <v>147497</v>
      </c>
      <c r="N2315" s="6">
        <v>16718</v>
      </c>
      <c r="O2315" s="6" t="s">
        <v>1513</v>
      </c>
      <c r="P2315" s="6">
        <v>0</v>
      </c>
      <c r="Q2315" s="6" t="s">
        <v>1514</v>
      </c>
      <c r="R2315" s="6" t="s">
        <v>1515</v>
      </c>
      <c r="S2315" s="6">
        <v>499</v>
      </c>
      <c r="T2315" s="6" t="s">
        <v>37</v>
      </c>
      <c r="U2315" s="6" t="s">
        <v>38</v>
      </c>
      <c r="V2315" s="6" t="s">
        <v>39</v>
      </c>
      <c r="W2315" s="7">
        <v>110000000</v>
      </c>
      <c r="X2315" s="6">
        <v>2015</v>
      </c>
      <c r="Y2315" s="6">
        <v>2000</v>
      </c>
      <c r="Z2315" s="6">
        <v>6.1</v>
      </c>
      <c r="AA2315" s="6">
        <v>2.35</v>
      </c>
      <c r="AB2315" s="6">
        <v>52000</v>
      </c>
      <c r="AC2315" s="7">
        <f>Table13[[#This Row],[gross]]-Table13[[#This Row],[budget]]</f>
        <v>45181732</v>
      </c>
    </row>
    <row r="2316" spans="1:29" ht="12.75">
      <c r="A2316" s="6" t="s">
        <v>28</v>
      </c>
      <c r="B2316" s="6" t="s">
        <v>8490</v>
      </c>
      <c r="C2316" s="6">
        <v>244</v>
      </c>
      <c r="D2316" s="6">
        <v>108</v>
      </c>
      <c r="E2316" s="6">
        <v>24</v>
      </c>
      <c r="F2316" s="6">
        <v>653</v>
      </c>
      <c r="G2316" s="6" t="s">
        <v>8491</v>
      </c>
      <c r="H2316" s="6">
        <v>2000</v>
      </c>
      <c r="I2316" s="7">
        <v>23070045</v>
      </c>
      <c r="J2316" s="6" t="s">
        <v>1826</v>
      </c>
      <c r="K2316" s="6" t="s">
        <v>1352</v>
      </c>
      <c r="L2316" s="6" t="s">
        <v>8492</v>
      </c>
      <c r="M2316" s="6">
        <v>47003</v>
      </c>
      <c r="N2316" s="6">
        <v>3892</v>
      </c>
      <c r="O2316" s="6" t="s">
        <v>1048</v>
      </c>
      <c r="P2316" s="6">
        <v>0</v>
      </c>
      <c r="Q2316" s="6" t="s">
        <v>8493</v>
      </c>
      <c r="R2316" s="6" t="s">
        <v>8494</v>
      </c>
      <c r="S2316" s="6">
        <v>215</v>
      </c>
      <c r="T2316" s="6" t="s">
        <v>37</v>
      </c>
      <c r="U2316" s="6" t="s">
        <v>38</v>
      </c>
      <c r="V2316" s="6" t="s">
        <v>585</v>
      </c>
      <c r="W2316" s="7">
        <v>30000000</v>
      </c>
      <c r="X2316" s="6">
        <v>2011</v>
      </c>
      <c r="Y2316" s="6">
        <v>942</v>
      </c>
      <c r="Z2316" s="6">
        <v>5.9</v>
      </c>
      <c r="AA2316" s="6">
        <v>1.85</v>
      </c>
      <c r="AB2316" s="6">
        <v>11000</v>
      </c>
      <c r="AC2316" s="7">
        <f>Table13[[#This Row],[gross]]-Table13[[#This Row],[budget]]</f>
        <v>-6929955</v>
      </c>
    </row>
    <row r="2317" spans="1:29" ht="12.75">
      <c r="A2317" s="6" t="s">
        <v>28</v>
      </c>
      <c r="B2317" s="6" t="s">
        <v>13332</v>
      </c>
      <c r="C2317" s="6">
        <v>136</v>
      </c>
      <c r="D2317" s="6">
        <v>111</v>
      </c>
      <c r="E2317" s="6">
        <v>15</v>
      </c>
      <c r="F2317" s="6">
        <v>121</v>
      </c>
      <c r="G2317" s="6" t="s">
        <v>6446</v>
      </c>
      <c r="H2317" s="6">
        <v>1000</v>
      </c>
      <c r="I2317" s="7">
        <v>7691700</v>
      </c>
      <c r="J2317" s="6" t="s">
        <v>3396</v>
      </c>
      <c r="K2317" s="6" t="s">
        <v>203</v>
      </c>
      <c r="L2317" s="6" t="s">
        <v>13333</v>
      </c>
      <c r="M2317" s="6">
        <v>12937</v>
      </c>
      <c r="N2317" s="6">
        <v>2140</v>
      </c>
      <c r="O2317" s="6" t="s">
        <v>13334</v>
      </c>
      <c r="P2317" s="6">
        <v>2</v>
      </c>
      <c r="Q2317" s="6" t="s">
        <v>13335</v>
      </c>
      <c r="R2317" s="6" t="s">
        <v>13336</v>
      </c>
      <c r="S2317" s="6">
        <v>73</v>
      </c>
      <c r="T2317" s="6" t="s">
        <v>1464</v>
      </c>
      <c r="U2317" s="6" t="s">
        <v>1465</v>
      </c>
      <c r="V2317" s="6" t="s">
        <v>39</v>
      </c>
      <c r="W2317" s="7">
        <v>10000000</v>
      </c>
      <c r="X2317" s="6">
        <v>2010</v>
      </c>
      <c r="Y2317" s="6">
        <v>767</v>
      </c>
      <c r="Z2317" s="6">
        <v>7.5</v>
      </c>
      <c r="AA2317" s="6">
        <v>2.35</v>
      </c>
      <c r="AB2317" s="6">
        <v>0</v>
      </c>
      <c r="AC2317" s="7">
        <f>Table13[[#This Row],[gross]]-Table13[[#This Row],[budget]]</f>
        <v>-2308300</v>
      </c>
    </row>
    <row r="2318" spans="1:29" ht="12.75">
      <c r="A2318" s="6" t="s">
        <v>28</v>
      </c>
      <c r="B2318" s="6" t="s">
        <v>18201</v>
      </c>
      <c r="C2318" s="6">
        <v>121</v>
      </c>
      <c r="D2318" s="6">
        <v>97</v>
      </c>
      <c r="E2318" s="6">
        <v>4</v>
      </c>
      <c r="F2318" s="6">
        <v>577</v>
      </c>
      <c r="G2318" s="6" t="s">
        <v>9037</v>
      </c>
      <c r="H2318" s="6">
        <v>13000</v>
      </c>
      <c r="I2318" s="7">
        <v>434417</v>
      </c>
      <c r="J2318" s="6" t="s">
        <v>3409</v>
      </c>
      <c r="K2318" s="6" t="s">
        <v>446</v>
      </c>
      <c r="L2318" s="6" t="s">
        <v>18202</v>
      </c>
      <c r="M2318" s="6">
        <v>8867</v>
      </c>
      <c r="N2318" s="6">
        <v>15093</v>
      </c>
      <c r="O2318" s="6" t="s">
        <v>2241</v>
      </c>
      <c r="P2318" s="6">
        <v>1</v>
      </c>
      <c r="Q2318" s="6" t="s">
        <v>18203</v>
      </c>
      <c r="R2318" s="6" t="s">
        <v>18204</v>
      </c>
      <c r="S2318" s="6">
        <v>65</v>
      </c>
      <c r="T2318" s="6" t="s">
        <v>37</v>
      </c>
      <c r="U2318" s="6" t="s">
        <v>3571</v>
      </c>
      <c r="V2318" s="6" t="s">
        <v>4830</v>
      </c>
      <c r="W2318" s="7">
        <v>4600000</v>
      </c>
      <c r="X2318" s="6">
        <v>2007</v>
      </c>
      <c r="Y2318" s="6">
        <v>1000</v>
      </c>
      <c r="Z2318" s="6">
        <v>5.9</v>
      </c>
      <c r="AA2318" s="6">
        <v>1.85</v>
      </c>
      <c r="AB2318" s="6">
        <v>0</v>
      </c>
      <c r="AC2318" s="7">
        <f>Table13[[#This Row],[gross]]-Table13[[#This Row],[budget]]</f>
        <v>-4165583</v>
      </c>
    </row>
    <row r="2319" spans="1:29" ht="12.75">
      <c r="A2319" s="6" t="s">
        <v>747</v>
      </c>
      <c r="B2319" s="6" t="s">
        <v>760</v>
      </c>
      <c r="C2319" s="6">
        <v>339</v>
      </c>
      <c r="D2319" s="6">
        <v>141</v>
      </c>
      <c r="E2319" s="6">
        <v>0</v>
      </c>
      <c r="F2319" s="6">
        <v>404</v>
      </c>
      <c r="G2319" s="6" t="s">
        <v>5855</v>
      </c>
      <c r="H2319" s="6">
        <v>749</v>
      </c>
      <c r="I2319" s="7">
        <v>47307550</v>
      </c>
      <c r="J2319" s="6" t="s">
        <v>2125</v>
      </c>
      <c r="K2319" s="6" t="s">
        <v>5856</v>
      </c>
      <c r="L2319" s="6" t="s">
        <v>5857</v>
      </c>
      <c r="M2319" s="6">
        <v>104301</v>
      </c>
      <c r="N2319" s="6">
        <v>1948</v>
      </c>
      <c r="O2319" s="6" t="s">
        <v>5858</v>
      </c>
      <c r="P2319" s="6">
        <v>4</v>
      </c>
      <c r="Q2319" s="6" t="s">
        <v>5859</v>
      </c>
      <c r="R2319" s="6" t="s">
        <v>5860</v>
      </c>
      <c r="S2319" s="6">
        <v>269</v>
      </c>
      <c r="T2319" s="6" t="s">
        <v>37</v>
      </c>
      <c r="U2319" s="6" t="s">
        <v>38</v>
      </c>
      <c r="V2319" s="6" t="s">
        <v>585</v>
      </c>
      <c r="W2319" s="7">
        <v>45000000</v>
      </c>
      <c r="X2319" s="6">
        <v>2012</v>
      </c>
      <c r="Y2319" s="6">
        <v>463</v>
      </c>
      <c r="Z2319" s="6">
        <v>6.5</v>
      </c>
      <c r="AA2319" s="6">
        <v>2.35</v>
      </c>
      <c r="AB2319" s="6">
        <v>28000</v>
      </c>
      <c r="AC2319" s="7">
        <f>Table13[[#This Row],[gross]]-Table13[[#This Row],[budget]]</f>
        <v>2307550</v>
      </c>
    </row>
    <row r="2320" spans="1:29" ht="12.75">
      <c r="A2320" s="6" t="s">
        <v>28</v>
      </c>
      <c r="B2320" s="6" t="s">
        <v>5769</v>
      </c>
      <c r="C2320" s="6">
        <v>101</v>
      </c>
      <c r="D2320" s="6">
        <v>112</v>
      </c>
      <c r="E2320" s="6">
        <v>49</v>
      </c>
      <c r="F2320" s="6">
        <v>237</v>
      </c>
      <c r="G2320" s="6" t="s">
        <v>6350</v>
      </c>
      <c r="H2320" s="6">
        <v>656</v>
      </c>
      <c r="I2320" s="7">
        <v>91038276</v>
      </c>
      <c r="J2320" s="6" t="s">
        <v>7837</v>
      </c>
      <c r="K2320" s="6" t="s">
        <v>11757</v>
      </c>
      <c r="L2320" s="6" t="s">
        <v>13658</v>
      </c>
      <c r="M2320" s="6">
        <v>47876</v>
      </c>
      <c r="N2320" s="6">
        <v>1307</v>
      </c>
      <c r="O2320" s="6" t="s">
        <v>13659</v>
      </c>
      <c r="P2320" s="6">
        <v>0</v>
      </c>
      <c r="Q2320" s="6" t="s">
        <v>13660</v>
      </c>
      <c r="R2320" s="6" t="s">
        <v>13661</v>
      </c>
      <c r="S2320" s="6">
        <v>320</v>
      </c>
      <c r="T2320" s="6" t="s">
        <v>37</v>
      </c>
      <c r="U2320" s="6" t="s">
        <v>38</v>
      </c>
      <c r="V2320" s="6" t="s">
        <v>39</v>
      </c>
      <c r="W2320" s="7">
        <v>13000000</v>
      </c>
      <c r="X2320" s="6">
        <v>2001</v>
      </c>
      <c r="Y2320" s="6">
        <v>363</v>
      </c>
      <c r="Z2320" s="6">
        <v>6.1</v>
      </c>
      <c r="AA2320" s="6">
        <v>1.85</v>
      </c>
      <c r="AB2320" s="6">
        <v>0</v>
      </c>
      <c r="AC2320" s="7">
        <f>Table13[[#This Row],[gross]]-Table13[[#This Row],[budget]]</f>
        <v>78038276</v>
      </c>
    </row>
    <row r="2321" spans="1:29" ht="12.75">
      <c r="A2321" s="6" t="s">
        <v>28</v>
      </c>
      <c r="B2321" s="6" t="s">
        <v>17806</v>
      </c>
      <c r="C2321" s="6">
        <v>121</v>
      </c>
      <c r="D2321" s="6">
        <v>92</v>
      </c>
      <c r="E2321" s="6">
        <v>12</v>
      </c>
      <c r="F2321" s="6">
        <v>797</v>
      </c>
      <c r="G2321" s="6" t="s">
        <v>3951</v>
      </c>
      <c r="H2321" s="6">
        <v>3000</v>
      </c>
      <c r="I2321" s="7">
        <v>8786715</v>
      </c>
      <c r="J2321" s="6" t="s">
        <v>2527</v>
      </c>
      <c r="K2321" s="6" t="s">
        <v>6537</v>
      </c>
      <c r="L2321" s="6" t="s">
        <v>17807</v>
      </c>
      <c r="M2321" s="6">
        <v>40274</v>
      </c>
      <c r="N2321" s="6">
        <v>5668</v>
      </c>
      <c r="O2321" s="6" t="s">
        <v>10246</v>
      </c>
      <c r="P2321" s="6">
        <v>5</v>
      </c>
      <c r="Q2321" s="6" t="s">
        <v>17808</v>
      </c>
      <c r="R2321" s="6" t="s">
        <v>17809</v>
      </c>
      <c r="S2321" s="6">
        <v>324</v>
      </c>
      <c r="T2321" s="6" t="s">
        <v>37</v>
      </c>
      <c r="U2321" s="6" t="s">
        <v>38</v>
      </c>
      <c r="V2321" s="6" t="s">
        <v>39</v>
      </c>
      <c r="W2321" s="7">
        <v>5000000</v>
      </c>
      <c r="X2321" s="6">
        <v>2004</v>
      </c>
      <c r="Y2321" s="6">
        <v>835</v>
      </c>
      <c r="Z2321" s="6">
        <v>6.9</v>
      </c>
      <c r="AA2321" s="6">
        <v>1.85</v>
      </c>
      <c r="AB2321" s="6">
        <v>0</v>
      </c>
      <c r="AC2321" s="7">
        <f>Table13[[#This Row],[gross]]-Table13[[#This Row],[budget]]</f>
        <v>3786715</v>
      </c>
    </row>
    <row r="2322" spans="1:29" ht="12.75">
      <c r="A2322" s="6" t="s">
        <v>28</v>
      </c>
      <c r="B2322" s="6" t="s">
        <v>2054</v>
      </c>
      <c r="C2322" s="6">
        <v>405</v>
      </c>
      <c r="D2322" s="6">
        <v>125</v>
      </c>
      <c r="E2322" s="6">
        <v>102</v>
      </c>
      <c r="F2322" s="6">
        <v>825</v>
      </c>
      <c r="G2322" s="6" t="s">
        <v>135</v>
      </c>
      <c r="H2322" s="6">
        <v>15000</v>
      </c>
      <c r="I2322" s="7">
        <v>83299761</v>
      </c>
      <c r="J2322" s="6" t="s">
        <v>7363</v>
      </c>
      <c r="K2322" s="6" t="s">
        <v>322</v>
      </c>
      <c r="L2322" s="6" t="s">
        <v>7364</v>
      </c>
      <c r="M2322" s="6">
        <v>117719</v>
      </c>
      <c r="N2322" s="6">
        <v>19809</v>
      </c>
      <c r="O2322" s="6" t="s">
        <v>296</v>
      </c>
      <c r="P2322" s="6">
        <v>2</v>
      </c>
      <c r="Q2322" s="6" t="s">
        <v>7365</v>
      </c>
      <c r="R2322" s="6" t="s">
        <v>7366</v>
      </c>
      <c r="S2322" s="6">
        <v>306</v>
      </c>
      <c r="T2322" s="6" t="s">
        <v>37</v>
      </c>
      <c r="U2322" s="6" t="s">
        <v>38</v>
      </c>
      <c r="V2322" s="6" t="s">
        <v>39</v>
      </c>
      <c r="W2322" s="7">
        <v>35000000</v>
      </c>
      <c r="X2322" s="6">
        <v>2013</v>
      </c>
      <c r="Y2322" s="6">
        <v>2000</v>
      </c>
      <c r="Z2322" s="6">
        <v>7.5</v>
      </c>
      <c r="AA2322" s="6">
        <v>2.35</v>
      </c>
      <c r="AB2322" s="6">
        <v>39000</v>
      </c>
      <c r="AC2322" s="7">
        <f>Table13[[#This Row],[gross]]-Table13[[#This Row],[budget]]</f>
        <v>48299761</v>
      </c>
    </row>
    <row r="2323" spans="1:29" ht="12.75">
      <c r="A2323" s="6" t="s">
        <v>28</v>
      </c>
      <c r="B2323" s="6" t="s">
        <v>389</v>
      </c>
      <c r="C2323" s="6">
        <v>219</v>
      </c>
      <c r="D2323" s="6">
        <v>169</v>
      </c>
      <c r="E2323" s="6">
        <v>14000</v>
      </c>
      <c r="F2323" s="6">
        <v>13000</v>
      </c>
      <c r="G2323" s="6" t="s">
        <v>337</v>
      </c>
      <c r="H2323" s="6">
        <v>15000</v>
      </c>
      <c r="I2323" s="7">
        <v>216119491</v>
      </c>
      <c r="J2323" s="6" t="s">
        <v>1467</v>
      </c>
      <c r="K2323" s="6" t="s">
        <v>322</v>
      </c>
      <c r="L2323" s="6" t="s">
        <v>3624</v>
      </c>
      <c r="M2323" s="6">
        <v>881236</v>
      </c>
      <c r="N2323" s="6">
        <v>44998</v>
      </c>
      <c r="O2323" s="6" t="s">
        <v>1157</v>
      </c>
      <c r="P2323" s="6">
        <v>2</v>
      </c>
      <c r="Q2323" s="6" t="s">
        <v>3625</v>
      </c>
      <c r="R2323" s="6" t="s">
        <v>3626</v>
      </c>
      <c r="S2323" s="6">
        <v>2277</v>
      </c>
      <c r="T2323" s="6" t="s">
        <v>37</v>
      </c>
      <c r="U2323" s="6" t="s">
        <v>38</v>
      </c>
      <c r="V2323" s="6" t="s">
        <v>585</v>
      </c>
      <c r="W2323" s="7">
        <v>70000000</v>
      </c>
      <c r="X2323" s="6">
        <v>1998</v>
      </c>
      <c r="Y2323" s="6">
        <v>14000</v>
      </c>
      <c r="Z2323" s="6">
        <v>8.6</v>
      </c>
      <c r="AA2323" s="6">
        <v>1.85</v>
      </c>
      <c r="AB2323" s="6">
        <v>22000</v>
      </c>
      <c r="AC2323" s="7">
        <f>Table13[[#This Row],[gross]]-Table13[[#This Row],[budget]]</f>
        <v>146119491</v>
      </c>
    </row>
    <row r="2324" spans="1:29" ht="12.75">
      <c r="A2324" s="6" t="s">
        <v>28</v>
      </c>
      <c r="B2324" s="6" t="s">
        <v>2178</v>
      </c>
      <c r="C2324" s="6">
        <v>97</v>
      </c>
      <c r="D2324" s="6">
        <v>96</v>
      </c>
      <c r="E2324" s="6">
        <v>221</v>
      </c>
      <c r="F2324" s="6">
        <v>110</v>
      </c>
      <c r="G2324" s="6" t="s">
        <v>10419</v>
      </c>
      <c r="H2324" s="6">
        <v>240</v>
      </c>
      <c r="I2324" s="7">
        <v>19351569</v>
      </c>
      <c r="J2324" s="6" t="s">
        <v>4262</v>
      </c>
      <c r="K2324" s="6" t="s">
        <v>4860</v>
      </c>
      <c r="L2324" s="6" t="s">
        <v>10420</v>
      </c>
      <c r="M2324" s="6">
        <v>33287</v>
      </c>
      <c r="N2324" s="6">
        <v>664</v>
      </c>
      <c r="O2324" s="6" t="s">
        <v>10421</v>
      </c>
      <c r="P2324" s="6">
        <v>1</v>
      </c>
      <c r="Q2324" s="6" t="s">
        <v>10422</v>
      </c>
      <c r="R2324" s="6" t="s">
        <v>10423</v>
      </c>
      <c r="S2324" s="6">
        <v>201</v>
      </c>
      <c r="T2324" s="6" t="s">
        <v>37</v>
      </c>
      <c r="U2324" s="6" t="s">
        <v>38</v>
      </c>
      <c r="V2324" s="6" t="s">
        <v>39</v>
      </c>
      <c r="W2324" s="7">
        <v>22000000</v>
      </c>
      <c r="X2324" s="6">
        <v>2001</v>
      </c>
      <c r="Y2324" s="6">
        <v>226</v>
      </c>
      <c r="Z2324" s="6">
        <v>5.9</v>
      </c>
      <c r="AA2324" s="6">
        <v>1.85</v>
      </c>
      <c r="AB2324" s="6">
        <v>739</v>
      </c>
      <c r="AC2324" s="7">
        <f>Table13[[#This Row],[gross]]-Table13[[#This Row],[budget]]</f>
        <v>-2648431</v>
      </c>
    </row>
    <row r="2325" spans="1:29" ht="12.75">
      <c r="A2325" s="6" t="s">
        <v>28</v>
      </c>
      <c r="B2325" s="6" t="s">
        <v>12184</v>
      </c>
      <c r="C2325" s="6">
        <v>178</v>
      </c>
      <c r="D2325" s="6">
        <v>90</v>
      </c>
      <c r="E2325" s="6">
        <v>52</v>
      </c>
      <c r="F2325" s="6">
        <v>298</v>
      </c>
      <c r="G2325" s="6" t="s">
        <v>9498</v>
      </c>
      <c r="H2325" s="6">
        <v>723</v>
      </c>
      <c r="I2325" s="7">
        <v>45670855</v>
      </c>
      <c r="J2325" s="6" t="s">
        <v>5103</v>
      </c>
      <c r="K2325" s="6" t="s">
        <v>5920</v>
      </c>
      <c r="L2325" s="6" t="s">
        <v>12185</v>
      </c>
      <c r="M2325" s="6">
        <v>67978</v>
      </c>
      <c r="N2325" s="6">
        <v>1978</v>
      </c>
      <c r="O2325" s="6" t="s">
        <v>12186</v>
      </c>
      <c r="P2325" s="6">
        <v>0</v>
      </c>
      <c r="Q2325" s="6" t="s">
        <v>12187</v>
      </c>
      <c r="R2325" s="6" t="s">
        <v>12188</v>
      </c>
      <c r="S2325" s="6">
        <v>279</v>
      </c>
      <c r="T2325" s="6" t="s">
        <v>37</v>
      </c>
      <c r="U2325" s="6" t="s">
        <v>268</v>
      </c>
      <c r="V2325" s="6" t="s">
        <v>585</v>
      </c>
      <c r="W2325" s="7">
        <v>20000000</v>
      </c>
      <c r="X2325" s="6">
        <v>2010</v>
      </c>
      <c r="Y2325" s="6">
        <v>346</v>
      </c>
      <c r="Z2325" s="6">
        <v>5.6</v>
      </c>
      <c r="AA2325" s="6">
        <v>1.85</v>
      </c>
      <c r="AB2325" s="6">
        <v>12000</v>
      </c>
      <c r="AC2325" s="7">
        <f>Table13[[#This Row],[gross]]-Table13[[#This Row],[budget]]</f>
        <v>25670855</v>
      </c>
    </row>
    <row r="2326" spans="1:29" ht="12.75">
      <c r="A2326" s="6" t="s">
        <v>28</v>
      </c>
      <c r="B2326" s="6" t="s">
        <v>14787</v>
      </c>
      <c r="C2326" s="6">
        <v>250</v>
      </c>
      <c r="D2326" s="6">
        <v>95</v>
      </c>
      <c r="E2326" s="6">
        <v>163</v>
      </c>
      <c r="F2326" s="6">
        <v>651</v>
      </c>
      <c r="G2326" s="6" t="s">
        <v>8230</v>
      </c>
      <c r="H2326" s="6">
        <v>1000</v>
      </c>
      <c r="I2326" s="7">
        <v>87025093</v>
      </c>
      <c r="J2326" s="6" t="s">
        <v>5103</v>
      </c>
      <c r="K2326" s="6" t="s">
        <v>8357</v>
      </c>
      <c r="L2326" s="6" t="s">
        <v>17525</v>
      </c>
      <c r="M2326" s="6">
        <v>188679</v>
      </c>
      <c r="N2326" s="6">
        <v>4134</v>
      </c>
      <c r="O2326" s="6" t="s">
        <v>14550</v>
      </c>
      <c r="P2326" s="6">
        <v>0</v>
      </c>
      <c r="Q2326" s="6" t="s">
        <v>17526</v>
      </c>
      <c r="R2326" s="6" t="s">
        <v>17527</v>
      </c>
      <c r="S2326" s="6">
        <v>864</v>
      </c>
      <c r="T2326" s="6" t="s">
        <v>37</v>
      </c>
      <c r="U2326" s="6" t="s">
        <v>38</v>
      </c>
      <c r="V2326" s="6" t="s">
        <v>585</v>
      </c>
      <c r="W2326" s="7">
        <v>4000000</v>
      </c>
      <c r="X2326" s="6">
        <v>2005</v>
      </c>
      <c r="Y2326" s="6">
        <v>654</v>
      </c>
      <c r="Z2326" s="6">
        <v>6.6</v>
      </c>
      <c r="AA2326" s="6">
        <v>1.85</v>
      </c>
      <c r="AB2326" s="6">
        <v>0</v>
      </c>
      <c r="AC2326" s="7">
        <f>Table13[[#This Row],[gross]]-Table13[[#This Row],[budget]]</f>
        <v>83025093</v>
      </c>
    </row>
    <row r="2327" spans="1:29" ht="12.75">
      <c r="A2327" s="6" t="s">
        <v>28</v>
      </c>
      <c r="B2327" s="6" t="s">
        <v>14787</v>
      </c>
      <c r="C2327" s="6">
        <v>210</v>
      </c>
      <c r="D2327" s="6">
        <v>121</v>
      </c>
      <c r="E2327" s="6">
        <v>163</v>
      </c>
      <c r="F2327" s="6">
        <v>482</v>
      </c>
      <c r="G2327" s="6" t="s">
        <v>14550</v>
      </c>
      <c r="H2327" s="6">
        <v>723</v>
      </c>
      <c r="I2327" s="7">
        <v>80150343</v>
      </c>
      <c r="J2327" s="6" t="s">
        <v>5103</v>
      </c>
      <c r="K2327" s="6" t="s">
        <v>5920</v>
      </c>
      <c r="L2327" s="6" t="s">
        <v>14788</v>
      </c>
      <c r="M2327" s="6">
        <v>142115</v>
      </c>
      <c r="N2327" s="6">
        <v>3189</v>
      </c>
      <c r="O2327" s="6" t="s">
        <v>14789</v>
      </c>
      <c r="P2327" s="6">
        <v>0</v>
      </c>
      <c r="Q2327" s="6" t="s">
        <v>14790</v>
      </c>
      <c r="R2327" s="6" t="s">
        <v>14791</v>
      </c>
      <c r="S2327" s="6">
        <v>614</v>
      </c>
      <c r="T2327" s="6" t="s">
        <v>37</v>
      </c>
      <c r="U2327" s="6" t="s">
        <v>38</v>
      </c>
      <c r="V2327" s="6" t="s">
        <v>585</v>
      </c>
      <c r="W2327" s="7">
        <v>10000000</v>
      </c>
      <c r="X2327" s="6">
        <v>2006</v>
      </c>
      <c r="Y2327" s="6">
        <v>651</v>
      </c>
      <c r="Z2327" s="6">
        <v>6.2</v>
      </c>
      <c r="AA2327" s="6">
        <v>1.85</v>
      </c>
      <c r="AB2327" s="6">
        <v>0</v>
      </c>
      <c r="AC2327" s="7">
        <f>Table13[[#This Row],[gross]]-Table13[[#This Row],[budget]]</f>
        <v>70150343</v>
      </c>
    </row>
    <row r="2328" spans="1:29" ht="12.75">
      <c r="A2328" s="6" t="s">
        <v>28</v>
      </c>
      <c r="B2328" s="6" t="s">
        <v>14787</v>
      </c>
      <c r="C2328" s="6">
        <v>190</v>
      </c>
      <c r="D2328" s="6">
        <v>96</v>
      </c>
      <c r="E2328" s="6">
        <v>163</v>
      </c>
      <c r="F2328" s="6">
        <v>448</v>
      </c>
      <c r="G2328" s="6" t="s">
        <v>14550</v>
      </c>
      <c r="H2328" s="6">
        <v>723</v>
      </c>
      <c r="I2328" s="7">
        <v>63270259</v>
      </c>
      <c r="J2328" s="6" t="s">
        <v>5103</v>
      </c>
      <c r="K2328" s="6" t="s">
        <v>5920</v>
      </c>
      <c r="L2328" s="6" t="s">
        <v>14806</v>
      </c>
      <c r="M2328" s="6">
        <v>111087</v>
      </c>
      <c r="N2328" s="6">
        <v>3492</v>
      </c>
      <c r="O2328" s="6" t="s">
        <v>7691</v>
      </c>
      <c r="P2328" s="6">
        <v>0</v>
      </c>
      <c r="Q2328" s="6" t="s">
        <v>14807</v>
      </c>
      <c r="R2328" s="6" t="s">
        <v>14808</v>
      </c>
      <c r="S2328" s="6">
        <v>319</v>
      </c>
      <c r="T2328" s="6" t="s">
        <v>37</v>
      </c>
      <c r="U2328" s="6" t="s">
        <v>38</v>
      </c>
      <c r="V2328" s="6" t="s">
        <v>585</v>
      </c>
      <c r="W2328" s="7">
        <v>10000000</v>
      </c>
      <c r="X2328" s="6">
        <v>2007</v>
      </c>
      <c r="Y2328" s="6">
        <v>651</v>
      </c>
      <c r="Z2328" s="6">
        <v>5.9</v>
      </c>
      <c r="AA2328" s="6">
        <v>1.85</v>
      </c>
      <c r="AB2328" s="6">
        <v>0</v>
      </c>
      <c r="AC2328" s="7">
        <f>Table13[[#This Row],[gross]]-Table13[[#This Row],[budget]]</f>
        <v>53270259</v>
      </c>
    </row>
    <row r="2329" spans="1:29" ht="12.75">
      <c r="A2329" s="6" t="s">
        <v>28</v>
      </c>
      <c r="B2329" s="6" t="s">
        <v>14680</v>
      </c>
      <c r="C2329" s="6">
        <v>160</v>
      </c>
      <c r="D2329" s="6">
        <v>95</v>
      </c>
      <c r="E2329" s="6">
        <v>43</v>
      </c>
      <c r="F2329" s="6">
        <v>357</v>
      </c>
      <c r="G2329" s="6" t="s">
        <v>5920</v>
      </c>
      <c r="H2329" s="6">
        <v>3000</v>
      </c>
      <c r="I2329" s="7">
        <v>56729973</v>
      </c>
      <c r="J2329" s="6" t="s">
        <v>5103</v>
      </c>
      <c r="K2329" s="6" t="s">
        <v>5445</v>
      </c>
      <c r="L2329" s="6" t="s">
        <v>14681</v>
      </c>
      <c r="M2329" s="6">
        <v>88529</v>
      </c>
      <c r="N2329" s="6">
        <v>5286</v>
      </c>
      <c r="O2329" s="6" t="s">
        <v>14682</v>
      </c>
      <c r="P2329" s="6">
        <v>0</v>
      </c>
      <c r="Q2329" s="6" t="s">
        <v>14683</v>
      </c>
      <c r="R2329" s="6" t="s">
        <v>14684</v>
      </c>
      <c r="S2329" s="6">
        <v>262</v>
      </c>
      <c r="T2329" s="6" t="s">
        <v>37</v>
      </c>
      <c r="U2329" s="6" t="s">
        <v>38</v>
      </c>
      <c r="V2329" s="6" t="s">
        <v>585</v>
      </c>
      <c r="W2329" s="7">
        <v>10800000</v>
      </c>
      <c r="X2329" s="6">
        <v>2008</v>
      </c>
      <c r="Y2329" s="6">
        <v>723</v>
      </c>
      <c r="Z2329" s="6">
        <v>5.8</v>
      </c>
      <c r="AA2329" s="6">
        <v>1.85</v>
      </c>
      <c r="AB2329" s="6">
        <v>0</v>
      </c>
      <c r="AC2329" s="7">
        <f>Table13[[#This Row],[gross]]-Table13[[#This Row],[budget]]</f>
        <v>45929973</v>
      </c>
    </row>
    <row r="2330" spans="1:29" ht="12.75">
      <c r="A2330" s="6" t="s">
        <v>28</v>
      </c>
      <c r="B2330" s="6" t="s">
        <v>12184</v>
      </c>
      <c r="C2330" s="6">
        <v>156</v>
      </c>
      <c r="D2330" s="6">
        <v>92</v>
      </c>
      <c r="E2330" s="6">
        <v>52</v>
      </c>
      <c r="F2330" s="6">
        <v>647</v>
      </c>
      <c r="G2330" s="6" t="s">
        <v>14550</v>
      </c>
      <c r="H2330" s="6">
        <v>723</v>
      </c>
      <c r="I2330" s="7">
        <v>27669413</v>
      </c>
      <c r="J2330" s="6" t="s">
        <v>5103</v>
      </c>
      <c r="K2330" s="6" t="s">
        <v>5920</v>
      </c>
      <c r="L2330" s="6" t="s">
        <v>14551</v>
      </c>
      <c r="M2330" s="6">
        <v>76207</v>
      </c>
      <c r="N2330" s="6">
        <v>3101</v>
      </c>
      <c r="O2330" s="6" t="s">
        <v>14552</v>
      </c>
      <c r="P2330" s="6">
        <v>0</v>
      </c>
      <c r="Q2330" s="6" t="s">
        <v>14553</v>
      </c>
      <c r="R2330" s="6" t="s">
        <v>14554</v>
      </c>
      <c r="S2330" s="6">
        <v>194</v>
      </c>
      <c r="T2330" s="6" t="s">
        <v>37</v>
      </c>
      <c r="U2330" s="6" t="s">
        <v>268</v>
      </c>
      <c r="V2330" s="6" t="s">
        <v>585</v>
      </c>
      <c r="W2330" s="7">
        <v>11000000</v>
      </c>
      <c r="X2330" s="6">
        <v>2009</v>
      </c>
      <c r="Y2330" s="6">
        <v>651</v>
      </c>
      <c r="Z2330" s="6">
        <v>6</v>
      </c>
      <c r="AA2330" s="6">
        <v>1.85</v>
      </c>
      <c r="AB2330" s="6">
        <v>0</v>
      </c>
      <c r="AC2330" s="7">
        <f>Table13[[#This Row],[gross]]-Table13[[#This Row],[budget]]</f>
        <v>16669413</v>
      </c>
    </row>
    <row r="2331" spans="1:29" ht="12.75">
      <c r="A2331" s="6" t="s">
        <v>28</v>
      </c>
      <c r="B2331" s="6" t="s">
        <v>332</v>
      </c>
      <c r="C2331" s="6">
        <v>287</v>
      </c>
      <c r="D2331" s="6">
        <v>103</v>
      </c>
      <c r="E2331" s="6">
        <v>0</v>
      </c>
      <c r="F2331" s="6">
        <v>651</v>
      </c>
      <c r="G2331" s="6" t="s">
        <v>2636</v>
      </c>
      <c r="H2331" s="6">
        <v>2000</v>
      </c>
      <c r="I2331" s="7">
        <v>55153403</v>
      </c>
      <c r="J2331" s="6" t="s">
        <v>3030</v>
      </c>
      <c r="K2331" s="6" t="s">
        <v>2773</v>
      </c>
      <c r="L2331" s="6" t="s">
        <v>21281</v>
      </c>
      <c r="M2331" s="6">
        <v>299127</v>
      </c>
      <c r="N2331" s="6">
        <v>5161</v>
      </c>
      <c r="O2331" s="6" t="s">
        <v>14550</v>
      </c>
      <c r="P2331" s="6">
        <v>0</v>
      </c>
      <c r="Q2331" s="6" t="s">
        <v>21282</v>
      </c>
      <c r="R2331" s="6" t="s">
        <v>21283</v>
      </c>
      <c r="S2331" s="6">
        <v>1509</v>
      </c>
      <c r="T2331" s="6" t="s">
        <v>37</v>
      </c>
      <c r="U2331" s="6" t="s">
        <v>38</v>
      </c>
      <c r="V2331" s="6" t="s">
        <v>585</v>
      </c>
      <c r="W2331" s="7">
        <v>1200000</v>
      </c>
      <c r="X2331" s="6">
        <v>2004</v>
      </c>
      <c r="Y2331" s="6">
        <v>878</v>
      </c>
      <c r="Z2331" s="6">
        <v>7.7</v>
      </c>
      <c r="AA2331" s="6">
        <v>1.85</v>
      </c>
      <c r="AB2331" s="6">
        <v>0</v>
      </c>
      <c r="AC2331" s="7">
        <f>Table13[[#This Row],[gross]]-Table13[[#This Row],[budget]]</f>
        <v>53953403</v>
      </c>
    </row>
    <row r="2332" spans="1:29" ht="12.75">
      <c r="A2332" s="6" t="s">
        <v>28</v>
      </c>
      <c r="B2332" s="6" t="s">
        <v>8092</v>
      </c>
      <c r="C2332" s="6">
        <v>87</v>
      </c>
      <c r="D2332" s="6">
        <v>95</v>
      </c>
      <c r="E2332" s="6">
        <v>6</v>
      </c>
      <c r="F2332" s="6">
        <v>248</v>
      </c>
      <c r="G2332" s="6" t="s">
        <v>3369</v>
      </c>
      <c r="H2332" s="6">
        <v>849</v>
      </c>
      <c r="I2332" s="7">
        <v>5516708</v>
      </c>
      <c r="J2332" s="6" t="s">
        <v>1681</v>
      </c>
      <c r="K2332" s="6" t="s">
        <v>8571</v>
      </c>
      <c r="L2332" s="6" t="s">
        <v>9962</v>
      </c>
      <c r="M2332" s="6">
        <v>11375</v>
      </c>
      <c r="N2332" s="6">
        <v>2413</v>
      </c>
      <c r="O2332" s="6" t="s">
        <v>9963</v>
      </c>
      <c r="P2332" s="6">
        <v>2</v>
      </c>
      <c r="Q2332" s="6" t="s">
        <v>9964</v>
      </c>
      <c r="R2332" s="6" t="s">
        <v>9965</v>
      </c>
      <c r="S2332" s="6">
        <v>91</v>
      </c>
      <c r="T2332" s="6" t="s">
        <v>37</v>
      </c>
      <c r="U2332" s="6" t="s">
        <v>38</v>
      </c>
      <c r="V2332" s="6" t="s">
        <v>585</v>
      </c>
      <c r="W2332" s="7">
        <v>25000000</v>
      </c>
      <c r="X2332" s="6">
        <v>2001</v>
      </c>
      <c r="Y2332" s="6">
        <v>841</v>
      </c>
      <c r="Z2332" s="6">
        <v>4.9000000000000004</v>
      </c>
      <c r="AA2332" s="6">
        <v>1.85</v>
      </c>
      <c r="AB2332" s="6">
        <v>295</v>
      </c>
      <c r="AC2332" s="7">
        <f>Table13[[#This Row],[gross]]-Table13[[#This Row],[budget]]</f>
        <v>-19483292</v>
      </c>
    </row>
    <row r="2333" spans="1:29" ht="12.75">
      <c r="A2333" s="6" t="s">
        <v>28</v>
      </c>
      <c r="B2333" s="6" t="s">
        <v>2246</v>
      </c>
      <c r="C2333" s="6">
        <v>147</v>
      </c>
      <c r="D2333" s="6">
        <v>142</v>
      </c>
      <c r="E2333" s="6">
        <v>0</v>
      </c>
      <c r="F2333" s="6">
        <v>638</v>
      </c>
      <c r="G2333" s="6" t="s">
        <v>2408</v>
      </c>
      <c r="H2333" s="6">
        <v>14000</v>
      </c>
      <c r="I2333" s="7">
        <v>44700000</v>
      </c>
      <c r="J2333" s="6" t="s">
        <v>1935</v>
      </c>
      <c r="K2333" s="6" t="s">
        <v>2382</v>
      </c>
      <c r="L2333" s="6" t="s">
        <v>9544</v>
      </c>
      <c r="M2333" s="6">
        <v>537442</v>
      </c>
      <c r="N2333" s="6">
        <v>16464</v>
      </c>
      <c r="O2333" s="6" t="s">
        <v>1345</v>
      </c>
      <c r="P2333" s="6">
        <v>0</v>
      </c>
      <c r="Q2333" s="6" t="s">
        <v>9545</v>
      </c>
      <c r="R2333" s="6" t="s">
        <v>9546</v>
      </c>
      <c r="S2333" s="6">
        <v>851</v>
      </c>
      <c r="T2333" s="6" t="s">
        <v>37</v>
      </c>
      <c r="U2333" s="6" t="s">
        <v>38</v>
      </c>
      <c r="V2333" s="6" t="s">
        <v>585</v>
      </c>
      <c r="W2333" s="7">
        <v>25000000</v>
      </c>
      <c r="X2333" s="6">
        <v>1983</v>
      </c>
      <c r="Y2333" s="6">
        <v>670</v>
      </c>
      <c r="Z2333" s="6">
        <v>8.3000000000000007</v>
      </c>
      <c r="AA2333" s="6">
        <v>2.35</v>
      </c>
      <c r="AB2333" s="6">
        <v>19000</v>
      </c>
      <c r="AC2333" s="7">
        <f>Table13[[#This Row],[gross]]-Table13[[#This Row],[budget]]</f>
        <v>19700000</v>
      </c>
    </row>
    <row r="2334" spans="1:29" ht="12.75">
      <c r="A2334" s="6" t="s">
        <v>28</v>
      </c>
      <c r="B2334" s="6" t="s">
        <v>3880</v>
      </c>
      <c r="C2334" s="6">
        <v>127</v>
      </c>
      <c r="D2334" s="6">
        <v>83</v>
      </c>
      <c r="E2334" s="6">
        <v>322</v>
      </c>
      <c r="F2334" s="6">
        <v>179</v>
      </c>
      <c r="G2334" s="6" t="s">
        <v>2953</v>
      </c>
      <c r="H2334" s="6">
        <v>1000</v>
      </c>
      <c r="I2334" s="7">
        <v>71277420</v>
      </c>
      <c r="J2334" s="6" t="s">
        <v>1671</v>
      </c>
      <c r="K2334" s="6" t="s">
        <v>3750</v>
      </c>
      <c r="L2334" s="6" t="s">
        <v>5755</v>
      </c>
      <c r="M2334" s="6">
        <v>119590</v>
      </c>
      <c r="N2334" s="6">
        <v>1645</v>
      </c>
      <c r="O2334" s="6" t="s">
        <v>1152</v>
      </c>
      <c r="P2334" s="6">
        <v>7</v>
      </c>
      <c r="Q2334" s="6" t="s">
        <v>5756</v>
      </c>
      <c r="R2334" s="6" t="s">
        <v>5757</v>
      </c>
      <c r="S2334" s="6">
        <v>548</v>
      </c>
      <c r="T2334" s="6" t="s">
        <v>37</v>
      </c>
      <c r="U2334" s="6" t="s">
        <v>38</v>
      </c>
      <c r="V2334" s="6" t="s">
        <v>585</v>
      </c>
      <c r="W2334" s="7">
        <v>45000000</v>
      </c>
      <c r="X2334" s="6">
        <v>2001</v>
      </c>
      <c r="Y2334" s="6">
        <v>422</v>
      </c>
      <c r="Z2334" s="6">
        <v>5.2</v>
      </c>
      <c r="AA2334" s="6">
        <v>1.85</v>
      </c>
      <c r="AB2334" s="6">
        <v>0</v>
      </c>
      <c r="AC2334" s="7">
        <f>Table13[[#This Row],[gross]]-Table13[[#This Row],[budget]]</f>
        <v>26277420</v>
      </c>
    </row>
    <row r="2335" spans="1:29" ht="12.75">
      <c r="A2335" s="6" t="s">
        <v>28</v>
      </c>
      <c r="B2335" s="6" t="s">
        <v>5702</v>
      </c>
      <c r="C2335" s="6">
        <v>151</v>
      </c>
      <c r="D2335" s="6">
        <v>84</v>
      </c>
      <c r="E2335" s="6">
        <v>119</v>
      </c>
      <c r="F2335" s="6">
        <v>750</v>
      </c>
      <c r="G2335" s="6" t="s">
        <v>5703</v>
      </c>
      <c r="H2335" s="6">
        <v>807</v>
      </c>
      <c r="I2335" s="7">
        <v>110000082</v>
      </c>
      <c r="J2335" s="6" t="s">
        <v>1671</v>
      </c>
      <c r="K2335" s="6" t="s">
        <v>5704</v>
      </c>
      <c r="L2335" s="6" t="s">
        <v>5705</v>
      </c>
      <c r="M2335" s="6">
        <v>111526</v>
      </c>
      <c r="N2335" s="6">
        <v>3629</v>
      </c>
      <c r="O2335" s="6" t="s">
        <v>5706</v>
      </c>
      <c r="P2335" s="6">
        <v>7</v>
      </c>
      <c r="Q2335" s="6" t="s">
        <v>5707</v>
      </c>
      <c r="R2335" s="6" t="s">
        <v>5708</v>
      </c>
      <c r="S2335" s="6">
        <v>347</v>
      </c>
      <c r="T2335" s="6" t="s">
        <v>37</v>
      </c>
      <c r="U2335" s="6" t="s">
        <v>38</v>
      </c>
      <c r="V2335" s="6" t="s">
        <v>39</v>
      </c>
      <c r="W2335" s="7">
        <v>48000000</v>
      </c>
      <c r="X2335" s="6">
        <v>2003</v>
      </c>
      <c r="Y2335" s="6">
        <v>780</v>
      </c>
      <c r="Z2335" s="6">
        <v>5.5</v>
      </c>
      <c r="AA2335" s="6">
        <v>1.85</v>
      </c>
      <c r="AB2335" s="6">
        <v>0</v>
      </c>
      <c r="AC2335" s="7">
        <f>Table13[[#This Row],[gross]]-Table13[[#This Row],[budget]]</f>
        <v>62000082</v>
      </c>
    </row>
    <row r="2336" spans="1:29" ht="12.75">
      <c r="A2336" s="6" t="s">
        <v>28</v>
      </c>
      <c r="B2336" s="6" t="s">
        <v>5702</v>
      </c>
      <c r="C2336" s="6">
        <v>151</v>
      </c>
      <c r="D2336" s="6">
        <v>89</v>
      </c>
      <c r="E2336" s="6">
        <v>119</v>
      </c>
      <c r="F2336" s="6">
        <v>807</v>
      </c>
      <c r="G2336" s="6" t="s">
        <v>2613</v>
      </c>
      <c r="H2336" s="6">
        <v>2000</v>
      </c>
      <c r="I2336" s="7">
        <v>90703745</v>
      </c>
      <c r="J2336" s="6" t="s">
        <v>1671</v>
      </c>
      <c r="K2336" s="6" t="s">
        <v>6304</v>
      </c>
      <c r="L2336" s="6" t="s">
        <v>6305</v>
      </c>
      <c r="M2336" s="6">
        <v>93748</v>
      </c>
      <c r="N2336" s="6">
        <v>5855</v>
      </c>
      <c r="O2336" s="6" t="s">
        <v>5704</v>
      </c>
      <c r="P2336" s="6">
        <v>8</v>
      </c>
      <c r="Q2336" s="6" t="s">
        <v>6306</v>
      </c>
      <c r="R2336" s="6" t="s">
        <v>6307</v>
      </c>
      <c r="S2336" s="6">
        <v>410</v>
      </c>
      <c r="T2336" s="6" t="s">
        <v>37</v>
      </c>
      <c r="U2336" s="6" t="s">
        <v>38</v>
      </c>
      <c r="V2336" s="6" t="s">
        <v>39</v>
      </c>
      <c r="W2336" s="7">
        <v>45000000</v>
      </c>
      <c r="X2336" s="6">
        <v>2006</v>
      </c>
      <c r="Y2336" s="6">
        <v>869</v>
      </c>
      <c r="Z2336" s="6">
        <v>5.0999999999999996</v>
      </c>
      <c r="AA2336" s="6">
        <v>1.85</v>
      </c>
      <c r="AB2336" s="6">
        <v>1000</v>
      </c>
      <c r="AC2336" s="7">
        <f>Table13[[#This Row],[gross]]-Table13[[#This Row],[budget]]</f>
        <v>45703745</v>
      </c>
    </row>
    <row r="2337" spans="1:29" ht="12.75">
      <c r="A2337" s="6" t="s">
        <v>28</v>
      </c>
      <c r="B2337" s="6" t="s">
        <v>6800</v>
      </c>
      <c r="C2337" s="6">
        <v>153</v>
      </c>
      <c r="D2337" s="6">
        <v>88</v>
      </c>
      <c r="E2337" s="6">
        <v>92</v>
      </c>
      <c r="F2337" s="6">
        <v>636</v>
      </c>
      <c r="G2337" s="6" t="s">
        <v>1140</v>
      </c>
      <c r="H2337" s="6">
        <v>31000</v>
      </c>
      <c r="I2337" s="7">
        <v>32014289</v>
      </c>
      <c r="J2337" s="6" t="s">
        <v>1671</v>
      </c>
      <c r="K2337" s="6" t="s">
        <v>10883</v>
      </c>
      <c r="L2337" s="6" t="s">
        <v>10884</v>
      </c>
      <c r="M2337" s="6">
        <v>50337</v>
      </c>
      <c r="N2337" s="6">
        <v>34319</v>
      </c>
      <c r="O2337" s="6" t="s">
        <v>1334</v>
      </c>
      <c r="P2337" s="6">
        <v>8</v>
      </c>
      <c r="Q2337" s="6" t="s">
        <v>10885</v>
      </c>
      <c r="R2337" s="6" t="s">
        <v>10886</v>
      </c>
      <c r="S2337" s="6">
        <v>177</v>
      </c>
      <c r="T2337" s="6" t="s">
        <v>37</v>
      </c>
      <c r="U2337" s="6" t="s">
        <v>38</v>
      </c>
      <c r="V2337" s="6" t="s">
        <v>39</v>
      </c>
      <c r="W2337" s="7">
        <v>20000000</v>
      </c>
      <c r="X2337" s="6">
        <v>2013</v>
      </c>
      <c r="Y2337" s="6">
        <v>881</v>
      </c>
      <c r="Z2337" s="6">
        <v>3.5</v>
      </c>
      <c r="AA2337" s="6">
        <v>1.85</v>
      </c>
      <c r="AB2337" s="6">
        <v>13000</v>
      </c>
      <c r="AC2337" s="7">
        <f>Table13[[#This Row],[gross]]-Table13[[#This Row],[budget]]</f>
        <v>12014289</v>
      </c>
    </row>
    <row r="2338" spans="1:29" ht="12.75">
      <c r="A2338" s="6" t="s">
        <v>747</v>
      </c>
      <c r="B2338" s="6" t="s">
        <v>389</v>
      </c>
      <c r="C2338" s="6">
        <v>174</v>
      </c>
      <c r="D2338" s="6">
        <v>185</v>
      </c>
      <c r="E2338" s="6">
        <v>14000</v>
      </c>
      <c r="F2338" s="6">
        <v>212</v>
      </c>
      <c r="G2338" s="6" t="s">
        <v>9402</v>
      </c>
      <c r="H2338" s="6">
        <v>14000</v>
      </c>
      <c r="I2338" s="7">
        <v>96067179</v>
      </c>
      <c r="J2338" s="6" t="s">
        <v>5940</v>
      </c>
      <c r="K2338" s="6" t="s">
        <v>228</v>
      </c>
      <c r="L2338" s="6" t="s">
        <v>9403</v>
      </c>
      <c r="M2338" s="6">
        <v>865020</v>
      </c>
      <c r="N2338" s="6">
        <v>15233</v>
      </c>
      <c r="O2338" s="6" t="s">
        <v>9404</v>
      </c>
      <c r="P2338" s="6">
        <v>0</v>
      </c>
      <c r="Q2338" s="6" t="s">
        <v>9405</v>
      </c>
      <c r="R2338" s="6" t="s">
        <v>9406</v>
      </c>
      <c r="S2338" s="6">
        <v>1273</v>
      </c>
      <c r="T2338" s="6" t="s">
        <v>37</v>
      </c>
      <c r="U2338" s="6" t="s">
        <v>38</v>
      </c>
      <c r="V2338" s="6" t="s">
        <v>585</v>
      </c>
      <c r="W2338" s="7">
        <v>22000000</v>
      </c>
      <c r="X2338" s="6">
        <v>1993</v>
      </c>
      <c r="Y2338" s="6">
        <v>795</v>
      </c>
      <c r="Z2338" s="6">
        <v>8.9</v>
      </c>
      <c r="AA2338" s="6">
        <v>1.85</v>
      </c>
      <c r="AB2338" s="6">
        <v>41000</v>
      </c>
      <c r="AC2338" s="7">
        <f>Table13[[#This Row],[gross]]-Table13[[#This Row],[budget]]</f>
        <v>74067179</v>
      </c>
    </row>
    <row r="2339" spans="1:29" ht="12.75">
      <c r="A2339" s="6" t="s">
        <v>28</v>
      </c>
      <c r="B2339" s="6" t="s">
        <v>5076</v>
      </c>
      <c r="C2339" s="6">
        <v>22</v>
      </c>
      <c r="D2339" s="6">
        <v>121</v>
      </c>
      <c r="E2339" s="6">
        <v>0</v>
      </c>
      <c r="F2339" s="6">
        <v>182</v>
      </c>
      <c r="G2339" s="6" t="s">
        <v>17054</v>
      </c>
      <c r="H2339" s="6">
        <v>413</v>
      </c>
      <c r="I2339" s="7">
        <v>14545844</v>
      </c>
      <c r="J2339" s="6" t="s">
        <v>16849</v>
      </c>
      <c r="K2339" s="6" t="s">
        <v>8398</v>
      </c>
      <c r="L2339" s="6" t="s">
        <v>17055</v>
      </c>
      <c r="M2339" s="6">
        <v>4756</v>
      </c>
      <c r="N2339" s="6">
        <v>1284</v>
      </c>
      <c r="O2339" s="6" t="s">
        <v>7028</v>
      </c>
      <c r="P2339" s="6">
        <v>4</v>
      </c>
      <c r="Q2339" s="6" t="s">
        <v>17056</v>
      </c>
      <c r="R2339" s="6" t="s">
        <v>17057</v>
      </c>
      <c r="S2339" s="6">
        <v>38</v>
      </c>
      <c r="T2339" s="6" t="s">
        <v>37</v>
      </c>
      <c r="U2339" s="6" t="s">
        <v>38</v>
      </c>
      <c r="V2339" s="6" t="s">
        <v>585</v>
      </c>
      <c r="W2339" s="7">
        <v>6500000</v>
      </c>
      <c r="X2339" s="6">
        <v>1988</v>
      </c>
      <c r="Y2339" s="6">
        <v>282</v>
      </c>
      <c r="Z2339" s="6">
        <v>5.8</v>
      </c>
      <c r="AA2339" s="6">
        <v>1.85</v>
      </c>
      <c r="AB2339" s="6">
        <v>624</v>
      </c>
      <c r="AC2339" s="7">
        <f>Table13[[#This Row],[gross]]-Table13[[#This Row],[budget]]</f>
        <v>8045844</v>
      </c>
    </row>
    <row r="2340" spans="1:29" ht="12.75">
      <c r="A2340" s="6" t="s">
        <v>28</v>
      </c>
      <c r="B2340" s="6" t="s">
        <v>2542</v>
      </c>
      <c r="C2340" s="6">
        <v>110</v>
      </c>
      <c r="D2340" s="6">
        <v>108</v>
      </c>
      <c r="E2340" s="6">
        <v>480</v>
      </c>
      <c r="F2340" s="6">
        <v>579</v>
      </c>
      <c r="G2340" s="6" t="s">
        <v>620</v>
      </c>
      <c r="H2340" s="6">
        <v>970</v>
      </c>
      <c r="I2340" s="7">
        <v>17803796</v>
      </c>
      <c r="J2340" s="6" t="s">
        <v>1671</v>
      </c>
      <c r="K2340" s="6" t="s">
        <v>1951</v>
      </c>
      <c r="L2340" s="6" t="s">
        <v>11073</v>
      </c>
      <c r="M2340" s="6">
        <v>26100</v>
      </c>
      <c r="N2340" s="6">
        <v>4374</v>
      </c>
      <c r="O2340" s="6" t="s">
        <v>4056</v>
      </c>
      <c r="P2340" s="6">
        <v>1</v>
      </c>
      <c r="Q2340" s="6" t="s">
        <v>11074</v>
      </c>
      <c r="R2340" s="6" t="s">
        <v>11075</v>
      </c>
      <c r="S2340" s="6">
        <v>97</v>
      </c>
      <c r="T2340" s="6" t="s">
        <v>37</v>
      </c>
      <c r="U2340" s="6" t="s">
        <v>38</v>
      </c>
      <c r="V2340" s="6" t="s">
        <v>39</v>
      </c>
      <c r="W2340" s="7">
        <v>20000000</v>
      </c>
      <c r="X2340" s="6">
        <v>2006</v>
      </c>
      <c r="Y2340" s="6">
        <v>931</v>
      </c>
      <c r="Z2340" s="6">
        <v>5.9</v>
      </c>
      <c r="AA2340" s="6">
        <v>2.35</v>
      </c>
      <c r="AB2340" s="6">
        <v>484</v>
      </c>
      <c r="AC2340" s="7">
        <f>Table13[[#This Row],[gross]]-Table13[[#This Row],[budget]]</f>
        <v>-2196204</v>
      </c>
    </row>
    <row r="2341" spans="1:29" ht="12.75">
      <c r="A2341" s="6" t="s">
        <v>28</v>
      </c>
      <c r="B2341" s="6" t="s">
        <v>9162</v>
      </c>
      <c r="C2341" s="6">
        <v>204</v>
      </c>
      <c r="D2341" s="6">
        <v>108</v>
      </c>
      <c r="E2341" s="6">
        <v>0</v>
      </c>
      <c r="F2341" s="6">
        <v>487</v>
      </c>
      <c r="G2341" s="6" t="s">
        <v>620</v>
      </c>
      <c r="H2341" s="6">
        <v>2000</v>
      </c>
      <c r="I2341" s="7">
        <v>81257845</v>
      </c>
      <c r="J2341" s="6" t="s">
        <v>6419</v>
      </c>
      <c r="K2341" s="6" t="s">
        <v>2977</v>
      </c>
      <c r="L2341" s="6" t="s">
        <v>10695</v>
      </c>
      <c r="M2341" s="6">
        <v>210680</v>
      </c>
      <c r="N2341" s="6">
        <v>4403</v>
      </c>
      <c r="O2341" s="6" t="s">
        <v>10696</v>
      </c>
      <c r="P2341" s="6">
        <v>1</v>
      </c>
      <c r="Q2341" s="6" t="s">
        <v>10697</v>
      </c>
      <c r="R2341" s="6" t="s">
        <v>10698</v>
      </c>
      <c r="S2341" s="6">
        <v>479</v>
      </c>
      <c r="T2341" s="6" t="s">
        <v>37</v>
      </c>
      <c r="U2341" s="6" t="s">
        <v>38</v>
      </c>
      <c r="V2341" s="6" t="s">
        <v>39</v>
      </c>
      <c r="W2341" s="7">
        <v>35000000</v>
      </c>
      <c r="X2341" s="6">
        <v>2003</v>
      </c>
      <c r="Y2341" s="6">
        <v>931</v>
      </c>
      <c r="Z2341" s="6">
        <v>7.1</v>
      </c>
      <c r="AA2341" s="6">
        <v>1.85</v>
      </c>
      <c r="AB2341" s="6">
        <v>0</v>
      </c>
      <c r="AC2341" s="7">
        <f>Table13[[#This Row],[gross]]-Table13[[#This Row],[budget]]</f>
        <v>46257845</v>
      </c>
    </row>
    <row r="2342" spans="1:29" ht="12.75">
      <c r="A2342" s="6" t="s">
        <v>28</v>
      </c>
      <c r="B2342" s="6" t="s">
        <v>1575</v>
      </c>
      <c r="C2342" s="6">
        <v>94</v>
      </c>
      <c r="D2342" s="6">
        <v>93</v>
      </c>
      <c r="E2342" s="6">
        <v>67</v>
      </c>
      <c r="F2342" s="6">
        <v>596</v>
      </c>
      <c r="G2342" s="6" t="s">
        <v>2475</v>
      </c>
      <c r="H2342" s="6">
        <v>4000</v>
      </c>
      <c r="I2342" s="7">
        <v>84185387</v>
      </c>
      <c r="J2342" s="6" t="s">
        <v>9414</v>
      </c>
      <c r="K2342" s="6" t="s">
        <v>2477</v>
      </c>
      <c r="L2342" s="6" t="s">
        <v>9415</v>
      </c>
      <c r="M2342" s="6">
        <v>33180</v>
      </c>
      <c r="N2342" s="6">
        <v>7800</v>
      </c>
      <c r="O2342" s="6" t="s">
        <v>1502</v>
      </c>
      <c r="P2342" s="6">
        <v>0</v>
      </c>
      <c r="Q2342" s="6" t="s">
        <v>9416</v>
      </c>
      <c r="R2342" s="6" t="s">
        <v>9417</v>
      </c>
      <c r="S2342" s="6">
        <v>149</v>
      </c>
      <c r="T2342" s="6" t="s">
        <v>37</v>
      </c>
      <c r="U2342" s="6" t="s">
        <v>38</v>
      </c>
      <c r="V2342" s="6" t="s">
        <v>95</v>
      </c>
      <c r="W2342" s="7">
        <v>80000000</v>
      </c>
      <c r="X2342" s="6">
        <v>2004</v>
      </c>
      <c r="Y2342" s="6">
        <v>2000</v>
      </c>
      <c r="Z2342" s="6">
        <v>4.9000000000000004</v>
      </c>
      <c r="AA2342" s="6">
        <v>1.85</v>
      </c>
      <c r="AB2342" s="6">
        <v>567</v>
      </c>
      <c r="AC2342" s="7">
        <f>Table13[[#This Row],[gross]]-Table13[[#This Row],[budget]]</f>
        <v>4185387</v>
      </c>
    </row>
    <row r="2343" spans="1:29" ht="12.75">
      <c r="A2343" s="6" t="s">
        <v>28</v>
      </c>
      <c r="B2343" s="6" t="s">
        <v>1575</v>
      </c>
      <c r="C2343" s="6">
        <v>138</v>
      </c>
      <c r="D2343" s="6">
        <v>86</v>
      </c>
      <c r="E2343" s="6">
        <v>67</v>
      </c>
      <c r="F2343" s="6">
        <v>271</v>
      </c>
      <c r="G2343" s="6" t="s">
        <v>2475</v>
      </c>
      <c r="H2343" s="6">
        <v>4000</v>
      </c>
      <c r="I2343" s="7">
        <v>153288182</v>
      </c>
      <c r="J2343" s="6" t="s">
        <v>2476</v>
      </c>
      <c r="K2343" s="6" t="s">
        <v>2477</v>
      </c>
      <c r="L2343" s="6" t="s">
        <v>2478</v>
      </c>
      <c r="M2343" s="6">
        <v>71424</v>
      </c>
      <c r="N2343" s="6">
        <v>6355</v>
      </c>
      <c r="O2343" s="6" t="s">
        <v>2479</v>
      </c>
      <c r="P2343" s="6">
        <v>3</v>
      </c>
      <c r="Q2343" s="6" t="s">
        <v>2480</v>
      </c>
      <c r="R2343" s="6" t="s">
        <v>2481</v>
      </c>
      <c r="S2343" s="6">
        <v>521</v>
      </c>
      <c r="T2343" s="6" t="s">
        <v>37</v>
      </c>
      <c r="U2343" s="6" t="s">
        <v>38</v>
      </c>
      <c r="V2343" s="6" t="s">
        <v>95</v>
      </c>
      <c r="W2343" s="7">
        <v>84000000</v>
      </c>
      <c r="X2343" s="6">
        <v>2002</v>
      </c>
      <c r="Y2343" s="6">
        <v>2000</v>
      </c>
      <c r="Z2343" s="6">
        <v>4.9000000000000004</v>
      </c>
      <c r="AA2343" s="6">
        <v>1.85</v>
      </c>
      <c r="AB2343" s="6">
        <v>0</v>
      </c>
      <c r="AC2343" s="7">
        <f>Table13[[#This Row],[gross]]-Table13[[#This Row],[budget]]</f>
        <v>69288182</v>
      </c>
    </row>
    <row r="2344" spans="1:29" ht="12.75">
      <c r="A2344" s="6" t="s">
        <v>28</v>
      </c>
      <c r="B2344" s="6" t="s">
        <v>4003</v>
      </c>
      <c r="C2344" s="6">
        <v>177</v>
      </c>
      <c r="D2344" s="6">
        <v>96</v>
      </c>
      <c r="E2344" s="6">
        <v>11000</v>
      </c>
      <c r="F2344" s="6">
        <v>405</v>
      </c>
      <c r="G2344" s="6" t="s">
        <v>3603</v>
      </c>
      <c r="H2344" s="6">
        <v>19000</v>
      </c>
      <c r="I2344" s="7">
        <v>10515579</v>
      </c>
      <c r="J2344" s="6" t="s">
        <v>12488</v>
      </c>
      <c r="K2344" s="6" t="s">
        <v>100</v>
      </c>
      <c r="L2344" s="6" t="s">
        <v>18514</v>
      </c>
      <c r="M2344" s="6">
        <v>66840</v>
      </c>
      <c r="N2344" s="6">
        <v>20132</v>
      </c>
      <c r="O2344" s="6" t="s">
        <v>14677</v>
      </c>
      <c r="P2344" s="6">
        <v>0</v>
      </c>
      <c r="Q2344" s="6" t="s">
        <v>18515</v>
      </c>
      <c r="R2344" s="6" t="s">
        <v>18516</v>
      </c>
      <c r="S2344" s="6">
        <v>248</v>
      </c>
      <c r="T2344" s="6" t="s">
        <v>37</v>
      </c>
      <c r="U2344" s="6" t="s">
        <v>56</v>
      </c>
      <c r="V2344" s="6" t="s">
        <v>39</v>
      </c>
      <c r="W2344" s="7">
        <v>4000000</v>
      </c>
      <c r="X2344" s="6">
        <v>2006</v>
      </c>
      <c r="Y2344" s="6">
        <v>427</v>
      </c>
      <c r="Z2344" s="6">
        <v>6.7</v>
      </c>
      <c r="AA2344" s="6">
        <v>1.85</v>
      </c>
      <c r="AB2344" s="6">
        <v>0</v>
      </c>
      <c r="AC2344" s="7">
        <f>Table13[[#This Row],[gross]]-Table13[[#This Row],[budget]]</f>
        <v>6515579</v>
      </c>
    </row>
    <row r="2345" spans="1:29" ht="12.75">
      <c r="A2345" s="6" t="s">
        <v>28</v>
      </c>
      <c r="B2345" s="6" t="s">
        <v>2453</v>
      </c>
      <c r="C2345" s="6">
        <v>393</v>
      </c>
      <c r="D2345" s="6">
        <v>112</v>
      </c>
      <c r="E2345" s="6">
        <v>1000</v>
      </c>
      <c r="F2345" s="6">
        <v>719</v>
      </c>
      <c r="G2345" s="6" t="s">
        <v>2454</v>
      </c>
      <c r="H2345" s="6">
        <v>10000</v>
      </c>
      <c r="I2345" s="7">
        <v>31494270</v>
      </c>
      <c r="J2345" s="6" t="s">
        <v>2455</v>
      </c>
      <c r="K2345" s="6" t="s">
        <v>2456</v>
      </c>
      <c r="L2345" s="6" t="s">
        <v>2457</v>
      </c>
      <c r="M2345" s="6">
        <v>273921</v>
      </c>
      <c r="N2345" s="6">
        <v>12687</v>
      </c>
      <c r="O2345" s="6" t="s">
        <v>2458</v>
      </c>
      <c r="P2345" s="6">
        <v>0</v>
      </c>
      <c r="Q2345" s="6" t="s">
        <v>2459</v>
      </c>
      <c r="R2345" s="6" t="s">
        <v>2460</v>
      </c>
      <c r="S2345" s="6">
        <v>522</v>
      </c>
      <c r="T2345" s="6" t="s">
        <v>37</v>
      </c>
      <c r="U2345" s="6" t="s">
        <v>38</v>
      </c>
      <c r="V2345" s="6" t="s">
        <v>39</v>
      </c>
      <c r="W2345" s="7">
        <v>60000000</v>
      </c>
      <c r="X2345" s="6">
        <v>2010</v>
      </c>
      <c r="Y2345" s="6">
        <v>1000</v>
      </c>
      <c r="Z2345" s="6">
        <v>7.5</v>
      </c>
      <c r="AA2345" s="6">
        <v>1.85</v>
      </c>
      <c r="AB2345" s="6">
        <v>36000</v>
      </c>
      <c r="AC2345" s="7">
        <f>Table13[[#This Row],[gross]]-Table13[[#This Row],[budget]]</f>
        <v>-28505730</v>
      </c>
    </row>
    <row r="2346" spans="1:29" ht="12.75">
      <c r="A2346" s="6" t="s">
        <v>28</v>
      </c>
      <c r="B2346" s="6" t="s">
        <v>6308</v>
      </c>
      <c r="C2346" s="6">
        <v>195</v>
      </c>
      <c r="D2346" s="6">
        <v>120</v>
      </c>
      <c r="E2346" s="6">
        <v>0</v>
      </c>
      <c r="F2346" s="6">
        <v>221</v>
      </c>
      <c r="G2346" s="6" t="s">
        <v>802</v>
      </c>
      <c r="H2346" s="6">
        <v>865</v>
      </c>
      <c r="I2346" s="7">
        <v>101334374</v>
      </c>
      <c r="J2346" s="6" t="s">
        <v>5103</v>
      </c>
      <c r="K2346" s="6" t="s">
        <v>5969</v>
      </c>
      <c r="L2346" s="6" t="s">
        <v>10084</v>
      </c>
      <c r="M2346" s="6">
        <v>124941</v>
      </c>
      <c r="N2346" s="6">
        <v>2321</v>
      </c>
      <c r="O2346" s="6" t="s">
        <v>10085</v>
      </c>
      <c r="P2346" s="6">
        <v>5</v>
      </c>
      <c r="Q2346" s="6" t="s">
        <v>10086</v>
      </c>
      <c r="R2346" s="6" t="s">
        <v>10087</v>
      </c>
      <c r="S2346" s="6">
        <v>488</v>
      </c>
      <c r="T2346" s="6" t="s">
        <v>37</v>
      </c>
      <c r="U2346" s="6" t="s">
        <v>38</v>
      </c>
      <c r="V2346" s="6" t="s">
        <v>585</v>
      </c>
      <c r="W2346" s="7">
        <v>24000000</v>
      </c>
      <c r="X2346" s="6">
        <v>1997</v>
      </c>
      <c r="Y2346" s="6">
        <v>851</v>
      </c>
      <c r="Z2346" s="6">
        <v>6.1</v>
      </c>
      <c r="AA2346" s="6">
        <v>2.35</v>
      </c>
      <c r="AB2346" s="6">
        <v>0</v>
      </c>
      <c r="AC2346" s="7">
        <f>Table13[[#This Row],[gross]]-Table13[[#This Row],[budget]]</f>
        <v>77334374</v>
      </c>
    </row>
    <row r="2347" spans="1:29" ht="12.75">
      <c r="A2347" s="6" t="s">
        <v>28</v>
      </c>
      <c r="B2347" s="6" t="s">
        <v>6308</v>
      </c>
      <c r="C2347" s="6">
        <v>212</v>
      </c>
      <c r="D2347" s="6">
        <v>116</v>
      </c>
      <c r="E2347" s="6">
        <v>0</v>
      </c>
      <c r="F2347" s="6">
        <v>71</v>
      </c>
      <c r="G2347" s="6" t="s">
        <v>6309</v>
      </c>
      <c r="H2347" s="6">
        <v>287</v>
      </c>
      <c r="I2347" s="7">
        <v>89138076</v>
      </c>
      <c r="J2347" s="6" t="s">
        <v>5103</v>
      </c>
      <c r="K2347" s="6" t="s">
        <v>6310</v>
      </c>
      <c r="L2347" s="6" t="s">
        <v>6311</v>
      </c>
      <c r="M2347" s="6">
        <v>98535</v>
      </c>
      <c r="N2347" s="6">
        <v>600</v>
      </c>
      <c r="O2347" s="6" t="s">
        <v>1599</v>
      </c>
      <c r="P2347" s="6">
        <v>4</v>
      </c>
      <c r="Q2347" s="6" t="s">
        <v>6312</v>
      </c>
      <c r="R2347" s="6" t="s">
        <v>6313</v>
      </c>
      <c r="S2347" s="6">
        <v>734</v>
      </c>
      <c r="T2347" s="6" t="s">
        <v>37</v>
      </c>
      <c r="U2347" s="6" t="s">
        <v>38</v>
      </c>
      <c r="V2347" s="6" t="s">
        <v>585</v>
      </c>
      <c r="W2347" s="7">
        <v>40000000</v>
      </c>
      <c r="X2347" s="6">
        <v>2000</v>
      </c>
      <c r="Y2347" s="6">
        <v>157</v>
      </c>
      <c r="Z2347" s="6">
        <v>5.5</v>
      </c>
      <c r="AA2347" s="6">
        <v>2.35</v>
      </c>
      <c r="AB2347" s="6">
        <v>0</v>
      </c>
      <c r="AC2347" s="7">
        <f>Table13[[#This Row],[gross]]-Table13[[#This Row],[budget]]</f>
        <v>49138076</v>
      </c>
    </row>
    <row r="2348" spans="1:29" ht="12.75">
      <c r="A2348" s="6" t="s">
        <v>28</v>
      </c>
      <c r="B2348" s="6" t="s">
        <v>6308</v>
      </c>
      <c r="C2348" s="6">
        <v>420</v>
      </c>
      <c r="D2348" s="6">
        <v>111</v>
      </c>
      <c r="E2348" s="6">
        <v>0</v>
      </c>
      <c r="F2348" s="6">
        <v>687</v>
      </c>
      <c r="G2348" s="6" t="s">
        <v>6561</v>
      </c>
      <c r="H2348" s="6">
        <v>2000</v>
      </c>
      <c r="I2348" s="7">
        <v>38176892</v>
      </c>
      <c r="J2348" s="6" t="s">
        <v>5103</v>
      </c>
      <c r="K2348" s="6" t="s">
        <v>4200</v>
      </c>
      <c r="L2348" s="6" t="s">
        <v>6562</v>
      </c>
      <c r="M2348" s="6">
        <v>104119</v>
      </c>
      <c r="N2348" s="6">
        <v>4486</v>
      </c>
      <c r="O2348" s="6" t="s">
        <v>6563</v>
      </c>
      <c r="P2348" s="6">
        <v>0</v>
      </c>
      <c r="Q2348" s="6" t="s">
        <v>6564</v>
      </c>
      <c r="R2348" s="6" t="s">
        <v>6565</v>
      </c>
      <c r="S2348" s="6">
        <v>518</v>
      </c>
      <c r="T2348" s="6" t="s">
        <v>37</v>
      </c>
      <c r="U2348" s="6" t="s">
        <v>38</v>
      </c>
      <c r="V2348" s="6" t="s">
        <v>585</v>
      </c>
      <c r="W2348" s="7">
        <v>40000000</v>
      </c>
      <c r="X2348" s="6">
        <v>2011</v>
      </c>
      <c r="Y2348" s="6">
        <v>741</v>
      </c>
      <c r="Z2348" s="6">
        <v>6.2</v>
      </c>
      <c r="AA2348" s="6">
        <v>2.35</v>
      </c>
      <c r="AB2348" s="6">
        <v>26000</v>
      </c>
      <c r="AC2348" s="7">
        <f>Table13[[#This Row],[gross]]-Table13[[#This Row],[budget]]</f>
        <v>-1823108</v>
      </c>
    </row>
    <row r="2349" spans="1:29" ht="12.75">
      <c r="A2349" s="6" t="s">
        <v>28</v>
      </c>
      <c r="B2349" s="6" t="s">
        <v>6308</v>
      </c>
      <c r="C2349" s="6">
        <v>242</v>
      </c>
      <c r="D2349" s="6">
        <v>103</v>
      </c>
      <c r="E2349" s="6">
        <v>0</v>
      </c>
      <c r="F2349" s="6">
        <v>157</v>
      </c>
      <c r="G2349" s="6" t="s">
        <v>11567</v>
      </c>
      <c r="H2349" s="6">
        <v>611</v>
      </c>
      <c r="I2349" s="7">
        <v>103001286</v>
      </c>
      <c r="J2349" s="6" t="s">
        <v>5103</v>
      </c>
      <c r="K2349" s="6" t="s">
        <v>10142</v>
      </c>
      <c r="L2349" s="6" t="s">
        <v>11568</v>
      </c>
      <c r="M2349" s="6">
        <v>222018</v>
      </c>
      <c r="N2349" s="6">
        <v>1212</v>
      </c>
      <c r="O2349" s="6" t="s">
        <v>6309</v>
      </c>
      <c r="P2349" s="6">
        <v>0</v>
      </c>
      <c r="Q2349" s="6" t="s">
        <v>11569</v>
      </c>
      <c r="R2349" s="6" t="s">
        <v>11570</v>
      </c>
      <c r="S2349" s="6">
        <v>869</v>
      </c>
      <c r="T2349" s="6" t="s">
        <v>37</v>
      </c>
      <c r="U2349" s="6" t="s">
        <v>38</v>
      </c>
      <c r="V2349" s="6" t="s">
        <v>585</v>
      </c>
      <c r="W2349" s="7">
        <v>15000000</v>
      </c>
      <c r="X2349" s="6">
        <v>1996</v>
      </c>
      <c r="Y2349" s="6">
        <v>422</v>
      </c>
      <c r="Z2349" s="6">
        <v>7.2</v>
      </c>
      <c r="AA2349" s="6">
        <v>2.35</v>
      </c>
      <c r="AB2349" s="6">
        <v>11000</v>
      </c>
      <c r="AC2349" s="7">
        <f>Table13[[#This Row],[gross]]-Table13[[#This Row],[budget]]</f>
        <v>88001286</v>
      </c>
    </row>
    <row r="2350" spans="1:29" ht="12.75">
      <c r="A2350" s="6" t="s">
        <v>28</v>
      </c>
      <c r="B2350" s="6" t="s">
        <v>14267</v>
      </c>
      <c r="C2350" s="6">
        <v>29</v>
      </c>
      <c r="D2350" s="6">
        <v>81</v>
      </c>
      <c r="E2350" s="6">
        <v>25</v>
      </c>
      <c r="F2350" s="6">
        <v>654</v>
      </c>
      <c r="G2350" s="6" t="s">
        <v>2638</v>
      </c>
      <c r="H2350" s="6">
        <v>931</v>
      </c>
      <c r="I2350" s="7">
        <v>6982680</v>
      </c>
      <c r="J2350" s="6" t="s">
        <v>1009</v>
      </c>
      <c r="K2350" s="6" t="s">
        <v>620</v>
      </c>
      <c r="L2350" s="6" t="s">
        <v>14268</v>
      </c>
      <c r="M2350" s="6">
        <v>6965</v>
      </c>
      <c r="N2350" s="6">
        <v>3848</v>
      </c>
      <c r="O2350" s="6" t="s">
        <v>14269</v>
      </c>
      <c r="P2350" s="6">
        <v>0</v>
      </c>
      <c r="Q2350" s="6" t="s">
        <v>14270</v>
      </c>
      <c r="R2350" s="6" t="s">
        <v>14271</v>
      </c>
      <c r="S2350" s="6">
        <v>69</v>
      </c>
      <c r="T2350" s="6" t="s">
        <v>37</v>
      </c>
      <c r="U2350" s="6" t="s">
        <v>38</v>
      </c>
      <c r="V2350" s="6" t="s">
        <v>39</v>
      </c>
      <c r="W2350" s="7">
        <v>10000000</v>
      </c>
      <c r="X2350" s="6">
        <v>2000</v>
      </c>
      <c r="Y2350" s="6">
        <v>744</v>
      </c>
      <c r="Z2350" s="6">
        <v>5.7</v>
      </c>
      <c r="AA2350" s="6">
        <v>1.85</v>
      </c>
      <c r="AB2350" s="6">
        <v>262</v>
      </c>
      <c r="AC2350" s="7">
        <f>Table13[[#This Row],[gross]]-Table13[[#This Row],[budget]]</f>
        <v>-3017320</v>
      </c>
    </row>
    <row r="2351" spans="1:29" ht="12.75">
      <c r="A2351" s="6" t="s">
        <v>28</v>
      </c>
      <c r="B2351" s="6" t="s">
        <v>1058</v>
      </c>
      <c r="C2351" s="6">
        <v>88</v>
      </c>
      <c r="D2351" s="6">
        <v>101</v>
      </c>
      <c r="E2351" s="6">
        <v>503</v>
      </c>
      <c r="F2351" s="6">
        <v>1000</v>
      </c>
      <c r="G2351" s="6" t="s">
        <v>1232</v>
      </c>
      <c r="H2351" s="6">
        <v>13000</v>
      </c>
      <c r="I2351" s="7">
        <v>60328558</v>
      </c>
      <c r="J2351" s="6" t="s">
        <v>7901</v>
      </c>
      <c r="K2351" s="6" t="s">
        <v>547</v>
      </c>
      <c r="L2351" s="6" t="s">
        <v>7902</v>
      </c>
      <c r="M2351" s="6">
        <v>61396</v>
      </c>
      <c r="N2351" s="6">
        <v>18734</v>
      </c>
      <c r="O2351" s="6" t="s">
        <v>7290</v>
      </c>
      <c r="P2351" s="6">
        <v>1</v>
      </c>
      <c r="Q2351" s="6" t="s">
        <v>7903</v>
      </c>
      <c r="R2351" s="6" t="s">
        <v>7904</v>
      </c>
      <c r="S2351" s="6">
        <v>159</v>
      </c>
      <c r="T2351" s="6" t="s">
        <v>37</v>
      </c>
      <c r="U2351" s="6" t="s">
        <v>38</v>
      </c>
      <c r="V2351" s="6" t="s">
        <v>39</v>
      </c>
      <c r="W2351" s="7">
        <v>32000000</v>
      </c>
      <c r="X2351" s="6">
        <v>1988</v>
      </c>
      <c r="Y2351" s="6">
        <v>1000</v>
      </c>
      <c r="Z2351" s="6">
        <v>7</v>
      </c>
      <c r="AA2351" s="6">
        <v>1.85</v>
      </c>
      <c r="AB2351" s="6">
        <v>11000</v>
      </c>
      <c r="AC2351" s="7">
        <f>Table13[[#This Row],[gross]]-Table13[[#This Row],[budget]]</f>
        <v>28328558</v>
      </c>
    </row>
    <row r="2352" spans="1:29" ht="12.75">
      <c r="A2352" s="6" t="s">
        <v>28</v>
      </c>
      <c r="B2352" s="6" t="s">
        <v>685</v>
      </c>
      <c r="C2352" s="6">
        <v>216</v>
      </c>
      <c r="D2352" s="6">
        <v>127</v>
      </c>
      <c r="E2352" s="6">
        <v>21000</v>
      </c>
      <c r="F2352" s="6">
        <v>360</v>
      </c>
      <c r="G2352" s="6" t="s">
        <v>340</v>
      </c>
      <c r="H2352" s="6">
        <v>11000</v>
      </c>
      <c r="I2352" s="7">
        <v>100125340</v>
      </c>
      <c r="J2352" s="6" t="s">
        <v>2142</v>
      </c>
      <c r="K2352" s="6" t="s">
        <v>466</v>
      </c>
      <c r="L2352" s="6" t="s">
        <v>8138</v>
      </c>
      <c r="M2352" s="6">
        <v>1023511</v>
      </c>
      <c r="N2352" s="6">
        <v>22678</v>
      </c>
      <c r="O2352" s="6" t="s">
        <v>1501</v>
      </c>
      <c r="P2352" s="6">
        <v>0</v>
      </c>
      <c r="Q2352" s="6" t="s">
        <v>8139</v>
      </c>
      <c r="R2352" s="6" t="s">
        <v>8140</v>
      </c>
      <c r="S2352" s="6">
        <v>1080</v>
      </c>
      <c r="T2352" s="6" t="s">
        <v>37</v>
      </c>
      <c r="U2352" s="6" t="s">
        <v>38</v>
      </c>
      <c r="V2352" s="6" t="s">
        <v>585</v>
      </c>
      <c r="W2352" s="7">
        <v>33000000</v>
      </c>
      <c r="X2352" s="6">
        <v>1995</v>
      </c>
      <c r="Y2352" s="6">
        <v>11000</v>
      </c>
      <c r="Z2352" s="6">
        <v>8.6</v>
      </c>
      <c r="AA2352" s="6">
        <v>2.35</v>
      </c>
      <c r="AB2352" s="6">
        <v>39000</v>
      </c>
      <c r="AC2352" s="7">
        <f>Table13[[#This Row],[gross]]-Table13[[#This Row],[budget]]</f>
        <v>67125340</v>
      </c>
    </row>
    <row r="2353" spans="1:29" ht="12.75">
      <c r="A2353" s="6" t="s">
        <v>28</v>
      </c>
      <c r="B2353" s="6" t="s">
        <v>4291</v>
      </c>
      <c r="C2353" s="6">
        <v>43</v>
      </c>
      <c r="D2353" s="6">
        <v>113</v>
      </c>
      <c r="E2353" s="6">
        <v>17</v>
      </c>
      <c r="F2353" s="6">
        <v>551</v>
      </c>
      <c r="G2353" s="6" t="s">
        <v>755</v>
      </c>
      <c r="H2353" s="6">
        <v>14000</v>
      </c>
      <c r="I2353" s="7">
        <v>58571513</v>
      </c>
      <c r="J2353" s="6" t="s">
        <v>2142</v>
      </c>
      <c r="K2353" s="6" t="s">
        <v>2382</v>
      </c>
      <c r="L2353" s="6" t="s">
        <v>11559</v>
      </c>
      <c r="M2353" s="6">
        <v>30213</v>
      </c>
      <c r="N2353" s="6">
        <v>15914</v>
      </c>
      <c r="O2353" s="6" t="s">
        <v>4765</v>
      </c>
      <c r="P2353" s="6">
        <v>1</v>
      </c>
      <c r="Q2353" s="6" t="s">
        <v>11560</v>
      </c>
      <c r="R2353" s="6" t="s">
        <v>11561</v>
      </c>
      <c r="S2353" s="6">
        <v>112</v>
      </c>
      <c r="T2353" s="6" t="s">
        <v>37</v>
      </c>
      <c r="U2353" s="6" t="s">
        <v>38</v>
      </c>
      <c r="V2353" s="6" t="s">
        <v>585</v>
      </c>
      <c r="W2353" s="7">
        <v>19000000</v>
      </c>
      <c r="X2353" s="6">
        <v>1989</v>
      </c>
      <c r="Y2353" s="6">
        <v>599</v>
      </c>
      <c r="Z2353" s="6">
        <v>6.8</v>
      </c>
      <c r="AA2353" s="6">
        <v>1.85</v>
      </c>
      <c r="AB2353" s="6">
        <v>0</v>
      </c>
      <c r="AC2353" s="7">
        <f>Table13[[#This Row],[gross]]-Table13[[#This Row],[budget]]</f>
        <v>39571513</v>
      </c>
    </row>
    <row r="2354" spans="1:29" ht="12.75">
      <c r="A2354" s="6" t="s">
        <v>28</v>
      </c>
      <c r="B2354" s="6" t="s">
        <v>17858</v>
      </c>
      <c r="C2354" s="6">
        <v>7</v>
      </c>
      <c r="D2354" s="6">
        <v>41</v>
      </c>
      <c r="E2354" s="6">
        <v>0</v>
      </c>
      <c r="F2354" s="6">
        <v>0</v>
      </c>
      <c r="G2354" s="6" t="s">
        <v>17859</v>
      </c>
      <c r="H2354" s="6">
        <v>55</v>
      </c>
      <c r="I2354" s="7">
        <v>4074023</v>
      </c>
      <c r="J2354" s="6" t="s">
        <v>67</v>
      </c>
      <c r="K2354" s="6" t="s">
        <v>17860</v>
      </c>
      <c r="L2354" s="6" t="s">
        <v>17861</v>
      </c>
      <c r="M2354" s="6">
        <v>296</v>
      </c>
      <c r="N2354" s="6">
        <v>55</v>
      </c>
      <c r="O2354" s="6" t="s">
        <v>17862</v>
      </c>
      <c r="P2354" s="6">
        <v>0</v>
      </c>
      <c r="Q2354" s="6" t="s">
        <v>17863</v>
      </c>
      <c r="R2354" s="6" t="s">
        <v>17864</v>
      </c>
      <c r="S2354" s="6">
        <v>4</v>
      </c>
      <c r="T2354" s="6" t="s">
        <v>37</v>
      </c>
      <c r="U2354" s="6" t="s">
        <v>56</v>
      </c>
      <c r="W2354" s="7">
        <v>5000000</v>
      </c>
      <c r="X2354" s="6">
        <v>2010</v>
      </c>
      <c r="Y2354" s="6">
        <v>0</v>
      </c>
      <c r="Z2354" s="6">
        <v>6.9</v>
      </c>
      <c r="AA2354" s="6">
        <v>1.78</v>
      </c>
      <c r="AB2354" s="6">
        <v>89</v>
      </c>
      <c r="AC2354" s="7">
        <f>Table13[[#This Row],[gross]]-Table13[[#This Row],[budget]]</f>
        <v>-925977</v>
      </c>
    </row>
    <row r="2355" spans="1:29" ht="12.75">
      <c r="A2355" s="6" t="s">
        <v>747</v>
      </c>
      <c r="B2355" s="6" t="s">
        <v>2296</v>
      </c>
      <c r="C2355" s="6">
        <v>175</v>
      </c>
      <c r="D2355" s="6">
        <v>140</v>
      </c>
      <c r="E2355" s="6">
        <v>378</v>
      </c>
      <c r="F2355" s="6">
        <v>599</v>
      </c>
      <c r="G2355" s="6" t="s">
        <v>2297</v>
      </c>
      <c r="H2355" s="6">
        <v>12000</v>
      </c>
      <c r="I2355" s="7">
        <v>120147445</v>
      </c>
      <c r="J2355" s="6" t="s">
        <v>2298</v>
      </c>
      <c r="K2355" s="6" t="s">
        <v>301</v>
      </c>
      <c r="L2355" s="6" t="s">
        <v>2299</v>
      </c>
      <c r="M2355" s="6">
        <v>57661</v>
      </c>
      <c r="N2355" s="6">
        <v>13808</v>
      </c>
      <c r="O2355" s="6" t="s">
        <v>755</v>
      </c>
      <c r="P2355" s="6">
        <v>0</v>
      </c>
      <c r="Q2355" s="6" t="s">
        <v>2300</v>
      </c>
      <c r="R2355" s="6" t="s">
        <v>2301</v>
      </c>
      <c r="S2355" s="6">
        <v>455</v>
      </c>
      <c r="T2355" s="6" t="s">
        <v>37</v>
      </c>
      <c r="U2355" s="6" t="s">
        <v>38</v>
      </c>
      <c r="V2355" s="6" t="s">
        <v>39</v>
      </c>
      <c r="W2355" s="7">
        <v>87000000</v>
      </c>
      <c r="X2355" s="6">
        <v>2003</v>
      </c>
      <c r="Y2355" s="6">
        <v>947</v>
      </c>
      <c r="Z2355" s="6">
        <v>7.3</v>
      </c>
      <c r="AA2355" s="6">
        <v>2.35</v>
      </c>
      <c r="AB2355" s="6">
        <v>0</v>
      </c>
      <c r="AC2355" s="7">
        <f>Table13[[#This Row],[gross]]-Table13[[#This Row],[budget]]</f>
        <v>33147445</v>
      </c>
    </row>
    <row r="2356" spans="1:29" ht="12.75">
      <c r="A2356" s="6" t="s">
        <v>28</v>
      </c>
      <c r="B2356" s="6" t="s">
        <v>8355</v>
      </c>
      <c r="C2356" s="6">
        <v>82</v>
      </c>
      <c r="D2356" s="6">
        <v>111</v>
      </c>
      <c r="E2356" s="6">
        <v>23</v>
      </c>
      <c r="F2356" s="6">
        <v>1000</v>
      </c>
      <c r="G2356" s="6" t="s">
        <v>1689</v>
      </c>
      <c r="H2356" s="6">
        <v>3000</v>
      </c>
      <c r="I2356" s="7">
        <v>41407470</v>
      </c>
      <c r="J2356" s="6" t="s">
        <v>3932</v>
      </c>
      <c r="K2356" s="6" t="s">
        <v>2189</v>
      </c>
      <c r="L2356" s="6" t="s">
        <v>8356</v>
      </c>
      <c r="M2356" s="6">
        <v>43378</v>
      </c>
      <c r="N2356" s="6">
        <v>9638</v>
      </c>
      <c r="O2356" s="6" t="s">
        <v>8357</v>
      </c>
      <c r="P2356" s="6">
        <v>1</v>
      </c>
      <c r="Q2356" s="6" t="s">
        <v>8358</v>
      </c>
      <c r="R2356" s="6" t="s">
        <v>8359</v>
      </c>
      <c r="S2356" s="6">
        <v>292</v>
      </c>
      <c r="T2356" s="6" t="s">
        <v>37</v>
      </c>
      <c r="U2356" s="6" t="s">
        <v>38</v>
      </c>
      <c r="V2356" s="6" t="s">
        <v>95</v>
      </c>
      <c r="W2356" s="7">
        <v>30000000</v>
      </c>
      <c r="X2356" s="6">
        <v>2003</v>
      </c>
      <c r="Y2356" s="6">
        <v>3000</v>
      </c>
      <c r="Z2356" s="6">
        <v>7.6</v>
      </c>
      <c r="AA2356" s="6">
        <v>1.85</v>
      </c>
      <c r="AB2356" s="6">
        <v>0</v>
      </c>
      <c r="AC2356" s="7">
        <f>Table13[[#This Row],[gross]]-Table13[[#This Row],[budget]]</f>
        <v>11407470</v>
      </c>
    </row>
    <row r="2357" spans="1:29" ht="12.75">
      <c r="A2357" s="6" t="s">
        <v>28</v>
      </c>
      <c r="B2357" s="6" t="s">
        <v>4401</v>
      </c>
      <c r="C2357" s="6">
        <v>195</v>
      </c>
      <c r="D2357" s="6">
        <v>96</v>
      </c>
      <c r="E2357" s="6">
        <v>192</v>
      </c>
      <c r="F2357" s="6">
        <v>501</v>
      </c>
      <c r="G2357" s="6" t="s">
        <v>4699</v>
      </c>
      <c r="H2357" s="6">
        <v>40000</v>
      </c>
      <c r="I2357" s="7">
        <v>47781388</v>
      </c>
      <c r="J2357" s="6" t="s">
        <v>852</v>
      </c>
      <c r="K2357" s="6" t="s">
        <v>43</v>
      </c>
      <c r="L2357" s="6" t="s">
        <v>6482</v>
      </c>
      <c r="M2357" s="6">
        <v>147504</v>
      </c>
      <c r="N2357" s="6">
        <v>41293</v>
      </c>
      <c r="O2357" s="6" t="s">
        <v>3964</v>
      </c>
      <c r="P2357" s="6">
        <v>1</v>
      </c>
      <c r="Q2357" s="6" t="s">
        <v>6483</v>
      </c>
      <c r="R2357" s="6" t="s">
        <v>6484</v>
      </c>
      <c r="S2357" s="6">
        <v>531</v>
      </c>
      <c r="T2357" s="6" t="s">
        <v>37</v>
      </c>
      <c r="U2357" s="6" t="s">
        <v>38</v>
      </c>
      <c r="V2357" s="6" t="s">
        <v>39</v>
      </c>
      <c r="W2357" s="7">
        <v>40000000</v>
      </c>
      <c r="X2357" s="6">
        <v>2004</v>
      </c>
      <c r="Y2357" s="6">
        <v>534</v>
      </c>
      <c r="Z2357" s="6">
        <v>6.6</v>
      </c>
      <c r="AA2357" s="6">
        <v>2.35</v>
      </c>
      <c r="AB2357" s="6">
        <v>0</v>
      </c>
      <c r="AC2357" s="7">
        <f>Table13[[#This Row],[gross]]-Table13[[#This Row],[budget]]</f>
        <v>7781388</v>
      </c>
    </row>
    <row r="2358" spans="1:29" ht="12.75">
      <c r="A2358" s="6" t="s">
        <v>28</v>
      </c>
      <c r="B2358" s="6" t="s">
        <v>3367</v>
      </c>
      <c r="C2358" s="6">
        <v>160</v>
      </c>
      <c r="D2358" s="6">
        <v>123</v>
      </c>
      <c r="E2358" s="6">
        <v>130</v>
      </c>
      <c r="F2358" s="6">
        <v>426</v>
      </c>
      <c r="G2358" s="6" t="s">
        <v>7343</v>
      </c>
      <c r="H2358" s="6">
        <v>826</v>
      </c>
      <c r="I2358" s="7">
        <v>59699513</v>
      </c>
      <c r="J2358" s="6" t="s">
        <v>7344</v>
      </c>
      <c r="K2358" s="6" t="s">
        <v>1319</v>
      </c>
      <c r="L2358" s="6" t="s">
        <v>7345</v>
      </c>
      <c r="M2358" s="6">
        <v>20827</v>
      </c>
      <c r="N2358" s="6">
        <v>2259</v>
      </c>
      <c r="O2358" s="6" t="s">
        <v>5088</v>
      </c>
      <c r="P2358" s="6">
        <v>0</v>
      </c>
      <c r="Q2358" s="6" t="s">
        <v>7346</v>
      </c>
      <c r="R2358" s="6" t="s">
        <v>7347</v>
      </c>
      <c r="S2358" s="6">
        <v>136</v>
      </c>
      <c r="T2358" s="6" t="s">
        <v>37</v>
      </c>
      <c r="U2358" s="6" t="s">
        <v>38</v>
      </c>
      <c r="V2358" s="6" t="s">
        <v>95</v>
      </c>
      <c r="W2358" s="7">
        <v>35000000</v>
      </c>
      <c r="X2358" s="6">
        <v>2010</v>
      </c>
      <c r="Y2358" s="6">
        <v>638</v>
      </c>
      <c r="Z2358" s="6">
        <v>7.2</v>
      </c>
      <c r="AA2358" s="6">
        <v>2.35</v>
      </c>
      <c r="AB2358" s="6">
        <v>0</v>
      </c>
      <c r="AC2358" s="7">
        <f>Table13[[#This Row],[gross]]-Table13[[#This Row],[budget]]</f>
        <v>24699513</v>
      </c>
    </row>
    <row r="2359" spans="1:29" ht="12.75">
      <c r="A2359" s="6" t="s">
        <v>28</v>
      </c>
      <c r="B2359" s="6" t="s">
        <v>12348</v>
      </c>
      <c r="C2359" s="6">
        <v>163</v>
      </c>
      <c r="D2359" s="6">
        <v>104</v>
      </c>
      <c r="E2359" s="6">
        <v>30</v>
      </c>
      <c r="F2359" s="6">
        <v>296</v>
      </c>
      <c r="G2359" s="6" t="s">
        <v>1055</v>
      </c>
      <c r="H2359" s="6">
        <v>769</v>
      </c>
      <c r="I2359" s="7">
        <v>4046737</v>
      </c>
      <c r="J2359" s="6" t="s">
        <v>1415</v>
      </c>
      <c r="K2359" s="6" t="s">
        <v>13348</v>
      </c>
      <c r="L2359" s="6" t="s">
        <v>18569</v>
      </c>
      <c r="M2359" s="6">
        <v>67949</v>
      </c>
      <c r="N2359" s="6">
        <v>2251</v>
      </c>
      <c r="O2359" s="6" t="s">
        <v>15196</v>
      </c>
      <c r="P2359" s="6">
        <v>1</v>
      </c>
      <c r="Q2359" s="6" t="s">
        <v>18570</v>
      </c>
      <c r="R2359" s="6" t="s">
        <v>18571</v>
      </c>
      <c r="S2359" s="6">
        <v>390</v>
      </c>
      <c r="T2359" s="6" t="s">
        <v>37</v>
      </c>
      <c r="U2359" s="6" t="s">
        <v>38</v>
      </c>
      <c r="V2359" s="6" t="s">
        <v>585</v>
      </c>
      <c r="W2359" s="7">
        <v>4000000</v>
      </c>
      <c r="X2359" s="6">
        <v>2002</v>
      </c>
      <c r="Y2359" s="6">
        <v>413</v>
      </c>
      <c r="Z2359" s="6">
        <v>7.1</v>
      </c>
      <c r="AA2359" s="6">
        <v>1.85</v>
      </c>
      <c r="AB2359" s="6">
        <v>15000</v>
      </c>
      <c r="AC2359" s="7">
        <f>Table13[[#This Row],[gross]]-Table13[[#This Row],[budget]]</f>
        <v>46737</v>
      </c>
    </row>
    <row r="2360" spans="1:29" ht="12.75">
      <c r="A2360" s="6" t="s">
        <v>28</v>
      </c>
      <c r="B2360" s="6" t="s">
        <v>4987</v>
      </c>
      <c r="C2360" s="6">
        <v>51</v>
      </c>
      <c r="D2360" s="6">
        <v>94</v>
      </c>
      <c r="E2360" s="6">
        <v>14</v>
      </c>
      <c r="F2360" s="6">
        <v>635</v>
      </c>
      <c r="G2360" s="6" t="s">
        <v>10349</v>
      </c>
      <c r="H2360" s="6">
        <v>1000</v>
      </c>
      <c r="I2360" s="7">
        <v>33357476</v>
      </c>
      <c r="J2360" s="6" t="s">
        <v>12433</v>
      </c>
      <c r="K2360" s="6" t="s">
        <v>2716</v>
      </c>
      <c r="L2360" s="6" t="s">
        <v>12434</v>
      </c>
      <c r="M2360" s="6">
        <v>7392</v>
      </c>
      <c r="N2360" s="6">
        <v>4194</v>
      </c>
      <c r="O2360" s="6" t="s">
        <v>7659</v>
      </c>
      <c r="P2360" s="6">
        <v>0</v>
      </c>
      <c r="Q2360" s="6" t="s">
        <v>12435</v>
      </c>
      <c r="R2360" s="6" t="s">
        <v>12436</v>
      </c>
      <c r="S2360" s="6">
        <v>53</v>
      </c>
      <c r="T2360" s="6" t="s">
        <v>37</v>
      </c>
      <c r="U2360" s="6" t="s">
        <v>38</v>
      </c>
      <c r="V2360" s="6" t="s">
        <v>95</v>
      </c>
      <c r="W2360" s="7">
        <v>35000000</v>
      </c>
      <c r="X2360" s="6">
        <v>2001</v>
      </c>
      <c r="Y2360" s="6">
        <v>1000</v>
      </c>
      <c r="Z2360" s="6">
        <v>5.4</v>
      </c>
      <c r="AA2360" s="6">
        <v>1.85</v>
      </c>
      <c r="AB2360" s="6">
        <v>393</v>
      </c>
      <c r="AC2360" s="7">
        <f>Table13[[#This Row],[gross]]-Table13[[#This Row],[budget]]</f>
        <v>-1642524</v>
      </c>
    </row>
    <row r="2361" spans="1:29" ht="12.75">
      <c r="A2361" s="6" t="s">
        <v>28</v>
      </c>
      <c r="B2361" s="6" t="s">
        <v>8814</v>
      </c>
      <c r="C2361" s="6">
        <v>148</v>
      </c>
      <c r="D2361" s="6">
        <v>88</v>
      </c>
      <c r="E2361" s="6">
        <v>64</v>
      </c>
      <c r="F2361" s="6">
        <v>363</v>
      </c>
      <c r="G2361" s="6" t="s">
        <v>1624</v>
      </c>
      <c r="H2361" s="6">
        <v>1000</v>
      </c>
      <c r="I2361" s="7">
        <v>17016190</v>
      </c>
      <c r="J2361" s="6" t="s">
        <v>8066</v>
      </c>
      <c r="K2361" s="6" t="s">
        <v>686</v>
      </c>
      <c r="L2361" s="6" t="s">
        <v>8815</v>
      </c>
      <c r="M2361" s="6">
        <v>28632</v>
      </c>
      <c r="N2361" s="6">
        <v>2567</v>
      </c>
      <c r="O2361" s="6" t="s">
        <v>8816</v>
      </c>
      <c r="P2361" s="6">
        <v>0</v>
      </c>
      <c r="Q2361" s="6" t="s">
        <v>8817</v>
      </c>
      <c r="R2361" s="6" t="s">
        <v>8818</v>
      </c>
      <c r="S2361" s="6">
        <v>214</v>
      </c>
      <c r="T2361" s="6" t="s">
        <v>37</v>
      </c>
      <c r="U2361" s="6" t="s">
        <v>8819</v>
      </c>
      <c r="V2361" s="6" t="s">
        <v>585</v>
      </c>
      <c r="W2361" s="7">
        <v>12000000</v>
      </c>
      <c r="X2361" s="6">
        <v>2004</v>
      </c>
      <c r="Y2361" s="6">
        <v>857</v>
      </c>
      <c r="Z2361" s="6">
        <v>4.9000000000000004</v>
      </c>
      <c r="AA2361" s="6">
        <v>1.85</v>
      </c>
      <c r="AB2361" s="6">
        <v>0</v>
      </c>
      <c r="AC2361" s="7">
        <f>Table13[[#This Row],[gross]]-Table13[[#This Row],[budget]]</f>
        <v>5016190</v>
      </c>
    </row>
    <row r="2362" spans="1:29" ht="12.75">
      <c r="A2362" s="6" t="s">
        <v>747</v>
      </c>
      <c r="B2362" s="6" t="s">
        <v>15101</v>
      </c>
      <c r="C2362" s="6">
        <v>265</v>
      </c>
      <c r="D2362" s="6">
        <v>101</v>
      </c>
      <c r="E2362" s="6">
        <v>63</v>
      </c>
      <c r="F2362" s="6">
        <v>172</v>
      </c>
      <c r="G2362" s="6" t="s">
        <v>12063</v>
      </c>
      <c r="H2362" s="6">
        <v>7000</v>
      </c>
      <c r="I2362" s="7">
        <v>6619173</v>
      </c>
      <c r="J2362" s="6" t="s">
        <v>15102</v>
      </c>
      <c r="K2362" s="6" t="s">
        <v>518</v>
      </c>
      <c r="L2362" s="6" t="s">
        <v>15103</v>
      </c>
      <c r="M2362" s="6">
        <v>87203</v>
      </c>
      <c r="N2362" s="6">
        <v>7747</v>
      </c>
      <c r="O2362" s="6" t="s">
        <v>15104</v>
      </c>
      <c r="P2362" s="6">
        <v>2</v>
      </c>
      <c r="Q2362" s="6" t="s">
        <v>15105</v>
      </c>
      <c r="R2362" s="6" t="s">
        <v>15106</v>
      </c>
      <c r="S2362" s="6">
        <v>221</v>
      </c>
      <c r="T2362" s="6" t="s">
        <v>37</v>
      </c>
      <c r="U2362" s="6" t="s">
        <v>38</v>
      </c>
      <c r="V2362" s="6" t="s">
        <v>585</v>
      </c>
      <c r="W2362" s="7">
        <v>10000000</v>
      </c>
      <c r="X2362" s="6">
        <v>2012</v>
      </c>
      <c r="Y2362" s="6">
        <v>353</v>
      </c>
      <c r="Z2362" s="6">
        <v>6.7</v>
      </c>
      <c r="AA2362" s="6">
        <v>2.35</v>
      </c>
      <c r="AB2362" s="6">
        <v>25000</v>
      </c>
      <c r="AC2362" s="7">
        <f>Table13[[#This Row],[gross]]-Table13[[#This Row],[budget]]</f>
        <v>-3380827</v>
      </c>
    </row>
    <row r="2363" spans="1:29" ht="12.75">
      <c r="A2363" s="6" t="s">
        <v>28</v>
      </c>
      <c r="B2363" s="6" t="s">
        <v>10848</v>
      </c>
      <c r="C2363" s="6">
        <v>37</v>
      </c>
      <c r="D2363" s="6">
        <v>127</v>
      </c>
      <c r="E2363" s="6">
        <v>16</v>
      </c>
      <c r="F2363" s="6">
        <v>399</v>
      </c>
      <c r="G2363" s="6" t="s">
        <v>1193</v>
      </c>
      <c r="H2363" s="6">
        <v>565</v>
      </c>
      <c r="I2363" s="7">
        <v>35422828</v>
      </c>
      <c r="J2363" s="6" t="s">
        <v>4296</v>
      </c>
      <c r="K2363" s="6" t="s">
        <v>4847</v>
      </c>
      <c r="L2363" s="6" t="s">
        <v>10849</v>
      </c>
      <c r="M2363" s="6">
        <v>19126</v>
      </c>
      <c r="N2363" s="6">
        <v>1735</v>
      </c>
      <c r="O2363" s="6" t="s">
        <v>5515</v>
      </c>
      <c r="P2363" s="6">
        <v>1</v>
      </c>
      <c r="Q2363" s="6" t="s">
        <v>10850</v>
      </c>
      <c r="R2363" s="6" t="s">
        <v>10851</v>
      </c>
      <c r="S2363" s="6">
        <v>155</v>
      </c>
      <c r="T2363" s="6" t="s">
        <v>37</v>
      </c>
      <c r="U2363" s="6" t="s">
        <v>38</v>
      </c>
      <c r="V2363" s="6" t="s">
        <v>95</v>
      </c>
      <c r="W2363" s="7">
        <v>20000000</v>
      </c>
      <c r="X2363" s="6">
        <v>1997</v>
      </c>
      <c r="Y2363" s="6">
        <v>441</v>
      </c>
      <c r="Z2363" s="6">
        <v>6.7</v>
      </c>
      <c r="AA2363" s="6">
        <v>2.35</v>
      </c>
      <c r="AB2363" s="6">
        <v>0</v>
      </c>
      <c r="AC2363" s="7">
        <f>Table13[[#This Row],[gross]]-Table13[[#This Row],[budget]]</f>
        <v>15422828</v>
      </c>
    </row>
    <row r="2364" spans="1:29" ht="12.75">
      <c r="A2364" s="6" t="s">
        <v>28</v>
      </c>
      <c r="B2364" s="6" t="s">
        <v>2448</v>
      </c>
      <c r="C2364" s="6">
        <v>178</v>
      </c>
      <c r="D2364" s="6">
        <v>117</v>
      </c>
      <c r="E2364" s="6">
        <v>763</v>
      </c>
      <c r="F2364" s="6">
        <v>523</v>
      </c>
      <c r="G2364" s="6" t="s">
        <v>8336</v>
      </c>
      <c r="H2364" s="6">
        <v>16000</v>
      </c>
      <c r="I2364" s="7">
        <v>12276810</v>
      </c>
      <c r="J2364" s="6" t="s">
        <v>1644</v>
      </c>
      <c r="K2364" s="6" t="s">
        <v>315</v>
      </c>
      <c r="L2364" s="6" t="s">
        <v>9359</v>
      </c>
      <c r="M2364" s="6">
        <v>57674</v>
      </c>
      <c r="N2364" s="6">
        <v>17847</v>
      </c>
      <c r="O2364" s="6" t="s">
        <v>1172</v>
      </c>
      <c r="P2364" s="6">
        <v>0</v>
      </c>
      <c r="Q2364" s="6" t="s">
        <v>9360</v>
      </c>
      <c r="R2364" s="6" t="s">
        <v>9361</v>
      </c>
      <c r="S2364" s="6">
        <v>126</v>
      </c>
      <c r="T2364" s="6" t="s">
        <v>37</v>
      </c>
      <c r="U2364" s="6" t="s">
        <v>38</v>
      </c>
      <c r="V2364" s="6" t="s">
        <v>39</v>
      </c>
      <c r="W2364" s="7">
        <v>26000000</v>
      </c>
      <c r="X2364" s="6">
        <v>2015</v>
      </c>
      <c r="Y2364" s="6">
        <v>543</v>
      </c>
      <c r="Z2364" s="6">
        <v>6.5</v>
      </c>
      <c r="AA2364" s="6">
        <v>2.35</v>
      </c>
      <c r="AB2364" s="6">
        <v>11000</v>
      </c>
      <c r="AC2364" s="7">
        <f>Table13[[#This Row],[gross]]-Table13[[#This Row],[budget]]</f>
        <v>-13723190</v>
      </c>
    </row>
    <row r="2365" spans="1:29" ht="12.75">
      <c r="A2365" s="6" t="s">
        <v>28</v>
      </c>
      <c r="B2365" s="6" t="s">
        <v>10764</v>
      </c>
      <c r="C2365" s="6">
        <v>364</v>
      </c>
      <c r="D2365" s="6">
        <v>128</v>
      </c>
      <c r="E2365" s="6">
        <v>151</v>
      </c>
      <c r="F2365" s="6">
        <v>852</v>
      </c>
      <c r="G2365" s="6" t="s">
        <v>138</v>
      </c>
      <c r="H2365" s="6">
        <v>1000</v>
      </c>
      <c r="I2365" s="7">
        <v>52066000</v>
      </c>
      <c r="J2365" s="6" t="s">
        <v>5940</v>
      </c>
      <c r="K2365" s="6" t="s">
        <v>2038</v>
      </c>
      <c r="L2365" s="6" t="s">
        <v>10765</v>
      </c>
      <c r="M2365" s="6">
        <v>61114</v>
      </c>
      <c r="N2365" s="6">
        <v>3869</v>
      </c>
      <c r="O2365" s="6" t="s">
        <v>901</v>
      </c>
      <c r="P2365" s="6">
        <v>0</v>
      </c>
      <c r="Q2365" s="6" t="s">
        <v>10766</v>
      </c>
      <c r="R2365" s="6" t="s">
        <v>10767</v>
      </c>
      <c r="S2365" s="6">
        <v>212</v>
      </c>
      <c r="T2365" s="6" t="s">
        <v>37</v>
      </c>
      <c r="U2365" s="6" t="s">
        <v>56</v>
      </c>
      <c r="V2365" s="6" t="s">
        <v>39</v>
      </c>
      <c r="W2365" s="7">
        <v>20000000</v>
      </c>
      <c r="X2365" s="6">
        <v>2014</v>
      </c>
      <c r="Y2365" s="6">
        <v>1000</v>
      </c>
      <c r="Z2365" s="6">
        <v>7.5</v>
      </c>
      <c r="AA2365" s="6">
        <v>2.35</v>
      </c>
      <c r="AB2365" s="6">
        <v>22000</v>
      </c>
      <c r="AC2365" s="7">
        <f>Table13[[#This Row],[gross]]-Table13[[#This Row],[budget]]</f>
        <v>32066000</v>
      </c>
    </row>
    <row r="2366" spans="1:29" ht="12.75">
      <c r="A2366" s="6" t="s">
        <v>28</v>
      </c>
      <c r="B2366" s="6" t="s">
        <v>4748</v>
      </c>
      <c r="C2366" s="6">
        <v>164</v>
      </c>
      <c r="D2366" s="6">
        <v>99</v>
      </c>
      <c r="E2366" s="6">
        <v>3</v>
      </c>
      <c r="F2366" s="6">
        <v>490</v>
      </c>
      <c r="G2366" s="6" t="s">
        <v>3761</v>
      </c>
      <c r="H2366" s="6">
        <v>8000</v>
      </c>
      <c r="I2366" s="7">
        <v>33472850</v>
      </c>
      <c r="J2366" s="6" t="s">
        <v>3913</v>
      </c>
      <c r="K2366" s="6" t="s">
        <v>1249</v>
      </c>
      <c r="L2366" s="6" t="s">
        <v>4749</v>
      </c>
      <c r="M2366" s="6">
        <v>67005</v>
      </c>
      <c r="N2366" s="6">
        <v>10026</v>
      </c>
      <c r="O2366" s="6" t="s">
        <v>3684</v>
      </c>
      <c r="P2366" s="6">
        <v>3</v>
      </c>
      <c r="Q2366" s="6" t="s">
        <v>4750</v>
      </c>
      <c r="R2366" s="6" t="s">
        <v>4751</v>
      </c>
      <c r="S2366" s="6">
        <v>119</v>
      </c>
      <c r="T2366" s="6" t="s">
        <v>37</v>
      </c>
      <c r="U2366" s="6" t="s">
        <v>38</v>
      </c>
      <c r="V2366" s="6" t="s">
        <v>585</v>
      </c>
      <c r="W2366" s="7">
        <v>55000000</v>
      </c>
      <c r="X2366" s="6">
        <v>2008</v>
      </c>
      <c r="Y2366" s="6">
        <v>509</v>
      </c>
      <c r="Z2366" s="6">
        <v>5.8</v>
      </c>
      <c r="AA2366" s="6">
        <v>2.35</v>
      </c>
      <c r="AB2366" s="6">
        <v>0</v>
      </c>
      <c r="AC2366" s="7">
        <f>Table13[[#This Row],[gross]]-Table13[[#This Row],[budget]]</f>
        <v>-21527150</v>
      </c>
    </row>
    <row r="2367" spans="1:29" ht="12.75">
      <c r="A2367" s="6" t="s">
        <v>28</v>
      </c>
      <c r="B2367" s="6" t="s">
        <v>1064</v>
      </c>
      <c r="C2367" s="6">
        <v>69</v>
      </c>
      <c r="D2367" s="6">
        <v>136</v>
      </c>
      <c r="E2367" s="6">
        <v>0</v>
      </c>
      <c r="F2367" s="6">
        <v>1000</v>
      </c>
      <c r="G2367" s="6" t="s">
        <v>213</v>
      </c>
      <c r="H2367" s="6">
        <v>25000</v>
      </c>
      <c r="I2367" s="7">
        <v>42700000</v>
      </c>
      <c r="J2367" s="6" t="s">
        <v>214</v>
      </c>
      <c r="K2367" s="6" t="s">
        <v>106</v>
      </c>
      <c r="L2367" s="6" t="s">
        <v>12357</v>
      </c>
      <c r="M2367" s="6">
        <v>78392</v>
      </c>
      <c r="N2367" s="6">
        <v>41059</v>
      </c>
      <c r="O2367" s="6" t="s">
        <v>138</v>
      </c>
      <c r="P2367" s="6">
        <v>2</v>
      </c>
      <c r="Q2367" s="6" t="s">
        <v>12358</v>
      </c>
      <c r="R2367" s="6" t="s">
        <v>12359</v>
      </c>
      <c r="S2367" s="6">
        <v>196</v>
      </c>
      <c r="T2367" s="6" t="s">
        <v>37</v>
      </c>
      <c r="U2367" s="6" t="s">
        <v>38</v>
      </c>
      <c r="V2367" s="6" t="s">
        <v>95</v>
      </c>
      <c r="W2367" s="7">
        <v>16500000</v>
      </c>
      <c r="X2367" s="6">
        <v>1995</v>
      </c>
      <c r="Y2367" s="6">
        <v>14000</v>
      </c>
      <c r="Z2367" s="6">
        <v>7.7</v>
      </c>
      <c r="AA2367" s="6">
        <v>1.85</v>
      </c>
      <c r="AB2367" s="6">
        <v>0</v>
      </c>
      <c r="AC2367" s="7">
        <f>Table13[[#This Row],[gross]]-Table13[[#This Row],[budget]]</f>
        <v>26200000</v>
      </c>
    </row>
    <row r="2368" spans="1:29" ht="12.75">
      <c r="A2368" s="6" t="s">
        <v>28</v>
      </c>
      <c r="B2368" s="6" t="s">
        <v>1679</v>
      </c>
      <c r="C2368" s="6">
        <v>122</v>
      </c>
      <c r="D2368" s="6">
        <v>82</v>
      </c>
      <c r="E2368" s="6">
        <v>23</v>
      </c>
      <c r="F2368" s="6">
        <v>6</v>
      </c>
      <c r="G2368" s="6" t="s">
        <v>8906</v>
      </c>
      <c r="H2368" s="6">
        <v>11</v>
      </c>
      <c r="I2368" s="7">
        <v>49968653</v>
      </c>
      <c r="J2368" s="6" t="s">
        <v>1681</v>
      </c>
      <c r="K2368" s="6" t="s">
        <v>8907</v>
      </c>
      <c r="L2368" s="6" t="s">
        <v>8908</v>
      </c>
      <c r="M2368" s="6">
        <v>85423</v>
      </c>
      <c r="N2368" s="6">
        <v>37</v>
      </c>
      <c r="O2368" s="6" t="s">
        <v>8909</v>
      </c>
      <c r="P2368" s="6">
        <v>0</v>
      </c>
      <c r="Q2368" s="6" t="s">
        <v>8910</v>
      </c>
      <c r="R2368" s="6" t="s">
        <v>8911</v>
      </c>
      <c r="S2368" s="6">
        <v>374</v>
      </c>
      <c r="T2368" s="6" t="s">
        <v>37</v>
      </c>
      <c r="U2368" s="6" t="s">
        <v>38</v>
      </c>
      <c r="V2368" s="6" t="s">
        <v>39</v>
      </c>
      <c r="W2368" s="7">
        <v>28000000</v>
      </c>
      <c r="X2368" s="6">
        <v>2001</v>
      </c>
      <c r="Y2368" s="6">
        <v>9</v>
      </c>
      <c r="Z2368" s="6">
        <v>6.9</v>
      </c>
      <c r="AA2368" s="6">
        <v>1.85</v>
      </c>
      <c r="AB2368" s="6">
        <v>12000</v>
      </c>
      <c r="AC2368" s="7">
        <f>Table13[[#This Row],[gross]]-Table13[[#This Row],[budget]]</f>
        <v>21968653</v>
      </c>
    </row>
    <row r="2369" spans="1:29" ht="12.75">
      <c r="A2369" s="6" t="s">
        <v>28</v>
      </c>
      <c r="B2369" s="6" t="s">
        <v>96</v>
      </c>
      <c r="C2369" s="6">
        <v>276</v>
      </c>
      <c r="D2369" s="6">
        <v>119</v>
      </c>
      <c r="E2369" s="6">
        <v>0</v>
      </c>
      <c r="F2369" s="6">
        <v>279</v>
      </c>
      <c r="G2369" s="6" t="s">
        <v>6934</v>
      </c>
      <c r="H2369" s="6">
        <v>2000</v>
      </c>
      <c r="I2369" s="7">
        <v>25335935</v>
      </c>
      <c r="J2369" s="6" t="s">
        <v>227</v>
      </c>
      <c r="K2369" s="6" t="s">
        <v>1522</v>
      </c>
      <c r="L2369" s="6" t="s">
        <v>6935</v>
      </c>
      <c r="M2369" s="6">
        <v>242599</v>
      </c>
      <c r="N2369" s="6">
        <v>2853</v>
      </c>
      <c r="O2369" s="6" t="s">
        <v>6936</v>
      </c>
      <c r="P2369" s="6">
        <v>0</v>
      </c>
      <c r="Q2369" s="6" t="s">
        <v>6937</v>
      </c>
      <c r="R2369" s="6" t="s">
        <v>6938</v>
      </c>
      <c r="S2369" s="6">
        <v>1594</v>
      </c>
      <c r="T2369" s="6" t="s">
        <v>37</v>
      </c>
      <c r="U2369" s="6" t="s">
        <v>38</v>
      </c>
      <c r="V2369" s="6" t="s">
        <v>39</v>
      </c>
      <c r="W2369" s="7">
        <v>40000000</v>
      </c>
      <c r="X2369" s="6">
        <v>2005</v>
      </c>
      <c r="Y2369" s="6">
        <v>505</v>
      </c>
      <c r="Z2369" s="6">
        <v>8</v>
      </c>
      <c r="AA2369" s="6">
        <v>2.35</v>
      </c>
      <c r="AB2369" s="6">
        <v>14000</v>
      </c>
      <c r="AC2369" s="7">
        <f>Table13[[#This Row],[gross]]-Table13[[#This Row],[budget]]</f>
        <v>-14664065</v>
      </c>
    </row>
    <row r="2370" spans="1:29" ht="12.75">
      <c r="A2370" s="6" t="s">
        <v>28</v>
      </c>
      <c r="B2370" s="6" t="s">
        <v>13792</v>
      </c>
      <c r="C2370" s="6">
        <v>52</v>
      </c>
      <c r="D2370" s="6">
        <v>95</v>
      </c>
      <c r="E2370" s="6">
        <v>0</v>
      </c>
      <c r="F2370" s="6">
        <v>650</v>
      </c>
      <c r="G2370" s="6" t="s">
        <v>5986</v>
      </c>
      <c r="H2370" s="6">
        <v>899</v>
      </c>
      <c r="I2370" s="7">
        <v>7881335</v>
      </c>
      <c r="J2370" s="6" t="s">
        <v>5967</v>
      </c>
      <c r="K2370" s="6" t="s">
        <v>3931</v>
      </c>
      <c r="L2370" s="6" t="s">
        <v>13793</v>
      </c>
      <c r="M2370" s="6">
        <v>21212</v>
      </c>
      <c r="N2370" s="6">
        <v>3092</v>
      </c>
      <c r="O2370" s="6" t="s">
        <v>5764</v>
      </c>
      <c r="P2370" s="6">
        <v>4</v>
      </c>
      <c r="Q2370" s="6" t="s">
        <v>13794</v>
      </c>
      <c r="R2370" s="6" t="s">
        <v>13795</v>
      </c>
      <c r="S2370" s="6">
        <v>107</v>
      </c>
      <c r="T2370" s="6" t="s">
        <v>37</v>
      </c>
      <c r="U2370" s="6" t="s">
        <v>38</v>
      </c>
      <c r="V2370" s="6" t="s">
        <v>585</v>
      </c>
      <c r="W2370" s="7">
        <v>13000000</v>
      </c>
      <c r="X2370" s="6">
        <v>1994</v>
      </c>
      <c r="Y2370" s="6">
        <v>849</v>
      </c>
      <c r="Z2370" s="6">
        <v>6.7</v>
      </c>
      <c r="AA2370" s="6">
        <v>1.66</v>
      </c>
      <c r="AB2370" s="6">
        <v>3000</v>
      </c>
      <c r="AC2370" s="7">
        <f>Table13[[#This Row],[gross]]-Table13[[#This Row],[budget]]</f>
        <v>-5118665</v>
      </c>
    </row>
    <row r="2371" spans="1:29" ht="12.75">
      <c r="A2371" s="6" t="s">
        <v>28</v>
      </c>
      <c r="B2371" s="6" t="s">
        <v>6102</v>
      </c>
      <c r="C2371" s="6">
        <v>64</v>
      </c>
      <c r="D2371" s="6">
        <v>99</v>
      </c>
      <c r="E2371" s="6">
        <v>71</v>
      </c>
      <c r="F2371" s="6">
        <v>584</v>
      </c>
      <c r="G2371" s="6" t="s">
        <v>3024</v>
      </c>
      <c r="H2371" s="6">
        <v>2000</v>
      </c>
      <c r="I2371" s="7">
        <v>16930185</v>
      </c>
      <c r="J2371" s="6" t="s">
        <v>1681</v>
      </c>
      <c r="K2371" s="6" t="s">
        <v>6392</v>
      </c>
      <c r="L2371" s="6" t="s">
        <v>8801</v>
      </c>
      <c r="M2371" s="6">
        <v>14315</v>
      </c>
      <c r="N2371" s="6">
        <v>4169</v>
      </c>
      <c r="O2371" s="6" t="s">
        <v>3555</v>
      </c>
      <c r="P2371" s="6">
        <v>2</v>
      </c>
      <c r="Q2371" s="6" t="s">
        <v>8802</v>
      </c>
      <c r="R2371" s="6" t="s">
        <v>8803</v>
      </c>
      <c r="S2371" s="6">
        <v>101</v>
      </c>
      <c r="T2371" s="6" t="s">
        <v>37</v>
      </c>
      <c r="U2371" s="6" t="s">
        <v>767</v>
      </c>
      <c r="V2371" s="6" t="s">
        <v>39</v>
      </c>
      <c r="W2371" s="7">
        <v>29000000</v>
      </c>
      <c r="X2371" s="6">
        <v>2002</v>
      </c>
      <c r="Y2371" s="6">
        <v>719</v>
      </c>
      <c r="Z2371" s="6">
        <v>5.3</v>
      </c>
      <c r="AA2371" s="6">
        <v>1.85</v>
      </c>
      <c r="AB2371" s="6">
        <v>201</v>
      </c>
      <c r="AC2371" s="7">
        <f>Table13[[#This Row],[gross]]-Table13[[#This Row],[budget]]</f>
        <v>-12069815</v>
      </c>
    </row>
    <row r="2372" spans="1:29" ht="12.75">
      <c r="A2372" s="6" t="s">
        <v>28</v>
      </c>
      <c r="B2372" s="6" t="s">
        <v>13181</v>
      </c>
      <c r="C2372" s="6">
        <v>127</v>
      </c>
      <c r="D2372" s="6">
        <v>100</v>
      </c>
      <c r="E2372" s="6">
        <v>122</v>
      </c>
      <c r="F2372" s="6">
        <v>83</v>
      </c>
      <c r="G2372" s="6" t="s">
        <v>11260</v>
      </c>
      <c r="H2372" s="6">
        <v>210</v>
      </c>
      <c r="I2372" s="7">
        <v>373967</v>
      </c>
      <c r="J2372" s="6" t="s">
        <v>5103</v>
      </c>
      <c r="K2372" s="6" t="s">
        <v>3763</v>
      </c>
      <c r="L2372" s="6" t="s">
        <v>20979</v>
      </c>
      <c r="M2372" s="6">
        <v>43839</v>
      </c>
      <c r="N2372" s="6">
        <v>469</v>
      </c>
      <c r="O2372" s="6" t="s">
        <v>15337</v>
      </c>
      <c r="P2372" s="6">
        <v>0</v>
      </c>
      <c r="Q2372" s="6" t="s">
        <v>20980</v>
      </c>
      <c r="R2372" s="6" t="s">
        <v>20981</v>
      </c>
      <c r="S2372" s="6">
        <v>481</v>
      </c>
      <c r="T2372" s="6" t="s">
        <v>37</v>
      </c>
      <c r="U2372" s="6" t="s">
        <v>38</v>
      </c>
      <c r="V2372" s="6" t="s">
        <v>585</v>
      </c>
      <c r="W2372" s="7">
        <v>1500000</v>
      </c>
      <c r="X2372" s="6">
        <v>2001</v>
      </c>
      <c r="Y2372" s="6">
        <v>148</v>
      </c>
      <c r="Z2372" s="6">
        <v>6.5</v>
      </c>
      <c r="AA2372" s="6">
        <v>2.35</v>
      </c>
      <c r="AB2372" s="6">
        <v>0</v>
      </c>
      <c r="AC2372" s="7">
        <f>Table13[[#This Row],[gross]]-Table13[[#This Row],[budget]]</f>
        <v>-1126033</v>
      </c>
    </row>
    <row r="2373" spans="1:29" ht="12.75">
      <c r="A2373" s="6" t="s">
        <v>28</v>
      </c>
      <c r="B2373" s="6" t="s">
        <v>3088</v>
      </c>
      <c r="C2373" s="6">
        <v>29</v>
      </c>
      <c r="D2373" s="6">
        <v>123</v>
      </c>
      <c r="E2373" s="6">
        <v>473</v>
      </c>
      <c r="F2373" s="6">
        <v>685</v>
      </c>
      <c r="G2373" s="6" t="s">
        <v>802</v>
      </c>
      <c r="H2373" s="6">
        <v>890</v>
      </c>
      <c r="I2373" s="7">
        <v>36049108</v>
      </c>
      <c r="J2373" s="6" t="s">
        <v>5806</v>
      </c>
      <c r="K2373" s="6" t="s">
        <v>634</v>
      </c>
      <c r="L2373" s="6" t="s">
        <v>15623</v>
      </c>
      <c r="M2373" s="6">
        <v>10139</v>
      </c>
      <c r="N2373" s="6">
        <v>3661</v>
      </c>
      <c r="O2373" s="6" t="s">
        <v>7213</v>
      </c>
      <c r="P2373" s="6">
        <v>4</v>
      </c>
      <c r="Q2373" s="6" t="s">
        <v>15624</v>
      </c>
      <c r="R2373" s="6" t="s">
        <v>15625</v>
      </c>
      <c r="S2373" s="6">
        <v>70</v>
      </c>
      <c r="T2373" s="6" t="s">
        <v>37</v>
      </c>
      <c r="U2373" s="6" t="s">
        <v>38</v>
      </c>
      <c r="V2373" s="6" t="s">
        <v>585</v>
      </c>
      <c r="W2373" s="7">
        <v>9000000</v>
      </c>
      <c r="X2373" s="6">
        <v>1996</v>
      </c>
      <c r="Y2373" s="6">
        <v>851</v>
      </c>
      <c r="Z2373" s="6">
        <v>6.8</v>
      </c>
      <c r="AA2373" s="6">
        <v>2.35</v>
      </c>
      <c r="AB2373" s="6">
        <v>0</v>
      </c>
      <c r="AC2373" s="7">
        <f>Table13[[#This Row],[gross]]-Table13[[#This Row],[budget]]</f>
        <v>27049108</v>
      </c>
    </row>
    <row r="2374" spans="1:29" ht="12.75">
      <c r="A2374" s="6" t="s">
        <v>28</v>
      </c>
      <c r="B2374" s="6" t="s">
        <v>4628</v>
      </c>
      <c r="C2374" s="6">
        <v>202</v>
      </c>
      <c r="D2374" s="6">
        <v>123</v>
      </c>
      <c r="E2374" s="6">
        <v>125</v>
      </c>
      <c r="F2374" s="6">
        <v>835</v>
      </c>
      <c r="G2374" s="6" t="s">
        <v>982</v>
      </c>
      <c r="H2374" s="6">
        <v>10000</v>
      </c>
      <c r="I2374" s="7">
        <v>69951824</v>
      </c>
      <c r="J2374" s="6" t="s">
        <v>214</v>
      </c>
      <c r="K2374" s="6" t="s">
        <v>166</v>
      </c>
      <c r="L2374" s="6" t="s">
        <v>4841</v>
      </c>
      <c r="M2374" s="6">
        <v>232710</v>
      </c>
      <c r="N2374" s="6">
        <v>14727</v>
      </c>
      <c r="O2374" s="6" t="s">
        <v>4842</v>
      </c>
      <c r="P2374" s="6">
        <v>1</v>
      </c>
      <c r="Q2374" s="6" t="s">
        <v>4843</v>
      </c>
      <c r="R2374" s="6" t="s">
        <v>4844</v>
      </c>
      <c r="S2374" s="6">
        <v>599</v>
      </c>
      <c r="T2374" s="6" t="s">
        <v>37</v>
      </c>
      <c r="U2374" s="6" t="s">
        <v>38</v>
      </c>
      <c r="V2374" s="6" t="s">
        <v>39</v>
      </c>
      <c r="W2374" s="7">
        <v>55000000</v>
      </c>
      <c r="X2374" s="6">
        <v>2008</v>
      </c>
      <c r="Y2374" s="6">
        <v>3000</v>
      </c>
      <c r="Z2374" s="6">
        <v>7.7</v>
      </c>
      <c r="AA2374" s="6">
        <v>2.35</v>
      </c>
      <c r="AB2374" s="6">
        <v>26000</v>
      </c>
      <c r="AC2374" s="7">
        <f>Table13[[#This Row],[gross]]-Table13[[#This Row],[budget]]</f>
        <v>14951824</v>
      </c>
    </row>
    <row r="2375" spans="1:29" ht="12.75">
      <c r="A2375" s="6" t="s">
        <v>28</v>
      </c>
      <c r="B2375" s="6" t="s">
        <v>13113</v>
      </c>
      <c r="C2375" s="6">
        <v>401</v>
      </c>
      <c r="D2375" s="6">
        <v>110</v>
      </c>
      <c r="E2375" s="6">
        <v>454</v>
      </c>
      <c r="F2375" s="6">
        <v>816</v>
      </c>
      <c r="G2375" s="6" t="s">
        <v>2363</v>
      </c>
      <c r="H2375" s="6">
        <v>2000</v>
      </c>
      <c r="I2375" s="7">
        <v>14989761</v>
      </c>
      <c r="J2375" s="6" t="s">
        <v>1009</v>
      </c>
      <c r="K2375" s="6" t="s">
        <v>1400</v>
      </c>
      <c r="L2375" s="6" t="s">
        <v>13612</v>
      </c>
      <c r="M2375" s="6">
        <v>185845</v>
      </c>
      <c r="N2375" s="6">
        <v>4757</v>
      </c>
      <c r="O2375" s="6" t="s">
        <v>164</v>
      </c>
      <c r="P2375" s="6">
        <v>7</v>
      </c>
      <c r="Q2375" s="6" t="s">
        <v>13613</v>
      </c>
      <c r="R2375" s="6" t="s">
        <v>13614</v>
      </c>
      <c r="S2375" s="6">
        <v>284</v>
      </c>
      <c r="T2375" s="6" t="s">
        <v>37</v>
      </c>
      <c r="U2375" s="6" t="s">
        <v>56</v>
      </c>
      <c r="V2375" s="6" t="s">
        <v>585</v>
      </c>
      <c r="W2375" s="7">
        <v>15000000</v>
      </c>
      <c r="X2375" s="6">
        <v>2012</v>
      </c>
      <c r="Y2375" s="6">
        <v>906</v>
      </c>
      <c r="Z2375" s="6">
        <v>7.2</v>
      </c>
      <c r="AA2375" s="6">
        <v>2.35</v>
      </c>
      <c r="AB2375" s="6">
        <v>52000</v>
      </c>
      <c r="AC2375" s="7">
        <f>Table13[[#This Row],[gross]]-Table13[[#This Row],[budget]]</f>
        <v>-10239</v>
      </c>
    </row>
    <row r="2376" spans="1:29" ht="12.75">
      <c r="A2376" s="6" t="s">
        <v>747</v>
      </c>
      <c r="B2376" s="6" t="s">
        <v>14462</v>
      </c>
      <c r="C2376" s="6">
        <v>153</v>
      </c>
      <c r="D2376" s="6">
        <v>202</v>
      </c>
      <c r="E2376" s="6">
        <v>0</v>
      </c>
      <c r="F2376" s="6">
        <v>4</v>
      </c>
      <c r="G2376" s="6" t="s">
        <v>22606</v>
      </c>
      <c r="H2376" s="6">
        <v>304</v>
      </c>
      <c r="I2376" s="7">
        <v>269061</v>
      </c>
      <c r="J2376" s="6" t="s">
        <v>1023</v>
      </c>
      <c r="K2376" s="6" t="s">
        <v>22607</v>
      </c>
      <c r="L2376" s="6" t="s">
        <v>22608</v>
      </c>
      <c r="M2376" s="6">
        <v>229012</v>
      </c>
      <c r="N2376" s="6">
        <v>338</v>
      </c>
      <c r="O2376" s="6" t="s">
        <v>22609</v>
      </c>
      <c r="P2376" s="6">
        <v>6</v>
      </c>
      <c r="Q2376" s="6" t="s">
        <v>22610</v>
      </c>
      <c r="R2376" s="6" t="s">
        <v>22611</v>
      </c>
      <c r="S2376" s="6">
        <v>596</v>
      </c>
      <c r="T2376" s="6" t="s">
        <v>676</v>
      </c>
      <c r="U2376" s="6" t="s">
        <v>677</v>
      </c>
      <c r="V2376" s="6" t="s">
        <v>5613</v>
      </c>
      <c r="W2376" s="7">
        <v>2000000</v>
      </c>
      <c r="X2376" s="6">
        <v>1954</v>
      </c>
      <c r="Y2376" s="6">
        <v>8</v>
      </c>
      <c r="Z2376" s="6">
        <v>8.6999999999999993</v>
      </c>
      <c r="AA2376" s="6">
        <v>1.37</v>
      </c>
      <c r="AB2376" s="6">
        <v>11000</v>
      </c>
      <c r="AC2376" s="7">
        <f>Table13[[#This Row],[gross]]-Table13[[#This Row],[budget]]</f>
        <v>-1730939</v>
      </c>
    </row>
    <row r="2377" spans="1:29" ht="12.75">
      <c r="A2377" s="6" t="s">
        <v>28</v>
      </c>
      <c r="B2377" s="6" t="s">
        <v>2396</v>
      </c>
      <c r="C2377" s="6">
        <v>76</v>
      </c>
      <c r="D2377" s="6">
        <v>136</v>
      </c>
      <c r="E2377" s="6">
        <v>218</v>
      </c>
      <c r="F2377" s="6">
        <v>400</v>
      </c>
      <c r="G2377" s="6" t="s">
        <v>752</v>
      </c>
      <c r="H2377" s="6">
        <v>11000</v>
      </c>
      <c r="I2377" s="7">
        <v>37901509</v>
      </c>
      <c r="J2377" s="6" t="s">
        <v>3430</v>
      </c>
      <c r="K2377" s="6" t="s">
        <v>340</v>
      </c>
      <c r="L2377" s="6" t="s">
        <v>3431</v>
      </c>
      <c r="M2377" s="6">
        <v>96385</v>
      </c>
      <c r="N2377" s="6">
        <v>12226</v>
      </c>
      <c r="O2377" s="6" t="s">
        <v>3432</v>
      </c>
      <c r="P2377" s="6">
        <v>1</v>
      </c>
      <c r="Q2377" s="6" t="s">
        <v>3433</v>
      </c>
      <c r="R2377" s="6" t="s">
        <v>3434</v>
      </c>
      <c r="S2377" s="6">
        <v>119</v>
      </c>
      <c r="T2377" s="6" t="s">
        <v>37</v>
      </c>
      <c r="U2377" s="6" t="s">
        <v>38</v>
      </c>
      <c r="V2377" s="6" t="s">
        <v>39</v>
      </c>
      <c r="W2377" s="7">
        <v>70000000</v>
      </c>
      <c r="X2377" s="6">
        <v>1997</v>
      </c>
      <c r="Y2377" s="6">
        <v>691</v>
      </c>
      <c r="Z2377" s="6">
        <v>7</v>
      </c>
      <c r="AA2377" s="6">
        <v>2.35</v>
      </c>
      <c r="AB2377" s="6">
        <v>0</v>
      </c>
      <c r="AC2377" s="7">
        <f>Table13[[#This Row],[gross]]-Table13[[#This Row],[budget]]</f>
        <v>-32098491</v>
      </c>
    </row>
    <row r="2378" spans="1:29" ht="12.75">
      <c r="A2378" s="6" t="s">
        <v>28</v>
      </c>
      <c r="B2378" s="6" t="s">
        <v>2017</v>
      </c>
      <c r="C2378" s="6">
        <v>175</v>
      </c>
      <c r="D2378" s="6">
        <v>102</v>
      </c>
      <c r="E2378" s="6">
        <v>44</v>
      </c>
      <c r="F2378" s="6">
        <v>766</v>
      </c>
      <c r="G2378" s="6" t="s">
        <v>656</v>
      </c>
      <c r="H2378" s="6">
        <v>12000</v>
      </c>
      <c r="I2378" s="7">
        <v>17176900</v>
      </c>
      <c r="J2378" s="6" t="s">
        <v>42</v>
      </c>
      <c r="K2378" s="6" t="s">
        <v>301</v>
      </c>
      <c r="L2378" s="6" t="s">
        <v>2018</v>
      </c>
      <c r="M2378" s="6">
        <v>54501</v>
      </c>
      <c r="N2378" s="6">
        <v>17098</v>
      </c>
      <c r="O2378" s="6" t="s">
        <v>2019</v>
      </c>
      <c r="P2378" s="6">
        <v>4</v>
      </c>
      <c r="Q2378" s="6" t="s">
        <v>2020</v>
      </c>
      <c r="R2378" s="6" t="s">
        <v>2021</v>
      </c>
      <c r="S2378" s="6">
        <v>154</v>
      </c>
      <c r="T2378" s="6" t="s">
        <v>37</v>
      </c>
      <c r="U2378" s="6" t="s">
        <v>38</v>
      </c>
      <c r="V2378" s="6" t="s">
        <v>39</v>
      </c>
      <c r="W2378" s="7">
        <v>95000000</v>
      </c>
      <c r="X2378" s="6">
        <v>2014</v>
      </c>
      <c r="Y2378" s="6">
        <v>3000</v>
      </c>
      <c r="Z2378" s="6">
        <v>5.5</v>
      </c>
      <c r="AA2378" s="6">
        <v>2.35</v>
      </c>
      <c r="AB2378" s="6">
        <v>16000</v>
      </c>
      <c r="AC2378" s="7">
        <f>Table13[[#This Row],[gross]]-Table13[[#This Row],[budget]]</f>
        <v>-77823100</v>
      </c>
    </row>
    <row r="2379" spans="1:29" ht="12.75">
      <c r="A2379" s="6" t="s">
        <v>28</v>
      </c>
      <c r="B2379" s="6" t="s">
        <v>14431</v>
      </c>
      <c r="C2379" s="6">
        <v>200</v>
      </c>
      <c r="D2379" s="6">
        <v>90</v>
      </c>
      <c r="E2379" s="6">
        <v>76</v>
      </c>
      <c r="F2379" s="6">
        <v>345</v>
      </c>
      <c r="G2379" s="6" t="s">
        <v>964</v>
      </c>
      <c r="H2379" s="6">
        <v>798</v>
      </c>
      <c r="I2379" s="7">
        <v>136432</v>
      </c>
      <c r="J2379" s="6" t="s">
        <v>12838</v>
      </c>
      <c r="K2379" s="6" t="s">
        <v>15341</v>
      </c>
      <c r="L2379" s="6" t="s">
        <v>15350</v>
      </c>
      <c r="M2379" s="6">
        <v>31890</v>
      </c>
      <c r="N2379" s="6">
        <v>2217</v>
      </c>
      <c r="O2379" s="6" t="s">
        <v>15351</v>
      </c>
      <c r="P2379" s="6">
        <v>0</v>
      </c>
      <c r="Q2379" s="6" t="s">
        <v>15352</v>
      </c>
      <c r="R2379" s="6" t="s">
        <v>15353</v>
      </c>
      <c r="S2379" s="6">
        <v>194</v>
      </c>
      <c r="T2379" s="6" t="s">
        <v>37</v>
      </c>
      <c r="U2379" s="6" t="s">
        <v>56</v>
      </c>
      <c r="V2379" s="6" t="s">
        <v>585</v>
      </c>
      <c r="W2379" s="7">
        <v>5000000</v>
      </c>
      <c r="X2379" s="6">
        <v>2006</v>
      </c>
      <c r="Y2379" s="6">
        <v>769</v>
      </c>
      <c r="Z2379" s="6">
        <v>6.6</v>
      </c>
      <c r="AA2379" s="6">
        <v>1.85</v>
      </c>
      <c r="AB2379" s="6">
        <v>0</v>
      </c>
      <c r="AC2379" s="7">
        <f>Table13[[#This Row],[gross]]-Table13[[#This Row],[budget]]</f>
        <v>-4863568</v>
      </c>
    </row>
    <row r="2380" spans="1:29" ht="12.75">
      <c r="A2380" s="6" t="s">
        <v>28</v>
      </c>
      <c r="B2380" s="6" t="s">
        <v>1976</v>
      </c>
      <c r="C2380" s="6">
        <v>221</v>
      </c>
      <c r="D2380" s="6">
        <v>146</v>
      </c>
      <c r="E2380" s="6">
        <v>127</v>
      </c>
      <c r="F2380" s="6">
        <v>722</v>
      </c>
      <c r="G2380" s="6" t="s">
        <v>1977</v>
      </c>
      <c r="H2380" s="6">
        <v>962</v>
      </c>
      <c r="I2380" s="7">
        <v>95328937</v>
      </c>
      <c r="J2380" s="6" t="s">
        <v>1415</v>
      </c>
      <c r="K2380" s="6" t="s">
        <v>1978</v>
      </c>
      <c r="L2380" s="6" t="s">
        <v>1979</v>
      </c>
      <c r="M2380" s="6">
        <v>59581</v>
      </c>
      <c r="N2380" s="6">
        <v>4555</v>
      </c>
      <c r="O2380" s="6" t="s">
        <v>1980</v>
      </c>
      <c r="P2380" s="6">
        <v>4</v>
      </c>
      <c r="Q2380" s="6" t="s">
        <v>1981</v>
      </c>
      <c r="R2380" s="6" t="s">
        <v>1982</v>
      </c>
      <c r="S2380" s="6">
        <v>293</v>
      </c>
      <c r="T2380" s="6" t="s">
        <v>37</v>
      </c>
      <c r="U2380" s="6" t="s">
        <v>38</v>
      </c>
      <c r="V2380" s="6" t="s">
        <v>585</v>
      </c>
      <c r="W2380" s="7">
        <v>100000000</v>
      </c>
      <c r="X2380" s="6">
        <v>2010</v>
      </c>
      <c r="Y2380" s="6">
        <v>740</v>
      </c>
      <c r="Z2380" s="6">
        <v>4.3</v>
      </c>
      <c r="AA2380" s="6">
        <v>1.85</v>
      </c>
      <c r="AB2380" s="6">
        <v>0</v>
      </c>
      <c r="AC2380" s="7">
        <f>Table13[[#This Row],[gross]]-Table13[[#This Row],[budget]]</f>
        <v>-4671063</v>
      </c>
    </row>
    <row r="2381" spans="1:29" ht="12.75">
      <c r="A2381" s="6" t="s">
        <v>28</v>
      </c>
      <c r="B2381" s="6" t="s">
        <v>4516</v>
      </c>
      <c r="C2381" s="6">
        <v>102</v>
      </c>
      <c r="D2381" s="6">
        <v>129</v>
      </c>
      <c r="E2381" s="6">
        <v>51</v>
      </c>
      <c r="F2381" s="6">
        <v>630</v>
      </c>
      <c r="G2381" s="6" t="s">
        <v>5235</v>
      </c>
      <c r="H2381" s="6">
        <v>948</v>
      </c>
      <c r="I2381" s="7">
        <v>8396942</v>
      </c>
      <c r="J2381" s="6" t="s">
        <v>11648</v>
      </c>
      <c r="K2381" s="6" t="s">
        <v>11649</v>
      </c>
      <c r="L2381" s="6" t="s">
        <v>11650</v>
      </c>
      <c r="M2381" s="6">
        <v>72715</v>
      </c>
      <c r="N2381" s="6">
        <v>4324</v>
      </c>
      <c r="O2381" s="6" t="s">
        <v>4941</v>
      </c>
      <c r="P2381" s="6">
        <v>1</v>
      </c>
      <c r="Q2381" s="6" t="s">
        <v>11651</v>
      </c>
      <c r="R2381" s="6" t="s">
        <v>11652</v>
      </c>
      <c r="S2381" s="6">
        <v>103</v>
      </c>
      <c r="T2381" s="6" t="s">
        <v>37</v>
      </c>
      <c r="U2381" s="6" t="s">
        <v>38</v>
      </c>
      <c r="V2381" s="6" t="s">
        <v>585</v>
      </c>
      <c r="W2381" s="7">
        <v>19000000</v>
      </c>
      <c r="X2381" s="6">
        <v>2008</v>
      </c>
      <c r="Y2381" s="6">
        <v>822</v>
      </c>
      <c r="Z2381" s="6">
        <v>6.5</v>
      </c>
      <c r="AA2381" s="6">
        <v>1.85</v>
      </c>
      <c r="AB2381" s="6">
        <v>0</v>
      </c>
      <c r="AC2381" s="7">
        <f>Table13[[#This Row],[gross]]-Table13[[#This Row],[budget]]</f>
        <v>-10603058</v>
      </c>
    </row>
    <row r="2382" spans="1:29" ht="12.75">
      <c r="A2382" s="6" t="s">
        <v>28</v>
      </c>
      <c r="B2382" s="6" t="s">
        <v>6573</v>
      </c>
      <c r="C2382" s="6">
        <v>201</v>
      </c>
      <c r="D2382" s="6">
        <v>94</v>
      </c>
      <c r="E2382" s="6">
        <v>52</v>
      </c>
      <c r="F2382" s="6">
        <v>214</v>
      </c>
      <c r="G2382" s="6" t="s">
        <v>6177</v>
      </c>
      <c r="H2382" s="6">
        <v>683</v>
      </c>
      <c r="I2382" s="7">
        <v>38543473</v>
      </c>
      <c r="J2382" s="6" t="s">
        <v>1671</v>
      </c>
      <c r="K2382" s="6" t="s">
        <v>4616</v>
      </c>
      <c r="L2382" s="6" t="s">
        <v>6574</v>
      </c>
      <c r="M2382" s="6">
        <v>84382</v>
      </c>
      <c r="N2382" s="6">
        <v>1488</v>
      </c>
      <c r="O2382" s="6" t="s">
        <v>6575</v>
      </c>
      <c r="P2382" s="6">
        <v>2</v>
      </c>
      <c r="Q2382" s="6" t="s">
        <v>6576</v>
      </c>
      <c r="R2382" s="6" t="s">
        <v>6577</v>
      </c>
      <c r="S2382" s="6">
        <v>158</v>
      </c>
      <c r="T2382" s="6" t="s">
        <v>37</v>
      </c>
      <c r="U2382" s="6" t="s">
        <v>38</v>
      </c>
      <c r="V2382" s="6" t="s">
        <v>585</v>
      </c>
      <c r="W2382" s="7">
        <v>40000000</v>
      </c>
      <c r="X2382" s="6">
        <v>2014</v>
      </c>
      <c r="Y2382" s="6">
        <v>392</v>
      </c>
      <c r="Z2382" s="6">
        <v>5.0999999999999996</v>
      </c>
      <c r="AA2382" s="6">
        <v>1.85</v>
      </c>
      <c r="AB2382" s="6">
        <v>0</v>
      </c>
      <c r="AC2382" s="7">
        <f>Table13[[#This Row],[gross]]-Table13[[#This Row],[budget]]</f>
        <v>-1456527</v>
      </c>
    </row>
    <row r="2383" spans="1:29" ht="12.75">
      <c r="A2383" s="6" t="s">
        <v>28</v>
      </c>
      <c r="B2383" s="6" t="s">
        <v>1526</v>
      </c>
      <c r="C2383" s="6">
        <v>58</v>
      </c>
      <c r="D2383" s="6">
        <v>100</v>
      </c>
      <c r="E2383" s="6">
        <v>0</v>
      </c>
      <c r="F2383" s="6">
        <v>65</v>
      </c>
      <c r="G2383" s="6" t="s">
        <v>21277</v>
      </c>
      <c r="H2383" s="6">
        <v>828</v>
      </c>
      <c r="I2383" s="7">
        <v>24741700</v>
      </c>
      <c r="J2383" s="6" t="s">
        <v>3409</v>
      </c>
      <c r="K2383" s="6" t="s">
        <v>4810</v>
      </c>
      <c r="L2383" s="6" t="s">
        <v>21278</v>
      </c>
      <c r="M2383" s="6">
        <v>37785</v>
      </c>
      <c r="N2383" s="6">
        <v>1431</v>
      </c>
      <c r="O2383" s="6" t="s">
        <v>2785</v>
      </c>
      <c r="P2383" s="6">
        <v>2</v>
      </c>
      <c r="Q2383" s="6" t="s">
        <v>21279</v>
      </c>
      <c r="R2383" s="6" t="s">
        <v>21280</v>
      </c>
      <c r="S2383" s="6">
        <v>95</v>
      </c>
      <c r="T2383" s="6" t="s">
        <v>37</v>
      </c>
      <c r="U2383" s="6" t="s">
        <v>38</v>
      </c>
      <c r="V2383" s="6" t="s">
        <v>585</v>
      </c>
      <c r="W2383" s="7">
        <v>1200000</v>
      </c>
      <c r="X2383" s="6">
        <v>1989</v>
      </c>
      <c r="Y2383" s="6">
        <v>531</v>
      </c>
      <c r="Z2383" s="6">
        <v>7.2</v>
      </c>
      <c r="AA2383" s="6">
        <v>1.85</v>
      </c>
      <c r="AB2383" s="6">
        <v>2000</v>
      </c>
      <c r="AC2383" s="7">
        <f>Table13[[#This Row],[gross]]-Table13[[#This Row],[budget]]</f>
        <v>23541700</v>
      </c>
    </row>
    <row r="2384" spans="1:29" ht="12.75">
      <c r="A2384" s="6" t="s">
        <v>28</v>
      </c>
      <c r="B2384" s="6" t="s">
        <v>6963</v>
      </c>
      <c r="C2384" s="6">
        <v>23</v>
      </c>
      <c r="D2384" s="6">
        <v>93</v>
      </c>
      <c r="E2384" s="6">
        <v>36</v>
      </c>
      <c r="F2384" s="6">
        <v>275</v>
      </c>
      <c r="G2384" s="6" t="s">
        <v>6964</v>
      </c>
      <c r="H2384" s="6">
        <v>592</v>
      </c>
      <c r="I2384" s="7">
        <v>30400000</v>
      </c>
      <c r="J2384" s="6" t="s">
        <v>1671</v>
      </c>
      <c r="K2384" s="6" t="s">
        <v>2914</v>
      </c>
      <c r="L2384" s="6" t="s">
        <v>6965</v>
      </c>
      <c r="M2384" s="6">
        <v>17810</v>
      </c>
      <c r="N2384" s="6">
        <v>2176</v>
      </c>
      <c r="O2384" s="6" t="s">
        <v>6966</v>
      </c>
      <c r="P2384" s="6">
        <v>2</v>
      </c>
      <c r="Q2384" s="6" t="s">
        <v>6967</v>
      </c>
      <c r="R2384" s="6" t="s">
        <v>6968</v>
      </c>
      <c r="S2384" s="6">
        <v>73</v>
      </c>
      <c r="T2384" s="6" t="s">
        <v>37</v>
      </c>
      <c r="U2384" s="6" t="s">
        <v>38</v>
      </c>
      <c r="V2384" s="6" t="s">
        <v>95</v>
      </c>
      <c r="W2384" s="7">
        <v>39000000</v>
      </c>
      <c r="X2384" s="6">
        <v>1996</v>
      </c>
      <c r="Y2384" s="6">
        <v>516</v>
      </c>
      <c r="Z2384" s="6">
        <v>5.7</v>
      </c>
      <c r="AA2384" s="6">
        <v>2.35</v>
      </c>
      <c r="AB2384" s="6">
        <v>478</v>
      </c>
      <c r="AC2384" s="7">
        <f>Table13[[#This Row],[gross]]-Table13[[#This Row],[budget]]</f>
        <v>-8600000</v>
      </c>
    </row>
    <row r="2385" spans="1:29" ht="12.75">
      <c r="A2385" s="6" t="s">
        <v>28</v>
      </c>
      <c r="B2385" s="6" t="s">
        <v>16808</v>
      </c>
      <c r="C2385" s="6">
        <v>25</v>
      </c>
      <c r="D2385" s="6">
        <v>101</v>
      </c>
      <c r="E2385" s="6">
        <v>0</v>
      </c>
      <c r="F2385" s="6">
        <v>83</v>
      </c>
      <c r="G2385" s="6" t="s">
        <v>16809</v>
      </c>
      <c r="H2385" s="6">
        <v>240</v>
      </c>
      <c r="I2385" s="7">
        <v>10696</v>
      </c>
      <c r="J2385" s="6" t="s">
        <v>1528</v>
      </c>
      <c r="K2385" s="6" t="s">
        <v>15409</v>
      </c>
      <c r="L2385" s="6" t="s">
        <v>16810</v>
      </c>
      <c r="M2385" s="6">
        <v>10771</v>
      </c>
      <c r="N2385" s="6">
        <v>490</v>
      </c>
      <c r="O2385" s="6" t="s">
        <v>16811</v>
      </c>
      <c r="P2385" s="6">
        <v>8</v>
      </c>
      <c r="Q2385" s="6" t="s">
        <v>16812</v>
      </c>
      <c r="R2385" s="6" t="s">
        <v>16813</v>
      </c>
      <c r="S2385" s="6">
        <v>65</v>
      </c>
      <c r="T2385" s="6" t="s">
        <v>37</v>
      </c>
      <c r="U2385" s="6" t="s">
        <v>38</v>
      </c>
      <c r="V2385" s="6" t="s">
        <v>585</v>
      </c>
      <c r="W2385" s="7">
        <v>6800000</v>
      </c>
      <c r="X2385" s="6">
        <v>2003</v>
      </c>
      <c r="Y2385" s="6">
        <v>83</v>
      </c>
      <c r="Z2385" s="6">
        <v>6.4</v>
      </c>
      <c r="AA2385" s="6">
        <v>2.35</v>
      </c>
      <c r="AB2385" s="6">
        <v>413</v>
      </c>
      <c r="AC2385" s="7">
        <f>Table13[[#This Row],[gross]]-Table13[[#This Row],[budget]]</f>
        <v>-6789304</v>
      </c>
    </row>
    <row r="2386" spans="1:29" ht="12.75">
      <c r="A2386" s="6" t="s">
        <v>28</v>
      </c>
      <c r="B2386" s="6" t="s">
        <v>5985</v>
      </c>
      <c r="C2386" s="6">
        <v>24</v>
      </c>
      <c r="D2386" s="6">
        <v>103</v>
      </c>
      <c r="E2386" s="6">
        <v>170</v>
      </c>
      <c r="F2386" s="6">
        <v>269</v>
      </c>
      <c r="G2386" s="6" t="s">
        <v>1925</v>
      </c>
      <c r="H2386" s="6">
        <v>849</v>
      </c>
      <c r="I2386" s="7">
        <v>2154540</v>
      </c>
      <c r="J2386" s="6" t="s">
        <v>59</v>
      </c>
      <c r="K2386" s="6" t="s">
        <v>5986</v>
      </c>
      <c r="L2386" s="6" t="s">
        <v>5987</v>
      </c>
      <c r="M2386" s="6">
        <v>3803</v>
      </c>
      <c r="N2386" s="6">
        <v>2457</v>
      </c>
      <c r="O2386" s="6" t="s">
        <v>2719</v>
      </c>
      <c r="P2386" s="6">
        <v>2</v>
      </c>
      <c r="Q2386" s="6" t="s">
        <v>5988</v>
      </c>
      <c r="R2386" s="6" t="s">
        <v>5989</v>
      </c>
      <c r="S2386" s="6">
        <v>41</v>
      </c>
      <c r="T2386" s="6" t="s">
        <v>37</v>
      </c>
      <c r="U2386" s="6" t="s">
        <v>38</v>
      </c>
      <c r="V2386" s="6" t="s">
        <v>585</v>
      </c>
      <c r="W2386" s="7">
        <v>45000000</v>
      </c>
      <c r="X2386" s="6">
        <v>1997</v>
      </c>
      <c r="Y2386" s="6">
        <v>623</v>
      </c>
      <c r="Z2386" s="6">
        <v>4.9000000000000004</v>
      </c>
      <c r="AA2386" s="6">
        <v>2.35</v>
      </c>
      <c r="AB2386" s="6">
        <v>68</v>
      </c>
      <c r="AC2386" s="7">
        <f>Table13[[#This Row],[gross]]-Table13[[#This Row],[budget]]</f>
        <v>-42845460</v>
      </c>
    </row>
    <row r="2387" spans="1:29" ht="12.75">
      <c r="A2387" s="6" t="s">
        <v>747</v>
      </c>
      <c r="B2387" s="6" t="s">
        <v>9172</v>
      </c>
      <c r="C2387" s="6">
        <v>196</v>
      </c>
      <c r="D2387" s="6">
        <v>92</v>
      </c>
      <c r="E2387" s="6">
        <v>54</v>
      </c>
      <c r="F2387" s="6">
        <v>306</v>
      </c>
      <c r="G2387" s="6" t="s">
        <v>1823</v>
      </c>
      <c r="H2387" s="6">
        <v>776</v>
      </c>
      <c r="I2387" s="7">
        <v>8279017</v>
      </c>
      <c r="J2387" s="6" t="s">
        <v>11575</v>
      </c>
      <c r="K2387" s="6" t="s">
        <v>310</v>
      </c>
      <c r="L2387" s="6" t="s">
        <v>16115</v>
      </c>
      <c r="M2387" s="6">
        <v>34191</v>
      </c>
      <c r="N2387" s="6">
        <v>1761</v>
      </c>
      <c r="O2387" s="6" t="s">
        <v>2243</v>
      </c>
      <c r="P2387" s="6">
        <v>1</v>
      </c>
      <c r="Q2387" s="6" t="s">
        <v>16116</v>
      </c>
      <c r="R2387" s="6" t="s">
        <v>16117</v>
      </c>
      <c r="S2387" s="6">
        <v>339</v>
      </c>
      <c r="T2387" s="6" t="s">
        <v>37</v>
      </c>
      <c r="U2387" s="6" t="s">
        <v>56</v>
      </c>
      <c r="V2387" s="6" t="s">
        <v>585</v>
      </c>
      <c r="W2387" s="7">
        <v>8000000</v>
      </c>
      <c r="X2387" s="6">
        <v>2000</v>
      </c>
      <c r="Y2387" s="6">
        <v>595</v>
      </c>
      <c r="Z2387" s="6">
        <v>6.9</v>
      </c>
      <c r="AA2387" s="6">
        <v>2.35</v>
      </c>
      <c r="AB2387" s="6">
        <v>0</v>
      </c>
      <c r="AC2387" s="7">
        <f>Table13[[#This Row],[gross]]-Table13[[#This Row],[budget]]</f>
        <v>279017</v>
      </c>
    </row>
    <row r="2388" spans="1:29" ht="12.75">
      <c r="A2388" s="6" t="s">
        <v>28</v>
      </c>
      <c r="B2388" s="6" t="s">
        <v>8807</v>
      </c>
      <c r="C2388" s="6">
        <v>23</v>
      </c>
      <c r="D2388" s="6">
        <v>115</v>
      </c>
      <c r="E2388" s="6">
        <v>0</v>
      </c>
      <c r="F2388" s="6">
        <v>266</v>
      </c>
      <c r="G2388" s="6" t="s">
        <v>303</v>
      </c>
      <c r="H2388" s="6">
        <v>12000</v>
      </c>
      <c r="I2388" s="7">
        <v>25842000</v>
      </c>
      <c r="J2388" s="6" t="s">
        <v>6326</v>
      </c>
      <c r="K2388" s="6" t="s">
        <v>762</v>
      </c>
      <c r="L2388" s="6" t="s">
        <v>10397</v>
      </c>
      <c r="M2388" s="6">
        <v>13455</v>
      </c>
      <c r="N2388" s="6">
        <v>13619</v>
      </c>
      <c r="O2388" s="6" t="s">
        <v>10398</v>
      </c>
      <c r="P2388" s="6">
        <v>0</v>
      </c>
      <c r="Q2388" s="6" t="s">
        <v>10399</v>
      </c>
      <c r="R2388" s="6" t="s">
        <v>10400</v>
      </c>
      <c r="S2388" s="6">
        <v>87</v>
      </c>
      <c r="T2388" s="6" t="s">
        <v>37</v>
      </c>
      <c r="U2388" s="6" t="s">
        <v>56</v>
      </c>
      <c r="V2388" s="6" t="s">
        <v>95</v>
      </c>
      <c r="W2388" s="7">
        <v>22000000</v>
      </c>
      <c r="X2388" s="6">
        <v>1993</v>
      </c>
      <c r="Y2388" s="6">
        <v>1000</v>
      </c>
      <c r="Z2388" s="6">
        <v>7.4</v>
      </c>
      <c r="AA2388" s="6">
        <v>2.35</v>
      </c>
      <c r="AB2388" s="6">
        <v>2000</v>
      </c>
      <c r="AC2388" s="7">
        <f>Table13[[#This Row],[gross]]-Table13[[#This Row],[budget]]</f>
        <v>3842000</v>
      </c>
    </row>
    <row r="2389" spans="1:29" ht="12.75">
      <c r="A2389" s="6" t="s">
        <v>28</v>
      </c>
      <c r="B2389" s="6" t="s">
        <v>2943</v>
      </c>
      <c r="C2389" s="6">
        <v>160</v>
      </c>
      <c r="D2389" s="6">
        <v>99</v>
      </c>
      <c r="E2389" s="6">
        <v>309</v>
      </c>
      <c r="F2389" s="6">
        <v>577</v>
      </c>
      <c r="G2389" s="6" t="s">
        <v>1759</v>
      </c>
      <c r="H2389" s="6">
        <v>23000</v>
      </c>
      <c r="I2389" s="7">
        <v>70327868</v>
      </c>
      <c r="J2389" s="6" t="s">
        <v>334</v>
      </c>
      <c r="K2389" s="6" t="s">
        <v>58</v>
      </c>
      <c r="L2389" s="6" t="s">
        <v>4877</v>
      </c>
      <c r="M2389" s="6">
        <v>58416</v>
      </c>
      <c r="N2389" s="6">
        <v>26527</v>
      </c>
      <c r="O2389" s="6" t="s">
        <v>3711</v>
      </c>
      <c r="P2389" s="6">
        <v>0</v>
      </c>
      <c r="Q2389" s="6" t="s">
        <v>4878</v>
      </c>
      <c r="R2389" s="6" t="s">
        <v>4879</v>
      </c>
      <c r="S2389" s="6">
        <v>301</v>
      </c>
      <c r="T2389" s="6" t="s">
        <v>37</v>
      </c>
      <c r="U2389" s="6" t="s">
        <v>767</v>
      </c>
      <c r="V2389" s="6" t="s">
        <v>585</v>
      </c>
      <c r="W2389" s="7">
        <v>46000000</v>
      </c>
      <c r="X2389" s="6">
        <v>2000</v>
      </c>
      <c r="Y2389" s="6">
        <v>1000</v>
      </c>
      <c r="Z2389" s="6">
        <v>5.9</v>
      </c>
      <c r="AA2389" s="6">
        <v>2.35</v>
      </c>
      <c r="AB2389" s="6">
        <v>0</v>
      </c>
      <c r="AC2389" s="7">
        <f>Table13[[#This Row],[gross]]-Table13[[#This Row],[budget]]</f>
        <v>24327868</v>
      </c>
    </row>
    <row r="2390" spans="1:29" ht="12.75">
      <c r="A2390" s="6" t="s">
        <v>28</v>
      </c>
      <c r="B2390" s="6" t="s">
        <v>4537</v>
      </c>
      <c r="C2390" s="6">
        <v>134</v>
      </c>
      <c r="D2390" s="6">
        <v>123</v>
      </c>
      <c r="E2390" s="6">
        <v>108</v>
      </c>
      <c r="F2390" s="6">
        <v>239</v>
      </c>
      <c r="G2390" s="6" t="s">
        <v>9226</v>
      </c>
      <c r="H2390" s="6">
        <v>1000</v>
      </c>
      <c r="I2390" s="7">
        <v>100241322</v>
      </c>
      <c r="J2390" s="6" t="s">
        <v>1415</v>
      </c>
      <c r="K2390" s="6" t="s">
        <v>138</v>
      </c>
      <c r="L2390" s="6" t="s">
        <v>9227</v>
      </c>
      <c r="M2390" s="6">
        <v>175524</v>
      </c>
      <c r="N2390" s="6">
        <v>1690</v>
      </c>
      <c r="O2390" s="6" t="s">
        <v>8026</v>
      </c>
      <c r="P2390" s="6">
        <v>0</v>
      </c>
      <c r="Q2390" s="6" t="s">
        <v>9228</v>
      </c>
      <c r="R2390" s="6" t="s">
        <v>9229</v>
      </c>
      <c r="S2390" s="6">
        <v>752</v>
      </c>
      <c r="T2390" s="6" t="s">
        <v>37</v>
      </c>
      <c r="U2390" s="6" t="s">
        <v>38</v>
      </c>
      <c r="V2390" s="6" t="s">
        <v>585</v>
      </c>
      <c r="W2390" s="7">
        <v>25000000</v>
      </c>
      <c r="X2390" s="6">
        <v>1998</v>
      </c>
      <c r="Y2390" s="6">
        <v>264</v>
      </c>
      <c r="Z2390" s="6">
        <v>7.2</v>
      </c>
      <c r="AA2390" s="6">
        <v>2.35</v>
      </c>
      <c r="AB2390" s="6">
        <v>0</v>
      </c>
      <c r="AC2390" s="7">
        <f>Table13[[#This Row],[gross]]-Table13[[#This Row],[budget]]</f>
        <v>75241322</v>
      </c>
    </row>
    <row r="2391" spans="1:29" ht="12.75">
      <c r="A2391" s="6" t="s">
        <v>28</v>
      </c>
      <c r="B2391" s="6" t="s">
        <v>1679</v>
      </c>
      <c r="C2391" s="6">
        <v>118</v>
      </c>
      <c r="D2391" s="6">
        <v>106</v>
      </c>
      <c r="E2391" s="6">
        <v>23</v>
      </c>
      <c r="F2391" s="6">
        <v>418</v>
      </c>
      <c r="G2391" s="6" t="s">
        <v>6425</v>
      </c>
      <c r="H2391" s="6">
        <v>1000</v>
      </c>
      <c r="I2391" s="7">
        <v>57887882</v>
      </c>
      <c r="J2391" s="6" t="s">
        <v>1415</v>
      </c>
      <c r="K2391" s="6" t="s">
        <v>1183</v>
      </c>
      <c r="L2391" s="6" t="s">
        <v>6426</v>
      </c>
      <c r="M2391" s="6">
        <v>35508</v>
      </c>
      <c r="N2391" s="6">
        <v>2325</v>
      </c>
      <c r="O2391" s="6" t="s">
        <v>704</v>
      </c>
      <c r="P2391" s="6">
        <v>2</v>
      </c>
      <c r="Q2391" s="6" t="s">
        <v>6427</v>
      </c>
      <c r="R2391" s="6" t="s">
        <v>6428</v>
      </c>
      <c r="S2391" s="6">
        <v>211</v>
      </c>
      <c r="T2391" s="6" t="s">
        <v>37</v>
      </c>
      <c r="U2391" s="6" t="s">
        <v>38</v>
      </c>
      <c r="V2391" s="6" t="s">
        <v>39</v>
      </c>
      <c r="W2391" s="7">
        <v>50000000</v>
      </c>
      <c r="X2391" s="6">
        <v>2004</v>
      </c>
      <c r="Y2391" s="6">
        <v>593</v>
      </c>
      <c r="Z2391" s="6">
        <v>6.1</v>
      </c>
      <c r="AA2391" s="6">
        <v>1.85</v>
      </c>
      <c r="AB2391" s="6">
        <v>0</v>
      </c>
      <c r="AC2391" s="7">
        <f>Table13[[#This Row],[gross]]-Table13[[#This Row],[budget]]</f>
        <v>7887882</v>
      </c>
    </row>
    <row r="2392" spans="1:29" ht="12.75">
      <c r="A2392" s="6" t="s">
        <v>28</v>
      </c>
      <c r="B2392" s="6" t="s">
        <v>3494</v>
      </c>
      <c r="C2392" s="6">
        <v>109</v>
      </c>
      <c r="D2392" s="6">
        <v>114</v>
      </c>
      <c r="E2392" s="6">
        <v>101</v>
      </c>
      <c r="F2392" s="6">
        <v>398</v>
      </c>
      <c r="G2392" s="6" t="s">
        <v>2283</v>
      </c>
      <c r="H2392" s="6">
        <v>700</v>
      </c>
      <c r="I2392" s="7">
        <v>70836296</v>
      </c>
      <c r="J2392" s="6" t="s">
        <v>2490</v>
      </c>
      <c r="K2392" s="6" t="s">
        <v>1770</v>
      </c>
      <c r="L2392" s="6" t="s">
        <v>6372</v>
      </c>
      <c r="M2392" s="6">
        <v>109445</v>
      </c>
      <c r="N2392" s="6">
        <v>2842</v>
      </c>
      <c r="O2392" s="6" t="s">
        <v>6373</v>
      </c>
      <c r="P2392" s="6">
        <v>2</v>
      </c>
      <c r="Q2392" s="6" t="s">
        <v>6374</v>
      </c>
      <c r="R2392" s="6" t="s">
        <v>6375</v>
      </c>
      <c r="S2392" s="6">
        <v>426</v>
      </c>
      <c r="T2392" s="6" t="s">
        <v>37</v>
      </c>
      <c r="U2392" s="6" t="s">
        <v>38</v>
      </c>
      <c r="V2392" s="6" t="s">
        <v>39</v>
      </c>
      <c r="W2392" s="7">
        <v>40000000</v>
      </c>
      <c r="X2392" s="6">
        <v>2001</v>
      </c>
      <c r="Y2392" s="6">
        <v>655</v>
      </c>
      <c r="Z2392" s="6">
        <v>5.9</v>
      </c>
      <c r="AA2392" s="6">
        <v>1.85</v>
      </c>
      <c r="AB2392" s="6">
        <v>0</v>
      </c>
      <c r="AC2392" s="7">
        <f>Table13[[#This Row],[gross]]-Table13[[#This Row],[budget]]</f>
        <v>30836296</v>
      </c>
    </row>
    <row r="2393" spans="1:29" ht="12.75">
      <c r="A2393" s="6" t="s">
        <v>28</v>
      </c>
      <c r="B2393" s="6" t="s">
        <v>10722</v>
      </c>
      <c r="C2393" s="6">
        <v>486</v>
      </c>
      <c r="D2393" s="6">
        <v>101</v>
      </c>
      <c r="E2393" s="6">
        <v>0</v>
      </c>
      <c r="F2393" s="6">
        <v>726</v>
      </c>
      <c r="G2393" s="6" t="s">
        <v>3342</v>
      </c>
      <c r="H2393" s="6">
        <v>13000</v>
      </c>
      <c r="I2393" s="7">
        <v>4000304</v>
      </c>
      <c r="J2393" s="6" t="s">
        <v>3409</v>
      </c>
      <c r="K2393" s="6" t="s">
        <v>458</v>
      </c>
      <c r="L2393" s="6" t="s">
        <v>16906</v>
      </c>
      <c r="M2393" s="6">
        <v>145395</v>
      </c>
      <c r="N2393" s="6">
        <v>15230</v>
      </c>
      <c r="O2393" s="6" t="s">
        <v>5194</v>
      </c>
      <c r="P2393" s="6">
        <v>0</v>
      </c>
      <c r="Q2393" s="6" t="s">
        <v>16907</v>
      </c>
      <c r="R2393" s="6" t="s">
        <v>16908</v>
      </c>
      <c r="S2393" s="6">
        <v>375</v>
      </c>
      <c r="T2393" s="6" t="s">
        <v>37</v>
      </c>
      <c r="U2393" s="6" t="s">
        <v>56</v>
      </c>
      <c r="V2393" s="6" t="s">
        <v>6723</v>
      </c>
      <c r="W2393" s="7">
        <v>6500000</v>
      </c>
      <c r="X2393" s="6">
        <v>2011</v>
      </c>
      <c r="Y2393" s="6">
        <v>898</v>
      </c>
      <c r="Z2393" s="6">
        <v>7.3</v>
      </c>
      <c r="AA2393" s="6">
        <v>2.35</v>
      </c>
      <c r="AB2393" s="6">
        <v>23000</v>
      </c>
      <c r="AC2393" s="7">
        <f>Table13[[#This Row],[gross]]-Table13[[#This Row],[budget]]</f>
        <v>-2499696</v>
      </c>
    </row>
    <row r="2394" spans="1:29" ht="12.75">
      <c r="A2394" s="6" t="s">
        <v>28</v>
      </c>
      <c r="B2394" s="6" t="s">
        <v>4950</v>
      </c>
      <c r="C2394" s="6">
        <v>165</v>
      </c>
      <c r="D2394" s="6">
        <v>114</v>
      </c>
      <c r="E2394" s="6">
        <v>71</v>
      </c>
      <c r="F2394" s="6">
        <v>55</v>
      </c>
      <c r="G2394" s="6" t="s">
        <v>5144</v>
      </c>
      <c r="H2394" s="6">
        <v>154</v>
      </c>
      <c r="I2394" s="7">
        <v>60470220</v>
      </c>
      <c r="J2394" s="6" t="s">
        <v>1628</v>
      </c>
      <c r="K2394" s="6" t="s">
        <v>5145</v>
      </c>
      <c r="L2394" s="6" t="s">
        <v>5146</v>
      </c>
      <c r="M2394" s="6">
        <v>81444</v>
      </c>
      <c r="N2394" s="6">
        <v>428</v>
      </c>
      <c r="O2394" s="6" t="s">
        <v>5147</v>
      </c>
      <c r="P2394" s="6">
        <v>2</v>
      </c>
      <c r="Q2394" s="6" t="s">
        <v>5148</v>
      </c>
      <c r="R2394" s="6" t="s">
        <v>5149</v>
      </c>
      <c r="S2394" s="6">
        <v>192</v>
      </c>
      <c r="T2394" s="6" t="s">
        <v>37</v>
      </c>
      <c r="U2394" s="6" t="s">
        <v>38</v>
      </c>
      <c r="V2394" s="6" t="s">
        <v>39</v>
      </c>
      <c r="W2394" s="7">
        <v>50000000</v>
      </c>
      <c r="X2394" s="6">
        <v>2003</v>
      </c>
      <c r="Y2394" s="6">
        <v>131</v>
      </c>
      <c r="Z2394" s="6">
        <v>6.2</v>
      </c>
      <c r="AA2394" s="6">
        <v>2.35</v>
      </c>
      <c r="AB2394" s="6">
        <v>955</v>
      </c>
      <c r="AC2394" s="7">
        <f>Table13[[#This Row],[gross]]-Table13[[#This Row],[budget]]</f>
        <v>10470220</v>
      </c>
    </row>
    <row r="2395" spans="1:29" ht="12.75">
      <c r="A2395" s="6" t="s">
        <v>28</v>
      </c>
      <c r="B2395" s="6" t="s">
        <v>4673</v>
      </c>
      <c r="C2395" s="6">
        <v>146</v>
      </c>
      <c r="D2395" s="6">
        <v>110</v>
      </c>
      <c r="E2395" s="6">
        <v>9</v>
      </c>
      <c r="F2395" s="6">
        <v>95</v>
      </c>
      <c r="G2395" s="6" t="s">
        <v>4674</v>
      </c>
      <c r="H2395" s="6">
        <v>485</v>
      </c>
      <c r="I2395" s="7">
        <v>56932305</v>
      </c>
      <c r="J2395" s="6" t="s">
        <v>4675</v>
      </c>
      <c r="K2395" s="6" t="s">
        <v>4221</v>
      </c>
      <c r="L2395" s="6" t="s">
        <v>4676</v>
      </c>
      <c r="M2395" s="6">
        <v>96690</v>
      </c>
      <c r="N2395" s="6">
        <v>939</v>
      </c>
      <c r="O2395" s="6" t="s">
        <v>4677</v>
      </c>
      <c r="P2395" s="6">
        <v>2</v>
      </c>
      <c r="Q2395" s="6" t="s">
        <v>4678</v>
      </c>
      <c r="R2395" s="6" t="s">
        <v>4679</v>
      </c>
      <c r="S2395" s="6">
        <v>293</v>
      </c>
      <c r="T2395" s="6" t="s">
        <v>37</v>
      </c>
      <c r="U2395" s="6" t="s">
        <v>38</v>
      </c>
      <c r="V2395" s="6" t="s">
        <v>39</v>
      </c>
      <c r="W2395" s="7">
        <v>55000000</v>
      </c>
      <c r="X2395" s="6">
        <v>2000</v>
      </c>
      <c r="Y2395" s="6">
        <v>110</v>
      </c>
      <c r="Z2395" s="6">
        <v>6.6</v>
      </c>
      <c r="AA2395" s="6">
        <v>2.35</v>
      </c>
      <c r="AB2395" s="6">
        <v>0</v>
      </c>
      <c r="AC2395" s="7">
        <f>Table13[[#This Row],[gross]]-Table13[[#This Row],[budget]]</f>
        <v>1932305</v>
      </c>
    </row>
    <row r="2396" spans="1:29" ht="12.75">
      <c r="A2396" s="6" t="s">
        <v>28</v>
      </c>
      <c r="B2396" s="6" t="s">
        <v>12295</v>
      </c>
      <c r="C2396" s="6">
        <v>21</v>
      </c>
      <c r="D2396" s="6">
        <v>97</v>
      </c>
      <c r="E2396" s="6">
        <v>3</v>
      </c>
      <c r="F2396" s="6">
        <v>161</v>
      </c>
      <c r="G2396" s="6" t="s">
        <v>11927</v>
      </c>
      <c r="H2396" s="6">
        <v>400</v>
      </c>
      <c r="I2396" s="7">
        <v>2315683</v>
      </c>
      <c r="J2396" s="6" t="s">
        <v>12296</v>
      </c>
      <c r="K2396" s="6" t="s">
        <v>3432</v>
      </c>
      <c r="L2396" s="6" t="s">
        <v>12297</v>
      </c>
      <c r="M2396" s="6">
        <v>4081</v>
      </c>
      <c r="N2396" s="6">
        <v>805</v>
      </c>
      <c r="O2396" s="6" t="s">
        <v>12298</v>
      </c>
      <c r="P2396" s="6">
        <v>0</v>
      </c>
      <c r="Q2396" s="6" t="s">
        <v>12299</v>
      </c>
      <c r="R2396" s="6" t="s">
        <v>12300</v>
      </c>
      <c r="S2396" s="6">
        <v>28</v>
      </c>
      <c r="T2396" s="6" t="s">
        <v>37</v>
      </c>
      <c r="U2396" s="6" t="s">
        <v>56</v>
      </c>
      <c r="V2396" s="6" t="s">
        <v>39</v>
      </c>
      <c r="W2396" s="7">
        <v>17000000</v>
      </c>
      <c r="X2396" s="6">
        <v>1986</v>
      </c>
      <c r="Y2396" s="6">
        <v>193</v>
      </c>
      <c r="Z2396" s="6">
        <v>3</v>
      </c>
      <c r="AA2396" s="6">
        <v>1.85</v>
      </c>
      <c r="AB2396" s="6">
        <v>154</v>
      </c>
      <c r="AC2396" s="7">
        <f>Table13[[#This Row],[gross]]-Table13[[#This Row],[budget]]</f>
        <v>-14684317</v>
      </c>
    </row>
    <row r="2397" spans="1:29" ht="12.75">
      <c r="A2397" s="6" t="s">
        <v>747</v>
      </c>
      <c r="B2397" s="6" t="s">
        <v>11094</v>
      </c>
      <c r="C2397" s="6">
        <v>246</v>
      </c>
      <c r="D2397" s="6">
        <v>85</v>
      </c>
      <c r="E2397" s="6">
        <v>0</v>
      </c>
      <c r="F2397" s="6">
        <v>51</v>
      </c>
      <c r="G2397" s="6" t="s">
        <v>15303</v>
      </c>
      <c r="H2397" s="6">
        <v>478</v>
      </c>
      <c r="I2397" s="7">
        <v>488872</v>
      </c>
      <c r="J2397" s="6" t="s">
        <v>3228</v>
      </c>
      <c r="K2397" s="6" t="s">
        <v>6952</v>
      </c>
      <c r="L2397" s="6" t="s">
        <v>15304</v>
      </c>
      <c r="M2397" s="6">
        <v>56923</v>
      </c>
      <c r="N2397" s="6">
        <v>700</v>
      </c>
      <c r="O2397" s="6" t="s">
        <v>7238</v>
      </c>
      <c r="P2397" s="6">
        <v>2</v>
      </c>
      <c r="Q2397" s="6" t="s">
        <v>15305</v>
      </c>
      <c r="R2397" s="6" t="s">
        <v>15306</v>
      </c>
      <c r="S2397" s="6">
        <v>243</v>
      </c>
      <c r="T2397" s="6" t="s">
        <v>7241</v>
      </c>
      <c r="U2397" s="6" t="s">
        <v>3859</v>
      </c>
      <c r="V2397" s="6" t="s">
        <v>95</v>
      </c>
      <c r="W2397" s="7">
        <v>10000000</v>
      </c>
      <c r="X2397" s="6">
        <v>2001</v>
      </c>
      <c r="Y2397" s="6">
        <v>83</v>
      </c>
      <c r="Z2397" s="6">
        <v>7.3</v>
      </c>
      <c r="AA2397" s="6">
        <v>1.85</v>
      </c>
      <c r="AB2397" s="6">
        <v>0</v>
      </c>
      <c r="AC2397" s="7">
        <f>Table13[[#This Row],[gross]]-Table13[[#This Row],[budget]]</f>
        <v>-9511128</v>
      </c>
    </row>
    <row r="2398" spans="1:29" ht="12.75">
      <c r="A2398" s="6" t="s">
        <v>28</v>
      </c>
      <c r="B2398" s="6" t="s">
        <v>5861</v>
      </c>
      <c r="C2398" s="6">
        <v>231</v>
      </c>
      <c r="D2398" s="6">
        <v>90</v>
      </c>
      <c r="E2398" s="6">
        <v>160</v>
      </c>
      <c r="F2398" s="6">
        <v>852</v>
      </c>
      <c r="G2398" s="6" t="s">
        <v>30</v>
      </c>
      <c r="H2398" s="6">
        <v>963</v>
      </c>
      <c r="I2398" s="7">
        <v>18860403</v>
      </c>
      <c r="J2398" s="6" t="s">
        <v>5544</v>
      </c>
      <c r="K2398" s="6" t="s">
        <v>184</v>
      </c>
      <c r="L2398" s="6" t="s">
        <v>9848</v>
      </c>
      <c r="M2398" s="6">
        <v>20823</v>
      </c>
      <c r="N2398" s="6">
        <v>4952</v>
      </c>
      <c r="O2398" s="6" t="s">
        <v>9589</v>
      </c>
      <c r="P2398" s="6">
        <v>0</v>
      </c>
      <c r="Q2398" s="6" t="s">
        <v>9849</v>
      </c>
      <c r="R2398" s="6" t="s">
        <v>9850</v>
      </c>
      <c r="S2398" s="6">
        <v>130</v>
      </c>
      <c r="T2398" s="6" t="s">
        <v>37</v>
      </c>
      <c r="U2398" s="6" t="s">
        <v>38</v>
      </c>
      <c r="V2398" s="6" t="s">
        <v>39</v>
      </c>
      <c r="W2398" s="7">
        <v>25000000</v>
      </c>
      <c r="X2398" s="6">
        <v>2011</v>
      </c>
      <c r="Y2398" s="6">
        <v>936</v>
      </c>
      <c r="Z2398" s="6">
        <v>4</v>
      </c>
      <c r="AA2398" s="6">
        <v>1.85</v>
      </c>
      <c r="AB2398" s="6">
        <v>0</v>
      </c>
      <c r="AC2398" s="7">
        <f>Table13[[#This Row],[gross]]-Table13[[#This Row],[budget]]</f>
        <v>-6139597</v>
      </c>
    </row>
    <row r="2399" spans="1:29" ht="12.75">
      <c r="A2399" s="6" t="s">
        <v>28</v>
      </c>
      <c r="B2399" s="6" t="s">
        <v>1983</v>
      </c>
      <c r="C2399" s="6">
        <v>143</v>
      </c>
      <c r="D2399" s="6">
        <v>90</v>
      </c>
      <c r="E2399" s="6">
        <v>10</v>
      </c>
      <c r="F2399" s="6">
        <v>11000</v>
      </c>
      <c r="G2399" s="6" t="s">
        <v>487</v>
      </c>
      <c r="H2399" s="6">
        <v>22000</v>
      </c>
      <c r="I2399" s="7">
        <v>160762022</v>
      </c>
      <c r="J2399" s="6" t="s">
        <v>471</v>
      </c>
      <c r="K2399" s="6" t="s">
        <v>1746</v>
      </c>
      <c r="L2399" s="6" t="s">
        <v>3072</v>
      </c>
      <c r="M2399" s="6">
        <v>132415</v>
      </c>
      <c r="N2399" s="6">
        <v>63165</v>
      </c>
      <c r="O2399" s="6" t="s">
        <v>565</v>
      </c>
      <c r="P2399" s="6">
        <v>0</v>
      </c>
      <c r="Q2399" s="6" t="s">
        <v>3073</v>
      </c>
      <c r="R2399" s="6" t="s">
        <v>3074</v>
      </c>
      <c r="S2399" s="6">
        <v>288</v>
      </c>
      <c r="T2399" s="6" t="s">
        <v>37</v>
      </c>
      <c r="U2399" s="6" t="s">
        <v>38</v>
      </c>
      <c r="V2399" s="6" t="s">
        <v>95</v>
      </c>
      <c r="W2399" s="7">
        <v>75000000</v>
      </c>
      <c r="X2399" s="6">
        <v>2004</v>
      </c>
      <c r="Y2399" s="6">
        <v>17000</v>
      </c>
      <c r="Z2399" s="6">
        <v>6</v>
      </c>
      <c r="AA2399" s="6">
        <v>1.85</v>
      </c>
      <c r="AB2399" s="6">
        <v>0</v>
      </c>
      <c r="AC2399" s="7">
        <f>Table13[[#This Row],[gross]]-Table13[[#This Row],[budget]]</f>
        <v>85762022</v>
      </c>
    </row>
    <row r="2400" spans="1:29" ht="12.75">
      <c r="A2400" s="6" t="s">
        <v>28</v>
      </c>
      <c r="B2400" s="6" t="s">
        <v>11148</v>
      </c>
      <c r="C2400" s="6">
        <v>129</v>
      </c>
      <c r="D2400" s="6">
        <v>99</v>
      </c>
      <c r="E2400" s="6">
        <v>53</v>
      </c>
      <c r="F2400" s="6">
        <v>491</v>
      </c>
      <c r="G2400" s="6" t="s">
        <v>982</v>
      </c>
      <c r="H2400" s="6">
        <v>4000</v>
      </c>
      <c r="I2400" s="7">
        <v>2207975</v>
      </c>
      <c r="J2400" s="6" t="s">
        <v>6519</v>
      </c>
      <c r="K2400" s="6" t="s">
        <v>1434</v>
      </c>
      <c r="L2400" s="6" t="s">
        <v>17180</v>
      </c>
      <c r="M2400" s="6">
        <v>28855</v>
      </c>
      <c r="N2400" s="6">
        <v>8297</v>
      </c>
      <c r="O2400" s="6" t="s">
        <v>7938</v>
      </c>
      <c r="P2400" s="6">
        <v>0</v>
      </c>
      <c r="Q2400" s="6" t="s">
        <v>17181</v>
      </c>
      <c r="R2400" s="6" t="s">
        <v>17182</v>
      </c>
      <c r="S2400" s="6">
        <v>190</v>
      </c>
      <c r="T2400" s="6" t="s">
        <v>37</v>
      </c>
      <c r="U2400" s="6" t="s">
        <v>38</v>
      </c>
      <c r="V2400" s="6" t="s">
        <v>39</v>
      </c>
      <c r="W2400" s="7">
        <v>6000000</v>
      </c>
      <c r="X2400" s="6">
        <v>2003</v>
      </c>
      <c r="Y2400" s="6">
        <v>3000</v>
      </c>
      <c r="Z2400" s="6">
        <v>7.2</v>
      </c>
      <c r="AA2400" s="6">
        <v>2.35</v>
      </c>
      <c r="AB2400" s="6">
        <v>0</v>
      </c>
      <c r="AC2400" s="7">
        <f>Table13[[#This Row],[gross]]-Table13[[#This Row],[budget]]</f>
        <v>-3792025</v>
      </c>
    </row>
    <row r="2401" spans="1:29" ht="12.75">
      <c r="A2401" s="6" t="s">
        <v>28</v>
      </c>
      <c r="B2401" s="6" t="s">
        <v>2453</v>
      </c>
      <c r="C2401" s="6">
        <v>246</v>
      </c>
      <c r="D2401" s="6">
        <v>99</v>
      </c>
      <c r="E2401" s="6">
        <v>1000</v>
      </c>
      <c r="F2401" s="6">
        <v>358</v>
      </c>
      <c r="G2401" s="6" t="s">
        <v>6090</v>
      </c>
      <c r="H2401" s="6">
        <v>605</v>
      </c>
      <c r="I2401" s="7">
        <v>13464388</v>
      </c>
      <c r="J2401" s="6" t="s">
        <v>7579</v>
      </c>
      <c r="K2401" s="6" t="s">
        <v>17722</v>
      </c>
      <c r="L2401" s="6" t="s">
        <v>17723</v>
      </c>
      <c r="M2401" s="6">
        <v>395921</v>
      </c>
      <c r="N2401" s="6">
        <v>1686</v>
      </c>
      <c r="O2401" s="6" t="s">
        <v>1130</v>
      </c>
      <c r="P2401" s="6">
        <v>6</v>
      </c>
      <c r="Q2401" s="6" t="s">
        <v>17724</v>
      </c>
      <c r="R2401" s="6" t="s">
        <v>17725</v>
      </c>
      <c r="S2401" s="6">
        <v>859</v>
      </c>
      <c r="T2401" s="6" t="s">
        <v>37</v>
      </c>
      <c r="U2401" s="6" t="s">
        <v>56</v>
      </c>
      <c r="V2401" s="6" t="s">
        <v>585</v>
      </c>
      <c r="W2401" s="7">
        <v>4000000</v>
      </c>
      <c r="X2401" s="6">
        <v>2004</v>
      </c>
      <c r="Y2401" s="6">
        <v>427</v>
      </c>
      <c r="Z2401" s="6">
        <v>8</v>
      </c>
      <c r="AA2401" s="6">
        <v>2.35</v>
      </c>
      <c r="AB2401" s="6">
        <v>19000</v>
      </c>
      <c r="AC2401" s="7">
        <f>Table13[[#This Row],[gross]]-Table13[[#This Row],[budget]]</f>
        <v>9464388</v>
      </c>
    </row>
    <row r="2402" spans="1:29" ht="12.75">
      <c r="A2402" s="6" t="s">
        <v>28</v>
      </c>
      <c r="B2402" s="6" t="s">
        <v>1294</v>
      </c>
      <c r="C2402" s="6">
        <v>415</v>
      </c>
      <c r="D2402" s="6">
        <v>128</v>
      </c>
      <c r="E2402" s="6">
        <v>0</v>
      </c>
      <c r="F2402" s="6">
        <v>727</v>
      </c>
      <c r="G2402" s="6" t="s">
        <v>359</v>
      </c>
      <c r="H2402" s="6">
        <v>21000</v>
      </c>
      <c r="I2402" s="7">
        <v>209019489</v>
      </c>
      <c r="J2402" s="6" t="s">
        <v>1295</v>
      </c>
      <c r="K2402" s="6" t="s">
        <v>97</v>
      </c>
      <c r="L2402" s="6" t="s">
        <v>2152</v>
      </c>
      <c r="M2402" s="6">
        <v>477300</v>
      </c>
      <c r="N2402" s="6">
        <v>23996</v>
      </c>
      <c r="O2402" s="6" t="s">
        <v>2153</v>
      </c>
      <c r="P2402" s="6">
        <v>3</v>
      </c>
      <c r="Q2402" s="6" t="s">
        <v>2154</v>
      </c>
      <c r="R2402" s="6" t="s">
        <v>2155</v>
      </c>
      <c r="S2402" s="6">
        <v>621</v>
      </c>
      <c r="T2402" s="6" t="s">
        <v>37</v>
      </c>
      <c r="U2402" s="6" t="s">
        <v>38</v>
      </c>
      <c r="V2402" s="6" t="s">
        <v>39</v>
      </c>
      <c r="W2402" s="7">
        <v>90000000</v>
      </c>
      <c r="X2402" s="6">
        <v>2009</v>
      </c>
      <c r="Y2402" s="6">
        <v>979</v>
      </c>
      <c r="Z2402" s="6">
        <v>7.6</v>
      </c>
      <c r="AA2402" s="6">
        <v>1.85</v>
      </c>
      <c r="AB2402" s="6">
        <v>20000</v>
      </c>
      <c r="AC2402" s="7">
        <f>Table13[[#This Row],[gross]]-Table13[[#This Row],[budget]]</f>
        <v>119019489</v>
      </c>
    </row>
    <row r="2403" spans="1:29" ht="12.75">
      <c r="A2403" s="6" t="s">
        <v>28</v>
      </c>
      <c r="B2403" s="6" t="s">
        <v>1294</v>
      </c>
      <c r="C2403" s="6">
        <v>382</v>
      </c>
      <c r="D2403" s="6">
        <v>129</v>
      </c>
      <c r="E2403" s="6">
        <v>0</v>
      </c>
      <c r="F2403" s="6">
        <v>154</v>
      </c>
      <c r="G2403" s="6" t="s">
        <v>359</v>
      </c>
      <c r="H2403" s="6">
        <v>21000</v>
      </c>
      <c r="I2403" s="7">
        <v>186830669</v>
      </c>
      <c r="J2403" s="6" t="s">
        <v>1295</v>
      </c>
      <c r="K2403" s="6" t="s">
        <v>97</v>
      </c>
      <c r="L2403" s="6" t="s">
        <v>1296</v>
      </c>
      <c r="M2403" s="6">
        <v>338635</v>
      </c>
      <c r="N2403" s="6">
        <v>22403</v>
      </c>
      <c r="O2403" s="6" t="s">
        <v>1297</v>
      </c>
      <c r="P2403" s="6">
        <v>2</v>
      </c>
      <c r="Q2403" s="6" t="s">
        <v>1298</v>
      </c>
      <c r="R2403" s="6" t="s">
        <v>1299</v>
      </c>
      <c r="S2403" s="6">
        <v>412</v>
      </c>
      <c r="T2403" s="6" t="s">
        <v>37</v>
      </c>
      <c r="U2403" s="6" t="s">
        <v>38</v>
      </c>
      <c r="V2403" s="6" t="s">
        <v>39</v>
      </c>
      <c r="W2403" s="7">
        <v>125000000</v>
      </c>
      <c r="X2403" s="6">
        <v>2011</v>
      </c>
      <c r="Y2403" s="6">
        <v>979</v>
      </c>
      <c r="Z2403" s="6">
        <v>7.5</v>
      </c>
      <c r="AA2403" s="6">
        <v>2.35</v>
      </c>
      <c r="AB2403" s="6">
        <v>39000</v>
      </c>
      <c r="AC2403" s="7">
        <f>Table13[[#This Row],[gross]]-Table13[[#This Row],[budget]]</f>
        <v>61830669</v>
      </c>
    </row>
    <row r="2404" spans="1:29" ht="12.75">
      <c r="A2404" s="6" t="s">
        <v>28</v>
      </c>
      <c r="B2404" s="6" t="s">
        <v>20443</v>
      </c>
      <c r="C2404" s="6">
        <v>78</v>
      </c>
      <c r="D2404" s="6">
        <v>96</v>
      </c>
      <c r="E2404" s="6">
        <v>38</v>
      </c>
      <c r="F2404" s="6">
        <v>85</v>
      </c>
      <c r="G2404" s="6" t="s">
        <v>9884</v>
      </c>
      <c r="H2404" s="6">
        <v>363</v>
      </c>
      <c r="I2404" s="7">
        <v>198407</v>
      </c>
      <c r="J2404" s="6" t="s">
        <v>3409</v>
      </c>
      <c r="K2404" s="6" t="s">
        <v>12516</v>
      </c>
      <c r="L2404" s="6" t="s">
        <v>20444</v>
      </c>
      <c r="M2404" s="6">
        <v>10282</v>
      </c>
      <c r="N2404" s="6">
        <v>774</v>
      </c>
      <c r="O2404" s="6" t="s">
        <v>20445</v>
      </c>
      <c r="P2404" s="6">
        <v>1</v>
      </c>
      <c r="Q2404" s="6" t="s">
        <v>20446</v>
      </c>
      <c r="R2404" s="6" t="s">
        <v>20447</v>
      </c>
      <c r="S2404" s="6">
        <v>78</v>
      </c>
      <c r="T2404" s="6" t="s">
        <v>37</v>
      </c>
      <c r="U2404" s="6" t="s">
        <v>38</v>
      </c>
      <c r="V2404" s="6" t="s">
        <v>585</v>
      </c>
      <c r="W2404" s="7">
        <v>2000000</v>
      </c>
      <c r="X2404" s="6">
        <v>2006</v>
      </c>
      <c r="Y2404" s="6">
        <v>223</v>
      </c>
      <c r="Z2404" s="6">
        <v>6.6</v>
      </c>
      <c r="AA2404" s="6">
        <v>1.85</v>
      </c>
      <c r="AB2404" s="6">
        <v>474</v>
      </c>
      <c r="AC2404" s="7">
        <f>Table13[[#This Row],[gross]]-Table13[[#This Row],[budget]]</f>
        <v>-1801593</v>
      </c>
    </row>
    <row r="2405" spans="1:29" ht="12.75">
      <c r="A2405" s="6" t="s">
        <v>28</v>
      </c>
      <c r="B2405" s="6" t="s">
        <v>12474</v>
      </c>
      <c r="C2405" s="6">
        <v>96</v>
      </c>
      <c r="D2405" s="6">
        <v>95</v>
      </c>
      <c r="E2405" s="6">
        <v>7</v>
      </c>
      <c r="F2405" s="6">
        <v>1000</v>
      </c>
      <c r="G2405" s="6" t="s">
        <v>6004</v>
      </c>
      <c r="H2405" s="6">
        <v>23000</v>
      </c>
      <c r="I2405" s="7">
        <v>63319509</v>
      </c>
      <c r="J2405" s="6" t="s">
        <v>1681</v>
      </c>
      <c r="K2405" s="6" t="s">
        <v>333</v>
      </c>
      <c r="L2405" s="6" t="s">
        <v>14803</v>
      </c>
      <c r="M2405" s="6">
        <v>67115</v>
      </c>
      <c r="N2405" s="6">
        <v>28734</v>
      </c>
      <c r="O2405" s="6" t="s">
        <v>2454</v>
      </c>
      <c r="P2405" s="6">
        <v>2</v>
      </c>
      <c r="Q2405" s="6" t="s">
        <v>14804</v>
      </c>
      <c r="R2405" s="6" t="s">
        <v>14805</v>
      </c>
      <c r="S2405" s="6">
        <v>389</v>
      </c>
      <c r="T2405" s="6" t="s">
        <v>37</v>
      </c>
      <c r="U2405" s="6" t="s">
        <v>38</v>
      </c>
      <c r="V2405" s="6" t="s">
        <v>39</v>
      </c>
      <c r="W2405" s="7">
        <v>10000000</v>
      </c>
      <c r="X2405" s="6">
        <v>1999</v>
      </c>
      <c r="Y2405" s="6">
        <v>1000</v>
      </c>
      <c r="Z2405" s="6">
        <v>5.8</v>
      </c>
      <c r="AA2405" s="6">
        <v>1.85</v>
      </c>
      <c r="AB2405" s="6">
        <v>0</v>
      </c>
      <c r="AC2405" s="7">
        <f>Table13[[#This Row],[gross]]-Table13[[#This Row],[budget]]</f>
        <v>53319509</v>
      </c>
    </row>
    <row r="2406" spans="1:29" ht="12.75">
      <c r="A2406" s="6" t="s">
        <v>747</v>
      </c>
      <c r="B2406" s="6" t="s">
        <v>5076</v>
      </c>
      <c r="C2406" s="6">
        <v>26</v>
      </c>
      <c r="D2406" s="6">
        <v>88</v>
      </c>
      <c r="E2406" s="6">
        <v>0</v>
      </c>
      <c r="F2406" s="6">
        <v>46</v>
      </c>
      <c r="G2406" s="6" t="s">
        <v>23533</v>
      </c>
      <c r="H2406" s="6">
        <v>539</v>
      </c>
      <c r="I2406" s="7">
        <v>7137502</v>
      </c>
      <c r="J2406" s="6" t="s">
        <v>1681</v>
      </c>
      <c r="K2406" s="6" t="s">
        <v>1718</v>
      </c>
      <c r="L2406" s="6" t="s">
        <v>23534</v>
      </c>
      <c r="M2406" s="6">
        <v>4769</v>
      </c>
      <c r="N2406" s="6">
        <v>708</v>
      </c>
      <c r="O2406" s="6" t="s">
        <v>23535</v>
      </c>
      <c r="P2406" s="6">
        <v>0</v>
      </c>
      <c r="Q2406" s="6" t="s">
        <v>23536</v>
      </c>
      <c r="R2406" s="6" t="s">
        <v>23537</v>
      </c>
      <c r="S2406" s="6">
        <v>26</v>
      </c>
      <c r="T2406" s="6" t="s">
        <v>37</v>
      </c>
      <c r="U2406" s="6" t="s">
        <v>38</v>
      </c>
      <c r="V2406" s="6" t="s">
        <v>585</v>
      </c>
      <c r="W2406" s="7">
        <v>175000</v>
      </c>
      <c r="X2406" s="6">
        <v>1986</v>
      </c>
      <c r="Y2406" s="6">
        <v>53</v>
      </c>
      <c r="Z2406" s="6">
        <v>6.5</v>
      </c>
      <c r="AA2406" s="6">
        <v>1.85</v>
      </c>
      <c r="AB2406" s="6">
        <v>406</v>
      </c>
      <c r="AC2406" s="7">
        <f>Table13[[#This Row],[gross]]-Table13[[#This Row],[budget]]</f>
        <v>6962502</v>
      </c>
    </row>
    <row r="2407" spans="1:29" ht="12.75">
      <c r="A2407" s="6" t="s">
        <v>28</v>
      </c>
      <c r="B2407" s="6" t="s">
        <v>10972</v>
      </c>
      <c r="C2407" s="6">
        <v>180</v>
      </c>
      <c r="D2407" s="6">
        <v>104</v>
      </c>
      <c r="E2407" s="6">
        <v>14</v>
      </c>
      <c r="F2407" s="6">
        <v>756</v>
      </c>
      <c r="G2407" s="6" t="s">
        <v>4489</v>
      </c>
      <c r="H2407" s="6">
        <v>2000</v>
      </c>
      <c r="I2407" s="7">
        <v>31584722</v>
      </c>
      <c r="J2407" s="6" t="s">
        <v>1681</v>
      </c>
      <c r="K2407" s="6" t="s">
        <v>711</v>
      </c>
      <c r="L2407" s="6" t="s">
        <v>10973</v>
      </c>
      <c r="M2407" s="6">
        <v>101730</v>
      </c>
      <c r="N2407" s="6">
        <v>5707</v>
      </c>
      <c r="O2407" s="6" t="s">
        <v>10974</v>
      </c>
      <c r="P2407" s="6">
        <v>1</v>
      </c>
      <c r="Q2407" s="6" t="s">
        <v>10975</v>
      </c>
      <c r="R2407" s="6" t="s">
        <v>10976</v>
      </c>
      <c r="S2407" s="6">
        <v>131</v>
      </c>
      <c r="T2407" s="6" t="s">
        <v>37</v>
      </c>
      <c r="U2407" s="6" t="s">
        <v>38</v>
      </c>
      <c r="V2407" s="6" t="s">
        <v>585</v>
      </c>
      <c r="W2407" s="7">
        <v>20000000</v>
      </c>
      <c r="X2407" s="6">
        <v>2010</v>
      </c>
      <c r="Y2407" s="6">
        <v>934</v>
      </c>
      <c r="Z2407" s="6">
        <v>6.4</v>
      </c>
      <c r="AA2407" s="6">
        <v>2.35</v>
      </c>
      <c r="AB2407" s="6">
        <v>0</v>
      </c>
      <c r="AC2407" s="7">
        <f>Table13[[#This Row],[gross]]-Table13[[#This Row],[budget]]</f>
        <v>11584722</v>
      </c>
    </row>
    <row r="2408" spans="1:29" ht="12.75">
      <c r="A2408" s="6" t="s">
        <v>28</v>
      </c>
      <c r="B2408" s="6" t="s">
        <v>5133</v>
      </c>
      <c r="C2408" s="6">
        <v>91</v>
      </c>
      <c r="D2408" s="6">
        <v>105</v>
      </c>
      <c r="E2408" s="6">
        <v>99</v>
      </c>
      <c r="F2408" s="6">
        <v>960</v>
      </c>
      <c r="G2408" s="6" t="s">
        <v>9627</v>
      </c>
      <c r="H2408" s="6">
        <v>17000</v>
      </c>
      <c r="I2408" s="7">
        <v>33687630</v>
      </c>
      <c r="J2408" s="6" t="s">
        <v>1681</v>
      </c>
      <c r="K2408" s="6" t="s">
        <v>444</v>
      </c>
      <c r="L2408" s="6" t="s">
        <v>9628</v>
      </c>
      <c r="M2408" s="6">
        <v>116762</v>
      </c>
      <c r="N2408" s="6">
        <v>20109</v>
      </c>
      <c r="O2408" s="6" t="s">
        <v>9629</v>
      </c>
      <c r="P2408" s="6">
        <v>0</v>
      </c>
      <c r="Q2408" s="6" t="s">
        <v>9630</v>
      </c>
      <c r="R2408" s="6" t="s">
        <v>9631</v>
      </c>
      <c r="S2408" s="6">
        <v>261</v>
      </c>
      <c r="T2408" s="6" t="s">
        <v>37</v>
      </c>
      <c r="U2408" s="6" t="s">
        <v>38</v>
      </c>
      <c r="V2408" s="6" t="s">
        <v>39</v>
      </c>
      <c r="W2408" s="7">
        <v>20000000</v>
      </c>
      <c r="X2408" s="6">
        <v>2006</v>
      </c>
      <c r="Y2408" s="6">
        <v>1000</v>
      </c>
      <c r="Z2408" s="6">
        <v>6.4</v>
      </c>
      <c r="AA2408" s="6">
        <v>1.85</v>
      </c>
      <c r="AB2408" s="6">
        <v>0</v>
      </c>
      <c r="AC2408" s="7">
        <f>Table13[[#This Row],[gross]]-Table13[[#This Row],[budget]]</f>
        <v>13687630</v>
      </c>
    </row>
    <row r="2409" spans="1:29" ht="12.75">
      <c r="A2409" s="6" t="s">
        <v>28</v>
      </c>
      <c r="B2409" s="6" t="s">
        <v>18750</v>
      </c>
      <c r="C2409" s="6">
        <v>43</v>
      </c>
      <c r="D2409" s="6">
        <v>96</v>
      </c>
      <c r="E2409" s="6">
        <v>0</v>
      </c>
      <c r="F2409" s="6">
        <v>111</v>
      </c>
      <c r="G2409" s="6" t="s">
        <v>11857</v>
      </c>
      <c r="H2409" s="6">
        <v>385</v>
      </c>
      <c r="I2409" s="7">
        <v>9449219</v>
      </c>
      <c r="J2409" s="6" t="s">
        <v>1415</v>
      </c>
      <c r="K2409" s="6" t="s">
        <v>6877</v>
      </c>
      <c r="L2409" s="6" t="s">
        <v>18929</v>
      </c>
      <c r="M2409" s="6">
        <v>13949</v>
      </c>
      <c r="N2409" s="6">
        <v>995</v>
      </c>
      <c r="O2409" s="6" t="s">
        <v>18930</v>
      </c>
      <c r="P2409" s="6">
        <v>2</v>
      </c>
      <c r="Q2409" s="6" t="s">
        <v>18931</v>
      </c>
      <c r="R2409" s="6" t="s">
        <v>18932</v>
      </c>
      <c r="S2409" s="6">
        <v>98</v>
      </c>
      <c r="T2409" s="6" t="s">
        <v>37</v>
      </c>
      <c r="U2409" s="6" t="s">
        <v>38</v>
      </c>
      <c r="V2409" s="6" t="s">
        <v>585</v>
      </c>
      <c r="W2409" s="7">
        <v>3500000</v>
      </c>
      <c r="X2409" s="6">
        <v>1996</v>
      </c>
      <c r="Y2409" s="6">
        <v>356</v>
      </c>
      <c r="Z2409" s="6">
        <v>6.1</v>
      </c>
      <c r="AA2409" s="6">
        <v>1.85</v>
      </c>
      <c r="AB2409" s="6">
        <v>453</v>
      </c>
      <c r="AC2409" s="7">
        <f>Table13[[#This Row],[gross]]-Table13[[#This Row],[budget]]</f>
        <v>5949219</v>
      </c>
    </row>
    <row r="2410" spans="1:29" ht="12.75">
      <c r="A2410" s="6" t="s">
        <v>28</v>
      </c>
      <c r="B2410" s="6" t="s">
        <v>7204</v>
      </c>
      <c r="C2410" s="6">
        <v>71</v>
      </c>
      <c r="D2410" s="6">
        <v>105</v>
      </c>
      <c r="E2410" s="6">
        <v>96</v>
      </c>
      <c r="F2410" s="6">
        <v>35</v>
      </c>
      <c r="G2410" s="6" t="s">
        <v>854</v>
      </c>
      <c r="H2410" s="6">
        <v>509</v>
      </c>
      <c r="I2410" s="7">
        <v>35811509</v>
      </c>
      <c r="J2410" s="6" t="s">
        <v>8771</v>
      </c>
      <c r="K2410" s="6" t="s">
        <v>525</v>
      </c>
      <c r="L2410" s="6" t="s">
        <v>17394</v>
      </c>
      <c r="M2410" s="6">
        <v>43013</v>
      </c>
      <c r="N2410" s="6">
        <v>888</v>
      </c>
      <c r="O2410" s="6" t="s">
        <v>17395</v>
      </c>
      <c r="P2410" s="6">
        <v>0</v>
      </c>
      <c r="Q2410" s="6" t="s">
        <v>17396</v>
      </c>
      <c r="R2410" s="6" t="s">
        <v>17397</v>
      </c>
      <c r="S2410" s="6">
        <v>104</v>
      </c>
      <c r="T2410" s="6" t="s">
        <v>37</v>
      </c>
      <c r="U2410" s="6" t="s">
        <v>370</v>
      </c>
      <c r="V2410" s="6" t="s">
        <v>39</v>
      </c>
      <c r="W2410" s="7">
        <v>5500000</v>
      </c>
      <c r="X2410" s="6">
        <v>1996</v>
      </c>
      <c r="Y2410" s="6">
        <v>294</v>
      </c>
      <c r="Z2410" s="6">
        <v>7.7</v>
      </c>
      <c r="AA2410" s="6">
        <v>1.85</v>
      </c>
      <c r="AB2410" s="6">
        <v>0</v>
      </c>
      <c r="AC2410" s="7">
        <f>Table13[[#This Row],[gross]]-Table13[[#This Row],[budget]]</f>
        <v>30311509</v>
      </c>
    </row>
    <row r="2411" spans="1:29" ht="12.75">
      <c r="A2411" s="6" t="s">
        <v>28</v>
      </c>
      <c r="B2411" s="6" t="s">
        <v>22557</v>
      </c>
      <c r="C2411" s="6">
        <v>29</v>
      </c>
      <c r="D2411" s="6">
        <v>93</v>
      </c>
      <c r="E2411" s="6">
        <v>0</v>
      </c>
      <c r="F2411" s="6">
        <v>59</v>
      </c>
      <c r="G2411" s="6" t="s">
        <v>22558</v>
      </c>
      <c r="H2411" s="6">
        <v>399</v>
      </c>
      <c r="I2411" s="7">
        <v>906666</v>
      </c>
      <c r="J2411" s="6" t="s">
        <v>67</v>
      </c>
      <c r="K2411" s="6" t="s">
        <v>12270</v>
      </c>
      <c r="L2411" s="6" t="s">
        <v>22559</v>
      </c>
      <c r="M2411" s="6">
        <v>154</v>
      </c>
      <c r="N2411" s="6">
        <v>660</v>
      </c>
      <c r="O2411" s="6" t="s">
        <v>22560</v>
      </c>
      <c r="P2411" s="6">
        <v>1</v>
      </c>
      <c r="Q2411" s="6" t="s">
        <v>22561</v>
      </c>
      <c r="R2411" s="6" t="s">
        <v>22562</v>
      </c>
      <c r="S2411" s="6">
        <v>5</v>
      </c>
      <c r="T2411" s="6" t="s">
        <v>37</v>
      </c>
      <c r="U2411" s="6" t="s">
        <v>38</v>
      </c>
      <c r="V2411" s="6" t="s">
        <v>5613</v>
      </c>
      <c r="W2411" s="7">
        <v>500000</v>
      </c>
      <c r="X2411" s="6">
        <v>2011</v>
      </c>
      <c r="Y2411" s="6">
        <v>169</v>
      </c>
      <c r="Z2411" s="6">
        <v>6.8</v>
      </c>
      <c r="AA2411" s="6">
        <v>16</v>
      </c>
      <c r="AB2411" s="6">
        <v>287</v>
      </c>
      <c r="AC2411" s="7">
        <f>Table13[[#This Row],[gross]]-Table13[[#This Row],[budget]]</f>
        <v>406666</v>
      </c>
    </row>
    <row r="2412" spans="1:29" ht="12.75">
      <c r="A2412" s="6" t="s">
        <v>28</v>
      </c>
      <c r="B2412" s="6" t="s">
        <v>3098</v>
      </c>
      <c r="C2412" s="6">
        <v>198</v>
      </c>
      <c r="D2412" s="6">
        <v>124</v>
      </c>
      <c r="E2412" s="6">
        <v>845</v>
      </c>
      <c r="F2412" s="6">
        <v>295</v>
      </c>
      <c r="G2412" s="6" t="s">
        <v>4182</v>
      </c>
      <c r="H2412" s="6">
        <v>650</v>
      </c>
      <c r="I2412" s="7">
        <v>46975183</v>
      </c>
      <c r="J2412" s="6" t="s">
        <v>1120</v>
      </c>
      <c r="K2412" s="6" t="s">
        <v>4183</v>
      </c>
      <c r="L2412" s="6" t="s">
        <v>4184</v>
      </c>
      <c r="M2412" s="6">
        <v>256213</v>
      </c>
      <c r="N2412" s="6">
        <v>1640</v>
      </c>
      <c r="O2412" s="6" t="s">
        <v>4185</v>
      </c>
      <c r="P2412" s="6">
        <v>0</v>
      </c>
      <c r="Q2412" s="6" t="s">
        <v>4186</v>
      </c>
      <c r="R2412" s="6" t="s">
        <v>4187</v>
      </c>
      <c r="S2412" s="6">
        <v>338</v>
      </c>
      <c r="T2412" s="6" t="s">
        <v>37</v>
      </c>
      <c r="U2412" s="6" t="s">
        <v>38</v>
      </c>
      <c r="V2412" s="6" t="s">
        <v>585</v>
      </c>
      <c r="W2412" s="7">
        <v>61000000</v>
      </c>
      <c r="X2412" s="6">
        <v>2007</v>
      </c>
      <c r="Y2412" s="6">
        <v>467</v>
      </c>
      <c r="Z2412" s="6">
        <v>7.2</v>
      </c>
      <c r="AA2412" s="6">
        <v>2.35</v>
      </c>
      <c r="AB2412" s="6">
        <v>0</v>
      </c>
      <c r="AC2412" s="7">
        <f>Table13[[#This Row],[gross]]-Table13[[#This Row],[budget]]</f>
        <v>-14024817</v>
      </c>
    </row>
    <row r="2413" spans="1:29" ht="12.75">
      <c r="A2413" s="6" t="s">
        <v>28</v>
      </c>
      <c r="B2413" s="6" t="s">
        <v>18642</v>
      </c>
      <c r="C2413" s="6">
        <v>43</v>
      </c>
      <c r="D2413" s="6">
        <v>99</v>
      </c>
      <c r="E2413" s="6">
        <v>13</v>
      </c>
      <c r="F2413" s="6">
        <v>159</v>
      </c>
      <c r="G2413" s="6" t="s">
        <v>13089</v>
      </c>
      <c r="H2413" s="6">
        <v>419</v>
      </c>
      <c r="I2413" s="7">
        <v>302204</v>
      </c>
      <c r="J2413" s="6" t="s">
        <v>4262</v>
      </c>
      <c r="K2413" s="6" t="s">
        <v>17248</v>
      </c>
      <c r="L2413" s="6" t="s">
        <v>18643</v>
      </c>
      <c r="M2413" s="6">
        <v>6705</v>
      </c>
      <c r="N2413" s="6">
        <v>975</v>
      </c>
      <c r="O2413" s="6" t="s">
        <v>1241</v>
      </c>
      <c r="P2413" s="6">
        <v>3</v>
      </c>
      <c r="Q2413" s="6" t="s">
        <v>18644</v>
      </c>
      <c r="R2413" s="6" t="s">
        <v>18645</v>
      </c>
      <c r="S2413" s="6">
        <v>53</v>
      </c>
      <c r="T2413" s="6" t="s">
        <v>37</v>
      </c>
      <c r="U2413" s="6" t="s">
        <v>56</v>
      </c>
      <c r="V2413" s="6" t="s">
        <v>95</v>
      </c>
      <c r="W2413" s="7">
        <v>3000000</v>
      </c>
      <c r="X2413" s="6">
        <v>1997</v>
      </c>
      <c r="Y2413" s="6">
        <v>254</v>
      </c>
      <c r="Z2413" s="6">
        <v>6.6</v>
      </c>
      <c r="AA2413" s="6">
        <v>2.35</v>
      </c>
      <c r="AB2413" s="6">
        <v>167</v>
      </c>
      <c r="AC2413" s="7">
        <f>Table13[[#This Row],[gross]]-Table13[[#This Row],[budget]]</f>
        <v>-2697796</v>
      </c>
    </row>
    <row r="2414" spans="1:29" ht="12.75">
      <c r="A2414" s="6" t="s">
        <v>28</v>
      </c>
      <c r="B2414" s="6" t="s">
        <v>23400</v>
      </c>
      <c r="C2414" s="6">
        <v>15</v>
      </c>
      <c r="D2414" s="6">
        <v>85</v>
      </c>
      <c r="E2414" s="6">
        <v>0</v>
      </c>
      <c r="F2414" s="6">
        <v>0</v>
      </c>
      <c r="G2414" s="6" t="s">
        <v>23401</v>
      </c>
      <c r="H2414" s="6">
        <v>66</v>
      </c>
      <c r="I2414" s="7">
        <v>381225</v>
      </c>
      <c r="J2414" s="6" t="s">
        <v>67</v>
      </c>
      <c r="K2414" s="6" t="s">
        <v>23402</v>
      </c>
      <c r="L2414" s="6" t="s">
        <v>23403</v>
      </c>
      <c r="M2414" s="6">
        <v>131</v>
      </c>
      <c r="N2414" s="6">
        <v>66</v>
      </c>
      <c r="O2414" s="6" t="s">
        <v>23404</v>
      </c>
      <c r="P2414" s="6">
        <v>0</v>
      </c>
      <c r="R2414" s="6" t="s">
        <v>23405</v>
      </c>
      <c r="S2414" s="6">
        <v>13</v>
      </c>
      <c r="T2414" s="6" t="s">
        <v>37</v>
      </c>
      <c r="U2414" s="6" t="s">
        <v>38</v>
      </c>
      <c r="V2414" s="6" t="s">
        <v>5613</v>
      </c>
      <c r="W2414" s="7">
        <v>200000</v>
      </c>
      <c r="X2414" s="6">
        <v>2004</v>
      </c>
      <c r="Y2414" s="6">
        <v>0</v>
      </c>
      <c r="Z2414" s="6">
        <v>7.2</v>
      </c>
      <c r="AA2414" s="6">
        <v>1.78</v>
      </c>
      <c r="AB2414" s="6">
        <v>30</v>
      </c>
      <c r="AC2414" s="7">
        <f>Table13[[#This Row],[gross]]-Table13[[#This Row],[budget]]</f>
        <v>181225</v>
      </c>
    </row>
    <row r="2415" spans="1:29" ht="12.75">
      <c r="A2415" s="6" t="s">
        <v>28</v>
      </c>
      <c r="B2415" s="6" t="s">
        <v>17163</v>
      </c>
      <c r="C2415" s="6">
        <v>160</v>
      </c>
      <c r="D2415" s="6">
        <v>101</v>
      </c>
      <c r="E2415" s="6">
        <v>263</v>
      </c>
      <c r="F2415" s="6">
        <v>37</v>
      </c>
      <c r="G2415" s="6" t="s">
        <v>20289</v>
      </c>
      <c r="H2415" s="6">
        <v>71</v>
      </c>
      <c r="I2415" s="7">
        <v>1984378</v>
      </c>
      <c r="J2415" s="6" t="s">
        <v>1415</v>
      </c>
      <c r="K2415" s="6" t="s">
        <v>20290</v>
      </c>
      <c r="L2415" s="6" t="s">
        <v>20291</v>
      </c>
      <c r="M2415" s="6">
        <v>27346</v>
      </c>
      <c r="N2415" s="6">
        <v>226</v>
      </c>
      <c r="O2415" s="6" t="s">
        <v>20292</v>
      </c>
      <c r="P2415" s="6">
        <v>3</v>
      </c>
      <c r="Q2415" s="6" t="s">
        <v>20293</v>
      </c>
      <c r="R2415" s="6" t="s">
        <v>20294</v>
      </c>
      <c r="S2415" s="6">
        <v>206</v>
      </c>
      <c r="T2415" s="6" t="s">
        <v>37</v>
      </c>
      <c r="U2415" s="6" t="s">
        <v>38</v>
      </c>
      <c r="V2415" s="6" t="s">
        <v>5613</v>
      </c>
      <c r="W2415" s="7">
        <v>2000000</v>
      </c>
      <c r="X2415" s="6">
        <v>2006</v>
      </c>
      <c r="Y2415" s="6">
        <v>51</v>
      </c>
      <c r="Z2415" s="6">
        <v>6.5</v>
      </c>
      <c r="AA2415" s="6">
        <v>1.78</v>
      </c>
      <c r="AB2415" s="6">
        <v>0</v>
      </c>
      <c r="AC2415" s="7">
        <f>Table13[[#This Row],[gross]]-Table13[[#This Row],[budget]]</f>
        <v>-15622</v>
      </c>
    </row>
    <row r="2416" spans="1:29" ht="12.75">
      <c r="A2416" s="6" t="s">
        <v>28</v>
      </c>
      <c r="B2416" s="6" t="s">
        <v>4903</v>
      </c>
      <c r="C2416" s="6">
        <v>103</v>
      </c>
      <c r="D2416" s="6">
        <v>89</v>
      </c>
      <c r="E2416" s="6">
        <v>0</v>
      </c>
      <c r="F2416" s="6">
        <v>470</v>
      </c>
      <c r="G2416" s="6" t="s">
        <v>538</v>
      </c>
      <c r="H2416" s="6">
        <v>87000</v>
      </c>
      <c r="I2416" s="7">
        <v>20916309</v>
      </c>
      <c r="J2416" s="6" t="s">
        <v>515</v>
      </c>
      <c r="K2416" s="6" t="s">
        <v>516</v>
      </c>
      <c r="L2416" s="6" t="s">
        <v>11005</v>
      </c>
      <c r="M2416" s="6">
        <v>5332</v>
      </c>
      <c r="N2416" s="6">
        <v>88422</v>
      </c>
      <c r="O2416" s="6" t="s">
        <v>11006</v>
      </c>
      <c r="P2416" s="6">
        <v>4</v>
      </c>
      <c r="Q2416" s="6" t="s">
        <v>11007</v>
      </c>
      <c r="R2416" s="6" t="s">
        <v>11008</v>
      </c>
      <c r="S2416" s="6">
        <v>37</v>
      </c>
      <c r="T2416" s="6" t="s">
        <v>37</v>
      </c>
      <c r="U2416" s="6" t="s">
        <v>38</v>
      </c>
      <c r="V2416" s="6" t="s">
        <v>95</v>
      </c>
      <c r="W2416" s="7">
        <v>40000000</v>
      </c>
      <c r="X2416" s="6">
        <v>2009</v>
      </c>
      <c r="Y2416" s="6">
        <v>570</v>
      </c>
      <c r="Z2416" s="6">
        <v>4.9000000000000004</v>
      </c>
      <c r="AA2416" s="6">
        <v>1.85</v>
      </c>
      <c r="AB2416" s="6">
        <v>431</v>
      </c>
      <c r="AC2416" s="7">
        <f>Table13[[#This Row],[gross]]-Table13[[#This Row],[budget]]</f>
        <v>-19083691</v>
      </c>
    </row>
    <row r="2417" spans="1:29" ht="12.75">
      <c r="A2417" s="6" t="s">
        <v>28</v>
      </c>
      <c r="B2417" s="6" t="s">
        <v>12976</v>
      </c>
      <c r="C2417" s="6">
        <v>45</v>
      </c>
      <c r="D2417" s="6">
        <v>79</v>
      </c>
      <c r="E2417" s="6">
        <v>73</v>
      </c>
      <c r="F2417" s="6">
        <v>112</v>
      </c>
      <c r="G2417" s="6" t="s">
        <v>1732</v>
      </c>
      <c r="H2417" s="6">
        <v>1000</v>
      </c>
      <c r="I2417" s="7">
        <v>2275557</v>
      </c>
      <c r="J2417" s="6" t="s">
        <v>422</v>
      </c>
      <c r="K2417" s="6" t="s">
        <v>587</v>
      </c>
      <c r="L2417" s="6" t="s">
        <v>16154</v>
      </c>
      <c r="M2417" s="6">
        <v>12561</v>
      </c>
      <c r="N2417" s="6">
        <v>2404</v>
      </c>
      <c r="O2417" s="6" t="s">
        <v>16155</v>
      </c>
      <c r="P2417" s="6">
        <v>2</v>
      </c>
      <c r="Q2417" s="6" t="s">
        <v>16156</v>
      </c>
      <c r="R2417" s="6" t="s">
        <v>16157</v>
      </c>
      <c r="S2417" s="6">
        <v>102</v>
      </c>
      <c r="T2417" s="6" t="s">
        <v>37</v>
      </c>
      <c r="U2417" s="6" t="s">
        <v>38</v>
      </c>
      <c r="V2417" s="6" t="s">
        <v>585</v>
      </c>
      <c r="W2417" s="7">
        <v>8000000</v>
      </c>
      <c r="X2417" s="6">
        <v>1991</v>
      </c>
      <c r="Y2417" s="6">
        <v>1000</v>
      </c>
      <c r="Z2417" s="6">
        <v>6</v>
      </c>
      <c r="AA2417" s="6">
        <v>1.85</v>
      </c>
      <c r="AB2417" s="6">
        <v>0</v>
      </c>
      <c r="AC2417" s="7">
        <f>Table13[[#This Row],[gross]]-Table13[[#This Row],[budget]]</f>
        <v>-5724443</v>
      </c>
    </row>
    <row r="2418" spans="1:29" ht="12.75">
      <c r="A2418" s="6" t="s">
        <v>28</v>
      </c>
      <c r="B2418" s="6" t="s">
        <v>1304</v>
      </c>
      <c r="C2418" s="6">
        <v>181</v>
      </c>
      <c r="D2418" s="6">
        <v>131</v>
      </c>
      <c r="E2418" s="6">
        <v>719</v>
      </c>
      <c r="F2418" s="6">
        <v>683</v>
      </c>
      <c r="G2418" s="6" t="s">
        <v>6718</v>
      </c>
      <c r="H2418" s="6">
        <v>16000</v>
      </c>
      <c r="I2418" s="7">
        <v>20302961</v>
      </c>
      <c r="J2418" s="6" t="s">
        <v>3409</v>
      </c>
      <c r="K2418" s="6" t="s">
        <v>6719</v>
      </c>
      <c r="L2418" s="6" t="s">
        <v>6720</v>
      </c>
      <c r="M2418" s="6">
        <v>49874</v>
      </c>
      <c r="N2418" s="6">
        <v>18913</v>
      </c>
      <c r="O2418" s="6" t="s">
        <v>6143</v>
      </c>
      <c r="P2418" s="6">
        <v>0</v>
      </c>
      <c r="Q2418" s="6" t="s">
        <v>6721</v>
      </c>
      <c r="R2418" s="6" t="s">
        <v>6722</v>
      </c>
      <c r="S2418" s="6">
        <v>450</v>
      </c>
      <c r="T2418" s="6" t="s">
        <v>37</v>
      </c>
      <c r="U2418" s="6" t="s">
        <v>1465</v>
      </c>
      <c r="V2418" s="6" t="s">
        <v>6723</v>
      </c>
      <c r="W2418" s="7">
        <v>45000000</v>
      </c>
      <c r="X2418" s="6">
        <v>1995</v>
      </c>
      <c r="Y2418" s="6">
        <v>893</v>
      </c>
      <c r="Z2418" s="6">
        <v>4.5999999999999996</v>
      </c>
      <c r="AA2418" s="6">
        <v>2.35</v>
      </c>
      <c r="AB2418" s="6">
        <v>0</v>
      </c>
      <c r="AC2418" s="7">
        <f>Table13[[#This Row],[gross]]-Table13[[#This Row],[budget]]</f>
        <v>-24697039</v>
      </c>
    </row>
    <row r="2419" spans="1:29" ht="12.75">
      <c r="A2419" s="6" t="s">
        <v>28</v>
      </c>
      <c r="B2419" s="6" t="s">
        <v>146</v>
      </c>
      <c r="C2419" s="6">
        <v>205</v>
      </c>
      <c r="D2419" s="6">
        <v>93</v>
      </c>
      <c r="E2419" s="6">
        <v>80</v>
      </c>
      <c r="F2419" s="6">
        <v>48</v>
      </c>
      <c r="G2419" s="6" t="s">
        <v>3292</v>
      </c>
      <c r="H2419" s="6">
        <v>692</v>
      </c>
      <c r="I2419" s="7">
        <v>436471036</v>
      </c>
      <c r="J2419" s="6" t="s">
        <v>3293</v>
      </c>
      <c r="K2419" s="6" t="s">
        <v>725</v>
      </c>
      <c r="L2419" s="6" t="s">
        <v>3294</v>
      </c>
      <c r="M2419" s="6">
        <v>314630</v>
      </c>
      <c r="N2419" s="6">
        <v>1148</v>
      </c>
      <c r="O2419" s="6" t="s">
        <v>3295</v>
      </c>
      <c r="P2419" s="6">
        <v>1</v>
      </c>
      <c r="Q2419" s="6" t="s">
        <v>3296</v>
      </c>
      <c r="R2419" s="6" t="s">
        <v>3297</v>
      </c>
      <c r="S2419" s="6">
        <v>483</v>
      </c>
      <c r="T2419" s="6" t="s">
        <v>37</v>
      </c>
      <c r="U2419" s="6" t="s">
        <v>38</v>
      </c>
      <c r="V2419" s="6" t="s">
        <v>95</v>
      </c>
      <c r="W2419" s="7">
        <v>150000000</v>
      </c>
      <c r="X2419" s="6">
        <v>2004</v>
      </c>
      <c r="Y2419" s="6">
        <v>309</v>
      </c>
      <c r="Z2419" s="6">
        <v>7.2</v>
      </c>
      <c r="AA2419" s="6">
        <v>1.85</v>
      </c>
      <c r="AB2419" s="6">
        <v>0</v>
      </c>
      <c r="AC2419" s="7">
        <f>Table13[[#This Row],[gross]]-Table13[[#This Row],[budget]]</f>
        <v>286471036</v>
      </c>
    </row>
    <row r="2420" spans="1:29" ht="12.75">
      <c r="A2420" s="6" t="s">
        <v>28</v>
      </c>
      <c r="B2420" s="6" t="s">
        <v>597</v>
      </c>
      <c r="C2420" s="6">
        <v>226</v>
      </c>
      <c r="D2420" s="6">
        <v>93</v>
      </c>
      <c r="E2420" s="6">
        <v>31</v>
      </c>
      <c r="F2420" s="6">
        <v>213</v>
      </c>
      <c r="G2420" s="6" t="s">
        <v>598</v>
      </c>
      <c r="H2420" s="6">
        <v>4000</v>
      </c>
      <c r="I2420" s="7">
        <v>238371987</v>
      </c>
      <c r="J2420" s="6" t="s">
        <v>271</v>
      </c>
      <c r="K2420" s="6" t="s">
        <v>599</v>
      </c>
      <c r="L2420" s="6" t="s">
        <v>600</v>
      </c>
      <c r="M2420" s="6">
        <v>138661</v>
      </c>
      <c r="N2420" s="6">
        <v>4628</v>
      </c>
      <c r="O2420" s="6" t="s">
        <v>601</v>
      </c>
      <c r="P2420" s="6">
        <v>2</v>
      </c>
      <c r="Q2420" s="6" t="s">
        <v>602</v>
      </c>
      <c r="R2420" s="6" t="s">
        <v>603</v>
      </c>
      <c r="S2420" s="6">
        <v>173</v>
      </c>
      <c r="T2420" s="6" t="s">
        <v>37</v>
      </c>
      <c r="U2420" s="6" t="s">
        <v>38</v>
      </c>
      <c r="V2420" s="6" t="s">
        <v>95</v>
      </c>
      <c r="W2420" s="7">
        <v>165000000</v>
      </c>
      <c r="X2420" s="6">
        <v>2010</v>
      </c>
      <c r="Y2420" s="6">
        <v>225</v>
      </c>
      <c r="Z2420" s="6">
        <v>6.4</v>
      </c>
      <c r="AA2420" s="6">
        <v>2.35</v>
      </c>
      <c r="AB2420" s="6">
        <v>0</v>
      </c>
      <c r="AC2420" s="7">
        <f>Table13[[#This Row],[gross]]-Table13[[#This Row],[budget]]</f>
        <v>73371987</v>
      </c>
    </row>
    <row r="2421" spans="1:29" ht="12.75">
      <c r="A2421" s="6" t="s">
        <v>28</v>
      </c>
      <c r="B2421" s="6" t="s">
        <v>721</v>
      </c>
      <c r="C2421" s="6">
        <v>227</v>
      </c>
      <c r="D2421" s="6">
        <v>93</v>
      </c>
      <c r="E2421" s="6">
        <v>50</v>
      </c>
      <c r="F2421" s="6">
        <v>692</v>
      </c>
      <c r="G2421" s="6" t="s">
        <v>722</v>
      </c>
      <c r="H2421" s="6">
        <v>3000</v>
      </c>
      <c r="I2421" s="7">
        <v>320706665</v>
      </c>
      <c r="J2421" s="6" t="s">
        <v>271</v>
      </c>
      <c r="K2421" s="6" t="s">
        <v>723</v>
      </c>
      <c r="L2421" s="6" t="s">
        <v>724</v>
      </c>
      <c r="M2421" s="6">
        <v>211971</v>
      </c>
      <c r="N2421" s="6">
        <v>4705</v>
      </c>
      <c r="O2421" s="6" t="s">
        <v>725</v>
      </c>
      <c r="P2421" s="6">
        <v>2</v>
      </c>
      <c r="Q2421" s="6" t="s">
        <v>726</v>
      </c>
      <c r="R2421" s="6" t="s">
        <v>727</v>
      </c>
      <c r="S2421" s="6">
        <v>326</v>
      </c>
      <c r="T2421" s="6" t="s">
        <v>37</v>
      </c>
      <c r="U2421" s="6" t="s">
        <v>38</v>
      </c>
      <c r="V2421" s="6" t="s">
        <v>95</v>
      </c>
      <c r="W2421" s="7">
        <v>160000000</v>
      </c>
      <c r="X2421" s="6">
        <v>2007</v>
      </c>
      <c r="Y2421" s="6">
        <v>795</v>
      </c>
      <c r="Z2421" s="6">
        <v>6.1</v>
      </c>
      <c r="AA2421" s="6">
        <v>1.85</v>
      </c>
      <c r="AB2421" s="6">
        <v>0</v>
      </c>
      <c r="AC2421" s="7">
        <f>Table13[[#This Row],[gross]]-Table13[[#This Row],[budget]]</f>
        <v>160706665</v>
      </c>
    </row>
    <row r="2422" spans="1:29" ht="12.75">
      <c r="A2422" s="6" t="s">
        <v>28</v>
      </c>
      <c r="B2422" s="6" t="s">
        <v>146</v>
      </c>
      <c r="C2422" s="6">
        <v>212</v>
      </c>
      <c r="D2422" s="6">
        <v>90</v>
      </c>
      <c r="E2422" s="6">
        <v>80</v>
      </c>
      <c r="F2422" s="6">
        <v>21</v>
      </c>
      <c r="G2422" s="6" t="s">
        <v>721</v>
      </c>
      <c r="H2422" s="6">
        <v>145</v>
      </c>
      <c r="I2422" s="7">
        <v>267652016</v>
      </c>
      <c r="J2422" s="6" t="s">
        <v>271</v>
      </c>
      <c r="K2422" s="6" t="s">
        <v>4996</v>
      </c>
      <c r="L2422" s="6" t="s">
        <v>4997</v>
      </c>
      <c r="M2422" s="6">
        <v>467113</v>
      </c>
      <c r="N2422" s="6">
        <v>275</v>
      </c>
      <c r="O2422" s="6" t="s">
        <v>4998</v>
      </c>
      <c r="P2422" s="6">
        <v>1</v>
      </c>
      <c r="Q2422" s="6" t="s">
        <v>4999</v>
      </c>
      <c r="R2422" s="6" t="s">
        <v>5000</v>
      </c>
      <c r="S2422" s="6">
        <v>945</v>
      </c>
      <c r="T2422" s="6" t="s">
        <v>37</v>
      </c>
      <c r="U2422" s="6" t="s">
        <v>38</v>
      </c>
      <c r="V2422" s="6" t="s">
        <v>95</v>
      </c>
      <c r="W2422" s="7">
        <v>60000000</v>
      </c>
      <c r="X2422" s="6">
        <v>2001</v>
      </c>
      <c r="Y2422" s="6">
        <v>50</v>
      </c>
      <c r="Z2422" s="6">
        <v>7.9</v>
      </c>
      <c r="AA2422" s="6">
        <v>1.85</v>
      </c>
      <c r="AB2422" s="6">
        <v>0</v>
      </c>
      <c r="AC2422" s="7">
        <f>Table13[[#This Row],[gross]]-Table13[[#This Row],[budget]]</f>
        <v>207652016</v>
      </c>
    </row>
    <row r="2423" spans="1:29" ht="12.75">
      <c r="A2423" s="6" t="s">
        <v>28</v>
      </c>
      <c r="B2423" s="6" t="s">
        <v>487</v>
      </c>
      <c r="C2423" s="6">
        <v>490</v>
      </c>
      <c r="D2423" s="6">
        <v>138</v>
      </c>
      <c r="E2423" s="6">
        <v>17000</v>
      </c>
      <c r="F2423" s="6">
        <v>163</v>
      </c>
      <c r="G2423" s="6" t="s">
        <v>2594</v>
      </c>
      <c r="H2423" s="6">
        <v>29000</v>
      </c>
      <c r="I2423" s="7">
        <v>127968405</v>
      </c>
      <c r="J2423" s="6" t="s">
        <v>852</v>
      </c>
      <c r="K2423" s="6" t="s">
        <v>215</v>
      </c>
      <c r="L2423" s="6" t="s">
        <v>2595</v>
      </c>
      <c r="M2423" s="6">
        <v>786092</v>
      </c>
      <c r="N2423" s="6">
        <v>29585</v>
      </c>
      <c r="O2423" s="6" t="s">
        <v>2596</v>
      </c>
      <c r="P2423" s="6">
        <v>0</v>
      </c>
      <c r="Q2423" s="6" t="s">
        <v>2597</v>
      </c>
      <c r="R2423" s="6" t="s">
        <v>2598</v>
      </c>
      <c r="S2423" s="6">
        <v>964</v>
      </c>
      <c r="T2423" s="6" t="s">
        <v>37</v>
      </c>
      <c r="U2423" s="6" t="s">
        <v>38</v>
      </c>
      <c r="V2423" s="6" t="s">
        <v>585</v>
      </c>
      <c r="W2423" s="7">
        <v>80000000</v>
      </c>
      <c r="X2423" s="6">
        <v>2010</v>
      </c>
      <c r="Y2423" s="6">
        <v>223</v>
      </c>
      <c r="Z2423" s="6">
        <v>8.1</v>
      </c>
      <c r="AA2423" s="6">
        <v>2.35</v>
      </c>
      <c r="AB2423" s="6">
        <v>53000</v>
      </c>
      <c r="AC2423" s="7">
        <f>Table13[[#This Row],[gross]]-Table13[[#This Row],[budget]]</f>
        <v>47968405</v>
      </c>
    </row>
    <row r="2424" spans="1:29" ht="12.75">
      <c r="A2424" s="6" t="s">
        <v>28</v>
      </c>
      <c r="B2424" s="6" t="s">
        <v>16019</v>
      </c>
      <c r="C2424" s="6">
        <v>135</v>
      </c>
      <c r="D2424" s="6">
        <v>90</v>
      </c>
      <c r="E2424" s="6">
        <v>5</v>
      </c>
      <c r="F2424" s="6">
        <v>297</v>
      </c>
      <c r="G2424" s="6" t="s">
        <v>16020</v>
      </c>
      <c r="H2424" s="6">
        <v>449</v>
      </c>
      <c r="I2424" s="7">
        <v>25926543</v>
      </c>
      <c r="J2424" s="6" t="s">
        <v>3030</v>
      </c>
      <c r="K2424" s="6" t="s">
        <v>16021</v>
      </c>
      <c r="L2424" s="6" t="s">
        <v>16022</v>
      </c>
      <c r="M2424" s="6">
        <v>26609</v>
      </c>
      <c r="N2424" s="6">
        <v>1534</v>
      </c>
      <c r="O2424" s="6" t="s">
        <v>16023</v>
      </c>
      <c r="P2424" s="6">
        <v>1</v>
      </c>
      <c r="Q2424" s="6" t="s">
        <v>16024</v>
      </c>
      <c r="R2424" s="6" t="s">
        <v>16025</v>
      </c>
      <c r="S2424" s="6">
        <v>148</v>
      </c>
      <c r="T2424" s="6" t="s">
        <v>37</v>
      </c>
      <c r="U2424" s="6" t="s">
        <v>38</v>
      </c>
      <c r="V2424" s="6" t="s">
        <v>39</v>
      </c>
      <c r="W2424" s="7">
        <v>8000000</v>
      </c>
      <c r="X2424" s="6">
        <v>2008</v>
      </c>
      <c r="Y2424" s="6">
        <v>332</v>
      </c>
      <c r="Z2424" s="6">
        <v>5.2</v>
      </c>
      <c r="AA2424" s="6">
        <v>1.85</v>
      </c>
      <c r="AB2424" s="6">
        <v>0</v>
      </c>
      <c r="AC2424" s="7">
        <f>Table13[[#This Row],[gross]]-Table13[[#This Row],[budget]]</f>
        <v>17926543</v>
      </c>
    </row>
    <row r="2425" spans="1:29" ht="12.75">
      <c r="A2425" s="6" t="s">
        <v>28</v>
      </c>
      <c r="B2425" s="6" t="s">
        <v>5743</v>
      </c>
      <c r="C2425" s="6">
        <v>478</v>
      </c>
      <c r="D2425" s="6">
        <v>121</v>
      </c>
      <c r="E2425" s="6">
        <v>777</v>
      </c>
      <c r="F2425" s="6">
        <v>219</v>
      </c>
      <c r="G2425" s="6" t="s">
        <v>8339</v>
      </c>
      <c r="H2425" s="6">
        <v>455</v>
      </c>
      <c r="I2425" s="7">
        <v>46875468</v>
      </c>
      <c r="J2425" s="6" t="s">
        <v>1120</v>
      </c>
      <c r="K2425" s="6" t="s">
        <v>8340</v>
      </c>
      <c r="L2425" s="6" t="s">
        <v>8341</v>
      </c>
      <c r="M2425" s="6">
        <v>196217</v>
      </c>
      <c r="N2425" s="6">
        <v>1467</v>
      </c>
      <c r="O2425" s="6" t="s">
        <v>5992</v>
      </c>
      <c r="P2425" s="6">
        <v>2</v>
      </c>
      <c r="Q2425" s="6" t="s">
        <v>8342</v>
      </c>
      <c r="R2425" s="6" t="s">
        <v>8343</v>
      </c>
      <c r="S2425" s="6">
        <v>461</v>
      </c>
      <c r="T2425" s="6" t="s">
        <v>37</v>
      </c>
      <c r="U2425" s="6" t="s">
        <v>38</v>
      </c>
      <c r="V2425" s="6" t="s">
        <v>585</v>
      </c>
      <c r="W2425" s="7">
        <v>30000000</v>
      </c>
      <c r="X2425" s="6">
        <v>2015</v>
      </c>
      <c r="Y2425" s="6">
        <v>221</v>
      </c>
      <c r="Z2425" s="6">
        <v>7.6</v>
      </c>
      <c r="AA2425" s="6">
        <v>2.39</v>
      </c>
      <c r="AB2425" s="6">
        <v>59000</v>
      </c>
      <c r="AC2425" s="7">
        <f>Table13[[#This Row],[gross]]-Table13[[#This Row],[budget]]</f>
        <v>16875468</v>
      </c>
    </row>
    <row r="2426" spans="1:29" ht="12.75">
      <c r="A2426" s="6" t="s">
        <v>28</v>
      </c>
      <c r="B2426" s="6" t="s">
        <v>3806</v>
      </c>
      <c r="C2426" s="6">
        <v>263</v>
      </c>
      <c r="D2426" s="6">
        <v>123</v>
      </c>
      <c r="E2426" s="6">
        <v>909</v>
      </c>
      <c r="F2426" s="6">
        <v>184</v>
      </c>
      <c r="G2426" s="6" t="s">
        <v>15636</v>
      </c>
      <c r="H2426" s="6">
        <v>909</v>
      </c>
      <c r="I2426" s="7">
        <v>24530513</v>
      </c>
      <c r="J2426" s="6" t="s">
        <v>2889</v>
      </c>
      <c r="K2426" s="6" t="s">
        <v>3806</v>
      </c>
      <c r="L2426" s="6" t="s">
        <v>15637</v>
      </c>
      <c r="M2426" s="6">
        <v>66610</v>
      </c>
      <c r="N2426" s="6">
        <v>1633</v>
      </c>
      <c r="O2426" s="6" t="s">
        <v>15638</v>
      </c>
      <c r="P2426" s="6">
        <v>1</v>
      </c>
      <c r="Q2426" s="6" t="s">
        <v>15639</v>
      </c>
      <c r="R2426" s="6" t="s">
        <v>15640</v>
      </c>
      <c r="S2426" s="6">
        <v>429</v>
      </c>
      <c r="T2426" s="6" t="s">
        <v>37</v>
      </c>
      <c r="U2426" s="6" t="s">
        <v>38</v>
      </c>
      <c r="V2426" s="6" t="s">
        <v>39</v>
      </c>
      <c r="W2426" s="7">
        <v>9000000</v>
      </c>
      <c r="X2426" s="6">
        <v>2007</v>
      </c>
      <c r="Y2426" s="6">
        <v>203</v>
      </c>
      <c r="Z2426" s="6">
        <v>8</v>
      </c>
      <c r="AA2426" s="6">
        <v>1.85</v>
      </c>
      <c r="AB2426" s="6">
        <v>0</v>
      </c>
      <c r="AC2426" s="7">
        <f>Table13[[#This Row],[gross]]-Table13[[#This Row],[budget]]</f>
        <v>15530513</v>
      </c>
    </row>
    <row r="2427" spans="1:29" ht="12.75">
      <c r="A2427" s="6" t="s">
        <v>28</v>
      </c>
      <c r="B2427" s="6" t="s">
        <v>1526</v>
      </c>
      <c r="C2427" s="6">
        <v>450</v>
      </c>
      <c r="D2427" s="6">
        <v>106</v>
      </c>
      <c r="E2427" s="6">
        <v>0</v>
      </c>
      <c r="F2427" s="6">
        <v>273</v>
      </c>
      <c r="G2427" s="6" t="s">
        <v>5196</v>
      </c>
      <c r="H2427" s="6">
        <v>17000</v>
      </c>
      <c r="I2427" s="7">
        <v>32154410</v>
      </c>
      <c r="J2427" s="6" t="s">
        <v>2125</v>
      </c>
      <c r="K2427" s="6" t="s">
        <v>444</v>
      </c>
      <c r="L2427" s="6" t="s">
        <v>8446</v>
      </c>
      <c r="M2427" s="6">
        <v>148327</v>
      </c>
      <c r="N2427" s="6">
        <v>18469</v>
      </c>
      <c r="O2427" s="6" t="s">
        <v>8447</v>
      </c>
      <c r="P2427" s="6">
        <v>0</v>
      </c>
      <c r="Q2427" s="6" t="s">
        <v>8448</v>
      </c>
      <c r="R2427" s="6" t="s">
        <v>8449</v>
      </c>
      <c r="S2427" s="6">
        <v>274</v>
      </c>
      <c r="T2427" s="6" t="s">
        <v>37</v>
      </c>
      <c r="U2427" s="6" t="s">
        <v>38</v>
      </c>
      <c r="V2427" s="6" t="s">
        <v>585</v>
      </c>
      <c r="W2427" s="7">
        <v>30000000</v>
      </c>
      <c r="X2427" s="6">
        <v>2013</v>
      </c>
      <c r="Y2427" s="6">
        <v>681</v>
      </c>
      <c r="Z2427" s="6">
        <v>7.1</v>
      </c>
      <c r="AA2427" s="6">
        <v>1.85</v>
      </c>
      <c r="AB2427" s="6">
        <v>29000</v>
      </c>
      <c r="AC2427" s="7">
        <f>Table13[[#This Row],[gross]]-Table13[[#This Row],[budget]]</f>
        <v>2154410</v>
      </c>
    </row>
    <row r="2428" spans="1:29" ht="12.75">
      <c r="A2428" s="6" t="s">
        <v>28</v>
      </c>
      <c r="B2428" s="6" t="s">
        <v>8191</v>
      </c>
      <c r="C2428" s="6">
        <v>285</v>
      </c>
      <c r="D2428" s="6">
        <v>126</v>
      </c>
      <c r="E2428" s="6">
        <v>729</v>
      </c>
      <c r="F2428" s="6">
        <v>284</v>
      </c>
      <c r="G2428" s="6" t="s">
        <v>12161</v>
      </c>
      <c r="H2428" s="6">
        <v>912</v>
      </c>
      <c r="I2428" s="7">
        <v>71502303</v>
      </c>
      <c r="J2428" s="6" t="s">
        <v>11384</v>
      </c>
      <c r="K2428" s="6" t="s">
        <v>2666</v>
      </c>
      <c r="L2428" s="6" t="s">
        <v>12162</v>
      </c>
      <c r="M2428" s="6">
        <v>149966</v>
      </c>
      <c r="N2428" s="6">
        <v>2170</v>
      </c>
      <c r="O2428" s="6" t="s">
        <v>92</v>
      </c>
      <c r="P2428" s="6">
        <v>0</v>
      </c>
      <c r="Q2428" s="6" t="s">
        <v>12163</v>
      </c>
      <c r="R2428" s="6" t="s">
        <v>12164</v>
      </c>
      <c r="S2428" s="6">
        <v>835</v>
      </c>
      <c r="T2428" s="6" t="s">
        <v>37</v>
      </c>
      <c r="U2428" s="6" t="s">
        <v>38</v>
      </c>
      <c r="V2428" s="6" t="s">
        <v>585</v>
      </c>
      <c r="W2428" s="7">
        <v>12000000</v>
      </c>
      <c r="X2428" s="6">
        <v>2004</v>
      </c>
      <c r="Y2428" s="6">
        <v>306</v>
      </c>
      <c r="Z2428" s="6">
        <v>7.5</v>
      </c>
      <c r="AA2428" s="6">
        <v>1.85</v>
      </c>
      <c r="AB2428" s="6">
        <v>0</v>
      </c>
      <c r="AC2428" s="7">
        <f>Table13[[#This Row],[gross]]-Table13[[#This Row],[budget]]</f>
        <v>59502303</v>
      </c>
    </row>
    <row r="2429" spans="1:29" ht="12.75">
      <c r="A2429" s="6" t="s">
        <v>28</v>
      </c>
      <c r="B2429" s="6" t="s">
        <v>912</v>
      </c>
      <c r="C2429" s="6">
        <v>208</v>
      </c>
      <c r="D2429" s="6">
        <v>106</v>
      </c>
      <c r="E2429" s="6">
        <v>0</v>
      </c>
      <c r="F2429" s="6">
        <v>242</v>
      </c>
      <c r="G2429" s="6" t="s">
        <v>3286</v>
      </c>
      <c r="H2429" s="6">
        <v>710</v>
      </c>
      <c r="I2429" s="7">
        <v>227965690</v>
      </c>
      <c r="J2429" s="6" t="s">
        <v>2683</v>
      </c>
      <c r="K2429" s="6" t="s">
        <v>3287</v>
      </c>
      <c r="L2429" s="6" t="s">
        <v>3288</v>
      </c>
      <c r="M2429" s="6">
        <v>271592</v>
      </c>
      <c r="N2429" s="6">
        <v>1675</v>
      </c>
      <c r="O2429" s="6" t="s">
        <v>3289</v>
      </c>
      <c r="P2429" s="6">
        <v>0</v>
      </c>
      <c r="Q2429" s="6" t="s">
        <v>3290</v>
      </c>
      <c r="R2429" s="6" t="s">
        <v>3291</v>
      </c>
      <c r="S2429" s="6">
        <v>2335</v>
      </c>
      <c r="T2429" s="6" t="s">
        <v>37</v>
      </c>
      <c r="U2429" s="6" t="s">
        <v>38</v>
      </c>
      <c r="V2429" s="6" t="s">
        <v>39</v>
      </c>
      <c r="W2429" s="7">
        <v>72000000</v>
      </c>
      <c r="X2429" s="6">
        <v>2002</v>
      </c>
      <c r="Y2429" s="6">
        <v>529</v>
      </c>
      <c r="Z2429" s="6">
        <v>6.7</v>
      </c>
      <c r="AA2429" s="6">
        <v>1.85</v>
      </c>
      <c r="AB2429" s="6">
        <v>0</v>
      </c>
      <c r="AC2429" s="7">
        <f>Table13[[#This Row],[gross]]-Table13[[#This Row],[budget]]</f>
        <v>155965690</v>
      </c>
    </row>
    <row r="2430" spans="1:29" ht="12.75">
      <c r="A2430" s="6" t="s">
        <v>28</v>
      </c>
      <c r="B2430" s="6" t="s">
        <v>5219</v>
      </c>
      <c r="C2430" s="6">
        <v>267</v>
      </c>
      <c r="D2430" s="6">
        <v>132</v>
      </c>
      <c r="E2430" s="6">
        <v>50</v>
      </c>
      <c r="F2430" s="6">
        <v>368</v>
      </c>
      <c r="G2430" s="6" t="s">
        <v>5082</v>
      </c>
      <c r="H2430" s="6">
        <v>992</v>
      </c>
      <c r="I2430" s="7">
        <v>46982632</v>
      </c>
      <c r="J2430" s="6" t="s">
        <v>5220</v>
      </c>
      <c r="K2430" s="6" t="s">
        <v>3373</v>
      </c>
      <c r="L2430" s="6" t="s">
        <v>5221</v>
      </c>
      <c r="M2430" s="6">
        <v>172792</v>
      </c>
      <c r="N2430" s="6">
        <v>1933</v>
      </c>
      <c r="O2430" s="6" t="s">
        <v>5222</v>
      </c>
      <c r="P2430" s="6">
        <v>0</v>
      </c>
      <c r="Q2430" s="6" t="s">
        <v>5223</v>
      </c>
      <c r="R2430" s="6" t="s">
        <v>5224</v>
      </c>
      <c r="S2430" s="6">
        <v>1740</v>
      </c>
      <c r="T2430" s="6" t="s">
        <v>37</v>
      </c>
      <c r="U2430" s="6" t="s">
        <v>268</v>
      </c>
      <c r="V2430" s="6" t="s">
        <v>585</v>
      </c>
      <c r="W2430" s="7">
        <v>50000000</v>
      </c>
      <c r="X2430" s="6">
        <v>2006</v>
      </c>
      <c r="Y2430" s="6">
        <v>495</v>
      </c>
      <c r="Z2430" s="6">
        <v>6.6</v>
      </c>
      <c r="AA2430" s="6">
        <v>2.35</v>
      </c>
      <c r="AB2430" s="6">
        <v>0</v>
      </c>
      <c r="AC2430" s="7">
        <f>Table13[[#This Row],[gross]]-Table13[[#This Row],[budget]]</f>
        <v>-3017368</v>
      </c>
    </row>
    <row r="2431" spans="1:29" ht="12.75">
      <c r="A2431" s="6" t="s">
        <v>28</v>
      </c>
      <c r="B2431" s="6" t="s">
        <v>11076</v>
      </c>
      <c r="C2431" s="6">
        <v>173</v>
      </c>
      <c r="D2431" s="6">
        <v>95</v>
      </c>
      <c r="E2431" s="6">
        <v>83</v>
      </c>
      <c r="F2431" s="6">
        <v>206</v>
      </c>
      <c r="G2431" s="6" t="s">
        <v>5082</v>
      </c>
      <c r="H2431" s="6">
        <v>991</v>
      </c>
      <c r="I2431" s="7">
        <v>17529157</v>
      </c>
      <c r="J2431" s="6" t="s">
        <v>11077</v>
      </c>
      <c r="K2431" s="6" t="s">
        <v>3373</v>
      </c>
      <c r="L2431" s="6" t="s">
        <v>11078</v>
      </c>
      <c r="M2431" s="6">
        <v>49888</v>
      </c>
      <c r="N2431" s="6">
        <v>2173</v>
      </c>
      <c r="O2431" s="6" t="s">
        <v>4249</v>
      </c>
      <c r="P2431" s="6">
        <v>0</v>
      </c>
      <c r="Q2431" s="6" t="s">
        <v>11079</v>
      </c>
      <c r="R2431" s="6" t="s">
        <v>11080</v>
      </c>
      <c r="S2431" s="6">
        <v>220</v>
      </c>
      <c r="T2431" s="6" t="s">
        <v>37</v>
      </c>
      <c r="U2431" s="6" t="s">
        <v>1465</v>
      </c>
      <c r="V2431" s="6" t="s">
        <v>585</v>
      </c>
      <c r="W2431" s="7">
        <v>20000000</v>
      </c>
      <c r="X2431" s="6">
        <v>2012</v>
      </c>
      <c r="Y2431" s="6">
        <v>494</v>
      </c>
      <c r="Z2431" s="6">
        <v>5</v>
      </c>
      <c r="AA2431" s="6">
        <v>2.35</v>
      </c>
      <c r="AB2431" s="6">
        <v>25000</v>
      </c>
      <c r="AC2431" s="7">
        <f>Table13[[#This Row],[gross]]-Table13[[#This Row],[budget]]</f>
        <v>-2470843</v>
      </c>
    </row>
    <row r="2432" spans="1:29" ht="12.75">
      <c r="A2432" s="6" t="s">
        <v>28</v>
      </c>
      <c r="B2432" s="6" t="s">
        <v>20169</v>
      </c>
      <c r="C2432" s="6">
        <v>218</v>
      </c>
      <c r="D2432" s="6">
        <v>86</v>
      </c>
      <c r="E2432" s="6">
        <v>9</v>
      </c>
      <c r="F2432" s="6">
        <v>32</v>
      </c>
      <c r="G2432" s="6" t="s">
        <v>20170</v>
      </c>
      <c r="H2432" s="6">
        <v>120</v>
      </c>
      <c r="I2432" s="7">
        <v>12555230</v>
      </c>
      <c r="J2432" s="6" t="s">
        <v>6132</v>
      </c>
      <c r="K2432" s="6" t="s">
        <v>20171</v>
      </c>
      <c r="L2432" s="6" t="s">
        <v>20172</v>
      </c>
      <c r="M2432" s="6">
        <v>18566</v>
      </c>
      <c r="N2432" s="6">
        <v>218</v>
      </c>
      <c r="O2432" s="6" t="s">
        <v>20173</v>
      </c>
      <c r="P2432" s="6">
        <v>0</v>
      </c>
      <c r="Q2432" s="6" t="s">
        <v>20174</v>
      </c>
      <c r="R2432" s="6" t="s">
        <v>20175</v>
      </c>
      <c r="S2432" s="6">
        <v>154</v>
      </c>
      <c r="T2432" s="6" t="s">
        <v>37</v>
      </c>
      <c r="U2432" s="6" t="s">
        <v>1465</v>
      </c>
      <c r="V2432" s="6" t="s">
        <v>585</v>
      </c>
      <c r="W2432" s="7">
        <v>2000000</v>
      </c>
      <c r="X2432" s="6">
        <v>2011</v>
      </c>
      <c r="Y2432" s="6">
        <v>44</v>
      </c>
      <c r="Z2432" s="6">
        <v>5.3</v>
      </c>
      <c r="AA2432" s="6">
        <v>1.85</v>
      </c>
      <c r="AB2432" s="6">
        <v>0</v>
      </c>
      <c r="AC2432" s="7">
        <f>Table13[[#This Row],[gross]]-Table13[[#This Row],[budget]]</f>
        <v>10555230</v>
      </c>
    </row>
    <row r="2433" spans="1:29" ht="12.75">
      <c r="A2433" s="6" t="s">
        <v>28</v>
      </c>
      <c r="B2433" s="6" t="s">
        <v>4166</v>
      </c>
      <c r="C2433" s="6">
        <v>539</v>
      </c>
      <c r="D2433" s="6">
        <v>122</v>
      </c>
      <c r="E2433" s="6">
        <v>737</v>
      </c>
      <c r="F2433" s="6">
        <v>14000</v>
      </c>
      <c r="G2433" s="6" t="s">
        <v>1746</v>
      </c>
      <c r="H2433" s="6">
        <v>34000</v>
      </c>
      <c r="I2433" s="7">
        <v>132088910</v>
      </c>
      <c r="J2433" s="6" t="s">
        <v>1415</v>
      </c>
      <c r="K2433" s="6" t="s">
        <v>347</v>
      </c>
      <c r="L2433" s="6" t="s">
        <v>10575</v>
      </c>
      <c r="M2433" s="6">
        <v>533607</v>
      </c>
      <c r="N2433" s="6">
        <v>72115</v>
      </c>
      <c r="O2433" s="6" t="s">
        <v>654</v>
      </c>
      <c r="P2433" s="6">
        <v>0</v>
      </c>
      <c r="Q2433" s="6" t="s">
        <v>10576</v>
      </c>
      <c r="R2433" s="6" t="s">
        <v>10577</v>
      </c>
      <c r="S2433" s="6">
        <v>692</v>
      </c>
      <c r="T2433" s="6" t="s">
        <v>37</v>
      </c>
      <c r="U2433" s="6" t="s">
        <v>38</v>
      </c>
      <c r="V2433" s="6" t="s">
        <v>585</v>
      </c>
      <c r="W2433" s="7">
        <v>21000000</v>
      </c>
      <c r="X2433" s="6">
        <v>2012</v>
      </c>
      <c r="Y2433" s="6">
        <v>22000</v>
      </c>
      <c r="Z2433" s="6">
        <v>7.8</v>
      </c>
      <c r="AA2433" s="6">
        <v>2.35</v>
      </c>
      <c r="AB2433" s="6">
        <v>117000</v>
      </c>
      <c r="AC2433" s="7">
        <f>Table13[[#This Row],[gross]]-Table13[[#This Row],[budget]]</f>
        <v>111088910</v>
      </c>
    </row>
    <row r="2434" spans="1:29" ht="12.75">
      <c r="A2434" s="6" t="s">
        <v>28</v>
      </c>
      <c r="B2434" s="6" t="s">
        <v>3639</v>
      </c>
      <c r="C2434" s="6">
        <v>46</v>
      </c>
      <c r="D2434" s="6">
        <v>133</v>
      </c>
      <c r="E2434" s="6">
        <v>759</v>
      </c>
      <c r="F2434" s="6">
        <v>67</v>
      </c>
      <c r="G2434" s="6" t="s">
        <v>9296</v>
      </c>
      <c r="H2434" s="6">
        <v>826</v>
      </c>
      <c r="I2434" s="7">
        <v>33200000</v>
      </c>
      <c r="J2434" s="6" t="s">
        <v>9297</v>
      </c>
      <c r="K2434" s="6" t="s">
        <v>1319</v>
      </c>
      <c r="L2434" s="6" t="s">
        <v>9298</v>
      </c>
      <c r="M2434" s="6">
        <v>28247</v>
      </c>
      <c r="N2434" s="6">
        <v>1154</v>
      </c>
      <c r="O2434" s="6" t="s">
        <v>9299</v>
      </c>
      <c r="P2434" s="6">
        <v>4</v>
      </c>
      <c r="Q2434" s="6" t="s">
        <v>9300</v>
      </c>
      <c r="R2434" s="6" t="s">
        <v>9301</v>
      </c>
      <c r="S2434" s="6">
        <v>149</v>
      </c>
      <c r="T2434" s="6" t="s">
        <v>37</v>
      </c>
      <c r="U2434" s="6" t="s">
        <v>38</v>
      </c>
      <c r="V2434" s="6" t="s">
        <v>39</v>
      </c>
      <c r="W2434" s="7">
        <v>26000000</v>
      </c>
      <c r="X2434" s="6">
        <v>1985</v>
      </c>
      <c r="Y2434" s="6">
        <v>130</v>
      </c>
      <c r="Z2434" s="6">
        <v>7.2</v>
      </c>
      <c r="AA2434" s="6">
        <v>2.35</v>
      </c>
      <c r="AB2434" s="6">
        <v>0</v>
      </c>
      <c r="AC2434" s="7">
        <f>Table13[[#This Row],[gross]]-Table13[[#This Row],[budget]]</f>
        <v>7200000</v>
      </c>
    </row>
    <row r="2435" spans="1:29" ht="12.75">
      <c r="A2435" s="6" t="s">
        <v>28</v>
      </c>
      <c r="B2435" s="6" t="s">
        <v>1362</v>
      </c>
      <c r="C2435" s="6">
        <v>60</v>
      </c>
      <c r="D2435" s="6">
        <v>114</v>
      </c>
      <c r="E2435" s="6">
        <v>160</v>
      </c>
      <c r="F2435" s="6">
        <v>271</v>
      </c>
      <c r="G2435" s="6" t="s">
        <v>11061</v>
      </c>
      <c r="H2435" s="6">
        <v>1000</v>
      </c>
      <c r="I2435" s="7">
        <v>18252684</v>
      </c>
      <c r="J2435" s="6" t="s">
        <v>3932</v>
      </c>
      <c r="K2435" s="6" t="s">
        <v>430</v>
      </c>
      <c r="L2435" s="6" t="s">
        <v>11062</v>
      </c>
      <c r="M2435" s="6">
        <v>18366</v>
      </c>
      <c r="N2435" s="6">
        <v>1816</v>
      </c>
      <c r="O2435" s="6" t="s">
        <v>421</v>
      </c>
      <c r="P2435" s="6">
        <v>2</v>
      </c>
      <c r="Q2435" s="6" t="s">
        <v>11063</v>
      </c>
      <c r="R2435" s="6" t="s">
        <v>11064</v>
      </c>
      <c r="S2435" s="6">
        <v>219</v>
      </c>
      <c r="T2435" s="6" t="s">
        <v>37</v>
      </c>
      <c r="U2435" s="6" t="s">
        <v>38</v>
      </c>
      <c r="V2435" s="6" t="s">
        <v>95</v>
      </c>
      <c r="W2435" s="7">
        <v>30000000</v>
      </c>
      <c r="X2435" s="6">
        <v>1998</v>
      </c>
      <c r="Y2435" s="6">
        <v>367</v>
      </c>
      <c r="Z2435" s="6">
        <v>6.9</v>
      </c>
      <c r="AA2435" s="6">
        <v>1.85</v>
      </c>
      <c r="AB2435" s="6">
        <v>0</v>
      </c>
      <c r="AC2435" s="7">
        <f>Table13[[#This Row],[gross]]-Table13[[#This Row],[budget]]</f>
        <v>-11747316</v>
      </c>
    </row>
    <row r="2436" spans="1:29" ht="12.75">
      <c r="A2436" s="6" t="s">
        <v>28</v>
      </c>
      <c r="B2436" s="6" t="s">
        <v>17154</v>
      </c>
      <c r="C2436" s="6">
        <v>35</v>
      </c>
      <c r="D2436" s="6">
        <v>96</v>
      </c>
      <c r="E2436" s="6">
        <v>3</v>
      </c>
      <c r="F2436" s="6">
        <v>353</v>
      </c>
      <c r="G2436" s="6" t="s">
        <v>4639</v>
      </c>
      <c r="H2436" s="6">
        <v>4000</v>
      </c>
      <c r="I2436" s="7">
        <v>4394936</v>
      </c>
      <c r="J2436" s="6" t="s">
        <v>2490</v>
      </c>
      <c r="K2436" s="6" t="s">
        <v>2477</v>
      </c>
      <c r="L2436" s="6" t="s">
        <v>17155</v>
      </c>
      <c r="M2436" s="6">
        <v>11439</v>
      </c>
      <c r="N2436" s="6">
        <v>5668</v>
      </c>
      <c r="O2436" s="6" t="s">
        <v>17156</v>
      </c>
      <c r="P2436" s="6">
        <v>1</v>
      </c>
      <c r="Q2436" s="6" t="s">
        <v>17157</v>
      </c>
      <c r="R2436" s="6" t="s">
        <v>17158</v>
      </c>
      <c r="S2436" s="6">
        <v>190</v>
      </c>
      <c r="T2436" s="6" t="s">
        <v>37</v>
      </c>
      <c r="U2436" s="6" t="s">
        <v>767</v>
      </c>
      <c r="V2436" s="6" t="s">
        <v>39</v>
      </c>
      <c r="W2436" s="7">
        <v>6000000</v>
      </c>
      <c r="X2436" s="6">
        <v>1999</v>
      </c>
      <c r="Y2436" s="6">
        <v>812</v>
      </c>
      <c r="Z2436" s="6">
        <v>5.3</v>
      </c>
      <c r="AA2436" s="6">
        <v>2.35</v>
      </c>
      <c r="AB2436" s="6">
        <v>901</v>
      </c>
      <c r="AC2436" s="7">
        <f>Table13[[#This Row],[gross]]-Table13[[#This Row],[budget]]</f>
        <v>-1605064</v>
      </c>
    </row>
    <row r="2437" spans="1:29" ht="12.75">
      <c r="A2437" s="6" t="s">
        <v>747</v>
      </c>
      <c r="B2437" s="6" t="s">
        <v>3827</v>
      </c>
      <c r="C2437" s="6">
        <v>374</v>
      </c>
      <c r="D2437" s="6">
        <v>147</v>
      </c>
      <c r="E2437" s="6">
        <v>436</v>
      </c>
      <c r="F2437" s="6">
        <v>175</v>
      </c>
      <c r="G2437" s="6" t="s">
        <v>6360</v>
      </c>
      <c r="H2437" s="6">
        <v>3000</v>
      </c>
      <c r="I2437" s="7">
        <v>74098862</v>
      </c>
      <c r="J2437" s="6" t="s">
        <v>1528</v>
      </c>
      <c r="K2437" s="6" t="s">
        <v>982</v>
      </c>
      <c r="L2437" s="6" t="s">
        <v>6361</v>
      </c>
      <c r="M2437" s="6">
        <v>656640</v>
      </c>
      <c r="N2437" s="6">
        <v>3924</v>
      </c>
      <c r="O2437" s="6" t="s">
        <v>6362</v>
      </c>
      <c r="P2437" s="6">
        <v>1</v>
      </c>
      <c r="Q2437" s="6" t="s">
        <v>6363</v>
      </c>
      <c r="R2437" s="6" t="s">
        <v>6364</v>
      </c>
      <c r="S2437" s="6">
        <v>1732</v>
      </c>
      <c r="T2437" s="6" t="s">
        <v>37</v>
      </c>
      <c r="U2437" s="6" t="s">
        <v>38</v>
      </c>
      <c r="V2437" s="6" t="s">
        <v>585</v>
      </c>
      <c r="W2437" s="7">
        <v>40000000</v>
      </c>
      <c r="X2437" s="6">
        <v>2005</v>
      </c>
      <c r="Y2437" s="6">
        <v>472</v>
      </c>
      <c r="Z2437" s="6">
        <v>8.1</v>
      </c>
      <c r="AA2437" s="6">
        <v>1.85</v>
      </c>
      <c r="AB2437" s="6">
        <v>13000</v>
      </c>
      <c r="AC2437" s="7">
        <f>Table13[[#This Row],[gross]]-Table13[[#This Row],[budget]]</f>
        <v>34098862</v>
      </c>
    </row>
    <row r="2438" spans="1:29" ht="12.75">
      <c r="A2438" s="6" t="s">
        <v>747</v>
      </c>
      <c r="B2438" s="6" t="s">
        <v>3827</v>
      </c>
      <c r="C2438" s="6">
        <v>339</v>
      </c>
      <c r="D2438" s="6">
        <v>102</v>
      </c>
      <c r="E2438" s="6">
        <v>436</v>
      </c>
      <c r="F2438" s="6">
        <v>6000</v>
      </c>
      <c r="G2438" s="6" t="s">
        <v>977</v>
      </c>
      <c r="H2438" s="6">
        <v>23000</v>
      </c>
      <c r="I2438" s="7">
        <v>13750556</v>
      </c>
      <c r="J2438" s="6" t="s">
        <v>334</v>
      </c>
      <c r="K2438" s="6" t="s">
        <v>62</v>
      </c>
      <c r="L2438" s="6" t="s">
        <v>3828</v>
      </c>
      <c r="M2438" s="6">
        <v>111102</v>
      </c>
      <c r="N2438" s="6">
        <v>49433</v>
      </c>
      <c r="O2438" s="6" t="s">
        <v>199</v>
      </c>
      <c r="P2438" s="6">
        <v>3</v>
      </c>
      <c r="Q2438" s="6" t="s">
        <v>3829</v>
      </c>
      <c r="R2438" s="6" t="s">
        <v>3830</v>
      </c>
      <c r="S2438" s="6">
        <v>239</v>
      </c>
      <c r="T2438" s="6" t="s">
        <v>37</v>
      </c>
      <c r="U2438" s="6" t="s">
        <v>38</v>
      </c>
      <c r="V2438" s="6" t="s">
        <v>585</v>
      </c>
      <c r="W2438" s="7">
        <v>65000000</v>
      </c>
      <c r="X2438" s="6">
        <v>2014</v>
      </c>
      <c r="Y2438" s="6">
        <v>13000</v>
      </c>
      <c r="Z2438" s="6">
        <v>6.5</v>
      </c>
      <c r="AA2438" s="6">
        <v>1.85</v>
      </c>
      <c r="AB2438" s="6">
        <v>32000</v>
      </c>
      <c r="AC2438" s="7">
        <f>Table13[[#This Row],[gross]]-Table13[[#This Row],[budget]]</f>
        <v>-51249444</v>
      </c>
    </row>
    <row r="2439" spans="1:29" ht="12.75">
      <c r="A2439" s="6" t="s">
        <v>28</v>
      </c>
      <c r="B2439" s="6" t="s">
        <v>4325</v>
      </c>
      <c r="C2439" s="6">
        <v>98</v>
      </c>
      <c r="D2439" s="6">
        <v>85</v>
      </c>
      <c r="E2439" s="6">
        <v>0</v>
      </c>
      <c r="F2439" s="6">
        <v>82</v>
      </c>
      <c r="G2439" s="6" t="s">
        <v>4326</v>
      </c>
      <c r="H2439" s="6">
        <v>11000</v>
      </c>
      <c r="I2439" s="7">
        <v>26288320</v>
      </c>
      <c r="J2439" s="6" t="s">
        <v>4327</v>
      </c>
      <c r="K2439" s="6" t="s">
        <v>340</v>
      </c>
      <c r="L2439" s="6" t="s">
        <v>4328</v>
      </c>
      <c r="M2439" s="6">
        <v>36144</v>
      </c>
      <c r="N2439" s="6">
        <v>11301</v>
      </c>
      <c r="O2439" s="6" t="s">
        <v>4329</v>
      </c>
      <c r="P2439" s="6">
        <v>0</v>
      </c>
      <c r="Q2439" s="6" t="s">
        <v>4330</v>
      </c>
      <c r="R2439" s="6" t="s">
        <v>4331</v>
      </c>
      <c r="S2439" s="6">
        <v>91</v>
      </c>
      <c r="T2439" s="6" t="s">
        <v>37</v>
      </c>
      <c r="U2439" s="6" t="s">
        <v>38</v>
      </c>
      <c r="V2439" s="6" t="s">
        <v>95</v>
      </c>
      <c r="W2439" s="7">
        <v>60000000</v>
      </c>
      <c r="X2439" s="6">
        <v>2003</v>
      </c>
      <c r="Y2439" s="6">
        <v>102</v>
      </c>
      <c r="Z2439" s="6">
        <v>6.7</v>
      </c>
      <c r="AA2439" s="6">
        <v>1.66</v>
      </c>
      <c r="AB2439" s="6">
        <v>880</v>
      </c>
      <c r="AC2439" s="7">
        <f>Table13[[#This Row],[gross]]-Table13[[#This Row],[budget]]</f>
        <v>-33711680</v>
      </c>
    </row>
    <row r="2440" spans="1:29" ht="12.75">
      <c r="A2440" s="6" t="s">
        <v>28</v>
      </c>
      <c r="B2440" s="6" t="s">
        <v>14940</v>
      </c>
      <c r="C2440" s="6">
        <v>189</v>
      </c>
      <c r="D2440" s="6">
        <v>97</v>
      </c>
      <c r="E2440" s="6">
        <v>11</v>
      </c>
      <c r="F2440" s="6">
        <v>220</v>
      </c>
      <c r="G2440" s="6" t="s">
        <v>5077</v>
      </c>
      <c r="H2440" s="6">
        <v>1000</v>
      </c>
      <c r="I2440" s="7">
        <v>27736779</v>
      </c>
      <c r="J2440" s="6" t="s">
        <v>3030</v>
      </c>
      <c r="K2440" s="6" t="s">
        <v>14941</v>
      </c>
      <c r="L2440" s="6" t="s">
        <v>14942</v>
      </c>
      <c r="M2440" s="6">
        <v>25210</v>
      </c>
      <c r="N2440" s="6">
        <v>2403</v>
      </c>
      <c r="O2440" s="6" t="s">
        <v>14943</v>
      </c>
      <c r="P2440" s="6">
        <v>0</v>
      </c>
      <c r="Q2440" s="6" t="s">
        <v>14944</v>
      </c>
      <c r="R2440" s="6" t="s">
        <v>14945</v>
      </c>
      <c r="S2440" s="6">
        <v>126</v>
      </c>
      <c r="T2440" s="6" t="s">
        <v>37</v>
      </c>
      <c r="U2440" s="6" t="s">
        <v>38</v>
      </c>
      <c r="V2440" s="6" t="s">
        <v>585</v>
      </c>
      <c r="W2440" s="7">
        <v>10000000</v>
      </c>
      <c r="X2440" s="6">
        <v>2015</v>
      </c>
      <c r="Y2440" s="6">
        <v>412</v>
      </c>
      <c r="Z2440" s="6">
        <v>5.2</v>
      </c>
      <c r="AA2440" s="6">
        <v>2.35</v>
      </c>
      <c r="AB2440" s="6">
        <v>13000</v>
      </c>
      <c r="AC2440" s="7">
        <f>Table13[[#This Row],[gross]]-Table13[[#This Row],[budget]]</f>
        <v>17736779</v>
      </c>
    </row>
    <row r="2441" spans="1:29" ht="12.75">
      <c r="A2441" s="6" t="s">
        <v>28</v>
      </c>
      <c r="B2441" s="6" t="s">
        <v>2682</v>
      </c>
      <c r="C2441" s="6">
        <v>411</v>
      </c>
      <c r="D2441" s="6">
        <v>110</v>
      </c>
      <c r="E2441" s="6">
        <v>301</v>
      </c>
      <c r="F2441" s="6">
        <v>412</v>
      </c>
      <c r="G2441" s="6" t="s">
        <v>19208</v>
      </c>
      <c r="H2441" s="6">
        <v>1000</v>
      </c>
      <c r="I2441" s="7">
        <v>48056940</v>
      </c>
      <c r="J2441" s="6" t="s">
        <v>5103</v>
      </c>
      <c r="K2441" s="6" t="s">
        <v>19209</v>
      </c>
      <c r="L2441" s="6" t="s">
        <v>19210</v>
      </c>
      <c r="M2441" s="6">
        <v>155153</v>
      </c>
      <c r="N2441" s="6">
        <v>2239</v>
      </c>
      <c r="O2441" s="6" t="s">
        <v>5077</v>
      </c>
      <c r="P2441" s="6">
        <v>0</v>
      </c>
      <c r="Q2441" s="6" t="s">
        <v>19211</v>
      </c>
      <c r="R2441" s="6" t="s">
        <v>19212</v>
      </c>
      <c r="S2441" s="6">
        <v>524</v>
      </c>
      <c r="T2441" s="6" t="s">
        <v>37</v>
      </c>
      <c r="U2441" s="6" t="s">
        <v>38</v>
      </c>
      <c r="V2441" s="6" t="s">
        <v>585</v>
      </c>
      <c r="W2441" s="7">
        <v>3000000</v>
      </c>
      <c r="X2441" s="6">
        <v>2012</v>
      </c>
      <c r="Y2441" s="6">
        <v>419</v>
      </c>
      <c r="Z2441" s="6">
        <v>6.8</v>
      </c>
      <c r="AA2441" s="6">
        <v>2.35</v>
      </c>
      <c r="AB2441" s="6">
        <v>58000</v>
      </c>
      <c r="AC2441" s="7">
        <f>Table13[[#This Row],[gross]]-Table13[[#This Row],[budget]]</f>
        <v>45056940</v>
      </c>
    </row>
    <row r="2442" spans="1:29" ht="12.75">
      <c r="A2442" s="6" t="s">
        <v>28</v>
      </c>
      <c r="B2442" s="6" t="s">
        <v>2698</v>
      </c>
      <c r="C2442" s="6">
        <v>97</v>
      </c>
      <c r="D2442" s="6">
        <v>98</v>
      </c>
      <c r="E2442" s="6">
        <v>425</v>
      </c>
      <c r="F2442" s="6">
        <v>397</v>
      </c>
      <c r="G2442" s="6" t="s">
        <v>2261</v>
      </c>
      <c r="H2442" s="6">
        <v>11000</v>
      </c>
      <c r="I2442" s="7">
        <v>74329966</v>
      </c>
      <c r="J2442" s="6" t="s">
        <v>2699</v>
      </c>
      <c r="K2442" s="6" t="s">
        <v>391</v>
      </c>
      <c r="L2442" s="6" t="s">
        <v>2700</v>
      </c>
      <c r="M2442" s="6">
        <v>60910</v>
      </c>
      <c r="N2442" s="6">
        <v>12729</v>
      </c>
      <c r="O2442" s="6" t="s">
        <v>1195</v>
      </c>
      <c r="P2442" s="6">
        <v>2</v>
      </c>
      <c r="Q2442" s="6" t="s">
        <v>2701</v>
      </c>
      <c r="R2442" s="6" t="s">
        <v>2702</v>
      </c>
      <c r="S2442" s="6">
        <v>164</v>
      </c>
      <c r="T2442" s="6" t="s">
        <v>37</v>
      </c>
      <c r="U2442" s="6" t="s">
        <v>38</v>
      </c>
      <c r="V2442" s="6" t="s">
        <v>39</v>
      </c>
      <c r="W2442" s="7">
        <v>70000000</v>
      </c>
      <c r="X2442" s="6">
        <v>1998</v>
      </c>
      <c r="Y2442" s="6">
        <v>643</v>
      </c>
      <c r="Z2442" s="6">
        <v>5.7</v>
      </c>
      <c r="AA2442" s="6">
        <v>2.35</v>
      </c>
      <c r="AB2442" s="6">
        <v>0</v>
      </c>
      <c r="AC2442" s="7">
        <f>Table13[[#This Row],[gross]]-Table13[[#This Row],[budget]]</f>
        <v>4329966</v>
      </c>
    </row>
    <row r="2443" spans="1:29" ht="12.75">
      <c r="A2443" s="6" t="s">
        <v>28</v>
      </c>
      <c r="B2443" s="6" t="s">
        <v>20372</v>
      </c>
      <c r="C2443" s="6">
        <v>51</v>
      </c>
      <c r="D2443" s="6">
        <v>91</v>
      </c>
      <c r="E2443" s="6">
        <v>4</v>
      </c>
      <c r="F2443" s="6">
        <v>0</v>
      </c>
      <c r="G2443" s="6" t="s">
        <v>20373</v>
      </c>
      <c r="H2443" s="6">
        <v>33</v>
      </c>
      <c r="I2443" s="7">
        <v>124494</v>
      </c>
      <c r="J2443" s="6" t="s">
        <v>20374</v>
      </c>
      <c r="K2443" s="6" t="s">
        <v>20375</v>
      </c>
      <c r="L2443" s="6" t="s">
        <v>20376</v>
      </c>
      <c r="M2443" s="6">
        <v>5613</v>
      </c>
      <c r="N2443" s="6">
        <v>36</v>
      </c>
      <c r="O2443" s="6" t="s">
        <v>20377</v>
      </c>
      <c r="P2443" s="6">
        <v>1</v>
      </c>
      <c r="Q2443" s="6" t="s">
        <v>20378</v>
      </c>
      <c r="R2443" s="6" t="s">
        <v>20379</v>
      </c>
      <c r="S2443" s="6">
        <v>102</v>
      </c>
      <c r="T2443" s="6" t="s">
        <v>37</v>
      </c>
      <c r="U2443" s="6" t="s">
        <v>38</v>
      </c>
      <c r="V2443" s="6" t="s">
        <v>39</v>
      </c>
      <c r="W2443" s="7">
        <v>2000000</v>
      </c>
      <c r="X2443" s="6">
        <v>1998</v>
      </c>
      <c r="Y2443" s="6">
        <v>3</v>
      </c>
      <c r="Z2443" s="6">
        <v>6.7</v>
      </c>
      <c r="AA2443" s="6">
        <v>1.85</v>
      </c>
      <c r="AB2443" s="6">
        <v>0</v>
      </c>
      <c r="AC2443" s="7">
        <f>Table13[[#This Row],[gross]]-Table13[[#This Row],[budget]]</f>
        <v>-1875506</v>
      </c>
    </row>
    <row r="2444" spans="1:29" ht="12.75">
      <c r="A2444" s="6" t="s">
        <v>28</v>
      </c>
      <c r="B2444" s="6" t="s">
        <v>15832</v>
      </c>
      <c r="C2444" s="6">
        <v>66</v>
      </c>
      <c r="D2444" s="6">
        <v>96</v>
      </c>
      <c r="E2444" s="6">
        <v>3</v>
      </c>
      <c r="F2444" s="6">
        <v>305</v>
      </c>
      <c r="G2444" s="6" t="s">
        <v>4409</v>
      </c>
      <c r="H2444" s="6">
        <v>2000</v>
      </c>
      <c r="I2444" s="7">
        <v>162</v>
      </c>
      <c r="J2444" s="6" t="s">
        <v>334</v>
      </c>
      <c r="K2444" s="6" t="s">
        <v>6433</v>
      </c>
      <c r="L2444" s="6" t="s">
        <v>15833</v>
      </c>
      <c r="M2444" s="6">
        <v>5228</v>
      </c>
      <c r="N2444" s="6">
        <v>2802</v>
      </c>
      <c r="O2444" s="6" t="s">
        <v>15834</v>
      </c>
      <c r="P2444" s="6">
        <v>5</v>
      </c>
      <c r="Q2444" s="6" t="s">
        <v>15835</v>
      </c>
      <c r="R2444" s="6" t="s">
        <v>15836</v>
      </c>
      <c r="S2444" s="6">
        <v>38</v>
      </c>
      <c r="T2444" s="6" t="s">
        <v>37</v>
      </c>
      <c r="U2444" s="6" t="s">
        <v>13247</v>
      </c>
      <c r="V2444" s="6" t="s">
        <v>585</v>
      </c>
      <c r="W2444" s="7">
        <v>9000000</v>
      </c>
      <c r="X2444" s="6">
        <v>2014</v>
      </c>
      <c r="Y2444" s="6">
        <v>368</v>
      </c>
      <c r="Z2444" s="6">
        <v>5.7</v>
      </c>
      <c r="AA2444" s="6">
        <v>2.35</v>
      </c>
      <c r="AB2444" s="6">
        <v>0</v>
      </c>
      <c r="AC2444" s="7">
        <f>Table13[[#This Row],[gross]]-Table13[[#This Row],[budget]]</f>
        <v>-8999838</v>
      </c>
    </row>
    <row r="2445" spans="1:29" ht="12.75">
      <c r="A2445" s="6" t="s">
        <v>28</v>
      </c>
      <c r="B2445" s="6" t="s">
        <v>3511</v>
      </c>
      <c r="C2445" s="6">
        <v>197</v>
      </c>
      <c r="D2445" s="6">
        <v>106</v>
      </c>
      <c r="E2445" s="6">
        <v>14</v>
      </c>
      <c r="F2445" s="6">
        <v>582</v>
      </c>
      <c r="G2445" s="6" t="s">
        <v>3512</v>
      </c>
      <c r="H2445" s="6">
        <v>11000</v>
      </c>
      <c r="I2445" s="7">
        <v>37760080</v>
      </c>
      <c r="J2445" s="6" t="s">
        <v>1589</v>
      </c>
      <c r="K2445" s="6" t="s">
        <v>565</v>
      </c>
      <c r="L2445" s="6" t="s">
        <v>3513</v>
      </c>
      <c r="M2445" s="6">
        <v>72868</v>
      </c>
      <c r="N2445" s="6">
        <v>12871</v>
      </c>
      <c r="O2445" s="6" t="s">
        <v>496</v>
      </c>
      <c r="P2445" s="6">
        <v>2</v>
      </c>
      <c r="Q2445" s="6" t="s">
        <v>3514</v>
      </c>
      <c r="R2445" s="6" t="s">
        <v>3515</v>
      </c>
      <c r="S2445" s="6">
        <v>618</v>
      </c>
      <c r="T2445" s="6" t="s">
        <v>37</v>
      </c>
      <c r="U2445" s="6" t="s">
        <v>38</v>
      </c>
      <c r="V2445" s="6" t="s">
        <v>95</v>
      </c>
      <c r="W2445" s="7">
        <v>70000000</v>
      </c>
      <c r="X2445" s="6">
        <v>2004</v>
      </c>
      <c r="Y2445" s="6">
        <v>1000</v>
      </c>
      <c r="Z2445" s="6">
        <v>6.1</v>
      </c>
      <c r="AA2445" s="6">
        <v>1.85</v>
      </c>
      <c r="AB2445" s="6">
        <v>0</v>
      </c>
      <c r="AC2445" s="7">
        <f>Table13[[#This Row],[gross]]-Table13[[#This Row],[budget]]</f>
        <v>-32239920</v>
      </c>
    </row>
    <row r="2446" spans="1:29" ht="12.75">
      <c r="A2446" s="6" t="s">
        <v>28</v>
      </c>
      <c r="B2446" s="6" t="s">
        <v>597</v>
      </c>
      <c r="C2446" s="6">
        <v>127</v>
      </c>
      <c r="D2446" s="6">
        <v>100</v>
      </c>
      <c r="E2446" s="6">
        <v>31</v>
      </c>
      <c r="F2446" s="6">
        <v>591</v>
      </c>
      <c r="G2446" s="6" t="s">
        <v>1639</v>
      </c>
      <c r="H2446" s="6">
        <v>947</v>
      </c>
      <c r="I2446" s="7">
        <v>63939454</v>
      </c>
      <c r="J2446" s="6" t="s">
        <v>7315</v>
      </c>
      <c r="K2446" s="6" t="s">
        <v>2297</v>
      </c>
      <c r="L2446" s="6" t="s">
        <v>7316</v>
      </c>
      <c r="M2446" s="6">
        <v>61321</v>
      </c>
      <c r="N2446" s="6">
        <v>2968</v>
      </c>
      <c r="O2446" s="6" t="s">
        <v>4729</v>
      </c>
      <c r="P2446" s="6">
        <v>3</v>
      </c>
      <c r="Q2446" s="6" t="s">
        <v>7317</v>
      </c>
      <c r="R2446" s="6" t="s">
        <v>7318</v>
      </c>
      <c r="S2446" s="6">
        <v>217</v>
      </c>
      <c r="T2446" s="6" t="s">
        <v>37</v>
      </c>
      <c r="U2446" s="6" t="s">
        <v>38</v>
      </c>
      <c r="V2446" s="6" t="s">
        <v>95</v>
      </c>
      <c r="W2446" s="7">
        <v>35000000</v>
      </c>
      <c r="X2446" s="6">
        <v>2005</v>
      </c>
      <c r="Y2446" s="6">
        <v>742</v>
      </c>
      <c r="Z2446" s="6">
        <v>6.2</v>
      </c>
      <c r="AA2446" s="6">
        <v>2.35</v>
      </c>
      <c r="AB2446" s="6">
        <v>0</v>
      </c>
      <c r="AC2446" s="7">
        <f>Table13[[#This Row],[gross]]-Table13[[#This Row],[budget]]</f>
        <v>28939454</v>
      </c>
    </row>
    <row r="2447" spans="1:29" ht="12.75">
      <c r="A2447" s="6" t="s">
        <v>28</v>
      </c>
      <c r="B2447" s="6" t="s">
        <v>48</v>
      </c>
      <c r="C2447" s="6">
        <v>750</v>
      </c>
      <c r="D2447" s="6">
        <v>143</v>
      </c>
      <c r="E2447" s="6">
        <v>0</v>
      </c>
      <c r="F2447" s="6">
        <v>393</v>
      </c>
      <c r="G2447" s="6" t="s">
        <v>240</v>
      </c>
      <c r="H2447" s="6">
        <v>883</v>
      </c>
      <c r="I2447" s="7">
        <v>304360277</v>
      </c>
      <c r="J2447" s="6" t="s">
        <v>50</v>
      </c>
      <c r="K2447" s="6" t="s">
        <v>241</v>
      </c>
      <c r="L2447" s="6" t="s">
        <v>242</v>
      </c>
      <c r="M2447" s="6">
        <v>522030</v>
      </c>
      <c r="N2447" s="6">
        <v>2039</v>
      </c>
      <c r="O2447" s="6" t="s">
        <v>49</v>
      </c>
      <c r="P2447" s="6">
        <v>0</v>
      </c>
      <c r="Q2447" s="6" t="s">
        <v>243</v>
      </c>
      <c r="R2447" s="6" t="s">
        <v>244</v>
      </c>
      <c r="S2447" s="6">
        <v>1498</v>
      </c>
      <c r="T2447" s="6" t="s">
        <v>37</v>
      </c>
      <c r="U2447" s="6" t="s">
        <v>56</v>
      </c>
      <c r="V2447" s="6" t="s">
        <v>39</v>
      </c>
      <c r="W2447" s="7">
        <v>200000000</v>
      </c>
      <c r="X2447" s="6">
        <v>2012</v>
      </c>
      <c r="Y2447" s="6">
        <v>563</v>
      </c>
      <c r="Z2447" s="6">
        <v>7.8</v>
      </c>
      <c r="AA2447" s="6">
        <v>2.35</v>
      </c>
      <c r="AB2447" s="6">
        <v>80000</v>
      </c>
      <c r="AC2447" s="7">
        <f>Table13[[#This Row],[gross]]-Table13[[#This Row],[budget]]</f>
        <v>104360277</v>
      </c>
    </row>
    <row r="2448" spans="1:29" ht="12.75">
      <c r="A2448" s="6" t="s">
        <v>28</v>
      </c>
      <c r="B2448" s="6" t="s">
        <v>6529</v>
      </c>
      <c r="C2448" s="6">
        <v>221</v>
      </c>
      <c r="D2448" s="6">
        <v>97</v>
      </c>
      <c r="E2448" s="6">
        <v>25</v>
      </c>
      <c r="F2448" s="6">
        <v>861</v>
      </c>
      <c r="G2448" s="6" t="s">
        <v>9032</v>
      </c>
      <c r="H2448" s="6">
        <v>929</v>
      </c>
      <c r="I2448" s="7">
        <v>21371425</v>
      </c>
      <c r="J2448" s="6" t="s">
        <v>2813</v>
      </c>
      <c r="K2448" s="6" t="s">
        <v>3736</v>
      </c>
      <c r="L2448" s="6" t="s">
        <v>14977</v>
      </c>
      <c r="M2448" s="6">
        <v>76199</v>
      </c>
      <c r="N2448" s="6">
        <v>3679</v>
      </c>
      <c r="O2448" s="6" t="s">
        <v>3881</v>
      </c>
      <c r="P2448" s="6">
        <v>0</v>
      </c>
      <c r="Q2448" s="6" t="s">
        <v>14978</v>
      </c>
      <c r="R2448" s="6" t="s">
        <v>14979</v>
      </c>
      <c r="S2448" s="6">
        <v>944</v>
      </c>
      <c r="T2448" s="6" t="s">
        <v>37</v>
      </c>
      <c r="U2448" s="6" t="s">
        <v>38</v>
      </c>
      <c r="V2448" s="6" t="s">
        <v>39</v>
      </c>
      <c r="W2448" s="7">
        <v>10000000</v>
      </c>
      <c r="X2448" s="6">
        <v>2010</v>
      </c>
      <c r="Y2448" s="6">
        <v>927</v>
      </c>
      <c r="Z2448" s="6">
        <v>4.4000000000000004</v>
      </c>
      <c r="AA2448" s="6">
        <v>2.35</v>
      </c>
      <c r="AB2448" s="6">
        <v>13000</v>
      </c>
      <c r="AC2448" s="7">
        <f>Table13[[#This Row],[gross]]-Table13[[#This Row],[budget]]</f>
        <v>11371425</v>
      </c>
    </row>
    <row r="2449" spans="1:29" ht="12.75">
      <c r="A2449" s="6" t="s">
        <v>747</v>
      </c>
      <c r="B2449" s="6" t="s">
        <v>9162</v>
      </c>
      <c r="C2449" s="6">
        <v>61</v>
      </c>
      <c r="D2449" s="6">
        <v>100</v>
      </c>
      <c r="E2449" s="6">
        <v>0</v>
      </c>
      <c r="F2449" s="6">
        <v>0</v>
      </c>
      <c r="G2449" s="6" t="s">
        <v>9162</v>
      </c>
      <c r="H2449" s="6">
        <v>5</v>
      </c>
      <c r="I2449" s="7">
        <v>1227508</v>
      </c>
      <c r="J2449" s="6" t="s">
        <v>2527</v>
      </c>
      <c r="K2449" s="6" t="s">
        <v>24000</v>
      </c>
      <c r="L2449" s="6" t="s">
        <v>24001</v>
      </c>
      <c r="M2449" s="6">
        <v>15103</v>
      </c>
      <c r="N2449" s="6">
        <v>5</v>
      </c>
      <c r="O2449" s="6" t="s">
        <v>24002</v>
      </c>
      <c r="P2449" s="6">
        <v>0</v>
      </c>
      <c r="Q2449" s="6" t="s">
        <v>24003</v>
      </c>
      <c r="R2449" s="6" t="s">
        <v>24004</v>
      </c>
      <c r="S2449" s="6">
        <v>80</v>
      </c>
      <c r="T2449" s="6" t="s">
        <v>37</v>
      </c>
      <c r="U2449" s="6" t="s">
        <v>38</v>
      </c>
      <c r="V2449" s="6" t="s">
        <v>585</v>
      </c>
      <c r="W2449" s="7">
        <v>23000</v>
      </c>
      <c r="X2449" s="6">
        <v>1991</v>
      </c>
      <c r="Y2449" s="6">
        <v>0</v>
      </c>
      <c r="Z2449" s="6">
        <v>7.1</v>
      </c>
      <c r="AA2449" s="6">
        <v>1.37</v>
      </c>
      <c r="AB2449" s="6">
        <v>2000</v>
      </c>
      <c r="AC2449" s="7">
        <f>Table13[[#This Row],[gross]]-Table13[[#This Row],[budget]]</f>
        <v>1204508</v>
      </c>
    </row>
    <row r="2450" spans="1:29" ht="12.75">
      <c r="A2450" s="6" t="s">
        <v>28</v>
      </c>
      <c r="B2450" s="6" t="s">
        <v>14622</v>
      </c>
      <c r="C2450" s="6">
        <v>66</v>
      </c>
      <c r="D2450" s="6">
        <v>86</v>
      </c>
      <c r="E2450" s="6">
        <v>4</v>
      </c>
      <c r="F2450" s="6">
        <v>424</v>
      </c>
      <c r="G2450" s="6" t="s">
        <v>9475</v>
      </c>
      <c r="H2450" s="6">
        <v>960</v>
      </c>
      <c r="I2450" s="7">
        <v>4814244</v>
      </c>
      <c r="J2450" s="6" t="s">
        <v>1681</v>
      </c>
      <c r="K2450" s="6" t="s">
        <v>748</v>
      </c>
      <c r="L2450" s="6" t="s">
        <v>14623</v>
      </c>
      <c r="M2450" s="6">
        <v>12437</v>
      </c>
      <c r="N2450" s="6">
        <v>2415</v>
      </c>
      <c r="O2450" s="6" t="s">
        <v>14624</v>
      </c>
      <c r="P2450" s="6">
        <v>4</v>
      </c>
      <c r="Q2450" s="6" t="s">
        <v>14625</v>
      </c>
      <c r="R2450" s="6" t="s">
        <v>14626</v>
      </c>
      <c r="S2450" s="6">
        <v>107</v>
      </c>
      <c r="T2450" s="6" t="s">
        <v>37</v>
      </c>
      <c r="U2450" s="6" t="s">
        <v>268</v>
      </c>
      <c r="V2450" s="6" t="s">
        <v>585</v>
      </c>
      <c r="W2450" s="7">
        <v>11000000</v>
      </c>
      <c r="X2450" s="6">
        <v>2002</v>
      </c>
      <c r="Y2450" s="6">
        <v>448</v>
      </c>
      <c r="Z2450" s="6">
        <v>5.3</v>
      </c>
      <c r="AA2450" s="6">
        <v>1.85</v>
      </c>
      <c r="AB2450" s="6">
        <v>405</v>
      </c>
      <c r="AC2450" s="7">
        <f>Table13[[#This Row],[gross]]-Table13[[#This Row],[budget]]</f>
        <v>-6185756</v>
      </c>
    </row>
    <row r="2451" spans="1:29" ht="12.75">
      <c r="A2451" s="6" t="s">
        <v>28</v>
      </c>
      <c r="B2451" s="6" t="s">
        <v>21691</v>
      </c>
      <c r="C2451" s="6">
        <v>16</v>
      </c>
      <c r="D2451" s="6">
        <v>100</v>
      </c>
      <c r="E2451" s="6">
        <v>12</v>
      </c>
      <c r="F2451" s="6">
        <v>6</v>
      </c>
      <c r="G2451" s="6" t="s">
        <v>21692</v>
      </c>
      <c r="H2451" s="6">
        <v>245</v>
      </c>
      <c r="I2451" s="7">
        <v>982214</v>
      </c>
      <c r="J2451" s="6" t="s">
        <v>3409</v>
      </c>
      <c r="K2451" s="6" t="s">
        <v>7990</v>
      </c>
      <c r="L2451" s="6" t="s">
        <v>21693</v>
      </c>
      <c r="M2451" s="6">
        <v>1976</v>
      </c>
      <c r="N2451" s="6">
        <v>295</v>
      </c>
      <c r="O2451" s="6" t="s">
        <v>21694</v>
      </c>
      <c r="P2451" s="6">
        <v>0</v>
      </c>
      <c r="Q2451" s="6" t="s">
        <v>21695</v>
      </c>
      <c r="R2451" s="6" t="s">
        <v>21696</v>
      </c>
      <c r="S2451" s="6">
        <v>51</v>
      </c>
      <c r="T2451" s="6" t="s">
        <v>37</v>
      </c>
      <c r="U2451" s="6" t="s">
        <v>38</v>
      </c>
      <c r="V2451" s="6" t="s">
        <v>585</v>
      </c>
      <c r="W2451" s="7">
        <v>1000000</v>
      </c>
      <c r="X2451" s="6">
        <v>1998</v>
      </c>
      <c r="Y2451" s="6">
        <v>38</v>
      </c>
      <c r="Z2451" s="6">
        <v>7.2</v>
      </c>
      <c r="AA2451" s="6">
        <v>1.85</v>
      </c>
      <c r="AB2451" s="6">
        <v>603</v>
      </c>
      <c r="AC2451" s="7">
        <f>Table13[[#This Row],[gross]]-Table13[[#This Row],[budget]]</f>
        <v>-17786</v>
      </c>
    </row>
    <row r="2452" spans="1:29" ht="12.75">
      <c r="A2452" s="6" t="s">
        <v>28</v>
      </c>
      <c r="B2452" s="6" t="s">
        <v>19928</v>
      </c>
      <c r="C2452" s="6">
        <v>47</v>
      </c>
      <c r="D2452" s="6">
        <v>90</v>
      </c>
      <c r="E2452" s="6">
        <v>8</v>
      </c>
      <c r="F2452" s="6">
        <v>35</v>
      </c>
      <c r="G2452" s="6" t="s">
        <v>5515</v>
      </c>
      <c r="H2452" s="6">
        <v>426</v>
      </c>
      <c r="I2452" s="7">
        <v>75727</v>
      </c>
      <c r="J2452" s="6" t="s">
        <v>16384</v>
      </c>
      <c r="K2452" s="6" t="s">
        <v>7068</v>
      </c>
      <c r="L2452" s="6" t="s">
        <v>19929</v>
      </c>
      <c r="M2452" s="6">
        <v>5699</v>
      </c>
      <c r="N2452" s="6">
        <v>862</v>
      </c>
      <c r="O2452" s="6" t="s">
        <v>19930</v>
      </c>
      <c r="P2452" s="6">
        <v>0</v>
      </c>
      <c r="Q2452" s="6" t="s">
        <v>19931</v>
      </c>
      <c r="R2452" s="6" t="s">
        <v>19932</v>
      </c>
      <c r="S2452" s="6">
        <v>40</v>
      </c>
      <c r="T2452" s="6" t="s">
        <v>2778</v>
      </c>
      <c r="U2452" s="6" t="s">
        <v>38</v>
      </c>
      <c r="V2452" s="6" t="s">
        <v>39</v>
      </c>
      <c r="W2452" s="7">
        <v>2500000</v>
      </c>
      <c r="X2452" s="6">
        <v>2008</v>
      </c>
      <c r="Y2452" s="6">
        <v>399</v>
      </c>
      <c r="Z2452" s="6">
        <v>5.9</v>
      </c>
      <c r="AA2452" s="6">
        <v>1.85</v>
      </c>
      <c r="AB2452" s="6">
        <v>0</v>
      </c>
      <c r="AC2452" s="7">
        <f>Table13[[#This Row],[gross]]-Table13[[#This Row],[budget]]</f>
        <v>-2424273</v>
      </c>
    </row>
    <row r="2453" spans="1:29" ht="12.75">
      <c r="A2453" s="6" t="s">
        <v>747</v>
      </c>
      <c r="B2453" s="6" t="s">
        <v>3122</v>
      </c>
      <c r="C2453" s="6">
        <v>73</v>
      </c>
      <c r="D2453" s="6">
        <v>147</v>
      </c>
      <c r="E2453" s="6">
        <v>272</v>
      </c>
      <c r="F2453" s="6">
        <v>893</v>
      </c>
      <c r="G2453" s="6" t="s">
        <v>340</v>
      </c>
      <c r="H2453" s="6">
        <v>22000</v>
      </c>
      <c r="I2453" s="7">
        <v>53300852</v>
      </c>
      <c r="J2453" s="6" t="s">
        <v>2125</v>
      </c>
      <c r="K2453" s="6" t="s">
        <v>1746</v>
      </c>
      <c r="L2453" s="6" t="s">
        <v>6016</v>
      </c>
      <c r="M2453" s="6">
        <v>154487</v>
      </c>
      <c r="N2453" s="6">
        <v>37076</v>
      </c>
      <c r="O2453" s="6" t="s">
        <v>3490</v>
      </c>
      <c r="P2453" s="6">
        <v>3</v>
      </c>
      <c r="Q2453" s="6" t="s">
        <v>6017</v>
      </c>
      <c r="R2453" s="6" t="s">
        <v>6018</v>
      </c>
      <c r="S2453" s="6">
        <v>259</v>
      </c>
      <c r="T2453" s="6" t="s">
        <v>37</v>
      </c>
      <c r="U2453" s="6" t="s">
        <v>38</v>
      </c>
      <c r="V2453" s="6" t="s">
        <v>585</v>
      </c>
      <c r="W2453" s="7">
        <v>44000000</v>
      </c>
      <c r="X2453" s="6">
        <v>1996</v>
      </c>
      <c r="Y2453" s="6">
        <v>11000</v>
      </c>
      <c r="Z2453" s="6">
        <v>7.5</v>
      </c>
      <c r="AA2453" s="6">
        <v>2.35</v>
      </c>
      <c r="AB2453" s="6">
        <v>0</v>
      </c>
      <c r="AC2453" s="7">
        <f>Table13[[#This Row],[gross]]-Table13[[#This Row],[budget]]</f>
        <v>9300852</v>
      </c>
    </row>
    <row r="2454" spans="1:29" ht="12.75">
      <c r="A2454" s="6" t="s">
        <v>28</v>
      </c>
      <c r="B2454" s="6" t="s">
        <v>12365</v>
      </c>
      <c r="C2454" s="6">
        <v>52</v>
      </c>
      <c r="D2454" s="6">
        <v>89</v>
      </c>
      <c r="E2454" s="6">
        <v>18</v>
      </c>
      <c r="F2454" s="6">
        <v>2000</v>
      </c>
      <c r="G2454" s="6" t="s">
        <v>5902</v>
      </c>
      <c r="H2454" s="6">
        <v>7000</v>
      </c>
      <c r="I2454" s="7">
        <v>8070311</v>
      </c>
      <c r="J2454" s="6" t="s">
        <v>1681</v>
      </c>
      <c r="K2454" s="6" t="s">
        <v>518</v>
      </c>
      <c r="L2454" s="6" t="s">
        <v>15081</v>
      </c>
      <c r="M2454" s="6">
        <v>12706</v>
      </c>
      <c r="N2454" s="6">
        <v>13626</v>
      </c>
      <c r="O2454" s="6" t="s">
        <v>2376</v>
      </c>
      <c r="P2454" s="6">
        <v>9</v>
      </c>
      <c r="Q2454" s="6" t="s">
        <v>15082</v>
      </c>
      <c r="R2454" s="6" t="s">
        <v>15083</v>
      </c>
      <c r="S2454" s="6">
        <v>75</v>
      </c>
      <c r="T2454" s="6" t="s">
        <v>37</v>
      </c>
      <c r="U2454" s="6" t="s">
        <v>38</v>
      </c>
      <c r="V2454" s="6" t="s">
        <v>95</v>
      </c>
      <c r="W2454" s="7">
        <v>10000000</v>
      </c>
      <c r="X2454" s="6">
        <v>2004</v>
      </c>
      <c r="Y2454" s="6">
        <v>2000</v>
      </c>
      <c r="Z2454" s="6">
        <v>5.3</v>
      </c>
      <c r="AA2454" s="6">
        <v>1.85</v>
      </c>
      <c r="AB2454" s="6">
        <v>0</v>
      </c>
      <c r="AC2454" s="7">
        <f>Table13[[#This Row],[gross]]-Table13[[#This Row],[budget]]</f>
        <v>-1929689</v>
      </c>
    </row>
    <row r="2455" spans="1:29" ht="12.75">
      <c r="A2455" s="6" t="s">
        <v>28</v>
      </c>
      <c r="B2455" s="6" t="s">
        <v>5867</v>
      </c>
      <c r="C2455" s="6">
        <v>88</v>
      </c>
      <c r="D2455" s="6">
        <v>99</v>
      </c>
      <c r="E2455" s="6">
        <v>29</v>
      </c>
      <c r="F2455" s="6">
        <v>161</v>
      </c>
      <c r="G2455" s="6" t="s">
        <v>3603</v>
      </c>
      <c r="H2455" s="6">
        <v>711</v>
      </c>
      <c r="I2455" s="7">
        <v>11883495</v>
      </c>
      <c r="J2455" s="6" t="s">
        <v>2490</v>
      </c>
      <c r="K2455" s="6" t="s">
        <v>530</v>
      </c>
      <c r="L2455" s="6" t="s">
        <v>17076</v>
      </c>
      <c r="M2455" s="6">
        <v>52805</v>
      </c>
      <c r="N2455" s="6">
        <v>1462</v>
      </c>
      <c r="O2455" s="6" t="s">
        <v>17077</v>
      </c>
      <c r="P2455" s="6">
        <v>1</v>
      </c>
      <c r="Q2455" s="6" t="s">
        <v>17078</v>
      </c>
      <c r="R2455" s="6" t="s">
        <v>17079</v>
      </c>
      <c r="S2455" s="6">
        <v>278</v>
      </c>
      <c r="T2455" s="6" t="s">
        <v>37</v>
      </c>
      <c r="U2455" s="6" t="s">
        <v>56</v>
      </c>
      <c r="V2455" s="6" t="s">
        <v>585</v>
      </c>
      <c r="W2455" s="7">
        <v>9000000</v>
      </c>
      <c r="X2455" s="6">
        <v>1998</v>
      </c>
      <c r="Y2455" s="6">
        <v>427</v>
      </c>
      <c r="Z2455" s="6">
        <v>6.8</v>
      </c>
      <c r="AA2455" s="6">
        <v>1.85</v>
      </c>
      <c r="AB2455" s="6">
        <v>0</v>
      </c>
      <c r="AC2455" s="7">
        <f>Table13[[#This Row],[gross]]-Table13[[#This Row],[budget]]</f>
        <v>2883495</v>
      </c>
    </row>
    <row r="2456" spans="1:29" ht="12.75">
      <c r="A2456" s="6" t="s">
        <v>28</v>
      </c>
      <c r="B2456" s="6" t="s">
        <v>5935</v>
      </c>
      <c r="C2456" s="6">
        <v>104</v>
      </c>
      <c r="D2456" s="6">
        <v>148</v>
      </c>
      <c r="E2456" s="6">
        <v>0</v>
      </c>
      <c r="F2456" s="6">
        <v>263</v>
      </c>
      <c r="G2456" s="6" t="s">
        <v>5537</v>
      </c>
      <c r="H2456" s="6">
        <v>3000</v>
      </c>
      <c r="I2456" s="7">
        <v>24475416</v>
      </c>
      <c r="J2456" s="6" t="s">
        <v>3409</v>
      </c>
      <c r="K2456" s="6" t="s">
        <v>1689</v>
      </c>
      <c r="L2456" s="6" t="s">
        <v>18117</v>
      </c>
      <c r="M2456" s="6">
        <v>72443</v>
      </c>
      <c r="N2456" s="6">
        <v>3967</v>
      </c>
      <c r="O2456" s="6" t="s">
        <v>4681</v>
      </c>
      <c r="P2456" s="6">
        <v>0</v>
      </c>
      <c r="Q2456" s="6" t="s">
        <v>18118</v>
      </c>
      <c r="R2456" s="6" t="s">
        <v>18119</v>
      </c>
      <c r="S2456" s="6">
        <v>309</v>
      </c>
      <c r="T2456" s="6" t="s">
        <v>37</v>
      </c>
      <c r="U2456" s="6" t="s">
        <v>38</v>
      </c>
      <c r="V2456" s="6" t="s">
        <v>585</v>
      </c>
      <c r="W2456" s="7">
        <v>890000</v>
      </c>
      <c r="X2456" s="6">
        <v>1996</v>
      </c>
      <c r="Y2456" s="6">
        <v>324</v>
      </c>
      <c r="Z2456" s="6">
        <v>8</v>
      </c>
      <c r="AA2456" s="6">
        <v>1.85</v>
      </c>
      <c r="AB2456" s="6">
        <v>0</v>
      </c>
      <c r="AC2456" s="7">
        <f>Table13[[#This Row],[gross]]-Table13[[#This Row],[budget]]</f>
        <v>23585416</v>
      </c>
    </row>
    <row r="2457" spans="1:29" ht="12.75">
      <c r="A2457" s="6" t="s">
        <v>28</v>
      </c>
      <c r="B2457" s="6" t="s">
        <v>653</v>
      </c>
      <c r="C2457" s="6">
        <v>251</v>
      </c>
      <c r="D2457" s="6">
        <v>95</v>
      </c>
      <c r="E2457" s="6">
        <v>571</v>
      </c>
      <c r="F2457" s="6">
        <v>102</v>
      </c>
      <c r="G2457" s="6" t="s">
        <v>3486</v>
      </c>
      <c r="H2457" s="6">
        <v>499</v>
      </c>
      <c r="I2457" s="7">
        <v>7774730</v>
      </c>
      <c r="J2457" s="6" t="s">
        <v>12639</v>
      </c>
      <c r="K2457" s="6" t="s">
        <v>12640</v>
      </c>
      <c r="L2457" s="6" t="s">
        <v>12641</v>
      </c>
      <c r="M2457" s="6">
        <v>61912</v>
      </c>
      <c r="N2457" s="6">
        <v>1120</v>
      </c>
      <c r="O2457" s="6" t="s">
        <v>4411</v>
      </c>
      <c r="P2457" s="6">
        <v>0</v>
      </c>
      <c r="Q2457" s="6" t="s">
        <v>12642</v>
      </c>
      <c r="R2457" s="6" t="s">
        <v>12643</v>
      </c>
      <c r="S2457" s="6">
        <v>352</v>
      </c>
      <c r="T2457" s="6" t="s">
        <v>37</v>
      </c>
      <c r="U2457" s="6" t="s">
        <v>268</v>
      </c>
      <c r="V2457" s="6" t="s">
        <v>585</v>
      </c>
      <c r="W2457" s="7">
        <v>15500000</v>
      </c>
      <c r="X2457" s="6">
        <v>2006</v>
      </c>
      <c r="Y2457" s="6">
        <v>298</v>
      </c>
      <c r="Z2457" s="6">
        <v>6.5</v>
      </c>
      <c r="AA2457" s="6">
        <v>1.85</v>
      </c>
      <c r="AB2457" s="6">
        <v>0</v>
      </c>
      <c r="AC2457" s="7">
        <f>Table13[[#This Row],[gross]]-Table13[[#This Row],[budget]]</f>
        <v>-7725270</v>
      </c>
    </row>
    <row r="2458" spans="1:29" ht="12.75">
      <c r="A2458" s="6" t="s">
        <v>28</v>
      </c>
      <c r="B2458" s="6" t="s">
        <v>12628</v>
      </c>
      <c r="C2458" s="6">
        <v>40</v>
      </c>
      <c r="D2458" s="6">
        <v>93</v>
      </c>
      <c r="E2458" s="6">
        <v>7</v>
      </c>
      <c r="F2458" s="6">
        <v>922</v>
      </c>
      <c r="G2458" s="6" t="s">
        <v>2119</v>
      </c>
      <c r="H2458" s="6">
        <v>1000</v>
      </c>
      <c r="I2458" s="7">
        <v>1181197</v>
      </c>
      <c r="J2458" s="6" t="s">
        <v>1924</v>
      </c>
      <c r="K2458" s="6" t="s">
        <v>1540</v>
      </c>
      <c r="L2458" s="6" t="s">
        <v>12629</v>
      </c>
      <c r="M2458" s="6">
        <v>3299</v>
      </c>
      <c r="N2458" s="6">
        <v>4329</v>
      </c>
      <c r="O2458" s="6" t="s">
        <v>6157</v>
      </c>
      <c r="P2458" s="6">
        <v>0</v>
      </c>
      <c r="Q2458" s="6" t="s">
        <v>12630</v>
      </c>
      <c r="R2458" s="6" t="s">
        <v>12631</v>
      </c>
      <c r="S2458" s="6">
        <v>24</v>
      </c>
      <c r="T2458" s="6" t="s">
        <v>37</v>
      </c>
      <c r="U2458" s="6" t="s">
        <v>38</v>
      </c>
      <c r="V2458" s="6" t="s">
        <v>585</v>
      </c>
      <c r="W2458" s="7">
        <v>15500000</v>
      </c>
      <c r="X2458" s="6">
        <v>2005</v>
      </c>
      <c r="Y2458" s="6">
        <v>1000</v>
      </c>
      <c r="Z2458" s="6">
        <v>5.9</v>
      </c>
      <c r="AA2458" s="6">
        <v>1.85</v>
      </c>
      <c r="AB2458" s="6">
        <v>191</v>
      </c>
      <c r="AC2458" s="7">
        <f>Table13[[#This Row],[gross]]-Table13[[#This Row],[budget]]</f>
        <v>-14318803</v>
      </c>
    </row>
    <row r="2459" spans="1:29" ht="12.75">
      <c r="A2459" s="6" t="s">
        <v>28</v>
      </c>
      <c r="B2459" s="6" t="s">
        <v>5289</v>
      </c>
      <c r="C2459" s="6">
        <v>418</v>
      </c>
      <c r="D2459" s="6">
        <v>120</v>
      </c>
      <c r="E2459" s="6">
        <v>0</v>
      </c>
      <c r="F2459" s="6">
        <v>40</v>
      </c>
      <c r="G2459" s="6" t="s">
        <v>13353</v>
      </c>
      <c r="H2459" s="6">
        <v>668</v>
      </c>
      <c r="I2459" s="7">
        <v>141319195</v>
      </c>
      <c r="J2459" s="6" t="s">
        <v>214</v>
      </c>
      <c r="K2459" s="6" t="s">
        <v>13354</v>
      </c>
      <c r="L2459" s="6" t="s">
        <v>13355</v>
      </c>
      <c r="M2459" s="6">
        <v>641997</v>
      </c>
      <c r="N2459" s="6">
        <v>820</v>
      </c>
      <c r="O2459" s="6" t="s">
        <v>13356</v>
      </c>
      <c r="P2459" s="6">
        <v>0</v>
      </c>
      <c r="Q2459" s="6" t="s">
        <v>13357</v>
      </c>
      <c r="R2459" s="6" t="s">
        <v>13358</v>
      </c>
      <c r="S2459" s="6">
        <v>1017</v>
      </c>
      <c r="T2459" s="6" t="s">
        <v>37</v>
      </c>
      <c r="U2459" s="6" t="s">
        <v>56</v>
      </c>
      <c r="V2459" s="6" t="s">
        <v>585</v>
      </c>
      <c r="W2459" s="7">
        <v>15000000</v>
      </c>
      <c r="X2459" s="6">
        <v>2008</v>
      </c>
      <c r="Y2459" s="6">
        <v>56</v>
      </c>
      <c r="Z2459" s="6">
        <v>8</v>
      </c>
      <c r="AA2459" s="6">
        <v>2.35</v>
      </c>
      <c r="AB2459" s="6">
        <v>13000</v>
      </c>
      <c r="AC2459" s="7">
        <f>Table13[[#This Row],[gross]]-Table13[[#This Row],[budget]]</f>
        <v>126319195</v>
      </c>
    </row>
    <row r="2460" spans="1:29" ht="12.75">
      <c r="A2460" s="6" t="s">
        <v>28</v>
      </c>
      <c r="B2460" s="6" t="s">
        <v>15678</v>
      </c>
      <c r="C2460" s="6">
        <v>60</v>
      </c>
      <c r="D2460" s="6">
        <v>91</v>
      </c>
      <c r="E2460" s="6">
        <v>84</v>
      </c>
      <c r="F2460" s="6">
        <v>572</v>
      </c>
      <c r="G2460" s="6" t="s">
        <v>4367</v>
      </c>
      <c r="H2460" s="6">
        <v>1000</v>
      </c>
      <c r="I2460" s="7">
        <v>5480318</v>
      </c>
      <c r="J2460" s="6" t="s">
        <v>2527</v>
      </c>
      <c r="K2460" s="6" t="s">
        <v>3750</v>
      </c>
      <c r="L2460" s="6" t="s">
        <v>17837</v>
      </c>
      <c r="M2460" s="6">
        <v>9427</v>
      </c>
      <c r="N2460" s="6">
        <v>2691</v>
      </c>
      <c r="O2460" s="6" t="s">
        <v>17838</v>
      </c>
      <c r="P2460" s="6">
        <v>0</v>
      </c>
      <c r="Q2460" s="6" t="s">
        <v>17839</v>
      </c>
      <c r="R2460" s="6" t="s">
        <v>17840</v>
      </c>
      <c r="S2460" s="6">
        <v>79</v>
      </c>
      <c r="T2460" s="6" t="s">
        <v>37</v>
      </c>
      <c r="U2460" s="6" t="s">
        <v>38</v>
      </c>
      <c r="V2460" s="6" t="s">
        <v>585</v>
      </c>
      <c r="W2460" s="7">
        <v>5000000</v>
      </c>
      <c r="X2460" s="6">
        <v>1998</v>
      </c>
      <c r="Y2460" s="6">
        <v>778</v>
      </c>
      <c r="Z2460" s="6">
        <v>6.6</v>
      </c>
      <c r="AA2460" s="6">
        <v>1.85</v>
      </c>
      <c r="AB2460" s="6">
        <v>462</v>
      </c>
      <c r="AC2460" s="7">
        <f>Table13[[#This Row],[gross]]-Table13[[#This Row],[budget]]</f>
        <v>480318</v>
      </c>
    </row>
    <row r="2461" spans="1:29" ht="12.75">
      <c r="A2461" s="6" t="s">
        <v>28</v>
      </c>
      <c r="B2461" s="6" t="s">
        <v>2843</v>
      </c>
      <c r="C2461" s="6">
        <v>100</v>
      </c>
      <c r="D2461" s="6">
        <v>108</v>
      </c>
      <c r="E2461" s="6">
        <v>287</v>
      </c>
      <c r="F2461" s="6">
        <v>823</v>
      </c>
      <c r="G2461" s="6" t="s">
        <v>2107</v>
      </c>
      <c r="H2461" s="6">
        <v>4000</v>
      </c>
      <c r="I2461" s="7">
        <v>53955614</v>
      </c>
      <c r="J2461" s="6" t="s">
        <v>3036</v>
      </c>
      <c r="K2461" s="6" t="s">
        <v>84</v>
      </c>
      <c r="L2461" s="6" t="s">
        <v>6429</v>
      </c>
      <c r="M2461" s="6">
        <v>77415</v>
      </c>
      <c r="N2461" s="6">
        <v>8610</v>
      </c>
      <c r="O2461" s="6" t="s">
        <v>5251</v>
      </c>
      <c r="P2461" s="6">
        <v>0</v>
      </c>
      <c r="Q2461" s="6" t="s">
        <v>6430</v>
      </c>
      <c r="R2461" s="6" t="s">
        <v>6431</v>
      </c>
      <c r="S2461" s="6">
        <v>139</v>
      </c>
      <c r="T2461" s="6" t="s">
        <v>37</v>
      </c>
      <c r="U2461" s="6" t="s">
        <v>38</v>
      </c>
      <c r="V2461" s="6" t="s">
        <v>39</v>
      </c>
      <c r="W2461" s="7">
        <v>40000000</v>
      </c>
      <c r="X2461" s="6">
        <v>1998</v>
      </c>
      <c r="Y2461" s="6">
        <v>835</v>
      </c>
      <c r="Z2461" s="6">
        <v>6.1</v>
      </c>
      <c r="AA2461" s="6">
        <v>2.35</v>
      </c>
      <c r="AB2461" s="6">
        <v>0</v>
      </c>
      <c r="AC2461" s="7">
        <f>Table13[[#This Row],[gross]]-Table13[[#This Row],[budget]]</f>
        <v>13955614</v>
      </c>
    </row>
    <row r="2462" spans="1:29" ht="12.75">
      <c r="A2462" s="6" t="s">
        <v>28</v>
      </c>
      <c r="B2462" s="6" t="s">
        <v>4003</v>
      </c>
      <c r="C2462" s="6">
        <v>128</v>
      </c>
      <c r="D2462" s="6">
        <v>94</v>
      </c>
      <c r="E2462" s="6">
        <v>11000</v>
      </c>
      <c r="F2462" s="6">
        <v>975</v>
      </c>
      <c r="G2462" s="6" t="s">
        <v>1956</v>
      </c>
      <c r="H2462" s="6">
        <v>11000</v>
      </c>
      <c r="I2462" s="7">
        <v>17071230</v>
      </c>
      <c r="J2462" s="6" t="s">
        <v>1009</v>
      </c>
      <c r="K2462" s="6" t="s">
        <v>4003</v>
      </c>
      <c r="L2462" s="6" t="s">
        <v>11878</v>
      </c>
      <c r="M2462" s="6">
        <v>31169</v>
      </c>
      <c r="N2462" s="6">
        <v>23283</v>
      </c>
      <c r="O2462" s="6" t="s">
        <v>2523</v>
      </c>
      <c r="P2462" s="6">
        <v>0</v>
      </c>
      <c r="Q2462" s="6" t="s">
        <v>11879</v>
      </c>
      <c r="R2462" s="6" t="s">
        <v>11880</v>
      </c>
      <c r="S2462" s="6">
        <v>192</v>
      </c>
      <c r="T2462" s="6" t="s">
        <v>37</v>
      </c>
      <c r="U2462" s="6" t="s">
        <v>38</v>
      </c>
      <c r="V2462" s="6" t="s">
        <v>95</v>
      </c>
      <c r="W2462" s="7">
        <v>18000000</v>
      </c>
      <c r="X2462" s="6">
        <v>2000</v>
      </c>
      <c r="Y2462" s="6">
        <v>11000</v>
      </c>
      <c r="Z2462" s="6">
        <v>6.7</v>
      </c>
      <c r="AA2462" s="6">
        <v>1.85</v>
      </c>
      <c r="AB2462" s="6">
        <v>812</v>
      </c>
      <c r="AC2462" s="7">
        <f>Table13[[#This Row],[gross]]-Table13[[#This Row],[budget]]</f>
        <v>-928770</v>
      </c>
    </row>
    <row r="2463" spans="1:29" ht="12.75">
      <c r="A2463" s="6" t="s">
        <v>28</v>
      </c>
      <c r="B2463" s="6" t="s">
        <v>23919</v>
      </c>
      <c r="C2463" s="6">
        <v>21</v>
      </c>
      <c r="D2463" s="6">
        <v>90</v>
      </c>
      <c r="E2463" s="6">
        <v>4</v>
      </c>
      <c r="F2463" s="6">
        <v>113</v>
      </c>
      <c r="G2463" s="6" t="s">
        <v>23920</v>
      </c>
      <c r="H2463" s="6">
        <v>20000</v>
      </c>
      <c r="I2463" s="7">
        <v>277233</v>
      </c>
      <c r="J2463" s="6" t="s">
        <v>1681</v>
      </c>
      <c r="K2463" s="6" t="s">
        <v>20590</v>
      </c>
      <c r="L2463" s="6" t="s">
        <v>23921</v>
      </c>
      <c r="M2463" s="6">
        <v>2631</v>
      </c>
      <c r="N2463" s="6">
        <v>20814</v>
      </c>
      <c r="O2463" s="6" t="s">
        <v>23922</v>
      </c>
      <c r="P2463" s="6">
        <v>5</v>
      </c>
      <c r="Q2463" s="6" t="s">
        <v>23923</v>
      </c>
      <c r="R2463" s="6" t="s">
        <v>23924</v>
      </c>
      <c r="S2463" s="6">
        <v>26</v>
      </c>
      <c r="T2463" s="6" t="s">
        <v>37</v>
      </c>
      <c r="U2463" s="6" t="s">
        <v>38</v>
      </c>
      <c r="V2463" s="6" t="s">
        <v>585</v>
      </c>
      <c r="W2463" s="7">
        <v>40000</v>
      </c>
      <c r="X2463" s="6">
        <v>1999</v>
      </c>
      <c r="Y2463" s="6">
        <v>467</v>
      </c>
      <c r="Z2463" s="6">
        <v>7.6</v>
      </c>
      <c r="AA2463" s="6">
        <v>1.85</v>
      </c>
      <c r="AB2463" s="6">
        <v>0</v>
      </c>
      <c r="AC2463" s="7">
        <f>Table13[[#This Row],[gross]]-Table13[[#This Row],[budget]]</f>
        <v>237233</v>
      </c>
    </row>
    <row r="2464" spans="1:29" ht="12.75">
      <c r="A2464" s="6" t="s">
        <v>28</v>
      </c>
      <c r="B2464" s="6" t="s">
        <v>7707</v>
      </c>
      <c r="C2464" s="6">
        <v>50</v>
      </c>
      <c r="D2464" s="6">
        <v>121</v>
      </c>
      <c r="E2464" s="6">
        <v>55</v>
      </c>
      <c r="F2464" s="6">
        <v>918</v>
      </c>
      <c r="G2464" s="6" t="s">
        <v>138</v>
      </c>
      <c r="H2464" s="6">
        <v>1000</v>
      </c>
      <c r="I2464" s="7">
        <v>2221994</v>
      </c>
      <c r="J2464" s="6" t="s">
        <v>1390</v>
      </c>
      <c r="K2464" s="6" t="s">
        <v>393</v>
      </c>
      <c r="L2464" s="6" t="s">
        <v>7708</v>
      </c>
      <c r="M2464" s="6">
        <v>11747</v>
      </c>
      <c r="N2464" s="6">
        <v>3125</v>
      </c>
      <c r="O2464" s="6" t="s">
        <v>689</v>
      </c>
      <c r="P2464" s="6">
        <v>1</v>
      </c>
      <c r="Q2464" s="6" t="s">
        <v>7709</v>
      </c>
      <c r="R2464" s="6" t="s">
        <v>7710</v>
      </c>
      <c r="S2464" s="6">
        <v>99</v>
      </c>
      <c r="T2464" s="6" t="s">
        <v>37</v>
      </c>
      <c r="U2464" s="6" t="s">
        <v>7711</v>
      </c>
      <c r="V2464" s="6" t="s">
        <v>585</v>
      </c>
      <c r="W2464" s="7">
        <v>35000000</v>
      </c>
      <c r="X2464" s="6">
        <v>1997</v>
      </c>
      <c r="Y2464" s="6">
        <v>1000</v>
      </c>
      <c r="Z2464" s="6">
        <v>6.4</v>
      </c>
      <c r="AA2464" s="6">
        <v>2.35</v>
      </c>
      <c r="AB2464" s="6">
        <v>561</v>
      </c>
      <c r="AC2464" s="7">
        <f>Table13[[#This Row],[gross]]-Table13[[#This Row],[budget]]</f>
        <v>-32778006</v>
      </c>
    </row>
    <row r="2465" spans="1:29" ht="12.75">
      <c r="A2465" s="6" t="s">
        <v>28</v>
      </c>
      <c r="B2465" s="6" t="s">
        <v>20203</v>
      </c>
      <c r="C2465" s="6">
        <v>56</v>
      </c>
      <c r="D2465" s="6">
        <v>89</v>
      </c>
      <c r="E2465" s="6">
        <v>149</v>
      </c>
      <c r="F2465" s="6">
        <v>580</v>
      </c>
      <c r="G2465" s="6" t="s">
        <v>4577</v>
      </c>
      <c r="H2465" s="6">
        <v>912</v>
      </c>
      <c r="I2465" s="7">
        <v>6719300</v>
      </c>
      <c r="J2465" s="6" t="s">
        <v>2527</v>
      </c>
      <c r="K2465" s="6" t="s">
        <v>8592</v>
      </c>
      <c r="L2465" s="6" t="s">
        <v>20204</v>
      </c>
      <c r="M2465" s="6">
        <v>8224</v>
      </c>
      <c r="N2465" s="6">
        <v>3163</v>
      </c>
      <c r="O2465" s="6" t="s">
        <v>3546</v>
      </c>
      <c r="P2465" s="6">
        <v>3</v>
      </c>
      <c r="Q2465" s="6" t="s">
        <v>20205</v>
      </c>
      <c r="R2465" s="6" t="s">
        <v>20206</v>
      </c>
      <c r="S2465" s="6">
        <v>132</v>
      </c>
      <c r="T2465" s="6" t="s">
        <v>37</v>
      </c>
      <c r="U2465" s="6" t="s">
        <v>268</v>
      </c>
      <c r="V2465" s="6" t="s">
        <v>39</v>
      </c>
      <c r="W2465" s="7">
        <v>2000000</v>
      </c>
      <c r="X2465" s="6">
        <v>1998</v>
      </c>
      <c r="Y2465" s="6">
        <v>752</v>
      </c>
      <c r="Z2465" s="6">
        <v>7.2</v>
      </c>
      <c r="AA2465" s="6">
        <v>1.85</v>
      </c>
      <c r="AB2465" s="6">
        <v>0</v>
      </c>
      <c r="AC2465" s="7">
        <f>Table13[[#This Row],[gross]]-Table13[[#This Row],[budget]]</f>
        <v>4719300</v>
      </c>
    </row>
    <row r="2466" spans="1:29" ht="12.75">
      <c r="A2466" s="6" t="s">
        <v>28</v>
      </c>
      <c r="B2466" s="6" t="s">
        <v>9521</v>
      </c>
      <c r="C2466" s="6">
        <v>186</v>
      </c>
      <c r="D2466" s="6">
        <v>109</v>
      </c>
      <c r="E2466" s="6">
        <v>248</v>
      </c>
      <c r="F2466" s="6">
        <v>968</v>
      </c>
      <c r="G2466" s="6" t="s">
        <v>329</v>
      </c>
      <c r="H2466" s="6">
        <v>16000</v>
      </c>
      <c r="I2466" s="7">
        <v>35635046</v>
      </c>
      <c r="J2466" s="6" t="s">
        <v>464</v>
      </c>
      <c r="K2466" s="6" t="s">
        <v>315</v>
      </c>
      <c r="L2466" s="6" t="s">
        <v>12181</v>
      </c>
      <c r="M2466" s="6">
        <v>121058</v>
      </c>
      <c r="N2466" s="6">
        <v>19410</v>
      </c>
      <c r="O2466" s="6" t="s">
        <v>8881</v>
      </c>
      <c r="P2466" s="6">
        <v>0</v>
      </c>
      <c r="Q2466" s="6" t="s">
        <v>12182</v>
      </c>
      <c r="R2466" s="6" t="s">
        <v>12183</v>
      </c>
      <c r="S2466" s="6">
        <v>482</v>
      </c>
      <c r="T2466" s="6" t="s">
        <v>37</v>
      </c>
      <c r="U2466" s="6" t="s">
        <v>56</v>
      </c>
      <c r="V2466" s="6" t="s">
        <v>585</v>
      </c>
      <c r="W2466" s="7">
        <v>17000000</v>
      </c>
      <c r="X2466" s="6">
        <v>2006</v>
      </c>
      <c r="Y2466" s="6">
        <v>988</v>
      </c>
      <c r="Z2466" s="6">
        <v>6.7</v>
      </c>
      <c r="AA2466" s="6">
        <v>2.35</v>
      </c>
      <c r="AB2466" s="6">
        <v>3000</v>
      </c>
      <c r="AC2466" s="7">
        <f>Table13[[#This Row],[gross]]-Table13[[#This Row],[budget]]</f>
        <v>18635046</v>
      </c>
    </row>
    <row r="2467" spans="1:29" ht="12.75">
      <c r="A2467" s="6" t="s">
        <v>28</v>
      </c>
      <c r="B2467" s="6" t="s">
        <v>2246</v>
      </c>
      <c r="C2467" s="6">
        <v>117</v>
      </c>
      <c r="D2467" s="6">
        <v>98</v>
      </c>
      <c r="E2467" s="6">
        <v>0</v>
      </c>
      <c r="F2467" s="6">
        <v>697</v>
      </c>
      <c r="G2467" s="6" t="s">
        <v>3196</v>
      </c>
      <c r="H2467" s="6">
        <v>12000</v>
      </c>
      <c r="I2467" s="7">
        <v>55585389</v>
      </c>
      <c r="J2467" s="6" t="s">
        <v>2215</v>
      </c>
      <c r="K2467" s="6" t="s">
        <v>705</v>
      </c>
      <c r="L2467" s="6" t="s">
        <v>3197</v>
      </c>
      <c r="M2467" s="6">
        <v>64121</v>
      </c>
      <c r="N2467" s="6">
        <v>15269</v>
      </c>
      <c r="O2467" s="6" t="s">
        <v>3198</v>
      </c>
      <c r="P2467" s="6">
        <v>1</v>
      </c>
      <c r="Q2467" s="6" t="s">
        <v>3199</v>
      </c>
      <c r="R2467" s="6" t="s">
        <v>3200</v>
      </c>
      <c r="S2467" s="6">
        <v>241</v>
      </c>
      <c r="T2467" s="6" t="s">
        <v>37</v>
      </c>
      <c r="U2467" s="6" t="s">
        <v>38</v>
      </c>
      <c r="V2467" s="6" t="s">
        <v>585</v>
      </c>
      <c r="W2467" s="7">
        <v>69000000</v>
      </c>
      <c r="X2467" s="6">
        <v>1998</v>
      </c>
      <c r="Y2467" s="6">
        <v>854</v>
      </c>
      <c r="Z2467" s="6">
        <v>5.9</v>
      </c>
      <c r="AA2467" s="6">
        <v>2.35</v>
      </c>
      <c r="AB2467" s="6">
        <v>880</v>
      </c>
      <c r="AC2467" s="7">
        <f>Table13[[#This Row],[gross]]-Table13[[#This Row],[budget]]</f>
        <v>-13414611</v>
      </c>
    </row>
    <row r="2468" spans="1:29" ht="12.75">
      <c r="A2468" s="6" t="s">
        <v>28</v>
      </c>
      <c r="B2468" s="6" t="s">
        <v>5861</v>
      </c>
      <c r="C2468" s="6">
        <v>285</v>
      </c>
      <c r="D2468" s="6">
        <v>105</v>
      </c>
      <c r="E2468" s="6">
        <v>160</v>
      </c>
      <c r="F2468" s="6">
        <v>491</v>
      </c>
      <c r="G2468" s="6" t="s">
        <v>7222</v>
      </c>
      <c r="H2468" s="6">
        <v>852</v>
      </c>
      <c r="I2468" s="7">
        <v>34014398</v>
      </c>
      <c r="J2468" s="6" t="s">
        <v>7842</v>
      </c>
      <c r="K2468" s="6" t="s">
        <v>7329</v>
      </c>
      <c r="L2468" s="6" t="s">
        <v>7843</v>
      </c>
      <c r="M2468" s="6">
        <v>115649</v>
      </c>
      <c r="N2468" s="6">
        <v>2604</v>
      </c>
      <c r="O2468" s="6" t="s">
        <v>7844</v>
      </c>
      <c r="P2468" s="6">
        <v>0</v>
      </c>
      <c r="Q2468" s="6" t="s">
        <v>7845</v>
      </c>
      <c r="R2468" s="6" t="s">
        <v>7846</v>
      </c>
      <c r="S2468" s="6">
        <v>1033</v>
      </c>
      <c r="T2468" s="6" t="s">
        <v>37</v>
      </c>
      <c r="U2468" s="6" t="s">
        <v>767</v>
      </c>
      <c r="V2468" s="6" t="s">
        <v>585</v>
      </c>
      <c r="W2468" s="7">
        <v>33000000</v>
      </c>
      <c r="X2468" s="6">
        <v>2006</v>
      </c>
      <c r="Y2468" s="6">
        <v>521</v>
      </c>
      <c r="Z2468" s="6">
        <v>5.6</v>
      </c>
      <c r="AA2468" s="6">
        <v>2.35</v>
      </c>
      <c r="AB2468" s="6">
        <v>4000</v>
      </c>
      <c r="AC2468" s="7">
        <f>Table13[[#This Row],[gross]]-Table13[[#This Row],[budget]]</f>
        <v>1014398</v>
      </c>
    </row>
    <row r="2469" spans="1:29" ht="12.75">
      <c r="A2469" s="6" t="s">
        <v>28</v>
      </c>
      <c r="B2469" s="6" t="s">
        <v>1294</v>
      </c>
      <c r="C2469" s="6">
        <v>151</v>
      </c>
      <c r="D2469" s="6">
        <v>104</v>
      </c>
      <c r="E2469" s="6">
        <v>0</v>
      </c>
      <c r="F2469" s="6">
        <v>1000</v>
      </c>
      <c r="G2469" s="6" t="s">
        <v>340</v>
      </c>
      <c r="H2469" s="6">
        <v>26000</v>
      </c>
      <c r="I2469" s="7">
        <v>30093107</v>
      </c>
      <c r="J2469" s="6" t="s">
        <v>1009</v>
      </c>
      <c r="K2469" s="6" t="s">
        <v>335</v>
      </c>
      <c r="L2469" s="6" t="s">
        <v>14448</v>
      </c>
      <c r="M2469" s="6">
        <v>600996</v>
      </c>
      <c r="N2469" s="6">
        <v>39175</v>
      </c>
      <c r="O2469" s="6" t="s">
        <v>686</v>
      </c>
      <c r="P2469" s="6">
        <v>6</v>
      </c>
      <c r="Q2469" s="6" t="s">
        <v>14449</v>
      </c>
      <c r="R2469" s="6" t="s">
        <v>14450</v>
      </c>
      <c r="S2469" s="6">
        <v>726</v>
      </c>
      <c r="T2469" s="6" t="s">
        <v>37</v>
      </c>
      <c r="U2469" s="6" t="s">
        <v>56</v>
      </c>
      <c r="V2469" s="6" t="s">
        <v>585</v>
      </c>
      <c r="W2469" s="7">
        <v>6000000</v>
      </c>
      <c r="X2469" s="6">
        <v>2000</v>
      </c>
      <c r="Y2469" s="6">
        <v>11000</v>
      </c>
      <c r="Z2469" s="6">
        <v>8.3000000000000007</v>
      </c>
      <c r="AA2469" s="6">
        <v>1.85</v>
      </c>
      <c r="AB2469" s="6">
        <v>27000</v>
      </c>
      <c r="AC2469" s="7">
        <f>Table13[[#This Row],[gross]]-Table13[[#This Row],[budget]]</f>
        <v>24093107</v>
      </c>
    </row>
    <row r="2470" spans="1:29" ht="12.75">
      <c r="A2470" s="6" t="s">
        <v>28</v>
      </c>
      <c r="B2470" s="6" t="s">
        <v>12774</v>
      </c>
      <c r="C2470" s="6">
        <v>238</v>
      </c>
      <c r="D2470" s="6">
        <v>112</v>
      </c>
      <c r="E2470" s="6">
        <v>29</v>
      </c>
      <c r="F2470" s="6">
        <v>874</v>
      </c>
      <c r="G2470" s="6" t="s">
        <v>2807</v>
      </c>
      <c r="H2470" s="6">
        <v>12000</v>
      </c>
      <c r="I2470" s="7">
        <v>42919096</v>
      </c>
      <c r="J2470" s="6" t="s">
        <v>923</v>
      </c>
      <c r="K2470" s="6" t="s">
        <v>1072</v>
      </c>
      <c r="L2470" s="6" t="s">
        <v>12775</v>
      </c>
      <c r="M2470" s="6">
        <v>64747</v>
      </c>
      <c r="N2470" s="6">
        <v>15800</v>
      </c>
      <c r="O2470" s="6" t="s">
        <v>6346</v>
      </c>
      <c r="P2470" s="6">
        <v>1</v>
      </c>
      <c r="Q2470" s="6" t="s">
        <v>12776</v>
      </c>
      <c r="R2470" s="6" t="s">
        <v>12777</v>
      </c>
      <c r="S2470" s="6">
        <v>122</v>
      </c>
      <c r="T2470" s="6" t="s">
        <v>37</v>
      </c>
      <c r="U2470" s="6" t="s">
        <v>38</v>
      </c>
      <c r="V2470" s="6" t="s">
        <v>39</v>
      </c>
      <c r="W2470" s="7">
        <v>15000000</v>
      </c>
      <c r="X2470" s="6">
        <v>2013</v>
      </c>
      <c r="Y2470" s="6">
        <v>1000</v>
      </c>
      <c r="Z2470" s="6">
        <v>6.5</v>
      </c>
      <c r="AA2470" s="6">
        <v>2.35</v>
      </c>
      <c r="AB2470" s="6">
        <v>12000</v>
      </c>
      <c r="AC2470" s="7">
        <f>Table13[[#This Row],[gross]]-Table13[[#This Row],[budget]]</f>
        <v>27919096</v>
      </c>
    </row>
    <row r="2471" spans="1:29" ht="12.75">
      <c r="A2471" s="6" t="s">
        <v>28</v>
      </c>
      <c r="B2471" s="6" t="s">
        <v>11127</v>
      </c>
      <c r="C2471" s="6">
        <v>42</v>
      </c>
      <c r="D2471" s="6">
        <v>89</v>
      </c>
      <c r="E2471" s="6">
        <v>13</v>
      </c>
      <c r="F2471" s="6">
        <v>329</v>
      </c>
      <c r="G2471" s="6" t="s">
        <v>11480</v>
      </c>
      <c r="H2471" s="6">
        <v>571</v>
      </c>
      <c r="I2471" s="7">
        <v>60008303</v>
      </c>
      <c r="J2471" s="6" t="s">
        <v>2358</v>
      </c>
      <c r="K2471" s="6" t="s">
        <v>2472</v>
      </c>
      <c r="L2471" s="6" t="s">
        <v>13709</v>
      </c>
      <c r="M2471" s="6">
        <v>9285</v>
      </c>
      <c r="N2471" s="6">
        <v>2241</v>
      </c>
      <c r="O2471" s="6" t="s">
        <v>8219</v>
      </c>
      <c r="P2471" s="6">
        <v>1</v>
      </c>
      <c r="Q2471" s="6" t="s">
        <v>13710</v>
      </c>
      <c r="R2471" s="6" t="s">
        <v>13711</v>
      </c>
      <c r="S2471" s="6">
        <v>91</v>
      </c>
      <c r="T2471" s="6" t="s">
        <v>37</v>
      </c>
      <c r="U2471" s="6" t="s">
        <v>38</v>
      </c>
      <c r="V2471" s="6" t="s">
        <v>95</v>
      </c>
      <c r="W2471" s="7">
        <v>13000000</v>
      </c>
      <c r="X2471" s="6">
        <v>2000</v>
      </c>
      <c r="Y2471" s="6">
        <v>442</v>
      </c>
      <c r="Z2471" s="6">
        <v>4.9000000000000004</v>
      </c>
      <c r="AA2471" s="6">
        <v>1.85</v>
      </c>
      <c r="AB2471" s="6">
        <v>0</v>
      </c>
      <c r="AC2471" s="7">
        <f>Table13[[#This Row],[gross]]-Table13[[#This Row],[budget]]</f>
        <v>47008303</v>
      </c>
    </row>
    <row r="2472" spans="1:29" ht="12.75">
      <c r="A2472" s="6" t="s">
        <v>28</v>
      </c>
      <c r="B2472" s="6" t="s">
        <v>4107</v>
      </c>
      <c r="C2472" s="6">
        <v>67</v>
      </c>
      <c r="D2472" s="6">
        <v>99</v>
      </c>
      <c r="E2472" s="6">
        <v>32</v>
      </c>
      <c r="F2472" s="6">
        <v>521</v>
      </c>
      <c r="G2472" s="6" t="s">
        <v>7282</v>
      </c>
      <c r="H2472" s="6">
        <v>773</v>
      </c>
      <c r="I2472" s="7">
        <v>81150692</v>
      </c>
      <c r="J2472" s="6" t="s">
        <v>7897</v>
      </c>
      <c r="K2472" s="6" t="s">
        <v>1441</v>
      </c>
      <c r="L2472" s="6" t="s">
        <v>7898</v>
      </c>
      <c r="M2472" s="6">
        <v>20219</v>
      </c>
      <c r="N2472" s="6">
        <v>2916</v>
      </c>
      <c r="O2472" s="6" t="s">
        <v>5379</v>
      </c>
      <c r="P2472" s="6">
        <v>1</v>
      </c>
      <c r="Q2472" s="6" t="s">
        <v>7899</v>
      </c>
      <c r="R2472" s="6" t="s">
        <v>7900</v>
      </c>
      <c r="S2472" s="6">
        <v>100</v>
      </c>
      <c r="T2472" s="6" t="s">
        <v>37</v>
      </c>
      <c r="U2472" s="6" t="s">
        <v>268</v>
      </c>
      <c r="V2472" s="6" t="s">
        <v>95</v>
      </c>
      <c r="W2472" s="7">
        <v>35000000</v>
      </c>
      <c r="X2472" s="6">
        <v>2002</v>
      </c>
      <c r="Y2472" s="6">
        <v>664</v>
      </c>
      <c r="Z2472" s="6">
        <v>5.0999999999999996</v>
      </c>
      <c r="AA2472" s="6">
        <v>1.85</v>
      </c>
      <c r="AB2472" s="6">
        <v>0</v>
      </c>
      <c r="AC2472" s="7">
        <f>Table13[[#This Row],[gross]]-Table13[[#This Row],[budget]]</f>
        <v>46150692</v>
      </c>
    </row>
    <row r="2473" spans="1:29" ht="12.75">
      <c r="A2473" s="6" t="s">
        <v>28</v>
      </c>
      <c r="B2473" s="6" t="s">
        <v>7204</v>
      </c>
      <c r="C2473" s="6">
        <v>95</v>
      </c>
      <c r="D2473" s="6">
        <v>127</v>
      </c>
      <c r="E2473" s="6">
        <v>96</v>
      </c>
      <c r="F2473" s="6">
        <v>577</v>
      </c>
      <c r="G2473" s="6" t="s">
        <v>7205</v>
      </c>
      <c r="H2473" s="6">
        <v>746</v>
      </c>
      <c r="I2473" s="7">
        <v>14378353</v>
      </c>
      <c r="J2473" s="6" t="s">
        <v>3277</v>
      </c>
      <c r="K2473" s="6" t="s">
        <v>966</v>
      </c>
      <c r="L2473" s="6" t="s">
        <v>7206</v>
      </c>
      <c r="M2473" s="6">
        <v>12375</v>
      </c>
      <c r="N2473" s="6">
        <v>2393</v>
      </c>
      <c r="O2473" s="6" t="s">
        <v>3711</v>
      </c>
      <c r="P2473" s="6">
        <v>1</v>
      </c>
      <c r="Q2473" s="6" t="s">
        <v>7207</v>
      </c>
      <c r="R2473" s="6" t="s">
        <v>7208</v>
      </c>
      <c r="S2473" s="6">
        <v>194</v>
      </c>
      <c r="T2473" s="6" t="s">
        <v>37</v>
      </c>
      <c r="U2473" s="6" t="s">
        <v>38</v>
      </c>
      <c r="V2473" s="6" t="s">
        <v>39</v>
      </c>
      <c r="W2473" s="7">
        <v>36000000</v>
      </c>
      <c r="X2473" s="6">
        <v>1999</v>
      </c>
      <c r="Y2473" s="6">
        <v>602</v>
      </c>
      <c r="Z2473" s="6">
        <v>6.8</v>
      </c>
      <c r="AA2473" s="6">
        <v>2.35</v>
      </c>
      <c r="AB2473" s="6">
        <v>846</v>
      </c>
      <c r="AC2473" s="7">
        <f>Table13[[#This Row],[gross]]-Table13[[#This Row],[budget]]</f>
        <v>-21621647</v>
      </c>
    </row>
    <row r="2474" spans="1:29" ht="12.75">
      <c r="B2474" s="6" t="s">
        <v>4619</v>
      </c>
      <c r="C2474" s="6">
        <v>56</v>
      </c>
      <c r="D2474" s="6">
        <v>104</v>
      </c>
      <c r="E2474" s="6">
        <v>61</v>
      </c>
      <c r="F2474" s="6">
        <v>451</v>
      </c>
      <c r="G2474" s="6" t="s">
        <v>504</v>
      </c>
      <c r="H2474" s="6">
        <v>974</v>
      </c>
      <c r="I2474" s="7">
        <v>1346503</v>
      </c>
      <c r="J2474" s="6" t="s">
        <v>6519</v>
      </c>
      <c r="K2474" s="6" t="s">
        <v>286</v>
      </c>
      <c r="L2474" s="6" t="s">
        <v>17238</v>
      </c>
      <c r="M2474" s="6">
        <v>3024</v>
      </c>
      <c r="N2474" s="6">
        <v>2430</v>
      </c>
      <c r="O2474" s="6" t="s">
        <v>17239</v>
      </c>
      <c r="P2474" s="6">
        <v>0</v>
      </c>
      <c r="Q2474" s="6" t="s">
        <v>17240</v>
      </c>
      <c r="R2474" s="6" t="s">
        <v>17241</v>
      </c>
      <c r="S2474" s="6">
        <v>22</v>
      </c>
      <c r="T2474" s="6" t="s">
        <v>37</v>
      </c>
      <c r="U2474" s="6" t="s">
        <v>892</v>
      </c>
      <c r="V2474" s="6" t="s">
        <v>39</v>
      </c>
      <c r="W2474" s="7">
        <v>6000000</v>
      </c>
      <c r="X2474" s="6">
        <v>2011</v>
      </c>
      <c r="Y2474" s="6">
        <v>595</v>
      </c>
      <c r="Z2474" s="6">
        <v>6.1</v>
      </c>
      <c r="AA2474" s="6">
        <v>2.35</v>
      </c>
      <c r="AB2474" s="6">
        <v>0</v>
      </c>
      <c r="AC2474" s="7">
        <f>Table13[[#This Row],[gross]]-Table13[[#This Row],[budget]]</f>
        <v>-4653497</v>
      </c>
    </row>
    <row r="2475" spans="1:29" ht="12.75">
      <c r="A2475" s="6" t="s">
        <v>28</v>
      </c>
      <c r="B2475" s="6" t="s">
        <v>556</v>
      </c>
      <c r="C2475" s="6">
        <v>416</v>
      </c>
      <c r="D2475" s="6">
        <v>132</v>
      </c>
      <c r="E2475" s="6">
        <v>274</v>
      </c>
      <c r="F2475" s="6">
        <v>11000</v>
      </c>
      <c r="G2475" s="6" t="s">
        <v>557</v>
      </c>
      <c r="H2475" s="6">
        <v>26000</v>
      </c>
      <c r="I2475" s="7">
        <v>155111815</v>
      </c>
      <c r="J2475" s="6" t="s">
        <v>558</v>
      </c>
      <c r="K2475" s="6" t="s">
        <v>98</v>
      </c>
      <c r="L2475" s="6" t="s">
        <v>559</v>
      </c>
      <c r="M2475" s="6">
        <v>228554</v>
      </c>
      <c r="N2475" s="6">
        <v>72881</v>
      </c>
      <c r="O2475" s="6" t="s">
        <v>158</v>
      </c>
      <c r="P2475" s="6">
        <v>0</v>
      </c>
      <c r="Q2475" s="6" t="s">
        <v>560</v>
      </c>
      <c r="R2475" s="6" t="s">
        <v>561</v>
      </c>
      <c r="S2475" s="6">
        <v>710</v>
      </c>
      <c r="T2475" s="6" t="s">
        <v>37</v>
      </c>
      <c r="U2475" s="6" t="s">
        <v>38</v>
      </c>
      <c r="V2475" s="6" t="s">
        <v>39</v>
      </c>
      <c r="W2475" s="7">
        <v>170000000</v>
      </c>
      <c r="X2475" s="6">
        <v>2012</v>
      </c>
      <c r="Y2475" s="6">
        <v>17000</v>
      </c>
      <c r="Z2475" s="6">
        <v>6.1</v>
      </c>
      <c r="AA2475" s="6">
        <v>2.35</v>
      </c>
      <c r="AB2475" s="6">
        <v>53000</v>
      </c>
      <c r="AC2475" s="7">
        <f>Table13[[#This Row],[gross]]-Table13[[#This Row],[budget]]</f>
        <v>-14888185</v>
      </c>
    </row>
    <row r="2476" spans="1:29" ht="12.75">
      <c r="A2476" s="6" t="s">
        <v>28</v>
      </c>
      <c r="B2476" s="6" t="s">
        <v>21099</v>
      </c>
      <c r="C2476" s="6">
        <v>145</v>
      </c>
      <c r="D2476" s="6">
        <v>83</v>
      </c>
      <c r="E2476" s="6">
        <v>0</v>
      </c>
      <c r="F2476" s="6">
        <v>31</v>
      </c>
      <c r="G2476" s="6" t="s">
        <v>21100</v>
      </c>
      <c r="H2476" s="6">
        <v>82</v>
      </c>
      <c r="I2476" s="7">
        <v>184925485</v>
      </c>
      <c r="J2476" s="6" t="s">
        <v>6030</v>
      </c>
      <c r="K2476" s="6" t="s">
        <v>21101</v>
      </c>
      <c r="L2476" s="6" t="s">
        <v>21102</v>
      </c>
      <c r="M2476" s="6">
        <v>133348</v>
      </c>
      <c r="N2476" s="6">
        <v>229</v>
      </c>
      <c r="O2476" s="6" t="s">
        <v>21103</v>
      </c>
      <c r="P2476" s="6">
        <v>1</v>
      </c>
      <c r="Q2476" s="6" t="s">
        <v>21104</v>
      </c>
      <c r="R2476" s="6" t="s">
        <v>21105</v>
      </c>
      <c r="S2476" s="6">
        <v>204</v>
      </c>
      <c r="T2476" s="6" t="s">
        <v>37</v>
      </c>
      <c r="U2476" s="6" t="s">
        <v>38</v>
      </c>
      <c r="V2476" s="6" t="s">
        <v>6036</v>
      </c>
      <c r="W2476" s="7">
        <v>2000000</v>
      </c>
      <c r="X2476" s="6">
        <v>1937</v>
      </c>
      <c r="Y2476" s="6">
        <v>47</v>
      </c>
      <c r="Z2476" s="6">
        <v>7.7</v>
      </c>
      <c r="AA2476" s="6">
        <v>1.37</v>
      </c>
      <c r="AB2476" s="6">
        <v>0</v>
      </c>
      <c r="AC2476" s="7">
        <f>Table13[[#This Row],[gross]]-Table13[[#This Row],[budget]]</f>
        <v>182925485</v>
      </c>
    </row>
    <row r="2477" spans="1:29" ht="12.75">
      <c r="A2477" s="6" t="s">
        <v>28</v>
      </c>
      <c r="B2477" s="6" t="s">
        <v>6891</v>
      </c>
      <c r="C2477" s="6">
        <v>488</v>
      </c>
      <c r="D2477" s="6">
        <v>126</v>
      </c>
      <c r="E2477" s="6">
        <v>584</v>
      </c>
      <c r="F2477" s="6">
        <v>398</v>
      </c>
      <c r="G2477" s="6" t="s">
        <v>358</v>
      </c>
      <c r="H2477" s="6">
        <v>11000</v>
      </c>
      <c r="I2477" s="7">
        <v>4563029</v>
      </c>
      <c r="J2477" s="6" t="s">
        <v>1390</v>
      </c>
      <c r="K2477" s="6" t="s">
        <v>222</v>
      </c>
      <c r="L2477" s="6" t="s">
        <v>6892</v>
      </c>
      <c r="M2477" s="6">
        <v>181472</v>
      </c>
      <c r="N2477" s="6">
        <v>12286</v>
      </c>
      <c r="O2477" s="6" t="s">
        <v>6893</v>
      </c>
      <c r="P2477" s="6">
        <v>5</v>
      </c>
      <c r="Q2477" s="6" t="s">
        <v>6894</v>
      </c>
      <c r="R2477" s="6" t="s">
        <v>6895</v>
      </c>
      <c r="S2477" s="6">
        <v>514</v>
      </c>
      <c r="T2477" s="6" t="s">
        <v>37</v>
      </c>
      <c r="U2477" s="6" t="s">
        <v>5694</v>
      </c>
      <c r="V2477" s="6" t="s">
        <v>585</v>
      </c>
      <c r="W2477" s="7">
        <v>39200000</v>
      </c>
      <c r="X2477" s="6">
        <v>2013</v>
      </c>
      <c r="Y2477" s="6">
        <v>557</v>
      </c>
      <c r="Z2477" s="6">
        <v>7</v>
      </c>
      <c r="AA2477" s="6">
        <v>1.85</v>
      </c>
      <c r="AB2477" s="6">
        <v>58000</v>
      </c>
      <c r="AC2477" s="7">
        <f>Table13[[#This Row],[gross]]-Table13[[#This Row],[budget]]</f>
        <v>-34636971</v>
      </c>
    </row>
    <row r="2478" spans="1:29" ht="12.75">
      <c r="A2478" s="6" t="s">
        <v>28</v>
      </c>
      <c r="B2478" s="6" t="s">
        <v>2331</v>
      </c>
      <c r="C2478" s="6">
        <v>67</v>
      </c>
      <c r="D2478" s="6">
        <v>99</v>
      </c>
      <c r="E2478" s="6">
        <v>545</v>
      </c>
      <c r="F2478" s="6">
        <v>533</v>
      </c>
      <c r="G2478" s="6" t="s">
        <v>3164</v>
      </c>
      <c r="H2478" s="6">
        <v>933</v>
      </c>
      <c r="I2478" s="7">
        <v>14567883</v>
      </c>
      <c r="J2478" s="6" t="s">
        <v>3165</v>
      </c>
      <c r="K2478" s="6" t="s">
        <v>1692</v>
      </c>
      <c r="L2478" s="6" t="s">
        <v>3166</v>
      </c>
      <c r="M2478" s="6">
        <v>44248</v>
      </c>
      <c r="N2478" s="6">
        <v>2542</v>
      </c>
      <c r="O2478" s="6" t="s">
        <v>2555</v>
      </c>
      <c r="P2478" s="6">
        <v>1</v>
      </c>
      <c r="Q2478" s="6" t="s">
        <v>3167</v>
      </c>
      <c r="R2478" s="6" t="s">
        <v>3168</v>
      </c>
      <c r="S2478" s="6">
        <v>373</v>
      </c>
      <c r="T2478" s="6" t="s">
        <v>37</v>
      </c>
      <c r="U2478" s="6" t="s">
        <v>56</v>
      </c>
      <c r="V2478" s="6" t="s">
        <v>585</v>
      </c>
      <c r="W2478" s="7">
        <v>75000000</v>
      </c>
      <c r="X2478" s="6">
        <v>1998</v>
      </c>
      <c r="Y2478" s="6">
        <v>722</v>
      </c>
      <c r="Z2478" s="6">
        <v>6</v>
      </c>
      <c r="AA2478" s="6">
        <v>2.35</v>
      </c>
      <c r="AB2478" s="6">
        <v>0</v>
      </c>
      <c r="AC2478" s="7">
        <f>Table13[[#This Row],[gross]]-Table13[[#This Row],[budget]]</f>
        <v>-60432117</v>
      </c>
    </row>
    <row r="2479" spans="1:29" ht="12.75">
      <c r="A2479" s="6" t="s">
        <v>28</v>
      </c>
      <c r="B2479" s="6" t="s">
        <v>13025</v>
      </c>
      <c r="C2479" s="6">
        <v>116</v>
      </c>
      <c r="D2479" s="6">
        <v>90</v>
      </c>
      <c r="E2479" s="6">
        <v>34</v>
      </c>
      <c r="F2479" s="6">
        <v>506</v>
      </c>
      <c r="G2479" s="6" t="s">
        <v>5196</v>
      </c>
      <c r="H2479" s="6">
        <v>966</v>
      </c>
      <c r="I2479" s="7">
        <v>4360548</v>
      </c>
      <c r="J2479" s="6" t="s">
        <v>1415</v>
      </c>
      <c r="K2479" s="6" t="s">
        <v>3576</v>
      </c>
      <c r="L2479" s="6" t="s">
        <v>13979</v>
      </c>
      <c r="M2479" s="6">
        <v>13371</v>
      </c>
      <c r="N2479" s="6">
        <v>2661</v>
      </c>
      <c r="O2479" s="6" t="s">
        <v>2985</v>
      </c>
      <c r="P2479" s="6">
        <v>7</v>
      </c>
      <c r="Q2479" s="6" t="s">
        <v>13980</v>
      </c>
      <c r="R2479" s="6" t="s">
        <v>13981</v>
      </c>
      <c r="S2479" s="6">
        <v>60</v>
      </c>
      <c r="T2479" s="6" t="s">
        <v>37</v>
      </c>
      <c r="U2479" s="6" t="s">
        <v>38</v>
      </c>
      <c r="V2479" s="6" t="s">
        <v>585</v>
      </c>
      <c r="W2479" s="7">
        <v>15000000</v>
      </c>
      <c r="X2479" s="6">
        <v>2009</v>
      </c>
      <c r="Y2479" s="6">
        <v>681</v>
      </c>
      <c r="Z2479" s="6">
        <v>6.4</v>
      </c>
      <c r="AA2479" s="6">
        <v>1.85</v>
      </c>
      <c r="AB2479" s="6">
        <v>0</v>
      </c>
      <c r="AC2479" s="7">
        <f>Table13[[#This Row],[gross]]-Table13[[#This Row],[budget]]</f>
        <v>-10639452</v>
      </c>
    </row>
    <row r="2480" spans="1:29" ht="12.75">
      <c r="A2480" s="6" t="s">
        <v>747</v>
      </c>
      <c r="B2480" s="6" t="s">
        <v>18467</v>
      </c>
      <c r="C2480" s="6">
        <v>181</v>
      </c>
      <c r="D2480" s="6">
        <v>120</v>
      </c>
      <c r="E2480" s="6">
        <v>0</v>
      </c>
      <c r="F2480" s="6">
        <v>102</v>
      </c>
      <c r="G2480" s="6" t="s">
        <v>19667</v>
      </c>
      <c r="H2480" s="6">
        <v>105</v>
      </c>
      <c r="I2480" s="7">
        <v>25000000</v>
      </c>
      <c r="J2480" s="6" t="s">
        <v>6545</v>
      </c>
      <c r="K2480" s="6" t="s">
        <v>19668</v>
      </c>
      <c r="L2480" s="6" t="s">
        <v>19669</v>
      </c>
      <c r="M2480" s="6">
        <v>175196</v>
      </c>
      <c r="N2480" s="6">
        <v>527</v>
      </c>
      <c r="O2480" s="6" t="s">
        <v>19670</v>
      </c>
      <c r="P2480" s="6">
        <v>2</v>
      </c>
      <c r="Q2480" s="6" t="s">
        <v>19671</v>
      </c>
      <c r="R2480" s="6" t="s">
        <v>19672</v>
      </c>
      <c r="S2480" s="6">
        <v>350</v>
      </c>
      <c r="T2480" s="6" t="s">
        <v>37</v>
      </c>
      <c r="U2480" s="6" t="s">
        <v>38</v>
      </c>
      <c r="V2480" s="6" t="s">
        <v>4830</v>
      </c>
      <c r="W2480" s="7">
        <v>2883848</v>
      </c>
      <c r="X2480" s="6">
        <v>1959</v>
      </c>
      <c r="Y2480" s="6">
        <v>103</v>
      </c>
      <c r="Z2480" s="6">
        <v>8.3000000000000007</v>
      </c>
      <c r="AA2480" s="6">
        <v>1.66</v>
      </c>
      <c r="AB2480" s="6">
        <v>10000</v>
      </c>
      <c r="AC2480" s="7">
        <f>Table13[[#This Row],[gross]]-Table13[[#This Row],[budget]]</f>
        <v>22116152</v>
      </c>
    </row>
    <row r="2481" spans="1:29" ht="12.75">
      <c r="A2481" s="6" t="s">
        <v>28</v>
      </c>
      <c r="B2481" s="6" t="s">
        <v>1016</v>
      </c>
      <c r="C2481" s="6">
        <v>92</v>
      </c>
      <c r="D2481" s="6">
        <v>97</v>
      </c>
      <c r="E2481" s="6">
        <v>956</v>
      </c>
      <c r="F2481" s="6">
        <v>99</v>
      </c>
      <c r="G2481" s="6" t="s">
        <v>4765</v>
      </c>
      <c r="H2481" s="6">
        <v>20000</v>
      </c>
      <c r="I2481" s="7">
        <v>27338033</v>
      </c>
      <c r="J2481" s="6" t="s">
        <v>1681</v>
      </c>
      <c r="K2481" s="6" t="s">
        <v>263</v>
      </c>
      <c r="L2481" s="6" t="s">
        <v>10226</v>
      </c>
      <c r="M2481" s="6">
        <v>19709</v>
      </c>
      <c r="N2481" s="6">
        <v>20798</v>
      </c>
      <c r="O2481" s="6" t="s">
        <v>10227</v>
      </c>
      <c r="P2481" s="6">
        <v>3</v>
      </c>
      <c r="Q2481" s="6" t="s">
        <v>10228</v>
      </c>
      <c r="R2481" s="6" t="s">
        <v>10229</v>
      </c>
      <c r="S2481" s="6">
        <v>167</v>
      </c>
      <c r="T2481" s="6" t="s">
        <v>37</v>
      </c>
      <c r="U2481" s="6" t="s">
        <v>38</v>
      </c>
      <c r="V2481" s="6" t="s">
        <v>39</v>
      </c>
      <c r="W2481" s="7">
        <v>23000000</v>
      </c>
      <c r="X2481" s="6">
        <v>2001</v>
      </c>
      <c r="Y2481" s="6">
        <v>551</v>
      </c>
      <c r="Z2481" s="6">
        <v>6.1</v>
      </c>
      <c r="AA2481" s="6">
        <v>1.85</v>
      </c>
      <c r="AB2481" s="6">
        <v>0</v>
      </c>
      <c r="AC2481" s="7">
        <f>Table13[[#This Row],[gross]]-Table13[[#This Row],[budget]]</f>
        <v>4338033</v>
      </c>
    </row>
    <row r="2482" spans="1:29" ht="12.75">
      <c r="A2482" s="6" t="s">
        <v>28</v>
      </c>
      <c r="B2482" s="6" t="s">
        <v>7427</v>
      </c>
      <c r="C2482" s="6">
        <v>128</v>
      </c>
      <c r="D2482" s="6">
        <v>112</v>
      </c>
      <c r="E2482" s="6">
        <v>42</v>
      </c>
      <c r="F2482" s="6">
        <v>196</v>
      </c>
      <c r="G2482" s="6" t="s">
        <v>7428</v>
      </c>
      <c r="H2482" s="6">
        <v>969</v>
      </c>
      <c r="I2482" s="7">
        <v>39026186</v>
      </c>
      <c r="J2482" s="6" t="s">
        <v>1415</v>
      </c>
      <c r="K2482" s="6" t="s">
        <v>7429</v>
      </c>
      <c r="L2482" s="6" t="s">
        <v>7430</v>
      </c>
      <c r="M2482" s="6">
        <v>48019</v>
      </c>
      <c r="N2482" s="6">
        <v>2371</v>
      </c>
      <c r="O2482" s="6" t="s">
        <v>7431</v>
      </c>
      <c r="P2482" s="6">
        <v>4</v>
      </c>
      <c r="Q2482" s="6" t="s">
        <v>7432</v>
      </c>
      <c r="R2482" s="6" t="s">
        <v>7433</v>
      </c>
      <c r="S2482" s="6">
        <v>153</v>
      </c>
      <c r="T2482" s="6" t="s">
        <v>37</v>
      </c>
      <c r="U2482" s="6" t="s">
        <v>38</v>
      </c>
      <c r="V2482" s="6" t="s">
        <v>39</v>
      </c>
      <c r="W2482" s="7">
        <v>35000000</v>
      </c>
      <c r="X2482" s="6">
        <v>2011</v>
      </c>
      <c r="Y2482" s="6">
        <v>826</v>
      </c>
      <c r="Z2482" s="6">
        <v>5.9</v>
      </c>
      <c r="AA2482" s="6">
        <v>1.85</v>
      </c>
      <c r="AB2482" s="6">
        <v>13000</v>
      </c>
      <c r="AC2482" s="7">
        <f>Table13[[#This Row],[gross]]-Table13[[#This Row],[budget]]</f>
        <v>4026186</v>
      </c>
    </row>
    <row r="2483" spans="1:29" ht="12.75">
      <c r="A2483" s="6" t="s">
        <v>28</v>
      </c>
      <c r="B2483" s="6" t="s">
        <v>2367</v>
      </c>
      <c r="C2483" s="6">
        <v>145</v>
      </c>
      <c r="D2483" s="6">
        <v>128</v>
      </c>
      <c r="E2483" s="6">
        <v>278</v>
      </c>
      <c r="F2483" s="6">
        <v>343</v>
      </c>
      <c r="G2483" s="6" t="s">
        <v>250</v>
      </c>
      <c r="H2483" s="6">
        <v>18000</v>
      </c>
      <c r="I2483" s="7">
        <v>124590960</v>
      </c>
      <c r="J2483" s="6" t="s">
        <v>1415</v>
      </c>
      <c r="K2483" s="6" t="s">
        <v>588</v>
      </c>
      <c r="L2483" s="6" t="s">
        <v>2590</v>
      </c>
      <c r="M2483" s="6">
        <v>91092</v>
      </c>
      <c r="N2483" s="6">
        <v>22679</v>
      </c>
      <c r="O2483" s="6" t="s">
        <v>2591</v>
      </c>
      <c r="P2483" s="6">
        <v>1</v>
      </c>
      <c r="Q2483" s="6" t="s">
        <v>2592</v>
      </c>
      <c r="R2483" s="6" t="s">
        <v>2593</v>
      </c>
      <c r="S2483" s="6">
        <v>402</v>
      </c>
      <c r="T2483" s="6" t="s">
        <v>37</v>
      </c>
      <c r="U2483" s="6" t="s">
        <v>38</v>
      </c>
      <c r="V2483" s="6" t="s">
        <v>39</v>
      </c>
      <c r="W2483" s="7">
        <v>80000000</v>
      </c>
      <c r="X2483" s="6">
        <v>2003</v>
      </c>
      <c r="Y2483" s="6">
        <v>4000</v>
      </c>
      <c r="Z2483" s="6">
        <v>6.7</v>
      </c>
      <c r="AA2483" s="6">
        <v>1.85</v>
      </c>
      <c r="AB2483" s="6">
        <v>0</v>
      </c>
      <c r="AC2483" s="7">
        <f>Table13[[#This Row],[gross]]-Table13[[#This Row],[budget]]</f>
        <v>44590960</v>
      </c>
    </row>
    <row r="2484" spans="1:29" ht="12.75">
      <c r="A2484" s="6" t="s">
        <v>28</v>
      </c>
      <c r="B2484" s="6" t="s">
        <v>6724</v>
      </c>
      <c r="C2484" s="6">
        <v>301</v>
      </c>
      <c r="D2484" s="6">
        <v>97</v>
      </c>
      <c r="E2484" s="6">
        <v>0</v>
      </c>
      <c r="F2484" s="6">
        <v>106</v>
      </c>
      <c r="G2484" s="6" t="s">
        <v>10670</v>
      </c>
      <c r="H2484" s="6">
        <v>227</v>
      </c>
      <c r="I2484" s="7">
        <v>1768416</v>
      </c>
      <c r="J2484" s="6" t="s">
        <v>2527</v>
      </c>
      <c r="K2484" s="6" t="s">
        <v>16687</v>
      </c>
      <c r="L2484" s="6" t="s">
        <v>16688</v>
      </c>
      <c r="M2484" s="6">
        <v>35848</v>
      </c>
      <c r="N2484" s="6">
        <v>684</v>
      </c>
      <c r="O2484" s="6" t="s">
        <v>16689</v>
      </c>
      <c r="P2484" s="6">
        <v>0</v>
      </c>
      <c r="Q2484" s="6" t="s">
        <v>16690</v>
      </c>
      <c r="R2484" s="6" t="s">
        <v>16691</v>
      </c>
      <c r="S2484" s="6">
        <v>198</v>
      </c>
      <c r="T2484" s="6" t="s">
        <v>37</v>
      </c>
      <c r="U2484" s="6" t="s">
        <v>38</v>
      </c>
      <c r="V2484" s="6" t="s">
        <v>585</v>
      </c>
      <c r="W2484" s="7">
        <v>7000000</v>
      </c>
      <c r="X2484" s="6">
        <v>2010</v>
      </c>
      <c r="Y2484" s="6">
        <v>218</v>
      </c>
      <c r="Z2484" s="6">
        <v>6.3</v>
      </c>
      <c r="AA2484" s="6">
        <v>1.85</v>
      </c>
      <c r="AB2484" s="6">
        <v>0</v>
      </c>
      <c r="AC2484" s="7">
        <f>Table13[[#This Row],[gross]]-Table13[[#This Row],[budget]]</f>
        <v>-5231584</v>
      </c>
    </row>
    <row r="2485" spans="1:29" ht="12.75">
      <c r="A2485" s="6" t="s">
        <v>28</v>
      </c>
      <c r="B2485" s="6" t="s">
        <v>10381</v>
      </c>
      <c r="C2485" s="6">
        <v>61</v>
      </c>
      <c r="D2485" s="6">
        <v>170</v>
      </c>
      <c r="E2485" s="6">
        <v>25</v>
      </c>
      <c r="F2485" s="6">
        <v>55</v>
      </c>
      <c r="G2485" s="6" t="s">
        <v>4966</v>
      </c>
      <c r="H2485" s="6">
        <v>329</v>
      </c>
      <c r="I2485" s="7">
        <v>59696176</v>
      </c>
      <c r="J2485" s="6" t="s">
        <v>5940</v>
      </c>
      <c r="K2485" s="6" t="s">
        <v>10382</v>
      </c>
      <c r="L2485" s="6" t="s">
        <v>10383</v>
      </c>
      <c r="M2485" s="6">
        <v>15448</v>
      </c>
      <c r="N2485" s="6">
        <v>775</v>
      </c>
      <c r="O2485" s="6" t="s">
        <v>10384</v>
      </c>
      <c r="P2485" s="6">
        <v>1</v>
      </c>
      <c r="Q2485" s="6" t="s">
        <v>10385</v>
      </c>
      <c r="R2485" s="6" t="s">
        <v>10386</v>
      </c>
      <c r="S2485" s="6">
        <v>174</v>
      </c>
      <c r="T2485" s="6" t="s">
        <v>37</v>
      </c>
      <c r="U2485" s="6" t="s">
        <v>38</v>
      </c>
      <c r="V2485" s="6" t="s">
        <v>39</v>
      </c>
      <c r="W2485" s="7">
        <v>22000000</v>
      </c>
      <c r="X2485" s="6">
        <v>2014</v>
      </c>
      <c r="Y2485" s="6">
        <v>134</v>
      </c>
      <c r="Z2485" s="6">
        <v>5.6</v>
      </c>
      <c r="AA2485" s="6">
        <v>2.35</v>
      </c>
      <c r="AB2485" s="6">
        <v>15000</v>
      </c>
      <c r="AC2485" s="7">
        <f>Table13[[#This Row],[gross]]-Table13[[#This Row],[budget]]</f>
        <v>37696176</v>
      </c>
    </row>
    <row r="2486" spans="1:29" ht="12.75">
      <c r="A2486" s="6" t="s">
        <v>28</v>
      </c>
      <c r="B2486" s="6" t="s">
        <v>1889</v>
      </c>
      <c r="C2486" s="6">
        <v>78</v>
      </c>
      <c r="D2486" s="6">
        <v>94</v>
      </c>
      <c r="E2486" s="6">
        <v>6</v>
      </c>
      <c r="F2486" s="6">
        <v>227</v>
      </c>
      <c r="G2486" s="6" t="s">
        <v>1890</v>
      </c>
      <c r="H2486" s="6">
        <v>490</v>
      </c>
      <c r="I2486" s="7">
        <v>17010646</v>
      </c>
      <c r="J2486" s="6" t="s">
        <v>515</v>
      </c>
      <c r="K2486" s="6" t="s">
        <v>1891</v>
      </c>
      <c r="L2486" s="6" t="s">
        <v>1892</v>
      </c>
      <c r="M2486" s="6">
        <v>40751</v>
      </c>
      <c r="N2486" s="6">
        <v>1195</v>
      </c>
      <c r="O2486" s="6" t="s">
        <v>1893</v>
      </c>
      <c r="P2486" s="6">
        <v>0</v>
      </c>
      <c r="Q2486" s="6" t="s">
        <v>1894</v>
      </c>
      <c r="R2486" s="6" t="s">
        <v>1895</v>
      </c>
      <c r="S2486" s="6">
        <v>239</v>
      </c>
      <c r="T2486" s="6" t="s">
        <v>37</v>
      </c>
      <c r="U2486" s="6" t="s">
        <v>38</v>
      </c>
      <c r="V2486" s="6" t="s">
        <v>95</v>
      </c>
      <c r="W2486" s="7">
        <v>84000000</v>
      </c>
      <c r="X2486" s="6">
        <v>2005</v>
      </c>
      <c r="Y2486" s="6">
        <v>294</v>
      </c>
      <c r="Z2486" s="6">
        <v>2.2000000000000002</v>
      </c>
      <c r="AA2486" s="6">
        <v>1.85</v>
      </c>
      <c r="AB2486" s="6">
        <v>881</v>
      </c>
      <c r="AC2486" s="7">
        <f>Table13[[#This Row],[gross]]-Table13[[#This Row],[budget]]</f>
        <v>-66989354</v>
      </c>
    </row>
    <row r="2487" spans="1:29" ht="12.75">
      <c r="A2487" s="6" t="s">
        <v>28</v>
      </c>
      <c r="B2487" s="6" t="s">
        <v>17305</v>
      </c>
      <c r="C2487" s="6">
        <v>43</v>
      </c>
      <c r="D2487" s="6">
        <v>86</v>
      </c>
      <c r="E2487" s="6">
        <v>4</v>
      </c>
      <c r="F2487" s="6">
        <v>444</v>
      </c>
      <c r="G2487" s="6" t="s">
        <v>17306</v>
      </c>
      <c r="H2487" s="6">
        <v>11000</v>
      </c>
      <c r="I2487" s="7">
        <v>20200</v>
      </c>
      <c r="J2487" s="6" t="s">
        <v>6199</v>
      </c>
      <c r="K2487" s="6" t="s">
        <v>257</v>
      </c>
      <c r="L2487" s="6" t="s">
        <v>17307</v>
      </c>
      <c r="M2487" s="6">
        <v>6797</v>
      </c>
      <c r="N2487" s="6">
        <v>12772</v>
      </c>
      <c r="O2487" s="6" t="s">
        <v>17308</v>
      </c>
      <c r="P2487" s="6">
        <v>1</v>
      </c>
      <c r="Q2487" s="6" t="s">
        <v>17309</v>
      </c>
      <c r="R2487" s="6" t="s">
        <v>17310</v>
      </c>
      <c r="S2487" s="6">
        <v>21</v>
      </c>
      <c r="T2487" s="6" t="s">
        <v>37</v>
      </c>
      <c r="U2487" s="6" t="s">
        <v>38</v>
      </c>
      <c r="V2487" s="6" t="s">
        <v>39</v>
      </c>
      <c r="W2487" s="7">
        <v>6000000</v>
      </c>
      <c r="X2487" s="6">
        <v>2014</v>
      </c>
      <c r="Y2487" s="6">
        <v>485</v>
      </c>
      <c r="Z2487" s="6">
        <v>5.8</v>
      </c>
      <c r="AB2487" s="6">
        <v>0</v>
      </c>
      <c r="AC2487" s="7">
        <f>Table13[[#This Row],[gross]]-Table13[[#This Row],[budget]]</f>
        <v>-5979800</v>
      </c>
    </row>
    <row r="2488" spans="1:29" ht="12.75">
      <c r="A2488" s="6" t="s">
        <v>28</v>
      </c>
      <c r="B2488" s="6" t="s">
        <v>20688</v>
      </c>
      <c r="C2488" s="6">
        <v>39</v>
      </c>
      <c r="D2488" s="6">
        <v>109</v>
      </c>
      <c r="E2488" s="6">
        <v>9</v>
      </c>
      <c r="F2488" s="6">
        <v>280</v>
      </c>
      <c r="G2488" s="6" t="s">
        <v>5506</v>
      </c>
      <c r="H2488" s="6">
        <v>767</v>
      </c>
      <c r="I2488" s="7">
        <v>3050934</v>
      </c>
      <c r="J2488" s="6" t="s">
        <v>6199</v>
      </c>
      <c r="K2488" s="6" t="s">
        <v>6446</v>
      </c>
      <c r="L2488" s="6" t="s">
        <v>20689</v>
      </c>
      <c r="M2488" s="6">
        <v>2794</v>
      </c>
      <c r="N2488" s="6">
        <v>2187</v>
      </c>
      <c r="O2488" s="6" t="s">
        <v>13511</v>
      </c>
      <c r="P2488" s="6">
        <v>1</v>
      </c>
      <c r="Q2488" s="6" t="s">
        <v>20690</v>
      </c>
      <c r="R2488" s="6" t="s">
        <v>20691</v>
      </c>
      <c r="S2488" s="6">
        <v>78</v>
      </c>
      <c r="T2488" s="6" t="s">
        <v>37</v>
      </c>
      <c r="U2488" s="6" t="s">
        <v>38</v>
      </c>
      <c r="V2488" s="6" t="s">
        <v>39</v>
      </c>
      <c r="W2488" s="7">
        <v>1800000</v>
      </c>
      <c r="X2488" s="6">
        <v>2000</v>
      </c>
      <c r="Y2488" s="6">
        <v>380</v>
      </c>
      <c r="Z2488" s="6">
        <v>7.3</v>
      </c>
      <c r="AA2488" s="6">
        <v>1.85</v>
      </c>
      <c r="AB2488" s="6">
        <v>0</v>
      </c>
      <c r="AC2488" s="7">
        <f>Table13[[#This Row],[gross]]-Table13[[#This Row],[budget]]</f>
        <v>1250934</v>
      </c>
    </row>
    <row r="2489" spans="1:29" ht="12.75">
      <c r="A2489" s="6" t="s">
        <v>28</v>
      </c>
      <c r="B2489" s="6" t="s">
        <v>14238</v>
      </c>
      <c r="C2489" s="6">
        <v>53</v>
      </c>
      <c r="D2489" s="6">
        <v>93</v>
      </c>
      <c r="E2489" s="6">
        <v>32</v>
      </c>
      <c r="F2489" s="6">
        <v>503</v>
      </c>
      <c r="G2489" s="6" t="s">
        <v>10776</v>
      </c>
      <c r="H2489" s="6">
        <v>529</v>
      </c>
      <c r="I2489" s="7">
        <v>10198766</v>
      </c>
      <c r="J2489" s="6" t="s">
        <v>1671</v>
      </c>
      <c r="K2489" s="6" t="s">
        <v>8132</v>
      </c>
      <c r="L2489" s="6" t="s">
        <v>14239</v>
      </c>
      <c r="M2489" s="6">
        <v>12007</v>
      </c>
      <c r="N2489" s="6">
        <v>2393</v>
      </c>
      <c r="O2489" s="6" t="s">
        <v>12268</v>
      </c>
      <c r="P2489" s="6">
        <v>3</v>
      </c>
      <c r="Q2489" s="6" t="s">
        <v>14240</v>
      </c>
      <c r="R2489" s="6" t="s">
        <v>14241</v>
      </c>
      <c r="S2489" s="6">
        <v>105</v>
      </c>
      <c r="T2489" s="6" t="s">
        <v>37</v>
      </c>
      <c r="U2489" s="6" t="s">
        <v>38</v>
      </c>
      <c r="V2489" s="6" t="s">
        <v>585</v>
      </c>
      <c r="W2489" s="7">
        <v>12000000</v>
      </c>
      <c r="X2489" s="6">
        <v>2002</v>
      </c>
      <c r="Y2489" s="6">
        <v>526</v>
      </c>
      <c r="Z2489" s="6">
        <v>5.4</v>
      </c>
      <c r="AA2489" s="6">
        <v>1.85</v>
      </c>
      <c r="AB2489" s="6">
        <v>507</v>
      </c>
      <c r="AC2489" s="7">
        <f>Table13[[#This Row],[gross]]-Table13[[#This Row],[budget]]</f>
        <v>-1801234</v>
      </c>
    </row>
    <row r="2490" spans="1:29" ht="12.75">
      <c r="A2490" s="6" t="s">
        <v>28</v>
      </c>
      <c r="B2490" s="6" t="s">
        <v>13944</v>
      </c>
      <c r="C2490" s="6">
        <v>167</v>
      </c>
      <c r="D2490" s="6">
        <v>101</v>
      </c>
      <c r="E2490" s="6">
        <v>10</v>
      </c>
      <c r="F2490" s="6">
        <v>472</v>
      </c>
      <c r="G2490" s="6" t="s">
        <v>13945</v>
      </c>
      <c r="H2490" s="6">
        <v>1000</v>
      </c>
      <c r="I2490" s="7">
        <v>11956207</v>
      </c>
      <c r="J2490" s="6" t="s">
        <v>5103</v>
      </c>
      <c r="K2490" s="6" t="s">
        <v>13946</v>
      </c>
      <c r="L2490" s="6" t="s">
        <v>13947</v>
      </c>
      <c r="M2490" s="6">
        <v>24012</v>
      </c>
      <c r="N2490" s="6">
        <v>3142</v>
      </c>
      <c r="O2490" s="6" t="s">
        <v>5315</v>
      </c>
      <c r="P2490" s="6">
        <v>2</v>
      </c>
      <c r="Q2490" s="6" t="s">
        <v>13948</v>
      </c>
      <c r="R2490" s="6" t="s">
        <v>13949</v>
      </c>
      <c r="S2490" s="6">
        <v>126</v>
      </c>
      <c r="T2490" s="6" t="s">
        <v>37</v>
      </c>
      <c r="U2490" s="6" t="s">
        <v>38</v>
      </c>
      <c r="V2490" s="6" t="s">
        <v>585</v>
      </c>
      <c r="W2490" s="7">
        <v>16000000</v>
      </c>
      <c r="X2490" s="6">
        <v>2009</v>
      </c>
      <c r="Y2490" s="6">
        <v>668</v>
      </c>
      <c r="Z2490" s="6">
        <v>5.0999999999999996</v>
      </c>
      <c r="AA2490" s="6">
        <v>2.35</v>
      </c>
      <c r="AB2490" s="6">
        <v>0</v>
      </c>
      <c r="AC2490" s="7">
        <f>Table13[[#This Row],[gross]]-Table13[[#This Row],[budget]]</f>
        <v>-4043793</v>
      </c>
    </row>
    <row r="2491" spans="1:29" ht="12.75">
      <c r="A2491" s="6" t="s">
        <v>28</v>
      </c>
      <c r="B2491" s="6" t="s">
        <v>7785</v>
      </c>
      <c r="C2491" s="6">
        <v>34</v>
      </c>
      <c r="D2491" s="6">
        <v>115</v>
      </c>
      <c r="E2491" s="6">
        <v>88</v>
      </c>
      <c r="F2491" s="6">
        <v>890</v>
      </c>
      <c r="G2491" s="6" t="s">
        <v>1540</v>
      </c>
      <c r="H2491" s="6">
        <v>1000</v>
      </c>
      <c r="I2491" s="7">
        <v>43490057</v>
      </c>
      <c r="J2491" s="6" t="s">
        <v>2527</v>
      </c>
      <c r="K2491" s="6" t="s">
        <v>1759</v>
      </c>
      <c r="L2491" s="6" t="s">
        <v>16318</v>
      </c>
      <c r="M2491" s="6">
        <v>5275</v>
      </c>
      <c r="N2491" s="6">
        <v>4737</v>
      </c>
      <c r="O2491" s="6" t="s">
        <v>634</v>
      </c>
      <c r="P2491" s="6">
        <v>6</v>
      </c>
      <c r="Q2491" s="6" t="s">
        <v>16319</v>
      </c>
      <c r="R2491" s="6" t="s">
        <v>16320</v>
      </c>
      <c r="S2491" s="6">
        <v>30</v>
      </c>
      <c r="T2491" s="6" t="s">
        <v>37</v>
      </c>
      <c r="U2491" s="6" t="s">
        <v>38</v>
      </c>
      <c r="V2491" s="6" t="s">
        <v>585</v>
      </c>
      <c r="W2491" s="7">
        <v>7500000</v>
      </c>
      <c r="X2491" s="6">
        <v>1997</v>
      </c>
      <c r="Y2491" s="6">
        <v>1000</v>
      </c>
      <c r="Z2491" s="6">
        <v>6.9</v>
      </c>
      <c r="AA2491" s="6">
        <v>1.85</v>
      </c>
      <c r="AB2491" s="6">
        <v>508</v>
      </c>
      <c r="AC2491" s="7">
        <f>Table13[[#This Row],[gross]]-Table13[[#This Row],[budget]]</f>
        <v>35990057</v>
      </c>
    </row>
    <row r="2492" spans="1:29" ht="12.75">
      <c r="A2492" s="6" t="s">
        <v>28</v>
      </c>
      <c r="B2492" s="6" t="s">
        <v>18112</v>
      </c>
      <c r="C2492" s="6">
        <v>115</v>
      </c>
      <c r="D2492" s="6">
        <v>99</v>
      </c>
      <c r="E2492" s="6">
        <v>766</v>
      </c>
      <c r="F2492" s="6">
        <v>269</v>
      </c>
      <c r="G2492" s="6" t="s">
        <v>3094</v>
      </c>
      <c r="H2492" s="6">
        <v>595</v>
      </c>
      <c r="I2492" s="7">
        <v>274385</v>
      </c>
      <c r="J2492" s="6" t="s">
        <v>2527</v>
      </c>
      <c r="K2492" s="6" t="s">
        <v>1823</v>
      </c>
      <c r="L2492" s="6" t="s">
        <v>18113</v>
      </c>
      <c r="M2492" s="6">
        <v>29203</v>
      </c>
      <c r="N2492" s="6">
        <v>1519</v>
      </c>
      <c r="O2492" s="6" t="s">
        <v>18114</v>
      </c>
      <c r="P2492" s="6">
        <v>3</v>
      </c>
      <c r="Q2492" s="6" t="s">
        <v>18115</v>
      </c>
      <c r="R2492" s="6" t="s">
        <v>18116</v>
      </c>
      <c r="S2492" s="6">
        <v>26</v>
      </c>
      <c r="T2492" s="6" t="s">
        <v>8731</v>
      </c>
      <c r="U2492" s="6" t="s">
        <v>767</v>
      </c>
      <c r="W2492" s="7">
        <v>4000000</v>
      </c>
      <c r="X2492" s="6">
        <v>2009</v>
      </c>
      <c r="Y2492" s="6">
        <v>486</v>
      </c>
      <c r="Z2492" s="6">
        <v>7.3</v>
      </c>
      <c r="AA2492" s="6">
        <v>1.85</v>
      </c>
      <c r="AB2492" s="6">
        <v>0</v>
      </c>
      <c r="AC2492" s="7">
        <f>Table13[[#This Row],[gross]]-Table13[[#This Row],[budget]]</f>
        <v>-3725615</v>
      </c>
    </row>
    <row r="2493" spans="1:29" ht="12.75">
      <c r="A2493" s="6" t="s">
        <v>28</v>
      </c>
      <c r="B2493" s="6" t="s">
        <v>12569</v>
      </c>
      <c r="C2493" s="6">
        <v>75</v>
      </c>
      <c r="D2493" s="6">
        <v>92</v>
      </c>
      <c r="E2493" s="6">
        <v>29</v>
      </c>
      <c r="F2493" s="6">
        <v>618</v>
      </c>
      <c r="G2493" s="6" t="s">
        <v>1140</v>
      </c>
      <c r="H2493" s="6">
        <v>939</v>
      </c>
      <c r="I2493" s="7">
        <v>13922211</v>
      </c>
      <c r="J2493" s="6" t="s">
        <v>1671</v>
      </c>
      <c r="K2493" s="6" t="s">
        <v>5450</v>
      </c>
      <c r="L2493" s="6" t="s">
        <v>12570</v>
      </c>
      <c r="M2493" s="6">
        <v>18271</v>
      </c>
      <c r="N2493" s="6">
        <v>3935</v>
      </c>
      <c r="O2493" s="6" t="s">
        <v>1736</v>
      </c>
      <c r="P2493" s="6">
        <v>9</v>
      </c>
      <c r="Q2493" s="6" t="s">
        <v>12571</v>
      </c>
      <c r="R2493" s="6" t="s">
        <v>12572</v>
      </c>
      <c r="S2493" s="6">
        <v>150</v>
      </c>
      <c r="T2493" s="6" t="s">
        <v>37</v>
      </c>
      <c r="U2493" s="6" t="s">
        <v>38</v>
      </c>
      <c r="V2493" s="6" t="s">
        <v>585</v>
      </c>
      <c r="W2493" s="7">
        <v>16000000</v>
      </c>
      <c r="X2493" s="6">
        <v>2004</v>
      </c>
      <c r="Y2493" s="6">
        <v>881</v>
      </c>
      <c r="Z2493" s="6">
        <v>4.4000000000000004</v>
      </c>
      <c r="AA2493" s="6">
        <v>1.85</v>
      </c>
      <c r="AB2493" s="6">
        <v>0</v>
      </c>
      <c r="AC2493" s="7">
        <f>Table13[[#This Row],[gross]]-Table13[[#This Row],[budget]]</f>
        <v>-2077789</v>
      </c>
    </row>
    <row r="2494" spans="1:29" ht="12.75">
      <c r="A2494" s="6" t="s">
        <v>28</v>
      </c>
      <c r="B2494" s="6" t="s">
        <v>11835</v>
      </c>
      <c r="C2494" s="6">
        <v>110</v>
      </c>
      <c r="D2494" s="6">
        <v>106</v>
      </c>
      <c r="E2494" s="6">
        <v>80</v>
      </c>
      <c r="F2494" s="6">
        <v>723</v>
      </c>
      <c r="G2494" s="6" t="s">
        <v>11836</v>
      </c>
      <c r="H2494" s="6">
        <v>2000</v>
      </c>
      <c r="I2494" s="7">
        <v>43853424</v>
      </c>
      <c r="J2494" s="6" t="s">
        <v>11837</v>
      </c>
      <c r="K2494" s="6" t="s">
        <v>536</v>
      </c>
      <c r="L2494" s="6" t="s">
        <v>11838</v>
      </c>
      <c r="M2494" s="6">
        <v>35514</v>
      </c>
      <c r="N2494" s="6">
        <v>5024</v>
      </c>
      <c r="O2494" s="6" t="s">
        <v>2059</v>
      </c>
      <c r="P2494" s="6">
        <v>1</v>
      </c>
      <c r="Q2494" s="6" t="s">
        <v>11839</v>
      </c>
      <c r="R2494" s="6" t="s">
        <v>11840</v>
      </c>
      <c r="S2494" s="6">
        <v>114</v>
      </c>
      <c r="T2494" s="6" t="s">
        <v>37</v>
      </c>
      <c r="U2494" s="6" t="s">
        <v>38</v>
      </c>
      <c r="V2494" s="6" t="s">
        <v>95</v>
      </c>
      <c r="W2494" s="7">
        <v>18000000</v>
      </c>
      <c r="X2494" s="6">
        <v>2011</v>
      </c>
      <c r="Y2494" s="6">
        <v>795</v>
      </c>
      <c r="Z2494" s="6">
        <v>7.1</v>
      </c>
      <c r="AA2494" s="6">
        <v>2.35</v>
      </c>
      <c r="AB2494" s="6">
        <v>15000</v>
      </c>
      <c r="AC2494" s="7">
        <f>Table13[[#This Row],[gross]]-Table13[[#This Row],[budget]]</f>
        <v>25853424</v>
      </c>
    </row>
    <row r="2495" spans="1:29" ht="12.75">
      <c r="A2495" s="6" t="s">
        <v>28</v>
      </c>
      <c r="B2495" s="6" t="s">
        <v>13527</v>
      </c>
      <c r="C2495" s="6">
        <v>64</v>
      </c>
      <c r="D2495" s="6">
        <v>84</v>
      </c>
      <c r="E2495" s="6">
        <v>12</v>
      </c>
      <c r="F2495" s="6">
        <v>102</v>
      </c>
      <c r="G2495" s="6" t="s">
        <v>13528</v>
      </c>
      <c r="H2495" s="6">
        <v>159</v>
      </c>
      <c r="I2495" s="7">
        <v>3100650</v>
      </c>
      <c r="J2495" s="6" t="s">
        <v>6132</v>
      </c>
      <c r="K2495" s="6" t="s">
        <v>13529</v>
      </c>
      <c r="L2495" s="6" t="s">
        <v>13530</v>
      </c>
      <c r="M2495" s="6">
        <v>7277</v>
      </c>
      <c r="N2495" s="6">
        <v>417</v>
      </c>
      <c r="O2495" s="6" t="s">
        <v>13531</v>
      </c>
      <c r="P2495" s="6">
        <v>4</v>
      </c>
      <c r="Q2495" s="6" t="s">
        <v>13532</v>
      </c>
      <c r="R2495" s="6" t="s">
        <v>13533</v>
      </c>
      <c r="S2495" s="6">
        <v>181</v>
      </c>
      <c r="T2495" s="6" t="s">
        <v>37</v>
      </c>
      <c r="U2495" s="6" t="s">
        <v>38</v>
      </c>
      <c r="V2495" s="6" t="s">
        <v>39</v>
      </c>
      <c r="W2495" s="7">
        <v>14000000</v>
      </c>
      <c r="X2495" s="6">
        <v>2001</v>
      </c>
      <c r="Y2495" s="6">
        <v>102</v>
      </c>
      <c r="Z2495" s="6">
        <v>3.9</v>
      </c>
      <c r="AA2495" s="6">
        <v>1.85</v>
      </c>
      <c r="AB2495" s="6">
        <v>231</v>
      </c>
      <c r="AC2495" s="7">
        <f>Table13[[#This Row],[gross]]-Table13[[#This Row],[budget]]</f>
        <v>-10899350</v>
      </c>
    </row>
    <row r="2496" spans="1:29" ht="12.75">
      <c r="A2496" s="6" t="s">
        <v>28</v>
      </c>
      <c r="B2496" s="6" t="s">
        <v>728</v>
      </c>
      <c r="C2496" s="6">
        <v>522</v>
      </c>
      <c r="D2496" s="6">
        <v>93</v>
      </c>
      <c r="E2496" s="6">
        <v>0</v>
      </c>
      <c r="F2496" s="6">
        <v>355</v>
      </c>
      <c r="G2496" s="6" t="s">
        <v>7938</v>
      </c>
      <c r="H2496" s="6">
        <v>15000</v>
      </c>
      <c r="I2496" s="7">
        <v>54696902</v>
      </c>
      <c r="J2496" s="6" t="s">
        <v>5032</v>
      </c>
      <c r="K2496" s="6" t="s">
        <v>373</v>
      </c>
      <c r="L2496" s="6" t="s">
        <v>7939</v>
      </c>
      <c r="M2496" s="6">
        <v>379462</v>
      </c>
      <c r="N2496" s="6">
        <v>16034</v>
      </c>
      <c r="O2496" s="6" t="s">
        <v>7940</v>
      </c>
      <c r="P2496" s="6">
        <v>3</v>
      </c>
      <c r="Q2496" s="6" t="s">
        <v>7941</v>
      </c>
      <c r="R2496" s="6" t="s">
        <v>7942</v>
      </c>
      <c r="S2496" s="6">
        <v>571</v>
      </c>
      <c r="T2496" s="6" t="s">
        <v>37</v>
      </c>
      <c r="U2496" s="6" t="s">
        <v>38</v>
      </c>
      <c r="V2496" s="6" t="s">
        <v>39</v>
      </c>
      <c r="W2496" s="7">
        <v>32000000</v>
      </c>
      <c r="X2496" s="6">
        <v>2011</v>
      </c>
      <c r="Y2496" s="6">
        <v>491</v>
      </c>
      <c r="Z2496" s="6">
        <v>7.5</v>
      </c>
      <c r="AA2496" s="6">
        <v>1.85</v>
      </c>
      <c r="AB2496" s="6">
        <v>56000</v>
      </c>
      <c r="AC2496" s="7">
        <f>Table13[[#This Row],[gross]]-Table13[[#This Row],[budget]]</f>
        <v>22696902</v>
      </c>
    </row>
    <row r="2497" spans="1:29" ht="12.75">
      <c r="A2497" s="6" t="s">
        <v>28</v>
      </c>
      <c r="B2497" s="6" t="s">
        <v>10558</v>
      </c>
      <c r="C2497" s="6">
        <v>163</v>
      </c>
      <c r="D2497" s="6">
        <v>81</v>
      </c>
      <c r="E2497" s="6">
        <v>406</v>
      </c>
      <c r="F2497" s="6">
        <v>406</v>
      </c>
      <c r="G2497" s="6" t="s">
        <v>722</v>
      </c>
      <c r="H2497" s="6">
        <v>893</v>
      </c>
      <c r="I2497" s="7">
        <v>52008288</v>
      </c>
      <c r="J2497" s="6" t="s">
        <v>10559</v>
      </c>
      <c r="K2497" s="6" t="s">
        <v>3490</v>
      </c>
      <c r="L2497" s="6" t="s">
        <v>10560</v>
      </c>
      <c r="M2497" s="6">
        <v>162037</v>
      </c>
      <c r="N2497" s="6">
        <v>3003</v>
      </c>
      <c r="O2497" s="6" t="s">
        <v>10558</v>
      </c>
      <c r="P2497" s="6">
        <v>1</v>
      </c>
      <c r="Q2497" s="6" t="s">
        <v>10561</v>
      </c>
      <c r="R2497" s="6" t="s">
        <v>10562</v>
      </c>
      <c r="S2497" s="6">
        <v>928</v>
      </c>
      <c r="T2497" s="6" t="s">
        <v>37</v>
      </c>
      <c r="U2497" s="6" t="s">
        <v>38</v>
      </c>
      <c r="V2497" s="6" t="s">
        <v>585</v>
      </c>
      <c r="W2497" s="7">
        <v>21000000</v>
      </c>
      <c r="X2497" s="6">
        <v>1999</v>
      </c>
      <c r="Y2497" s="6">
        <v>795</v>
      </c>
      <c r="Z2497" s="6">
        <v>7.8</v>
      </c>
      <c r="AA2497" s="6">
        <v>1.85</v>
      </c>
      <c r="AB2497" s="6">
        <v>0</v>
      </c>
      <c r="AC2497" s="7">
        <f>Table13[[#This Row],[gross]]-Table13[[#This Row],[budget]]</f>
        <v>31008288</v>
      </c>
    </row>
    <row r="2498" spans="1:29" ht="12.75">
      <c r="A2498" s="6" t="s">
        <v>28</v>
      </c>
      <c r="B2498" s="6" t="s">
        <v>9802</v>
      </c>
      <c r="C2498" s="6">
        <v>173</v>
      </c>
      <c r="D2498" s="6">
        <v>160</v>
      </c>
      <c r="E2498" s="6">
        <v>219</v>
      </c>
      <c r="F2498" s="6">
        <v>215</v>
      </c>
      <c r="G2498" s="6" t="s">
        <v>6356</v>
      </c>
      <c r="H2498" s="6">
        <v>1000</v>
      </c>
      <c r="I2498" s="7">
        <v>273420</v>
      </c>
      <c r="J2498" s="6" t="s">
        <v>12320</v>
      </c>
      <c r="K2498" s="6" t="s">
        <v>793</v>
      </c>
      <c r="L2498" s="6" t="s">
        <v>12321</v>
      </c>
      <c r="M2498" s="6">
        <v>32671</v>
      </c>
      <c r="N2498" s="6">
        <v>2340</v>
      </c>
      <c r="O2498" s="6" t="s">
        <v>12322</v>
      </c>
      <c r="P2498" s="6">
        <v>6</v>
      </c>
      <c r="Q2498" s="6" t="s">
        <v>12323</v>
      </c>
      <c r="R2498" s="6" t="s">
        <v>12324</v>
      </c>
      <c r="S2498" s="6">
        <v>238</v>
      </c>
      <c r="T2498" s="6" t="s">
        <v>37</v>
      </c>
      <c r="U2498" s="6" t="s">
        <v>1465</v>
      </c>
      <c r="V2498" s="6" t="s">
        <v>585</v>
      </c>
      <c r="W2498" s="7">
        <v>17000000</v>
      </c>
      <c r="X2498" s="6">
        <v>2006</v>
      </c>
      <c r="Y2498" s="6">
        <v>876</v>
      </c>
      <c r="Z2498" s="6">
        <v>5.5</v>
      </c>
      <c r="AA2498" s="6">
        <v>2.35</v>
      </c>
      <c r="AB2498" s="6">
        <v>0</v>
      </c>
      <c r="AC2498" s="7">
        <f>Table13[[#This Row],[gross]]-Table13[[#This Row],[budget]]</f>
        <v>-16726580</v>
      </c>
    </row>
    <row r="2499" spans="1:29" ht="12.75">
      <c r="A2499" s="6" t="s">
        <v>28</v>
      </c>
      <c r="B2499" s="6" t="s">
        <v>3098</v>
      </c>
      <c r="C2499" s="6">
        <v>305</v>
      </c>
      <c r="D2499" s="6">
        <v>124</v>
      </c>
      <c r="E2499" s="6">
        <v>845</v>
      </c>
      <c r="F2499" s="6">
        <v>424</v>
      </c>
      <c r="G2499" s="6" t="s">
        <v>3524</v>
      </c>
      <c r="H2499" s="6">
        <v>15000</v>
      </c>
      <c r="I2499" s="7">
        <v>52418902</v>
      </c>
      <c r="J2499" s="6" t="s">
        <v>3794</v>
      </c>
      <c r="K2499" s="6" t="s">
        <v>373</v>
      </c>
      <c r="L2499" s="6" t="s">
        <v>8344</v>
      </c>
      <c r="M2499" s="6">
        <v>147128</v>
      </c>
      <c r="N2499" s="6">
        <v>16881</v>
      </c>
      <c r="O2499" s="6" t="s">
        <v>8345</v>
      </c>
      <c r="P2499" s="6">
        <v>0</v>
      </c>
      <c r="Q2499" s="6" t="s">
        <v>8346</v>
      </c>
      <c r="R2499" s="6" t="s">
        <v>8347</v>
      </c>
      <c r="S2499" s="6">
        <v>277</v>
      </c>
      <c r="T2499" s="6" t="s">
        <v>37</v>
      </c>
      <c r="U2499" s="6" t="s">
        <v>38</v>
      </c>
      <c r="V2499" s="6" t="s">
        <v>585</v>
      </c>
      <c r="W2499" s="7">
        <v>30000000</v>
      </c>
      <c r="X2499" s="6">
        <v>2015</v>
      </c>
      <c r="Y2499" s="6">
        <v>1000</v>
      </c>
      <c r="Z2499" s="6">
        <v>7.5</v>
      </c>
      <c r="AA2499" s="6">
        <v>2.35</v>
      </c>
      <c r="AB2499" s="6">
        <v>44000</v>
      </c>
      <c r="AC2499" s="7">
        <f>Table13[[#This Row],[gross]]-Table13[[#This Row],[budget]]</f>
        <v>22418902</v>
      </c>
    </row>
    <row r="2500" spans="1:29" ht="12.75">
      <c r="A2500" s="6" t="s">
        <v>28</v>
      </c>
      <c r="B2500" s="6" t="s">
        <v>1453</v>
      </c>
      <c r="C2500" s="6">
        <v>85</v>
      </c>
      <c r="D2500" s="6">
        <v>81</v>
      </c>
      <c r="E2500" s="6">
        <v>16</v>
      </c>
      <c r="F2500" s="6">
        <v>387</v>
      </c>
      <c r="G2500" s="6" t="s">
        <v>7222</v>
      </c>
      <c r="H2500" s="6">
        <v>541</v>
      </c>
      <c r="I2500" s="7">
        <v>30105968</v>
      </c>
      <c r="J2500" s="6" t="s">
        <v>621</v>
      </c>
      <c r="K2500" s="6" t="s">
        <v>5161</v>
      </c>
      <c r="L2500" s="6" t="s">
        <v>7223</v>
      </c>
      <c r="M2500" s="6">
        <v>8860</v>
      </c>
      <c r="N2500" s="6">
        <v>2268</v>
      </c>
      <c r="O2500" s="6" t="s">
        <v>7224</v>
      </c>
      <c r="P2500" s="6">
        <v>0</v>
      </c>
      <c r="Q2500" s="6" t="s">
        <v>7225</v>
      </c>
      <c r="R2500" s="6" t="s">
        <v>7226</v>
      </c>
      <c r="S2500" s="6">
        <v>45</v>
      </c>
      <c r="T2500" s="6" t="s">
        <v>37</v>
      </c>
      <c r="U2500" s="6" t="s">
        <v>38</v>
      </c>
      <c r="V2500" s="6" t="s">
        <v>277</v>
      </c>
      <c r="W2500" s="7">
        <v>37000000</v>
      </c>
      <c r="X2500" s="6">
        <v>2008</v>
      </c>
      <c r="Y2500" s="6">
        <v>521</v>
      </c>
      <c r="Z2500" s="6">
        <v>4.5</v>
      </c>
      <c r="AA2500" s="6">
        <v>2.35</v>
      </c>
      <c r="AB2500" s="6">
        <v>279</v>
      </c>
      <c r="AC2500" s="7">
        <f>Table13[[#This Row],[gross]]-Table13[[#This Row],[budget]]</f>
        <v>-6894032</v>
      </c>
    </row>
    <row r="2501" spans="1:29" ht="12.75">
      <c r="A2501" s="6" t="s">
        <v>747</v>
      </c>
      <c r="B2501" s="6" t="s">
        <v>3694</v>
      </c>
      <c r="C2501" s="6">
        <v>169</v>
      </c>
      <c r="D2501" s="6">
        <v>130</v>
      </c>
      <c r="E2501" s="6">
        <v>16000</v>
      </c>
      <c r="F2501" s="6">
        <v>416</v>
      </c>
      <c r="G2501" s="6" t="s">
        <v>3695</v>
      </c>
      <c r="H2501" s="6">
        <v>16000</v>
      </c>
      <c r="I2501" s="7">
        <v>90454043</v>
      </c>
      <c r="J2501" s="6" t="s">
        <v>50</v>
      </c>
      <c r="K2501" s="6" t="s">
        <v>3694</v>
      </c>
      <c r="L2501" s="6" t="s">
        <v>3696</v>
      </c>
      <c r="M2501" s="6">
        <v>60165</v>
      </c>
      <c r="N2501" s="6">
        <v>17771</v>
      </c>
      <c r="O2501" s="6" t="s">
        <v>3697</v>
      </c>
      <c r="P2501" s="6">
        <v>1</v>
      </c>
      <c r="Q2501" s="6" t="s">
        <v>3698</v>
      </c>
      <c r="R2501" s="6" t="s">
        <v>3699</v>
      </c>
      <c r="S2501" s="6">
        <v>326</v>
      </c>
      <c r="T2501" s="6" t="s">
        <v>37</v>
      </c>
      <c r="U2501" s="6" t="s">
        <v>38</v>
      </c>
      <c r="V2501" s="6" t="s">
        <v>39</v>
      </c>
      <c r="W2501" s="7">
        <v>65000000</v>
      </c>
      <c r="X2501" s="6">
        <v>2000</v>
      </c>
      <c r="Y2501" s="6">
        <v>495</v>
      </c>
      <c r="Z2501" s="6">
        <v>6.4</v>
      </c>
      <c r="AA2501" s="6">
        <v>2.35</v>
      </c>
      <c r="AB2501" s="6">
        <v>0</v>
      </c>
      <c r="AC2501" s="7">
        <f>Table13[[#This Row],[gross]]-Table13[[#This Row],[budget]]</f>
        <v>25454043</v>
      </c>
    </row>
    <row r="2502" spans="1:29" ht="12.75">
      <c r="A2502" s="6" t="s">
        <v>28</v>
      </c>
      <c r="B2502" s="6" t="s">
        <v>2669</v>
      </c>
      <c r="C2502" s="6">
        <v>46</v>
      </c>
      <c r="D2502" s="6">
        <v>88</v>
      </c>
      <c r="E2502" s="6">
        <v>30</v>
      </c>
      <c r="F2502" s="6">
        <v>366</v>
      </c>
      <c r="G2502" s="6" t="s">
        <v>994</v>
      </c>
      <c r="H2502" s="6">
        <v>13000</v>
      </c>
      <c r="I2502" s="7">
        <v>90443603</v>
      </c>
      <c r="J2502" s="6" t="s">
        <v>2670</v>
      </c>
      <c r="K2502" s="6" t="s">
        <v>547</v>
      </c>
      <c r="L2502" s="6" t="s">
        <v>2671</v>
      </c>
      <c r="M2502" s="6">
        <v>112167</v>
      </c>
      <c r="N2502" s="6">
        <v>15001</v>
      </c>
      <c r="O2502" s="6" t="s">
        <v>2672</v>
      </c>
      <c r="P2502" s="6">
        <v>1</v>
      </c>
      <c r="Q2502" s="6" t="s">
        <v>2673</v>
      </c>
      <c r="R2502" s="6" t="s">
        <v>2674</v>
      </c>
      <c r="S2502" s="6">
        <v>123</v>
      </c>
      <c r="T2502" s="6" t="s">
        <v>37</v>
      </c>
      <c r="U2502" s="6" t="s">
        <v>38</v>
      </c>
      <c r="V2502" s="6" t="s">
        <v>95</v>
      </c>
      <c r="W2502" s="7">
        <v>80000000</v>
      </c>
      <c r="X2502" s="6">
        <v>1996</v>
      </c>
      <c r="Y2502" s="6">
        <v>967</v>
      </c>
      <c r="Z2502" s="6">
        <v>6.3</v>
      </c>
      <c r="AA2502" s="6">
        <v>1.77</v>
      </c>
      <c r="AB2502" s="6">
        <v>0</v>
      </c>
      <c r="AC2502" s="7">
        <f>Table13[[#This Row],[gross]]-Table13[[#This Row],[budget]]</f>
        <v>10443603</v>
      </c>
    </row>
    <row r="2503" spans="1:29" ht="12.75">
      <c r="A2503" s="6" t="s">
        <v>28</v>
      </c>
      <c r="B2503" s="6" t="s">
        <v>10325</v>
      </c>
      <c r="C2503" s="6">
        <v>103</v>
      </c>
      <c r="D2503" s="6">
        <v>96</v>
      </c>
      <c r="E2503" s="6">
        <v>0</v>
      </c>
      <c r="F2503" s="6">
        <v>542</v>
      </c>
      <c r="G2503" s="6" t="s">
        <v>10326</v>
      </c>
      <c r="H2503" s="6">
        <v>1000</v>
      </c>
      <c r="I2503" s="7">
        <v>38119483</v>
      </c>
      <c r="J2503" s="6" t="s">
        <v>1875</v>
      </c>
      <c r="K2503" s="6" t="s">
        <v>10327</v>
      </c>
      <c r="L2503" s="6" t="s">
        <v>10328</v>
      </c>
      <c r="M2503" s="6">
        <v>136667</v>
      </c>
      <c r="N2503" s="6">
        <v>2936</v>
      </c>
      <c r="O2503" s="6" t="s">
        <v>10329</v>
      </c>
      <c r="P2503" s="6">
        <v>2</v>
      </c>
      <c r="Q2503" s="6" t="s">
        <v>10330</v>
      </c>
      <c r="R2503" s="6" t="s">
        <v>10331</v>
      </c>
      <c r="S2503" s="6">
        <v>273</v>
      </c>
      <c r="T2503" s="6" t="s">
        <v>37</v>
      </c>
      <c r="U2503" s="6" t="s">
        <v>38</v>
      </c>
      <c r="V2503" s="6" t="s">
        <v>95</v>
      </c>
      <c r="W2503" s="7">
        <v>22700000</v>
      </c>
      <c r="X2503" s="6">
        <v>1987</v>
      </c>
      <c r="Y2503" s="6">
        <v>605</v>
      </c>
      <c r="Z2503" s="6">
        <v>7.1</v>
      </c>
      <c r="AA2503" s="6">
        <v>1.85</v>
      </c>
      <c r="AB2503" s="6">
        <v>13000</v>
      </c>
      <c r="AC2503" s="7">
        <f>Table13[[#This Row],[gross]]-Table13[[#This Row],[budget]]</f>
        <v>15419483</v>
      </c>
    </row>
    <row r="2504" spans="1:29" ht="12.75">
      <c r="A2504" s="6" t="s">
        <v>28</v>
      </c>
      <c r="B2504" s="6" t="s">
        <v>5433</v>
      </c>
      <c r="C2504" s="6">
        <v>16</v>
      </c>
      <c r="D2504" s="6">
        <v>100</v>
      </c>
      <c r="E2504" s="6">
        <v>32</v>
      </c>
      <c r="F2504" s="6">
        <v>175</v>
      </c>
      <c r="G2504" s="6" t="s">
        <v>18228</v>
      </c>
      <c r="H2504" s="6">
        <v>610</v>
      </c>
      <c r="I2504" s="7">
        <v>15369573</v>
      </c>
      <c r="J2504" s="6" t="s">
        <v>1875</v>
      </c>
      <c r="K2504" s="6" t="s">
        <v>2986</v>
      </c>
      <c r="L2504" s="6" t="s">
        <v>19251</v>
      </c>
      <c r="M2504" s="6">
        <v>2580</v>
      </c>
      <c r="N2504" s="6">
        <v>1441</v>
      </c>
      <c r="O2504" s="6" t="s">
        <v>19252</v>
      </c>
      <c r="P2504" s="6">
        <v>1</v>
      </c>
      <c r="Q2504" s="6" t="s">
        <v>19253</v>
      </c>
      <c r="R2504" s="6" t="s">
        <v>19254</v>
      </c>
      <c r="S2504" s="6">
        <v>54</v>
      </c>
      <c r="T2504" s="6" t="s">
        <v>37</v>
      </c>
      <c r="U2504" s="6" t="s">
        <v>38</v>
      </c>
      <c r="V2504" s="6" t="s">
        <v>95</v>
      </c>
      <c r="W2504" s="7">
        <v>3000000</v>
      </c>
      <c r="X2504" s="6">
        <v>1990</v>
      </c>
      <c r="Y2504" s="6">
        <v>232</v>
      </c>
      <c r="Z2504" s="6">
        <v>5.3</v>
      </c>
      <c r="AA2504" s="6">
        <v>1.85</v>
      </c>
      <c r="AB2504" s="6">
        <v>710</v>
      </c>
      <c r="AC2504" s="7">
        <f>Table13[[#This Row],[gross]]-Table13[[#This Row],[budget]]</f>
        <v>12369573</v>
      </c>
    </row>
    <row r="2505" spans="1:29" ht="12.75">
      <c r="A2505" s="6" t="s">
        <v>28</v>
      </c>
      <c r="B2505" s="6" t="s">
        <v>1413</v>
      </c>
      <c r="C2505" s="6">
        <v>124</v>
      </c>
      <c r="D2505" s="6">
        <v>131</v>
      </c>
      <c r="E2505" s="6">
        <v>274</v>
      </c>
      <c r="F2505" s="6">
        <v>138</v>
      </c>
      <c r="G2505" s="6" t="s">
        <v>3112</v>
      </c>
      <c r="H2505" s="6">
        <v>11000</v>
      </c>
      <c r="I2505" s="7">
        <v>42044321</v>
      </c>
      <c r="J2505" s="6" t="s">
        <v>1415</v>
      </c>
      <c r="K2505" s="6" t="s">
        <v>2180</v>
      </c>
      <c r="L2505" s="6" t="s">
        <v>3113</v>
      </c>
      <c r="M2505" s="6">
        <v>65668</v>
      </c>
      <c r="N2505" s="6">
        <v>12522</v>
      </c>
      <c r="O2505" s="6" t="s">
        <v>3114</v>
      </c>
      <c r="P2505" s="6">
        <v>2</v>
      </c>
      <c r="Q2505" s="6" t="s">
        <v>3115</v>
      </c>
      <c r="R2505" s="6" t="s">
        <v>3116</v>
      </c>
      <c r="S2505" s="6">
        <v>342</v>
      </c>
      <c r="T2505" s="6" t="s">
        <v>37</v>
      </c>
      <c r="U2505" s="6" t="s">
        <v>38</v>
      </c>
      <c r="V2505" s="6" t="s">
        <v>39</v>
      </c>
      <c r="W2505" s="7">
        <v>80000000</v>
      </c>
      <c r="X2505" s="6">
        <v>2004</v>
      </c>
      <c r="Y2505" s="6">
        <v>964</v>
      </c>
      <c r="Z2505" s="6">
        <v>6.5</v>
      </c>
      <c r="AA2505" s="6">
        <v>1.85</v>
      </c>
      <c r="AB2505" s="6">
        <v>0</v>
      </c>
      <c r="AC2505" s="7">
        <f>Table13[[#This Row],[gross]]-Table13[[#This Row],[budget]]</f>
        <v>-37955679</v>
      </c>
    </row>
    <row r="2506" spans="1:29" ht="12.75">
      <c r="A2506" s="6" t="s">
        <v>28</v>
      </c>
      <c r="B2506" s="6" t="s">
        <v>14946</v>
      </c>
      <c r="C2506" s="6">
        <v>82</v>
      </c>
      <c r="D2506" s="6">
        <v>116</v>
      </c>
      <c r="E2506" s="6">
        <v>70</v>
      </c>
      <c r="F2506" s="6">
        <v>706</v>
      </c>
      <c r="G2506" s="6" t="s">
        <v>6356</v>
      </c>
      <c r="H2506" s="6">
        <v>1000</v>
      </c>
      <c r="I2506" s="7">
        <v>24397469</v>
      </c>
      <c r="J2506" s="6" t="s">
        <v>6199</v>
      </c>
      <c r="K2506" s="6" t="s">
        <v>5950</v>
      </c>
      <c r="L2506" s="6" t="s">
        <v>14947</v>
      </c>
      <c r="M2506" s="6">
        <v>5161</v>
      </c>
      <c r="N2506" s="6">
        <v>5804</v>
      </c>
      <c r="O2506" s="6" t="s">
        <v>5265</v>
      </c>
      <c r="P2506" s="6">
        <v>7</v>
      </c>
      <c r="Q2506" s="6" t="s">
        <v>14948</v>
      </c>
      <c r="R2506" s="6" t="s">
        <v>14949</v>
      </c>
      <c r="S2506" s="6">
        <v>48</v>
      </c>
      <c r="T2506" s="6" t="s">
        <v>37</v>
      </c>
      <c r="U2506" s="6" t="s">
        <v>38</v>
      </c>
      <c r="V2506" s="6" t="s">
        <v>39</v>
      </c>
      <c r="W2506" s="7">
        <v>17000000</v>
      </c>
      <c r="X2506" s="6">
        <v>2012</v>
      </c>
      <c r="Y2506" s="6">
        <v>876</v>
      </c>
      <c r="Z2506" s="6">
        <v>5.7</v>
      </c>
      <c r="AA2506" s="6">
        <v>2.35</v>
      </c>
      <c r="AB2506" s="6">
        <v>0</v>
      </c>
      <c r="AC2506" s="7">
        <f>Table13[[#This Row],[gross]]-Table13[[#This Row],[budget]]</f>
        <v>7397469</v>
      </c>
    </row>
    <row r="2507" spans="1:29" ht="12.75">
      <c r="A2507" s="6" t="s">
        <v>28</v>
      </c>
      <c r="B2507" s="6" t="s">
        <v>6432</v>
      </c>
      <c r="C2507" s="6">
        <v>70</v>
      </c>
      <c r="D2507" s="6">
        <v>98</v>
      </c>
      <c r="E2507" s="6">
        <v>20</v>
      </c>
      <c r="F2507" s="6">
        <v>968</v>
      </c>
      <c r="G2507" s="6" t="s">
        <v>1986</v>
      </c>
      <c r="H2507" s="6">
        <v>2000</v>
      </c>
      <c r="I2507" s="7">
        <v>54967359</v>
      </c>
      <c r="J2507" s="6" t="s">
        <v>5765</v>
      </c>
      <c r="K2507" s="6" t="s">
        <v>6433</v>
      </c>
      <c r="L2507" s="6" t="s">
        <v>6434</v>
      </c>
      <c r="M2507" s="6">
        <v>52805</v>
      </c>
      <c r="N2507" s="6">
        <v>7039</v>
      </c>
      <c r="O2507" s="6" t="s">
        <v>3652</v>
      </c>
      <c r="P2507" s="6">
        <v>0</v>
      </c>
      <c r="Q2507" s="6" t="s">
        <v>6435</v>
      </c>
      <c r="R2507" s="6" t="s">
        <v>6436</v>
      </c>
      <c r="S2507" s="6">
        <v>209</v>
      </c>
      <c r="T2507" s="6" t="s">
        <v>37</v>
      </c>
      <c r="U2507" s="6" t="s">
        <v>38</v>
      </c>
      <c r="V2507" s="6" t="s">
        <v>585</v>
      </c>
      <c r="W2507" s="7">
        <v>40000000</v>
      </c>
      <c r="X2507" s="6">
        <v>1997</v>
      </c>
      <c r="Y2507" s="6">
        <v>2000</v>
      </c>
      <c r="Z2507" s="6">
        <v>5.2</v>
      </c>
      <c r="AA2507" s="6">
        <v>1.85</v>
      </c>
      <c r="AB2507" s="6">
        <v>0</v>
      </c>
      <c r="AC2507" s="7">
        <f>Table13[[#This Row],[gross]]-Table13[[#This Row],[budget]]</f>
        <v>14967359</v>
      </c>
    </row>
    <row r="2508" spans="1:29" ht="12.75">
      <c r="A2508" s="6" t="s">
        <v>28</v>
      </c>
      <c r="B2508" s="6" t="s">
        <v>21856</v>
      </c>
      <c r="C2508" s="6">
        <v>56</v>
      </c>
      <c r="D2508" s="6">
        <v>81</v>
      </c>
      <c r="E2508" s="6">
        <v>0</v>
      </c>
      <c r="F2508" s="6">
        <v>394</v>
      </c>
      <c r="G2508" s="6" t="s">
        <v>21857</v>
      </c>
      <c r="H2508" s="6">
        <v>975</v>
      </c>
      <c r="I2508" s="7">
        <v>6387</v>
      </c>
      <c r="J2508" s="6" t="s">
        <v>2256</v>
      </c>
      <c r="K2508" s="6" t="s">
        <v>2523</v>
      </c>
      <c r="L2508" s="6" t="s">
        <v>21858</v>
      </c>
      <c r="M2508" s="6">
        <v>4862</v>
      </c>
      <c r="N2508" s="6">
        <v>2694</v>
      </c>
      <c r="O2508" s="6" t="s">
        <v>21859</v>
      </c>
      <c r="P2508" s="6">
        <v>0</v>
      </c>
      <c r="Q2508" s="6" t="s">
        <v>21860</v>
      </c>
      <c r="R2508" s="6" t="s">
        <v>21861</v>
      </c>
      <c r="S2508" s="6">
        <v>37</v>
      </c>
      <c r="T2508" s="6" t="s">
        <v>37</v>
      </c>
      <c r="U2508" s="6" t="s">
        <v>38</v>
      </c>
      <c r="V2508" s="6" t="s">
        <v>585</v>
      </c>
      <c r="W2508" s="7">
        <v>1000000</v>
      </c>
      <c r="X2508" s="6">
        <v>2006</v>
      </c>
      <c r="Y2508" s="6">
        <v>645</v>
      </c>
      <c r="Z2508" s="6">
        <v>6.9</v>
      </c>
      <c r="AA2508" s="6">
        <v>1.85</v>
      </c>
      <c r="AB2508" s="6">
        <v>0</v>
      </c>
      <c r="AC2508" s="7">
        <f>Table13[[#This Row],[gross]]-Table13[[#This Row],[budget]]</f>
        <v>-993613</v>
      </c>
    </row>
    <row r="2509" spans="1:29" ht="12.75">
      <c r="A2509" s="6" t="s">
        <v>28</v>
      </c>
      <c r="B2509" s="6" t="s">
        <v>1489</v>
      </c>
      <c r="C2509" s="6">
        <v>97</v>
      </c>
      <c r="D2509" s="6">
        <v>108</v>
      </c>
      <c r="E2509" s="6">
        <v>79</v>
      </c>
      <c r="F2509" s="6">
        <v>25</v>
      </c>
      <c r="G2509" s="6" t="s">
        <v>7323</v>
      </c>
      <c r="H2509" s="6">
        <v>900</v>
      </c>
      <c r="I2509" s="7">
        <v>60054449</v>
      </c>
      <c r="J2509" s="6" t="s">
        <v>2208</v>
      </c>
      <c r="K2509" s="6" t="s">
        <v>7324</v>
      </c>
      <c r="L2509" s="6" t="s">
        <v>7325</v>
      </c>
      <c r="M2509" s="6">
        <v>61018</v>
      </c>
      <c r="N2509" s="6">
        <v>1715</v>
      </c>
      <c r="O2509" s="6" t="s">
        <v>7326</v>
      </c>
      <c r="P2509" s="6">
        <v>0</v>
      </c>
      <c r="Q2509" s="6" t="s">
        <v>7327</v>
      </c>
      <c r="R2509" s="6" t="s">
        <v>7328</v>
      </c>
      <c r="S2509" s="6">
        <v>140</v>
      </c>
      <c r="T2509" s="6" t="s">
        <v>37</v>
      </c>
      <c r="U2509" s="6" t="s">
        <v>38</v>
      </c>
      <c r="V2509" s="6" t="s">
        <v>585</v>
      </c>
      <c r="W2509" s="7">
        <v>35000000</v>
      </c>
      <c r="X2509" s="6">
        <v>1995</v>
      </c>
      <c r="Y2509" s="6">
        <v>759</v>
      </c>
      <c r="Z2509" s="6">
        <v>5.8</v>
      </c>
      <c r="AA2509" s="6">
        <v>2.35</v>
      </c>
      <c r="AB2509" s="6">
        <v>0</v>
      </c>
      <c r="AC2509" s="7">
        <f>Table13[[#This Row],[gross]]-Table13[[#This Row],[budget]]</f>
        <v>25054449</v>
      </c>
    </row>
    <row r="2510" spans="1:29" ht="12.75">
      <c r="A2510" s="6" t="s">
        <v>28</v>
      </c>
      <c r="B2510" s="6" t="s">
        <v>48</v>
      </c>
      <c r="C2510" s="6">
        <v>602</v>
      </c>
      <c r="D2510" s="6">
        <v>148</v>
      </c>
      <c r="E2510" s="6">
        <v>0</v>
      </c>
      <c r="F2510" s="6">
        <v>161</v>
      </c>
      <c r="G2510" s="6" t="s">
        <v>49</v>
      </c>
      <c r="H2510" s="6">
        <v>11000</v>
      </c>
      <c r="I2510" s="7">
        <v>200074175</v>
      </c>
      <c r="J2510" s="6" t="s">
        <v>50</v>
      </c>
      <c r="K2510" s="6" t="s">
        <v>51</v>
      </c>
      <c r="L2510" s="6" t="s">
        <v>52</v>
      </c>
      <c r="M2510" s="6">
        <v>275868</v>
      </c>
      <c r="N2510" s="6">
        <v>11700</v>
      </c>
      <c r="O2510" s="6" t="s">
        <v>53</v>
      </c>
      <c r="P2510" s="6">
        <v>1</v>
      </c>
      <c r="Q2510" s="6" t="s">
        <v>54</v>
      </c>
      <c r="R2510" s="6" t="s">
        <v>55</v>
      </c>
      <c r="S2510" s="6">
        <v>994</v>
      </c>
      <c r="T2510" s="6" t="s">
        <v>37</v>
      </c>
      <c r="U2510" s="6" t="s">
        <v>56</v>
      </c>
      <c r="V2510" s="6" t="s">
        <v>39</v>
      </c>
      <c r="W2510" s="7">
        <v>245000000</v>
      </c>
      <c r="X2510" s="6">
        <v>2015</v>
      </c>
      <c r="Y2510" s="6">
        <v>393</v>
      </c>
      <c r="Z2510" s="6">
        <v>6.8</v>
      </c>
      <c r="AA2510" s="6">
        <v>2.35</v>
      </c>
      <c r="AB2510" s="6">
        <v>85000</v>
      </c>
      <c r="AC2510" s="7">
        <f>Table13[[#This Row],[gross]]-Table13[[#This Row],[budget]]</f>
        <v>-44925825</v>
      </c>
    </row>
    <row r="2511" spans="1:29" ht="12.75">
      <c r="A2511" s="6" t="s">
        <v>28</v>
      </c>
      <c r="B2511" s="6" t="s">
        <v>1605</v>
      </c>
      <c r="C2511" s="6">
        <v>79</v>
      </c>
      <c r="D2511" s="6">
        <v>121</v>
      </c>
      <c r="E2511" s="6">
        <v>101</v>
      </c>
      <c r="F2511" s="6">
        <v>202</v>
      </c>
      <c r="G2511" s="6" t="s">
        <v>314</v>
      </c>
      <c r="H2511" s="6">
        <v>673</v>
      </c>
      <c r="I2511" s="7">
        <v>48068396</v>
      </c>
      <c r="J2511" s="6" t="s">
        <v>1606</v>
      </c>
      <c r="K2511" s="6" t="s">
        <v>1607</v>
      </c>
      <c r="L2511" s="6" t="s">
        <v>1608</v>
      </c>
      <c r="M2511" s="6">
        <v>60573</v>
      </c>
      <c r="N2511" s="6">
        <v>2027</v>
      </c>
      <c r="O2511" s="6" t="s">
        <v>1609</v>
      </c>
      <c r="P2511" s="6">
        <v>0</v>
      </c>
      <c r="Q2511" s="6" t="s">
        <v>1610</v>
      </c>
      <c r="R2511" s="6" t="s">
        <v>1611</v>
      </c>
      <c r="S2511" s="6">
        <v>248</v>
      </c>
      <c r="T2511" s="6" t="s">
        <v>37</v>
      </c>
      <c r="U2511" s="6" t="s">
        <v>38</v>
      </c>
      <c r="V2511" s="6" t="s">
        <v>39</v>
      </c>
      <c r="W2511" s="7">
        <v>160000000</v>
      </c>
      <c r="X2511" s="6">
        <v>1997</v>
      </c>
      <c r="Y2511" s="6">
        <v>368</v>
      </c>
      <c r="Z2511" s="6">
        <v>3.7</v>
      </c>
      <c r="AA2511" s="6">
        <v>2.35</v>
      </c>
      <c r="AB2511" s="6">
        <v>894</v>
      </c>
      <c r="AC2511" s="7">
        <f>Table13[[#This Row],[gross]]-Table13[[#This Row],[budget]]</f>
        <v>-111931604</v>
      </c>
    </row>
    <row r="2512" spans="1:29" ht="12.75">
      <c r="A2512" s="6" t="s">
        <v>28</v>
      </c>
      <c r="B2512" s="6" t="s">
        <v>443</v>
      </c>
      <c r="C2512" s="6">
        <v>284</v>
      </c>
      <c r="D2512" s="6">
        <v>135</v>
      </c>
      <c r="E2512" s="6">
        <v>0</v>
      </c>
      <c r="F2512" s="6">
        <v>87</v>
      </c>
      <c r="G2512" s="6" t="s">
        <v>1406</v>
      </c>
      <c r="H2512" s="6">
        <v>690</v>
      </c>
      <c r="I2512" s="7">
        <v>43929341</v>
      </c>
      <c r="J2512" s="6" t="s">
        <v>1407</v>
      </c>
      <c r="K2512" s="6" t="s">
        <v>1408</v>
      </c>
      <c r="L2512" s="6" t="s">
        <v>1409</v>
      </c>
      <c r="M2512" s="6">
        <v>57873</v>
      </c>
      <c r="N2512" s="6">
        <v>902</v>
      </c>
      <c r="O2512" s="6" t="s">
        <v>1410</v>
      </c>
      <c r="P2512" s="6">
        <v>0</v>
      </c>
      <c r="Q2512" s="6" t="s">
        <v>1411</v>
      </c>
      <c r="R2512" s="6" t="s">
        <v>1412</v>
      </c>
      <c r="S2512" s="6">
        <v>414</v>
      </c>
      <c r="T2512" s="6" t="s">
        <v>37</v>
      </c>
      <c r="U2512" s="6" t="s">
        <v>38</v>
      </c>
      <c r="V2512" s="6" t="s">
        <v>95</v>
      </c>
      <c r="W2512" s="7">
        <v>120000000</v>
      </c>
      <c r="X2512" s="6">
        <v>2008</v>
      </c>
      <c r="Y2512" s="6">
        <v>107</v>
      </c>
      <c r="Z2512" s="6">
        <v>6.1</v>
      </c>
      <c r="AA2512" s="6">
        <v>2.35</v>
      </c>
      <c r="AB2512" s="6">
        <v>0</v>
      </c>
      <c r="AC2512" s="7">
        <f>Table13[[#This Row],[gross]]-Table13[[#This Row],[budget]]</f>
        <v>-76070659</v>
      </c>
    </row>
    <row r="2513" spans="1:29" ht="12.75">
      <c r="A2513" s="6" t="s">
        <v>28</v>
      </c>
      <c r="B2513" s="6" t="s">
        <v>1605</v>
      </c>
      <c r="C2513" s="6">
        <v>114</v>
      </c>
      <c r="D2513" s="6">
        <v>116</v>
      </c>
      <c r="E2513" s="6">
        <v>101</v>
      </c>
      <c r="F2513" s="6">
        <v>780</v>
      </c>
      <c r="G2513" s="6" t="s">
        <v>2302</v>
      </c>
      <c r="H2513" s="6">
        <v>18000</v>
      </c>
      <c r="I2513" s="7">
        <v>121248145</v>
      </c>
      <c r="J2513" s="6" t="s">
        <v>3336</v>
      </c>
      <c r="K2513" s="6" t="s">
        <v>588</v>
      </c>
      <c r="L2513" s="6" t="s">
        <v>8099</v>
      </c>
      <c r="M2513" s="6">
        <v>260981</v>
      </c>
      <c r="N2513" s="6">
        <v>20966</v>
      </c>
      <c r="O2513" s="6" t="s">
        <v>1045</v>
      </c>
      <c r="P2513" s="6">
        <v>0</v>
      </c>
      <c r="Q2513" s="6" t="s">
        <v>8100</v>
      </c>
      <c r="R2513" s="6" t="s">
        <v>8101</v>
      </c>
      <c r="S2513" s="6">
        <v>373</v>
      </c>
      <c r="T2513" s="6" t="s">
        <v>37</v>
      </c>
      <c r="U2513" s="6" t="s">
        <v>38</v>
      </c>
      <c r="V2513" s="6" t="s">
        <v>585</v>
      </c>
      <c r="W2513" s="7">
        <v>25000000</v>
      </c>
      <c r="X2513" s="6">
        <v>1994</v>
      </c>
      <c r="Y2513" s="6">
        <v>946</v>
      </c>
      <c r="Z2513" s="6">
        <v>7.2</v>
      </c>
      <c r="AA2513" s="6">
        <v>2.35</v>
      </c>
      <c r="AB2513" s="6">
        <v>0</v>
      </c>
      <c r="AC2513" s="7">
        <f>Table13[[#This Row],[gross]]-Table13[[#This Row],[budget]]</f>
        <v>96248145</v>
      </c>
    </row>
    <row r="2514" spans="1:29" ht="12.75">
      <c r="A2514" s="6" t="s">
        <v>28</v>
      </c>
      <c r="B2514" s="6" t="s">
        <v>3122</v>
      </c>
      <c r="C2514" s="6">
        <v>108</v>
      </c>
      <c r="D2514" s="6">
        <v>134</v>
      </c>
      <c r="E2514" s="6">
        <v>272</v>
      </c>
      <c r="F2514" s="6">
        <v>215</v>
      </c>
      <c r="G2514" s="6" t="s">
        <v>3201</v>
      </c>
      <c r="H2514" s="6">
        <v>548</v>
      </c>
      <c r="I2514" s="7">
        <v>36976367</v>
      </c>
      <c r="J2514" s="6" t="s">
        <v>2202</v>
      </c>
      <c r="K2514" s="6" t="s">
        <v>3202</v>
      </c>
      <c r="L2514" s="6" t="s">
        <v>3203</v>
      </c>
      <c r="M2514" s="6">
        <v>81611</v>
      </c>
      <c r="N2514" s="6">
        <v>1044</v>
      </c>
      <c r="O2514" s="6" t="s">
        <v>3204</v>
      </c>
      <c r="P2514" s="6">
        <v>3</v>
      </c>
      <c r="Q2514" s="6" t="s">
        <v>3205</v>
      </c>
      <c r="R2514" s="6" t="s">
        <v>3206</v>
      </c>
      <c r="S2514" s="6">
        <v>274</v>
      </c>
      <c r="T2514" s="6" t="s">
        <v>37</v>
      </c>
      <c r="U2514" s="6" t="s">
        <v>38</v>
      </c>
      <c r="V2514" s="6" t="s">
        <v>39</v>
      </c>
      <c r="W2514" s="7">
        <v>75000000</v>
      </c>
      <c r="X2514" s="6">
        <v>1998</v>
      </c>
      <c r="Y2514" s="6">
        <v>270</v>
      </c>
      <c r="Z2514" s="6">
        <v>6</v>
      </c>
      <c r="AA2514" s="6">
        <v>2.35</v>
      </c>
      <c r="AB2514" s="6">
        <v>0</v>
      </c>
      <c r="AC2514" s="7">
        <f>Table13[[#This Row],[gross]]-Table13[[#This Row],[budget]]</f>
        <v>-38023633</v>
      </c>
    </row>
    <row r="2515" spans="1:29" ht="12.75">
      <c r="A2515" s="6" t="s">
        <v>28</v>
      </c>
      <c r="B2515" s="6" t="s">
        <v>14099</v>
      </c>
      <c r="C2515" s="6">
        <v>2</v>
      </c>
      <c r="D2515" s="6">
        <v>118</v>
      </c>
      <c r="E2515" s="6">
        <v>76</v>
      </c>
      <c r="F2515" s="6">
        <v>249</v>
      </c>
      <c r="G2515" s="6" t="s">
        <v>7246</v>
      </c>
      <c r="H2515" s="6">
        <v>902</v>
      </c>
      <c r="I2515" s="7">
        <v>800000</v>
      </c>
      <c r="J2515" s="6" t="s">
        <v>13450</v>
      </c>
      <c r="K2515" s="6" t="s">
        <v>122</v>
      </c>
      <c r="L2515" s="6" t="s">
        <v>15231</v>
      </c>
      <c r="M2515" s="6">
        <v>892</v>
      </c>
      <c r="N2515" s="6">
        <v>2079</v>
      </c>
      <c r="O2515" s="6" t="s">
        <v>3133</v>
      </c>
      <c r="P2515" s="6">
        <v>0</v>
      </c>
      <c r="Q2515" s="6" t="s">
        <v>15232</v>
      </c>
      <c r="R2515" s="6" t="s">
        <v>15233</v>
      </c>
      <c r="S2515" s="6">
        <v>21</v>
      </c>
      <c r="T2515" s="6" t="s">
        <v>37</v>
      </c>
      <c r="U2515" s="6" t="s">
        <v>38</v>
      </c>
      <c r="V2515" s="6" t="s">
        <v>95</v>
      </c>
      <c r="W2515" s="7">
        <v>14000000</v>
      </c>
      <c r="X2515" s="6">
        <v>1981</v>
      </c>
      <c r="Y2515" s="6">
        <v>488</v>
      </c>
      <c r="Z2515" s="6">
        <v>5.2</v>
      </c>
      <c r="AA2515" s="6">
        <v>2.35</v>
      </c>
      <c r="AB2515" s="6">
        <v>106</v>
      </c>
      <c r="AC2515" s="7">
        <f>Table13[[#This Row],[gross]]-Table13[[#This Row],[budget]]</f>
        <v>-13200000</v>
      </c>
    </row>
    <row r="2516" spans="1:29" ht="12.75">
      <c r="A2516" s="6" t="s">
        <v>28</v>
      </c>
      <c r="B2516" s="6" t="s">
        <v>9674</v>
      </c>
      <c r="C2516" s="6">
        <v>33</v>
      </c>
      <c r="D2516" s="6">
        <v>93</v>
      </c>
      <c r="E2516" s="6">
        <v>14</v>
      </c>
      <c r="F2516" s="6">
        <v>199</v>
      </c>
      <c r="G2516" s="6" t="s">
        <v>9675</v>
      </c>
      <c r="H2516" s="6">
        <v>1000</v>
      </c>
      <c r="I2516" s="7">
        <v>29247405</v>
      </c>
      <c r="J2516" s="6" t="s">
        <v>9676</v>
      </c>
      <c r="K2516" s="6" t="s">
        <v>686</v>
      </c>
      <c r="L2516" s="6" t="s">
        <v>9677</v>
      </c>
      <c r="M2516" s="6">
        <v>28377</v>
      </c>
      <c r="N2516" s="6">
        <v>2176</v>
      </c>
      <c r="O2516" s="6" t="s">
        <v>9678</v>
      </c>
      <c r="P2516" s="6">
        <v>1</v>
      </c>
      <c r="Q2516" s="6" t="s">
        <v>9679</v>
      </c>
      <c r="R2516" s="6" t="s">
        <v>9680</v>
      </c>
      <c r="S2516" s="6">
        <v>261</v>
      </c>
      <c r="T2516" s="6" t="s">
        <v>37</v>
      </c>
      <c r="U2516" s="6" t="s">
        <v>56</v>
      </c>
      <c r="V2516" s="6" t="s">
        <v>95</v>
      </c>
      <c r="W2516" s="7">
        <v>25000000</v>
      </c>
      <c r="X2516" s="6">
        <v>1997</v>
      </c>
      <c r="Y2516" s="6">
        <v>401</v>
      </c>
      <c r="Z2516" s="6">
        <v>3.3</v>
      </c>
      <c r="AA2516" s="6">
        <v>1.85</v>
      </c>
      <c r="AB2516" s="6">
        <v>0</v>
      </c>
      <c r="AC2516" s="7">
        <f>Table13[[#This Row],[gross]]-Table13[[#This Row],[budget]]</f>
        <v>4247405</v>
      </c>
    </row>
    <row r="2517" spans="1:29" ht="12.75">
      <c r="A2517" s="6" t="s">
        <v>28</v>
      </c>
      <c r="B2517" s="6" t="s">
        <v>5403</v>
      </c>
      <c r="C2517" s="6">
        <v>157</v>
      </c>
      <c r="D2517" s="6">
        <v>98</v>
      </c>
      <c r="E2517" s="6">
        <v>0</v>
      </c>
      <c r="F2517" s="6">
        <v>258</v>
      </c>
      <c r="G2517" s="6" t="s">
        <v>9205</v>
      </c>
      <c r="H2517" s="6">
        <v>530</v>
      </c>
      <c r="I2517" s="7">
        <v>1641788</v>
      </c>
      <c r="J2517" s="6" t="s">
        <v>1924</v>
      </c>
      <c r="K2517" s="6" t="s">
        <v>4770</v>
      </c>
      <c r="L2517" s="6" t="s">
        <v>15245</v>
      </c>
      <c r="M2517" s="6">
        <v>30096</v>
      </c>
      <c r="N2517" s="6">
        <v>1381</v>
      </c>
      <c r="O2517" s="6" t="s">
        <v>12562</v>
      </c>
      <c r="P2517" s="6">
        <v>0</v>
      </c>
      <c r="Q2517" s="6" t="s">
        <v>15246</v>
      </c>
      <c r="R2517" s="6" t="s">
        <v>15247</v>
      </c>
      <c r="S2517" s="6">
        <v>213</v>
      </c>
      <c r="T2517" s="6" t="s">
        <v>37</v>
      </c>
      <c r="U2517" s="6" t="s">
        <v>268</v>
      </c>
      <c r="V2517" s="6" t="s">
        <v>585</v>
      </c>
      <c r="W2517" s="7">
        <v>8000000</v>
      </c>
      <c r="X2517" s="6">
        <v>2002</v>
      </c>
      <c r="Y2517" s="6">
        <v>387</v>
      </c>
      <c r="Z2517" s="6">
        <v>6.8</v>
      </c>
      <c r="AA2517" s="6">
        <v>1.78</v>
      </c>
      <c r="AB2517" s="6">
        <v>0</v>
      </c>
      <c r="AC2517" s="7">
        <f>Table13[[#This Row],[gross]]-Table13[[#This Row],[budget]]</f>
        <v>-6358212</v>
      </c>
    </row>
    <row r="2518" spans="1:29" ht="12.75">
      <c r="A2518" s="6" t="s">
        <v>28</v>
      </c>
      <c r="B2518" s="6" t="s">
        <v>79</v>
      </c>
      <c r="C2518" s="6">
        <v>300</v>
      </c>
      <c r="D2518" s="6">
        <v>135</v>
      </c>
      <c r="E2518" s="6">
        <v>0</v>
      </c>
      <c r="F2518" s="6">
        <v>4000</v>
      </c>
      <c r="G2518" s="6" t="s">
        <v>80</v>
      </c>
      <c r="H2518" s="6">
        <v>24000</v>
      </c>
      <c r="I2518" s="7">
        <v>373377893</v>
      </c>
      <c r="J2518" s="6" t="s">
        <v>245</v>
      </c>
      <c r="K2518" s="6" t="s">
        <v>82</v>
      </c>
      <c r="L2518" s="6" t="s">
        <v>246</v>
      </c>
      <c r="M2518" s="6">
        <v>411164</v>
      </c>
      <c r="N2518" s="6">
        <v>43388</v>
      </c>
      <c r="O2518" s="6" t="s">
        <v>84</v>
      </c>
      <c r="P2518" s="6">
        <v>1</v>
      </c>
      <c r="Q2518" s="6" t="s">
        <v>247</v>
      </c>
      <c r="R2518" s="6" t="s">
        <v>248</v>
      </c>
      <c r="S2518" s="6">
        <v>1303</v>
      </c>
      <c r="T2518" s="6" t="s">
        <v>37</v>
      </c>
      <c r="U2518" s="6" t="s">
        <v>38</v>
      </c>
      <c r="V2518" s="6" t="s">
        <v>39</v>
      </c>
      <c r="W2518" s="7">
        <v>200000000</v>
      </c>
      <c r="X2518" s="6">
        <v>2004</v>
      </c>
      <c r="Y2518" s="6">
        <v>11000</v>
      </c>
      <c r="Z2518" s="6">
        <v>7.3</v>
      </c>
      <c r="AA2518" s="6">
        <v>2.35</v>
      </c>
      <c r="AB2518" s="6">
        <v>0</v>
      </c>
      <c r="AC2518" s="7">
        <f>Table13[[#This Row],[gross]]-Table13[[#This Row],[budget]]</f>
        <v>173377893</v>
      </c>
    </row>
    <row r="2519" spans="1:29" ht="12.75">
      <c r="A2519" s="6" t="s">
        <v>28</v>
      </c>
      <c r="B2519" s="6" t="s">
        <v>79</v>
      </c>
      <c r="C2519" s="6">
        <v>392</v>
      </c>
      <c r="D2519" s="6">
        <v>156</v>
      </c>
      <c r="E2519" s="6">
        <v>0</v>
      </c>
      <c r="F2519" s="6">
        <v>4000</v>
      </c>
      <c r="G2519" s="6" t="s">
        <v>80</v>
      </c>
      <c r="H2519" s="6">
        <v>24000</v>
      </c>
      <c r="I2519" s="7">
        <v>336530303</v>
      </c>
      <c r="J2519" s="6" t="s">
        <v>81</v>
      </c>
      <c r="K2519" s="6" t="s">
        <v>82</v>
      </c>
      <c r="L2519" s="6" t="s">
        <v>83</v>
      </c>
      <c r="M2519" s="6">
        <v>383056</v>
      </c>
      <c r="N2519" s="6">
        <v>46055</v>
      </c>
      <c r="O2519" s="6" t="s">
        <v>84</v>
      </c>
      <c r="P2519" s="6">
        <v>0</v>
      </c>
      <c r="Q2519" s="6" t="s">
        <v>85</v>
      </c>
      <c r="R2519" s="6" t="s">
        <v>86</v>
      </c>
      <c r="S2519" s="6">
        <v>1902</v>
      </c>
      <c r="T2519" s="6" t="s">
        <v>37</v>
      </c>
      <c r="U2519" s="6" t="s">
        <v>38</v>
      </c>
      <c r="V2519" s="6" t="s">
        <v>39</v>
      </c>
      <c r="W2519" s="7">
        <v>258000000</v>
      </c>
      <c r="X2519" s="6">
        <v>2007</v>
      </c>
      <c r="Y2519" s="6">
        <v>11000</v>
      </c>
      <c r="Z2519" s="6">
        <v>6.2</v>
      </c>
      <c r="AA2519" s="6">
        <v>2.35</v>
      </c>
      <c r="AB2519" s="6">
        <v>0</v>
      </c>
      <c r="AC2519" s="7">
        <f>Table13[[#This Row],[gross]]-Table13[[#This Row],[budget]]</f>
        <v>78530303</v>
      </c>
    </row>
    <row r="2520" spans="1:29" ht="12.75">
      <c r="A2520" s="6" t="s">
        <v>28</v>
      </c>
      <c r="B2520" s="6" t="s">
        <v>79</v>
      </c>
      <c r="C2520" s="6">
        <v>291</v>
      </c>
      <c r="D2520" s="6">
        <v>121</v>
      </c>
      <c r="E2520" s="6">
        <v>0</v>
      </c>
      <c r="F2520" s="6">
        <v>4000</v>
      </c>
      <c r="G2520" s="6" t="s">
        <v>80</v>
      </c>
      <c r="H2520" s="6">
        <v>24000</v>
      </c>
      <c r="I2520" s="7">
        <v>403706375</v>
      </c>
      <c r="J2520" s="6" t="s">
        <v>245</v>
      </c>
      <c r="K2520" s="6" t="s">
        <v>82</v>
      </c>
      <c r="L2520" s="6" t="s">
        <v>1032</v>
      </c>
      <c r="M2520" s="6">
        <v>544665</v>
      </c>
      <c r="N2520" s="6">
        <v>40484</v>
      </c>
      <c r="O2520" s="6" t="s">
        <v>84</v>
      </c>
      <c r="P2520" s="6">
        <v>0</v>
      </c>
      <c r="Q2520" s="6" t="s">
        <v>1033</v>
      </c>
      <c r="R2520" s="6" t="s">
        <v>1034</v>
      </c>
      <c r="S2520" s="6">
        <v>2012</v>
      </c>
      <c r="T2520" s="6" t="s">
        <v>37</v>
      </c>
      <c r="U2520" s="6" t="s">
        <v>38</v>
      </c>
      <c r="V2520" s="6" t="s">
        <v>39</v>
      </c>
      <c r="W2520" s="7">
        <v>139000000</v>
      </c>
      <c r="X2520" s="6">
        <v>2002</v>
      </c>
      <c r="Y2520" s="6">
        <v>11000</v>
      </c>
      <c r="Z2520" s="6">
        <v>7.3</v>
      </c>
      <c r="AA2520" s="6">
        <v>1.85</v>
      </c>
      <c r="AB2520" s="6">
        <v>5000</v>
      </c>
      <c r="AC2520" s="7">
        <f>Table13[[#This Row],[gross]]-Table13[[#This Row],[budget]]</f>
        <v>264706375</v>
      </c>
    </row>
    <row r="2521" spans="1:29" ht="12.75">
      <c r="A2521" s="6" t="s">
        <v>28</v>
      </c>
      <c r="B2521" s="6" t="s">
        <v>2709</v>
      </c>
      <c r="C2521" s="6">
        <v>106</v>
      </c>
      <c r="D2521" s="6">
        <v>83</v>
      </c>
      <c r="E2521" s="6">
        <v>21</v>
      </c>
      <c r="F2521" s="6">
        <v>495</v>
      </c>
      <c r="G2521" s="6" t="s">
        <v>2710</v>
      </c>
      <c r="H2521" s="6">
        <v>13000</v>
      </c>
      <c r="I2521" s="7">
        <v>73215310</v>
      </c>
      <c r="J2521" s="6" t="s">
        <v>2711</v>
      </c>
      <c r="K2521" s="6" t="s">
        <v>1157</v>
      </c>
      <c r="L2521" s="6" t="s">
        <v>2712</v>
      </c>
      <c r="M2521" s="6">
        <v>44143</v>
      </c>
      <c r="N2521" s="6">
        <v>14261</v>
      </c>
      <c r="O2521" s="6" t="s">
        <v>2713</v>
      </c>
      <c r="P2521" s="6">
        <v>0</v>
      </c>
      <c r="Q2521" s="6" t="s">
        <v>2714</v>
      </c>
      <c r="R2521" s="6" t="s">
        <v>2715</v>
      </c>
      <c r="S2521" s="6">
        <v>216</v>
      </c>
      <c r="T2521" s="6" t="s">
        <v>37</v>
      </c>
      <c r="U2521" s="6" t="s">
        <v>38</v>
      </c>
      <c r="V2521" s="6" t="s">
        <v>277</v>
      </c>
      <c r="W2521" s="7">
        <v>80000000</v>
      </c>
      <c r="X2521" s="6">
        <v>2002</v>
      </c>
      <c r="Y2521" s="6">
        <v>503</v>
      </c>
      <c r="Z2521" s="6">
        <v>7</v>
      </c>
      <c r="AA2521" s="6">
        <v>2.35</v>
      </c>
      <c r="AB2521" s="6">
        <v>4000</v>
      </c>
      <c r="AC2521" s="7">
        <f>Table13[[#This Row],[gross]]-Table13[[#This Row],[budget]]</f>
        <v>-6784690</v>
      </c>
    </row>
    <row r="2522" spans="1:29" ht="12.75">
      <c r="A2522" s="6" t="s">
        <v>28</v>
      </c>
      <c r="B2522" s="6" t="s">
        <v>7778</v>
      </c>
      <c r="C2522" s="6">
        <v>246</v>
      </c>
      <c r="D2522" s="6">
        <v>125</v>
      </c>
      <c r="E2522" s="6">
        <v>6000</v>
      </c>
      <c r="F2522" s="6">
        <v>7</v>
      </c>
      <c r="G2522" s="6" t="s">
        <v>11627</v>
      </c>
      <c r="H2522" s="6">
        <v>17</v>
      </c>
      <c r="I2522" s="7">
        <v>10049886</v>
      </c>
      <c r="J2522" s="6" t="s">
        <v>628</v>
      </c>
      <c r="K2522" s="6" t="s">
        <v>11628</v>
      </c>
      <c r="L2522" s="6" t="s">
        <v>11629</v>
      </c>
      <c r="M2522" s="6">
        <v>417971</v>
      </c>
      <c r="N2522" s="6">
        <v>44</v>
      </c>
      <c r="O2522" s="6" t="s">
        <v>11630</v>
      </c>
      <c r="P2522" s="6">
        <v>0</v>
      </c>
      <c r="Q2522" s="6" t="s">
        <v>11631</v>
      </c>
      <c r="R2522" s="6" t="s">
        <v>11632</v>
      </c>
      <c r="S2522" s="6">
        <v>902</v>
      </c>
      <c r="T2522" s="6" t="s">
        <v>676</v>
      </c>
      <c r="U2522" s="6" t="s">
        <v>677</v>
      </c>
      <c r="V2522" s="6" t="s">
        <v>95</v>
      </c>
      <c r="W2522" s="7">
        <v>19000000</v>
      </c>
      <c r="X2522" s="6">
        <v>2001</v>
      </c>
      <c r="Y2522" s="6">
        <v>10</v>
      </c>
      <c r="Z2522" s="6">
        <v>8.6</v>
      </c>
      <c r="AA2522" s="6">
        <v>1.85</v>
      </c>
      <c r="AB2522" s="6">
        <v>28000</v>
      </c>
      <c r="AC2522" s="7">
        <f>Table13[[#This Row],[gross]]-Table13[[#This Row],[budget]]</f>
        <v>-8950114</v>
      </c>
    </row>
    <row r="2523" spans="1:29" ht="12.75">
      <c r="A2523" s="6" t="s">
        <v>28</v>
      </c>
      <c r="B2523" s="6" t="s">
        <v>850</v>
      </c>
      <c r="C2523" s="6">
        <v>43</v>
      </c>
      <c r="D2523" s="6">
        <v>111</v>
      </c>
      <c r="E2523" s="6">
        <v>2000</v>
      </c>
      <c r="F2523" s="6">
        <v>51</v>
      </c>
      <c r="G2523" s="6" t="s">
        <v>15976</v>
      </c>
      <c r="H2523" s="6">
        <v>15000</v>
      </c>
      <c r="I2523" s="7">
        <v>69800000</v>
      </c>
      <c r="J2523" s="6" t="s">
        <v>3632</v>
      </c>
      <c r="K2523" s="6" t="s">
        <v>322</v>
      </c>
      <c r="L2523" s="6" t="s">
        <v>15977</v>
      </c>
      <c r="M2523" s="6">
        <v>54723</v>
      </c>
      <c r="N2523" s="6">
        <v>15361</v>
      </c>
      <c r="O2523" s="6" t="s">
        <v>15978</v>
      </c>
      <c r="P2523" s="6">
        <v>2</v>
      </c>
      <c r="Q2523" s="6" t="s">
        <v>15979</v>
      </c>
      <c r="R2523" s="6" t="s">
        <v>15980</v>
      </c>
      <c r="S2523" s="6">
        <v>99</v>
      </c>
      <c r="T2523" s="6" t="s">
        <v>37</v>
      </c>
      <c r="U2523" s="6" t="s">
        <v>38</v>
      </c>
      <c r="V2523" s="6" t="s">
        <v>95</v>
      </c>
      <c r="W2523" s="7">
        <v>8000000</v>
      </c>
      <c r="X2523" s="6">
        <v>1984</v>
      </c>
      <c r="Y2523" s="6">
        <v>161</v>
      </c>
      <c r="Z2523" s="6">
        <v>6.2</v>
      </c>
      <c r="AA2523" s="6">
        <v>1.85</v>
      </c>
      <c r="AB2523" s="6">
        <v>0</v>
      </c>
      <c r="AC2523" s="7">
        <f>Table13[[#This Row],[gross]]-Table13[[#This Row],[budget]]</f>
        <v>61800000</v>
      </c>
    </row>
    <row r="2524" spans="1:29" ht="12.75">
      <c r="A2524" s="6" t="s">
        <v>28</v>
      </c>
      <c r="B2524" s="6" t="s">
        <v>8553</v>
      </c>
      <c r="C2524" s="6">
        <v>368</v>
      </c>
      <c r="D2524" s="6">
        <v>104</v>
      </c>
      <c r="E2524" s="6">
        <v>165</v>
      </c>
      <c r="F2524" s="6">
        <v>559</v>
      </c>
      <c r="G2524" s="6" t="s">
        <v>8554</v>
      </c>
      <c r="H2524" s="6">
        <v>900</v>
      </c>
      <c r="I2524" s="7">
        <v>16999046</v>
      </c>
      <c r="J2524" s="6" t="s">
        <v>782</v>
      </c>
      <c r="K2524" s="6" t="s">
        <v>8555</v>
      </c>
      <c r="L2524" s="6" t="s">
        <v>8556</v>
      </c>
      <c r="M2524" s="6">
        <v>79517</v>
      </c>
      <c r="N2524" s="6">
        <v>2222</v>
      </c>
      <c r="O2524" s="6" t="s">
        <v>8557</v>
      </c>
      <c r="P2524" s="6">
        <v>0</v>
      </c>
      <c r="Q2524" s="6" t="s">
        <v>8558</v>
      </c>
      <c r="R2524" s="6" t="s">
        <v>8559</v>
      </c>
      <c r="S2524" s="6">
        <v>354</v>
      </c>
      <c r="T2524" s="6" t="s">
        <v>37</v>
      </c>
      <c r="U2524" s="6" t="s">
        <v>268</v>
      </c>
      <c r="V2524" s="6" t="s">
        <v>585</v>
      </c>
      <c r="W2524" s="7">
        <v>26000000</v>
      </c>
      <c r="X2524" s="6">
        <v>2009</v>
      </c>
      <c r="Y2524" s="6">
        <v>686</v>
      </c>
      <c r="Z2524" s="6">
        <v>5.8</v>
      </c>
      <c r="AA2524" s="6">
        <v>1.85</v>
      </c>
      <c r="AB2524" s="6">
        <v>12000</v>
      </c>
      <c r="AC2524" s="7">
        <f>Table13[[#This Row],[gross]]-Table13[[#This Row],[budget]]</f>
        <v>-9000954</v>
      </c>
    </row>
    <row r="2525" spans="1:29" ht="12.75">
      <c r="A2525" s="6" t="s">
        <v>28</v>
      </c>
      <c r="B2525" s="6" t="s">
        <v>16614</v>
      </c>
      <c r="C2525" s="6">
        <v>39</v>
      </c>
      <c r="D2525" s="6">
        <v>96</v>
      </c>
      <c r="E2525" s="6">
        <v>6</v>
      </c>
      <c r="F2525" s="6">
        <v>38</v>
      </c>
      <c r="G2525" s="6" t="s">
        <v>2236</v>
      </c>
      <c r="H2525" s="6">
        <v>206</v>
      </c>
      <c r="I2525" s="7">
        <v>5430822</v>
      </c>
      <c r="J2525" s="6" t="s">
        <v>16615</v>
      </c>
      <c r="K2525" s="6" t="s">
        <v>16616</v>
      </c>
      <c r="L2525" s="6" t="s">
        <v>16617</v>
      </c>
      <c r="M2525" s="6">
        <v>8391</v>
      </c>
      <c r="N2525" s="6">
        <v>493</v>
      </c>
      <c r="O2525" s="6" t="s">
        <v>16618</v>
      </c>
      <c r="P2525" s="6">
        <v>0</v>
      </c>
      <c r="Q2525" s="6" t="s">
        <v>16619</v>
      </c>
      <c r="R2525" s="6" t="s">
        <v>16620</v>
      </c>
      <c r="S2525" s="6">
        <v>75</v>
      </c>
      <c r="T2525" s="6" t="s">
        <v>37</v>
      </c>
      <c r="U2525" s="6" t="s">
        <v>56</v>
      </c>
      <c r="V2525" s="6" t="s">
        <v>585</v>
      </c>
      <c r="W2525" s="7">
        <v>7000000</v>
      </c>
      <c r="X2525" s="6">
        <v>1992</v>
      </c>
      <c r="Y2525" s="6">
        <v>192</v>
      </c>
      <c r="Z2525" s="6">
        <v>6.2</v>
      </c>
      <c r="AA2525" s="6">
        <v>1.85</v>
      </c>
      <c r="AB2525" s="6">
        <v>0</v>
      </c>
      <c r="AC2525" s="7">
        <f>Table13[[#This Row],[gross]]-Table13[[#This Row],[budget]]</f>
        <v>-1569178</v>
      </c>
    </row>
    <row r="2526" spans="1:29" ht="12.75">
      <c r="A2526" s="6" t="s">
        <v>28</v>
      </c>
      <c r="B2526" s="6" t="s">
        <v>432</v>
      </c>
      <c r="C2526" s="6">
        <v>474</v>
      </c>
      <c r="D2526" s="6">
        <v>128</v>
      </c>
      <c r="E2526" s="6">
        <v>310</v>
      </c>
      <c r="F2526" s="6">
        <v>77</v>
      </c>
      <c r="G2526" s="6" t="s">
        <v>10810</v>
      </c>
      <c r="H2526" s="6">
        <v>745</v>
      </c>
      <c r="I2526" s="7">
        <v>44988180</v>
      </c>
      <c r="J2526" s="6" t="s">
        <v>10811</v>
      </c>
      <c r="K2526" s="6" t="s">
        <v>1051</v>
      </c>
      <c r="L2526" s="6" t="s">
        <v>10812</v>
      </c>
      <c r="M2526" s="6">
        <v>195333</v>
      </c>
      <c r="N2526" s="6">
        <v>1058</v>
      </c>
      <c r="O2526" s="6" t="s">
        <v>10813</v>
      </c>
      <c r="P2526" s="6">
        <v>2</v>
      </c>
      <c r="Q2526" s="6" t="s">
        <v>10814</v>
      </c>
      <c r="R2526" s="6" t="s">
        <v>10815</v>
      </c>
      <c r="S2526" s="6">
        <v>409</v>
      </c>
      <c r="T2526" s="6" t="s">
        <v>37</v>
      </c>
      <c r="U2526" s="6" t="s">
        <v>38</v>
      </c>
      <c r="V2526" s="6" t="s">
        <v>585</v>
      </c>
      <c r="W2526" s="7">
        <v>20000000</v>
      </c>
      <c r="X2526" s="6">
        <v>2015</v>
      </c>
      <c r="Y2526" s="6">
        <v>168</v>
      </c>
      <c r="Z2526" s="6">
        <v>8.1</v>
      </c>
      <c r="AA2526" s="6">
        <v>1.85</v>
      </c>
      <c r="AB2526" s="6">
        <v>80000</v>
      </c>
      <c r="AC2526" s="7">
        <f>Table13[[#This Row],[gross]]-Table13[[#This Row],[budget]]</f>
        <v>24988180</v>
      </c>
    </row>
    <row r="2527" spans="1:29" ht="12.75">
      <c r="A2527" s="6" t="s">
        <v>28</v>
      </c>
      <c r="B2527" s="6" t="s">
        <v>14343</v>
      </c>
      <c r="C2527" s="6">
        <v>444</v>
      </c>
      <c r="D2527" s="6">
        <v>94</v>
      </c>
      <c r="E2527" s="6">
        <v>520</v>
      </c>
      <c r="F2527" s="6">
        <v>192</v>
      </c>
      <c r="G2527" s="6" t="s">
        <v>15737</v>
      </c>
      <c r="H2527" s="6">
        <v>11000</v>
      </c>
      <c r="I2527" s="7">
        <v>14123773</v>
      </c>
      <c r="J2527" s="6" t="s">
        <v>1935</v>
      </c>
      <c r="K2527" s="6" t="s">
        <v>80</v>
      </c>
      <c r="L2527" s="6" t="s">
        <v>17708</v>
      </c>
      <c r="M2527" s="6">
        <v>108683</v>
      </c>
      <c r="N2527" s="6">
        <v>12306</v>
      </c>
      <c r="O2527" s="6" t="s">
        <v>17709</v>
      </c>
      <c r="P2527" s="6">
        <v>4</v>
      </c>
      <c r="Q2527" s="6" t="s">
        <v>17710</v>
      </c>
      <c r="R2527" s="6" t="s">
        <v>17711</v>
      </c>
      <c r="S2527" s="6">
        <v>561</v>
      </c>
      <c r="T2527" s="6" t="s">
        <v>37</v>
      </c>
      <c r="U2527" s="6" t="s">
        <v>38</v>
      </c>
      <c r="V2527" s="6" t="s">
        <v>585</v>
      </c>
      <c r="W2527" s="7">
        <v>5000000</v>
      </c>
      <c r="X2527" s="6">
        <v>2012</v>
      </c>
      <c r="Y2527" s="6">
        <v>892</v>
      </c>
      <c r="Z2527" s="6">
        <v>5.3</v>
      </c>
      <c r="AA2527" s="6">
        <v>2.35</v>
      </c>
      <c r="AB2527" s="6">
        <v>25000</v>
      </c>
      <c r="AC2527" s="7">
        <f>Table13[[#This Row],[gross]]-Table13[[#This Row],[budget]]</f>
        <v>9123773</v>
      </c>
    </row>
    <row r="2528" spans="1:29" ht="12.75">
      <c r="A2528" s="6" t="s">
        <v>28</v>
      </c>
      <c r="B2528" s="6" t="s">
        <v>18292</v>
      </c>
      <c r="C2528" s="6">
        <v>92</v>
      </c>
      <c r="D2528" s="6">
        <v>106</v>
      </c>
      <c r="E2528" s="6">
        <v>68</v>
      </c>
      <c r="F2528" s="6">
        <v>391</v>
      </c>
      <c r="G2528" s="6" t="s">
        <v>9641</v>
      </c>
      <c r="H2528" s="6">
        <v>835</v>
      </c>
      <c r="I2528" s="7">
        <v>410241</v>
      </c>
      <c r="J2528" s="6" t="s">
        <v>9193</v>
      </c>
      <c r="K2528" s="6" t="s">
        <v>3951</v>
      </c>
      <c r="L2528" s="6" t="s">
        <v>18293</v>
      </c>
      <c r="M2528" s="6">
        <v>32357</v>
      </c>
      <c r="N2528" s="6">
        <v>2110</v>
      </c>
      <c r="O2528" s="6" t="s">
        <v>17296</v>
      </c>
      <c r="P2528" s="6">
        <v>0</v>
      </c>
      <c r="Q2528" s="6" t="s">
        <v>18294</v>
      </c>
      <c r="R2528" s="6" t="s">
        <v>18295</v>
      </c>
      <c r="S2528" s="6">
        <v>199</v>
      </c>
      <c r="T2528" s="6" t="s">
        <v>37</v>
      </c>
      <c r="U2528" s="6" t="s">
        <v>38</v>
      </c>
      <c r="V2528" s="6" t="s">
        <v>585</v>
      </c>
      <c r="W2528" s="7">
        <v>2000000</v>
      </c>
      <c r="X2528" s="6">
        <v>2002</v>
      </c>
      <c r="Y2528" s="6">
        <v>601</v>
      </c>
      <c r="Z2528" s="6">
        <v>6.8</v>
      </c>
      <c r="AA2528" s="6">
        <v>1.85</v>
      </c>
      <c r="AB2528" s="6">
        <v>3000</v>
      </c>
      <c r="AC2528" s="7">
        <f>Table13[[#This Row],[gross]]-Table13[[#This Row],[budget]]</f>
        <v>-1589759</v>
      </c>
    </row>
    <row r="2529" spans="1:29" ht="12.75">
      <c r="A2529" s="6" t="s">
        <v>28</v>
      </c>
      <c r="B2529" s="6" t="s">
        <v>1739</v>
      </c>
      <c r="C2529" s="6">
        <v>142</v>
      </c>
      <c r="D2529" s="6">
        <v>114</v>
      </c>
      <c r="E2529" s="6">
        <v>12000</v>
      </c>
      <c r="F2529" s="6">
        <v>307</v>
      </c>
      <c r="G2529" s="6" t="s">
        <v>2241</v>
      </c>
      <c r="H2529" s="6">
        <v>11000</v>
      </c>
      <c r="I2529" s="7">
        <v>26871</v>
      </c>
      <c r="J2529" s="6" t="s">
        <v>334</v>
      </c>
      <c r="K2529" s="6" t="s">
        <v>340</v>
      </c>
      <c r="L2529" s="6" t="s">
        <v>2242</v>
      </c>
      <c r="M2529" s="6">
        <v>121259</v>
      </c>
      <c r="N2529" s="6">
        <v>12499</v>
      </c>
      <c r="O2529" s="6" t="s">
        <v>2243</v>
      </c>
      <c r="P2529" s="6">
        <v>2</v>
      </c>
      <c r="Q2529" s="6" t="s">
        <v>2244</v>
      </c>
      <c r="R2529" s="6" t="s">
        <v>2245</v>
      </c>
      <c r="S2529" s="6">
        <v>361</v>
      </c>
      <c r="T2529" s="6" t="s">
        <v>37</v>
      </c>
      <c r="U2529" s="6" t="s">
        <v>767</v>
      </c>
      <c r="V2529" s="6" t="s">
        <v>585</v>
      </c>
      <c r="W2529" s="7">
        <v>92000000</v>
      </c>
      <c r="X2529" s="6">
        <v>2001</v>
      </c>
      <c r="Y2529" s="6">
        <v>577</v>
      </c>
      <c r="Z2529" s="6">
        <v>7</v>
      </c>
      <c r="AA2529" s="6">
        <v>2.35</v>
      </c>
      <c r="AB2529" s="6">
        <v>0</v>
      </c>
      <c r="AC2529" s="7">
        <f>Table13[[#This Row],[gross]]-Table13[[#This Row],[budget]]</f>
        <v>-91973129</v>
      </c>
    </row>
    <row r="2530" spans="1:29" ht="12.75">
      <c r="A2530" s="6" t="s">
        <v>28</v>
      </c>
      <c r="B2530" s="6" t="s">
        <v>11825</v>
      </c>
      <c r="C2530" s="6">
        <v>27</v>
      </c>
      <c r="D2530" s="6">
        <v>81</v>
      </c>
      <c r="E2530" s="6">
        <v>8</v>
      </c>
      <c r="F2530" s="6">
        <v>341</v>
      </c>
      <c r="G2530" s="6" t="s">
        <v>11826</v>
      </c>
      <c r="H2530" s="6">
        <v>844</v>
      </c>
      <c r="I2530" s="7">
        <v>26906039</v>
      </c>
      <c r="J2530" s="6" t="s">
        <v>2136</v>
      </c>
      <c r="K2530" s="6" t="s">
        <v>11827</v>
      </c>
      <c r="L2530" s="6" t="s">
        <v>11828</v>
      </c>
      <c r="M2530" s="6">
        <v>29621</v>
      </c>
      <c r="N2530" s="6">
        <v>2653</v>
      </c>
      <c r="O2530" s="6" t="s">
        <v>11829</v>
      </c>
      <c r="P2530" s="6">
        <v>2</v>
      </c>
      <c r="Q2530" s="6" t="s">
        <v>11830</v>
      </c>
      <c r="R2530" s="6" t="s">
        <v>11831</v>
      </c>
      <c r="S2530" s="6">
        <v>76</v>
      </c>
      <c r="T2530" s="6" t="s">
        <v>37</v>
      </c>
      <c r="U2530" s="6" t="s">
        <v>38</v>
      </c>
      <c r="V2530" s="6" t="s">
        <v>39</v>
      </c>
      <c r="W2530" s="7">
        <v>18000000</v>
      </c>
      <c r="X2530" s="6">
        <v>1996</v>
      </c>
      <c r="Y2530" s="6">
        <v>456</v>
      </c>
      <c r="Z2530" s="6">
        <v>5.3</v>
      </c>
      <c r="AA2530" s="6">
        <v>1.85</v>
      </c>
      <c r="AB2530" s="6">
        <v>588</v>
      </c>
      <c r="AC2530" s="7">
        <f>Table13[[#This Row],[gross]]-Table13[[#This Row],[budget]]</f>
        <v>8906039</v>
      </c>
    </row>
    <row r="2531" spans="1:29" ht="12.75">
      <c r="A2531" s="6" t="s">
        <v>28</v>
      </c>
      <c r="B2531" s="6" t="s">
        <v>4903</v>
      </c>
      <c r="C2531" s="6">
        <v>103</v>
      </c>
      <c r="D2531" s="6">
        <v>100</v>
      </c>
      <c r="E2531" s="6">
        <v>0</v>
      </c>
      <c r="F2531" s="6">
        <v>1000</v>
      </c>
      <c r="G2531" s="6" t="s">
        <v>5902</v>
      </c>
      <c r="H2531" s="6">
        <v>12000</v>
      </c>
      <c r="I2531" s="7">
        <v>85570368</v>
      </c>
      <c r="J2531" s="6" t="s">
        <v>3036</v>
      </c>
      <c r="K2531" s="6" t="s">
        <v>272</v>
      </c>
      <c r="L2531" s="6" t="s">
        <v>6969</v>
      </c>
      <c r="M2531" s="6">
        <v>44885</v>
      </c>
      <c r="N2531" s="6">
        <v>18291</v>
      </c>
      <c r="O2531" s="6" t="s">
        <v>6970</v>
      </c>
      <c r="P2531" s="6">
        <v>1</v>
      </c>
      <c r="Q2531" s="6" t="s">
        <v>6971</v>
      </c>
      <c r="R2531" s="6" t="s">
        <v>6972</v>
      </c>
      <c r="S2531" s="6">
        <v>107</v>
      </c>
      <c r="T2531" s="6" t="s">
        <v>37</v>
      </c>
      <c r="U2531" s="6" t="s">
        <v>38</v>
      </c>
      <c r="V2531" s="6" t="s">
        <v>95</v>
      </c>
      <c r="W2531" s="7">
        <v>38000000</v>
      </c>
      <c r="X2531" s="6">
        <v>2002</v>
      </c>
      <c r="Y2531" s="6">
        <v>2000</v>
      </c>
      <c r="Z2531" s="6">
        <v>5.0999999999999996</v>
      </c>
      <c r="AA2531" s="6">
        <v>1.85</v>
      </c>
      <c r="AB2531" s="6">
        <v>478</v>
      </c>
      <c r="AC2531" s="7">
        <f>Table13[[#This Row],[gross]]-Table13[[#This Row],[budget]]</f>
        <v>47570368</v>
      </c>
    </row>
    <row r="2532" spans="1:29" ht="12.75">
      <c r="A2532" s="6" t="s">
        <v>28</v>
      </c>
      <c r="B2532" s="6" t="s">
        <v>4903</v>
      </c>
      <c r="C2532" s="6">
        <v>93</v>
      </c>
      <c r="D2532" s="6">
        <v>84</v>
      </c>
      <c r="E2532" s="6">
        <v>0</v>
      </c>
      <c r="F2532" s="6">
        <v>2000</v>
      </c>
      <c r="G2532" s="6" t="s">
        <v>493</v>
      </c>
      <c r="H2532" s="6">
        <v>13000</v>
      </c>
      <c r="I2532" s="7">
        <v>111760631</v>
      </c>
      <c r="J2532" s="6" t="s">
        <v>3036</v>
      </c>
      <c r="K2532" s="6" t="s">
        <v>1784</v>
      </c>
      <c r="L2532" s="6" t="s">
        <v>6266</v>
      </c>
      <c r="M2532" s="6">
        <v>40227</v>
      </c>
      <c r="N2532" s="6">
        <v>22935</v>
      </c>
      <c r="O2532" s="6" t="s">
        <v>5902</v>
      </c>
      <c r="P2532" s="6">
        <v>3</v>
      </c>
      <c r="Q2532" s="6" t="s">
        <v>6267</v>
      </c>
      <c r="R2532" s="6" t="s">
        <v>6268</v>
      </c>
      <c r="S2532" s="6">
        <v>188</v>
      </c>
      <c r="T2532" s="6" t="s">
        <v>37</v>
      </c>
      <c r="U2532" s="6" t="s">
        <v>38</v>
      </c>
      <c r="V2532" s="6" t="s">
        <v>95</v>
      </c>
      <c r="W2532" s="7">
        <v>38000000</v>
      </c>
      <c r="X2532" s="6">
        <v>2003</v>
      </c>
      <c r="Y2532" s="6">
        <v>4000</v>
      </c>
      <c r="Z2532" s="6">
        <v>4.0999999999999996</v>
      </c>
      <c r="AA2532" s="6">
        <v>1.85</v>
      </c>
      <c r="AB2532" s="6">
        <v>681</v>
      </c>
      <c r="AC2532" s="7">
        <f>Table13[[#This Row],[gross]]-Table13[[#This Row],[budget]]</f>
        <v>73760631</v>
      </c>
    </row>
    <row r="2533" spans="1:29" ht="12.75">
      <c r="A2533" s="6" t="s">
        <v>28</v>
      </c>
      <c r="B2533" s="6" t="s">
        <v>4903</v>
      </c>
      <c r="C2533" s="6">
        <v>122</v>
      </c>
      <c r="D2533" s="6">
        <v>88</v>
      </c>
      <c r="E2533" s="6">
        <v>0</v>
      </c>
      <c r="F2533" s="6">
        <v>640</v>
      </c>
      <c r="G2533" s="6" t="s">
        <v>3298</v>
      </c>
      <c r="H2533" s="6">
        <v>2000</v>
      </c>
      <c r="I2533" s="7">
        <v>112692062</v>
      </c>
      <c r="J2533" s="6" t="s">
        <v>3036</v>
      </c>
      <c r="K2533" s="6" t="s">
        <v>5902</v>
      </c>
      <c r="L2533" s="6" t="s">
        <v>7266</v>
      </c>
      <c r="M2533" s="6">
        <v>84325</v>
      </c>
      <c r="N2533" s="6">
        <v>4499</v>
      </c>
      <c r="O2533" s="6" t="s">
        <v>74</v>
      </c>
      <c r="P2533" s="6">
        <v>0</v>
      </c>
      <c r="Q2533" s="6" t="s">
        <v>7267</v>
      </c>
      <c r="R2533" s="6" t="s">
        <v>7268</v>
      </c>
      <c r="S2533" s="6">
        <v>205</v>
      </c>
      <c r="T2533" s="6" t="s">
        <v>37</v>
      </c>
      <c r="U2533" s="6" t="s">
        <v>38</v>
      </c>
      <c r="V2533" s="6" t="s">
        <v>95</v>
      </c>
      <c r="W2533" s="7">
        <v>35000000</v>
      </c>
      <c r="X2533" s="6">
        <v>2001</v>
      </c>
      <c r="Y2533" s="6">
        <v>843</v>
      </c>
      <c r="Z2533" s="6">
        <v>5.4</v>
      </c>
      <c r="AA2533" s="6">
        <v>1.85</v>
      </c>
      <c r="AB2533" s="6">
        <v>0</v>
      </c>
      <c r="AC2533" s="7">
        <f>Table13[[#This Row],[gross]]-Table13[[#This Row],[budget]]</f>
        <v>77692062</v>
      </c>
    </row>
    <row r="2534" spans="1:29" ht="12.75">
      <c r="A2534" s="6" t="s">
        <v>28</v>
      </c>
      <c r="B2534" s="6" t="s">
        <v>4903</v>
      </c>
      <c r="C2534" s="6">
        <v>76</v>
      </c>
      <c r="D2534" s="6">
        <v>89</v>
      </c>
      <c r="E2534" s="6">
        <v>0</v>
      </c>
      <c r="F2534" s="6">
        <v>640</v>
      </c>
      <c r="G2534" s="6" t="s">
        <v>5840</v>
      </c>
      <c r="H2534" s="6">
        <v>2000</v>
      </c>
      <c r="I2534" s="7">
        <v>38536376</v>
      </c>
      <c r="J2534" s="6" t="s">
        <v>3036</v>
      </c>
      <c r="K2534" s="6" t="s">
        <v>5902</v>
      </c>
      <c r="L2534" s="6" t="s">
        <v>9181</v>
      </c>
      <c r="M2534" s="6">
        <v>15866</v>
      </c>
      <c r="N2534" s="6">
        <v>4311</v>
      </c>
      <c r="O2534" s="6" t="s">
        <v>74</v>
      </c>
      <c r="P2534" s="6">
        <v>5</v>
      </c>
      <c r="Q2534" s="6" t="s">
        <v>9182</v>
      </c>
      <c r="R2534" s="6" t="s">
        <v>9183</v>
      </c>
      <c r="S2534" s="6">
        <v>83</v>
      </c>
      <c r="T2534" s="6" t="s">
        <v>37</v>
      </c>
      <c r="U2534" s="6" t="s">
        <v>38</v>
      </c>
      <c r="V2534" s="6" t="s">
        <v>95</v>
      </c>
      <c r="W2534" s="7">
        <v>27000000</v>
      </c>
      <c r="X2534" s="6">
        <v>2011</v>
      </c>
      <c r="Y2534" s="6">
        <v>734</v>
      </c>
      <c r="Z2534" s="6">
        <v>3.6</v>
      </c>
      <c r="AA2534" s="6">
        <v>1.85</v>
      </c>
      <c r="AB2534" s="6">
        <v>0</v>
      </c>
      <c r="AC2534" s="7">
        <f>Table13[[#This Row],[gross]]-Table13[[#This Row],[budget]]</f>
        <v>11536376</v>
      </c>
    </row>
    <row r="2535" spans="1:29" ht="12.75">
      <c r="A2535" s="6" t="s">
        <v>28</v>
      </c>
      <c r="B2535" s="6" t="s">
        <v>13681</v>
      </c>
      <c r="C2535" s="6">
        <v>275</v>
      </c>
      <c r="D2535" s="6">
        <v>102</v>
      </c>
      <c r="E2535" s="6">
        <v>51</v>
      </c>
      <c r="F2535" s="6">
        <v>360</v>
      </c>
      <c r="G2535" s="6" t="s">
        <v>208</v>
      </c>
      <c r="H2535" s="6">
        <v>13000</v>
      </c>
      <c r="I2535" s="7">
        <v>44134898</v>
      </c>
      <c r="J2535" s="6" t="s">
        <v>2527</v>
      </c>
      <c r="K2535" s="6" t="s">
        <v>547</v>
      </c>
      <c r="L2535" s="6" t="s">
        <v>13682</v>
      </c>
      <c r="M2535" s="6">
        <v>72803</v>
      </c>
      <c r="N2535" s="6">
        <v>20330</v>
      </c>
      <c r="O2535" s="6" t="s">
        <v>1501</v>
      </c>
      <c r="P2535" s="6">
        <v>3</v>
      </c>
      <c r="Q2535" s="6" t="s">
        <v>13683</v>
      </c>
      <c r="R2535" s="6" t="s">
        <v>13684</v>
      </c>
      <c r="S2535" s="6">
        <v>171</v>
      </c>
      <c r="T2535" s="6" t="s">
        <v>37</v>
      </c>
      <c r="U2535" s="6" t="s">
        <v>38</v>
      </c>
      <c r="V2535" s="6" t="s">
        <v>39</v>
      </c>
      <c r="W2535" s="7">
        <v>13000000</v>
      </c>
      <c r="X2535" s="6">
        <v>2014</v>
      </c>
      <c r="Y2535" s="6">
        <v>6000</v>
      </c>
      <c r="Z2535" s="6">
        <v>7.3</v>
      </c>
      <c r="AA2535" s="6">
        <v>1.85</v>
      </c>
      <c r="AB2535" s="6">
        <v>33000</v>
      </c>
      <c r="AC2535" s="7">
        <f>Table13[[#This Row],[gross]]-Table13[[#This Row],[budget]]</f>
        <v>31134898</v>
      </c>
    </row>
    <row r="2536" spans="1:29" ht="12.75">
      <c r="A2536" s="6" t="s">
        <v>28</v>
      </c>
      <c r="B2536" s="6" t="s">
        <v>18694</v>
      </c>
      <c r="C2536" s="6">
        <v>215</v>
      </c>
      <c r="D2536" s="6">
        <v>98</v>
      </c>
      <c r="E2536" s="6">
        <v>53</v>
      </c>
      <c r="F2536" s="6">
        <v>65</v>
      </c>
      <c r="G2536" s="6" t="s">
        <v>18695</v>
      </c>
      <c r="H2536" s="6">
        <v>530</v>
      </c>
      <c r="I2536" s="7">
        <v>18469</v>
      </c>
      <c r="J2536" s="6" t="s">
        <v>782</v>
      </c>
      <c r="K2536" s="6" t="s">
        <v>18696</v>
      </c>
      <c r="L2536" s="6" t="s">
        <v>18697</v>
      </c>
      <c r="M2536" s="6">
        <v>34263</v>
      </c>
      <c r="N2536" s="6">
        <v>1038</v>
      </c>
      <c r="O2536" s="6" t="s">
        <v>14296</v>
      </c>
      <c r="P2536" s="6">
        <v>1</v>
      </c>
      <c r="Q2536" s="6" t="s">
        <v>18698</v>
      </c>
      <c r="R2536" s="6" t="s">
        <v>18699</v>
      </c>
      <c r="S2536" s="6">
        <v>141</v>
      </c>
      <c r="T2536" s="6" t="s">
        <v>37</v>
      </c>
      <c r="U2536" s="6" t="s">
        <v>38</v>
      </c>
      <c r="V2536" s="6" t="s">
        <v>585</v>
      </c>
      <c r="W2536" s="7">
        <v>650000</v>
      </c>
      <c r="X2536" s="6">
        <v>2010</v>
      </c>
      <c r="Y2536" s="6">
        <v>238</v>
      </c>
      <c r="Z2536" s="6">
        <v>6.5</v>
      </c>
      <c r="AA2536" s="6">
        <v>2.35</v>
      </c>
      <c r="AB2536" s="6">
        <v>0</v>
      </c>
      <c r="AC2536" s="7">
        <f>Table13[[#This Row],[gross]]-Table13[[#This Row],[budget]]</f>
        <v>-631531</v>
      </c>
    </row>
    <row r="2537" spans="1:29" ht="12.75">
      <c r="A2537" s="6" t="s">
        <v>28</v>
      </c>
      <c r="B2537" s="6" t="s">
        <v>3891</v>
      </c>
      <c r="C2537" s="6">
        <v>99</v>
      </c>
      <c r="D2537" s="6">
        <v>89</v>
      </c>
      <c r="E2537" s="6">
        <v>0</v>
      </c>
      <c r="F2537" s="6">
        <v>107</v>
      </c>
      <c r="G2537" s="6" t="s">
        <v>15987</v>
      </c>
      <c r="H2537" s="6">
        <v>217</v>
      </c>
      <c r="I2537" s="7">
        <v>52287414</v>
      </c>
      <c r="J2537" s="6" t="s">
        <v>7043</v>
      </c>
      <c r="K2537" s="6" t="s">
        <v>1308</v>
      </c>
      <c r="L2537" s="6" t="s">
        <v>15988</v>
      </c>
      <c r="M2537" s="6">
        <v>271794</v>
      </c>
      <c r="N2537" s="6">
        <v>644</v>
      </c>
      <c r="O2537" s="6" t="s">
        <v>15907</v>
      </c>
      <c r="P2537" s="6">
        <v>2</v>
      </c>
      <c r="Q2537" s="6" t="s">
        <v>15989</v>
      </c>
      <c r="R2537" s="6" t="s">
        <v>15990</v>
      </c>
      <c r="S2537" s="6">
        <v>584</v>
      </c>
      <c r="T2537" s="6" t="s">
        <v>37</v>
      </c>
      <c r="U2537" s="6" t="s">
        <v>38</v>
      </c>
      <c r="V2537" s="6" t="s">
        <v>585</v>
      </c>
      <c r="W2537" s="7">
        <v>8000000</v>
      </c>
      <c r="X2537" s="6">
        <v>1986</v>
      </c>
      <c r="Y2537" s="6">
        <v>107</v>
      </c>
      <c r="Z2537" s="6">
        <v>8.1</v>
      </c>
      <c r="AA2537" s="6">
        <v>1.85</v>
      </c>
      <c r="AB2537" s="6">
        <v>24000</v>
      </c>
      <c r="AC2537" s="7">
        <f>Table13[[#This Row],[gross]]-Table13[[#This Row],[budget]]</f>
        <v>44287414</v>
      </c>
    </row>
    <row r="2538" spans="1:29" ht="12.75">
      <c r="A2538" s="6" t="s">
        <v>28</v>
      </c>
      <c r="B2538" s="6" t="s">
        <v>408</v>
      </c>
      <c r="C2538" s="6">
        <v>322</v>
      </c>
      <c r="D2538" s="6">
        <v>122</v>
      </c>
      <c r="E2538" s="6">
        <v>681</v>
      </c>
      <c r="F2538" s="6">
        <v>105</v>
      </c>
      <c r="G2538" s="6" t="s">
        <v>409</v>
      </c>
      <c r="H2538" s="6">
        <v>998</v>
      </c>
      <c r="I2538" s="7">
        <v>130468626</v>
      </c>
      <c r="J2538" s="6" t="s">
        <v>227</v>
      </c>
      <c r="K2538" s="6" t="s">
        <v>410</v>
      </c>
      <c r="L2538" s="6" t="s">
        <v>411</v>
      </c>
      <c r="M2538" s="6">
        <v>53607</v>
      </c>
      <c r="N2538" s="6">
        <v>1327</v>
      </c>
      <c r="O2538" s="6" t="s">
        <v>412</v>
      </c>
      <c r="P2538" s="6">
        <v>4</v>
      </c>
      <c r="Q2538" s="6" t="s">
        <v>413</v>
      </c>
      <c r="R2538" s="6" t="s">
        <v>414</v>
      </c>
      <c r="S2538" s="6">
        <v>432</v>
      </c>
      <c r="T2538" s="6" t="s">
        <v>37</v>
      </c>
      <c r="U2538" s="6" t="s">
        <v>38</v>
      </c>
      <c r="V2538" s="6" t="s">
        <v>39</v>
      </c>
      <c r="W2538" s="7">
        <v>185000000</v>
      </c>
      <c r="X2538" s="6">
        <v>2016</v>
      </c>
      <c r="Y2538" s="6">
        <v>119</v>
      </c>
      <c r="Z2538" s="6">
        <v>7.5</v>
      </c>
      <c r="AA2538" s="6">
        <v>2.35</v>
      </c>
      <c r="AB2538" s="6">
        <v>30000</v>
      </c>
      <c r="AC2538" s="7">
        <f>Table13[[#This Row],[gross]]-Table13[[#This Row],[budget]]</f>
        <v>-54531374</v>
      </c>
    </row>
    <row r="2539" spans="1:29" ht="12.75">
      <c r="A2539" s="6" t="s">
        <v>28</v>
      </c>
      <c r="B2539" s="6" t="s">
        <v>9085</v>
      </c>
      <c r="C2539" s="6">
        <v>148</v>
      </c>
      <c r="D2539" s="6">
        <v>116</v>
      </c>
      <c r="E2539" s="6">
        <v>120</v>
      </c>
      <c r="F2539" s="6">
        <v>664</v>
      </c>
      <c r="G2539" s="6" t="s">
        <v>9347</v>
      </c>
      <c r="H2539" s="6">
        <v>12000</v>
      </c>
      <c r="I2539" s="7">
        <v>78900000</v>
      </c>
      <c r="J2539" s="6" t="s">
        <v>73</v>
      </c>
      <c r="K2539" s="6" t="s">
        <v>1028</v>
      </c>
      <c r="L2539" s="6" t="s">
        <v>14034</v>
      </c>
      <c r="M2539" s="6">
        <v>91414</v>
      </c>
      <c r="N2539" s="6">
        <v>16539</v>
      </c>
      <c r="O2539" s="6" t="s">
        <v>7282</v>
      </c>
      <c r="P2539" s="6">
        <v>2</v>
      </c>
      <c r="Q2539" s="6" t="s">
        <v>14035</v>
      </c>
      <c r="R2539" s="6" t="s">
        <v>14036</v>
      </c>
      <c r="S2539" s="6">
        <v>359</v>
      </c>
      <c r="T2539" s="6" t="s">
        <v>37</v>
      </c>
      <c r="U2539" s="6" t="s">
        <v>38</v>
      </c>
      <c r="V2539" s="6" t="s">
        <v>95</v>
      </c>
      <c r="W2539" s="7">
        <v>11000000</v>
      </c>
      <c r="X2539" s="6">
        <v>1982</v>
      </c>
      <c r="Y2539" s="6">
        <v>980</v>
      </c>
      <c r="Z2539" s="6">
        <v>7.7</v>
      </c>
      <c r="AA2539" s="6">
        <v>2.35</v>
      </c>
      <c r="AB2539" s="6">
        <v>0</v>
      </c>
      <c r="AC2539" s="7">
        <f>Table13[[#This Row],[gross]]-Table13[[#This Row],[budget]]</f>
        <v>67900000</v>
      </c>
    </row>
    <row r="2540" spans="1:29" ht="12.75">
      <c r="A2540" s="6" t="s">
        <v>28</v>
      </c>
      <c r="B2540" s="6" t="s">
        <v>1028</v>
      </c>
      <c r="C2540" s="6">
        <v>110</v>
      </c>
      <c r="D2540" s="6">
        <v>105</v>
      </c>
      <c r="E2540" s="6">
        <v>12000</v>
      </c>
      <c r="F2540" s="6">
        <v>643</v>
      </c>
      <c r="G2540" s="6" t="s">
        <v>7282</v>
      </c>
      <c r="H2540" s="6">
        <v>12000</v>
      </c>
      <c r="I2540" s="7">
        <v>76400000</v>
      </c>
      <c r="J2540" s="6" t="s">
        <v>73</v>
      </c>
      <c r="K2540" s="6" t="s">
        <v>1028</v>
      </c>
      <c r="L2540" s="6" t="s">
        <v>11737</v>
      </c>
      <c r="M2540" s="6">
        <v>58743</v>
      </c>
      <c r="N2540" s="6">
        <v>14762</v>
      </c>
      <c r="O2540" s="6" t="s">
        <v>7284</v>
      </c>
      <c r="P2540" s="6">
        <v>1</v>
      </c>
      <c r="Q2540" s="6" t="s">
        <v>11738</v>
      </c>
      <c r="R2540" s="6" t="s">
        <v>11739</v>
      </c>
      <c r="S2540" s="6">
        <v>192</v>
      </c>
      <c r="T2540" s="6" t="s">
        <v>37</v>
      </c>
      <c r="U2540" s="6" t="s">
        <v>38</v>
      </c>
      <c r="V2540" s="6" t="s">
        <v>95</v>
      </c>
      <c r="W2540" s="7">
        <v>17000000</v>
      </c>
      <c r="X2540" s="6">
        <v>1984</v>
      </c>
      <c r="Y2540" s="6">
        <v>664</v>
      </c>
      <c r="Z2540" s="6">
        <v>6.6</v>
      </c>
      <c r="AA2540" s="6">
        <v>2.35</v>
      </c>
      <c r="AB2540" s="6">
        <v>0</v>
      </c>
      <c r="AC2540" s="7">
        <f>Table13[[#This Row],[gross]]-Table13[[#This Row],[budget]]</f>
        <v>59400000</v>
      </c>
    </row>
    <row r="2541" spans="1:29" ht="12.75">
      <c r="A2541" s="6" t="s">
        <v>28</v>
      </c>
      <c r="B2541" s="6" t="s">
        <v>351</v>
      </c>
      <c r="C2541" s="6">
        <v>590</v>
      </c>
      <c r="D2541" s="6">
        <v>132</v>
      </c>
      <c r="E2541" s="6">
        <v>14000</v>
      </c>
      <c r="F2541" s="6">
        <v>928</v>
      </c>
      <c r="G2541" s="6" t="s">
        <v>352</v>
      </c>
      <c r="H2541" s="6">
        <v>19000</v>
      </c>
      <c r="I2541" s="7">
        <v>228756232</v>
      </c>
      <c r="J2541" s="6" t="s">
        <v>73</v>
      </c>
      <c r="K2541" s="6" t="s">
        <v>353</v>
      </c>
      <c r="L2541" s="6" t="s">
        <v>354</v>
      </c>
      <c r="M2541" s="6">
        <v>395573</v>
      </c>
      <c r="N2541" s="6">
        <v>21411</v>
      </c>
      <c r="O2541" s="6" t="s">
        <v>355</v>
      </c>
      <c r="P2541" s="6">
        <v>0</v>
      </c>
      <c r="Q2541" s="6" t="s">
        <v>356</v>
      </c>
      <c r="R2541" s="6" t="s">
        <v>357</v>
      </c>
      <c r="S2541" s="6">
        <v>1171</v>
      </c>
      <c r="T2541" s="6" t="s">
        <v>37</v>
      </c>
      <c r="U2541" s="6" t="s">
        <v>38</v>
      </c>
      <c r="V2541" s="6" t="s">
        <v>39</v>
      </c>
      <c r="W2541" s="7">
        <v>190000000</v>
      </c>
      <c r="X2541" s="6">
        <v>2013</v>
      </c>
      <c r="Y2541" s="6">
        <v>981</v>
      </c>
      <c r="Z2541" s="6">
        <v>7.8</v>
      </c>
      <c r="AA2541" s="6">
        <v>2.35</v>
      </c>
      <c r="AB2541" s="6">
        <v>92000</v>
      </c>
      <c r="AC2541" s="7">
        <f>Table13[[#This Row],[gross]]-Table13[[#This Row],[budget]]</f>
        <v>38756232</v>
      </c>
    </row>
    <row r="2542" spans="1:29" ht="12.75">
      <c r="A2542" s="6" t="s">
        <v>28</v>
      </c>
      <c r="B2542" s="6" t="s">
        <v>1028</v>
      </c>
      <c r="C2542" s="6">
        <v>106</v>
      </c>
      <c r="D2542" s="6">
        <v>119</v>
      </c>
      <c r="E2542" s="6">
        <v>12000</v>
      </c>
      <c r="F2542" s="6">
        <v>643</v>
      </c>
      <c r="G2542" s="6" t="s">
        <v>7282</v>
      </c>
      <c r="H2542" s="6">
        <v>12000</v>
      </c>
      <c r="I2542" s="7">
        <v>109713132</v>
      </c>
      <c r="J2542" s="6" t="s">
        <v>1875</v>
      </c>
      <c r="K2542" s="6" t="s">
        <v>1028</v>
      </c>
      <c r="L2542" s="6" t="s">
        <v>10078</v>
      </c>
      <c r="M2542" s="6">
        <v>61621</v>
      </c>
      <c r="N2542" s="6">
        <v>15449</v>
      </c>
      <c r="O2542" s="6" t="s">
        <v>7284</v>
      </c>
      <c r="P2542" s="6">
        <v>5</v>
      </c>
      <c r="Q2542" s="6" t="s">
        <v>10079</v>
      </c>
      <c r="R2542" s="6" t="s">
        <v>10080</v>
      </c>
      <c r="S2542" s="6">
        <v>219</v>
      </c>
      <c r="T2542" s="6" t="s">
        <v>37</v>
      </c>
      <c r="U2542" s="6" t="s">
        <v>38</v>
      </c>
      <c r="V2542" s="6" t="s">
        <v>95</v>
      </c>
      <c r="W2542" s="7">
        <v>25000000</v>
      </c>
      <c r="X2542" s="6">
        <v>1986</v>
      </c>
      <c r="Y2542" s="6">
        <v>664</v>
      </c>
      <c r="Z2542" s="6">
        <v>7.3</v>
      </c>
      <c r="AA2542" s="6">
        <v>2.35</v>
      </c>
      <c r="AB2542" s="6">
        <v>0</v>
      </c>
      <c r="AC2542" s="7">
        <f>Table13[[#This Row],[gross]]-Table13[[#This Row],[budget]]</f>
        <v>84713132</v>
      </c>
    </row>
    <row r="2543" spans="1:29" ht="12.75">
      <c r="A2543" s="6" t="s">
        <v>28</v>
      </c>
      <c r="B2543" s="6" t="s">
        <v>8274</v>
      </c>
      <c r="C2543" s="6">
        <v>98</v>
      </c>
      <c r="D2543" s="6">
        <v>107</v>
      </c>
      <c r="E2543" s="6">
        <v>0</v>
      </c>
      <c r="F2543" s="6">
        <v>643</v>
      </c>
      <c r="G2543" s="6" t="s">
        <v>7282</v>
      </c>
      <c r="H2543" s="6">
        <v>12000</v>
      </c>
      <c r="I2543" s="7">
        <v>55210049</v>
      </c>
      <c r="J2543" s="6" t="s">
        <v>227</v>
      </c>
      <c r="K2543" s="6" t="s">
        <v>1028</v>
      </c>
      <c r="L2543" s="6" t="s">
        <v>8275</v>
      </c>
      <c r="M2543" s="6">
        <v>43743</v>
      </c>
      <c r="N2543" s="6">
        <v>14710</v>
      </c>
      <c r="O2543" s="6" t="s">
        <v>7284</v>
      </c>
      <c r="P2543" s="6">
        <v>1</v>
      </c>
      <c r="Q2543" s="6" t="s">
        <v>8276</v>
      </c>
      <c r="R2543" s="6" t="s">
        <v>8277</v>
      </c>
      <c r="S2543" s="6">
        <v>293</v>
      </c>
      <c r="T2543" s="6" t="s">
        <v>37</v>
      </c>
      <c r="U2543" s="6" t="s">
        <v>38</v>
      </c>
      <c r="V2543" s="6" t="s">
        <v>95</v>
      </c>
      <c r="W2543" s="7">
        <v>27800000</v>
      </c>
      <c r="X2543" s="6">
        <v>1989</v>
      </c>
      <c r="Y2543" s="6">
        <v>664</v>
      </c>
      <c r="Z2543" s="6">
        <v>5.4</v>
      </c>
      <c r="AA2543" s="6">
        <v>2.35</v>
      </c>
      <c r="AB2543" s="6">
        <v>0</v>
      </c>
      <c r="AC2543" s="7">
        <f>Table13[[#This Row],[gross]]-Table13[[#This Row],[budget]]</f>
        <v>27410049</v>
      </c>
    </row>
    <row r="2544" spans="1:29" ht="12.75">
      <c r="A2544" s="6" t="s">
        <v>28</v>
      </c>
      <c r="B2544" s="6" t="s">
        <v>9085</v>
      </c>
      <c r="C2544" s="6">
        <v>112</v>
      </c>
      <c r="D2544" s="6">
        <v>110</v>
      </c>
      <c r="E2544" s="6">
        <v>120</v>
      </c>
      <c r="F2544" s="6">
        <v>664</v>
      </c>
      <c r="G2544" s="6" t="s">
        <v>4472</v>
      </c>
      <c r="H2544" s="6">
        <v>12000</v>
      </c>
      <c r="I2544" s="7">
        <v>74888996</v>
      </c>
      <c r="J2544" s="6" t="s">
        <v>227</v>
      </c>
      <c r="K2544" s="6" t="s">
        <v>1028</v>
      </c>
      <c r="L2544" s="6" t="s">
        <v>9086</v>
      </c>
      <c r="M2544" s="6">
        <v>55513</v>
      </c>
      <c r="N2544" s="6">
        <v>16230</v>
      </c>
      <c r="O2544" s="6" t="s">
        <v>7282</v>
      </c>
      <c r="P2544" s="6">
        <v>0</v>
      </c>
      <c r="Q2544" s="6" t="s">
        <v>9087</v>
      </c>
      <c r="R2544" s="6" t="s">
        <v>9088</v>
      </c>
      <c r="S2544" s="6">
        <v>188</v>
      </c>
      <c r="T2544" s="6" t="s">
        <v>37</v>
      </c>
      <c r="U2544" s="6" t="s">
        <v>38</v>
      </c>
      <c r="V2544" s="6" t="s">
        <v>95</v>
      </c>
      <c r="W2544" s="7">
        <v>30000000</v>
      </c>
      <c r="X2544" s="6">
        <v>1991</v>
      </c>
      <c r="Y2544" s="6">
        <v>1000</v>
      </c>
      <c r="Z2544" s="6">
        <v>7.2</v>
      </c>
      <c r="AA2544" s="6">
        <v>2.35</v>
      </c>
      <c r="AB2544" s="6">
        <v>0</v>
      </c>
      <c r="AC2544" s="7">
        <f>Table13[[#This Row],[gross]]-Table13[[#This Row],[budget]]</f>
        <v>44888996</v>
      </c>
    </row>
    <row r="2545" spans="1:29" ht="12.75">
      <c r="A2545" s="6" t="s">
        <v>28</v>
      </c>
      <c r="B2545" s="6" t="s">
        <v>351</v>
      </c>
      <c r="C2545" s="6">
        <v>518</v>
      </c>
      <c r="D2545" s="6">
        <v>127</v>
      </c>
      <c r="E2545" s="6">
        <v>14000</v>
      </c>
      <c r="F2545" s="6">
        <v>981</v>
      </c>
      <c r="G2545" s="6" t="s">
        <v>1028</v>
      </c>
      <c r="H2545" s="6">
        <v>26000</v>
      </c>
      <c r="I2545" s="7">
        <v>257704099</v>
      </c>
      <c r="J2545" s="6" t="s">
        <v>73</v>
      </c>
      <c r="K2545" s="6" t="s">
        <v>98</v>
      </c>
      <c r="L2545" s="6" t="s">
        <v>1029</v>
      </c>
      <c r="M2545" s="6">
        <v>504419</v>
      </c>
      <c r="N2545" s="6">
        <v>39284</v>
      </c>
      <c r="O2545" s="6" t="s">
        <v>352</v>
      </c>
      <c r="P2545" s="6">
        <v>0</v>
      </c>
      <c r="Q2545" s="6" t="s">
        <v>1030</v>
      </c>
      <c r="R2545" s="6" t="s">
        <v>1031</v>
      </c>
      <c r="S2545" s="6">
        <v>1559</v>
      </c>
      <c r="T2545" s="6" t="s">
        <v>37</v>
      </c>
      <c r="U2545" s="6" t="s">
        <v>38</v>
      </c>
      <c r="V2545" s="6" t="s">
        <v>39</v>
      </c>
      <c r="W2545" s="7">
        <v>150000000</v>
      </c>
      <c r="X2545" s="6">
        <v>2009</v>
      </c>
      <c r="Y2545" s="6">
        <v>12000</v>
      </c>
      <c r="Z2545" s="6">
        <v>8</v>
      </c>
      <c r="AA2545" s="6">
        <v>2.35</v>
      </c>
      <c r="AB2545" s="6">
        <v>19000</v>
      </c>
      <c r="AC2545" s="7">
        <f>Table13[[#This Row],[gross]]-Table13[[#This Row],[budget]]</f>
        <v>107704099</v>
      </c>
    </row>
    <row r="2546" spans="1:29" ht="12.75">
      <c r="A2546" s="6" t="s">
        <v>28</v>
      </c>
      <c r="B2546" s="6" t="s">
        <v>3376</v>
      </c>
      <c r="C2546" s="6">
        <v>143</v>
      </c>
      <c r="D2546" s="6">
        <v>111</v>
      </c>
      <c r="E2546" s="6">
        <v>906</v>
      </c>
      <c r="F2546" s="6">
        <v>906</v>
      </c>
      <c r="G2546" s="6" t="s">
        <v>1232</v>
      </c>
      <c r="H2546" s="6">
        <v>1000</v>
      </c>
      <c r="I2546" s="7">
        <v>92001027</v>
      </c>
      <c r="J2546" s="6" t="s">
        <v>5664</v>
      </c>
      <c r="K2546" s="6" t="s">
        <v>3377</v>
      </c>
      <c r="L2546" s="6" t="s">
        <v>5665</v>
      </c>
      <c r="M2546" s="6">
        <v>97838</v>
      </c>
      <c r="N2546" s="6">
        <v>6315</v>
      </c>
      <c r="O2546" s="6" t="s">
        <v>3376</v>
      </c>
      <c r="P2546" s="6">
        <v>2</v>
      </c>
      <c r="Q2546" s="6" t="s">
        <v>5666</v>
      </c>
      <c r="R2546" s="6" t="s">
        <v>5667</v>
      </c>
      <c r="S2546" s="6">
        <v>286</v>
      </c>
      <c r="T2546" s="6" t="s">
        <v>37</v>
      </c>
      <c r="U2546" s="6" t="s">
        <v>38</v>
      </c>
      <c r="V2546" s="6" t="s">
        <v>39</v>
      </c>
      <c r="W2546" s="7">
        <v>45000000</v>
      </c>
      <c r="X2546" s="6">
        <v>1996</v>
      </c>
      <c r="Y2546" s="6">
        <v>1000</v>
      </c>
      <c r="Z2546" s="6">
        <v>7.6</v>
      </c>
      <c r="AA2546" s="6">
        <v>2.35</v>
      </c>
      <c r="AB2546" s="6">
        <v>3000</v>
      </c>
      <c r="AC2546" s="7">
        <f>Table13[[#This Row],[gross]]-Table13[[#This Row],[budget]]</f>
        <v>47001027</v>
      </c>
    </row>
    <row r="2547" spans="1:29" ht="12.75">
      <c r="A2547" s="6" t="s">
        <v>28</v>
      </c>
      <c r="B2547" s="6" t="s">
        <v>6973</v>
      </c>
      <c r="C2547" s="6">
        <v>98</v>
      </c>
      <c r="D2547" s="6">
        <v>118</v>
      </c>
      <c r="E2547" s="6">
        <v>18</v>
      </c>
      <c r="F2547" s="6">
        <v>906</v>
      </c>
      <c r="G2547" s="6" t="s">
        <v>2302</v>
      </c>
      <c r="H2547" s="6">
        <v>1000</v>
      </c>
      <c r="I2547" s="7">
        <v>75668868</v>
      </c>
      <c r="J2547" s="6" t="s">
        <v>1589</v>
      </c>
      <c r="K2547" s="6" t="s">
        <v>3377</v>
      </c>
      <c r="L2547" s="6" t="s">
        <v>6974</v>
      </c>
      <c r="M2547" s="6">
        <v>60504</v>
      </c>
      <c r="N2547" s="6">
        <v>6427</v>
      </c>
      <c r="O2547" s="6" t="s">
        <v>3376</v>
      </c>
      <c r="P2547" s="6">
        <v>0</v>
      </c>
      <c r="Q2547" s="6" t="s">
        <v>6975</v>
      </c>
      <c r="R2547" s="6" t="s">
        <v>6976</v>
      </c>
      <c r="S2547" s="6">
        <v>249</v>
      </c>
      <c r="T2547" s="6" t="s">
        <v>37</v>
      </c>
      <c r="U2547" s="6" t="s">
        <v>38</v>
      </c>
      <c r="V2547" s="6" t="s">
        <v>95</v>
      </c>
      <c r="W2547" s="7">
        <v>35000000</v>
      </c>
      <c r="X2547" s="6">
        <v>1994</v>
      </c>
      <c r="Y2547" s="6">
        <v>946</v>
      </c>
      <c r="Z2547" s="6">
        <v>6.6</v>
      </c>
      <c r="AA2547" s="6">
        <v>2.35</v>
      </c>
      <c r="AB2547" s="6">
        <v>0</v>
      </c>
      <c r="AC2547" s="7">
        <f>Table13[[#This Row],[gross]]-Table13[[#This Row],[budget]]</f>
        <v>40668868</v>
      </c>
    </row>
    <row r="2548" spans="1:29" ht="12.75">
      <c r="A2548" s="6" t="s">
        <v>28</v>
      </c>
      <c r="B2548" s="6" t="s">
        <v>3376</v>
      </c>
      <c r="C2548" s="6">
        <v>160</v>
      </c>
      <c r="D2548" s="6">
        <v>103</v>
      </c>
      <c r="E2548" s="6">
        <v>906</v>
      </c>
      <c r="F2548" s="6">
        <v>748</v>
      </c>
      <c r="G2548" s="6" t="s">
        <v>3376</v>
      </c>
      <c r="H2548" s="6">
        <v>1000</v>
      </c>
      <c r="I2548" s="7">
        <v>70117571</v>
      </c>
      <c r="J2548" s="6" t="s">
        <v>227</v>
      </c>
      <c r="K2548" s="6" t="s">
        <v>3377</v>
      </c>
      <c r="L2548" s="6" t="s">
        <v>3378</v>
      </c>
      <c r="M2548" s="6">
        <v>56741</v>
      </c>
      <c r="N2548" s="6">
        <v>6207</v>
      </c>
      <c r="O2548" s="6" t="s">
        <v>3379</v>
      </c>
      <c r="P2548" s="6">
        <v>0</v>
      </c>
      <c r="Q2548" s="6" t="s">
        <v>3380</v>
      </c>
      <c r="R2548" s="6" t="s">
        <v>3381</v>
      </c>
      <c r="S2548" s="6">
        <v>515</v>
      </c>
      <c r="T2548" s="6" t="s">
        <v>37</v>
      </c>
      <c r="U2548" s="6" t="s">
        <v>38</v>
      </c>
      <c r="V2548" s="6" t="s">
        <v>95</v>
      </c>
      <c r="W2548" s="7">
        <v>58000000</v>
      </c>
      <c r="X2548" s="6">
        <v>1998</v>
      </c>
      <c r="Y2548" s="6">
        <v>906</v>
      </c>
      <c r="Z2548" s="6">
        <v>6.4</v>
      </c>
      <c r="AA2548" s="6">
        <v>2.35</v>
      </c>
      <c r="AB2548" s="6">
        <v>1000</v>
      </c>
      <c r="AC2548" s="7">
        <f>Table13[[#This Row],[gross]]-Table13[[#This Row],[budget]]</f>
        <v>12117571</v>
      </c>
    </row>
    <row r="2549" spans="1:29" ht="12.75">
      <c r="A2549" s="6" t="s">
        <v>28</v>
      </c>
      <c r="B2549" s="6" t="s">
        <v>4256</v>
      </c>
      <c r="C2549" s="6">
        <v>172</v>
      </c>
      <c r="D2549" s="6">
        <v>116</v>
      </c>
      <c r="E2549" s="6">
        <v>53</v>
      </c>
      <c r="F2549" s="6">
        <v>906</v>
      </c>
      <c r="G2549" s="6" t="s">
        <v>3377</v>
      </c>
      <c r="H2549" s="6">
        <v>27000</v>
      </c>
      <c r="I2549" s="7">
        <v>43119879</v>
      </c>
      <c r="J2549" s="6" t="s">
        <v>227</v>
      </c>
      <c r="K2549" s="6" t="s">
        <v>60</v>
      </c>
      <c r="L2549" s="6" t="s">
        <v>4257</v>
      </c>
      <c r="M2549" s="6">
        <v>58450</v>
      </c>
      <c r="N2549" s="6">
        <v>31224</v>
      </c>
      <c r="O2549" s="6" t="s">
        <v>3376</v>
      </c>
      <c r="P2549" s="6">
        <v>0</v>
      </c>
      <c r="Q2549" s="6" t="s">
        <v>4258</v>
      </c>
      <c r="R2549" s="6" t="s">
        <v>4259</v>
      </c>
      <c r="S2549" s="6">
        <v>842</v>
      </c>
      <c r="T2549" s="6" t="s">
        <v>37</v>
      </c>
      <c r="U2549" s="6" t="s">
        <v>38</v>
      </c>
      <c r="V2549" s="6" t="s">
        <v>39</v>
      </c>
      <c r="W2549" s="7">
        <v>60000000</v>
      </c>
      <c r="X2549" s="6">
        <v>2002</v>
      </c>
      <c r="Y2549" s="6">
        <v>1000</v>
      </c>
      <c r="Z2549" s="6">
        <v>6.4</v>
      </c>
      <c r="AA2549" s="6">
        <v>2.35</v>
      </c>
      <c r="AB2549" s="6">
        <v>0</v>
      </c>
      <c r="AC2549" s="7">
        <f>Table13[[#This Row],[gross]]-Table13[[#This Row],[budget]]</f>
        <v>-16880121</v>
      </c>
    </row>
    <row r="2550" spans="1:29" ht="12.75">
      <c r="A2550" s="6" t="s">
        <v>28</v>
      </c>
      <c r="B2550" s="6" t="s">
        <v>7281</v>
      </c>
      <c r="C2550" s="6">
        <v>134</v>
      </c>
      <c r="D2550" s="6">
        <v>143</v>
      </c>
      <c r="E2550" s="6">
        <v>338</v>
      </c>
      <c r="F2550" s="6">
        <v>643</v>
      </c>
      <c r="G2550" s="6" t="s">
        <v>7282</v>
      </c>
      <c r="H2550" s="6">
        <v>12000</v>
      </c>
      <c r="I2550" s="7">
        <v>82300000</v>
      </c>
      <c r="J2550" s="6" t="s">
        <v>1380</v>
      </c>
      <c r="K2550" s="6" t="s">
        <v>1028</v>
      </c>
      <c r="L2550" s="6" t="s">
        <v>7283</v>
      </c>
      <c r="M2550" s="6">
        <v>63330</v>
      </c>
      <c r="N2550" s="6">
        <v>16007</v>
      </c>
      <c r="O2550" s="6" t="s">
        <v>7284</v>
      </c>
      <c r="P2550" s="6">
        <v>2</v>
      </c>
      <c r="Q2550" s="6" t="s">
        <v>7285</v>
      </c>
      <c r="R2550" s="6" t="s">
        <v>7286</v>
      </c>
      <c r="S2550" s="6">
        <v>405</v>
      </c>
      <c r="T2550" s="6" t="s">
        <v>37</v>
      </c>
      <c r="U2550" s="6" t="s">
        <v>38</v>
      </c>
      <c r="V2550" s="6" t="s">
        <v>95</v>
      </c>
      <c r="W2550" s="7">
        <v>35000000</v>
      </c>
      <c r="X2550" s="6">
        <v>1979</v>
      </c>
      <c r="Y2550" s="6">
        <v>664</v>
      </c>
      <c r="Z2550" s="6">
        <v>6.4</v>
      </c>
      <c r="AA2550" s="6">
        <v>2.35</v>
      </c>
      <c r="AB2550" s="6">
        <v>0</v>
      </c>
      <c r="AC2550" s="7">
        <f>Table13[[#This Row],[gross]]-Table13[[#This Row],[budget]]</f>
        <v>47300000</v>
      </c>
    </row>
    <row r="2551" spans="1:29" ht="12.75">
      <c r="A2551" s="6" t="s">
        <v>28</v>
      </c>
      <c r="B2551" s="6" t="s">
        <v>1432</v>
      </c>
      <c r="C2551" s="6">
        <v>320</v>
      </c>
      <c r="D2551" s="6">
        <v>136</v>
      </c>
      <c r="E2551" s="6">
        <v>0</v>
      </c>
      <c r="F2551" s="6">
        <v>1000</v>
      </c>
      <c r="G2551" s="6" t="s">
        <v>228</v>
      </c>
      <c r="H2551" s="6">
        <v>20000</v>
      </c>
      <c r="I2551" s="7">
        <v>474544677</v>
      </c>
      <c r="J2551" s="6" t="s">
        <v>31</v>
      </c>
      <c r="K2551" s="6" t="s">
        <v>841</v>
      </c>
      <c r="L2551" s="6" t="s">
        <v>1449</v>
      </c>
      <c r="M2551" s="6">
        <v>534658</v>
      </c>
      <c r="N2551" s="6">
        <v>37723</v>
      </c>
      <c r="O2551" s="6" t="s">
        <v>1450</v>
      </c>
      <c r="P2551" s="6">
        <v>1</v>
      </c>
      <c r="Q2551" s="6" t="s">
        <v>1451</v>
      </c>
      <c r="R2551" s="6" t="s">
        <v>1452</v>
      </c>
      <c r="S2551" s="6">
        <v>3597</v>
      </c>
      <c r="T2551" s="6" t="s">
        <v>37</v>
      </c>
      <c r="U2551" s="6" t="s">
        <v>38</v>
      </c>
      <c r="V2551" s="6" t="s">
        <v>95</v>
      </c>
      <c r="W2551" s="7">
        <v>115000000</v>
      </c>
      <c r="X2551" s="6">
        <v>1999</v>
      </c>
      <c r="Y2551" s="6">
        <v>14000</v>
      </c>
      <c r="Z2551" s="6">
        <v>6.5</v>
      </c>
      <c r="AA2551" s="6">
        <v>2.35</v>
      </c>
      <c r="AB2551" s="6">
        <v>13000</v>
      </c>
      <c r="AC2551" s="7">
        <f>Table13[[#This Row],[gross]]-Table13[[#This Row],[budget]]</f>
        <v>359544677</v>
      </c>
    </row>
    <row r="2552" spans="1:29" ht="12.75">
      <c r="A2552" s="6" t="s">
        <v>28</v>
      </c>
      <c r="B2552" s="6" t="s">
        <v>1432</v>
      </c>
      <c r="C2552" s="6">
        <v>284</v>
      </c>
      <c r="D2552" s="6">
        <v>142</v>
      </c>
      <c r="E2552" s="6">
        <v>0</v>
      </c>
      <c r="F2552" s="6">
        <v>4000</v>
      </c>
      <c r="G2552" s="6" t="s">
        <v>201</v>
      </c>
      <c r="H2552" s="6">
        <v>20000</v>
      </c>
      <c r="I2552" s="7">
        <v>310675583</v>
      </c>
      <c r="J2552" s="6" t="s">
        <v>31</v>
      </c>
      <c r="K2552" s="6" t="s">
        <v>841</v>
      </c>
      <c r="L2552" s="6" t="s">
        <v>1437</v>
      </c>
      <c r="M2552" s="6">
        <v>464310</v>
      </c>
      <c r="N2552" s="6">
        <v>42990</v>
      </c>
      <c r="O2552" s="6" t="s">
        <v>1434</v>
      </c>
      <c r="P2552" s="6">
        <v>3</v>
      </c>
      <c r="Q2552" s="6" t="s">
        <v>1438</v>
      </c>
      <c r="R2552" s="6" t="s">
        <v>1439</v>
      </c>
      <c r="S2552" s="6">
        <v>3516</v>
      </c>
      <c r="T2552" s="6" t="s">
        <v>37</v>
      </c>
      <c r="U2552" s="6" t="s">
        <v>38</v>
      </c>
      <c r="V2552" s="6" t="s">
        <v>95</v>
      </c>
      <c r="W2552" s="7">
        <v>115000000</v>
      </c>
      <c r="X2552" s="6">
        <v>2002</v>
      </c>
      <c r="Y2552" s="6">
        <v>16000</v>
      </c>
      <c r="Z2552" s="6">
        <v>6.7</v>
      </c>
      <c r="AA2552" s="6">
        <v>1.78</v>
      </c>
      <c r="AB2552" s="6">
        <v>0</v>
      </c>
      <c r="AC2552" s="7">
        <f>Table13[[#This Row],[gross]]-Table13[[#This Row],[budget]]</f>
        <v>195675583</v>
      </c>
    </row>
    <row r="2553" spans="1:29" ht="12.75">
      <c r="A2553" s="6" t="s">
        <v>28</v>
      </c>
      <c r="B2553" s="6" t="s">
        <v>1432</v>
      </c>
      <c r="C2553" s="6">
        <v>359</v>
      </c>
      <c r="D2553" s="6">
        <v>140</v>
      </c>
      <c r="E2553" s="6">
        <v>0</v>
      </c>
      <c r="F2553" s="6">
        <v>4000</v>
      </c>
      <c r="G2553" s="6" t="s">
        <v>201</v>
      </c>
      <c r="H2553" s="6">
        <v>20000</v>
      </c>
      <c r="I2553" s="7">
        <v>380262555</v>
      </c>
      <c r="J2553" s="6" t="s">
        <v>31</v>
      </c>
      <c r="K2553" s="6" t="s">
        <v>841</v>
      </c>
      <c r="L2553" s="6" t="s">
        <v>1433</v>
      </c>
      <c r="M2553" s="6">
        <v>520104</v>
      </c>
      <c r="N2553" s="6">
        <v>44042</v>
      </c>
      <c r="O2553" s="6" t="s">
        <v>1434</v>
      </c>
      <c r="P2553" s="6">
        <v>4</v>
      </c>
      <c r="Q2553" s="6" t="s">
        <v>1435</v>
      </c>
      <c r="R2553" s="6" t="s">
        <v>1436</v>
      </c>
      <c r="S2553" s="6">
        <v>3286</v>
      </c>
      <c r="T2553" s="6" t="s">
        <v>37</v>
      </c>
      <c r="U2553" s="6" t="s">
        <v>38</v>
      </c>
      <c r="V2553" s="6" t="s">
        <v>39</v>
      </c>
      <c r="W2553" s="7">
        <v>113000000</v>
      </c>
      <c r="X2553" s="6">
        <v>2005</v>
      </c>
      <c r="Y2553" s="6">
        <v>16000</v>
      </c>
      <c r="Z2553" s="6">
        <v>7.6</v>
      </c>
      <c r="AA2553" s="6">
        <v>2.35</v>
      </c>
      <c r="AB2553" s="6">
        <v>10000</v>
      </c>
      <c r="AC2553" s="7">
        <f>Table13[[#This Row],[gross]]-Table13[[#This Row],[budget]]</f>
        <v>267262555</v>
      </c>
    </row>
    <row r="2554" spans="1:29" ht="12.75">
      <c r="A2554" s="6" t="s">
        <v>28</v>
      </c>
      <c r="B2554" s="6" t="s">
        <v>1432</v>
      </c>
      <c r="C2554" s="6">
        <v>282</v>
      </c>
      <c r="D2554" s="6">
        <v>125</v>
      </c>
      <c r="E2554" s="6">
        <v>0</v>
      </c>
      <c r="F2554" s="6">
        <v>504</v>
      </c>
      <c r="G2554" s="6" t="s">
        <v>14483</v>
      </c>
      <c r="H2554" s="6">
        <v>11000</v>
      </c>
      <c r="I2554" s="7">
        <v>460935665</v>
      </c>
      <c r="J2554" s="6" t="s">
        <v>31</v>
      </c>
      <c r="K2554" s="6" t="s">
        <v>391</v>
      </c>
      <c r="L2554" s="6" t="s">
        <v>14484</v>
      </c>
      <c r="M2554" s="6">
        <v>911097</v>
      </c>
      <c r="N2554" s="6">
        <v>13485</v>
      </c>
      <c r="O2554" s="6" t="s">
        <v>7872</v>
      </c>
      <c r="P2554" s="6">
        <v>1</v>
      </c>
      <c r="Q2554" s="6" t="s">
        <v>14485</v>
      </c>
      <c r="R2554" s="6" t="s">
        <v>14486</v>
      </c>
      <c r="S2554" s="6">
        <v>1470</v>
      </c>
      <c r="T2554" s="6" t="s">
        <v>37</v>
      </c>
      <c r="U2554" s="6" t="s">
        <v>38</v>
      </c>
      <c r="V2554" s="6" t="s">
        <v>95</v>
      </c>
      <c r="W2554" s="7">
        <v>11000000</v>
      </c>
      <c r="X2554" s="6">
        <v>1977</v>
      </c>
      <c r="Y2554" s="6">
        <v>1000</v>
      </c>
      <c r="Z2554" s="6">
        <v>8.6999999999999993</v>
      </c>
      <c r="AA2554" s="6">
        <v>2.35</v>
      </c>
      <c r="AB2554" s="6">
        <v>33000</v>
      </c>
      <c r="AC2554" s="7">
        <f>Table13[[#This Row],[gross]]-Table13[[#This Row],[budget]]</f>
        <v>449935665</v>
      </c>
    </row>
    <row r="2555" spans="1:29" ht="12.75">
      <c r="A2555" s="6" t="s">
        <v>28</v>
      </c>
      <c r="B2555" s="6" t="s">
        <v>7174</v>
      </c>
      <c r="C2555" s="6">
        <v>223</v>
      </c>
      <c r="D2555" s="6">
        <v>127</v>
      </c>
      <c r="E2555" s="6">
        <v>883</v>
      </c>
      <c r="F2555" s="6">
        <v>441</v>
      </c>
      <c r="G2555" s="6" t="s">
        <v>7872</v>
      </c>
      <c r="H2555" s="6">
        <v>11000</v>
      </c>
      <c r="I2555" s="7">
        <v>290158751</v>
      </c>
      <c r="J2555" s="6" t="s">
        <v>31</v>
      </c>
      <c r="K2555" s="6" t="s">
        <v>391</v>
      </c>
      <c r="L2555" s="6" t="s">
        <v>10202</v>
      </c>
      <c r="M2555" s="6">
        <v>837759</v>
      </c>
      <c r="N2555" s="6">
        <v>12643</v>
      </c>
      <c r="O2555" s="6" t="s">
        <v>10203</v>
      </c>
      <c r="P2555" s="6">
        <v>0</v>
      </c>
      <c r="Q2555" s="6" t="s">
        <v>10204</v>
      </c>
      <c r="R2555" s="6" t="s">
        <v>10205</v>
      </c>
      <c r="S2555" s="6">
        <v>900</v>
      </c>
      <c r="T2555" s="6" t="s">
        <v>37</v>
      </c>
      <c r="U2555" s="6" t="s">
        <v>38</v>
      </c>
      <c r="V2555" s="6" t="s">
        <v>95</v>
      </c>
      <c r="W2555" s="7">
        <v>18000000</v>
      </c>
      <c r="X2555" s="6">
        <v>1980</v>
      </c>
      <c r="Y2555" s="6">
        <v>504</v>
      </c>
      <c r="Z2555" s="6">
        <v>8.8000000000000007</v>
      </c>
      <c r="AA2555" s="6">
        <v>2.35</v>
      </c>
      <c r="AB2555" s="6">
        <v>17000</v>
      </c>
      <c r="AC2555" s="7">
        <f>Table13[[#This Row],[gross]]-Table13[[#This Row],[budget]]</f>
        <v>272158751</v>
      </c>
    </row>
    <row r="2556" spans="1:29" ht="12.75">
      <c r="A2556" s="6" t="s">
        <v>28</v>
      </c>
      <c r="B2556" s="6" t="s">
        <v>7870</v>
      </c>
      <c r="C2556" s="6">
        <v>197</v>
      </c>
      <c r="D2556" s="6">
        <v>134</v>
      </c>
      <c r="E2556" s="6">
        <v>37</v>
      </c>
      <c r="F2556" s="6">
        <v>504</v>
      </c>
      <c r="G2556" s="6" t="s">
        <v>1450</v>
      </c>
      <c r="H2556" s="6">
        <v>11000</v>
      </c>
      <c r="I2556" s="7">
        <v>309125409</v>
      </c>
      <c r="J2556" s="6" t="s">
        <v>31</v>
      </c>
      <c r="K2556" s="6" t="s">
        <v>391</v>
      </c>
      <c r="L2556" s="6" t="s">
        <v>7871</v>
      </c>
      <c r="M2556" s="6">
        <v>681857</v>
      </c>
      <c r="N2556" s="6">
        <v>13649</v>
      </c>
      <c r="O2556" s="6" t="s">
        <v>7872</v>
      </c>
      <c r="P2556" s="6">
        <v>0</v>
      </c>
      <c r="Q2556" s="6" t="s">
        <v>7873</v>
      </c>
      <c r="R2556" s="6" t="s">
        <v>7874</v>
      </c>
      <c r="S2556" s="6">
        <v>647</v>
      </c>
      <c r="T2556" s="6" t="s">
        <v>37</v>
      </c>
      <c r="U2556" s="6" t="s">
        <v>38</v>
      </c>
      <c r="V2556" s="6" t="s">
        <v>95</v>
      </c>
      <c r="W2556" s="7">
        <v>32500000</v>
      </c>
      <c r="X2556" s="6">
        <v>1983</v>
      </c>
      <c r="Y2556" s="6">
        <v>1000</v>
      </c>
      <c r="Z2556" s="6">
        <v>8.4</v>
      </c>
      <c r="AA2556" s="6">
        <v>2.35</v>
      </c>
      <c r="AB2556" s="6">
        <v>14000</v>
      </c>
      <c r="AC2556" s="7">
        <f>Table13[[#This Row],[gross]]-Table13[[#This Row],[budget]]</f>
        <v>276625409</v>
      </c>
    </row>
    <row r="2557" spans="1:29" ht="12.75">
      <c r="A2557" s="6" t="s">
        <v>28</v>
      </c>
      <c r="B2557" s="6" t="s">
        <v>692</v>
      </c>
      <c r="C2557" s="6">
        <v>228</v>
      </c>
      <c r="D2557" s="6">
        <v>127</v>
      </c>
      <c r="E2557" s="6">
        <v>905</v>
      </c>
      <c r="F2557" s="6">
        <v>271</v>
      </c>
      <c r="G2557" s="6" t="s">
        <v>789</v>
      </c>
      <c r="H2557" s="6">
        <v>15000</v>
      </c>
      <c r="I2557" s="7">
        <v>38345403</v>
      </c>
      <c r="J2557" s="6" t="s">
        <v>3425</v>
      </c>
      <c r="K2557" s="6" t="s">
        <v>113</v>
      </c>
      <c r="L2557" s="6" t="s">
        <v>3426</v>
      </c>
      <c r="M2557" s="6">
        <v>212085</v>
      </c>
      <c r="N2557" s="6">
        <v>16034</v>
      </c>
      <c r="O2557" s="6" t="s">
        <v>3427</v>
      </c>
      <c r="P2557" s="6">
        <v>8</v>
      </c>
      <c r="Q2557" s="6" t="s">
        <v>3428</v>
      </c>
      <c r="R2557" s="6" t="s">
        <v>3429</v>
      </c>
      <c r="S2557" s="6">
        <v>492</v>
      </c>
      <c r="T2557" s="6" t="s">
        <v>37</v>
      </c>
      <c r="U2557" s="6" t="s">
        <v>56</v>
      </c>
      <c r="V2557" s="6" t="s">
        <v>39</v>
      </c>
      <c r="W2557" s="7">
        <v>70000000</v>
      </c>
      <c r="X2557" s="6">
        <v>2007</v>
      </c>
      <c r="Y2557" s="6">
        <v>588</v>
      </c>
      <c r="Z2557" s="6">
        <v>7.7</v>
      </c>
      <c r="AA2557" s="6">
        <v>2.35</v>
      </c>
      <c r="AB2557" s="6">
        <v>15000</v>
      </c>
      <c r="AC2557" s="7">
        <f>Table13[[#This Row],[gross]]-Table13[[#This Row],[budget]]</f>
        <v>-31654597</v>
      </c>
    </row>
    <row r="2558" spans="1:29" ht="12.75">
      <c r="A2558" s="6" t="s">
        <v>28</v>
      </c>
      <c r="B2558" s="6" t="s">
        <v>1304</v>
      </c>
      <c r="C2558" s="6">
        <v>192</v>
      </c>
      <c r="D2558" s="6">
        <v>129</v>
      </c>
      <c r="E2558" s="6">
        <v>719</v>
      </c>
      <c r="F2558" s="6">
        <v>423</v>
      </c>
      <c r="G2558" s="6" t="s">
        <v>1840</v>
      </c>
      <c r="H2558" s="6">
        <v>660</v>
      </c>
      <c r="I2558" s="7">
        <v>54700065</v>
      </c>
      <c r="J2558" s="6" t="s">
        <v>1841</v>
      </c>
      <c r="K2558" s="6" t="s">
        <v>1842</v>
      </c>
      <c r="L2558" s="6" t="s">
        <v>1843</v>
      </c>
      <c r="M2558" s="6">
        <v>221521</v>
      </c>
      <c r="N2558" s="6">
        <v>2031</v>
      </c>
      <c r="O2558" s="6" t="s">
        <v>1844</v>
      </c>
      <c r="P2558" s="6">
        <v>0</v>
      </c>
      <c r="Q2558" s="6" t="s">
        <v>1845</v>
      </c>
      <c r="R2558" s="6" t="s">
        <v>1846</v>
      </c>
      <c r="S2558" s="6">
        <v>1049</v>
      </c>
      <c r="T2558" s="6" t="s">
        <v>37</v>
      </c>
      <c r="U2558" s="6" t="s">
        <v>38</v>
      </c>
      <c r="V2558" s="6" t="s">
        <v>585</v>
      </c>
      <c r="W2558" s="7">
        <v>105000000</v>
      </c>
      <c r="X2558" s="6">
        <v>1997</v>
      </c>
      <c r="Y2558" s="6">
        <v>475</v>
      </c>
      <c r="Z2558" s="6">
        <v>7.2</v>
      </c>
      <c r="AA2558" s="6">
        <v>1.85</v>
      </c>
      <c r="AB2558" s="6">
        <v>0</v>
      </c>
      <c r="AC2558" s="7">
        <f>Table13[[#This Row],[gross]]-Table13[[#This Row],[budget]]</f>
        <v>-50299935</v>
      </c>
    </row>
    <row r="2559" spans="1:29" ht="12.75">
      <c r="A2559" s="6" t="s">
        <v>28</v>
      </c>
      <c r="B2559" s="6" t="s">
        <v>2542</v>
      </c>
      <c r="C2559" s="6">
        <v>173</v>
      </c>
      <c r="D2559" s="6">
        <v>101</v>
      </c>
      <c r="E2559" s="6">
        <v>480</v>
      </c>
      <c r="F2559" s="6">
        <v>767</v>
      </c>
      <c r="G2559" s="6" t="s">
        <v>2613</v>
      </c>
      <c r="H2559" s="6">
        <v>881</v>
      </c>
      <c r="I2559" s="7">
        <v>88200225</v>
      </c>
      <c r="J2559" s="6" t="s">
        <v>1009</v>
      </c>
      <c r="K2559" s="6" t="s">
        <v>1140</v>
      </c>
      <c r="L2559" s="6" t="s">
        <v>4103</v>
      </c>
      <c r="M2559" s="6">
        <v>120795</v>
      </c>
      <c r="N2559" s="6">
        <v>3943</v>
      </c>
      <c r="O2559" s="6" t="s">
        <v>4104</v>
      </c>
      <c r="P2559" s="6">
        <v>5</v>
      </c>
      <c r="Q2559" s="6" t="s">
        <v>4105</v>
      </c>
      <c r="R2559" s="6" t="s">
        <v>4106</v>
      </c>
      <c r="S2559" s="6">
        <v>308</v>
      </c>
      <c r="T2559" s="6" t="s">
        <v>37</v>
      </c>
      <c r="U2559" s="6" t="s">
        <v>38</v>
      </c>
      <c r="V2559" s="6" t="s">
        <v>39</v>
      </c>
      <c r="W2559" s="7">
        <v>60000000</v>
      </c>
      <c r="X2559" s="6">
        <v>2004</v>
      </c>
      <c r="Y2559" s="6">
        <v>869</v>
      </c>
      <c r="Z2559" s="6">
        <v>6.1</v>
      </c>
      <c r="AA2559" s="6">
        <v>2.35</v>
      </c>
      <c r="AB2559" s="6">
        <v>0</v>
      </c>
      <c r="AC2559" s="7">
        <f>Table13[[#This Row],[gross]]-Table13[[#This Row],[budget]]</f>
        <v>28200225</v>
      </c>
    </row>
    <row r="2560" spans="1:29" ht="12.75">
      <c r="A2560" s="6" t="s">
        <v>28</v>
      </c>
      <c r="B2560" s="6" t="s">
        <v>10983</v>
      </c>
      <c r="C2560" s="6">
        <v>112</v>
      </c>
      <c r="D2560" s="6">
        <v>75</v>
      </c>
      <c r="E2560" s="6">
        <v>19</v>
      </c>
      <c r="F2560" s="6">
        <v>806</v>
      </c>
      <c r="G2560" s="6" t="s">
        <v>8305</v>
      </c>
      <c r="H2560" s="6">
        <v>1000</v>
      </c>
      <c r="I2560" s="7">
        <v>23078294</v>
      </c>
      <c r="J2560" s="6" t="s">
        <v>5544</v>
      </c>
      <c r="K2560" s="6" t="s">
        <v>2865</v>
      </c>
      <c r="L2560" s="6" t="s">
        <v>10984</v>
      </c>
      <c r="M2560" s="6">
        <v>25870</v>
      </c>
      <c r="N2560" s="6">
        <v>3590</v>
      </c>
      <c r="O2560" s="6" t="s">
        <v>8988</v>
      </c>
      <c r="P2560" s="6">
        <v>0</v>
      </c>
      <c r="Q2560" s="6" t="s">
        <v>10985</v>
      </c>
      <c r="R2560" s="6" t="s">
        <v>10986</v>
      </c>
      <c r="S2560" s="6">
        <v>281</v>
      </c>
      <c r="T2560" s="6" t="s">
        <v>37</v>
      </c>
      <c r="U2560" s="6" t="s">
        <v>38</v>
      </c>
      <c r="V2560" s="6" t="s">
        <v>39</v>
      </c>
      <c r="W2560" s="7">
        <v>9000000</v>
      </c>
      <c r="X2560" s="6">
        <v>2006</v>
      </c>
      <c r="Y2560" s="6">
        <v>934</v>
      </c>
      <c r="Z2560" s="6">
        <v>5.0999999999999996</v>
      </c>
      <c r="AA2560" s="6">
        <v>2.35</v>
      </c>
      <c r="AB2560" s="6">
        <v>0</v>
      </c>
      <c r="AC2560" s="7">
        <f>Table13[[#This Row],[gross]]-Table13[[#This Row],[budget]]</f>
        <v>14078294</v>
      </c>
    </row>
    <row r="2561" spans="1:29" ht="12.75">
      <c r="A2561" s="6" t="s">
        <v>28</v>
      </c>
      <c r="B2561" s="6" t="s">
        <v>9834</v>
      </c>
      <c r="C2561" s="6">
        <v>52</v>
      </c>
      <c r="D2561" s="6">
        <v>85</v>
      </c>
      <c r="E2561" s="6">
        <v>54</v>
      </c>
      <c r="F2561" s="6">
        <v>455</v>
      </c>
      <c r="G2561" s="6" t="s">
        <v>3180</v>
      </c>
      <c r="H2561" s="6">
        <v>985</v>
      </c>
      <c r="I2561" s="7">
        <v>13973532</v>
      </c>
      <c r="J2561" s="6" t="s">
        <v>1009</v>
      </c>
      <c r="K2561" s="6" t="s">
        <v>9053</v>
      </c>
      <c r="L2561" s="6" t="s">
        <v>9835</v>
      </c>
      <c r="M2561" s="6">
        <v>11211</v>
      </c>
      <c r="N2561" s="6">
        <v>3065</v>
      </c>
      <c r="O2561" s="6" t="s">
        <v>4528</v>
      </c>
      <c r="P2561" s="6">
        <v>1</v>
      </c>
      <c r="Q2561" s="6" t="s">
        <v>9836</v>
      </c>
      <c r="R2561" s="6" t="s">
        <v>9837</v>
      </c>
      <c r="S2561" s="6">
        <v>92</v>
      </c>
      <c r="T2561" s="6" t="s">
        <v>37</v>
      </c>
      <c r="U2561" s="6" t="s">
        <v>38</v>
      </c>
      <c r="V2561" s="6" t="s">
        <v>39</v>
      </c>
      <c r="W2561" s="7">
        <v>25000000</v>
      </c>
      <c r="X2561" s="6">
        <v>2002</v>
      </c>
      <c r="Y2561" s="6">
        <v>637</v>
      </c>
      <c r="Z2561" s="6">
        <v>5.0999999999999996</v>
      </c>
      <c r="AA2561" s="6">
        <v>1.85</v>
      </c>
      <c r="AB2561" s="6">
        <v>215</v>
      </c>
      <c r="AC2561" s="7">
        <f>Table13[[#This Row],[gross]]-Table13[[#This Row],[budget]]</f>
        <v>-11026468</v>
      </c>
    </row>
    <row r="2562" spans="1:29" ht="12.75">
      <c r="A2562" s="6" t="s">
        <v>28</v>
      </c>
      <c r="B2562" s="6" t="s">
        <v>499</v>
      </c>
      <c r="C2562" s="6">
        <v>145</v>
      </c>
      <c r="D2562" s="6">
        <v>121</v>
      </c>
      <c r="E2562" s="6">
        <v>357</v>
      </c>
      <c r="F2562" s="6">
        <v>653</v>
      </c>
      <c r="G2562" s="6" t="s">
        <v>1045</v>
      </c>
      <c r="H2562" s="6">
        <v>820</v>
      </c>
      <c r="I2562" s="7">
        <v>31704416</v>
      </c>
      <c r="J2562" s="6" t="s">
        <v>227</v>
      </c>
      <c r="K2562" s="6" t="s">
        <v>1046</v>
      </c>
      <c r="L2562" s="6" t="s">
        <v>1047</v>
      </c>
      <c r="M2562" s="6">
        <v>45455</v>
      </c>
      <c r="N2562" s="6">
        <v>2705</v>
      </c>
      <c r="O2562" s="6" t="s">
        <v>1048</v>
      </c>
      <c r="P2562" s="6">
        <v>0</v>
      </c>
      <c r="Q2562" s="6" t="s">
        <v>1049</v>
      </c>
      <c r="R2562" s="6" t="s">
        <v>1050</v>
      </c>
      <c r="S2562" s="6">
        <v>388</v>
      </c>
      <c r="T2562" s="6" t="s">
        <v>37</v>
      </c>
      <c r="U2562" s="6" t="s">
        <v>38</v>
      </c>
      <c r="V2562" s="6" t="s">
        <v>39</v>
      </c>
      <c r="W2562" s="7">
        <v>135000000</v>
      </c>
      <c r="X2562" s="6">
        <v>2005</v>
      </c>
      <c r="Y2562" s="6">
        <v>780</v>
      </c>
      <c r="Z2562" s="6">
        <v>5</v>
      </c>
      <c r="AA2562" s="6">
        <v>2.35</v>
      </c>
      <c r="AB2562" s="6">
        <v>0</v>
      </c>
      <c r="AC2562" s="7">
        <f>Table13[[#This Row],[gross]]-Table13[[#This Row],[budget]]</f>
        <v>-103295584</v>
      </c>
    </row>
    <row r="2563" spans="1:29" ht="12.75">
      <c r="A2563" s="6" t="s">
        <v>28</v>
      </c>
      <c r="B2563" s="6" t="s">
        <v>11441</v>
      </c>
      <c r="C2563" s="6">
        <v>105</v>
      </c>
      <c r="D2563" s="6">
        <v>103</v>
      </c>
      <c r="E2563" s="6">
        <v>78</v>
      </c>
      <c r="F2563" s="6">
        <v>101</v>
      </c>
      <c r="G2563" s="6" t="s">
        <v>508</v>
      </c>
      <c r="H2563" s="6">
        <v>488</v>
      </c>
      <c r="I2563" s="7">
        <v>410388</v>
      </c>
      <c r="J2563" s="6" t="s">
        <v>11442</v>
      </c>
      <c r="K2563" s="6" t="s">
        <v>7246</v>
      </c>
      <c r="L2563" s="6" t="s">
        <v>11443</v>
      </c>
      <c r="M2563" s="6">
        <v>13727</v>
      </c>
      <c r="N2563" s="6">
        <v>991</v>
      </c>
      <c r="O2563" s="6" t="s">
        <v>11444</v>
      </c>
      <c r="P2563" s="6">
        <v>1</v>
      </c>
      <c r="Q2563" s="6" t="s">
        <v>11445</v>
      </c>
      <c r="R2563" s="6" t="s">
        <v>11446</v>
      </c>
      <c r="S2563" s="6">
        <v>79</v>
      </c>
      <c r="T2563" s="6" t="s">
        <v>676</v>
      </c>
      <c r="U2563" s="6" t="s">
        <v>677</v>
      </c>
      <c r="V2563" s="6" t="s">
        <v>39</v>
      </c>
      <c r="W2563" s="7">
        <v>2127519898</v>
      </c>
      <c r="X2563" s="6">
        <v>2004</v>
      </c>
      <c r="Y2563" s="6">
        <v>336</v>
      </c>
      <c r="Z2563" s="6">
        <v>6.9</v>
      </c>
      <c r="AA2563" s="6">
        <v>1.85</v>
      </c>
      <c r="AB2563" s="6">
        <v>973</v>
      </c>
      <c r="AC2563" s="7">
        <f>Table13[[#This Row],[gross]]-Table13[[#This Row],[budget]]</f>
        <v>-2127109510</v>
      </c>
    </row>
    <row r="2564" spans="1:29" ht="12.75">
      <c r="A2564" s="6" t="s">
        <v>28</v>
      </c>
      <c r="B2564" s="6" t="s">
        <v>12551</v>
      </c>
      <c r="C2564" s="6">
        <v>36</v>
      </c>
      <c r="D2564" s="6">
        <v>97</v>
      </c>
      <c r="E2564" s="6">
        <v>34</v>
      </c>
      <c r="F2564" s="6">
        <v>465</v>
      </c>
      <c r="G2564" s="6" t="s">
        <v>6249</v>
      </c>
      <c r="H2564" s="6">
        <v>503</v>
      </c>
      <c r="I2564" s="7">
        <v>1686429</v>
      </c>
      <c r="J2564" s="6" t="s">
        <v>12552</v>
      </c>
      <c r="K2564" s="6" t="s">
        <v>2710</v>
      </c>
      <c r="L2564" s="6" t="s">
        <v>12553</v>
      </c>
      <c r="M2564" s="6">
        <v>8687</v>
      </c>
      <c r="N2564" s="6">
        <v>3100</v>
      </c>
      <c r="O2564" s="6" t="s">
        <v>4911</v>
      </c>
      <c r="P2564" s="6">
        <v>1</v>
      </c>
      <c r="Q2564" s="6" t="s">
        <v>12554</v>
      </c>
      <c r="R2564" s="6" t="s">
        <v>12555</v>
      </c>
      <c r="S2564" s="6">
        <v>62</v>
      </c>
      <c r="T2564" s="6" t="s">
        <v>37</v>
      </c>
      <c r="U2564" s="6" t="s">
        <v>38</v>
      </c>
      <c r="V2564" s="6" t="s">
        <v>39</v>
      </c>
      <c r="W2564" s="7">
        <v>16000000</v>
      </c>
      <c r="X2564" s="6">
        <v>1997</v>
      </c>
      <c r="Y2564" s="6">
        <v>489</v>
      </c>
      <c r="Z2564" s="6">
        <v>2.8</v>
      </c>
      <c r="AA2564" s="6">
        <v>1.85</v>
      </c>
      <c r="AB2564" s="6">
        <v>0</v>
      </c>
      <c r="AC2564" s="7">
        <f>Table13[[#This Row],[gross]]-Table13[[#This Row],[budget]]</f>
        <v>-14313571</v>
      </c>
    </row>
    <row r="2565" spans="1:29" ht="12.75">
      <c r="A2565" s="6" t="s">
        <v>28</v>
      </c>
      <c r="B2565" s="6" t="s">
        <v>1751</v>
      </c>
      <c r="C2565" s="6">
        <v>173</v>
      </c>
      <c r="D2565" s="6">
        <v>106</v>
      </c>
      <c r="E2565" s="6">
        <v>285</v>
      </c>
      <c r="F2565" s="6">
        <v>105</v>
      </c>
      <c r="G2565" s="6" t="s">
        <v>1543</v>
      </c>
      <c r="H2565" s="6">
        <v>8000</v>
      </c>
      <c r="I2565" s="7">
        <v>100468793</v>
      </c>
      <c r="J2565" s="6" t="s">
        <v>1671</v>
      </c>
      <c r="K2565" s="6" t="s">
        <v>1249</v>
      </c>
      <c r="L2565" s="6" t="s">
        <v>3673</v>
      </c>
      <c r="M2565" s="6">
        <v>212499</v>
      </c>
      <c r="N2565" s="6">
        <v>11264</v>
      </c>
      <c r="O2565" s="6" t="s">
        <v>3674</v>
      </c>
      <c r="P2565" s="6">
        <v>2</v>
      </c>
      <c r="Q2565" s="6" t="s">
        <v>3675</v>
      </c>
      <c r="R2565" s="6" t="s">
        <v>3676</v>
      </c>
      <c r="S2565" s="6">
        <v>277</v>
      </c>
      <c r="T2565" s="6" t="s">
        <v>37</v>
      </c>
      <c r="U2565" s="6" t="s">
        <v>38</v>
      </c>
      <c r="V2565" s="6" t="s">
        <v>585</v>
      </c>
      <c r="W2565" s="7">
        <v>65000000</v>
      </c>
      <c r="X2565" s="6">
        <v>2008</v>
      </c>
      <c r="Y2565" s="6">
        <v>3000</v>
      </c>
      <c r="Z2565" s="6">
        <v>6.9</v>
      </c>
      <c r="AA2565" s="6">
        <v>2.35</v>
      </c>
      <c r="AB2565" s="6">
        <v>0</v>
      </c>
      <c r="AC2565" s="7">
        <f>Table13[[#This Row],[gross]]-Table13[[#This Row],[budget]]</f>
        <v>35468793</v>
      </c>
    </row>
    <row r="2566" spans="1:29" ht="12.75">
      <c r="A2566" s="6" t="s">
        <v>28</v>
      </c>
      <c r="B2566" s="6" t="s">
        <v>1071</v>
      </c>
      <c r="C2566" s="6">
        <v>97</v>
      </c>
      <c r="D2566" s="6">
        <v>98</v>
      </c>
      <c r="E2566" s="6">
        <v>209</v>
      </c>
      <c r="F2566" s="6">
        <v>129</v>
      </c>
      <c r="G2566" s="6" t="s">
        <v>12099</v>
      </c>
      <c r="H2566" s="6">
        <v>158</v>
      </c>
      <c r="I2566" s="7">
        <v>58006147</v>
      </c>
      <c r="J2566" s="6" t="s">
        <v>4811</v>
      </c>
      <c r="K2566" s="6" t="s">
        <v>12100</v>
      </c>
      <c r="L2566" s="6" t="s">
        <v>12101</v>
      </c>
      <c r="M2566" s="6">
        <v>67653</v>
      </c>
      <c r="N2566" s="6">
        <v>816</v>
      </c>
      <c r="O2566" s="6" t="s">
        <v>12102</v>
      </c>
      <c r="P2566" s="6">
        <v>2</v>
      </c>
      <c r="Q2566" s="6" t="s">
        <v>12103</v>
      </c>
      <c r="R2566" s="6" t="s">
        <v>12104</v>
      </c>
      <c r="S2566" s="6">
        <v>108</v>
      </c>
      <c r="T2566" s="6" t="s">
        <v>37</v>
      </c>
      <c r="U2566" s="6" t="s">
        <v>38</v>
      </c>
      <c r="V2566" s="6" t="s">
        <v>39</v>
      </c>
      <c r="W2566" s="7">
        <v>23000000</v>
      </c>
      <c r="X2566" s="6">
        <v>2008</v>
      </c>
      <c r="Y2566" s="6">
        <v>152</v>
      </c>
      <c r="Z2566" s="6">
        <v>6.2</v>
      </c>
      <c r="AA2566" s="6">
        <v>1.85</v>
      </c>
      <c r="AB2566" s="6">
        <v>0</v>
      </c>
      <c r="AC2566" s="7">
        <f>Table13[[#This Row],[gross]]-Table13[[#This Row],[budget]]</f>
        <v>35006147</v>
      </c>
    </row>
    <row r="2567" spans="1:29" ht="12.75">
      <c r="A2567" s="6" t="s">
        <v>28</v>
      </c>
      <c r="B2567" s="6" t="s">
        <v>1071</v>
      </c>
      <c r="C2567" s="6">
        <v>138</v>
      </c>
      <c r="D2567" s="6">
        <v>107</v>
      </c>
      <c r="E2567" s="6">
        <v>209</v>
      </c>
      <c r="F2567" s="6">
        <v>357</v>
      </c>
      <c r="G2567" s="6" t="s">
        <v>7836</v>
      </c>
      <c r="H2567" s="6">
        <v>2000</v>
      </c>
      <c r="I2567" s="7">
        <v>42385520</v>
      </c>
      <c r="J2567" s="6" t="s">
        <v>7837</v>
      </c>
      <c r="K2567" s="6" t="s">
        <v>4018</v>
      </c>
      <c r="L2567" s="6" t="s">
        <v>8360</v>
      </c>
      <c r="M2567" s="6">
        <v>47297</v>
      </c>
      <c r="N2567" s="6">
        <v>4059</v>
      </c>
      <c r="O2567" s="6" t="s">
        <v>8361</v>
      </c>
      <c r="P2567" s="6">
        <v>0</v>
      </c>
      <c r="Q2567" s="6" t="s">
        <v>8362</v>
      </c>
      <c r="R2567" s="6" t="s">
        <v>8363</v>
      </c>
      <c r="S2567" s="6">
        <v>86</v>
      </c>
      <c r="T2567" s="6" t="s">
        <v>37</v>
      </c>
      <c r="U2567" s="6" t="s">
        <v>38</v>
      </c>
      <c r="V2567" s="6" t="s">
        <v>39</v>
      </c>
      <c r="W2567" s="7">
        <v>30000000</v>
      </c>
      <c r="X2567" s="6">
        <v>2010</v>
      </c>
      <c r="Y2567" s="6">
        <v>594</v>
      </c>
      <c r="Z2567" s="6">
        <v>6.2</v>
      </c>
      <c r="AA2567" s="6">
        <v>1.85</v>
      </c>
      <c r="AB2567" s="6">
        <v>16000</v>
      </c>
      <c r="AC2567" s="7">
        <f>Table13[[#This Row],[gross]]-Table13[[#This Row],[budget]]</f>
        <v>12385520</v>
      </c>
    </row>
    <row r="2568" spans="1:29" ht="12.75">
      <c r="A2568" s="6" t="s">
        <v>28</v>
      </c>
      <c r="B2568" s="6" t="s">
        <v>7835</v>
      </c>
      <c r="C2568" s="6">
        <v>121</v>
      </c>
      <c r="D2568" s="6">
        <v>99</v>
      </c>
      <c r="E2568" s="6">
        <v>35</v>
      </c>
      <c r="F2568" s="6">
        <v>433</v>
      </c>
      <c r="G2568" s="6" t="s">
        <v>7836</v>
      </c>
      <c r="H2568" s="6">
        <v>3000</v>
      </c>
      <c r="I2568" s="7">
        <v>35057332</v>
      </c>
      <c r="J2568" s="6" t="s">
        <v>7837</v>
      </c>
      <c r="K2568" s="6" t="s">
        <v>7838</v>
      </c>
      <c r="L2568" s="6" t="s">
        <v>7839</v>
      </c>
      <c r="M2568" s="6">
        <v>45394</v>
      </c>
      <c r="N2568" s="6">
        <v>4863</v>
      </c>
      <c r="O2568" s="6" t="s">
        <v>4069</v>
      </c>
      <c r="P2568" s="6">
        <v>0</v>
      </c>
      <c r="Q2568" s="6" t="s">
        <v>7840</v>
      </c>
      <c r="R2568" s="6" t="s">
        <v>7841</v>
      </c>
      <c r="S2568" s="6">
        <v>72</v>
      </c>
      <c r="T2568" s="6" t="s">
        <v>37</v>
      </c>
      <c r="U2568" s="6" t="s">
        <v>38</v>
      </c>
      <c r="V2568" s="6" t="s">
        <v>39</v>
      </c>
      <c r="W2568" s="7">
        <v>33000000</v>
      </c>
      <c r="X2568" s="6">
        <v>2012</v>
      </c>
      <c r="Y2568" s="6">
        <v>594</v>
      </c>
      <c r="Z2568" s="6">
        <v>6.5</v>
      </c>
      <c r="AA2568" s="6">
        <v>2.35</v>
      </c>
      <c r="AB2568" s="6">
        <v>19000</v>
      </c>
      <c r="AC2568" s="7">
        <f>Table13[[#This Row],[gross]]-Table13[[#This Row],[budget]]</f>
        <v>2057332</v>
      </c>
    </row>
    <row r="2569" spans="1:29" ht="12.75">
      <c r="A2569" s="6" t="s">
        <v>28</v>
      </c>
      <c r="B2569" s="6" t="s">
        <v>6244</v>
      </c>
      <c r="C2569" s="6">
        <v>107</v>
      </c>
      <c r="D2569" s="6">
        <v>104</v>
      </c>
      <c r="E2569" s="6">
        <v>98</v>
      </c>
      <c r="F2569" s="6">
        <v>920</v>
      </c>
      <c r="G2569" s="6" t="s">
        <v>4018</v>
      </c>
      <c r="H2569" s="6">
        <v>17000</v>
      </c>
      <c r="I2569" s="7">
        <v>65269010</v>
      </c>
      <c r="J2569" s="6" t="s">
        <v>14056</v>
      </c>
      <c r="K2569" s="6" t="s">
        <v>444</v>
      </c>
      <c r="L2569" s="6" t="s">
        <v>14057</v>
      </c>
      <c r="M2569" s="6">
        <v>90938</v>
      </c>
      <c r="N2569" s="6">
        <v>21380</v>
      </c>
      <c r="O2569" s="6" t="s">
        <v>14058</v>
      </c>
      <c r="P2569" s="6">
        <v>0</v>
      </c>
      <c r="Q2569" s="6" t="s">
        <v>14059</v>
      </c>
      <c r="R2569" s="6" t="s">
        <v>14060</v>
      </c>
      <c r="S2569" s="6">
        <v>271</v>
      </c>
      <c r="T2569" s="6" t="s">
        <v>37</v>
      </c>
      <c r="U2569" s="6" t="s">
        <v>38</v>
      </c>
      <c r="V2569" s="6" t="s">
        <v>39</v>
      </c>
      <c r="W2569" s="7">
        <v>12000000</v>
      </c>
      <c r="X2569" s="6">
        <v>2006</v>
      </c>
      <c r="Y2569" s="6">
        <v>2000</v>
      </c>
      <c r="Z2569" s="6">
        <v>6.5</v>
      </c>
      <c r="AA2569" s="6">
        <v>2.35</v>
      </c>
      <c r="AB2569" s="6">
        <v>0</v>
      </c>
      <c r="AC2569" s="7">
        <f>Table13[[#This Row],[gross]]-Table13[[#This Row],[budget]]</f>
        <v>53269010</v>
      </c>
    </row>
    <row r="2570" spans="1:29" ht="12.75">
      <c r="A2570" s="6" t="s">
        <v>28</v>
      </c>
      <c r="B2570" s="6" t="s">
        <v>1252</v>
      </c>
      <c r="C2570" s="6">
        <v>65</v>
      </c>
      <c r="D2570" s="6">
        <v>124</v>
      </c>
      <c r="E2570" s="6">
        <v>0</v>
      </c>
      <c r="F2570" s="6">
        <v>701</v>
      </c>
      <c r="G2570" s="6" t="s">
        <v>2621</v>
      </c>
      <c r="H2570" s="6">
        <v>8000</v>
      </c>
      <c r="I2570" s="7">
        <v>91030827</v>
      </c>
      <c r="J2570" s="6" t="s">
        <v>2527</v>
      </c>
      <c r="K2570" s="6" t="s">
        <v>1527</v>
      </c>
      <c r="L2570" s="6" t="s">
        <v>5064</v>
      </c>
      <c r="M2570" s="6">
        <v>46482</v>
      </c>
      <c r="N2570" s="6">
        <v>9988</v>
      </c>
      <c r="O2570" s="6" t="s">
        <v>5065</v>
      </c>
      <c r="P2570" s="6">
        <v>2</v>
      </c>
      <c r="Q2570" s="6" t="s">
        <v>5066</v>
      </c>
      <c r="R2570" s="6" t="s">
        <v>5067</v>
      </c>
      <c r="S2570" s="6">
        <v>252</v>
      </c>
      <c r="T2570" s="6" t="s">
        <v>37</v>
      </c>
      <c r="U2570" s="6" t="s">
        <v>38</v>
      </c>
      <c r="V2570" s="6" t="s">
        <v>39</v>
      </c>
      <c r="W2570" s="7">
        <v>50000000</v>
      </c>
      <c r="X2570" s="6">
        <v>1998</v>
      </c>
      <c r="Y2570" s="6">
        <v>818</v>
      </c>
      <c r="Z2570" s="6">
        <v>6.7</v>
      </c>
      <c r="AA2570" s="6">
        <v>2.35</v>
      </c>
      <c r="AB2570" s="6">
        <v>0</v>
      </c>
      <c r="AC2570" s="7">
        <f>Table13[[#This Row],[gross]]-Table13[[#This Row],[budget]]</f>
        <v>41030827</v>
      </c>
    </row>
    <row r="2571" spans="1:29" ht="12.75">
      <c r="A2571" s="6" t="s">
        <v>28</v>
      </c>
      <c r="B2571" s="6" t="s">
        <v>5289</v>
      </c>
      <c r="C2571" s="6">
        <v>412</v>
      </c>
      <c r="D2571" s="6">
        <v>122</v>
      </c>
      <c r="E2571" s="6">
        <v>0</v>
      </c>
      <c r="F2571" s="6">
        <v>816</v>
      </c>
      <c r="G2571" s="6" t="s">
        <v>458</v>
      </c>
      <c r="H2571" s="6">
        <v>14000</v>
      </c>
      <c r="I2571" s="7">
        <v>17750583</v>
      </c>
      <c r="J2571" s="6" t="s">
        <v>1544</v>
      </c>
      <c r="K2571" s="6" t="s">
        <v>213</v>
      </c>
      <c r="L2571" s="6" t="s">
        <v>11900</v>
      </c>
      <c r="M2571" s="6">
        <v>93548</v>
      </c>
      <c r="N2571" s="6">
        <v>28933</v>
      </c>
      <c r="O2571" s="6" t="s">
        <v>164</v>
      </c>
      <c r="P2571" s="6">
        <v>0</v>
      </c>
      <c r="Q2571" s="6" t="s">
        <v>11901</v>
      </c>
      <c r="R2571" s="6" t="s">
        <v>11902</v>
      </c>
      <c r="S2571" s="6">
        <v>307</v>
      </c>
      <c r="T2571" s="6" t="s">
        <v>37</v>
      </c>
      <c r="U2571" s="6" t="s">
        <v>56</v>
      </c>
      <c r="V2571" s="6" t="s">
        <v>585</v>
      </c>
      <c r="W2571" s="7">
        <v>30000000</v>
      </c>
      <c r="X2571" s="6">
        <v>2015</v>
      </c>
      <c r="Y2571" s="6">
        <v>13000</v>
      </c>
      <c r="Z2571" s="6">
        <v>7.2</v>
      </c>
      <c r="AA2571" s="6">
        <v>2.35</v>
      </c>
      <c r="AB2571" s="6">
        <v>23000</v>
      </c>
      <c r="AC2571" s="7">
        <f>Table13[[#This Row],[gross]]-Table13[[#This Row],[budget]]</f>
        <v>-12249417</v>
      </c>
    </row>
    <row r="2572" spans="1:29" ht="12.75">
      <c r="A2572" s="6" t="s">
        <v>28</v>
      </c>
      <c r="B2572" s="6" t="s">
        <v>7919</v>
      </c>
      <c r="C2572" s="6">
        <v>131</v>
      </c>
      <c r="D2572" s="6">
        <v>103</v>
      </c>
      <c r="E2572" s="6">
        <v>9</v>
      </c>
      <c r="F2572" s="6">
        <v>573</v>
      </c>
      <c r="G2572" s="6" t="s">
        <v>5750</v>
      </c>
      <c r="H2572" s="6">
        <v>826</v>
      </c>
      <c r="I2572" s="7">
        <v>50041732</v>
      </c>
      <c r="J2572" s="6" t="s">
        <v>6403</v>
      </c>
      <c r="K2572" s="6" t="s">
        <v>6382</v>
      </c>
      <c r="L2572" s="6" t="s">
        <v>7920</v>
      </c>
      <c r="M2572" s="6">
        <v>54390</v>
      </c>
      <c r="N2572" s="6">
        <v>3004</v>
      </c>
      <c r="O2572" s="6" t="s">
        <v>7578</v>
      </c>
      <c r="P2572" s="6">
        <v>0</v>
      </c>
      <c r="Q2572" s="6" t="s">
        <v>7921</v>
      </c>
      <c r="R2572" s="6" t="s">
        <v>7922</v>
      </c>
      <c r="S2572" s="6">
        <v>398</v>
      </c>
      <c r="T2572" s="6" t="s">
        <v>37</v>
      </c>
      <c r="U2572" s="6" t="s">
        <v>38</v>
      </c>
      <c r="V2572" s="6" t="s">
        <v>585</v>
      </c>
      <c r="W2572" s="7">
        <v>29000000</v>
      </c>
      <c r="X2572" s="6">
        <v>1999</v>
      </c>
      <c r="Y2572" s="6">
        <v>724</v>
      </c>
      <c r="Z2572" s="6">
        <v>6.2</v>
      </c>
      <c r="AA2572" s="6">
        <v>2.35</v>
      </c>
      <c r="AB2572" s="6">
        <v>0</v>
      </c>
      <c r="AC2572" s="7">
        <f>Table13[[#This Row],[gross]]-Table13[[#This Row],[budget]]</f>
        <v>21041732</v>
      </c>
    </row>
    <row r="2573" spans="1:29" ht="12.75">
      <c r="A2573" s="6" t="s">
        <v>28</v>
      </c>
      <c r="B2573" s="6" t="s">
        <v>17683</v>
      </c>
      <c r="C2573" s="6">
        <v>309</v>
      </c>
      <c r="D2573" s="6">
        <v>101</v>
      </c>
      <c r="E2573" s="6">
        <v>25</v>
      </c>
      <c r="F2573" s="6">
        <v>423</v>
      </c>
      <c r="G2573" s="6" t="s">
        <v>2376</v>
      </c>
      <c r="H2573" s="6">
        <v>17000</v>
      </c>
      <c r="I2573" s="7">
        <v>18656400</v>
      </c>
      <c r="J2573" s="6" t="s">
        <v>3409</v>
      </c>
      <c r="K2573" s="6" t="s">
        <v>557</v>
      </c>
      <c r="L2573" s="6" t="s">
        <v>17684</v>
      </c>
      <c r="M2573" s="6">
        <v>86077</v>
      </c>
      <c r="N2573" s="6">
        <v>19673</v>
      </c>
      <c r="O2573" s="6" t="s">
        <v>1844</v>
      </c>
      <c r="P2573" s="6">
        <v>1</v>
      </c>
      <c r="Q2573" s="6" t="s">
        <v>17685</v>
      </c>
      <c r="R2573" s="6" t="s">
        <v>17686</v>
      </c>
      <c r="S2573" s="6">
        <v>195</v>
      </c>
      <c r="T2573" s="6" t="s">
        <v>37</v>
      </c>
      <c r="U2573" s="6" t="s">
        <v>38</v>
      </c>
      <c r="V2573" s="6" t="s">
        <v>39</v>
      </c>
      <c r="W2573" s="7">
        <v>5000000</v>
      </c>
      <c r="X2573" s="6">
        <v>2014</v>
      </c>
      <c r="Y2573" s="6">
        <v>2000</v>
      </c>
      <c r="Z2573" s="6">
        <v>7.5</v>
      </c>
      <c r="AA2573" s="6">
        <v>1.85</v>
      </c>
      <c r="AB2573" s="6">
        <v>45000</v>
      </c>
      <c r="AC2573" s="7">
        <f>Table13[[#This Row],[gross]]-Table13[[#This Row],[budget]]</f>
        <v>13656400</v>
      </c>
    </row>
    <row r="2574" spans="1:29" ht="12.75">
      <c r="A2574" s="6" t="s">
        <v>28</v>
      </c>
      <c r="B2574" s="6" t="s">
        <v>4401</v>
      </c>
      <c r="C2574" s="6">
        <v>164</v>
      </c>
      <c r="D2574" s="6">
        <v>99</v>
      </c>
      <c r="E2574" s="6">
        <v>192</v>
      </c>
      <c r="F2574" s="6">
        <v>282</v>
      </c>
      <c r="G2574" s="6" t="s">
        <v>14156</v>
      </c>
      <c r="H2574" s="6">
        <v>347</v>
      </c>
      <c r="I2574" s="7">
        <v>21133087</v>
      </c>
      <c r="J2574" s="6" t="s">
        <v>3030</v>
      </c>
      <c r="K2574" s="6" t="s">
        <v>7944</v>
      </c>
      <c r="L2574" s="6" t="s">
        <v>14157</v>
      </c>
      <c r="M2574" s="6">
        <v>62468</v>
      </c>
      <c r="N2574" s="6">
        <v>1254</v>
      </c>
      <c r="O2574" s="6" t="s">
        <v>14158</v>
      </c>
      <c r="P2574" s="6">
        <v>0</v>
      </c>
      <c r="Q2574" s="6" t="s">
        <v>14159</v>
      </c>
      <c r="R2574" s="6" t="s">
        <v>14160</v>
      </c>
      <c r="S2574" s="6">
        <v>374</v>
      </c>
      <c r="T2574" s="6" t="s">
        <v>37</v>
      </c>
      <c r="U2574" s="6" t="s">
        <v>38</v>
      </c>
      <c r="V2574" s="6" t="s">
        <v>585</v>
      </c>
      <c r="W2574" s="7">
        <v>12000000</v>
      </c>
      <c r="X2574" s="6">
        <v>1999</v>
      </c>
      <c r="Y2574" s="6">
        <v>301</v>
      </c>
      <c r="Z2574" s="6">
        <v>7</v>
      </c>
      <c r="AA2574" s="6">
        <v>1.85</v>
      </c>
      <c r="AB2574" s="6">
        <v>0</v>
      </c>
      <c r="AC2574" s="7">
        <f>Table13[[#This Row],[gross]]-Table13[[#This Row],[budget]]</f>
        <v>9133087</v>
      </c>
    </row>
    <row r="2575" spans="1:29" ht="12.75">
      <c r="A2575" s="6" t="s">
        <v>28</v>
      </c>
      <c r="B2575" s="6" t="s">
        <v>14340</v>
      </c>
      <c r="C2575" s="6">
        <v>469</v>
      </c>
      <c r="D2575" s="6">
        <v>99</v>
      </c>
      <c r="E2575" s="6">
        <v>0</v>
      </c>
      <c r="F2575" s="6">
        <v>520</v>
      </c>
      <c r="G2575" s="6" t="s">
        <v>5464</v>
      </c>
      <c r="H2575" s="6">
        <v>3000</v>
      </c>
      <c r="I2575" s="7">
        <v>1702277</v>
      </c>
      <c r="J2575" s="6" t="s">
        <v>4075</v>
      </c>
      <c r="K2575" s="6" t="s">
        <v>14341</v>
      </c>
      <c r="L2575" s="6" t="s">
        <v>14342</v>
      </c>
      <c r="M2575" s="6">
        <v>84620</v>
      </c>
      <c r="N2575" s="6">
        <v>5074</v>
      </c>
      <c r="O2575" s="6" t="s">
        <v>14343</v>
      </c>
      <c r="P2575" s="6">
        <v>4</v>
      </c>
      <c r="Q2575" s="6" t="s">
        <v>14344</v>
      </c>
      <c r="R2575" s="6" t="s">
        <v>14345</v>
      </c>
      <c r="S2575" s="6">
        <v>235</v>
      </c>
      <c r="T2575" s="6" t="s">
        <v>37</v>
      </c>
      <c r="U2575" s="6" t="s">
        <v>56</v>
      </c>
      <c r="V2575" s="6" t="s">
        <v>585</v>
      </c>
      <c r="W2575" s="7">
        <v>12000000</v>
      </c>
      <c r="X2575" s="6">
        <v>2013</v>
      </c>
      <c r="Y2575" s="6">
        <v>1000</v>
      </c>
      <c r="Z2575" s="6">
        <v>6.8</v>
      </c>
      <c r="AA2575" s="6">
        <v>2.35</v>
      </c>
      <c r="AB2575" s="6">
        <v>27000</v>
      </c>
      <c r="AC2575" s="7">
        <f>Table13[[#This Row],[gross]]-Table13[[#This Row],[budget]]</f>
        <v>-10297723</v>
      </c>
    </row>
    <row r="2576" spans="1:29" ht="12.75">
      <c r="A2576" s="6" t="s">
        <v>28</v>
      </c>
      <c r="B2576" s="6" t="s">
        <v>21001</v>
      </c>
      <c r="C2576" s="6">
        <v>31</v>
      </c>
      <c r="D2576" s="6">
        <v>91</v>
      </c>
      <c r="E2576" s="6">
        <v>18</v>
      </c>
      <c r="F2576" s="6">
        <v>597</v>
      </c>
      <c r="G2576" s="6" t="s">
        <v>6446</v>
      </c>
      <c r="H2576" s="6">
        <v>954</v>
      </c>
      <c r="I2576" s="7">
        <v>119841</v>
      </c>
      <c r="J2576" s="6" t="s">
        <v>3409</v>
      </c>
      <c r="K2576" s="6" t="s">
        <v>795</v>
      </c>
      <c r="L2576" s="6" t="s">
        <v>21002</v>
      </c>
      <c r="M2576" s="6">
        <v>2419</v>
      </c>
      <c r="N2576" s="6">
        <v>3901</v>
      </c>
      <c r="O2576" s="6" t="s">
        <v>5011</v>
      </c>
      <c r="P2576" s="6">
        <v>1</v>
      </c>
      <c r="Q2576" s="6" t="s">
        <v>21003</v>
      </c>
      <c r="R2576" s="6" t="s">
        <v>21004</v>
      </c>
      <c r="S2576" s="6">
        <v>55</v>
      </c>
      <c r="T2576" s="6" t="s">
        <v>37</v>
      </c>
      <c r="U2576" s="6" t="s">
        <v>38</v>
      </c>
      <c r="V2576" s="6" t="s">
        <v>95</v>
      </c>
      <c r="W2576" s="7">
        <v>1500000</v>
      </c>
      <c r="X2576" s="6">
        <v>2002</v>
      </c>
      <c r="Y2576" s="6">
        <v>767</v>
      </c>
      <c r="Z2576" s="6">
        <v>6.5</v>
      </c>
      <c r="AA2576" s="6">
        <v>1.85</v>
      </c>
      <c r="AB2576" s="6">
        <v>304</v>
      </c>
      <c r="AC2576" s="7">
        <f>Table13[[#This Row],[gross]]-Table13[[#This Row],[budget]]</f>
        <v>-1380159</v>
      </c>
    </row>
    <row r="2577" spans="1:29" ht="12.75">
      <c r="A2577" s="6" t="s">
        <v>28</v>
      </c>
      <c r="B2577" s="6" t="s">
        <v>1783</v>
      </c>
      <c r="C2577" s="6">
        <v>98</v>
      </c>
      <c r="D2577" s="6">
        <v>96</v>
      </c>
      <c r="E2577" s="6">
        <v>165</v>
      </c>
      <c r="F2577" s="6">
        <v>566</v>
      </c>
      <c r="G2577" s="6" t="s">
        <v>3422</v>
      </c>
      <c r="H2577" s="6">
        <v>12000</v>
      </c>
      <c r="I2577" s="7">
        <v>183125</v>
      </c>
      <c r="J2577" s="6" t="s">
        <v>464</v>
      </c>
      <c r="K2577" s="6" t="s">
        <v>705</v>
      </c>
      <c r="L2577" s="6" t="s">
        <v>7774</v>
      </c>
      <c r="M2577" s="6">
        <v>36914</v>
      </c>
      <c r="N2577" s="6">
        <v>14978</v>
      </c>
      <c r="O2577" s="6" t="s">
        <v>7775</v>
      </c>
      <c r="P2577" s="6">
        <v>1</v>
      </c>
      <c r="Q2577" s="6" t="s">
        <v>7776</v>
      </c>
      <c r="R2577" s="6" t="s">
        <v>7777</v>
      </c>
      <c r="S2577" s="6">
        <v>86</v>
      </c>
      <c r="T2577" s="6" t="s">
        <v>37</v>
      </c>
      <c r="U2577" s="6" t="s">
        <v>38</v>
      </c>
      <c r="V2577" s="6" t="s">
        <v>585</v>
      </c>
      <c r="W2577" s="7">
        <v>35000000</v>
      </c>
      <c r="X2577" s="6">
        <v>2012</v>
      </c>
      <c r="Y2577" s="6">
        <v>774</v>
      </c>
      <c r="Z2577" s="6">
        <v>5.5</v>
      </c>
      <c r="AA2577" s="6">
        <v>2.35</v>
      </c>
      <c r="AB2577" s="6">
        <v>0</v>
      </c>
      <c r="AC2577" s="7">
        <f>Table13[[#This Row],[gross]]-Table13[[#This Row],[budget]]</f>
        <v>-34816875</v>
      </c>
    </row>
    <row r="2578" spans="1:29" ht="12.75">
      <c r="A2578" s="6" t="s">
        <v>28</v>
      </c>
      <c r="B2578" s="6" t="s">
        <v>9748</v>
      </c>
      <c r="C2578" s="6">
        <v>86</v>
      </c>
      <c r="D2578" s="6">
        <v>109</v>
      </c>
      <c r="E2578" s="6">
        <v>41</v>
      </c>
      <c r="F2578" s="6">
        <v>748</v>
      </c>
      <c r="G2578" s="6" t="s">
        <v>5953</v>
      </c>
      <c r="H2578" s="6">
        <v>997</v>
      </c>
      <c r="I2578" s="7">
        <v>61356221</v>
      </c>
      <c r="J2578" s="6" t="s">
        <v>7837</v>
      </c>
      <c r="K2578" s="6" t="s">
        <v>11301</v>
      </c>
      <c r="L2578" s="6" t="s">
        <v>13390</v>
      </c>
      <c r="M2578" s="6">
        <v>19505</v>
      </c>
      <c r="N2578" s="6">
        <v>3544</v>
      </c>
      <c r="O2578" s="6" t="s">
        <v>143</v>
      </c>
      <c r="P2578" s="6">
        <v>0</v>
      </c>
      <c r="Q2578" s="6" t="s">
        <v>13391</v>
      </c>
      <c r="R2578" s="6" t="s">
        <v>13392</v>
      </c>
      <c r="S2578" s="6">
        <v>162</v>
      </c>
      <c r="T2578" s="6" t="s">
        <v>37</v>
      </c>
      <c r="U2578" s="6" t="s">
        <v>38</v>
      </c>
      <c r="V2578" s="6" t="s">
        <v>39</v>
      </c>
      <c r="W2578" s="7">
        <v>14000000</v>
      </c>
      <c r="X2578" s="6">
        <v>2007</v>
      </c>
      <c r="Y2578" s="6">
        <v>826</v>
      </c>
      <c r="Z2578" s="6">
        <v>5.2</v>
      </c>
      <c r="AA2578" s="6">
        <v>2.35</v>
      </c>
      <c r="AB2578" s="6">
        <v>0</v>
      </c>
      <c r="AC2578" s="7">
        <f>Table13[[#This Row],[gross]]-Table13[[#This Row],[budget]]</f>
        <v>47356221</v>
      </c>
    </row>
    <row r="2579" spans="1:29" ht="12.75">
      <c r="A2579" s="6" t="s">
        <v>28</v>
      </c>
      <c r="B2579" s="6" t="s">
        <v>9940</v>
      </c>
      <c r="C2579" s="6">
        <v>27</v>
      </c>
      <c r="D2579" s="6">
        <v>88</v>
      </c>
      <c r="E2579" s="6">
        <v>22</v>
      </c>
      <c r="F2579" s="6">
        <v>120</v>
      </c>
      <c r="G2579" s="6" t="s">
        <v>9941</v>
      </c>
      <c r="H2579" s="6">
        <v>174</v>
      </c>
      <c r="I2579" s="7">
        <v>9286314</v>
      </c>
      <c r="J2579" s="6" t="s">
        <v>464</v>
      </c>
      <c r="K2579" s="6" t="s">
        <v>9942</v>
      </c>
      <c r="L2579" s="6" t="s">
        <v>9943</v>
      </c>
      <c r="M2579" s="6">
        <v>4972</v>
      </c>
      <c r="N2579" s="6">
        <v>583</v>
      </c>
      <c r="O2579" s="6" t="s">
        <v>9944</v>
      </c>
      <c r="P2579" s="6">
        <v>1</v>
      </c>
      <c r="Q2579" s="6" t="s">
        <v>9945</v>
      </c>
      <c r="R2579" s="6" t="s">
        <v>9946</v>
      </c>
      <c r="S2579" s="6">
        <v>62</v>
      </c>
      <c r="T2579" s="6" t="s">
        <v>37</v>
      </c>
      <c r="U2579" s="6" t="s">
        <v>38</v>
      </c>
      <c r="V2579" s="6" t="s">
        <v>585</v>
      </c>
      <c r="W2579" s="7">
        <v>17000000</v>
      </c>
      <c r="X2579" s="6">
        <v>1991</v>
      </c>
      <c r="Y2579" s="6">
        <v>132</v>
      </c>
      <c r="Z2579" s="6">
        <v>5.9</v>
      </c>
      <c r="AA2579" s="6">
        <v>1.85</v>
      </c>
      <c r="AB2579" s="6">
        <v>0</v>
      </c>
      <c r="AC2579" s="7">
        <f>Table13[[#This Row],[gross]]-Table13[[#This Row],[budget]]</f>
        <v>-7713686</v>
      </c>
    </row>
    <row r="2580" spans="1:29" ht="12.75">
      <c r="A2580" s="6" t="s">
        <v>28</v>
      </c>
      <c r="B2580" s="6" t="s">
        <v>10516</v>
      </c>
      <c r="C2580" s="6">
        <v>138</v>
      </c>
      <c r="D2580" s="6">
        <v>105</v>
      </c>
      <c r="E2580" s="6">
        <v>43</v>
      </c>
      <c r="F2580" s="6">
        <v>827</v>
      </c>
      <c r="G2580" s="6" t="s">
        <v>1972</v>
      </c>
      <c r="H2580" s="6">
        <v>22000</v>
      </c>
      <c r="I2580" s="7">
        <v>1796024</v>
      </c>
      <c r="J2580" s="6" t="s">
        <v>4075</v>
      </c>
      <c r="K2580" s="6" t="s">
        <v>1746</v>
      </c>
      <c r="L2580" s="6" t="s">
        <v>10517</v>
      </c>
      <c r="M2580" s="6">
        <v>34985</v>
      </c>
      <c r="N2580" s="6">
        <v>37766</v>
      </c>
      <c r="O2580" s="6" t="s">
        <v>1546</v>
      </c>
      <c r="P2580" s="6">
        <v>1</v>
      </c>
      <c r="Q2580" s="6" t="s">
        <v>10518</v>
      </c>
      <c r="R2580" s="6" t="s">
        <v>10519</v>
      </c>
      <c r="S2580" s="6">
        <v>135</v>
      </c>
      <c r="T2580" s="6" t="s">
        <v>37</v>
      </c>
      <c r="U2580" s="6" t="s">
        <v>38</v>
      </c>
      <c r="V2580" s="6" t="s">
        <v>585</v>
      </c>
      <c r="W2580" s="7">
        <v>22000000</v>
      </c>
      <c r="X2580" s="6">
        <v>2010</v>
      </c>
      <c r="Y2580" s="6">
        <v>14000</v>
      </c>
      <c r="Z2580" s="6">
        <v>5.4</v>
      </c>
      <c r="AA2580" s="6">
        <v>2.35</v>
      </c>
      <c r="AB2580" s="6">
        <v>0</v>
      </c>
      <c r="AC2580" s="7">
        <f>Table13[[#This Row],[gross]]-Table13[[#This Row],[budget]]</f>
        <v>-20203976</v>
      </c>
    </row>
    <row r="2581" spans="1:29" ht="12.75">
      <c r="A2581" s="6" t="s">
        <v>28</v>
      </c>
      <c r="B2581" s="6" t="s">
        <v>428</v>
      </c>
      <c r="C2581" s="6">
        <v>74</v>
      </c>
      <c r="D2581" s="6">
        <v>129</v>
      </c>
      <c r="E2581" s="6">
        <v>776</v>
      </c>
      <c r="F2581" s="6">
        <v>256</v>
      </c>
      <c r="G2581" s="6" t="s">
        <v>19165</v>
      </c>
      <c r="H2581" s="6">
        <v>25000</v>
      </c>
      <c r="I2581" s="7">
        <v>186354</v>
      </c>
      <c r="J2581" s="6" t="s">
        <v>3409</v>
      </c>
      <c r="K2581" s="6" t="s">
        <v>3397</v>
      </c>
      <c r="L2581" s="6" t="s">
        <v>20401</v>
      </c>
      <c r="M2581" s="6">
        <v>1758</v>
      </c>
      <c r="N2581" s="6">
        <v>26176</v>
      </c>
      <c r="O2581" s="6" t="s">
        <v>925</v>
      </c>
      <c r="P2581" s="6">
        <v>0</v>
      </c>
      <c r="Q2581" s="6" t="s">
        <v>20402</v>
      </c>
      <c r="R2581" s="6" t="s">
        <v>20403</v>
      </c>
      <c r="S2581" s="6">
        <v>30</v>
      </c>
      <c r="T2581" s="6" t="s">
        <v>37</v>
      </c>
      <c r="U2581" s="6" t="s">
        <v>38</v>
      </c>
      <c r="V2581" s="6" t="s">
        <v>585</v>
      </c>
      <c r="W2581" s="7">
        <v>13500000</v>
      </c>
      <c r="X2581" s="6">
        <v>2015</v>
      </c>
      <c r="Y2581" s="6">
        <v>463</v>
      </c>
      <c r="Z2581" s="6">
        <v>4.5</v>
      </c>
      <c r="AA2581" s="6">
        <v>2.35</v>
      </c>
      <c r="AB2581" s="6">
        <v>0</v>
      </c>
      <c r="AC2581" s="7">
        <f>Table13[[#This Row],[gross]]-Table13[[#This Row],[budget]]</f>
        <v>-13313646</v>
      </c>
    </row>
    <row r="2582" spans="1:29" ht="12.75">
      <c r="A2582" s="6" t="s">
        <v>28</v>
      </c>
      <c r="B2582" s="6" t="s">
        <v>8417</v>
      </c>
      <c r="C2582" s="6">
        <v>143</v>
      </c>
      <c r="D2582" s="6">
        <v>112</v>
      </c>
      <c r="E2582" s="6">
        <v>108</v>
      </c>
      <c r="F2582" s="6">
        <v>2000</v>
      </c>
      <c r="G2582" s="6" t="s">
        <v>444</v>
      </c>
      <c r="H2582" s="6">
        <v>23000</v>
      </c>
      <c r="I2582" s="7">
        <v>10911750</v>
      </c>
      <c r="J2582" s="6" t="s">
        <v>3396</v>
      </c>
      <c r="K2582" s="6" t="s">
        <v>62</v>
      </c>
      <c r="L2582" s="6" t="s">
        <v>9907</v>
      </c>
      <c r="M2582" s="6">
        <v>17757</v>
      </c>
      <c r="N2582" s="6">
        <v>43560</v>
      </c>
      <c r="O2582" s="6" t="s">
        <v>1400</v>
      </c>
      <c r="P2582" s="6">
        <v>2</v>
      </c>
      <c r="Q2582" s="6" t="s">
        <v>9908</v>
      </c>
      <c r="R2582" s="6" t="s">
        <v>9909</v>
      </c>
      <c r="S2582" s="6">
        <v>99</v>
      </c>
      <c r="T2582" s="6" t="s">
        <v>37</v>
      </c>
      <c r="U2582" s="6" t="s">
        <v>38</v>
      </c>
      <c r="V2582" s="6" t="s">
        <v>585</v>
      </c>
      <c r="W2582" s="7">
        <v>25000000</v>
      </c>
      <c r="X2582" s="6">
        <v>2008</v>
      </c>
      <c r="Y2582" s="6">
        <v>17000</v>
      </c>
      <c r="Z2582" s="6">
        <v>6.5</v>
      </c>
      <c r="AA2582" s="6">
        <v>1.85</v>
      </c>
      <c r="AB2582" s="6">
        <v>982</v>
      </c>
      <c r="AC2582" s="7">
        <f>Table13[[#This Row],[gross]]-Table13[[#This Row],[budget]]</f>
        <v>-14088250</v>
      </c>
    </row>
    <row r="2583" spans="1:29" ht="12.75">
      <c r="A2583" s="6" t="s">
        <v>28</v>
      </c>
      <c r="B2583" s="6" t="s">
        <v>16111</v>
      </c>
      <c r="C2583" s="6">
        <v>8</v>
      </c>
      <c r="D2583" s="6">
        <v>91</v>
      </c>
      <c r="E2583" s="6">
        <v>10</v>
      </c>
      <c r="F2583" s="6">
        <v>10</v>
      </c>
      <c r="G2583" s="6" t="s">
        <v>22766</v>
      </c>
      <c r="H2583" s="6">
        <v>353</v>
      </c>
      <c r="I2583" s="7">
        <v>2712293</v>
      </c>
      <c r="J2583" s="6" t="s">
        <v>1935</v>
      </c>
      <c r="K2583" s="6" t="s">
        <v>17156</v>
      </c>
      <c r="L2583" s="6" t="s">
        <v>22767</v>
      </c>
      <c r="M2583" s="6">
        <v>475</v>
      </c>
      <c r="N2583" s="6">
        <v>380</v>
      </c>
      <c r="O2583" s="6" t="s">
        <v>16111</v>
      </c>
      <c r="P2583" s="6">
        <v>4</v>
      </c>
      <c r="Q2583" s="6" t="s">
        <v>22768</v>
      </c>
      <c r="R2583" s="6" t="s">
        <v>22769</v>
      </c>
      <c r="S2583" s="6">
        <v>11</v>
      </c>
      <c r="T2583" s="6" t="s">
        <v>37</v>
      </c>
      <c r="U2583" s="6" t="s">
        <v>38</v>
      </c>
      <c r="V2583" s="6" t="s">
        <v>585</v>
      </c>
      <c r="W2583" s="7">
        <v>450000</v>
      </c>
      <c r="X2583" s="6">
        <v>1991</v>
      </c>
      <c r="Y2583" s="6">
        <v>12</v>
      </c>
      <c r="Z2583" s="6">
        <v>5.9</v>
      </c>
      <c r="AA2583" s="6">
        <v>1.85</v>
      </c>
      <c r="AB2583" s="6">
        <v>123</v>
      </c>
      <c r="AC2583" s="7">
        <f>Table13[[#This Row],[gross]]-Table13[[#This Row],[budget]]</f>
        <v>2262293</v>
      </c>
    </row>
    <row r="2584" spans="1:29" ht="12.75">
      <c r="A2584" s="6" t="s">
        <v>28</v>
      </c>
      <c r="B2584" s="6" t="s">
        <v>3088</v>
      </c>
      <c r="C2584" s="6">
        <v>349</v>
      </c>
      <c r="D2584" s="6">
        <v>167</v>
      </c>
      <c r="E2584" s="6">
        <v>473</v>
      </c>
      <c r="F2584" s="6">
        <v>303</v>
      </c>
      <c r="G2584" s="6" t="s">
        <v>8830</v>
      </c>
      <c r="H2584" s="6">
        <v>559</v>
      </c>
      <c r="I2584" s="7">
        <v>161029270</v>
      </c>
      <c r="J2584" s="6" t="s">
        <v>8831</v>
      </c>
      <c r="K2584" s="6" t="s">
        <v>2147</v>
      </c>
      <c r="L2584" s="6" t="s">
        <v>8832</v>
      </c>
      <c r="M2584" s="6">
        <v>119928</v>
      </c>
      <c r="N2584" s="6">
        <v>2702</v>
      </c>
      <c r="O2584" s="6" t="s">
        <v>8833</v>
      </c>
      <c r="P2584" s="6">
        <v>0</v>
      </c>
      <c r="Q2584" s="6" t="s">
        <v>8834</v>
      </c>
      <c r="R2584" s="6" t="s">
        <v>8835</v>
      </c>
      <c r="S2584" s="6">
        <v>331</v>
      </c>
      <c r="T2584" s="6" t="s">
        <v>37</v>
      </c>
      <c r="U2584" s="6" t="s">
        <v>38</v>
      </c>
      <c r="V2584" s="6" t="s">
        <v>585</v>
      </c>
      <c r="W2584" s="7">
        <v>28000000</v>
      </c>
      <c r="X2584" s="6">
        <v>2015</v>
      </c>
      <c r="Y2584" s="6">
        <v>427</v>
      </c>
      <c r="Z2584" s="6">
        <v>7.9</v>
      </c>
      <c r="AA2584" s="6">
        <v>2.35</v>
      </c>
      <c r="AB2584" s="6">
        <v>76000</v>
      </c>
      <c r="AC2584" s="7">
        <f>Table13[[#This Row],[gross]]-Table13[[#This Row],[budget]]</f>
        <v>133029270</v>
      </c>
    </row>
    <row r="2585" spans="1:29" ht="12.75">
      <c r="A2585" s="6" t="s">
        <v>28</v>
      </c>
      <c r="B2585" s="6" t="s">
        <v>9588</v>
      </c>
      <c r="C2585" s="6">
        <v>58</v>
      </c>
      <c r="D2585" s="6">
        <v>87</v>
      </c>
      <c r="E2585" s="6">
        <v>29</v>
      </c>
      <c r="F2585" s="6">
        <v>522</v>
      </c>
      <c r="G2585" s="6" t="s">
        <v>4555</v>
      </c>
      <c r="H2585" s="6">
        <v>1000</v>
      </c>
      <c r="I2585" s="7">
        <v>6563357</v>
      </c>
      <c r="J2585" s="6" t="s">
        <v>4219</v>
      </c>
      <c r="K2585" s="6" t="s">
        <v>11323</v>
      </c>
      <c r="L2585" s="6" t="s">
        <v>11324</v>
      </c>
      <c r="M2585" s="6">
        <v>18571</v>
      </c>
      <c r="N2585" s="6">
        <v>4218</v>
      </c>
      <c r="O2585" s="6" t="s">
        <v>418</v>
      </c>
      <c r="P2585" s="6">
        <v>4</v>
      </c>
      <c r="Q2585" s="6" t="s">
        <v>11325</v>
      </c>
      <c r="R2585" s="6" t="s">
        <v>11326</v>
      </c>
      <c r="S2585" s="6">
        <v>120</v>
      </c>
      <c r="T2585" s="6" t="s">
        <v>37</v>
      </c>
      <c r="U2585" s="6" t="s">
        <v>38</v>
      </c>
      <c r="V2585" s="6" t="s">
        <v>585</v>
      </c>
      <c r="W2585" s="7">
        <v>20000000</v>
      </c>
      <c r="X2585" s="6">
        <v>2008</v>
      </c>
      <c r="Y2585" s="6">
        <v>794</v>
      </c>
      <c r="Z2585" s="6">
        <v>5.3</v>
      </c>
      <c r="AA2585" s="6">
        <v>2.35</v>
      </c>
      <c r="AB2585" s="6">
        <v>847</v>
      </c>
      <c r="AC2585" s="7">
        <f>Table13[[#This Row],[gross]]-Table13[[#This Row],[budget]]</f>
        <v>-13436643</v>
      </c>
    </row>
    <row r="2586" spans="1:29" ht="12.75">
      <c r="A2586" s="6" t="s">
        <v>28</v>
      </c>
      <c r="B2586" s="6" t="s">
        <v>125</v>
      </c>
      <c r="C2586" s="6">
        <v>253</v>
      </c>
      <c r="D2586" s="6">
        <v>113</v>
      </c>
      <c r="E2586" s="6">
        <v>395</v>
      </c>
      <c r="F2586" s="6">
        <v>77</v>
      </c>
      <c r="G2586" s="6" t="s">
        <v>8368</v>
      </c>
      <c r="H2586" s="6">
        <v>8000</v>
      </c>
      <c r="I2586" s="7">
        <v>40137776</v>
      </c>
      <c r="J2586" s="6" t="s">
        <v>2490</v>
      </c>
      <c r="K2586" s="6" t="s">
        <v>1249</v>
      </c>
      <c r="L2586" s="6" t="s">
        <v>8369</v>
      </c>
      <c r="M2586" s="6">
        <v>186977</v>
      </c>
      <c r="N2586" s="6">
        <v>8362</v>
      </c>
      <c r="O2586" s="6" t="s">
        <v>8370</v>
      </c>
      <c r="P2586" s="6">
        <v>1</v>
      </c>
      <c r="Q2586" s="6" t="s">
        <v>8371</v>
      </c>
      <c r="R2586" s="6" t="s">
        <v>8372</v>
      </c>
      <c r="S2586" s="6">
        <v>529</v>
      </c>
      <c r="T2586" s="6" t="s">
        <v>37</v>
      </c>
      <c r="U2586" s="6" t="s">
        <v>38</v>
      </c>
      <c r="V2586" s="6" t="s">
        <v>39</v>
      </c>
      <c r="W2586" s="7">
        <v>38000000</v>
      </c>
      <c r="X2586" s="6">
        <v>2006</v>
      </c>
      <c r="Y2586" s="6">
        <v>189</v>
      </c>
      <c r="Z2586" s="6">
        <v>7.6</v>
      </c>
      <c r="AA2586" s="6">
        <v>1.85</v>
      </c>
      <c r="AB2586" s="6">
        <v>13000</v>
      </c>
      <c r="AC2586" s="7">
        <f>Table13[[#This Row],[gross]]-Table13[[#This Row],[budget]]</f>
        <v>2137776</v>
      </c>
    </row>
    <row r="2587" spans="1:29" ht="12.75">
      <c r="A2587" s="6" t="s">
        <v>28</v>
      </c>
      <c r="B2587" s="6" t="s">
        <v>4351</v>
      </c>
      <c r="C2587" s="6">
        <v>190</v>
      </c>
      <c r="D2587" s="6">
        <v>110</v>
      </c>
      <c r="E2587" s="6">
        <v>37</v>
      </c>
      <c r="F2587" s="6">
        <v>268</v>
      </c>
      <c r="G2587" s="6" t="s">
        <v>5953</v>
      </c>
      <c r="H2587" s="6">
        <v>10000</v>
      </c>
      <c r="I2587" s="7">
        <v>10324441</v>
      </c>
      <c r="J2587" s="6" t="s">
        <v>923</v>
      </c>
      <c r="K2587" s="6" t="s">
        <v>226</v>
      </c>
      <c r="L2587" s="6" t="s">
        <v>9932</v>
      </c>
      <c r="M2587" s="6">
        <v>27117</v>
      </c>
      <c r="N2587" s="6">
        <v>11431</v>
      </c>
      <c r="O2587" s="6" t="s">
        <v>9933</v>
      </c>
      <c r="P2587" s="6">
        <v>1</v>
      </c>
      <c r="Q2587" s="6" t="s">
        <v>9934</v>
      </c>
      <c r="R2587" s="6" t="s">
        <v>9935</v>
      </c>
      <c r="S2587" s="6">
        <v>140</v>
      </c>
      <c r="T2587" s="6" t="s">
        <v>37</v>
      </c>
      <c r="U2587" s="6" t="s">
        <v>38</v>
      </c>
      <c r="V2587" s="6" t="s">
        <v>585</v>
      </c>
      <c r="W2587" s="7">
        <v>25000000</v>
      </c>
      <c r="X2587" s="6">
        <v>2011</v>
      </c>
      <c r="Y2587" s="6">
        <v>826</v>
      </c>
      <c r="Z2587" s="6">
        <v>5.8</v>
      </c>
      <c r="AA2587" s="6">
        <v>2.35</v>
      </c>
      <c r="AB2587" s="6">
        <v>7000</v>
      </c>
      <c r="AC2587" s="7">
        <f>Table13[[#This Row],[gross]]-Table13[[#This Row],[budget]]</f>
        <v>-14675559</v>
      </c>
    </row>
    <row r="2588" spans="1:29" ht="12.75">
      <c r="A2588" s="6" t="s">
        <v>28</v>
      </c>
      <c r="B2588" s="6" t="s">
        <v>7451</v>
      </c>
      <c r="C2588" s="6">
        <v>63</v>
      </c>
      <c r="D2588" s="6">
        <v>102</v>
      </c>
      <c r="E2588" s="6">
        <v>133</v>
      </c>
      <c r="F2588" s="6">
        <v>690</v>
      </c>
      <c r="G2588" s="6" t="s">
        <v>7452</v>
      </c>
      <c r="H2588" s="6">
        <v>2000</v>
      </c>
      <c r="I2588" s="7">
        <v>33423521</v>
      </c>
      <c r="J2588" s="6" t="s">
        <v>1077</v>
      </c>
      <c r="K2588" s="6" t="s">
        <v>1082</v>
      </c>
      <c r="L2588" s="6" t="s">
        <v>7453</v>
      </c>
      <c r="M2588" s="6">
        <v>53115</v>
      </c>
      <c r="N2588" s="6">
        <v>5443</v>
      </c>
      <c r="O2588" s="6" t="s">
        <v>4885</v>
      </c>
      <c r="P2588" s="6">
        <v>1</v>
      </c>
      <c r="Q2588" s="6" t="s">
        <v>7454</v>
      </c>
      <c r="R2588" s="6" t="s">
        <v>7455</v>
      </c>
      <c r="S2588" s="6">
        <v>282</v>
      </c>
      <c r="T2588" s="6" t="s">
        <v>37</v>
      </c>
      <c r="U2588" s="6" t="s">
        <v>677</v>
      </c>
      <c r="V2588" s="6" t="s">
        <v>39</v>
      </c>
      <c r="W2588" s="7">
        <v>35000000</v>
      </c>
      <c r="X2588" s="6">
        <v>1994</v>
      </c>
      <c r="Y2588" s="6">
        <v>1000</v>
      </c>
      <c r="Z2588" s="6">
        <v>3.8</v>
      </c>
      <c r="AA2588" s="6">
        <v>2.35</v>
      </c>
      <c r="AB2588" s="6">
        <v>0</v>
      </c>
      <c r="AC2588" s="7">
        <f>Table13[[#This Row],[gross]]-Table13[[#This Row],[budget]]</f>
        <v>-1576479</v>
      </c>
    </row>
    <row r="2589" spans="1:29" ht="12.75">
      <c r="A2589" s="6" t="s">
        <v>28</v>
      </c>
      <c r="B2589" s="6" t="s">
        <v>3444</v>
      </c>
      <c r="C2589" s="6">
        <v>103</v>
      </c>
      <c r="D2589" s="6">
        <v>96</v>
      </c>
      <c r="E2589" s="6">
        <v>43</v>
      </c>
      <c r="F2589" s="6">
        <v>77</v>
      </c>
      <c r="G2589" s="6" t="s">
        <v>5490</v>
      </c>
      <c r="H2589" s="6">
        <v>841</v>
      </c>
      <c r="I2589" s="7">
        <v>8742261</v>
      </c>
      <c r="J2589" s="6" t="s">
        <v>1120</v>
      </c>
      <c r="K2589" s="6" t="s">
        <v>3369</v>
      </c>
      <c r="L2589" s="6" t="s">
        <v>5491</v>
      </c>
      <c r="M2589" s="6">
        <v>19824</v>
      </c>
      <c r="N2589" s="6">
        <v>1385</v>
      </c>
      <c r="O2589" s="6" t="s">
        <v>5492</v>
      </c>
      <c r="P2589" s="6">
        <v>2</v>
      </c>
      <c r="Q2589" s="6" t="s">
        <v>5493</v>
      </c>
      <c r="R2589" s="6" t="s">
        <v>5494</v>
      </c>
      <c r="S2589" s="6">
        <v>179</v>
      </c>
      <c r="T2589" s="6" t="s">
        <v>37</v>
      </c>
      <c r="U2589" s="6" t="s">
        <v>268</v>
      </c>
      <c r="V2589" s="6" t="s">
        <v>39</v>
      </c>
      <c r="W2589" s="7">
        <v>18000000</v>
      </c>
      <c r="X2589" s="6">
        <v>2009</v>
      </c>
      <c r="Y2589" s="6">
        <v>342</v>
      </c>
      <c r="Z2589" s="6">
        <v>3.7</v>
      </c>
      <c r="AA2589" s="6">
        <v>2.35</v>
      </c>
      <c r="AB2589" s="6">
        <v>0</v>
      </c>
      <c r="AC2589" s="7">
        <f>Table13[[#This Row],[gross]]-Table13[[#This Row],[budget]]</f>
        <v>-9257739</v>
      </c>
    </row>
    <row r="2590" spans="1:29" ht="12.75">
      <c r="A2590" s="6" t="s">
        <v>28</v>
      </c>
      <c r="B2590" s="6" t="s">
        <v>507</v>
      </c>
      <c r="C2590" s="6">
        <v>190</v>
      </c>
      <c r="D2590" s="6">
        <v>109</v>
      </c>
      <c r="E2590" s="6">
        <v>453</v>
      </c>
      <c r="F2590" s="6">
        <v>2000</v>
      </c>
      <c r="G2590" s="6" t="s">
        <v>222</v>
      </c>
      <c r="H2590" s="6">
        <v>18000</v>
      </c>
      <c r="I2590" s="7">
        <v>26415649</v>
      </c>
      <c r="J2590" s="6" t="s">
        <v>464</v>
      </c>
      <c r="K2590" s="6" t="s">
        <v>588</v>
      </c>
      <c r="L2590" s="6" t="s">
        <v>10951</v>
      </c>
      <c r="M2590" s="6">
        <v>94892</v>
      </c>
      <c r="N2590" s="6">
        <v>33878</v>
      </c>
      <c r="O2590" s="6" t="s">
        <v>5731</v>
      </c>
      <c r="P2590" s="6">
        <v>4</v>
      </c>
      <c r="Q2590" s="6" t="s">
        <v>10952</v>
      </c>
      <c r="R2590" s="6" t="s">
        <v>10953</v>
      </c>
      <c r="S2590" s="6">
        <v>189</v>
      </c>
      <c r="T2590" s="6" t="s">
        <v>37</v>
      </c>
      <c r="U2590" s="6" t="s">
        <v>38</v>
      </c>
      <c r="V2590" s="6" t="s">
        <v>585</v>
      </c>
      <c r="W2590" s="7">
        <v>20000000</v>
      </c>
      <c r="X2590" s="6">
        <v>2008</v>
      </c>
      <c r="Y2590" s="6">
        <v>11000</v>
      </c>
      <c r="Z2590" s="6">
        <v>6.8</v>
      </c>
      <c r="AA2590" s="6">
        <v>2.35</v>
      </c>
      <c r="AB2590" s="6">
        <v>0</v>
      </c>
      <c r="AC2590" s="7">
        <f>Table13[[#This Row],[gross]]-Table13[[#This Row],[budget]]</f>
        <v>6415649</v>
      </c>
    </row>
    <row r="2591" spans="1:29" ht="12.75">
      <c r="A2591" s="6" t="s">
        <v>28</v>
      </c>
      <c r="B2591" s="6" t="s">
        <v>2698</v>
      </c>
      <c r="C2591" s="6">
        <v>52</v>
      </c>
      <c r="D2591" s="6">
        <v>117</v>
      </c>
      <c r="E2591" s="6">
        <v>425</v>
      </c>
      <c r="F2591" s="6">
        <v>901</v>
      </c>
      <c r="G2591" s="6" t="s">
        <v>4218</v>
      </c>
      <c r="H2591" s="6">
        <v>13000</v>
      </c>
      <c r="I2591" s="7">
        <v>85300000</v>
      </c>
      <c r="J2591" s="6" t="s">
        <v>7959</v>
      </c>
      <c r="K2591" s="6" t="s">
        <v>547</v>
      </c>
      <c r="L2591" s="6" t="s">
        <v>14792</v>
      </c>
      <c r="M2591" s="6">
        <v>48629</v>
      </c>
      <c r="N2591" s="6">
        <v>27378</v>
      </c>
      <c r="O2591" s="6" t="s">
        <v>3659</v>
      </c>
      <c r="P2591" s="6">
        <v>1</v>
      </c>
      <c r="Q2591" s="6" t="s">
        <v>14793</v>
      </c>
      <c r="R2591" s="6" t="s">
        <v>14794</v>
      </c>
      <c r="S2591" s="6">
        <v>134</v>
      </c>
      <c r="T2591" s="6" t="s">
        <v>37</v>
      </c>
      <c r="U2591" s="6" t="s">
        <v>38</v>
      </c>
      <c r="V2591" s="6" t="s">
        <v>585</v>
      </c>
      <c r="W2591" s="7">
        <v>10000000</v>
      </c>
      <c r="X2591" s="6">
        <v>1981</v>
      </c>
      <c r="Y2591" s="6">
        <v>11000</v>
      </c>
      <c r="Z2591" s="6">
        <v>6.9</v>
      </c>
      <c r="AA2591" s="6">
        <v>1.85</v>
      </c>
      <c r="AB2591" s="6">
        <v>0</v>
      </c>
      <c r="AC2591" s="7">
        <f>Table13[[#This Row],[gross]]-Table13[[#This Row],[budget]]</f>
        <v>75300000</v>
      </c>
    </row>
    <row r="2592" spans="1:29" ht="12.75">
      <c r="A2592" s="6" t="s">
        <v>28</v>
      </c>
      <c r="B2592" s="6" t="s">
        <v>5314</v>
      </c>
      <c r="C2592" s="6">
        <v>51</v>
      </c>
      <c r="D2592" s="6">
        <v>117</v>
      </c>
      <c r="E2592" s="6">
        <v>31</v>
      </c>
      <c r="F2592" s="6">
        <v>210</v>
      </c>
      <c r="G2592" s="6" t="s">
        <v>5315</v>
      </c>
      <c r="H2592" s="6">
        <v>2000</v>
      </c>
      <c r="I2592" s="7">
        <v>32800000</v>
      </c>
      <c r="J2592" s="6" t="s">
        <v>5316</v>
      </c>
      <c r="K2592" s="6" t="s">
        <v>1375</v>
      </c>
      <c r="L2592" s="6" t="s">
        <v>5317</v>
      </c>
      <c r="M2592" s="6">
        <v>34896</v>
      </c>
      <c r="N2592" s="6">
        <v>3016</v>
      </c>
      <c r="O2592" s="6" t="s">
        <v>3763</v>
      </c>
      <c r="P2592" s="6">
        <v>1</v>
      </c>
      <c r="Q2592" s="6" t="s">
        <v>5318</v>
      </c>
      <c r="R2592" s="6" t="s">
        <v>5319</v>
      </c>
      <c r="S2592" s="6">
        <v>118</v>
      </c>
      <c r="T2592" s="6" t="s">
        <v>37</v>
      </c>
      <c r="U2592" s="6" t="s">
        <v>38</v>
      </c>
      <c r="V2592" s="6" t="s">
        <v>585</v>
      </c>
      <c r="W2592" s="7">
        <v>40000000</v>
      </c>
      <c r="X2592" s="6">
        <v>1996</v>
      </c>
      <c r="Y2592" s="6">
        <v>472</v>
      </c>
      <c r="Z2592" s="6">
        <v>4.3</v>
      </c>
      <c r="AA2592" s="6">
        <v>1.85</v>
      </c>
      <c r="AB2592" s="6">
        <v>877</v>
      </c>
      <c r="AC2592" s="7">
        <f>Table13[[#This Row],[gross]]-Table13[[#This Row],[budget]]</f>
        <v>-7200000</v>
      </c>
    </row>
    <row r="2593" spans="1:29" ht="12.75">
      <c r="A2593" s="6" t="s">
        <v>28</v>
      </c>
      <c r="B2593" s="6" t="s">
        <v>946</v>
      </c>
      <c r="C2593" s="6">
        <v>71</v>
      </c>
      <c r="D2593" s="6">
        <v>77</v>
      </c>
      <c r="E2593" s="6">
        <v>50</v>
      </c>
      <c r="F2593" s="6">
        <v>537</v>
      </c>
      <c r="G2593" s="6" t="s">
        <v>90</v>
      </c>
      <c r="H2593" s="6">
        <v>886</v>
      </c>
      <c r="I2593" s="7">
        <v>64736114</v>
      </c>
      <c r="J2593" s="6" t="s">
        <v>271</v>
      </c>
      <c r="K2593" s="6" t="s">
        <v>1384</v>
      </c>
      <c r="L2593" s="6" t="s">
        <v>1385</v>
      </c>
      <c r="M2593" s="6">
        <v>36471</v>
      </c>
      <c r="N2593" s="6">
        <v>2682</v>
      </c>
      <c r="O2593" s="6" t="s">
        <v>1386</v>
      </c>
      <c r="P2593" s="6">
        <v>0</v>
      </c>
      <c r="Q2593" s="6" t="s">
        <v>1387</v>
      </c>
      <c r="R2593" s="6" t="s">
        <v>1388</v>
      </c>
      <c r="S2593" s="6">
        <v>69</v>
      </c>
      <c r="T2593" s="6" t="s">
        <v>37</v>
      </c>
      <c r="U2593" s="6" t="s">
        <v>38</v>
      </c>
      <c r="V2593" s="6" t="s">
        <v>95</v>
      </c>
      <c r="W2593" s="7">
        <v>120000000</v>
      </c>
      <c r="X2593" s="6">
        <v>2002</v>
      </c>
      <c r="Y2593" s="6">
        <v>799</v>
      </c>
      <c r="Z2593" s="6">
        <v>5.4</v>
      </c>
      <c r="AA2593" s="6">
        <v>1.85</v>
      </c>
      <c r="AB2593" s="6">
        <v>459</v>
      </c>
      <c r="AC2593" s="7">
        <f>Table13[[#This Row],[gross]]-Table13[[#This Row],[budget]]</f>
        <v>-55263886</v>
      </c>
    </row>
    <row r="2594" spans="1:29" ht="12.75">
      <c r="A2594" s="6" t="s">
        <v>28</v>
      </c>
      <c r="B2594" s="6" t="s">
        <v>946</v>
      </c>
      <c r="C2594" s="6">
        <v>101</v>
      </c>
      <c r="D2594" s="6">
        <v>84</v>
      </c>
      <c r="E2594" s="6">
        <v>50</v>
      </c>
      <c r="F2594" s="6">
        <v>692</v>
      </c>
      <c r="G2594" s="6" t="s">
        <v>1384</v>
      </c>
      <c r="H2594" s="6">
        <v>979</v>
      </c>
      <c r="I2594" s="7">
        <v>140015224</v>
      </c>
      <c r="J2594" s="6" t="s">
        <v>787</v>
      </c>
      <c r="K2594" s="6" t="s">
        <v>1653</v>
      </c>
      <c r="L2594" s="6" t="s">
        <v>1654</v>
      </c>
      <c r="M2594" s="6">
        <v>94172</v>
      </c>
      <c r="N2594" s="6">
        <v>3382</v>
      </c>
      <c r="O2594" s="6" t="s">
        <v>1655</v>
      </c>
      <c r="P2594" s="6">
        <v>0</v>
      </c>
      <c r="Q2594" s="6" t="s">
        <v>1656</v>
      </c>
      <c r="R2594" s="6" t="s">
        <v>1657</v>
      </c>
      <c r="S2594" s="6">
        <v>179</v>
      </c>
      <c r="T2594" s="6" t="s">
        <v>37</v>
      </c>
      <c r="U2594" s="6" t="s">
        <v>767</v>
      </c>
      <c r="V2594" s="6" t="s">
        <v>95</v>
      </c>
      <c r="W2594" s="7">
        <v>133000000</v>
      </c>
      <c r="X2594" s="6">
        <v>1999</v>
      </c>
      <c r="Y2594" s="6">
        <v>886</v>
      </c>
      <c r="Z2594" s="6">
        <v>5.9</v>
      </c>
      <c r="AA2594" s="6">
        <v>1.85</v>
      </c>
      <c r="AB2594" s="6">
        <v>0</v>
      </c>
      <c r="AC2594" s="7">
        <f>Table13[[#This Row],[gross]]-Table13[[#This Row],[budget]]</f>
        <v>7015224</v>
      </c>
    </row>
    <row r="2595" spans="1:29" ht="12.75">
      <c r="A2595" s="6" t="s">
        <v>28</v>
      </c>
      <c r="B2595" s="6" t="s">
        <v>3494</v>
      </c>
      <c r="C2595" s="6">
        <v>123</v>
      </c>
      <c r="D2595" s="6">
        <v>118</v>
      </c>
      <c r="E2595" s="6">
        <v>101</v>
      </c>
      <c r="F2595" s="6">
        <v>327</v>
      </c>
      <c r="G2595" s="6" t="s">
        <v>4743</v>
      </c>
      <c r="H2595" s="6">
        <v>13000</v>
      </c>
      <c r="I2595" s="7">
        <v>33828318</v>
      </c>
      <c r="J2595" s="6" t="s">
        <v>1671</v>
      </c>
      <c r="K2595" s="6" t="s">
        <v>1157</v>
      </c>
      <c r="L2595" s="6" t="s">
        <v>4744</v>
      </c>
      <c r="M2595" s="6">
        <v>44453</v>
      </c>
      <c r="N2595" s="6">
        <v>14036</v>
      </c>
      <c r="O2595" s="6" t="s">
        <v>4745</v>
      </c>
      <c r="P2595" s="6">
        <v>2</v>
      </c>
      <c r="Q2595" s="6" t="s">
        <v>4746</v>
      </c>
      <c r="R2595" s="6" t="s">
        <v>4747</v>
      </c>
      <c r="S2595" s="6">
        <v>154</v>
      </c>
      <c r="T2595" s="6" t="s">
        <v>37</v>
      </c>
      <c r="U2595" s="6" t="s">
        <v>38</v>
      </c>
      <c r="V2595" s="6" t="s">
        <v>39</v>
      </c>
      <c r="W2595" s="7">
        <v>55000000</v>
      </c>
      <c r="X2595" s="6">
        <v>2003</v>
      </c>
      <c r="Y2595" s="6">
        <v>390</v>
      </c>
      <c r="Z2595" s="6">
        <v>5.8</v>
      </c>
      <c r="AA2595" s="6">
        <v>2.35</v>
      </c>
      <c r="AB2595" s="6">
        <v>0</v>
      </c>
      <c r="AC2595" s="7">
        <f>Table13[[#This Row],[gross]]-Table13[[#This Row],[budget]]</f>
        <v>-21171682</v>
      </c>
    </row>
    <row r="2596" spans="1:29" ht="12.75">
      <c r="A2596" s="6" t="s">
        <v>28</v>
      </c>
      <c r="B2596" s="6" t="s">
        <v>111</v>
      </c>
      <c r="C2596" s="6">
        <v>435</v>
      </c>
      <c r="D2596" s="6">
        <v>128</v>
      </c>
      <c r="E2596" s="6">
        <v>0</v>
      </c>
      <c r="F2596" s="6">
        <v>826</v>
      </c>
      <c r="G2596" s="6" t="s">
        <v>1400</v>
      </c>
      <c r="H2596" s="6">
        <v>4000</v>
      </c>
      <c r="I2596" s="7">
        <v>36381716</v>
      </c>
      <c r="J2596" s="6" t="s">
        <v>1239</v>
      </c>
      <c r="K2596" s="6" t="s">
        <v>599</v>
      </c>
      <c r="L2596" s="6" t="s">
        <v>3193</v>
      </c>
      <c r="M2596" s="6">
        <v>197584</v>
      </c>
      <c r="N2596" s="6">
        <v>7067</v>
      </c>
      <c r="O2596" s="6" t="s">
        <v>1319</v>
      </c>
      <c r="P2596" s="6">
        <v>4</v>
      </c>
      <c r="Q2596" s="6" t="s">
        <v>3194</v>
      </c>
      <c r="R2596" s="6" t="s">
        <v>3195</v>
      </c>
      <c r="S2596" s="6">
        <v>918</v>
      </c>
      <c r="T2596" s="6" t="s">
        <v>37</v>
      </c>
      <c r="U2596" s="6" t="s">
        <v>38</v>
      </c>
      <c r="V2596" s="6" t="s">
        <v>39</v>
      </c>
      <c r="W2596" s="7">
        <v>82000000</v>
      </c>
      <c r="X2596" s="6">
        <v>2011</v>
      </c>
      <c r="Y2596" s="6">
        <v>2000</v>
      </c>
      <c r="Z2596" s="6">
        <v>6.1</v>
      </c>
      <c r="AA2596" s="6">
        <v>2.35</v>
      </c>
      <c r="AB2596" s="6">
        <v>42000</v>
      </c>
      <c r="AC2596" s="7">
        <f>Table13[[#This Row],[gross]]-Table13[[#This Row],[budget]]</f>
        <v>-45618284</v>
      </c>
    </row>
    <row r="2597" spans="1:29" ht="12.75">
      <c r="A2597" s="6" t="s">
        <v>747</v>
      </c>
      <c r="B2597" s="6" t="s">
        <v>14961</v>
      </c>
      <c r="C2597" s="6">
        <v>14</v>
      </c>
      <c r="D2597" s="6">
        <v>123</v>
      </c>
      <c r="E2597" s="6">
        <v>5</v>
      </c>
      <c r="F2597" s="6">
        <v>338</v>
      </c>
      <c r="G2597" s="6" t="s">
        <v>3966</v>
      </c>
      <c r="H2597" s="6">
        <v>556</v>
      </c>
      <c r="I2597" s="7">
        <v>18272447</v>
      </c>
      <c r="J2597" s="6" t="s">
        <v>4075</v>
      </c>
      <c r="K2597" s="6" t="s">
        <v>13082</v>
      </c>
      <c r="L2597" s="6" t="s">
        <v>14962</v>
      </c>
      <c r="M2597" s="6">
        <v>3119</v>
      </c>
      <c r="N2597" s="6">
        <v>2149</v>
      </c>
      <c r="O2597" s="6" t="s">
        <v>10655</v>
      </c>
      <c r="P2597" s="6">
        <v>1</v>
      </c>
      <c r="Q2597" s="6" t="s">
        <v>14963</v>
      </c>
      <c r="R2597" s="6" t="s">
        <v>14964</v>
      </c>
      <c r="S2597" s="6">
        <v>35</v>
      </c>
      <c r="T2597" s="6" t="s">
        <v>37</v>
      </c>
      <c r="U2597" s="6" t="s">
        <v>38</v>
      </c>
      <c r="V2597" s="6" t="s">
        <v>585</v>
      </c>
      <c r="W2597" s="7">
        <v>10000000</v>
      </c>
      <c r="X2597" s="6">
        <v>1993</v>
      </c>
      <c r="Y2597" s="6">
        <v>475</v>
      </c>
      <c r="Z2597" s="6">
        <v>5.9</v>
      </c>
      <c r="AA2597" s="6">
        <v>1.85</v>
      </c>
      <c r="AB2597" s="6">
        <v>331</v>
      </c>
      <c r="AC2597" s="7">
        <f>Table13[[#This Row],[gross]]-Table13[[#This Row],[budget]]</f>
        <v>8272447</v>
      </c>
    </row>
    <row r="2598" spans="1:29" ht="12.75">
      <c r="A2598" s="6" t="s">
        <v>28</v>
      </c>
      <c r="B2598" s="6" t="s">
        <v>18565</v>
      </c>
      <c r="C2598" s="6">
        <v>29</v>
      </c>
      <c r="D2598" s="6">
        <v>92</v>
      </c>
      <c r="E2598" s="6">
        <v>99</v>
      </c>
      <c r="F2598" s="6">
        <v>181</v>
      </c>
      <c r="G2598" s="6" t="s">
        <v>7627</v>
      </c>
      <c r="H2598" s="6">
        <v>793</v>
      </c>
      <c r="I2598" s="7">
        <v>177840</v>
      </c>
      <c r="J2598" s="6" t="s">
        <v>6419</v>
      </c>
      <c r="K2598" s="6" t="s">
        <v>14042</v>
      </c>
      <c r="L2598" s="6" t="s">
        <v>23219</v>
      </c>
      <c r="M2598" s="6">
        <v>708</v>
      </c>
      <c r="N2598" s="6">
        <v>1987</v>
      </c>
      <c r="O2598" s="6" t="s">
        <v>9916</v>
      </c>
      <c r="P2598" s="6">
        <v>2</v>
      </c>
      <c r="Q2598" s="6" t="s">
        <v>23220</v>
      </c>
      <c r="R2598" s="6" t="s">
        <v>23221</v>
      </c>
      <c r="S2598" s="6">
        <v>22</v>
      </c>
      <c r="T2598" s="6" t="s">
        <v>37</v>
      </c>
      <c r="U2598" s="6" t="s">
        <v>56</v>
      </c>
      <c r="V2598" s="6" t="s">
        <v>585</v>
      </c>
      <c r="W2598" s="7">
        <v>250000</v>
      </c>
      <c r="X2598" s="6">
        <v>1999</v>
      </c>
      <c r="Y2598" s="6">
        <v>605</v>
      </c>
      <c r="Z2598" s="6">
        <v>6.1</v>
      </c>
      <c r="AB2598" s="6">
        <v>93</v>
      </c>
      <c r="AC2598" s="7">
        <f>Table13[[#This Row],[gross]]-Table13[[#This Row],[budget]]</f>
        <v>-72160</v>
      </c>
    </row>
    <row r="2599" spans="1:29" ht="12.75">
      <c r="A2599" s="6" t="s">
        <v>28</v>
      </c>
      <c r="B2599" s="6" t="s">
        <v>507</v>
      </c>
      <c r="C2599" s="6">
        <v>418</v>
      </c>
      <c r="D2599" s="6">
        <v>123</v>
      </c>
      <c r="E2599" s="6">
        <v>452</v>
      </c>
      <c r="F2599" s="6">
        <v>329</v>
      </c>
      <c r="G2599" s="6" t="s">
        <v>508</v>
      </c>
      <c r="H2599" s="6">
        <v>10000</v>
      </c>
      <c r="I2599" s="7">
        <v>161087183</v>
      </c>
      <c r="J2599" s="6" t="s">
        <v>509</v>
      </c>
      <c r="K2599" s="6" t="s">
        <v>166</v>
      </c>
      <c r="L2599" s="6" t="s">
        <v>510</v>
      </c>
      <c r="M2599" s="6">
        <v>118992</v>
      </c>
      <c r="N2599" s="6">
        <v>11287</v>
      </c>
      <c r="O2599" s="6" t="s">
        <v>511</v>
      </c>
      <c r="P2599" s="6">
        <v>8</v>
      </c>
      <c r="Q2599" s="6" t="s">
        <v>512</v>
      </c>
      <c r="R2599" s="6" t="s">
        <v>513</v>
      </c>
      <c r="S2599" s="6">
        <v>971</v>
      </c>
      <c r="T2599" s="6" t="s">
        <v>37</v>
      </c>
      <c r="U2599" s="6" t="s">
        <v>38</v>
      </c>
      <c r="V2599" s="6" t="s">
        <v>39</v>
      </c>
      <c r="W2599" s="7">
        <v>175000000</v>
      </c>
      <c r="X2599" s="6">
        <v>2016</v>
      </c>
      <c r="Y2599" s="6">
        <v>336</v>
      </c>
      <c r="Z2599" s="6">
        <v>6.9</v>
      </c>
      <c r="AA2599" s="6">
        <v>2.35</v>
      </c>
      <c r="AB2599" s="6">
        <v>80000</v>
      </c>
      <c r="AC2599" s="7">
        <f>Table13[[#This Row],[gross]]-Table13[[#This Row],[budget]]</f>
        <v>-13912817</v>
      </c>
    </row>
    <row r="2600" spans="1:29" ht="12.75">
      <c r="A2600" s="6" t="s">
        <v>28</v>
      </c>
      <c r="B2600" s="6" t="s">
        <v>7352</v>
      </c>
      <c r="C2600" s="6">
        <v>50</v>
      </c>
      <c r="D2600" s="6">
        <v>108</v>
      </c>
      <c r="E2600" s="6">
        <v>19</v>
      </c>
      <c r="F2600" s="6">
        <v>505</v>
      </c>
      <c r="G2600" s="6" t="s">
        <v>795</v>
      </c>
      <c r="H2600" s="6">
        <v>973</v>
      </c>
      <c r="I2600" s="7">
        <v>19693891</v>
      </c>
      <c r="J2600" s="6" t="s">
        <v>4479</v>
      </c>
      <c r="K2600" s="6" t="s">
        <v>1422</v>
      </c>
      <c r="L2600" s="6" t="s">
        <v>12230</v>
      </c>
      <c r="M2600" s="6">
        <v>12993</v>
      </c>
      <c r="N2600" s="6">
        <v>3344</v>
      </c>
      <c r="O2600" s="6" t="s">
        <v>1286</v>
      </c>
      <c r="P2600" s="6">
        <v>2</v>
      </c>
      <c r="Q2600" s="6" t="s">
        <v>12231</v>
      </c>
      <c r="R2600" s="6" t="s">
        <v>12232</v>
      </c>
      <c r="S2600" s="6">
        <v>107</v>
      </c>
      <c r="T2600" s="6" t="s">
        <v>37</v>
      </c>
      <c r="U2600" s="6" t="s">
        <v>38</v>
      </c>
      <c r="V2600" s="6" t="s">
        <v>39</v>
      </c>
      <c r="W2600" s="7">
        <v>34000000</v>
      </c>
      <c r="X2600" s="6">
        <v>2001</v>
      </c>
      <c r="Y2600" s="6">
        <v>954</v>
      </c>
      <c r="Z2600" s="6">
        <v>4.9000000000000004</v>
      </c>
      <c r="AA2600" s="6">
        <v>1.85</v>
      </c>
      <c r="AB2600" s="6">
        <v>476</v>
      </c>
      <c r="AC2600" s="7">
        <f>Table13[[#This Row],[gross]]-Table13[[#This Row],[budget]]</f>
        <v>-14306109</v>
      </c>
    </row>
    <row r="2601" spans="1:29" ht="12.75">
      <c r="A2601" s="6" t="s">
        <v>28</v>
      </c>
      <c r="B2601" s="6" t="s">
        <v>5076</v>
      </c>
      <c r="C2601" s="6">
        <v>85</v>
      </c>
      <c r="D2601" s="6">
        <v>142</v>
      </c>
      <c r="E2601" s="6">
        <v>0</v>
      </c>
      <c r="F2601" s="6">
        <v>854</v>
      </c>
      <c r="G2601" s="6" t="s">
        <v>5165</v>
      </c>
      <c r="H2601" s="6">
        <v>978</v>
      </c>
      <c r="I2601" s="7">
        <v>19283782</v>
      </c>
      <c r="J2601" s="6" t="s">
        <v>5274</v>
      </c>
      <c r="K2601" s="6" t="s">
        <v>6705</v>
      </c>
      <c r="L2601" s="6" t="s">
        <v>10428</v>
      </c>
      <c r="M2601" s="6">
        <v>31227</v>
      </c>
      <c r="N2601" s="6">
        <v>5386</v>
      </c>
      <c r="O2601" s="6" t="s">
        <v>3196</v>
      </c>
      <c r="P2601" s="6">
        <v>0</v>
      </c>
      <c r="Q2601" s="6" t="s">
        <v>10429</v>
      </c>
      <c r="R2601" s="6" t="s">
        <v>10430</v>
      </c>
      <c r="S2601" s="6">
        <v>354</v>
      </c>
      <c r="T2601" s="6" t="s">
        <v>37</v>
      </c>
      <c r="U2601" s="6" t="s">
        <v>38</v>
      </c>
      <c r="V2601" s="6" t="s">
        <v>585</v>
      </c>
      <c r="W2601" s="7">
        <v>22000000</v>
      </c>
      <c r="X2601" s="6">
        <v>1999</v>
      </c>
      <c r="Y2601" s="6">
        <v>911</v>
      </c>
      <c r="Z2601" s="6">
        <v>6.6</v>
      </c>
      <c r="AA2601" s="6">
        <v>1.85</v>
      </c>
      <c r="AB2601" s="6">
        <v>0</v>
      </c>
      <c r="AC2601" s="7">
        <f>Table13[[#This Row],[gross]]-Table13[[#This Row],[budget]]</f>
        <v>-2716218</v>
      </c>
    </row>
    <row r="2602" spans="1:29" ht="12.75">
      <c r="A2602" s="6" t="s">
        <v>28</v>
      </c>
      <c r="B2602" s="6" t="s">
        <v>14383</v>
      </c>
      <c r="C2602" s="6">
        <v>40</v>
      </c>
      <c r="D2602" s="6">
        <v>98</v>
      </c>
      <c r="E2602" s="6">
        <v>7</v>
      </c>
      <c r="F2602" s="6">
        <v>17</v>
      </c>
      <c r="G2602" s="6" t="s">
        <v>19502</v>
      </c>
      <c r="H2602" s="6">
        <v>289</v>
      </c>
      <c r="I2602" s="7">
        <v>95016</v>
      </c>
      <c r="J2602" s="6" t="s">
        <v>4479</v>
      </c>
      <c r="K2602" s="6" t="s">
        <v>14362</v>
      </c>
      <c r="L2602" s="6" t="s">
        <v>19503</v>
      </c>
      <c r="M2602" s="6">
        <v>11074</v>
      </c>
      <c r="N2602" s="6">
        <v>362</v>
      </c>
      <c r="O2602" s="6" t="s">
        <v>19504</v>
      </c>
      <c r="P2602" s="6">
        <v>0</v>
      </c>
      <c r="Q2602" s="6" t="s">
        <v>19505</v>
      </c>
      <c r="R2602" s="6" t="s">
        <v>19506</v>
      </c>
      <c r="S2602" s="6">
        <v>56</v>
      </c>
      <c r="T2602" s="6" t="s">
        <v>8731</v>
      </c>
      <c r="U2602" s="6" t="s">
        <v>767</v>
      </c>
      <c r="V2602" s="6" t="s">
        <v>585</v>
      </c>
      <c r="W2602" s="7">
        <v>2700000</v>
      </c>
      <c r="X2602" s="6">
        <v>2004</v>
      </c>
      <c r="Y2602" s="6">
        <v>38</v>
      </c>
      <c r="Z2602" s="6">
        <v>7.4</v>
      </c>
      <c r="AA2602" s="6">
        <v>1.85</v>
      </c>
      <c r="AB2602" s="6">
        <v>442</v>
      </c>
      <c r="AC2602" s="7">
        <f>Table13[[#This Row],[gross]]-Table13[[#This Row],[budget]]</f>
        <v>-2604984</v>
      </c>
    </row>
    <row r="2603" spans="1:29" ht="12.75">
      <c r="A2603" s="6" t="s">
        <v>28</v>
      </c>
      <c r="B2603" s="6" t="s">
        <v>17761</v>
      </c>
      <c r="C2603" s="6">
        <v>195</v>
      </c>
      <c r="D2603" s="6">
        <v>91</v>
      </c>
      <c r="E2603" s="6">
        <v>19</v>
      </c>
      <c r="F2603" s="6">
        <v>260</v>
      </c>
      <c r="G2603" s="6" t="s">
        <v>5206</v>
      </c>
      <c r="H2603" s="6">
        <v>968</v>
      </c>
      <c r="I2603" s="7">
        <v>12055108</v>
      </c>
      <c r="J2603" s="6" t="s">
        <v>2527</v>
      </c>
      <c r="K2603" s="6" t="s">
        <v>379</v>
      </c>
      <c r="L2603" s="6" t="s">
        <v>17762</v>
      </c>
      <c r="M2603" s="6">
        <v>61151</v>
      </c>
      <c r="N2603" s="6">
        <v>2528</v>
      </c>
      <c r="O2603" s="6" t="s">
        <v>3026</v>
      </c>
      <c r="P2603" s="6">
        <v>0</v>
      </c>
      <c r="Q2603" s="6" t="s">
        <v>17763</v>
      </c>
      <c r="R2603" s="6" t="s">
        <v>17764</v>
      </c>
      <c r="S2603" s="6">
        <v>134</v>
      </c>
      <c r="T2603" s="6" t="s">
        <v>37</v>
      </c>
      <c r="U2603" s="6" t="s">
        <v>38</v>
      </c>
      <c r="V2603" s="6" t="s">
        <v>585</v>
      </c>
      <c r="W2603" s="7">
        <v>8000000</v>
      </c>
      <c r="X2603" s="6">
        <v>2008</v>
      </c>
      <c r="Y2603" s="6">
        <v>934</v>
      </c>
      <c r="Z2603" s="6">
        <v>6.9</v>
      </c>
      <c r="AA2603" s="6">
        <v>2.35</v>
      </c>
      <c r="AB2603" s="6">
        <v>0</v>
      </c>
      <c r="AC2603" s="7">
        <f>Table13[[#This Row],[gross]]-Table13[[#This Row],[budget]]</f>
        <v>4055108</v>
      </c>
    </row>
    <row r="2604" spans="1:29" ht="12.75">
      <c r="A2604" s="6" t="s">
        <v>28</v>
      </c>
      <c r="B2604" s="6" t="s">
        <v>15906</v>
      </c>
      <c r="C2604" s="6">
        <v>68</v>
      </c>
      <c r="D2604" s="6">
        <v>141</v>
      </c>
      <c r="E2604" s="6">
        <v>407</v>
      </c>
      <c r="F2604" s="6">
        <v>501</v>
      </c>
      <c r="G2604" s="6" t="s">
        <v>17353</v>
      </c>
      <c r="H2604" s="6">
        <v>688</v>
      </c>
      <c r="I2604" s="7">
        <v>3064356</v>
      </c>
      <c r="J2604" s="6" t="s">
        <v>214</v>
      </c>
      <c r="K2604" s="6" t="s">
        <v>1281</v>
      </c>
      <c r="L2604" s="6" t="s">
        <v>17354</v>
      </c>
      <c r="M2604" s="6">
        <v>3433</v>
      </c>
      <c r="N2604" s="6">
        <v>2584</v>
      </c>
      <c r="O2604" s="6" t="s">
        <v>3964</v>
      </c>
      <c r="P2604" s="6">
        <v>6</v>
      </c>
      <c r="Q2604" s="6" t="s">
        <v>17355</v>
      </c>
      <c r="R2604" s="6" t="s">
        <v>17356</v>
      </c>
      <c r="S2604" s="6">
        <v>81</v>
      </c>
      <c r="T2604" s="6" t="s">
        <v>37</v>
      </c>
      <c r="U2604" s="6" t="s">
        <v>38</v>
      </c>
      <c r="V2604" s="6" t="s">
        <v>39</v>
      </c>
      <c r="W2604" s="7">
        <v>5600000</v>
      </c>
      <c r="X2604" s="6">
        <v>2002</v>
      </c>
      <c r="Y2604" s="6">
        <v>659</v>
      </c>
      <c r="Z2604" s="6">
        <v>6.9</v>
      </c>
      <c r="AA2604" s="6">
        <v>1.85</v>
      </c>
      <c r="AB2604" s="6">
        <v>160</v>
      </c>
      <c r="AC2604" s="7">
        <f>Table13[[#This Row],[gross]]-Table13[[#This Row],[budget]]</f>
        <v>-2535644</v>
      </c>
    </row>
    <row r="2605" spans="1:29" ht="12.75">
      <c r="A2605" s="6" t="s">
        <v>28</v>
      </c>
      <c r="B2605" s="6" t="s">
        <v>5289</v>
      </c>
      <c r="C2605" s="6">
        <v>308</v>
      </c>
      <c r="D2605" s="6">
        <v>107</v>
      </c>
      <c r="E2605" s="6">
        <v>0</v>
      </c>
      <c r="F2605" s="6">
        <v>167</v>
      </c>
      <c r="G2605" s="6" t="s">
        <v>1667</v>
      </c>
      <c r="H2605" s="6">
        <v>11000</v>
      </c>
      <c r="I2605" s="7">
        <v>3675072</v>
      </c>
      <c r="J2605" s="6" t="s">
        <v>1170</v>
      </c>
      <c r="K2605" s="6" t="s">
        <v>222</v>
      </c>
      <c r="L2605" s="6" t="s">
        <v>6834</v>
      </c>
      <c r="M2605" s="6">
        <v>190132</v>
      </c>
      <c r="N2605" s="6">
        <v>11623</v>
      </c>
      <c r="O2605" s="6" t="s">
        <v>6835</v>
      </c>
      <c r="P2605" s="6">
        <v>0</v>
      </c>
      <c r="Q2605" s="6" t="s">
        <v>6836</v>
      </c>
      <c r="R2605" s="6" t="s">
        <v>6837</v>
      </c>
      <c r="S2605" s="6">
        <v>801</v>
      </c>
      <c r="T2605" s="6" t="s">
        <v>37</v>
      </c>
      <c r="U2605" s="6" t="s">
        <v>56</v>
      </c>
      <c r="V2605" s="6" t="s">
        <v>585</v>
      </c>
      <c r="W2605" s="7">
        <v>26000000</v>
      </c>
      <c r="X2605" s="6">
        <v>2007</v>
      </c>
      <c r="Y2605" s="6">
        <v>372</v>
      </c>
      <c r="Z2605" s="6">
        <v>7.3</v>
      </c>
      <c r="AA2605" s="6">
        <v>2.35</v>
      </c>
      <c r="AB2605" s="6">
        <v>15000</v>
      </c>
      <c r="AC2605" s="7">
        <f>Table13[[#This Row],[gross]]-Table13[[#This Row],[budget]]</f>
        <v>-22324928</v>
      </c>
    </row>
    <row r="2606" spans="1:29" ht="12.75">
      <c r="A2606" s="6" t="s">
        <v>28</v>
      </c>
      <c r="B2606" s="6" t="s">
        <v>351</v>
      </c>
      <c r="C2606" s="6">
        <v>539</v>
      </c>
      <c r="D2606" s="6">
        <v>112</v>
      </c>
      <c r="E2606" s="6">
        <v>14000</v>
      </c>
      <c r="F2606" s="6">
        <v>417</v>
      </c>
      <c r="G2606" s="6" t="s">
        <v>2000</v>
      </c>
      <c r="H2606" s="6">
        <v>1000</v>
      </c>
      <c r="I2606" s="7">
        <v>126975169</v>
      </c>
      <c r="J2606" s="6" t="s">
        <v>5032</v>
      </c>
      <c r="K2606" s="6" t="s">
        <v>5033</v>
      </c>
      <c r="L2606" s="6" t="s">
        <v>5034</v>
      </c>
      <c r="M2606" s="6">
        <v>287822</v>
      </c>
      <c r="N2606" s="6">
        <v>3388</v>
      </c>
      <c r="O2606" s="6" t="s">
        <v>5035</v>
      </c>
      <c r="P2606" s="6">
        <v>0</v>
      </c>
      <c r="Q2606" s="6" t="s">
        <v>5036</v>
      </c>
      <c r="R2606" s="6" t="s">
        <v>5037</v>
      </c>
      <c r="S2606" s="6">
        <v>849</v>
      </c>
      <c r="T2606" s="6" t="s">
        <v>37</v>
      </c>
      <c r="U2606" s="6" t="s">
        <v>38</v>
      </c>
      <c r="V2606" s="6" t="s">
        <v>39</v>
      </c>
      <c r="W2606" s="7">
        <v>50000000</v>
      </c>
      <c r="X2606" s="6">
        <v>2011</v>
      </c>
      <c r="Y2606" s="6">
        <v>560</v>
      </c>
      <c r="Z2606" s="6">
        <v>7.1</v>
      </c>
      <c r="AA2606" s="6">
        <v>2.35</v>
      </c>
      <c r="AB2606" s="6">
        <v>37000</v>
      </c>
      <c r="AC2606" s="7">
        <f>Table13[[#This Row],[gross]]-Table13[[#This Row],[budget]]</f>
        <v>76975169</v>
      </c>
    </row>
    <row r="2607" spans="1:29" ht="12.75">
      <c r="A2607" s="6" t="s">
        <v>28</v>
      </c>
      <c r="B2607" s="6" t="s">
        <v>6156</v>
      </c>
      <c r="C2607" s="6">
        <v>36</v>
      </c>
      <c r="D2607" s="6">
        <v>104</v>
      </c>
      <c r="E2607" s="6">
        <v>5</v>
      </c>
      <c r="F2607" s="6">
        <v>687</v>
      </c>
      <c r="G2607" s="6" t="s">
        <v>6157</v>
      </c>
      <c r="H2607" s="6">
        <v>5000</v>
      </c>
      <c r="I2607" s="7">
        <v>20915465</v>
      </c>
      <c r="J2607" s="6" t="s">
        <v>5913</v>
      </c>
      <c r="K2607" s="6" t="s">
        <v>2398</v>
      </c>
      <c r="L2607" s="6" t="s">
        <v>6158</v>
      </c>
      <c r="M2607" s="6">
        <v>38203</v>
      </c>
      <c r="N2607" s="6">
        <v>7723</v>
      </c>
      <c r="O2607" s="6" t="s">
        <v>770</v>
      </c>
      <c r="P2607" s="6">
        <v>0</v>
      </c>
      <c r="Q2607" s="6" t="s">
        <v>6159</v>
      </c>
      <c r="R2607" s="6" t="s">
        <v>6160</v>
      </c>
      <c r="S2607" s="6">
        <v>290</v>
      </c>
      <c r="T2607" s="6" t="s">
        <v>37</v>
      </c>
      <c r="U2607" s="6" t="s">
        <v>56</v>
      </c>
      <c r="V2607" s="6" t="s">
        <v>95</v>
      </c>
      <c r="W2607" s="7">
        <v>42000000</v>
      </c>
      <c r="X2607" s="6">
        <v>1993</v>
      </c>
      <c r="Y2607" s="6">
        <v>922</v>
      </c>
      <c r="Z2607" s="6">
        <v>4</v>
      </c>
      <c r="AA2607" s="6">
        <v>1.85</v>
      </c>
      <c r="AB2607" s="6">
        <v>0</v>
      </c>
      <c r="AC2607" s="7">
        <f>Table13[[#This Row],[gross]]-Table13[[#This Row],[budget]]</f>
        <v>-21084535</v>
      </c>
    </row>
    <row r="2608" spans="1:29" ht="12.75">
      <c r="A2608" s="6" t="s">
        <v>28</v>
      </c>
      <c r="B2608" s="6" t="s">
        <v>15027</v>
      </c>
      <c r="C2608" s="6">
        <v>193</v>
      </c>
      <c r="D2608" s="6">
        <v>100</v>
      </c>
      <c r="E2608" s="6">
        <v>293</v>
      </c>
      <c r="F2608" s="6">
        <v>0</v>
      </c>
      <c r="G2608" s="6" t="s">
        <v>23803</v>
      </c>
      <c r="H2608" s="6">
        <v>0</v>
      </c>
      <c r="I2608" s="7">
        <v>11529368</v>
      </c>
      <c r="J2608" s="6" t="s">
        <v>23804</v>
      </c>
      <c r="K2608" s="6" t="s">
        <v>23805</v>
      </c>
      <c r="L2608" s="6" t="s">
        <v>23806</v>
      </c>
      <c r="M2608" s="6">
        <v>85028</v>
      </c>
      <c r="N2608" s="6">
        <v>0</v>
      </c>
      <c r="O2608" s="6" t="s">
        <v>23807</v>
      </c>
      <c r="P2608" s="6">
        <v>2</v>
      </c>
      <c r="Q2608" s="6" t="s">
        <v>23808</v>
      </c>
      <c r="R2608" s="6" t="s">
        <v>23809</v>
      </c>
      <c r="S2608" s="6">
        <v>404</v>
      </c>
      <c r="T2608" s="6" t="s">
        <v>37</v>
      </c>
      <c r="U2608" s="6" t="s">
        <v>38</v>
      </c>
      <c r="V2608" s="6" t="s">
        <v>95</v>
      </c>
      <c r="W2608" s="7">
        <v>65000</v>
      </c>
      <c r="X2608" s="6">
        <v>2004</v>
      </c>
      <c r="Y2608" s="6">
        <v>0</v>
      </c>
      <c r="Z2608" s="6">
        <v>7.3</v>
      </c>
      <c r="AA2608" s="6">
        <v>1.78</v>
      </c>
      <c r="AB2608" s="6">
        <v>0</v>
      </c>
      <c r="AC2608" s="7">
        <f>Table13[[#This Row],[gross]]-Table13[[#This Row],[budget]]</f>
        <v>11464368</v>
      </c>
    </row>
    <row r="2609" spans="1:29" ht="12.75">
      <c r="A2609" s="6" t="s">
        <v>28</v>
      </c>
      <c r="B2609" s="6" t="s">
        <v>4939</v>
      </c>
      <c r="C2609" s="6">
        <v>100</v>
      </c>
      <c r="D2609" s="6">
        <v>100</v>
      </c>
      <c r="E2609" s="6">
        <v>422</v>
      </c>
      <c r="F2609" s="6">
        <v>422</v>
      </c>
      <c r="G2609" s="6" t="s">
        <v>3711</v>
      </c>
      <c r="H2609" s="6">
        <v>816</v>
      </c>
      <c r="I2609" s="7">
        <v>18488314</v>
      </c>
      <c r="J2609" s="6" t="s">
        <v>12488</v>
      </c>
      <c r="K2609" s="6" t="s">
        <v>11308</v>
      </c>
      <c r="L2609" s="6" t="s">
        <v>21284</v>
      </c>
      <c r="M2609" s="6">
        <v>76151</v>
      </c>
      <c r="N2609" s="6">
        <v>2893</v>
      </c>
      <c r="O2609" s="6" t="s">
        <v>4939</v>
      </c>
      <c r="P2609" s="6">
        <v>0</v>
      </c>
      <c r="Q2609" s="6" t="s">
        <v>21285</v>
      </c>
      <c r="R2609" s="6" t="s">
        <v>21286</v>
      </c>
      <c r="S2609" s="6">
        <v>333</v>
      </c>
      <c r="T2609" s="6" t="s">
        <v>37</v>
      </c>
      <c r="U2609" s="6" t="s">
        <v>38</v>
      </c>
      <c r="V2609" s="6" t="s">
        <v>585</v>
      </c>
      <c r="W2609" s="7">
        <v>1200000</v>
      </c>
      <c r="X2609" s="6">
        <v>2001</v>
      </c>
      <c r="Y2609" s="6">
        <v>577</v>
      </c>
      <c r="Z2609" s="6">
        <v>7.1</v>
      </c>
      <c r="AA2609" s="6">
        <v>1.85</v>
      </c>
      <c r="AB2609" s="6">
        <v>0</v>
      </c>
      <c r="AC2609" s="7">
        <f>Table13[[#This Row],[gross]]-Table13[[#This Row],[budget]]</f>
        <v>17288314</v>
      </c>
    </row>
    <row r="2610" spans="1:29" ht="12.75">
      <c r="A2610" s="6" t="s">
        <v>28</v>
      </c>
      <c r="B2610" s="6" t="s">
        <v>653</v>
      </c>
      <c r="C2610" s="6">
        <v>238</v>
      </c>
      <c r="D2610" s="6">
        <v>96</v>
      </c>
      <c r="E2610" s="6">
        <v>571</v>
      </c>
      <c r="F2610" s="6">
        <v>370</v>
      </c>
      <c r="G2610" s="6" t="s">
        <v>477</v>
      </c>
      <c r="H2610" s="6">
        <v>2000</v>
      </c>
      <c r="I2610" s="7">
        <v>322157</v>
      </c>
      <c r="J2610" s="6" t="s">
        <v>9193</v>
      </c>
      <c r="K2610" s="6" t="s">
        <v>2475</v>
      </c>
      <c r="L2610" s="6" t="s">
        <v>19933</v>
      </c>
      <c r="M2610" s="6">
        <v>61787</v>
      </c>
      <c r="N2610" s="6">
        <v>4590</v>
      </c>
      <c r="O2610" s="6" t="s">
        <v>19934</v>
      </c>
      <c r="P2610" s="6">
        <v>0</v>
      </c>
      <c r="Q2610" s="6" t="s">
        <v>19935</v>
      </c>
      <c r="R2610" s="6" t="s">
        <v>19936</v>
      </c>
      <c r="S2610" s="6">
        <v>203</v>
      </c>
      <c r="T2610" s="6" t="s">
        <v>37</v>
      </c>
      <c r="U2610" s="6" t="s">
        <v>38</v>
      </c>
      <c r="V2610" s="6" t="s">
        <v>585</v>
      </c>
      <c r="W2610" s="7">
        <v>2500000</v>
      </c>
      <c r="X2610" s="6">
        <v>2010</v>
      </c>
      <c r="Y2610" s="6">
        <v>973</v>
      </c>
      <c r="Z2610" s="6">
        <v>6.8</v>
      </c>
      <c r="AA2610" s="6">
        <v>1.85</v>
      </c>
      <c r="AB2610" s="6">
        <v>19000</v>
      </c>
      <c r="AC2610" s="7">
        <f>Table13[[#This Row],[gross]]-Table13[[#This Row],[budget]]</f>
        <v>-2177843</v>
      </c>
    </row>
    <row r="2611" spans="1:29" ht="12.75">
      <c r="A2611" s="6" t="s">
        <v>28</v>
      </c>
      <c r="B2611" s="6" t="s">
        <v>11263</v>
      </c>
      <c r="C2611" s="6">
        <v>32</v>
      </c>
      <c r="D2611" s="6">
        <v>88</v>
      </c>
      <c r="E2611" s="6">
        <v>84</v>
      </c>
      <c r="F2611" s="6">
        <v>177</v>
      </c>
      <c r="G2611" s="6" t="s">
        <v>11264</v>
      </c>
      <c r="H2611" s="6">
        <v>650</v>
      </c>
      <c r="I2611" s="7">
        <v>9109322</v>
      </c>
      <c r="J2611" s="6" t="s">
        <v>2658</v>
      </c>
      <c r="K2611" s="6" t="s">
        <v>11265</v>
      </c>
      <c r="L2611" s="6" t="s">
        <v>11266</v>
      </c>
      <c r="M2611" s="6">
        <v>25371</v>
      </c>
      <c r="N2611" s="6">
        <v>1343</v>
      </c>
      <c r="O2611" s="6" t="s">
        <v>11267</v>
      </c>
      <c r="P2611" s="6">
        <v>3</v>
      </c>
      <c r="Q2611" s="6" t="s">
        <v>11268</v>
      </c>
      <c r="R2611" s="6" t="s">
        <v>11269</v>
      </c>
      <c r="S2611" s="6">
        <v>129</v>
      </c>
      <c r="T2611" s="6" t="s">
        <v>37</v>
      </c>
      <c r="U2611" s="6" t="s">
        <v>767</v>
      </c>
      <c r="V2611" s="6" t="s">
        <v>95</v>
      </c>
      <c r="W2611" s="7">
        <v>20000000</v>
      </c>
      <c r="X2611" s="6">
        <v>2004</v>
      </c>
      <c r="Y2611" s="6">
        <v>384</v>
      </c>
      <c r="Z2611" s="6">
        <v>1.9</v>
      </c>
      <c r="AA2611" s="6">
        <v>2.35</v>
      </c>
      <c r="AB2611" s="6">
        <v>0</v>
      </c>
      <c r="AC2611" s="7">
        <f>Table13[[#This Row],[gross]]-Table13[[#This Row],[budget]]</f>
        <v>-10890678</v>
      </c>
    </row>
    <row r="2612" spans="1:29" ht="12.75">
      <c r="A2612" s="6" t="s">
        <v>28</v>
      </c>
      <c r="B2612" s="6" t="s">
        <v>6549</v>
      </c>
      <c r="C2612" s="6">
        <v>256</v>
      </c>
      <c r="D2612" s="6">
        <v>119</v>
      </c>
      <c r="E2612" s="6">
        <v>99</v>
      </c>
      <c r="F2612" s="6">
        <v>778</v>
      </c>
      <c r="G2612" s="6" t="s">
        <v>624</v>
      </c>
      <c r="H2612" s="6">
        <v>15000</v>
      </c>
      <c r="I2612" s="7">
        <v>121463226</v>
      </c>
      <c r="J2612" s="6" t="s">
        <v>1671</v>
      </c>
      <c r="K2612" s="6" t="s">
        <v>182</v>
      </c>
      <c r="L2612" s="6" t="s">
        <v>12089</v>
      </c>
      <c r="M2612" s="6">
        <v>422606</v>
      </c>
      <c r="N2612" s="6">
        <v>17584</v>
      </c>
      <c r="O2612" s="6" t="s">
        <v>4367</v>
      </c>
      <c r="P2612" s="6">
        <v>2</v>
      </c>
      <c r="Q2612" s="6" t="s">
        <v>12090</v>
      </c>
      <c r="R2612" s="6" t="s">
        <v>12091</v>
      </c>
      <c r="S2612" s="6">
        <v>555</v>
      </c>
      <c r="T2612" s="6" t="s">
        <v>37</v>
      </c>
      <c r="U2612" s="6" t="s">
        <v>38</v>
      </c>
      <c r="V2612" s="6" t="s">
        <v>585</v>
      </c>
      <c r="W2612" s="7">
        <v>20000000</v>
      </c>
      <c r="X2612" s="6">
        <v>2007</v>
      </c>
      <c r="Y2612" s="6">
        <v>833</v>
      </c>
      <c r="Z2612" s="6">
        <v>7.6</v>
      </c>
      <c r="AA2612" s="6">
        <v>1.85</v>
      </c>
      <c r="AB2612" s="6">
        <v>0</v>
      </c>
      <c r="AC2612" s="7">
        <f>Table13[[#This Row],[gross]]-Table13[[#This Row],[budget]]</f>
        <v>101463226</v>
      </c>
    </row>
    <row r="2613" spans="1:29" ht="12.75">
      <c r="A2613" s="6" t="s">
        <v>28</v>
      </c>
      <c r="B2613" s="6" t="s">
        <v>7565</v>
      </c>
      <c r="C2613" s="6">
        <v>121</v>
      </c>
      <c r="D2613" s="6">
        <v>82</v>
      </c>
      <c r="E2613" s="6">
        <v>82</v>
      </c>
      <c r="F2613" s="6">
        <v>418</v>
      </c>
      <c r="G2613" s="6" t="s">
        <v>4191</v>
      </c>
      <c r="H2613" s="6">
        <v>1000</v>
      </c>
      <c r="I2613" s="7">
        <v>25871834</v>
      </c>
      <c r="J2613" s="6" t="s">
        <v>7566</v>
      </c>
      <c r="K2613" s="6" t="s">
        <v>7567</v>
      </c>
      <c r="L2613" s="6" t="s">
        <v>7568</v>
      </c>
      <c r="M2613" s="6">
        <v>52052</v>
      </c>
      <c r="N2613" s="6">
        <v>3266</v>
      </c>
      <c r="O2613" s="6" t="s">
        <v>7569</v>
      </c>
      <c r="P2613" s="6">
        <v>6</v>
      </c>
      <c r="Q2613" s="6" t="s">
        <v>7570</v>
      </c>
      <c r="R2613" s="6" t="s">
        <v>7571</v>
      </c>
      <c r="S2613" s="6">
        <v>173</v>
      </c>
      <c r="T2613" s="6" t="s">
        <v>37</v>
      </c>
      <c r="U2613" s="6" t="s">
        <v>38</v>
      </c>
      <c r="V2613" s="6" t="s">
        <v>39</v>
      </c>
      <c r="W2613" s="7">
        <v>35000000</v>
      </c>
      <c r="X2613" s="6">
        <v>2008</v>
      </c>
      <c r="Y2613" s="6">
        <v>642</v>
      </c>
      <c r="Z2613" s="6">
        <v>4.5</v>
      </c>
      <c r="AA2613" s="6">
        <v>1.85</v>
      </c>
      <c r="AB2613" s="6">
        <v>0</v>
      </c>
      <c r="AC2613" s="7">
        <f>Table13[[#This Row],[gross]]-Table13[[#This Row],[budget]]</f>
        <v>-9128166</v>
      </c>
    </row>
    <row r="2614" spans="1:29" ht="12.75">
      <c r="A2614" s="6" t="s">
        <v>28</v>
      </c>
      <c r="B2614" s="6" t="s">
        <v>4863</v>
      </c>
      <c r="C2614" s="6">
        <v>121</v>
      </c>
      <c r="D2614" s="6">
        <v>116</v>
      </c>
      <c r="E2614" s="6">
        <v>44</v>
      </c>
      <c r="F2614" s="6">
        <v>420</v>
      </c>
      <c r="G2614" s="6" t="s">
        <v>4182</v>
      </c>
      <c r="H2614" s="6">
        <v>593</v>
      </c>
      <c r="I2614" s="7">
        <v>108200000</v>
      </c>
      <c r="J2614" s="6" t="s">
        <v>578</v>
      </c>
      <c r="K2614" s="6" t="s">
        <v>4580</v>
      </c>
      <c r="L2614" s="6" t="s">
        <v>4864</v>
      </c>
      <c r="M2614" s="6">
        <v>76331</v>
      </c>
      <c r="N2614" s="6">
        <v>2908</v>
      </c>
      <c r="O2614" s="6" t="s">
        <v>4865</v>
      </c>
      <c r="P2614" s="6">
        <v>4</v>
      </c>
      <c r="Q2614" s="6" t="s">
        <v>4866</v>
      </c>
      <c r="R2614" s="6" t="s">
        <v>4867</v>
      </c>
      <c r="S2614" s="6">
        <v>269</v>
      </c>
      <c r="T2614" s="6" t="s">
        <v>37</v>
      </c>
      <c r="U2614" s="6" t="s">
        <v>38</v>
      </c>
      <c r="V2614" s="6" t="s">
        <v>95</v>
      </c>
      <c r="W2614" s="7">
        <v>54000000</v>
      </c>
      <c r="X2614" s="6">
        <v>1980</v>
      </c>
      <c r="Y2614" s="6">
        <v>467</v>
      </c>
      <c r="Z2614" s="6">
        <v>6.8</v>
      </c>
      <c r="AA2614" s="6">
        <v>2.35</v>
      </c>
      <c r="AB2614" s="6">
        <v>0</v>
      </c>
      <c r="AC2614" s="7">
        <f>Table13[[#This Row],[gross]]-Table13[[#This Row],[budget]]</f>
        <v>54200000</v>
      </c>
    </row>
    <row r="2615" spans="1:29" ht="12.75">
      <c r="A2615" s="6" t="s">
        <v>28</v>
      </c>
      <c r="B2615" s="6" t="s">
        <v>4863</v>
      </c>
      <c r="C2615" s="6">
        <v>95</v>
      </c>
      <c r="D2615" s="6">
        <v>125</v>
      </c>
      <c r="E2615" s="6">
        <v>44</v>
      </c>
      <c r="F2615" s="6">
        <v>420</v>
      </c>
      <c r="G2615" s="6" t="s">
        <v>6943</v>
      </c>
      <c r="H2615" s="6">
        <v>593</v>
      </c>
      <c r="I2615" s="7">
        <v>60000000</v>
      </c>
      <c r="J2615" s="6" t="s">
        <v>1904</v>
      </c>
      <c r="K2615" s="6" t="s">
        <v>4580</v>
      </c>
      <c r="L2615" s="6" t="s">
        <v>6944</v>
      </c>
      <c r="M2615" s="6">
        <v>49934</v>
      </c>
      <c r="N2615" s="6">
        <v>2329</v>
      </c>
      <c r="O2615" s="6" t="s">
        <v>4865</v>
      </c>
      <c r="P2615" s="6">
        <v>1</v>
      </c>
      <c r="Q2615" s="6" t="s">
        <v>6945</v>
      </c>
      <c r="R2615" s="6" t="s">
        <v>6946</v>
      </c>
      <c r="S2615" s="6">
        <v>224</v>
      </c>
      <c r="T2615" s="6" t="s">
        <v>37</v>
      </c>
      <c r="U2615" s="6" t="s">
        <v>56</v>
      </c>
      <c r="V2615" s="6" t="s">
        <v>95</v>
      </c>
      <c r="W2615" s="7">
        <v>39000000</v>
      </c>
      <c r="X2615" s="6">
        <v>1983</v>
      </c>
      <c r="Y2615" s="6">
        <v>542</v>
      </c>
      <c r="Z2615" s="6">
        <v>4.9000000000000004</v>
      </c>
      <c r="AA2615" s="6">
        <v>2.35</v>
      </c>
      <c r="AB2615" s="6">
        <v>0</v>
      </c>
      <c r="AC2615" s="7">
        <f>Table13[[#This Row],[gross]]-Table13[[#This Row],[budget]]</f>
        <v>21000000</v>
      </c>
    </row>
    <row r="2616" spans="1:29" ht="12.75">
      <c r="A2616" s="6" t="s">
        <v>28</v>
      </c>
      <c r="B2616" s="6" t="s">
        <v>12276</v>
      </c>
      <c r="C2616" s="6">
        <v>94</v>
      </c>
      <c r="D2616" s="6">
        <v>134</v>
      </c>
      <c r="E2616" s="6">
        <v>22</v>
      </c>
      <c r="F2616" s="6">
        <v>488</v>
      </c>
      <c r="G2616" s="6" t="s">
        <v>4580</v>
      </c>
      <c r="H2616" s="6">
        <v>1000</v>
      </c>
      <c r="I2616" s="7">
        <v>15681020</v>
      </c>
      <c r="J2616" s="6" t="s">
        <v>7677</v>
      </c>
      <c r="K2616" s="6" t="s">
        <v>393</v>
      </c>
      <c r="L2616" s="6" t="s">
        <v>12277</v>
      </c>
      <c r="M2616" s="6">
        <v>33570</v>
      </c>
      <c r="N2616" s="6">
        <v>3007</v>
      </c>
      <c r="O2616" s="6" t="s">
        <v>7246</v>
      </c>
      <c r="P2616" s="6">
        <v>6</v>
      </c>
      <c r="Q2616" s="6" t="s">
        <v>12278</v>
      </c>
      <c r="R2616" s="6" t="s">
        <v>12279</v>
      </c>
      <c r="S2616" s="6">
        <v>259</v>
      </c>
      <c r="T2616" s="6" t="s">
        <v>37</v>
      </c>
      <c r="U2616" s="6" t="s">
        <v>56</v>
      </c>
      <c r="V2616" s="6" t="s">
        <v>95</v>
      </c>
      <c r="W2616" s="7">
        <v>17000000</v>
      </c>
      <c r="X2616" s="6">
        <v>1987</v>
      </c>
      <c r="Y2616" s="6">
        <v>593</v>
      </c>
      <c r="Z2616" s="6">
        <v>3.6</v>
      </c>
      <c r="AA2616" s="6">
        <v>2.35</v>
      </c>
      <c r="AB2616" s="6">
        <v>1000</v>
      </c>
      <c r="AC2616" s="7">
        <f>Table13[[#This Row],[gross]]-Table13[[#This Row],[budget]]</f>
        <v>-1318980</v>
      </c>
    </row>
    <row r="2617" spans="1:29" ht="12.75">
      <c r="A2617" s="6" t="s">
        <v>28</v>
      </c>
      <c r="B2617" s="6" t="s">
        <v>118</v>
      </c>
      <c r="C2617" s="6">
        <v>434</v>
      </c>
      <c r="D2617" s="6">
        <v>169</v>
      </c>
      <c r="E2617" s="6">
        <v>0</v>
      </c>
      <c r="F2617" s="6">
        <v>903</v>
      </c>
      <c r="G2617" s="6" t="s">
        <v>119</v>
      </c>
      <c r="H2617" s="6">
        <v>18000</v>
      </c>
      <c r="I2617" s="7">
        <v>200069408</v>
      </c>
      <c r="J2617" s="6" t="s">
        <v>73</v>
      </c>
      <c r="K2617" s="6" t="s">
        <v>120</v>
      </c>
      <c r="L2617" s="6" t="s">
        <v>121</v>
      </c>
      <c r="M2617" s="6">
        <v>240396</v>
      </c>
      <c r="N2617" s="6">
        <v>29991</v>
      </c>
      <c r="O2617" s="6" t="s">
        <v>122</v>
      </c>
      <c r="P2617" s="6">
        <v>0</v>
      </c>
      <c r="Q2617" s="6" t="s">
        <v>123</v>
      </c>
      <c r="R2617" s="6" t="s">
        <v>124</v>
      </c>
      <c r="S2617" s="6">
        <v>2367</v>
      </c>
      <c r="T2617" s="6" t="s">
        <v>37</v>
      </c>
      <c r="U2617" s="6" t="s">
        <v>38</v>
      </c>
      <c r="V2617" s="6" t="s">
        <v>39</v>
      </c>
      <c r="W2617" s="7">
        <v>209000000</v>
      </c>
      <c r="X2617" s="6">
        <v>2006</v>
      </c>
      <c r="Y2617" s="6">
        <v>10000</v>
      </c>
      <c r="Z2617" s="6">
        <v>6.1</v>
      </c>
      <c r="AA2617" s="6">
        <v>2.35</v>
      </c>
      <c r="AB2617" s="6">
        <v>0</v>
      </c>
      <c r="AC2617" s="7">
        <f>Table13[[#This Row],[gross]]-Table13[[#This Row],[budget]]</f>
        <v>-8930592</v>
      </c>
    </row>
    <row r="2618" spans="1:29" ht="12.75">
      <c r="A2618" s="6" t="s">
        <v>28</v>
      </c>
      <c r="B2618" s="6" t="s">
        <v>1058</v>
      </c>
      <c r="C2618" s="6">
        <v>169</v>
      </c>
      <c r="D2618" s="6">
        <v>188</v>
      </c>
      <c r="E2618" s="6">
        <v>503</v>
      </c>
      <c r="F2618" s="6">
        <v>467</v>
      </c>
      <c r="G2618" s="6" t="s">
        <v>4580</v>
      </c>
      <c r="H2618" s="6">
        <v>10000</v>
      </c>
      <c r="I2618" s="7">
        <v>134218018</v>
      </c>
      <c r="J2618" s="6" t="s">
        <v>4581</v>
      </c>
      <c r="K2618" s="6" t="s">
        <v>119</v>
      </c>
      <c r="L2618" s="6" t="s">
        <v>4582</v>
      </c>
      <c r="M2618" s="6">
        <v>126357</v>
      </c>
      <c r="N2618" s="6">
        <v>12940</v>
      </c>
      <c r="O2618" s="6" t="s">
        <v>4182</v>
      </c>
      <c r="P2618" s="6">
        <v>0</v>
      </c>
      <c r="Q2618" s="6" t="s">
        <v>4583</v>
      </c>
      <c r="R2618" s="6" t="s">
        <v>4584</v>
      </c>
      <c r="S2618" s="6">
        <v>497</v>
      </c>
      <c r="T2618" s="6" t="s">
        <v>37</v>
      </c>
      <c r="U2618" s="6" t="s">
        <v>38</v>
      </c>
      <c r="V2618" s="6" t="s">
        <v>95</v>
      </c>
      <c r="W2618" s="7">
        <v>55000000</v>
      </c>
      <c r="X2618" s="6">
        <v>1978</v>
      </c>
      <c r="Y2618" s="6">
        <v>593</v>
      </c>
      <c r="Z2618" s="6">
        <v>7.3</v>
      </c>
      <c r="AA2618" s="6">
        <v>2.35</v>
      </c>
      <c r="AB2618" s="6">
        <v>0</v>
      </c>
      <c r="AC2618" s="7">
        <f>Table13[[#This Row],[gross]]-Table13[[#This Row],[budget]]</f>
        <v>79218018</v>
      </c>
    </row>
    <row r="2619" spans="1:29" ht="12.75">
      <c r="A2619" s="6" t="s">
        <v>28</v>
      </c>
      <c r="B2619" s="6" t="s">
        <v>4356</v>
      </c>
      <c r="C2619" s="6">
        <v>100</v>
      </c>
      <c r="D2619" s="6">
        <v>91</v>
      </c>
      <c r="E2619" s="6">
        <v>394</v>
      </c>
      <c r="F2619" s="6">
        <v>68</v>
      </c>
      <c r="G2619" s="6" t="s">
        <v>4357</v>
      </c>
      <c r="H2619" s="6">
        <v>889</v>
      </c>
      <c r="I2619" s="7">
        <v>14218868</v>
      </c>
      <c r="J2619" s="6" t="s">
        <v>4332</v>
      </c>
      <c r="K2619" s="6" t="s">
        <v>4358</v>
      </c>
      <c r="L2619" s="6" t="s">
        <v>4359</v>
      </c>
      <c r="M2619" s="6">
        <v>14596</v>
      </c>
      <c r="N2619" s="6">
        <v>1262</v>
      </c>
      <c r="O2619" s="6" t="s">
        <v>4360</v>
      </c>
      <c r="P2619" s="6">
        <v>0</v>
      </c>
      <c r="Q2619" s="6" t="s">
        <v>4361</v>
      </c>
      <c r="R2619" s="6" t="s">
        <v>4362</v>
      </c>
      <c r="S2619" s="6">
        <v>282</v>
      </c>
      <c r="T2619" s="6" t="s">
        <v>37</v>
      </c>
      <c r="U2619" s="6" t="s">
        <v>38</v>
      </c>
      <c r="V2619" s="6" t="s">
        <v>39</v>
      </c>
      <c r="W2619" s="7">
        <v>65000000</v>
      </c>
      <c r="X2619" s="6">
        <v>2000</v>
      </c>
      <c r="Y2619" s="6">
        <v>290</v>
      </c>
      <c r="Z2619" s="6">
        <v>4.8</v>
      </c>
      <c r="AA2619" s="6">
        <v>2.35</v>
      </c>
      <c r="AB2619" s="6">
        <v>589</v>
      </c>
      <c r="AC2619" s="7">
        <f>Table13[[#This Row],[gross]]-Table13[[#This Row],[budget]]</f>
        <v>-50781132</v>
      </c>
    </row>
    <row r="2620" spans="1:29" ht="12.75">
      <c r="A2620" s="6" t="s">
        <v>28</v>
      </c>
      <c r="B2620" s="6" t="s">
        <v>9834</v>
      </c>
      <c r="C2620" s="6">
        <v>43</v>
      </c>
      <c r="D2620" s="6">
        <v>81</v>
      </c>
      <c r="E2620" s="6">
        <v>54</v>
      </c>
      <c r="F2620" s="6">
        <v>636</v>
      </c>
      <c r="G2620" s="6" t="s">
        <v>10619</v>
      </c>
      <c r="H2620" s="6">
        <v>8000</v>
      </c>
      <c r="I2620" s="7">
        <v>30628981</v>
      </c>
      <c r="J2620" s="6" t="s">
        <v>1681</v>
      </c>
      <c r="K2620" s="6" t="s">
        <v>1249</v>
      </c>
      <c r="L2620" s="6" t="s">
        <v>13416</v>
      </c>
      <c r="M2620" s="6">
        <v>15047</v>
      </c>
      <c r="N2620" s="6">
        <v>10792</v>
      </c>
      <c r="O2620" s="6" t="s">
        <v>1334</v>
      </c>
      <c r="P2620" s="6">
        <v>1</v>
      </c>
      <c r="Q2620" s="6" t="s">
        <v>13417</v>
      </c>
      <c r="R2620" s="6" t="s">
        <v>13418</v>
      </c>
      <c r="S2620" s="6">
        <v>160</v>
      </c>
      <c r="T2620" s="6" t="s">
        <v>37</v>
      </c>
      <c r="U2620" s="6" t="s">
        <v>38</v>
      </c>
      <c r="V2620" s="6" t="s">
        <v>39</v>
      </c>
      <c r="W2620" s="7">
        <v>14000000</v>
      </c>
      <c r="X2620" s="6">
        <v>1999</v>
      </c>
      <c r="Y2620" s="6">
        <v>670</v>
      </c>
      <c r="Z2620" s="6">
        <v>5</v>
      </c>
      <c r="AA2620" s="6">
        <v>1.85</v>
      </c>
      <c r="AB2620" s="6">
        <v>2000</v>
      </c>
      <c r="AC2620" s="7">
        <f>Table13[[#This Row],[gross]]-Table13[[#This Row],[budget]]</f>
        <v>16628981</v>
      </c>
    </row>
    <row r="2621" spans="1:29" ht="12.75">
      <c r="A2621" s="6" t="s">
        <v>28</v>
      </c>
      <c r="B2621" s="6" t="s">
        <v>17255</v>
      </c>
      <c r="C2621" s="6">
        <v>26</v>
      </c>
      <c r="D2621" s="6">
        <v>85</v>
      </c>
      <c r="E2621" s="6">
        <v>0</v>
      </c>
      <c r="F2621" s="6">
        <v>499</v>
      </c>
      <c r="G2621" s="6" t="s">
        <v>1319</v>
      </c>
      <c r="H2621" s="6">
        <v>11000</v>
      </c>
      <c r="I2621" s="7">
        <v>36497</v>
      </c>
      <c r="J2621" s="6" t="s">
        <v>1671</v>
      </c>
      <c r="K2621" s="6" t="s">
        <v>660</v>
      </c>
      <c r="L2621" s="6" t="s">
        <v>17256</v>
      </c>
      <c r="M2621" s="6">
        <v>7367</v>
      </c>
      <c r="N2621" s="6">
        <v>14599</v>
      </c>
      <c r="O2621" s="6" t="s">
        <v>13823</v>
      </c>
      <c r="P2621" s="6">
        <v>0</v>
      </c>
      <c r="Q2621" s="6" t="s">
        <v>17257</v>
      </c>
      <c r="R2621" s="6" t="s">
        <v>17258</v>
      </c>
      <c r="S2621" s="6">
        <v>37</v>
      </c>
      <c r="T2621" s="6" t="s">
        <v>37</v>
      </c>
      <c r="U2621" s="6" t="s">
        <v>38</v>
      </c>
      <c r="V2621" s="6" t="s">
        <v>585</v>
      </c>
      <c r="W2621" s="7">
        <v>6000000</v>
      </c>
      <c r="X2621" s="6">
        <v>2008</v>
      </c>
      <c r="Y2621" s="6">
        <v>826</v>
      </c>
      <c r="Z2621" s="6">
        <v>4.7</v>
      </c>
      <c r="AA2621" s="6">
        <v>1.85</v>
      </c>
      <c r="AB2621" s="6">
        <v>850</v>
      </c>
      <c r="AC2621" s="7">
        <f>Table13[[#This Row],[gross]]-Table13[[#This Row],[budget]]</f>
        <v>-5963503</v>
      </c>
    </row>
    <row r="2622" spans="1:29" ht="12.75">
      <c r="A2622" s="6" t="s">
        <v>28</v>
      </c>
      <c r="B2622" s="6" t="s">
        <v>1947</v>
      </c>
      <c r="C2622" s="6">
        <v>154</v>
      </c>
      <c r="D2622" s="6">
        <v>85</v>
      </c>
      <c r="E2622" s="6">
        <v>9</v>
      </c>
      <c r="F2622" s="6">
        <v>970</v>
      </c>
      <c r="G2622" s="6" t="s">
        <v>1948</v>
      </c>
      <c r="H2622" s="6">
        <v>12000</v>
      </c>
      <c r="I2622" s="7">
        <v>58867694</v>
      </c>
      <c r="J2622" s="6" t="s">
        <v>1949</v>
      </c>
      <c r="K2622" s="6" t="s">
        <v>301</v>
      </c>
      <c r="L2622" s="6" t="s">
        <v>1950</v>
      </c>
      <c r="M2622" s="6">
        <v>54077</v>
      </c>
      <c r="N2622" s="6">
        <v>25590</v>
      </c>
      <c r="O2622" s="6" t="s">
        <v>1951</v>
      </c>
      <c r="P2622" s="6">
        <v>0</v>
      </c>
      <c r="Q2622" s="6" t="s">
        <v>1952</v>
      </c>
      <c r="R2622" s="6" t="s">
        <v>1953</v>
      </c>
      <c r="S2622" s="6">
        <v>112</v>
      </c>
      <c r="T2622" s="6" t="s">
        <v>37</v>
      </c>
      <c r="U2622" s="6" t="s">
        <v>38</v>
      </c>
      <c r="V2622" s="6" t="s">
        <v>95</v>
      </c>
      <c r="W2622" s="7">
        <v>100000000</v>
      </c>
      <c r="X2622" s="6">
        <v>2007</v>
      </c>
      <c r="Y2622" s="6">
        <v>11000</v>
      </c>
      <c r="Z2622" s="6">
        <v>6.8</v>
      </c>
      <c r="AA2622" s="6">
        <v>1.85</v>
      </c>
      <c r="AB2622" s="6">
        <v>0</v>
      </c>
      <c r="AC2622" s="7">
        <f>Table13[[#This Row],[gross]]-Table13[[#This Row],[budget]]</f>
        <v>-41132306</v>
      </c>
    </row>
    <row r="2623" spans="1:29" ht="12.75">
      <c r="A2623" s="6" t="s">
        <v>28</v>
      </c>
      <c r="B2623" s="6" t="s">
        <v>646</v>
      </c>
      <c r="C2623" s="6">
        <v>258</v>
      </c>
      <c r="D2623" s="6">
        <v>89</v>
      </c>
      <c r="E2623" s="6">
        <v>84</v>
      </c>
      <c r="F2623" s="6">
        <v>1000</v>
      </c>
      <c r="G2623" s="6" t="s">
        <v>2812</v>
      </c>
      <c r="H2623" s="6">
        <v>13000</v>
      </c>
      <c r="I2623" s="7">
        <v>38542418</v>
      </c>
      <c r="J2623" s="6" t="s">
        <v>2813</v>
      </c>
      <c r="K2623" s="6" t="s">
        <v>977</v>
      </c>
      <c r="L2623" s="6" t="s">
        <v>2814</v>
      </c>
      <c r="M2623" s="6">
        <v>151424</v>
      </c>
      <c r="N2623" s="6">
        <v>18132</v>
      </c>
      <c r="O2623" s="6" t="s">
        <v>2815</v>
      </c>
      <c r="P2623" s="6">
        <v>5</v>
      </c>
      <c r="Q2623" s="6" t="s">
        <v>2816</v>
      </c>
      <c r="R2623" s="6" t="s">
        <v>2817</v>
      </c>
      <c r="S2623" s="6">
        <v>252</v>
      </c>
      <c r="T2623" s="6" t="s">
        <v>37</v>
      </c>
      <c r="U2623" s="6" t="s">
        <v>38</v>
      </c>
      <c r="V2623" s="6" t="s">
        <v>39</v>
      </c>
      <c r="W2623" s="7">
        <v>80000000</v>
      </c>
      <c r="X2623" s="6">
        <v>2009</v>
      </c>
      <c r="Y2623" s="6">
        <v>1000</v>
      </c>
      <c r="Z2623" s="6">
        <v>6.3</v>
      </c>
      <c r="AA2623" s="6">
        <v>2.35</v>
      </c>
      <c r="AB2623" s="6">
        <v>0</v>
      </c>
      <c r="AC2623" s="7">
        <f>Table13[[#This Row],[gross]]-Table13[[#This Row],[budget]]</f>
        <v>-41457582</v>
      </c>
    </row>
    <row r="2624" spans="1:29" ht="12.75">
      <c r="A2624" s="6" t="s">
        <v>28</v>
      </c>
      <c r="B2624" s="6" t="s">
        <v>2495</v>
      </c>
      <c r="C2624" s="6">
        <v>274</v>
      </c>
      <c r="D2624" s="6">
        <v>90</v>
      </c>
      <c r="E2624" s="6">
        <v>0</v>
      </c>
      <c r="F2624" s="6">
        <v>231</v>
      </c>
      <c r="G2624" s="6" t="s">
        <v>4500</v>
      </c>
      <c r="H2624" s="6">
        <v>648</v>
      </c>
      <c r="I2624" s="7">
        <v>101055</v>
      </c>
      <c r="J2624" s="6" t="s">
        <v>6403</v>
      </c>
      <c r="K2624" s="6" t="s">
        <v>7952</v>
      </c>
      <c r="L2624" s="6" t="s">
        <v>18425</v>
      </c>
      <c r="M2624" s="6">
        <v>17478</v>
      </c>
      <c r="N2624" s="6">
        <v>1951</v>
      </c>
      <c r="O2624" s="6" t="s">
        <v>18426</v>
      </c>
      <c r="P2624" s="6">
        <v>0</v>
      </c>
      <c r="Q2624" s="6" t="s">
        <v>18427</v>
      </c>
      <c r="R2624" s="6" t="s">
        <v>18428</v>
      </c>
      <c r="S2624" s="6">
        <v>159</v>
      </c>
      <c r="T2624" s="6" t="s">
        <v>37</v>
      </c>
      <c r="U2624" s="6" t="s">
        <v>38</v>
      </c>
      <c r="V2624" s="6" t="s">
        <v>585</v>
      </c>
      <c r="W2624" s="7">
        <v>4000000</v>
      </c>
      <c r="X2624" s="6">
        <v>2009</v>
      </c>
      <c r="Y2624" s="6">
        <v>529</v>
      </c>
      <c r="Z2624" s="6">
        <v>5</v>
      </c>
      <c r="AA2624" s="6">
        <v>2.35</v>
      </c>
      <c r="AB2624" s="6">
        <v>0</v>
      </c>
      <c r="AC2624" s="7">
        <f>Table13[[#This Row],[gross]]-Table13[[#This Row],[budget]]</f>
        <v>-3898945</v>
      </c>
    </row>
    <row r="2625" spans="1:29" ht="12.75">
      <c r="A2625" s="6" t="s">
        <v>28</v>
      </c>
      <c r="B2625" s="6" t="s">
        <v>9172</v>
      </c>
      <c r="C2625" s="6">
        <v>101</v>
      </c>
      <c r="D2625" s="6">
        <v>99</v>
      </c>
      <c r="E2625" s="6">
        <v>54</v>
      </c>
      <c r="F2625" s="6">
        <v>398</v>
      </c>
      <c r="G2625" s="6" t="s">
        <v>2149</v>
      </c>
      <c r="H2625" s="6">
        <v>748</v>
      </c>
      <c r="I2625" s="7">
        <v>8712564</v>
      </c>
      <c r="J2625" s="6" t="s">
        <v>2142</v>
      </c>
      <c r="K2625" s="6" t="s">
        <v>143</v>
      </c>
      <c r="L2625" s="6" t="s">
        <v>9173</v>
      </c>
      <c r="M2625" s="6">
        <v>16555</v>
      </c>
      <c r="N2625" s="6">
        <v>1721</v>
      </c>
      <c r="O2625" s="6" t="s">
        <v>9174</v>
      </c>
      <c r="P2625" s="6">
        <v>0</v>
      </c>
      <c r="Q2625" s="6" t="s">
        <v>9175</v>
      </c>
      <c r="R2625" s="6" t="s">
        <v>9176</v>
      </c>
      <c r="S2625" s="6">
        <v>139</v>
      </c>
      <c r="T2625" s="6" t="s">
        <v>37</v>
      </c>
      <c r="U2625" s="6" t="s">
        <v>38</v>
      </c>
      <c r="V2625" s="6" t="s">
        <v>585</v>
      </c>
      <c r="W2625" s="7">
        <v>27000000</v>
      </c>
      <c r="X2625" s="6">
        <v>2004</v>
      </c>
      <c r="Y2625" s="6">
        <v>489</v>
      </c>
      <c r="Z2625" s="6">
        <v>5.9</v>
      </c>
      <c r="AA2625" s="6">
        <v>1.33</v>
      </c>
      <c r="AB2625" s="6">
        <v>817</v>
      </c>
      <c r="AC2625" s="7">
        <f>Table13[[#This Row],[gross]]-Table13[[#This Row],[budget]]</f>
        <v>-18287436</v>
      </c>
    </row>
    <row r="2626" spans="1:29" ht="12.75">
      <c r="A2626" s="6" t="s">
        <v>28</v>
      </c>
      <c r="B2626" s="6" t="s">
        <v>3136</v>
      </c>
      <c r="C2626" s="6">
        <v>97</v>
      </c>
      <c r="D2626" s="6">
        <v>108</v>
      </c>
      <c r="E2626" s="6">
        <v>72</v>
      </c>
      <c r="F2626" s="6">
        <v>559</v>
      </c>
      <c r="G2626" s="6" t="s">
        <v>5206</v>
      </c>
      <c r="H2626" s="6">
        <v>982</v>
      </c>
      <c r="I2626" s="7">
        <v>127214072</v>
      </c>
      <c r="J2626" s="6" t="s">
        <v>1681</v>
      </c>
      <c r="K2626" s="6" t="s">
        <v>2642</v>
      </c>
      <c r="L2626" s="6" t="s">
        <v>6955</v>
      </c>
      <c r="M2626" s="6">
        <v>83786</v>
      </c>
      <c r="N2626" s="6">
        <v>4251</v>
      </c>
      <c r="O2626" s="6" t="s">
        <v>6956</v>
      </c>
      <c r="P2626" s="6">
        <v>1</v>
      </c>
      <c r="Q2626" s="6" t="s">
        <v>6957</v>
      </c>
      <c r="R2626" s="6" t="s">
        <v>6958</v>
      </c>
      <c r="S2626" s="6">
        <v>392</v>
      </c>
      <c r="T2626" s="6" t="s">
        <v>37</v>
      </c>
      <c r="U2626" s="6" t="s">
        <v>38</v>
      </c>
      <c r="V2626" s="6" t="s">
        <v>39</v>
      </c>
      <c r="W2626" s="7">
        <v>38000000</v>
      </c>
      <c r="X2626" s="6">
        <v>2002</v>
      </c>
      <c r="Y2626" s="6">
        <v>935</v>
      </c>
      <c r="Z2626" s="6">
        <v>6.1</v>
      </c>
      <c r="AA2626" s="6">
        <v>2.35</v>
      </c>
      <c r="AB2626" s="6">
        <v>0</v>
      </c>
      <c r="AC2626" s="7">
        <f>Table13[[#This Row],[gross]]-Table13[[#This Row],[budget]]</f>
        <v>89214072</v>
      </c>
    </row>
    <row r="2627" spans="1:29" ht="12.75">
      <c r="A2627" s="6" t="s">
        <v>28</v>
      </c>
      <c r="B2627" s="6" t="s">
        <v>6671</v>
      </c>
      <c r="C2627" s="6">
        <v>94</v>
      </c>
      <c r="D2627" s="6">
        <v>119</v>
      </c>
      <c r="E2627" s="6">
        <v>7</v>
      </c>
      <c r="F2627" s="6">
        <v>903</v>
      </c>
      <c r="G2627" s="6" t="s">
        <v>776</v>
      </c>
      <c r="H2627" s="6">
        <v>18000</v>
      </c>
      <c r="I2627" s="7">
        <v>25178165</v>
      </c>
      <c r="J2627" s="6" t="s">
        <v>214</v>
      </c>
      <c r="K2627" s="6" t="s">
        <v>588</v>
      </c>
      <c r="L2627" s="6" t="s">
        <v>6672</v>
      </c>
      <c r="M2627" s="6">
        <v>70292</v>
      </c>
      <c r="N2627" s="6">
        <v>29484</v>
      </c>
      <c r="O2627" s="6" t="s">
        <v>122</v>
      </c>
      <c r="P2627" s="6">
        <v>1</v>
      </c>
      <c r="Q2627" s="6" t="s">
        <v>6673</v>
      </c>
      <c r="R2627" s="6" t="s">
        <v>6674</v>
      </c>
      <c r="S2627" s="6">
        <v>274</v>
      </c>
      <c r="T2627" s="6" t="s">
        <v>37</v>
      </c>
      <c r="U2627" s="6" t="s">
        <v>38</v>
      </c>
      <c r="V2627" s="6" t="s">
        <v>39</v>
      </c>
      <c r="W2627" s="7">
        <v>40000000</v>
      </c>
      <c r="X2627" s="6">
        <v>2001</v>
      </c>
      <c r="Y2627" s="6">
        <v>9000</v>
      </c>
      <c r="Z2627" s="6">
        <v>6.7</v>
      </c>
      <c r="AA2627" s="6">
        <v>1.85</v>
      </c>
      <c r="AB2627" s="6">
        <v>8000</v>
      </c>
      <c r="AC2627" s="7">
        <f>Table13[[#This Row],[gross]]-Table13[[#This Row],[budget]]</f>
        <v>-14821835</v>
      </c>
    </row>
    <row r="2628" spans="1:29" ht="12.75">
      <c r="A2628" s="6" t="s">
        <v>28</v>
      </c>
      <c r="B2628" s="6" t="s">
        <v>23555</v>
      </c>
      <c r="C2628" s="6">
        <v>38</v>
      </c>
      <c r="D2628" s="6">
        <v>97</v>
      </c>
      <c r="E2628" s="6">
        <v>101</v>
      </c>
      <c r="F2628" s="6">
        <v>101</v>
      </c>
      <c r="G2628" s="6" t="s">
        <v>9330</v>
      </c>
      <c r="H2628" s="6">
        <v>982</v>
      </c>
      <c r="I2628" s="7">
        <v>15180000</v>
      </c>
      <c r="J2628" s="6" t="s">
        <v>2125</v>
      </c>
      <c r="K2628" s="6" t="s">
        <v>3329</v>
      </c>
      <c r="L2628" s="6" t="s">
        <v>23556</v>
      </c>
      <c r="M2628" s="6">
        <v>3340</v>
      </c>
      <c r="N2628" s="6">
        <v>1631</v>
      </c>
      <c r="O2628" s="6" t="s">
        <v>23555</v>
      </c>
      <c r="P2628" s="6">
        <v>1</v>
      </c>
      <c r="Q2628" s="6" t="s">
        <v>23557</v>
      </c>
      <c r="R2628" s="6" t="s">
        <v>23558</v>
      </c>
      <c r="S2628" s="6">
        <v>50</v>
      </c>
      <c r="T2628" s="6" t="s">
        <v>37</v>
      </c>
      <c r="U2628" s="6" t="s">
        <v>38</v>
      </c>
      <c r="V2628" s="6" t="s">
        <v>585</v>
      </c>
      <c r="W2628" s="7">
        <v>500000</v>
      </c>
      <c r="X2628" s="6">
        <v>1971</v>
      </c>
      <c r="Y2628" s="6">
        <v>535</v>
      </c>
      <c r="Z2628" s="6">
        <v>5.5</v>
      </c>
      <c r="AA2628" s="6">
        <v>1.37</v>
      </c>
      <c r="AB2628" s="6">
        <v>566</v>
      </c>
      <c r="AC2628" s="7">
        <f>Table13[[#This Row],[gross]]-Table13[[#This Row],[budget]]</f>
        <v>14680000</v>
      </c>
    </row>
    <row r="2629" spans="1:29" ht="12.75">
      <c r="A2629" s="6" t="s">
        <v>28</v>
      </c>
      <c r="B2629" s="6" t="s">
        <v>1294</v>
      </c>
      <c r="C2629" s="6">
        <v>71</v>
      </c>
      <c r="D2629" s="6">
        <v>89</v>
      </c>
      <c r="E2629" s="6">
        <v>0</v>
      </c>
      <c r="F2629" s="6">
        <v>119</v>
      </c>
      <c r="G2629" s="6" t="s">
        <v>530</v>
      </c>
      <c r="H2629" s="6">
        <v>990</v>
      </c>
      <c r="I2629" s="7">
        <v>598645</v>
      </c>
      <c r="J2629" s="6" t="s">
        <v>1681</v>
      </c>
      <c r="K2629" s="6" t="s">
        <v>352</v>
      </c>
      <c r="L2629" s="6" t="s">
        <v>15295</v>
      </c>
      <c r="M2629" s="6">
        <v>13145</v>
      </c>
      <c r="N2629" s="6">
        <v>2006</v>
      </c>
      <c r="O2629" s="6" t="s">
        <v>6399</v>
      </c>
      <c r="P2629" s="6">
        <v>0</v>
      </c>
      <c r="Q2629" s="6" t="s">
        <v>15296</v>
      </c>
      <c r="R2629" s="6" t="s">
        <v>15297</v>
      </c>
      <c r="S2629" s="6">
        <v>215</v>
      </c>
      <c r="T2629" s="6" t="s">
        <v>37</v>
      </c>
      <c r="U2629" s="6" t="s">
        <v>56</v>
      </c>
      <c r="V2629" s="6" t="s">
        <v>585</v>
      </c>
      <c r="W2629" s="7">
        <v>10000000</v>
      </c>
      <c r="X2629" s="6">
        <v>2002</v>
      </c>
      <c r="Y2629" s="6">
        <v>711</v>
      </c>
      <c r="Z2629" s="6">
        <v>3.6</v>
      </c>
      <c r="AA2629" s="6">
        <v>1.85</v>
      </c>
      <c r="AB2629" s="6">
        <v>725</v>
      </c>
      <c r="AC2629" s="7">
        <f>Table13[[#This Row],[gross]]-Table13[[#This Row],[budget]]</f>
        <v>-9401355</v>
      </c>
    </row>
    <row r="2630" spans="1:29" ht="12.75">
      <c r="A2630" s="6" t="s">
        <v>28</v>
      </c>
      <c r="B2630" s="6" t="s">
        <v>9525</v>
      </c>
      <c r="C2630" s="6">
        <v>86</v>
      </c>
      <c r="D2630" s="6">
        <v>85</v>
      </c>
      <c r="E2630" s="6">
        <v>21</v>
      </c>
      <c r="F2630" s="6">
        <v>782</v>
      </c>
      <c r="G2630" s="6" t="s">
        <v>14917</v>
      </c>
      <c r="H2630" s="6">
        <v>931</v>
      </c>
      <c r="I2630" s="7">
        <v>28563926</v>
      </c>
      <c r="J2630" s="6" t="s">
        <v>4075</v>
      </c>
      <c r="K2630" s="6" t="s">
        <v>4634</v>
      </c>
      <c r="L2630" s="6" t="s">
        <v>14918</v>
      </c>
      <c r="M2630" s="6">
        <v>16300</v>
      </c>
      <c r="N2630" s="6">
        <v>3819</v>
      </c>
      <c r="O2630" s="6" t="s">
        <v>9425</v>
      </c>
      <c r="P2630" s="6">
        <v>0</v>
      </c>
      <c r="Q2630" s="6" t="s">
        <v>14919</v>
      </c>
      <c r="R2630" s="6" t="s">
        <v>14920</v>
      </c>
      <c r="S2630" s="6">
        <v>217</v>
      </c>
      <c r="T2630" s="6" t="s">
        <v>37</v>
      </c>
      <c r="U2630" s="6" t="s">
        <v>38</v>
      </c>
      <c r="V2630" s="6" t="s">
        <v>39</v>
      </c>
      <c r="W2630" s="7">
        <v>8500000</v>
      </c>
      <c r="X2630" s="6">
        <v>2002</v>
      </c>
      <c r="Y2630" s="6">
        <v>855</v>
      </c>
      <c r="Z2630" s="6">
        <v>5</v>
      </c>
      <c r="AA2630" s="6">
        <v>2.35</v>
      </c>
      <c r="AB2630" s="6">
        <v>720</v>
      </c>
      <c r="AC2630" s="7">
        <f>Table13[[#This Row],[gross]]-Table13[[#This Row],[budget]]</f>
        <v>20063926</v>
      </c>
    </row>
    <row r="2631" spans="1:29" ht="12.75">
      <c r="A2631" s="6" t="s">
        <v>28</v>
      </c>
      <c r="B2631" s="6" t="s">
        <v>10607</v>
      </c>
      <c r="C2631" s="6">
        <v>131</v>
      </c>
      <c r="D2631" s="6">
        <v>120</v>
      </c>
      <c r="E2631" s="6">
        <v>0</v>
      </c>
      <c r="F2631" s="6">
        <v>886</v>
      </c>
      <c r="G2631" s="6" t="s">
        <v>3659</v>
      </c>
      <c r="H2631" s="6">
        <v>1000</v>
      </c>
      <c r="I2631" s="7">
        <v>16284360</v>
      </c>
      <c r="J2631" s="6" t="s">
        <v>2527</v>
      </c>
      <c r="K2631" s="6" t="s">
        <v>4685</v>
      </c>
      <c r="L2631" s="6" t="s">
        <v>10608</v>
      </c>
      <c r="M2631" s="6">
        <v>15079</v>
      </c>
      <c r="N2631" s="6">
        <v>6212</v>
      </c>
      <c r="O2631" s="6" t="s">
        <v>1384</v>
      </c>
      <c r="P2631" s="6">
        <v>1</v>
      </c>
      <c r="Q2631" s="6" t="s">
        <v>10609</v>
      </c>
      <c r="R2631" s="6" t="s">
        <v>10610</v>
      </c>
      <c r="S2631" s="6">
        <v>79</v>
      </c>
      <c r="T2631" s="6" t="s">
        <v>37</v>
      </c>
      <c r="U2631" s="6" t="s">
        <v>38</v>
      </c>
      <c r="V2631" s="6" t="s">
        <v>39</v>
      </c>
      <c r="W2631" s="7">
        <v>21000000</v>
      </c>
      <c r="X2631" s="6">
        <v>2008</v>
      </c>
      <c r="Y2631" s="6">
        <v>901</v>
      </c>
      <c r="Z2631" s="6">
        <v>6.1</v>
      </c>
      <c r="AA2631" s="6">
        <v>2.35</v>
      </c>
      <c r="AB2631" s="6">
        <v>1000</v>
      </c>
      <c r="AC2631" s="7">
        <f>Table13[[#This Row],[gross]]-Table13[[#This Row],[budget]]</f>
        <v>-4715640</v>
      </c>
    </row>
    <row r="2632" spans="1:29" ht="12.75">
      <c r="A2632" s="6" t="s">
        <v>28</v>
      </c>
      <c r="B2632" s="6" t="s">
        <v>521</v>
      </c>
      <c r="C2632" s="6">
        <v>77</v>
      </c>
      <c r="D2632" s="6">
        <v>96</v>
      </c>
      <c r="E2632" s="6">
        <v>218</v>
      </c>
      <c r="F2632" s="6">
        <v>31</v>
      </c>
      <c r="G2632" s="6" t="s">
        <v>23382</v>
      </c>
      <c r="H2632" s="6">
        <v>4000</v>
      </c>
      <c r="I2632" s="7">
        <v>4505922</v>
      </c>
      <c r="J2632" s="6" t="s">
        <v>2527</v>
      </c>
      <c r="K2632" s="6" t="s">
        <v>250</v>
      </c>
      <c r="L2632" s="6" t="s">
        <v>23383</v>
      </c>
      <c r="M2632" s="6">
        <v>63951</v>
      </c>
      <c r="N2632" s="6">
        <v>4230</v>
      </c>
      <c r="O2632" s="6" t="s">
        <v>23384</v>
      </c>
      <c r="P2632" s="6">
        <v>0</v>
      </c>
      <c r="Q2632" s="6" t="s">
        <v>23385</v>
      </c>
      <c r="R2632" s="6" t="s">
        <v>23386</v>
      </c>
      <c r="S2632" s="6">
        <v>252</v>
      </c>
      <c r="T2632" s="6" t="s">
        <v>37</v>
      </c>
      <c r="U2632" s="6" t="s">
        <v>38</v>
      </c>
      <c r="V2632" s="6" t="s">
        <v>585</v>
      </c>
      <c r="W2632" s="7">
        <v>200000</v>
      </c>
      <c r="X2632" s="6">
        <v>1996</v>
      </c>
      <c r="Y2632" s="6">
        <v>135</v>
      </c>
      <c r="Z2632" s="6">
        <v>7.4</v>
      </c>
      <c r="AA2632" s="6">
        <v>1.85</v>
      </c>
      <c r="AB2632" s="6">
        <v>0</v>
      </c>
      <c r="AC2632" s="7">
        <f>Table13[[#This Row],[gross]]-Table13[[#This Row],[budget]]</f>
        <v>4305922</v>
      </c>
    </row>
    <row r="2633" spans="1:29" ht="12.75">
      <c r="A2633" s="6" t="s">
        <v>28</v>
      </c>
      <c r="B2633" s="6" t="s">
        <v>7057</v>
      </c>
      <c r="C2633" s="6">
        <v>38</v>
      </c>
      <c r="D2633" s="6">
        <v>118</v>
      </c>
      <c r="E2633" s="6">
        <v>11</v>
      </c>
      <c r="F2633" s="6">
        <v>12</v>
      </c>
      <c r="G2633" s="6" t="s">
        <v>7058</v>
      </c>
      <c r="H2633" s="6">
        <v>37</v>
      </c>
      <c r="I2633" s="7">
        <v>6482195</v>
      </c>
      <c r="J2633" s="6" t="s">
        <v>2215</v>
      </c>
      <c r="K2633" s="6" t="s">
        <v>7059</v>
      </c>
      <c r="L2633" s="6" t="s">
        <v>7060</v>
      </c>
      <c r="M2633" s="6">
        <v>9740</v>
      </c>
      <c r="N2633" s="6">
        <v>74</v>
      </c>
      <c r="O2633" s="6" t="s">
        <v>7061</v>
      </c>
      <c r="P2633" s="6">
        <v>1</v>
      </c>
      <c r="Q2633" s="6" t="s">
        <v>7062</v>
      </c>
      <c r="R2633" s="6" t="s">
        <v>7063</v>
      </c>
      <c r="S2633" s="6">
        <v>81</v>
      </c>
      <c r="T2633" s="6" t="s">
        <v>37</v>
      </c>
      <c r="U2633" s="6" t="s">
        <v>38</v>
      </c>
      <c r="V2633" s="6" t="s">
        <v>585</v>
      </c>
      <c r="W2633" s="7">
        <v>37000000</v>
      </c>
      <c r="X2633" s="6">
        <v>1997</v>
      </c>
      <c r="Y2633" s="6">
        <v>12</v>
      </c>
      <c r="Z2633" s="6">
        <v>6.4</v>
      </c>
      <c r="AA2633" s="6">
        <v>2.35</v>
      </c>
      <c r="AB2633" s="6">
        <v>389</v>
      </c>
      <c r="AC2633" s="7">
        <f>Table13[[#This Row],[gross]]-Table13[[#This Row],[budget]]</f>
        <v>-30517805</v>
      </c>
    </row>
    <row r="2634" spans="1:29" ht="12.75">
      <c r="A2634" s="6" t="s">
        <v>28</v>
      </c>
      <c r="B2634" s="6" t="s">
        <v>1687</v>
      </c>
      <c r="C2634" s="6">
        <v>166</v>
      </c>
      <c r="D2634" s="6">
        <v>99</v>
      </c>
      <c r="E2634" s="6">
        <v>57</v>
      </c>
      <c r="F2634" s="6">
        <v>820</v>
      </c>
      <c r="G2634" s="6" t="s">
        <v>252</v>
      </c>
      <c r="H2634" s="6">
        <v>20000</v>
      </c>
      <c r="I2634" s="7">
        <v>69772969</v>
      </c>
      <c r="J2634" s="6" t="s">
        <v>334</v>
      </c>
      <c r="K2634" s="6" t="s">
        <v>263</v>
      </c>
      <c r="L2634" s="6" t="s">
        <v>2769</v>
      </c>
      <c r="M2634" s="6">
        <v>155532</v>
      </c>
      <c r="N2634" s="6">
        <v>25942</v>
      </c>
      <c r="O2634" s="6" t="s">
        <v>1046</v>
      </c>
      <c r="P2634" s="6">
        <v>4</v>
      </c>
      <c r="Q2634" s="6" t="s">
        <v>2770</v>
      </c>
      <c r="R2634" s="6" t="s">
        <v>2771</v>
      </c>
      <c r="S2634" s="6">
        <v>543</v>
      </c>
      <c r="T2634" s="6" t="s">
        <v>37</v>
      </c>
      <c r="U2634" s="6" t="s">
        <v>38</v>
      </c>
      <c r="V2634" s="6" t="s">
        <v>585</v>
      </c>
      <c r="W2634" s="7">
        <v>80000000</v>
      </c>
      <c r="X2634" s="6">
        <v>2001</v>
      </c>
      <c r="Y2634" s="6">
        <v>3000</v>
      </c>
      <c r="Z2634" s="6">
        <v>6.5</v>
      </c>
      <c r="AA2634" s="6">
        <v>2.35</v>
      </c>
      <c r="AB2634" s="6">
        <v>0</v>
      </c>
      <c r="AC2634" s="7">
        <f>Table13[[#This Row],[gross]]-Table13[[#This Row],[budget]]</f>
        <v>-10227031</v>
      </c>
    </row>
    <row r="2635" spans="1:29" ht="12.75">
      <c r="A2635" s="6" t="s">
        <v>28</v>
      </c>
      <c r="B2635" s="6" t="s">
        <v>12365</v>
      </c>
      <c r="C2635" s="6">
        <v>72</v>
      </c>
      <c r="D2635" s="6">
        <v>108</v>
      </c>
      <c r="E2635" s="6">
        <v>18</v>
      </c>
      <c r="F2635" s="6">
        <v>433</v>
      </c>
      <c r="G2635" s="6" t="s">
        <v>1363</v>
      </c>
      <c r="H2635" s="6">
        <v>714</v>
      </c>
      <c r="I2635" s="7">
        <v>11702090</v>
      </c>
      <c r="J2635" s="6" t="s">
        <v>1681</v>
      </c>
      <c r="K2635" s="6" t="s">
        <v>12366</v>
      </c>
      <c r="L2635" s="6" t="s">
        <v>12367</v>
      </c>
      <c r="M2635" s="6">
        <v>37700</v>
      </c>
      <c r="N2635" s="6">
        <v>2785</v>
      </c>
      <c r="O2635" s="6" t="s">
        <v>12368</v>
      </c>
      <c r="P2635" s="6">
        <v>2</v>
      </c>
      <c r="Q2635" s="6" t="s">
        <v>12369</v>
      </c>
      <c r="R2635" s="6" t="s">
        <v>12370</v>
      </c>
      <c r="S2635" s="6">
        <v>50</v>
      </c>
      <c r="T2635" s="6" t="s">
        <v>37</v>
      </c>
      <c r="U2635" s="6" t="s">
        <v>38</v>
      </c>
      <c r="V2635" s="6" t="s">
        <v>39</v>
      </c>
      <c r="W2635" s="7">
        <v>16500000</v>
      </c>
      <c r="X2635" s="6">
        <v>2007</v>
      </c>
      <c r="Y2635" s="6">
        <v>701</v>
      </c>
      <c r="Z2635" s="6">
        <v>6.3</v>
      </c>
      <c r="AA2635" s="6">
        <v>2.35</v>
      </c>
      <c r="AB2635" s="6">
        <v>0</v>
      </c>
      <c r="AC2635" s="7">
        <f>Table13[[#This Row],[gross]]-Table13[[#This Row],[budget]]</f>
        <v>-4797910</v>
      </c>
    </row>
    <row r="2636" spans="1:29" ht="12.75">
      <c r="A2636" s="6" t="s">
        <v>28</v>
      </c>
      <c r="B2636" s="6" t="s">
        <v>11389</v>
      </c>
      <c r="C2636" s="6">
        <v>245</v>
      </c>
      <c r="D2636" s="6">
        <v>124</v>
      </c>
      <c r="E2636" s="6">
        <v>0</v>
      </c>
      <c r="F2636" s="6">
        <v>631</v>
      </c>
      <c r="G2636" s="6" t="s">
        <v>2619</v>
      </c>
      <c r="H2636" s="6">
        <v>22000</v>
      </c>
      <c r="I2636" s="7">
        <v>3081925</v>
      </c>
      <c r="J2636" s="6" t="s">
        <v>1415</v>
      </c>
      <c r="K2636" s="6" t="s">
        <v>697</v>
      </c>
      <c r="L2636" s="6" t="s">
        <v>11390</v>
      </c>
      <c r="M2636" s="6">
        <v>55842</v>
      </c>
      <c r="N2636" s="6">
        <v>24732</v>
      </c>
      <c r="O2636" s="6" t="s">
        <v>72</v>
      </c>
      <c r="P2636" s="6">
        <v>0</v>
      </c>
      <c r="Q2636" s="6" t="s">
        <v>11391</v>
      </c>
      <c r="R2636" s="6" t="s">
        <v>11392</v>
      </c>
      <c r="S2636" s="6">
        <v>274</v>
      </c>
      <c r="T2636" s="6" t="s">
        <v>37</v>
      </c>
      <c r="U2636" s="6" t="s">
        <v>38</v>
      </c>
      <c r="V2636" s="6" t="s">
        <v>585</v>
      </c>
      <c r="W2636" s="7">
        <v>21000000</v>
      </c>
      <c r="X2636" s="6">
        <v>2008</v>
      </c>
      <c r="Y2636" s="6">
        <v>1000</v>
      </c>
      <c r="Z2636" s="6">
        <v>7.5</v>
      </c>
      <c r="AA2636" s="6">
        <v>2.35</v>
      </c>
      <c r="AB2636" s="6">
        <v>13000</v>
      </c>
      <c r="AC2636" s="7">
        <f>Table13[[#This Row],[gross]]-Table13[[#This Row],[budget]]</f>
        <v>-17918075</v>
      </c>
    </row>
    <row r="2637" spans="1:29" ht="12.75">
      <c r="A2637" s="6" t="s">
        <v>28</v>
      </c>
      <c r="B2637" s="6" t="s">
        <v>5188</v>
      </c>
      <c r="C2637" s="6">
        <v>358</v>
      </c>
      <c r="D2637" s="6">
        <v>128</v>
      </c>
      <c r="E2637" s="6">
        <v>79</v>
      </c>
      <c r="F2637" s="6">
        <v>414</v>
      </c>
      <c r="G2637" s="6" t="s">
        <v>5189</v>
      </c>
      <c r="H2637" s="6">
        <v>13000</v>
      </c>
      <c r="I2637" s="7">
        <v>50815288</v>
      </c>
      <c r="J2637" s="6" t="s">
        <v>4075</v>
      </c>
      <c r="K2637" s="6" t="s">
        <v>1157</v>
      </c>
      <c r="L2637" s="6" t="s">
        <v>5190</v>
      </c>
      <c r="M2637" s="6">
        <v>109188</v>
      </c>
      <c r="N2637" s="6">
        <v>14747</v>
      </c>
      <c r="O2637" s="6" t="s">
        <v>5191</v>
      </c>
      <c r="P2637" s="6">
        <v>0</v>
      </c>
      <c r="Q2637" s="6" t="s">
        <v>5192</v>
      </c>
      <c r="R2637" s="6" t="s">
        <v>5193</v>
      </c>
      <c r="S2637" s="6">
        <v>625</v>
      </c>
      <c r="T2637" s="6" t="s">
        <v>37</v>
      </c>
      <c r="U2637" s="6" t="s">
        <v>38</v>
      </c>
      <c r="V2637" s="6" t="s">
        <v>585</v>
      </c>
      <c r="W2637" s="7">
        <v>50000000</v>
      </c>
      <c r="X2637" s="6">
        <v>2005</v>
      </c>
      <c r="Y2637" s="6">
        <v>903</v>
      </c>
      <c r="Z2637" s="6">
        <v>7</v>
      </c>
      <c r="AA2637" s="6">
        <v>2.35</v>
      </c>
      <c r="AB2637" s="6">
        <v>0</v>
      </c>
      <c r="AC2637" s="7">
        <f>Table13[[#This Row],[gross]]-Table13[[#This Row],[budget]]</f>
        <v>815288</v>
      </c>
    </row>
    <row r="2638" spans="1:29" ht="12.75">
      <c r="A2638" s="6" t="s">
        <v>28</v>
      </c>
      <c r="B2638" s="6" t="s">
        <v>16403</v>
      </c>
      <c r="C2638" s="6">
        <v>16</v>
      </c>
      <c r="D2638" s="6">
        <v>153</v>
      </c>
      <c r="E2638" s="6">
        <v>5</v>
      </c>
      <c r="F2638" s="6">
        <v>60</v>
      </c>
      <c r="G2638" s="6" t="s">
        <v>16404</v>
      </c>
      <c r="H2638" s="6">
        <v>532</v>
      </c>
      <c r="I2638" s="7">
        <v>872643</v>
      </c>
      <c r="J2638" s="6" t="s">
        <v>2717</v>
      </c>
      <c r="K2638" s="6" t="s">
        <v>16405</v>
      </c>
      <c r="L2638" s="6" t="s">
        <v>16406</v>
      </c>
      <c r="M2638" s="6">
        <v>2909</v>
      </c>
      <c r="N2638" s="6">
        <v>902</v>
      </c>
      <c r="O2638" s="6" t="s">
        <v>16407</v>
      </c>
      <c r="P2638" s="6">
        <v>3</v>
      </c>
      <c r="Q2638" s="6" t="s">
        <v>16408</v>
      </c>
      <c r="R2638" s="6" t="s">
        <v>16409</v>
      </c>
      <c r="S2638" s="6">
        <v>37</v>
      </c>
      <c r="T2638" s="6" t="s">
        <v>5611</v>
      </c>
      <c r="U2638" s="6" t="s">
        <v>38</v>
      </c>
      <c r="W2638" s="7">
        <v>6000000</v>
      </c>
      <c r="X2638" s="6">
        <v>2007</v>
      </c>
      <c r="Y2638" s="6">
        <v>249</v>
      </c>
      <c r="Z2638" s="6">
        <v>5.4</v>
      </c>
      <c r="AB2638" s="6">
        <v>108</v>
      </c>
      <c r="AC2638" s="7">
        <f>Table13[[#This Row],[gross]]-Table13[[#This Row],[budget]]</f>
        <v>-5127357</v>
      </c>
    </row>
    <row r="2639" spans="1:29" ht="12.75">
      <c r="A2639" s="6" t="s">
        <v>28</v>
      </c>
      <c r="B2639" s="6" t="s">
        <v>2561</v>
      </c>
      <c r="C2639" s="6">
        <v>91</v>
      </c>
      <c r="D2639" s="6">
        <v>78</v>
      </c>
      <c r="E2639" s="6">
        <v>56</v>
      </c>
      <c r="F2639" s="6">
        <v>184</v>
      </c>
      <c r="G2639" s="6" t="s">
        <v>1288</v>
      </c>
      <c r="H2639" s="6">
        <v>376</v>
      </c>
      <c r="I2639" s="7">
        <v>2882062</v>
      </c>
      <c r="J2639" s="6" t="s">
        <v>1415</v>
      </c>
      <c r="K2639" s="6" t="s">
        <v>9792</v>
      </c>
      <c r="L2639" s="6" t="s">
        <v>23566</v>
      </c>
      <c r="M2639" s="6">
        <v>5178</v>
      </c>
      <c r="N2639" s="6">
        <v>1144</v>
      </c>
      <c r="O2639" s="6" t="s">
        <v>3393</v>
      </c>
      <c r="P2639" s="6">
        <v>2</v>
      </c>
      <c r="Q2639" s="6" t="s">
        <v>23567</v>
      </c>
      <c r="R2639" s="6" t="s">
        <v>23568</v>
      </c>
      <c r="S2639" s="6">
        <v>101</v>
      </c>
      <c r="T2639" s="6" t="s">
        <v>37</v>
      </c>
      <c r="U2639" s="6" t="s">
        <v>38</v>
      </c>
      <c r="V2639" s="6" t="s">
        <v>39</v>
      </c>
      <c r="W2639" s="7">
        <v>150000</v>
      </c>
      <c r="X2639" s="6">
        <v>2000</v>
      </c>
      <c r="Y2639" s="6">
        <v>346</v>
      </c>
      <c r="Z2639" s="6">
        <v>6.3</v>
      </c>
      <c r="AA2639" s="6">
        <v>1.85</v>
      </c>
      <c r="AB2639" s="6">
        <v>132</v>
      </c>
      <c r="AC2639" s="7">
        <f>Table13[[#This Row],[gross]]-Table13[[#This Row],[budget]]</f>
        <v>2732062</v>
      </c>
    </row>
    <row r="2640" spans="1:29" ht="12.75">
      <c r="A2640" s="6" t="s">
        <v>28</v>
      </c>
      <c r="B2640" s="6" t="s">
        <v>13996</v>
      </c>
      <c r="C2640" s="6">
        <v>86</v>
      </c>
      <c r="D2640" s="6">
        <v>148</v>
      </c>
      <c r="E2640" s="6">
        <v>16</v>
      </c>
      <c r="F2640" s="6">
        <v>489</v>
      </c>
      <c r="G2640" s="6" t="s">
        <v>13997</v>
      </c>
      <c r="H2640" s="6">
        <v>717</v>
      </c>
      <c r="I2640" s="7">
        <v>1110186</v>
      </c>
      <c r="J2640" s="6" t="s">
        <v>1467</v>
      </c>
      <c r="K2640" s="6" t="s">
        <v>13998</v>
      </c>
      <c r="L2640" s="6" t="s">
        <v>13999</v>
      </c>
      <c r="M2640" s="6">
        <v>31943</v>
      </c>
      <c r="N2640" s="6">
        <v>1730</v>
      </c>
      <c r="O2640" s="6" t="s">
        <v>6183</v>
      </c>
      <c r="P2640" s="6">
        <v>2</v>
      </c>
      <c r="Q2640" s="6" t="s">
        <v>14000</v>
      </c>
      <c r="R2640" s="6" t="s">
        <v>14001</v>
      </c>
      <c r="S2640" s="6">
        <v>224</v>
      </c>
      <c r="T2640" s="6" t="s">
        <v>12700</v>
      </c>
      <c r="U2640" s="6" t="s">
        <v>5694</v>
      </c>
      <c r="V2640" s="6" t="s">
        <v>585</v>
      </c>
      <c r="W2640" s="7">
        <v>12800000</v>
      </c>
      <c r="X2640" s="6">
        <v>2004</v>
      </c>
      <c r="Y2640" s="6">
        <v>517</v>
      </c>
      <c r="Z2640" s="6">
        <v>8.1</v>
      </c>
      <c r="AA2640" s="6">
        <v>2.35</v>
      </c>
      <c r="AB2640" s="6">
        <v>0</v>
      </c>
      <c r="AC2640" s="7">
        <f>Table13[[#This Row],[gross]]-Table13[[#This Row],[budget]]</f>
        <v>-11689814</v>
      </c>
    </row>
    <row r="2641" spans="1:29" ht="12.75">
      <c r="A2641" s="6" t="s">
        <v>28</v>
      </c>
      <c r="B2641" s="6" t="s">
        <v>11664</v>
      </c>
      <c r="C2641" s="6">
        <v>136</v>
      </c>
      <c r="D2641" s="6">
        <v>97</v>
      </c>
      <c r="E2641" s="6">
        <v>31</v>
      </c>
      <c r="F2641" s="6">
        <v>562</v>
      </c>
      <c r="G2641" s="6" t="s">
        <v>3007</v>
      </c>
      <c r="H2641" s="6">
        <v>2000</v>
      </c>
      <c r="I2641" s="7">
        <v>6923891</v>
      </c>
      <c r="J2641" s="6" t="s">
        <v>1415</v>
      </c>
      <c r="K2641" s="6" t="s">
        <v>6473</v>
      </c>
      <c r="L2641" s="6" t="s">
        <v>11665</v>
      </c>
      <c r="M2641" s="6">
        <v>43867</v>
      </c>
      <c r="N2641" s="6">
        <v>5519</v>
      </c>
      <c r="O2641" s="6" t="s">
        <v>929</v>
      </c>
      <c r="P2641" s="6">
        <v>4</v>
      </c>
      <c r="Q2641" s="6" t="s">
        <v>11666</v>
      </c>
      <c r="R2641" s="6" t="s">
        <v>11667</v>
      </c>
      <c r="S2641" s="6">
        <v>83</v>
      </c>
      <c r="T2641" s="6" t="s">
        <v>37</v>
      </c>
      <c r="U2641" s="6" t="s">
        <v>38</v>
      </c>
      <c r="V2641" s="6" t="s">
        <v>585</v>
      </c>
      <c r="W2641" s="7">
        <v>23000000</v>
      </c>
      <c r="X2641" s="6">
        <v>2011</v>
      </c>
      <c r="Y2641" s="6">
        <v>2000</v>
      </c>
      <c r="Z2641" s="6">
        <v>6.3</v>
      </c>
      <c r="AA2641" s="6">
        <v>2.35</v>
      </c>
      <c r="AB2641" s="6">
        <v>0</v>
      </c>
      <c r="AC2641" s="7">
        <f>Table13[[#This Row],[gross]]-Table13[[#This Row],[budget]]</f>
        <v>-16076109</v>
      </c>
    </row>
    <row r="2642" spans="1:29" ht="12.75">
      <c r="A2642" s="6" t="s">
        <v>28</v>
      </c>
      <c r="B2642" s="6" t="s">
        <v>11999</v>
      </c>
      <c r="C2642" s="6">
        <v>359</v>
      </c>
      <c r="D2642" s="6">
        <v>121</v>
      </c>
      <c r="E2642" s="6">
        <v>337</v>
      </c>
      <c r="F2642" s="6">
        <v>41</v>
      </c>
      <c r="G2642" s="6" t="s">
        <v>5855</v>
      </c>
      <c r="H2642" s="6">
        <v>982</v>
      </c>
      <c r="I2642" s="7">
        <v>1729969</v>
      </c>
      <c r="J2642" s="6" t="s">
        <v>4075</v>
      </c>
      <c r="K2642" s="6" t="s">
        <v>2601</v>
      </c>
      <c r="L2642" s="6" t="s">
        <v>18132</v>
      </c>
      <c r="M2642" s="6">
        <v>68211</v>
      </c>
      <c r="N2642" s="6">
        <v>1520</v>
      </c>
      <c r="O2642" s="6" t="s">
        <v>18133</v>
      </c>
      <c r="P2642" s="6">
        <v>0</v>
      </c>
      <c r="Q2642" s="6" t="s">
        <v>18134</v>
      </c>
      <c r="R2642" s="6" t="s">
        <v>18135</v>
      </c>
      <c r="S2642" s="6">
        <v>219</v>
      </c>
      <c r="T2642" s="6" t="s">
        <v>37</v>
      </c>
      <c r="U2642" s="6" t="s">
        <v>38</v>
      </c>
      <c r="V2642" s="6" t="s">
        <v>585</v>
      </c>
      <c r="W2642" s="7">
        <v>5000000</v>
      </c>
      <c r="X2642" s="6">
        <v>2011</v>
      </c>
      <c r="Y2642" s="6">
        <v>463</v>
      </c>
      <c r="Z2642" s="6">
        <v>7.4</v>
      </c>
      <c r="AA2642" s="6">
        <v>2.35</v>
      </c>
      <c r="AB2642" s="6">
        <v>14000</v>
      </c>
      <c r="AC2642" s="7">
        <f>Table13[[#This Row],[gross]]-Table13[[#This Row],[budget]]</f>
        <v>-3270031</v>
      </c>
    </row>
    <row r="2643" spans="1:29" ht="12.75">
      <c r="A2643" s="6" t="s">
        <v>28</v>
      </c>
      <c r="B2643" s="6" t="s">
        <v>8421</v>
      </c>
      <c r="C2643" s="6">
        <v>101</v>
      </c>
      <c r="D2643" s="6">
        <v>118</v>
      </c>
      <c r="E2643" s="6">
        <v>3</v>
      </c>
      <c r="F2643" s="6">
        <v>439</v>
      </c>
      <c r="G2643" s="6" t="s">
        <v>8422</v>
      </c>
      <c r="H2643" s="6">
        <v>1000</v>
      </c>
      <c r="I2643" s="7">
        <v>34703228</v>
      </c>
      <c r="J2643" s="6" t="s">
        <v>6199</v>
      </c>
      <c r="K2643" s="6" t="s">
        <v>1232</v>
      </c>
      <c r="L2643" s="6" t="s">
        <v>8423</v>
      </c>
      <c r="M2643" s="6">
        <v>21767</v>
      </c>
      <c r="N2643" s="6">
        <v>3797</v>
      </c>
      <c r="O2643" s="6" t="s">
        <v>8424</v>
      </c>
      <c r="P2643" s="6">
        <v>0</v>
      </c>
      <c r="Q2643" s="6" t="s">
        <v>8425</v>
      </c>
      <c r="R2643" s="6" t="s">
        <v>8426</v>
      </c>
      <c r="S2643" s="6">
        <v>127</v>
      </c>
      <c r="T2643" s="6" t="s">
        <v>37</v>
      </c>
      <c r="U2643" s="6" t="s">
        <v>38</v>
      </c>
      <c r="V2643" s="6" t="s">
        <v>39</v>
      </c>
      <c r="W2643" s="7">
        <v>30000000</v>
      </c>
      <c r="X2643" s="6">
        <v>2006</v>
      </c>
      <c r="Y2643" s="6">
        <v>712</v>
      </c>
      <c r="Z2643" s="6">
        <v>6.7</v>
      </c>
      <c r="AA2643" s="6">
        <v>1.85</v>
      </c>
      <c r="AB2643" s="6">
        <v>0</v>
      </c>
      <c r="AC2643" s="7">
        <f>Table13[[#This Row],[gross]]-Table13[[#This Row],[budget]]</f>
        <v>4703228</v>
      </c>
    </row>
    <row r="2644" spans="1:29" ht="12.75">
      <c r="A2644" s="6" t="s">
        <v>28</v>
      </c>
      <c r="B2644" s="6" t="s">
        <v>5589</v>
      </c>
      <c r="C2644" s="6">
        <v>358</v>
      </c>
      <c r="D2644" s="6">
        <v>98</v>
      </c>
      <c r="E2644" s="6">
        <v>118</v>
      </c>
      <c r="F2644" s="6">
        <v>558</v>
      </c>
      <c r="G2644" s="6" t="s">
        <v>5698</v>
      </c>
      <c r="H2644" s="6">
        <v>14000</v>
      </c>
      <c r="I2644" s="7">
        <v>139852971</v>
      </c>
      <c r="J2644" s="6" t="s">
        <v>334</v>
      </c>
      <c r="K2644" s="6" t="s">
        <v>228</v>
      </c>
      <c r="L2644" s="6" t="s">
        <v>5699</v>
      </c>
      <c r="M2644" s="6">
        <v>238671</v>
      </c>
      <c r="N2644" s="6">
        <v>16410</v>
      </c>
      <c r="O2644" s="6" t="s">
        <v>1230</v>
      </c>
      <c r="P2644" s="6">
        <v>0</v>
      </c>
      <c r="Q2644" s="6" t="s">
        <v>5700</v>
      </c>
      <c r="R2644" s="6" t="s">
        <v>5701</v>
      </c>
      <c r="S2644" s="6">
        <v>461</v>
      </c>
      <c r="T2644" s="6" t="s">
        <v>37</v>
      </c>
      <c r="U2644" s="6" t="s">
        <v>1465</v>
      </c>
      <c r="V2644" s="6" t="s">
        <v>39</v>
      </c>
      <c r="W2644" s="7">
        <v>45000000</v>
      </c>
      <c r="X2644" s="6">
        <v>2012</v>
      </c>
      <c r="Y2644" s="6">
        <v>935</v>
      </c>
      <c r="Z2644" s="6">
        <v>6.3</v>
      </c>
      <c r="AA2644" s="6">
        <v>2.35</v>
      </c>
      <c r="AB2644" s="6">
        <v>63000</v>
      </c>
      <c r="AC2644" s="7">
        <f>Table13[[#This Row],[gross]]-Table13[[#This Row],[budget]]</f>
        <v>94852971</v>
      </c>
    </row>
    <row r="2645" spans="1:29" ht="12.75">
      <c r="A2645" s="6" t="s">
        <v>28</v>
      </c>
      <c r="B2645" s="6" t="s">
        <v>5589</v>
      </c>
      <c r="C2645" s="6">
        <v>222</v>
      </c>
      <c r="D2645" s="6">
        <v>115</v>
      </c>
      <c r="E2645" s="6">
        <v>118</v>
      </c>
      <c r="F2645" s="6">
        <v>482</v>
      </c>
      <c r="G2645" s="6" t="s">
        <v>1341</v>
      </c>
      <c r="H2645" s="6">
        <v>14000</v>
      </c>
      <c r="I2645" s="7">
        <v>89253340</v>
      </c>
      <c r="J2645" s="6" t="s">
        <v>59</v>
      </c>
      <c r="K2645" s="6" t="s">
        <v>228</v>
      </c>
      <c r="L2645" s="6" t="s">
        <v>5590</v>
      </c>
      <c r="M2645" s="6">
        <v>133436</v>
      </c>
      <c r="N2645" s="6">
        <v>16967</v>
      </c>
      <c r="O2645" s="6" t="s">
        <v>5591</v>
      </c>
      <c r="P2645" s="6">
        <v>0</v>
      </c>
      <c r="Q2645" s="6" t="s">
        <v>5592</v>
      </c>
      <c r="R2645" s="6" t="s">
        <v>5593</v>
      </c>
      <c r="S2645" s="6">
        <v>323</v>
      </c>
      <c r="T2645" s="6" t="s">
        <v>37</v>
      </c>
      <c r="U2645" s="6" t="s">
        <v>1465</v>
      </c>
      <c r="V2645" s="6" t="s">
        <v>39</v>
      </c>
      <c r="W2645" s="7">
        <v>48000000</v>
      </c>
      <c r="X2645" s="6">
        <v>2014</v>
      </c>
      <c r="Y2645" s="6">
        <v>794</v>
      </c>
      <c r="Z2645" s="6">
        <v>6</v>
      </c>
      <c r="AA2645" s="6">
        <v>2.35</v>
      </c>
      <c r="AB2645" s="6">
        <v>38000</v>
      </c>
      <c r="AC2645" s="7">
        <f>Table13[[#This Row],[gross]]-Table13[[#This Row],[budget]]</f>
        <v>41253340</v>
      </c>
    </row>
    <row r="2646" spans="1:29" ht="12.75">
      <c r="A2646" s="6" t="s">
        <v>28</v>
      </c>
      <c r="B2646" s="6" t="s">
        <v>4965</v>
      </c>
      <c r="C2646" s="6">
        <v>309</v>
      </c>
      <c r="D2646" s="6">
        <v>93</v>
      </c>
      <c r="E2646" s="6">
        <v>180</v>
      </c>
      <c r="F2646" s="6">
        <v>485</v>
      </c>
      <c r="G2646" s="6" t="s">
        <v>8697</v>
      </c>
      <c r="H2646" s="6">
        <v>14000</v>
      </c>
      <c r="I2646" s="7">
        <v>145000989</v>
      </c>
      <c r="J2646" s="6" t="s">
        <v>59</v>
      </c>
      <c r="K2646" s="6" t="s">
        <v>228</v>
      </c>
      <c r="L2646" s="6" t="s">
        <v>9389</v>
      </c>
      <c r="M2646" s="6">
        <v>483756</v>
      </c>
      <c r="N2646" s="6">
        <v>16461</v>
      </c>
      <c r="O2646" s="6" t="s">
        <v>4221</v>
      </c>
      <c r="P2646" s="6">
        <v>0</v>
      </c>
      <c r="Q2646" s="6" t="s">
        <v>9390</v>
      </c>
      <c r="R2646" s="6" t="s">
        <v>9391</v>
      </c>
      <c r="S2646" s="6">
        <v>974</v>
      </c>
      <c r="T2646" s="6" t="s">
        <v>37</v>
      </c>
      <c r="U2646" s="6" t="s">
        <v>1465</v>
      </c>
      <c r="V2646" s="6" t="s">
        <v>39</v>
      </c>
      <c r="W2646" s="7">
        <v>25000000</v>
      </c>
      <c r="X2646" s="6">
        <v>2008</v>
      </c>
      <c r="Y2646" s="6">
        <v>816</v>
      </c>
      <c r="Z2646" s="6">
        <v>7.9</v>
      </c>
      <c r="AA2646" s="6">
        <v>2.35</v>
      </c>
      <c r="AB2646" s="6">
        <v>29000</v>
      </c>
      <c r="AC2646" s="7">
        <f>Table13[[#This Row],[gross]]-Table13[[#This Row],[budget]]</f>
        <v>120000989</v>
      </c>
    </row>
    <row r="2647" spans="1:29" ht="12.75">
      <c r="A2647" s="6" t="s">
        <v>28</v>
      </c>
      <c r="B2647" s="6" t="s">
        <v>7926</v>
      </c>
      <c r="C2647" s="6">
        <v>119</v>
      </c>
      <c r="D2647" s="6">
        <v>107</v>
      </c>
      <c r="E2647" s="6">
        <v>34</v>
      </c>
      <c r="F2647" s="6">
        <v>1000</v>
      </c>
      <c r="G2647" s="6" t="s">
        <v>1434</v>
      </c>
      <c r="H2647" s="6">
        <v>23000</v>
      </c>
      <c r="I2647" s="7">
        <v>57744720</v>
      </c>
      <c r="J2647" s="6" t="s">
        <v>334</v>
      </c>
      <c r="K2647" s="6" t="s">
        <v>333</v>
      </c>
      <c r="L2647" s="6" t="s">
        <v>7927</v>
      </c>
      <c r="M2647" s="6">
        <v>46961</v>
      </c>
      <c r="N2647" s="6">
        <v>31529</v>
      </c>
      <c r="O2647" s="6" t="s">
        <v>3714</v>
      </c>
      <c r="P2647" s="6">
        <v>5</v>
      </c>
      <c r="Q2647" s="6" t="s">
        <v>7928</v>
      </c>
      <c r="R2647" s="6" t="s">
        <v>7929</v>
      </c>
      <c r="S2647" s="6">
        <v>132</v>
      </c>
      <c r="T2647" s="6" t="s">
        <v>37</v>
      </c>
      <c r="U2647" s="6" t="s">
        <v>38</v>
      </c>
      <c r="V2647" s="6" t="s">
        <v>39</v>
      </c>
      <c r="W2647" s="7">
        <v>20000000</v>
      </c>
      <c r="X2647" s="6">
        <v>2010</v>
      </c>
      <c r="Y2647" s="6">
        <v>4000</v>
      </c>
      <c r="Z2647" s="6">
        <v>6.2</v>
      </c>
      <c r="AA2647" s="6">
        <v>2.35</v>
      </c>
      <c r="AB2647" s="6">
        <v>0</v>
      </c>
      <c r="AC2647" s="7">
        <f>Table13[[#This Row],[gross]]-Table13[[#This Row],[budget]]</f>
        <v>37744720</v>
      </c>
    </row>
    <row r="2648" spans="1:29" ht="12.75">
      <c r="A2648" s="6" t="s">
        <v>28</v>
      </c>
      <c r="B2648" s="6" t="s">
        <v>1064</v>
      </c>
      <c r="C2648" s="6">
        <v>210</v>
      </c>
      <c r="D2648" s="6">
        <v>120</v>
      </c>
      <c r="E2648" s="6">
        <v>0</v>
      </c>
      <c r="F2648" s="6">
        <v>210</v>
      </c>
      <c r="G2648" s="6" t="s">
        <v>2149</v>
      </c>
      <c r="H2648" s="6">
        <v>579</v>
      </c>
      <c r="I2648" s="7">
        <v>7443007</v>
      </c>
      <c r="J2648" s="6" t="s">
        <v>5510</v>
      </c>
      <c r="K2648" s="6" t="s">
        <v>2424</v>
      </c>
      <c r="L2648" s="6" t="s">
        <v>8868</v>
      </c>
      <c r="M2648" s="6">
        <v>24663</v>
      </c>
      <c r="N2648" s="6">
        <v>1500</v>
      </c>
      <c r="O2648" s="6" t="s">
        <v>8869</v>
      </c>
      <c r="P2648" s="6">
        <v>12</v>
      </c>
      <c r="Q2648" s="6" t="s">
        <v>8870</v>
      </c>
      <c r="R2648" s="6" t="s">
        <v>8871</v>
      </c>
      <c r="S2648" s="6">
        <v>71</v>
      </c>
      <c r="T2648" s="6" t="s">
        <v>37</v>
      </c>
      <c r="U2648" s="6" t="s">
        <v>38</v>
      </c>
      <c r="V2648" s="6" t="s">
        <v>585</v>
      </c>
      <c r="W2648" s="7">
        <v>30000000</v>
      </c>
      <c r="X2648" s="6">
        <v>2009</v>
      </c>
      <c r="Y2648" s="6">
        <v>489</v>
      </c>
      <c r="Z2648" s="6">
        <v>6.7</v>
      </c>
      <c r="AA2648" s="6">
        <v>1.85</v>
      </c>
      <c r="AB2648" s="6">
        <v>0</v>
      </c>
      <c r="AC2648" s="7">
        <f>Table13[[#This Row],[gross]]-Table13[[#This Row],[budget]]</f>
        <v>-22556993</v>
      </c>
    </row>
    <row r="2649" spans="1:29" ht="12.75">
      <c r="A2649" s="6" t="s">
        <v>28</v>
      </c>
      <c r="B2649" s="6" t="s">
        <v>14196</v>
      </c>
      <c r="C2649" s="6">
        <v>66</v>
      </c>
      <c r="D2649" s="6">
        <v>92</v>
      </c>
      <c r="E2649" s="6">
        <v>226</v>
      </c>
      <c r="F2649" s="6">
        <v>580</v>
      </c>
      <c r="G2649" s="6" t="s">
        <v>802</v>
      </c>
      <c r="H2649" s="6">
        <v>1000</v>
      </c>
      <c r="I2649" s="7">
        <v>21088568</v>
      </c>
      <c r="J2649" s="6" t="s">
        <v>8945</v>
      </c>
      <c r="K2649" s="6" t="s">
        <v>32</v>
      </c>
      <c r="L2649" s="6" t="s">
        <v>14197</v>
      </c>
      <c r="M2649" s="6">
        <v>16646</v>
      </c>
      <c r="N2649" s="6">
        <v>3931</v>
      </c>
      <c r="O2649" s="6" t="s">
        <v>3546</v>
      </c>
      <c r="P2649" s="6">
        <v>1</v>
      </c>
      <c r="Q2649" s="6" t="s">
        <v>14198</v>
      </c>
      <c r="R2649" s="6" t="s">
        <v>14199</v>
      </c>
      <c r="S2649" s="6">
        <v>104</v>
      </c>
      <c r="T2649" s="6" t="s">
        <v>37</v>
      </c>
      <c r="U2649" s="6" t="s">
        <v>38</v>
      </c>
      <c r="V2649" s="6" t="s">
        <v>585</v>
      </c>
      <c r="W2649" s="7">
        <v>13000000</v>
      </c>
      <c r="X2649" s="6">
        <v>1995</v>
      </c>
      <c r="Y2649" s="6">
        <v>851</v>
      </c>
      <c r="Z2649" s="6">
        <v>6.7</v>
      </c>
      <c r="AA2649" s="6">
        <v>1.85</v>
      </c>
      <c r="AB2649" s="6">
        <v>0</v>
      </c>
      <c r="AC2649" s="7">
        <f>Table13[[#This Row],[gross]]-Table13[[#This Row],[budget]]</f>
        <v>8088568</v>
      </c>
    </row>
    <row r="2650" spans="1:29" ht="12.75">
      <c r="A2650" s="6" t="s">
        <v>28</v>
      </c>
      <c r="B2650" s="6" t="s">
        <v>17080</v>
      </c>
      <c r="C2650" s="6">
        <v>25</v>
      </c>
      <c r="D2650" s="6">
        <v>98</v>
      </c>
      <c r="E2650" s="6">
        <v>38</v>
      </c>
      <c r="F2650" s="6">
        <v>360</v>
      </c>
      <c r="G2650" s="6" t="s">
        <v>3966</v>
      </c>
      <c r="H2650" s="6">
        <v>1000</v>
      </c>
      <c r="I2650" s="7">
        <v>11797927</v>
      </c>
      <c r="J2650" s="6" t="s">
        <v>12838</v>
      </c>
      <c r="K2650" s="6" t="s">
        <v>13153</v>
      </c>
      <c r="L2650" s="6" t="s">
        <v>17081</v>
      </c>
      <c r="M2650" s="6">
        <v>4582</v>
      </c>
      <c r="N2650" s="6">
        <v>3221</v>
      </c>
      <c r="O2650" s="6" t="s">
        <v>17082</v>
      </c>
      <c r="P2650" s="6">
        <v>0</v>
      </c>
      <c r="Q2650" s="6" t="s">
        <v>17083</v>
      </c>
      <c r="R2650" s="6" t="s">
        <v>17084</v>
      </c>
      <c r="S2650" s="6">
        <v>52</v>
      </c>
      <c r="T2650" s="6" t="s">
        <v>37</v>
      </c>
      <c r="U2650" s="6" t="s">
        <v>38</v>
      </c>
      <c r="V2650" s="6" t="s">
        <v>585</v>
      </c>
      <c r="W2650" s="7">
        <v>6000000</v>
      </c>
      <c r="X2650" s="6">
        <v>1995</v>
      </c>
      <c r="Y2650" s="6">
        <v>475</v>
      </c>
      <c r="Z2650" s="6">
        <v>6.1</v>
      </c>
      <c r="AA2650" s="6">
        <v>1.85</v>
      </c>
      <c r="AB2650" s="6">
        <v>985</v>
      </c>
      <c r="AC2650" s="7">
        <f>Table13[[#This Row],[gross]]-Table13[[#This Row],[budget]]</f>
        <v>5797927</v>
      </c>
    </row>
    <row r="2651" spans="1:29" ht="12.75">
      <c r="A2651" s="6" t="s">
        <v>28</v>
      </c>
      <c r="B2651" s="6" t="s">
        <v>760</v>
      </c>
      <c r="C2651" s="6">
        <v>40</v>
      </c>
      <c r="D2651" s="6">
        <v>110</v>
      </c>
      <c r="E2651" s="6">
        <v>0</v>
      </c>
      <c r="F2651" s="6">
        <v>237</v>
      </c>
      <c r="G2651" s="6" t="s">
        <v>9829</v>
      </c>
      <c r="H2651" s="6">
        <v>721</v>
      </c>
      <c r="I2651" s="7">
        <v>3468572</v>
      </c>
      <c r="J2651" s="6" t="s">
        <v>3409</v>
      </c>
      <c r="K2651" s="6" t="s">
        <v>1870</v>
      </c>
      <c r="L2651" s="6" t="s">
        <v>18577</v>
      </c>
      <c r="M2651" s="6">
        <v>10073</v>
      </c>
      <c r="N2651" s="6">
        <v>1966</v>
      </c>
      <c r="O2651" s="6" t="s">
        <v>18150</v>
      </c>
      <c r="P2651" s="6">
        <v>0</v>
      </c>
      <c r="Q2651" s="6" t="s">
        <v>18578</v>
      </c>
      <c r="R2651" s="6" t="s">
        <v>18579</v>
      </c>
      <c r="S2651" s="6">
        <v>78</v>
      </c>
      <c r="T2651" s="6" t="s">
        <v>37</v>
      </c>
      <c r="U2651" s="6" t="s">
        <v>38</v>
      </c>
      <c r="V2651" s="6" t="s">
        <v>585</v>
      </c>
      <c r="W2651" s="7">
        <v>4000000</v>
      </c>
      <c r="X2651" s="6">
        <v>1988</v>
      </c>
      <c r="Y2651" s="6">
        <v>246</v>
      </c>
      <c r="Z2651" s="6">
        <v>7.3</v>
      </c>
      <c r="AA2651" s="6">
        <v>1.85</v>
      </c>
      <c r="AB2651" s="6">
        <v>816</v>
      </c>
      <c r="AC2651" s="7">
        <f>Table13[[#This Row],[gross]]-Table13[[#This Row],[budget]]</f>
        <v>-531428</v>
      </c>
    </row>
    <row r="2652" spans="1:29" ht="12.75">
      <c r="A2652" s="6" t="s">
        <v>28</v>
      </c>
      <c r="B2652" s="6" t="s">
        <v>1751</v>
      </c>
      <c r="C2652" s="6">
        <v>164</v>
      </c>
      <c r="D2652" s="6">
        <v>122</v>
      </c>
      <c r="E2652" s="6">
        <v>285</v>
      </c>
      <c r="F2652" s="6">
        <v>989</v>
      </c>
      <c r="G2652" s="6" t="s">
        <v>2716</v>
      </c>
      <c r="H2652" s="6">
        <v>8000</v>
      </c>
      <c r="I2652" s="7">
        <v>148213377</v>
      </c>
      <c r="J2652" s="6" t="s">
        <v>3228</v>
      </c>
      <c r="K2652" s="6" t="s">
        <v>1249</v>
      </c>
      <c r="L2652" s="6" t="s">
        <v>3229</v>
      </c>
      <c r="M2652" s="6">
        <v>130776</v>
      </c>
      <c r="N2652" s="6">
        <v>12410</v>
      </c>
      <c r="O2652" s="6" t="s">
        <v>3230</v>
      </c>
      <c r="P2652" s="6">
        <v>5</v>
      </c>
      <c r="Q2652" s="6" t="s">
        <v>3231</v>
      </c>
      <c r="R2652" s="6" t="s">
        <v>3232</v>
      </c>
      <c r="S2652" s="6">
        <v>437</v>
      </c>
      <c r="T2652" s="6" t="s">
        <v>37</v>
      </c>
      <c r="U2652" s="6" t="s">
        <v>38</v>
      </c>
      <c r="V2652" s="6" t="s">
        <v>39</v>
      </c>
      <c r="W2652" s="7">
        <v>73000000</v>
      </c>
      <c r="X2652" s="6">
        <v>2006</v>
      </c>
      <c r="Y2652" s="6">
        <v>1000</v>
      </c>
      <c r="Z2652" s="6">
        <v>6.6</v>
      </c>
      <c r="AA2652" s="6">
        <v>2.35</v>
      </c>
      <c r="AB2652" s="6">
        <v>0</v>
      </c>
      <c r="AC2652" s="7">
        <f>Table13[[#This Row],[gross]]-Table13[[#This Row],[budget]]</f>
        <v>75213377</v>
      </c>
    </row>
    <row r="2653" spans="1:29" ht="12.75">
      <c r="A2653" s="6" t="s">
        <v>28</v>
      </c>
      <c r="B2653" s="6" t="s">
        <v>4309</v>
      </c>
      <c r="C2653" s="6">
        <v>148</v>
      </c>
      <c r="D2653" s="6">
        <v>100</v>
      </c>
      <c r="E2653" s="6">
        <v>265</v>
      </c>
      <c r="F2653" s="6">
        <v>265</v>
      </c>
      <c r="G2653" s="6" t="s">
        <v>10691</v>
      </c>
      <c r="H2653" s="6">
        <v>989</v>
      </c>
      <c r="I2653" s="7">
        <v>84518155</v>
      </c>
      <c r="J2653" s="6" t="s">
        <v>1671</v>
      </c>
      <c r="K2653" s="6" t="s">
        <v>3230</v>
      </c>
      <c r="L2653" s="6" t="s">
        <v>10692</v>
      </c>
      <c r="M2653" s="6">
        <v>35965</v>
      </c>
      <c r="N2653" s="6">
        <v>2654</v>
      </c>
      <c r="O2653" s="6" t="s">
        <v>4309</v>
      </c>
      <c r="P2653" s="6">
        <v>0</v>
      </c>
      <c r="Q2653" s="6" t="s">
        <v>10693</v>
      </c>
      <c r="R2653" s="6" t="s">
        <v>10694</v>
      </c>
      <c r="S2653" s="6">
        <v>144</v>
      </c>
      <c r="T2653" s="6" t="s">
        <v>37</v>
      </c>
      <c r="U2653" s="6" t="s">
        <v>38</v>
      </c>
      <c r="V2653" s="6" t="s">
        <v>585</v>
      </c>
      <c r="W2653" s="7">
        <v>20000000</v>
      </c>
      <c r="X2653" s="6">
        <v>2014</v>
      </c>
      <c r="Y2653" s="6">
        <v>830</v>
      </c>
      <c r="Z2653" s="6">
        <v>4.9000000000000004</v>
      </c>
      <c r="AA2653" s="6">
        <v>1.85</v>
      </c>
      <c r="AB2653" s="6">
        <v>11000</v>
      </c>
      <c r="AC2653" s="7">
        <f>Table13[[#This Row],[gross]]-Table13[[#This Row],[budget]]</f>
        <v>64518155</v>
      </c>
    </row>
    <row r="2654" spans="1:29" ht="12.75">
      <c r="A2654" s="6" t="s">
        <v>28</v>
      </c>
      <c r="B2654" s="6" t="s">
        <v>87</v>
      </c>
      <c r="C2654" s="6">
        <v>324</v>
      </c>
      <c r="D2654" s="6">
        <v>100</v>
      </c>
      <c r="E2654" s="6">
        <v>15</v>
      </c>
      <c r="F2654" s="6">
        <v>284</v>
      </c>
      <c r="G2654" s="6" t="s">
        <v>88</v>
      </c>
      <c r="H2654" s="6">
        <v>799</v>
      </c>
      <c r="I2654" s="7">
        <v>200807262</v>
      </c>
      <c r="J2654" s="6" t="s">
        <v>89</v>
      </c>
      <c r="K2654" s="6" t="s">
        <v>90</v>
      </c>
      <c r="L2654" s="6" t="s">
        <v>91</v>
      </c>
      <c r="M2654" s="6">
        <v>294810</v>
      </c>
      <c r="N2654" s="6">
        <v>2036</v>
      </c>
      <c r="O2654" s="6" t="s">
        <v>92</v>
      </c>
      <c r="P2654" s="6">
        <v>1</v>
      </c>
      <c r="Q2654" s="6" t="s">
        <v>93</v>
      </c>
      <c r="R2654" s="6" t="s">
        <v>94</v>
      </c>
      <c r="S2654" s="6">
        <v>387</v>
      </c>
      <c r="T2654" s="6" t="s">
        <v>37</v>
      </c>
      <c r="U2654" s="6" t="s">
        <v>38</v>
      </c>
      <c r="V2654" s="6" t="s">
        <v>95</v>
      </c>
      <c r="W2654" s="7">
        <v>260000000</v>
      </c>
      <c r="X2654" s="6">
        <v>2010</v>
      </c>
      <c r="Y2654" s="6">
        <v>553</v>
      </c>
      <c r="Z2654" s="6">
        <v>7.8</v>
      </c>
      <c r="AA2654" s="6">
        <v>1.85</v>
      </c>
      <c r="AB2654" s="6">
        <v>29000</v>
      </c>
      <c r="AC2654" s="7">
        <f>Table13[[#This Row],[gross]]-Table13[[#This Row],[budget]]</f>
        <v>-59192738</v>
      </c>
    </row>
    <row r="2655" spans="1:29" ht="12.75">
      <c r="A2655" s="6" t="s">
        <v>28</v>
      </c>
      <c r="B2655" s="6" t="s">
        <v>2289</v>
      </c>
      <c r="C2655" s="6">
        <v>45</v>
      </c>
      <c r="D2655" s="6">
        <v>97</v>
      </c>
      <c r="E2655" s="6">
        <v>96</v>
      </c>
      <c r="F2655" s="6">
        <v>403</v>
      </c>
      <c r="G2655" s="6" t="s">
        <v>4665</v>
      </c>
      <c r="H2655" s="6">
        <v>13000</v>
      </c>
      <c r="I2655" s="7">
        <v>63408614</v>
      </c>
      <c r="J2655" s="6" t="s">
        <v>422</v>
      </c>
      <c r="K2655" s="6" t="s">
        <v>1784</v>
      </c>
      <c r="L2655" s="6" t="s">
        <v>4666</v>
      </c>
      <c r="M2655" s="6">
        <v>75365</v>
      </c>
      <c r="N2655" s="6">
        <v>14432</v>
      </c>
      <c r="O2655" s="6" t="s">
        <v>4667</v>
      </c>
      <c r="P2655" s="6">
        <v>1</v>
      </c>
      <c r="Q2655" s="6" t="s">
        <v>4668</v>
      </c>
      <c r="R2655" s="6" t="s">
        <v>4669</v>
      </c>
      <c r="S2655" s="6">
        <v>149</v>
      </c>
      <c r="T2655" s="6" t="s">
        <v>37</v>
      </c>
      <c r="U2655" s="6" t="s">
        <v>38</v>
      </c>
      <c r="V2655" s="6" t="s">
        <v>585</v>
      </c>
      <c r="W2655" s="7">
        <v>55000000</v>
      </c>
      <c r="X2655" s="6">
        <v>1989</v>
      </c>
      <c r="Y2655" s="6">
        <v>549</v>
      </c>
      <c r="Z2655" s="6">
        <v>6.3</v>
      </c>
      <c r="AA2655" s="6">
        <v>2.35</v>
      </c>
      <c r="AB2655" s="6">
        <v>0</v>
      </c>
      <c r="AC2655" s="7">
        <f>Table13[[#This Row],[gross]]-Table13[[#This Row],[budget]]</f>
        <v>8408614</v>
      </c>
    </row>
    <row r="2656" spans="1:29" ht="12.75">
      <c r="A2656" s="6" t="s">
        <v>28</v>
      </c>
      <c r="B2656" s="6" t="s">
        <v>18255</v>
      </c>
      <c r="C2656" s="6">
        <v>35</v>
      </c>
      <c r="D2656" s="6">
        <v>115</v>
      </c>
      <c r="E2656" s="6">
        <v>98</v>
      </c>
      <c r="F2656" s="6">
        <v>4</v>
      </c>
      <c r="G2656" s="6" t="s">
        <v>18256</v>
      </c>
      <c r="H2656" s="6">
        <v>341</v>
      </c>
      <c r="I2656" s="7">
        <v>1687311</v>
      </c>
      <c r="J2656" s="6" t="s">
        <v>18257</v>
      </c>
      <c r="K2656" s="6" t="s">
        <v>18258</v>
      </c>
      <c r="L2656" s="6" t="s">
        <v>18259</v>
      </c>
      <c r="M2656" s="6">
        <v>2412</v>
      </c>
      <c r="N2656" s="6">
        <v>371</v>
      </c>
      <c r="O2656" s="6" t="s">
        <v>18260</v>
      </c>
      <c r="P2656" s="6">
        <v>3</v>
      </c>
      <c r="Q2656" s="6" t="s">
        <v>18261</v>
      </c>
      <c r="R2656" s="6" t="s">
        <v>18262</v>
      </c>
      <c r="S2656" s="6">
        <v>40</v>
      </c>
      <c r="T2656" s="6" t="s">
        <v>2778</v>
      </c>
      <c r="U2656" s="6" t="s">
        <v>3571</v>
      </c>
      <c r="V2656" s="6" t="s">
        <v>39</v>
      </c>
      <c r="W2656" s="7">
        <v>700000000</v>
      </c>
      <c r="X2656" s="6">
        <v>1998</v>
      </c>
      <c r="Y2656" s="6">
        <v>26</v>
      </c>
      <c r="Z2656" s="6">
        <v>7.2</v>
      </c>
      <c r="AA2656" s="6">
        <v>2</v>
      </c>
      <c r="AB2656" s="6">
        <v>539</v>
      </c>
      <c r="AC2656" s="7">
        <f>Table13[[#This Row],[gross]]-Table13[[#This Row],[budget]]</f>
        <v>-698312689</v>
      </c>
    </row>
    <row r="2657" spans="1:29" ht="12.75">
      <c r="A2657" s="6" t="s">
        <v>28</v>
      </c>
      <c r="B2657" s="6" t="s">
        <v>9970</v>
      </c>
      <c r="C2657" s="6">
        <v>60</v>
      </c>
      <c r="D2657" s="6">
        <v>104</v>
      </c>
      <c r="E2657" s="6">
        <v>54</v>
      </c>
      <c r="F2657" s="6">
        <v>919</v>
      </c>
      <c r="G2657" s="6" t="s">
        <v>6282</v>
      </c>
      <c r="H2657" s="6">
        <v>6000</v>
      </c>
      <c r="I2657" s="7">
        <v>4064333</v>
      </c>
      <c r="J2657" s="6" t="s">
        <v>1904</v>
      </c>
      <c r="K2657" s="6" t="s">
        <v>208</v>
      </c>
      <c r="L2657" s="6" t="s">
        <v>9971</v>
      </c>
      <c r="M2657" s="6">
        <v>24790</v>
      </c>
      <c r="N2657" s="6">
        <v>9662</v>
      </c>
      <c r="O2657" s="6" t="s">
        <v>7001</v>
      </c>
      <c r="P2657" s="6">
        <v>0</v>
      </c>
      <c r="Q2657" s="6" t="s">
        <v>9972</v>
      </c>
      <c r="R2657" s="6" t="s">
        <v>9973</v>
      </c>
      <c r="S2657" s="6">
        <v>173</v>
      </c>
      <c r="T2657" s="6" t="s">
        <v>37</v>
      </c>
      <c r="U2657" s="6" t="s">
        <v>38</v>
      </c>
      <c r="V2657" s="6" t="s">
        <v>585</v>
      </c>
      <c r="W2657" s="7">
        <v>25000000</v>
      </c>
      <c r="X2657" s="6">
        <v>1995</v>
      </c>
      <c r="Y2657" s="6">
        <v>923</v>
      </c>
      <c r="Z2657" s="6">
        <v>5.2</v>
      </c>
      <c r="AA2657" s="6">
        <v>2.35</v>
      </c>
      <c r="AB2657" s="6">
        <v>0</v>
      </c>
      <c r="AC2657" s="7">
        <f>Table13[[#This Row],[gross]]-Table13[[#This Row],[budget]]</f>
        <v>-20935667</v>
      </c>
    </row>
    <row r="2658" spans="1:29" ht="12.75">
      <c r="A2658" s="6" t="s">
        <v>28</v>
      </c>
      <c r="B2658" s="6" t="s">
        <v>19545</v>
      </c>
      <c r="C2658" s="6">
        <v>21</v>
      </c>
      <c r="D2658" s="6">
        <v>96</v>
      </c>
      <c r="E2658" s="6">
        <v>15</v>
      </c>
      <c r="F2658" s="6">
        <v>357</v>
      </c>
      <c r="G2658" s="6" t="s">
        <v>1195</v>
      </c>
      <c r="H2658" s="6">
        <v>433</v>
      </c>
      <c r="I2658" s="7">
        <v>5005</v>
      </c>
      <c r="J2658" s="6" t="s">
        <v>3409</v>
      </c>
      <c r="K2658" s="6" t="s">
        <v>932</v>
      </c>
      <c r="L2658" s="6" t="s">
        <v>19546</v>
      </c>
      <c r="M2658" s="6">
        <v>2280</v>
      </c>
      <c r="N2658" s="6">
        <v>1929</v>
      </c>
      <c r="O2658" s="6" t="s">
        <v>12193</v>
      </c>
      <c r="P2658" s="6">
        <v>2</v>
      </c>
      <c r="Q2658" s="6" t="s">
        <v>19547</v>
      </c>
      <c r="R2658" s="6" t="s">
        <v>19548</v>
      </c>
      <c r="S2658" s="6">
        <v>14</v>
      </c>
      <c r="T2658" s="6" t="s">
        <v>37</v>
      </c>
      <c r="U2658" s="6" t="s">
        <v>38</v>
      </c>
      <c r="V2658" s="6" t="s">
        <v>585</v>
      </c>
      <c r="W2658" s="7">
        <v>3000000</v>
      </c>
      <c r="X2658" s="6">
        <v>2009</v>
      </c>
      <c r="Y2658" s="6">
        <v>396</v>
      </c>
      <c r="Z2658" s="6">
        <v>5.9</v>
      </c>
      <c r="AB2658" s="6">
        <v>448</v>
      </c>
      <c r="AC2658" s="7">
        <f>Table13[[#This Row],[gross]]-Table13[[#This Row],[budget]]</f>
        <v>-2994995</v>
      </c>
    </row>
    <row r="2659" spans="1:29" ht="12.75">
      <c r="A2659" s="6" t="s">
        <v>28</v>
      </c>
      <c r="B2659" s="6" t="s">
        <v>22868</v>
      </c>
      <c r="C2659" s="6">
        <v>72</v>
      </c>
      <c r="D2659" s="6">
        <v>88</v>
      </c>
      <c r="E2659" s="6">
        <v>20</v>
      </c>
      <c r="F2659" s="6">
        <v>0</v>
      </c>
      <c r="G2659" s="6" t="s">
        <v>22868</v>
      </c>
      <c r="H2659" s="6">
        <v>58</v>
      </c>
      <c r="I2659" s="7">
        <v>592014</v>
      </c>
      <c r="J2659" s="6" t="s">
        <v>22869</v>
      </c>
      <c r="K2659" s="6" t="s">
        <v>22870</v>
      </c>
      <c r="L2659" s="6" t="s">
        <v>22871</v>
      </c>
      <c r="M2659" s="6">
        <v>5709</v>
      </c>
      <c r="N2659" s="6">
        <v>78</v>
      </c>
      <c r="O2659" s="6" t="s">
        <v>22872</v>
      </c>
      <c r="P2659" s="6">
        <v>3</v>
      </c>
      <c r="Q2659" s="6" t="s">
        <v>22873</v>
      </c>
      <c r="R2659" s="6" t="s">
        <v>22874</v>
      </c>
      <c r="S2659" s="6">
        <v>114</v>
      </c>
      <c r="T2659" s="6" t="s">
        <v>37</v>
      </c>
      <c r="U2659" s="6" t="s">
        <v>38</v>
      </c>
      <c r="V2659" s="6" t="s">
        <v>5613</v>
      </c>
      <c r="W2659" s="7">
        <v>218</v>
      </c>
      <c r="X2659" s="6">
        <v>2003</v>
      </c>
      <c r="Y2659" s="6">
        <v>20</v>
      </c>
      <c r="Z2659" s="6">
        <v>7.2</v>
      </c>
      <c r="AA2659" s="6">
        <v>1.37</v>
      </c>
      <c r="AB2659" s="6">
        <v>754</v>
      </c>
      <c r="AC2659" s="7">
        <f>Table13[[#This Row],[gross]]-Table13[[#This Row],[budget]]</f>
        <v>591796</v>
      </c>
    </row>
    <row r="2660" spans="1:29" ht="12.75">
      <c r="A2660" s="6" t="s">
        <v>28</v>
      </c>
      <c r="B2660" s="6" t="s">
        <v>21761</v>
      </c>
      <c r="C2660" s="6">
        <v>84</v>
      </c>
      <c r="D2660" s="6">
        <v>53</v>
      </c>
      <c r="E2660" s="6">
        <v>141</v>
      </c>
      <c r="F2660" s="6">
        <v>23</v>
      </c>
      <c r="G2660" s="6" t="s">
        <v>19901</v>
      </c>
      <c r="H2660" s="6">
        <v>141</v>
      </c>
      <c r="I2660" s="7">
        <v>274661</v>
      </c>
      <c r="J2660" s="6" t="s">
        <v>17956</v>
      </c>
      <c r="K2660" s="6" t="s">
        <v>21761</v>
      </c>
      <c r="L2660" s="6" t="s">
        <v>21762</v>
      </c>
      <c r="M2660" s="6">
        <v>10564</v>
      </c>
      <c r="N2660" s="6">
        <v>313</v>
      </c>
      <c r="O2660" s="6" t="s">
        <v>21763</v>
      </c>
      <c r="P2660" s="6">
        <v>0</v>
      </c>
      <c r="Q2660" s="6" t="s">
        <v>21764</v>
      </c>
      <c r="R2660" s="6" t="s">
        <v>21765</v>
      </c>
      <c r="S2660" s="6">
        <v>40</v>
      </c>
      <c r="T2660" s="6" t="s">
        <v>37</v>
      </c>
      <c r="U2660" s="6" t="s">
        <v>38</v>
      </c>
      <c r="V2660" s="6" t="s">
        <v>585</v>
      </c>
      <c r="W2660" s="7">
        <v>1000000</v>
      </c>
      <c r="X2660" s="6">
        <v>2007</v>
      </c>
      <c r="Y2660" s="6">
        <v>125</v>
      </c>
      <c r="Z2660" s="6">
        <v>7.7</v>
      </c>
      <c r="AA2660" s="6">
        <v>1.85</v>
      </c>
      <c r="AB2660" s="6">
        <v>0</v>
      </c>
      <c r="AC2660" s="7">
        <f>Table13[[#This Row],[gross]]-Table13[[#This Row],[budget]]</f>
        <v>-725339</v>
      </c>
    </row>
    <row r="2661" spans="1:29" ht="12.75">
      <c r="A2661" s="6" t="s">
        <v>28</v>
      </c>
      <c r="B2661" s="6" t="s">
        <v>13463</v>
      </c>
      <c r="C2661" s="6">
        <v>62</v>
      </c>
      <c r="D2661" s="6">
        <v>117</v>
      </c>
      <c r="E2661" s="6">
        <v>160</v>
      </c>
      <c r="F2661" s="6">
        <v>55</v>
      </c>
      <c r="G2661" s="6" t="s">
        <v>2045</v>
      </c>
      <c r="H2661" s="6">
        <v>718</v>
      </c>
      <c r="I2661" s="7">
        <v>14348123</v>
      </c>
      <c r="J2661" s="6" t="s">
        <v>11841</v>
      </c>
      <c r="K2661" s="6" t="s">
        <v>3709</v>
      </c>
      <c r="L2661" s="6" t="s">
        <v>13464</v>
      </c>
      <c r="M2661" s="6">
        <v>9323</v>
      </c>
      <c r="N2661" s="6">
        <v>1148</v>
      </c>
      <c r="O2661" s="6" t="s">
        <v>13465</v>
      </c>
      <c r="P2661" s="6">
        <v>6</v>
      </c>
      <c r="Q2661" s="6" t="s">
        <v>13466</v>
      </c>
      <c r="R2661" s="6" t="s">
        <v>13467</v>
      </c>
      <c r="S2661" s="6">
        <v>157</v>
      </c>
      <c r="T2661" s="6" t="s">
        <v>37</v>
      </c>
      <c r="U2661" s="6" t="s">
        <v>7090</v>
      </c>
      <c r="V2661" s="6" t="s">
        <v>95</v>
      </c>
      <c r="W2661" s="7">
        <v>12000000</v>
      </c>
      <c r="X2661" s="6">
        <v>1999</v>
      </c>
      <c r="Y2661" s="6">
        <v>330</v>
      </c>
      <c r="Z2661" s="6">
        <v>6.9</v>
      </c>
      <c r="AA2661" s="6">
        <v>1.85</v>
      </c>
      <c r="AB2661" s="6">
        <v>970</v>
      </c>
      <c r="AC2661" s="7">
        <f>Table13[[#This Row],[gross]]-Table13[[#This Row],[budget]]</f>
        <v>2348123</v>
      </c>
    </row>
    <row r="2662" spans="1:29" ht="12.75">
      <c r="A2662" s="6" t="s">
        <v>28</v>
      </c>
      <c r="B2662" s="6" t="s">
        <v>15124</v>
      </c>
      <c r="C2662" s="6">
        <v>33</v>
      </c>
      <c r="D2662" s="6">
        <v>74</v>
      </c>
      <c r="E2662" s="6">
        <v>0</v>
      </c>
      <c r="F2662" s="6">
        <v>719</v>
      </c>
      <c r="G2662" s="6" t="s">
        <v>261</v>
      </c>
      <c r="H2662" s="6">
        <v>886</v>
      </c>
      <c r="I2662" s="7">
        <v>6491350</v>
      </c>
      <c r="J2662" s="6" t="s">
        <v>8010</v>
      </c>
      <c r="K2662" s="6" t="s">
        <v>1384</v>
      </c>
      <c r="L2662" s="6" t="s">
        <v>15125</v>
      </c>
      <c r="M2662" s="6">
        <v>1231</v>
      </c>
      <c r="N2662" s="6">
        <v>5139</v>
      </c>
      <c r="O2662" s="6" t="s">
        <v>3024</v>
      </c>
      <c r="P2662" s="6">
        <v>0</v>
      </c>
      <c r="Q2662" s="6" t="s">
        <v>15126</v>
      </c>
      <c r="R2662" s="6" t="s">
        <v>15127</v>
      </c>
      <c r="S2662" s="6">
        <v>26</v>
      </c>
      <c r="T2662" s="6" t="s">
        <v>37</v>
      </c>
      <c r="U2662" s="6" t="s">
        <v>38</v>
      </c>
      <c r="V2662" s="6" t="s">
        <v>95</v>
      </c>
      <c r="W2662" s="7">
        <v>10000000</v>
      </c>
      <c r="X2662" s="6">
        <v>2004</v>
      </c>
      <c r="Y2662" s="6">
        <v>808</v>
      </c>
      <c r="Z2662" s="6">
        <v>5.8</v>
      </c>
      <c r="AA2662" s="6">
        <v>1.85</v>
      </c>
      <c r="AB2662" s="6">
        <v>49</v>
      </c>
      <c r="AC2662" s="7">
        <f>Table13[[#This Row],[gross]]-Table13[[#This Row],[budget]]</f>
        <v>-3508650</v>
      </c>
    </row>
    <row r="2663" spans="1:29" ht="12.75">
      <c r="A2663" s="6" t="s">
        <v>28</v>
      </c>
      <c r="B2663" s="6" t="s">
        <v>10558</v>
      </c>
      <c r="C2663" s="6">
        <v>233</v>
      </c>
      <c r="D2663" s="6">
        <v>98</v>
      </c>
      <c r="E2663" s="6">
        <v>406</v>
      </c>
      <c r="F2663" s="6">
        <v>406</v>
      </c>
      <c r="G2663" s="6" t="s">
        <v>828</v>
      </c>
      <c r="H2663" s="6">
        <v>860</v>
      </c>
      <c r="I2663" s="7">
        <v>32774834</v>
      </c>
      <c r="J2663" s="6" t="s">
        <v>2136</v>
      </c>
      <c r="K2663" s="6" t="s">
        <v>10869</v>
      </c>
      <c r="L2663" s="6" t="s">
        <v>10870</v>
      </c>
      <c r="M2663" s="6">
        <v>136048</v>
      </c>
      <c r="N2663" s="6">
        <v>2609</v>
      </c>
      <c r="O2663" s="6" t="s">
        <v>10558</v>
      </c>
      <c r="P2663" s="6">
        <v>5</v>
      </c>
      <c r="Q2663" s="6" t="s">
        <v>10871</v>
      </c>
      <c r="R2663" s="6" t="s">
        <v>10872</v>
      </c>
      <c r="S2663" s="6">
        <v>700</v>
      </c>
      <c r="T2663" s="6" t="s">
        <v>37</v>
      </c>
      <c r="U2663" s="6" t="s">
        <v>38</v>
      </c>
      <c r="V2663" s="6" t="s">
        <v>585</v>
      </c>
      <c r="W2663" s="7">
        <v>30000000</v>
      </c>
      <c r="X2663" s="6">
        <v>2004</v>
      </c>
      <c r="Y2663" s="6">
        <v>523</v>
      </c>
      <c r="Z2663" s="6">
        <v>7.2</v>
      </c>
      <c r="AA2663" s="6">
        <v>2.35</v>
      </c>
      <c r="AB2663" s="6">
        <v>0</v>
      </c>
      <c r="AC2663" s="7">
        <f>Table13[[#This Row],[gross]]-Table13[[#This Row],[budget]]</f>
        <v>2774834</v>
      </c>
    </row>
    <row r="2664" spans="1:29" ht="12.75">
      <c r="A2664" s="6" t="s">
        <v>28</v>
      </c>
      <c r="B2664" s="6" t="s">
        <v>3098</v>
      </c>
      <c r="C2664" s="6">
        <v>89</v>
      </c>
      <c r="D2664" s="6">
        <v>142</v>
      </c>
      <c r="E2664" s="6">
        <v>845</v>
      </c>
      <c r="F2664" s="6">
        <v>787</v>
      </c>
      <c r="G2664" s="6" t="s">
        <v>2201</v>
      </c>
      <c r="H2664" s="6">
        <v>13000</v>
      </c>
      <c r="I2664" s="7">
        <v>43426961</v>
      </c>
      <c r="J2664" s="6" t="s">
        <v>1910</v>
      </c>
      <c r="K2664" s="6" t="s">
        <v>977</v>
      </c>
      <c r="L2664" s="6" t="s">
        <v>3099</v>
      </c>
      <c r="M2664" s="6">
        <v>93494</v>
      </c>
      <c r="N2664" s="6">
        <v>16580</v>
      </c>
      <c r="O2664" s="6" t="s">
        <v>2049</v>
      </c>
      <c r="P2664" s="6">
        <v>1</v>
      </c>
      <c r="Q2664" s="6" t="s">
        <v>3100</v>
      </c>
      <c r="R2664" s="6" t="s">
        <v>3101</v>
      </c>
      <c r="S2664" s="6">
        <v>394</v>
      </c>
      <c r="T2664" s="6" t="s">
        <v>37</v>
      </c>
      <c r="U2664" s="6" t="s">
        <v>38</v>
      </c>
      <c r="V2664" s="6" t="s">
        <v>585</v>
      </c>
      <c r="W2664" s="7">
        <v>70000000</v>
      </c>
      <c r="X2664" s="6">
        <v>2003</v>
      </c>
      <c r="Y2664" s="6">
        <v>1000</v>
      </c>
      <c r="Z2664" s="6">
        <v>6.6</v>
      </c>
      <c r="AA2664" s="6">
        <v>2.35</v>
      </c>
      <c r="AB2664" s="6">
        <v>0</v>
      </c>
      <c r="AC2664" s="7">
        <f>Table13[[#This Row],[gross]]-Table13[[#This Row],[budget]]</f>
        <v>-26573039</v>
      </c>
    </row>
    <row r="2665" spans="1:29" ht="12.75">
      <c r="A2665" s="6" t="s">
        <v>28</v>
      </c>
      <c r="B2665" s="6" t="s">
        <v>2513</v>
      </c>
      <c r="C2665" s="6">
        <v>280</v>
      </c>
      <c r="D2665" s="6">
        <v>125</v>
      </c>
      <c r="E2665" s="6">
        <v>3000</v>
      </c>
      <c r="F2665" s="6">
        <v>3000</v>
      </c>
      <c r="G2665" s="6" t="s">
        <v>466</v>
      </c>
      <c r="H2665" s="6">
        <v>14000</v>
      </c>
      <c r="I2665" s="7">
        <v>81257500</v>
      </c>
      <c r="J2665" s="6" t="s">
        <v>1671</v>
      </c>
      <c r="K2665" s="6" t="s">
        <v>228</v>
      </c>
      <c r="L2665" s="6" t="s">
        <v>3560</v>
      </c>
      <c r="M2665" s="6">
        <v>117739</v>
      </c>
      <c r="N2665" s="6">
        <v>30010</v>
      </c>
      <c r="O2665" s="6" t="s">
        <v>2513</v>
      </c>
      <c r="P2665" s="6">
        <v>0</v>
      </c>
      <c r="Q2665" s="6" t="s">
        <v>3561</v>
      </c>
      <c r="R2665" s="6" t="s">
        <v>3562</v>
      </c>
      <c r="S2665" s="6">
        <v>229</v>
      </c>
      <c r="T2665" s="6" t="s">
        <v>37</v>
      </c>
      <c r="U2665" s="6" t="s">
        <v>38</v>
      </c>
      <c r="V2665" s="6" t="s">
        <v>585</v>
      </c>
      <c r="W2665" s="7">
        <v>68000000</v>
      </c>
      <c r="X2665" s="6">
        <v>2015</v>
      </c>
      <c r="Y2665" s="6">
        <v>11000</v>
      </c>
      <c r="Z2665" s="6">
        <v>6.4</v>
      </c>
      <c r="AA2665" s="6">
        <v>2.35</v>
      </c>
      <c r="AB2665" s="6">
        <v>30000</v>
      </c>
      <c r="AC2665" s="7">
        <f>Table13[[#This Row],[gross]]-Table13[[#This Row],[budget]]</f>
        <v>13257500</v>
      </c>
    </row>
    <row r="2666" spans="1:29" ht="12.75">
      <c r="A2666" s="6" t="s">
        <v>28</v>
      </c>
      <c r="B2666" s="6" t="s">
        <v>2513</v>
      </c>
      <c r="C2666" s="6">
        <v>457</v>
      </c>
      <c r="D2666" s="6">
        <v>112</v>
      </c>
      <c r="E2666" s="6">
        <v>3000</v>
      </c>
      <c r="F2666" s="6">
        <v>1000</v>
      </c>
      <c r="G2666" s="6" t="s">
        <v>2513</v>
      </c>
      <c r="H2666" s="6">
        <v>15000</v>
      </c>
      <c r="I2666" s="7">
        <v>218628680</v>
      </c>
      <c r="J2666" s="6" t="s">
        <v>2786</v>
      </c>
      <c r="K2666" s="6" t="s">
        <v>290</v>
      </c>
      <c r="L2666" s="6" t="s">
        <v>5014</v>
      </c>
      <c r="M2666" s="6">
        <v>471644</v>
      </c>
      <c r="N2666" s="6">
        <v>21773</v>
      </c>
      <c r="O2666" s="6" t="s">
        <v>2201</v>
      </c>
      <c r="P2666" s="6">
        <v>1</v>
      </c>
      <c r="Q2666" s="6" t="s">
        <v>5015</v>
      </c>
      <c r="R2666" s="6" t="s">
        <v>5016</v>
      </c>
      <c r="S2666" s="6">
        <v>623</v>
      </c>
      <c r="T2666" s="6" t="s">
        <v>37</v>
      </c>
      <c r="U2666" s="6" t="s">
        <v>38</v>
      </c>
      <c r="V2666" s="6" t="s">
        <v>585</v>
      </c>
      <c r="W2666" s="7">
        <v>50000000</v>
      </c>
      <c r="X2666" s="6">
        <v>2012</v>
      </c>
      <c r="Y2666" s="6">
        <v>3000</v>
      </c>
      <c r="Z2666" s="6">
        <v>7</v>
      </c>
      <c r="AA2666" s="6">
        <v>1.85</v>
      </c>
      <c r="AB2666" s="6">
        <v>74000</v>
      </c>
      <c r="AC2666" s="7">
        <f>Table13[[#This Row],[gross]]-Table13[[#This Row],[budget]]</f>
        <v>168628680</v>
      </c>
    </row>
    <row r="2667" spans="1:29" ht="12.75">
      <c r="A2667" s="6" t="s">
        <v>28</v>
      </c>
      <c r="B2667" s="6" t="s">
        <v>19329</v>
      </c>
      <c r="C2667" s="6">
        <v>29</v>
      </c>
      <c r="D2667" s="6">
        <v>95</v>
      </c>
      <c r="E2667" s="6">
        <v>4</v>
      </c>
      <c r="F2667" s="6">
        <v>152</v>
      </c>
      <c r="G2667" s="6" t="s">
        <v>19330</v>
      </c>
      <c r="H2667" s="6">
        <v>641</v>
      </c>
      <c r="I2667" s="7">
        <v>7888703</v>
      </c>
      <c r="J2667" s="6" t="s">
        <v>2786</v>
      </c>
      <c r="K2667" s="6" t="s">
        <v>19331</v>
      </c>
      <c r="L2667" s="6" t="s">
        <v>19332</v>
      </c>
      <c r="M2667" s="6">
        <v>8465</v>
      </c>
      <c r="N2667" s="6">
        <v>1389</v>
      </c>
      <c r="O2667" s="6" t="s">
        <v>17713</v>
      </c>
      <c r="P2667" s="6">
        <v>1</v>
      </c>
      <c r="Q2667" s="6" t="s">
        <v>19333</v>
      </c>
      <c r="R2667" s="6" t="s">
        <v>19334</v>
      </c>
      <c r="S2667" s="6">
        <v>65</v>
      </c>
      <c r="T2667" s="6" t="s">
        <v>37</v>
      </c>
      <c r="U2667" s="6" t="s">
        <v>38</v>
      </c>
      <c r="V2667" s="6" t="s">
        <v>95</v>
      </c>
      <c r="W2667" s="7">
        <v>3000000</v>
      </c>
      <c r="X2667" s="6">
        <v>1987</v>
      </c>
      <c r="Y2667" s="6">
        <v>168</v>
      </c>
      <c r="Z2667" s="6">
        <v>3.2</v>
      </c>
      <c r="AA2667" s="6">
        <v>1.85</v>
      </c>
      <c r="AB2667" s="6">
        <v>491</v>
      </c>
      <c r="AC2667" s="7">
        <f>Table13[[#This Row],[gross]]-Table13[[#This Row],[budget]]</f>
        <v>4888703</v>
      </c>
    </row>
    <row r="2668" spans="1:29" ht="12.75">
      <c r="A2668" s="6" t="s">
        <v>28</v>
      </c>
      <c r="B2668" s="6" t="s">
        <v>9443</v>
      </c>
      <c r="C2668" s="6">
        <v>68</v>
      </c>
      <c r="D2668" s="6">
        <v>88</v>
      </c>
      <c r="E2668" s="6">
        <v>34</v>
      </c>
      <c r="F2668" s="6">
        <v>445</v>
      </c>
      <c r="G2668" s="6" t="s">
        <v>9444</v>
      </c>
      <c r="H2668" s="6">
        <v>642</v>
      </c>
      <c r="I2668" s="7">
        <v>78656813</v>
      </c>
      <c r="J2668" s="6" t="s">
        <v>3036</v>
      </c>
      <c r="K2668" s="6" t="s">
        <v>9445</v>
      </c>
      <c r="L2668" s="6" t="s">
        <v>9446</v>
      </c>
      <c r="M2668" s="6">
        <v>42765</v>
      </c>
      <c r="N2668" s="6">
        <v>2501</v>
      </c>
      <c r="O2668" s="6" t="s">
        <v>9447</v>
      </c>
      <c r="P2668" s="6">
        <v>0</v>
      </c>
      <c r="Q2668" s="6" t="s">
        <v>9448</v>
      </c>
      <c r="R2668" s="6" t="s">
        <v>9449</v>
      </c>
      <c r="S2668" s="6">
        <v>93</v>
      </c>
      <c r="T2668" s="6" t="s">
        <v>37</v>
      </c>
      <c r="U2668" s="6" t="s">
        <v>38</v>
      </c>
      <c r="V2668" s="6" t="s">
        <v>95</v>
      </c>
      <c r="W2668" s="7">
        <v>25000000</v>
      </c>
      <c r="X2668" s="6">
        <v>1991</v>
      </c>
      <c r="Y2668" s="6">
        <v>533</v>
      </c>
      <c r="Z2668" s="6">
        <v>6</v>
      </c>
      <c r="AA2668" s="6">
        <v>1.85</v>
      </c>
      <c r="AB2668" s="6">
        <v>0</v>
      </c>
      <c r="AC2668" s="7">
        <f>Table13[[#This Row],[gross]]-Table13[[#This Row],[budget]]</f>
        <v>53656813</v>
      </c>
    </row>
    <row r="2669" spans="1:29" ht="12.75">
      <c r="A2669" s="6" t="s">
        <v>28</v>
      </c>
      <c r="B2669" s="6" t="s">
        <v>10566</v>
      </c>
      <c r="C2669" s="6">
        <v>60</v>
      </c>
      <c r="D2669" s="6">
        <v>96</v>
      </c>
      <c r="E2669" s="6">
        <v>8</v>
      </c>
      <c r="F2669" s="6">
        <v>199</v>
      </c>
      <c r="G2669" s="6" t="s">
        <v>6831</v>
      </c>
      <c r="H2669" s="6">
        <v>533</v>
      </c>
      <c r="I2669" s="7">
        <v>42660000</v>
      </c>
      <c r="J2669" s="6" t="s">
        <v>165</v>
      </c>
      <c r="K2669" s="6" t="s">
        <v>9444</v>
      </c>
      <c r="L2669" s="6" t="s">
        <v>10567</v>
      </c>
      <c r="M2669" s="6">
        <v>25086</v>
      </c>
      <c r="N2669" s="6">
        <v>1254</v>
      </c>
      <c r="O2669" s="6" t="s">
        <v>10568</v>
      </c>
      <c r="P2669" s="6">
        <v>0</v>
      </c>
      <c r="Q2669" s="6" t="s">
        <v>10569</v>
      </c>
      <c r="R2669" s="6" t="s">
        <v>10570</v>
      </c>
      <c r="S2669" s="6">
        <v>87</v>
      </c>
      <c r="T2669" s="6" t="s">
        <v>37</v>
      </c>
      <c r="U2669" s="6" t="s">
        <v>38</v>
      </c>
      <c r="V2669" s="6" t="s">
        <v>95</v>
      </c>
      <c r="W2669" s="7">
        <v>17000000</v>
      </c>
      <c r="X2669" s="6">
        <v>1993</v>
      </c>
      <c r="Y2669" s="6">
        <v>219</v>
      </c>
      <c r="Z2669" s="6">
        <v>4.8</v>
      </c>
      <c r="AA2669" s="6">
        <v>1.85</v>
      </c>
      <c r="AB2669" s="6">
        <v>1000</v>
      </c>
      <c r="AC2669" s="7">
        <f>Table13[[#This Row],[gross]]-Table13[[#This Row],[budget]]</f>
        <v>25660000</v>
      </c>
    </row>
    <row r="2670" spans="1:29" ht="12.75">
      <c r="A2670" s="6" t="s">
        <v>28</v>
      </c>
      <c r="B2670" s="6" t="s">
        <v>876</v>
      </c>
      <c r="C2670" s="6">
        <v>348</v>
      </c>
      <c r="D2670" s="6">
        <v>101</v>
      </c>
      <c r="E2670" s="6">
        <v>473</v>
      </c>
      <c r="F2670" s="6">
        <v>429</v>
      </c>
      <c r="G2670" s="6" t="s">
        <v>1476</v>
      </c>
      <c r="H2670" s="6">
        <v>833</v>
      </c>
      <c r="I2670" s="7">
        <v>190871240</v>
      </c>
      <c r="J2670" s="6" t="s">
        <v>509</v>
      </c>
      <c r="K2670" s="6" t="s">
        <v>1477</v>
      </c>
      <c r="L2670" s="6" t="s">
        <v>1478</v>
      </c>
      <c r="M2670" s="6">
        <v>167085</v>
      </c>
      <c r="N2670" s="6">
        <v>2690</v>
      </c>
      <c r="O2670" s="6" t="s">
        <v>1479</v>
      </c>
      <c r="P2670" s="6">
        <v>0</v>
      </c>
      <c r="Q2670" s="6" t="s">
        <v>1480</v>
      </c>
      <c r="R2670" s="6" t="s">
        <v>1481</v>
      </c>
      <c r="S2670" s="6">
        <v>491</v>
      </c>
      <c r="T2670" s="6" t="s">
        <v>37</v>
      </c>
      <c r="U2670" s="6" t="s">
        <v>38</v>
      </c>
      <c r="V2670" s="6" t="s">
        <v>39</v>
      </c>
      <c r="W2670" s="7">
        <v>125000000</v>
      </c>
      <c r="X2670" s="6">
        <v>2014</v>
      </c>
      <c r="Y2670" s="6">
        <v>809</v>
      </c>
      <c r="Z2670" s="6">
        <v>5.9</v>
      </c>
      <c r="AA2670" s="6">
        <v>2.35</v>
      </c>
      <c r="AB2670" s="6">
        <v>62000</v>
      </c>
      <c r="AC2670" s="7">
        <f>Table13[[#This Row],[gross]]-Table13[[#This Row],[budget]]</f>
        <v>65871240</v>
      </c>
    </row>
    <row r="2671" spans="1:29" ht="12.75">
      <c r="A2671" s="6" t="s">
        <v>28</v>
      </c>
      <c r="B2671" s="6" t="s">
        <v>1495</v>
      </c>
      <c r="C2671" s="6">
        <v>181</v>
      </c>
      <c r="D2671" s="6">
        <v>112</v>
      </c>
      <c r="E2671" s="6">
        <v>13</v>
      </c>
      <c r="F2671" s="6">
        <v>799</v>
      </c>
      <c r="G2671" s="6" t="s">
        <v>1477</v>
      </c>
      <c r="H2671" s="6">
        <v>5000</v>
      </c>
      <c r="I2671" s="7">
        <v>81638674</v>
      </c>
      <c r="J2671" s="6" t="s">
        <v>509</v>
      </c>
      <c r="K2671" s="6" t="s">
        <v>1496</v>
      </c>
      <c r="L2671" s="6" t="s">
        <v>1497</v>
      </c>
      <c r="M2671" s="6">
        <v>17533</v>
      </c>
      <c r="N2671" s="6">
        <v>8306</v>
      </c>
      <c r="O2671" s="6" t="s">
        <v>90</v>
      </c>
      <c r="Q2671" s="6" t="s">
        <v>1498</v>
      </c>
      <c r="R2671" s="6" t="s">
        <v>1499</v>
      </c>
      <c r="S2671" s="6">
        <v>115</v>
      </c>
      <c r="T2671" s="6" t="s">
        <v>37</v>
      </c>
      <c r="U2671" s="6" t="s">
        <v>38</v>
      </c>
      <c r="V2671" s="6" t="s">
        <v>39</v>
      </c>
      <c r="W2671" s="7">
        <v>135000000</v>
      </c>
      <c r="X2671" s="6">
        <v>2016</v>
      </c>
      <c r="Y2671" s="6">
        <v>833</v>
      </c>
      <c r="Z2671" s="6">
        <v>6.3</v>
      </c>
      <c r="AA2671" s="6">
        <v>2.35</v>
      </c>
      <c r="AB2671" s="6">
        <v>12000</v>
      </c>
      <c r="AC2671" s="7">
        <f>Table13[[#This Row],[gross]]-Table13[[#This Row],[budget]]</f>
        <v>-53361326</v>
      </c>
    </row>
    <row r="2672" spans="1:29" ht="12.75">
      <c r="A2672" s="6" t="s">
        <v>28</v>
      </c>
      <c r="B2672" s="6" t="s">
        <v>29</v>
      </c>
      <c r="C2672" s="6">
        <v>210</v>
      </c>
      <c r="D2672" s="6">
        <v>153</v>
      </c>
      <c r="E2672" s="6">
        <v>0</v>
      </c>
      <c r="F2672" s="6">
        <v>539</v>
      </c>
      <c r="G2672" s="6" t="s">
        <v>1716</v>
      </c>
      <c r="H2672" s="6">
        <v>780</v>
      </c>
      <c r="I2672" s="7">
        <v>204843350</v>
      </c>
      <c r="J2672" s="6" t="s">
        <v>647</v>
      </c>
      <c r="K2672" s="6" t="s">
        <v>1045</v>
      </c>
      <c r="L2672" s="6" t="s">
        <v>1717</v>
      </c>
      <c r="M2672" s="6">
        <v>744891</v>
      </c>
      <c r="N2672" s="6">
        <v>2829</v>
      </c>
      <c r="O2672" s="6" t="s">
        <v>1718</v>
      </c>
      <c r="P2672" s="6">
        <v>0</v>
      </c>
      <c r="Q2672" s="6" t="s">
        <v>1719</v>
      </c>
      <c r="R2672" s="6" t="s">
        <v>1720</v>
      </c>
      <c r="S2672" s="6">
        <v>983</v>
      </c>
      <c r="T2672" s="6" t="s">
        <v>37</v>
      </c>
      <c r="U2672" s="6" t="s">
        <v>38</v>
      </c>
      <c r="V2672" s="6" t="s">
        <v>585</v>
      </c>
      <c r="W2672" s="7">
        <v>102000000</v>
      </c>
      <c r="X2672" s="6">
        <v>1991</v>
      </c>
      <c r="Y2672" s="6">
        <v>604</v>
      </c>
      <c r="Z2672" s="6">
        <v>8.5</v>
      </c>
      <c r="AA2672" s="6">
        <v>2.35</v>
      </c>
      <c r="AB2672" s="6">
        <v>13000</v>
      </c>
      <c r="AC2672" s="7">
        <f>Table13[[#This Row],[gross]]-Table13[[#This Row],[budget]]</f>
        <v>102843350</v>
      </c>
    </row>
    <row r="2673" spans="1:29" ht="12.75">
      <c r="A2673" s="6" t="s">
        <v>28</v>
      </c>
      <c r="B2673" s="6" t="s">
        <v>646</v>
      </c>
      <c r="C2673" s="6">
        <v>280</v>
      </c>
      <c r="D2673" s="6">
        <v>109</v>
      </c>
      <c r="E2673" s="6">
        <v>84</v>
      </c>
      <c r="F2673" s="6">
        <v>191</v>
      </c>
      <c r="G2673" s="6" t="s">
        <v>92</v>
      </c>
      <c r="H2673" s="6">
        <v>648</v>
      </c>
      <c r="I2673" s="7">
        <v>150350192</v>
      </c>
      <c r="J2673" s="6" t="s">
        <v>647</v>
      </c>
      <c r="K2673" s="6" t="s">
        <v>648</v>
      </c>
      <c r="L2673" s="6" t="s">
        <v>649</v>
      </c>
      <c r="M2673" s="6">
        <v>305340</v>
      </c>
      <c r="N2673" s="6">
        <v>1769</v>
      </c>
      <c r="O2673" s="6" t="s">
        <v>650</v>
      </c>
      <c r="P2673" s="6">
        <v>0</v>
      </c>
      <c r="Q2673" s="6" t="s">
        <v>651</v>
      </c>
      <c r="R2673" s="6" t="s">
        <v>652</v>
      </c>
      <c r="S2673" s="6">
        <v>1676</v>
      </c>
      <c r="T2673" s="6" t="s">
        <v>37</v>
      </c>
      <c r="U2673" s="6" t="s">
        <v>38</v>
      </c>
      <c r="V2673" s="6" t="s">
        <v>585</v>
      </c>
      <c r="W2673" s="7">
        <v>200000000</v>
      </c>
      <c r="X2673" s="6">
        <v>2003</v>
      </c>
      <c r="Y2673" s="6">
        <v>284</v>
      </c>
      <c r="Z2673" s="6">
        <v>6.4</v>
      </c>
      <c r="AA2673" s="6">
        <v>2.35</v>
      </c>
      <c r="AB2673" s="6">
        <v>0</v>
      </c>
      <c r="AC2673" s="7">
        <f>Table13[[#This Row],[gross]]-Table13[[#This Row],[budget]]</f>
        <v>-49649808</v>
      </c>
    </row>
    <row r="2674" spans="1:29" ht="12.75">
      <c r="A2674" s="6" t="s">
        <v>28</v>
      </c>
      <c r="B2674" s="6" t="s">
        <v>735</v>
      </c>
      <c r="C2674" s="6">
        <v>474</v>
      </c>
      <c r="D2674" s="6">
        <v>126</v>
      </c>
      <c r="E2674" s="6">
        <v>230</v>
      </c>
      <c r="F2674" s="6">
        <v>2000</v>
      </c>
      <c r="G2674" s="6" t="s">
        <v>736</v>
      </c>
      <c r="H2674" s="6">
        <v>24000</v>
      </c>
      <c r="I2674" s="7">
        <v>89732035</v>
      </c>
      <c r="J2674" s="6" t="s">
        <v>73</v>
      </c>
      <c r="K2674" s="6" t="s">
        <v>82</v>
      </c>
      <c r="L2674" s="6" t="s">
        <v>737</v>
      </c>
      <c r="M2674" s="6">
        <v>188457</v>
      </c>
      <c r="N2674" s="6">
        <v>38873</v>
      </c>
      <c r="O2674" s="6" t="s">
        <v>738</v>
      </c>
      <c r="P2674" s="6">
        <v>2</v>
      </c>
      <c r="Q2674" s="6" t="s">
        <v>739</v>
      </c>
      <c r="R2674" s="6" t="s">
        <v>740</v>
      </c>
      <c r="S2674" s="6">
        <v>867</v>
      </c>
      <c r="T2674" s="6" t="s">
        <v>37</v>
      </c>
      <c r="U2674" s="6" t="s">
        <v>38</v>
      </c>
      <c r="V2674" s="6" t="s">
        <v>39</v>
      </c>
      <c r="W2674" s="7">
        <v>155000000</v>
      </c>
      <c r="X2674" s="6">
        <v>2015</v>
      </c>
      <c r="Y2674" s="6">
        <v>10000</v>
      </c>
      <c r="Z2674" s="6">
        <v>6.6</v>
      </c>
      <c r="AA2674" s="6">
        <v>2.35</v>
      </c>
      <c r="AB2674" s="6">
        <v>82000</v>
      </c>
      <c r="AC2674" s="7">
        <f>Table13[[#This Row],[gross]]-Table13[[#This Row],[budget]]</f>
        <v>-65267965</v>
      </c>
    </row>
    <row r="2675" spans="1:29" ht="12.75">
      <c r="A2675" s="6" t="s">
        <v>28</v>
      </c>
      <c r="B2675" s="6" t="s">
        <v>327</v>
      </c>
      <c r="C2675" s="6">
        <v>422</v>
      </c>
      <c r="D2675" s="6">
        <v>118</v>
      </c>
      <c r="E2675" s="6">
        <v>368</v>
      </c>
      <c r="F2675" s="6">
        <v>988</v>
      </c>
      <c r="G2675" s="6" t="s">
        <v>235</v>
      </c>
      <c r="H2675" s="6">
        <v>23000</v>
      </c>
      <c r="I2675" s="7">
        <v>125320003</v>
      </c>
      <c r="J2675" s="6" t="s">
        <v>73</v>
      </c>
      <c r="K2675" s="6" t="s">
        <v>58</v>
      </c>
      <c r="L2675" s="6" t="s">
        <v>328</v>
      </c>
      <c r="M2675" s="6">
        <v>286095</v>
      </c>
      <c r="N2675" s="6">
        <v>27468</v>
      </c>
      <c r="O2675" s="6" t="s">
        <v>329</v>
      </c>
      <c r="P2675" s="6">
        <v>0</v>
      </c>
      <c r="Q2675" s="6" t="s">
        <v>330</v>
      </c>
      <c r="R2675" s="6" t="s">
        <v>331</v>
      </c>
      <c r="S2675" s="6">
        <v>974</v>
      </c>
      <c r="T2675" s="6" t="s">
        <v>37</v>
      </c>
      <c r="U2675" s="6" t="s">
        <v>38</v>
      </c>
      <c r="V2675" s="6" t="s">
        <v>39</v>
      </c>
      <c r="W2675" s="7">
        <v>200000000</v>
      </c>
      <c r="X2675" s="6">
        <v>2009</v>
      </c>
      <c r="Y2675" s="6">
        <v>3000</v>
      </c>
      <c r="Z2675" s="6">
        <v>6.6</v>
      </c>
      <c r="AA2675" s="6">
        <v>2.35</v>
      </c>
      <c r="AB2675" s="6">
        <v>0</v>
      </c>
      <c r="AC2675" s="7">
        <f>Table13[[#This Row],[gross]]-Table13[[#This Row],[budget]]</f>
        <v>-74679997</v>
      </c>
    </row>
    <row r="2676" spans="1:29" ht="12.75">
      <c r="A2676" s="6" t="s">
        <v>28</v>
      </c>
      <c r="B2676" s="6" t="s">
        <v>7926</v>
      </c>
      <c r="C2676" s="6">
        <v>282</v>
      </c>
      <c r="D2676" s="6">
        <v>92</v>
      </c>
      <c r="E2676" s="6">
        <v>34</v>
      </c>
      <c r="F2676" s="6">
        <v>322</v>
      </c>
      <c r="G2676" s="6" t="s">
        <v>10873</v>
      </c>
      <c r="H2676" s="6">
        <v>383</v>
      </c>
      <c r="I2676" s="7">
        <v>34334256</v>
      </c>
      <c r="J2676" s="6" t="s">
        <v>5544</v>
      </c>
      <c r="K2676" s="6" t="s">
        <v>10874</v>
      </c>
      <c r="L2676" s="6" t="s">
        <v>10875</v>
      </c>
      <c r="M2676" s="6">
        <v>35131</v>
      </c>
      <c r="N2676" s="6">
        <v>1945</v>
      </c>
      <c r="O2676" s="6" t="s">
        <v>10876</v>
      </c>
      <c r="P2676" s="6">
        <v>0</v>
      </c>
      <c r="Q2676" s="6" t="s">
        <v>10877</v>
      </c>
      <c r="R2676" s="6" t="s">
        <v>10878</v>
      </c>
      <c r="S2676" s="6">
        <v>255</v>
      </c>
      <c r="T2676" s="6" t="s">
        <v>37</v>
      </c>
      <c r="U2676" s="6" t="s">
        <v>38</v>
      </c>
      <c r="V2676" s="6" t="s">
        <v>585</v>
      </c>
      <c r="W2676" s="7">
        <v>11000000</v>
      </c>
      <c r="X2676" s="6">
        <v>2013</v>
      </c>
      <c r="Y2676" s="6">
        <v>333</v>
      </c>
      <c r="Z2676" s="6">
        <v>4.8</v>
      </c>
      <c r="AA2676" s="6">
        <v>2.35</v>
      </c>
      <c r="AB2676" s="6">
        <v>16000</v>
      </c>
      <c r="AC2676" s="7">
        <f>Table13[[#This Row],[gross]]-Table13[[#This Row],[budget]]</f>
        <v>23334256</v>
      </c>
    </row>
    <row r="2677" spans="1:29" ht="12.75">
      <c r="A2677" s="6" t="s">
        <v>28</v>
      </c>
      <c r="B2677" s="6" t="s">
        <v>7064</v>
      </c>
      <c r="C2677" s="6">
        <v>31</v>
      </c>
      <c r="D2677" s="6">
        <v>110</v>
      </c>
      <c r="E2677" s="6">
        <v>49</v>
      </c>
      <c r="F2677" s="6">
        <v>427</v>
      </c>
      <c r="G2677" s="6" t="s">
        <v>7065</v>
      </c>
      <c r="H2677" s="6">
        <v>1000</v>
      </c>
      <c r="I2677" s="7">
        <v>623374</v>
      </c>
      <c r="J2677" s="6" t="s">
        <v>7066</v>
      </c>
      <c r="K2677" s="6" t="s">
        <v>2201</v>
      </c>
      <c r="L2677" s="6" t="s">
        <v>7067</v>
      </c>
      <c r="M2677" s="6">
        <v>4757</v>
      </c>
      <c r="N2677" s="6">
        <v>2120</v>
      </c>
      <c r="O2677" s="6" t="s">
        <v>7068</v>
      </c>
      <c r="P2677" s="6">
        <v>2</v>
      </c>
      <c r="Q2677" s="6" t="s">
        <v>7069</v>
      </c>
      <c r="R2677" s="6" t="s">
        <v>7070</v>
      </c>
      <c r="S2677" s="6">
        <v>67</v>
      </c>
      <c r="T2677" s="6" t="s">
        <v>37</v>
      </c>
      <c r="U2677" s="6" t="s">
        <v>38</v>
      </c>
      <c r="V2677" s="6" t="s">
        <v>39</v>
      </c>
      <c r="W2677" s="7">
        <v>38000000</v>
      </c>
      <c r="X2677" s="6">
        <v>2001</v>
      </c>
      <c r="Y2677" s="6">
        <v>569</v>
      </c>
      <c r="Z2677" s="6">
        <v>5.2</v>
      </c>
      <c r="AA2677" s="6">
        <v>2.35</v>
      </c>
      <c r="AB2677" s="6">
        <v>474</v>
      </c>
      <c r="AC2677" s="7">
        <f>Table13[[#This Row],[gross]]-Table13[[#This Row],[budget]]</f>
        <v>-37376626</v>
      </c>
    </row>
    <row r="2678" spans="1:29" ht="12.75">
      <c r="A2678" s="6" t="s">
        <v>28</v>
      </c>
      <c r="B2678" s="6" t="s">
        <v>8186</v>
      </c>
      <c r="C2678" s="6">
        <v>239</v>
      </c>
      <c r="D2678" s="6">
        <v>92</v>
      </c>
      <c r="E2678" s="6">
        <v>655</v>
      </c>
      <c r="F2678" s="6">
        <v>88</v>
      </c>
      <c r="G2678" s="6" t="s">
        <v>8515</v>
      </c>
      <c r="H2678" s="6">
        <v>24000</v>
      </c>
      <c r="I2678" s="7">
        <v>24792061</v>
      </c>
      <c r="J2678" s="6" t="s">
        <v>2527</v>
      </c>
      <c r="K2678" s="6" t="s">
        <v>82</v>
      </c>
      <c r="L2678" s="6" t="s">
        <v>16335</v>
      </c>
      <c r="M2678" s="6">
        <v>191998</v>
      </c>
      <c r="N2678" s="6">
        <v>25092</v>
      </c>
      <c r="O2678" s="6" t="s">
        <v>16336</v>
      </c>
      <c r="P2678" s="6">
        <v>0</v>
      </c>
      <c r="Q2678" s="6" t="s">
        <v>16337</v>
      </c>
      <c r="R2678" s="6" t="s">
        <v>16338</v>
      </c>
      <c r="S2678" s="6">
        <v>323</v>
      </c>
      <c r="T2678" s="6" t="s">
        <v>37</v>
      </c>
      <c r="U2678" s="6" t="s">
        <v>38</v>
      </c>
      <c r="V2678" s="6" t="s">
        <v>585</v>
      </c>
      <c r="W2678" s="7">
        <v>6500000</v>
      </c>
      <c r="X2678" s="6">
        <v>2005</v>
      </c>
      <c r="Y2678" s="6">
        <v>829</v>
      </c>
      <c r="Z2678" s="6">
        <v>7.6</v>
      </c>
      <c r="AA2678" s="6">
        <v>2.35</v>
      </c>
      <c r="AB2678" s="6">
        <v>0</v>
      </c>
      <c r="AC2678" s="7">
        <f>Table13[[#This Row],[gross]]-Table13[[#This Row],[budget]]</f>
        <v>18292061</v>
      </c>
    </row>
    <row r="2679" spans="1:29" ht="12.75">
      <c r="A2679" s="6" t="s">
        <v>28</v>
      </c>
      <c r="B2679" s="6" t="s">
        <v>16026</v>
      </c>
      <c r="C2679" s="6">
        <v>164</v>
      </c>
      <c r="D2679" s="6">
        <v>94</v>
      </c>
      <c r="E2679" s="6">
        <v>19</v>
      </c>
      <c r="F2679" s="6">
        <v>117</v>
      </c>
      <c r="G2679" s="6" t="s">
        <v>16027</v>
      </c>
      <c r="H2679" s="6">
        <v>363</v>
      </c>
      <c r="I2679" s="7">
        <v>26049082</v>
      </c>
      <c r="J2679" s="6" t="s">
        <v>1681</v>
      </c>
      <c r="K2679" s="6" t="s">
        <v>16028</v>
      </c>
      <c r="L2679" s="6" t="s">
        <v>16029</v>
      </c>
      <c r="M2679" s="6">
        <v>76791</v>
      </c>
      <c r="N2679" s="6">
        <v>1024</v>
      </c>
      <c r="O2679" s="6" t="s">
        <v>16030</v>
      </c>
      <c r="P2679" s="6">
        <v>3</v>
      </c>
      <c r="Q2679" s="6" t="s">
        <v>16031</v>
      </c>
      <c r="R2679" s="6" t="s">
        <v>16032</v>
      </c>
      <c r="S2679" s="6">
        <v>100</v>
      </c>
      <c r="T2679" s="6" t="s">
        <v>37</v>
      </c>
      <c r="U2679" s="6" t="s">
        <v>38</v>
      </c>
      <c r="V2679" s="6" t="s">
        <v>585</v>
      </c>
      <c r="W2679" s="7">
        <v>8000000</v>
      </c>
      <c r="X2679" s="6">
        <v>2014</v>
      </c>
      <c r="Y2679" s="6">
        <v>342</v>
      </c>
      <c r="Z2679" s="6">
        <v>6.1</v>
      </c>
      <c r="AA2679" s="6">
        <v>2.35</v>
      </c>
      <c r="AB2679" s="6">
        <v>0</v>
      </c>
      <c r="AC2679" s="7">
        <f>Table13[[#This Row],[gross]]-Table13[[#This Row],[budget]]</f>
        <v>18049082</v>
      </c>
    </row>
    <row r="2680" spans="1:29" ht="12.75">
      <c r="A2680" s="6" t="s">
        <v>28</v>
      </c>
      <c r="B2680" s="6" t="s">
        <v>322</v>
      </c>
      <c r="C2680" s="6">
        <v>75</v>
      </c>
      <c r="D2680" s="6">
        <v>149</v>
      </c>
      <c r="E2680" s="6">
        <v>15000</v>
      </c>
      <c r="F2680" s="6">
        <v>982</v>
      </c>
      <c r="G2680" s="6" t="s">
        <v>776</v>
      </c>
      <c r="H2680" s="6">
        <v>15000</v>
      </c>
      <c r="I2680" s="7">
        <v>25809813</v>
      </c>
      <c r="J2680" s="6" t="s">
        <v>5510</v>
      </c>
      <c r="K2680" s="6" t="s">
        <v>322</v>
      </c>
      <c r="L2680" s="6" t="s">
        <v>19808</v>
      </c>
      <c r="M2680" s="6">
        <v>50311</v>
      </c>
      <c r="N2680" s="6">
        <v>28713</v>
      </c>
      <c r="O2680" s="6" t="s">
        <v>2642</v>
      </c>
      <c r="P2680" s="6">
        <v>6</v>
      </c>
      <c r="Q2680" s="6" t="s">
        <v>19809</v>
      </c>
      <c r="R2680" s="6" t="s">
        <v>19810</v>
      </c>
      <c r="S2680" s="6">
        <v>212</v>
      </c>
      <c r="T2680" s="6" t="s">
        <v>37</v>
      </c>
      <c r="U2680" s="6" t="s">
        <v>38</v>
      </c>
      <c r="V2680" s="6" t="s">
        <v>95</v>
      </c>
      <c r="W2680" s="7">
        <v>26000000</v>
      </c>
      <c r="X2680" s="6">
        <v>1996</v>
      </c>
      <c r="Y2680" s="6">
        <v>9000</v>
      </c>
      <c r="Z2680" s="6">
        <v>6.9</v>
      </c>
      <c r="AA2680" s="6">
        <v>1.37</v>
      </c>
      <c r="AB2680" s="6">
        <v>0</v>
      </c>
      <c r="AC2680" s="7">
        <f>Table13[[#This Row],[gross]]-Table13[[#This Row],[budget]]</f>
        <v>-190187</v>
      </c>
    </row>
    <row r="2681" spans="1:29" ht="12.75">
      <c r="A2681" s="6" t="s">
        <v>28</v>
      </c>
      <c r="B2681" s="6" t="s">
        <v>4516</v>
      </c>
      <c r="C2681" s="6">
        <v>157</v>
      </c>
      <c r="D2681" s="6">
        <v>116</v>
      </c>
      <c r="E2681" s="6">
        <v>51</v>
      </c>
      <c r="F2681" s="6">
        <v>622</v>
      </c>
      <c r="G2681" s="6" t="s">
        <v>4517</v>
      </c>
      <c r="H2681" s="6">
        <v>11000</v>
      </c>
      <c r="I2681" s="7">
        <v>36931089</v>
      </c>
      <c r="J2681" s="6" t="s">
        <v>1671</v>
      </c>
      <c r="K2681" s="6" t="s">
        <v>2180</v>
      </c>
      <c r="L2681" s="6" t="s">
        <v>4518</v>
      </c>
      <c r="M2681" s="6">
        <v>70681</v>
      </c>
      <c r="N2681" s="6">
        <v>16484</v>
      </c>
      <c r="O2681" s="6" t="s">
        <v>2101</v>
      </c>
      <c r="P2681" s="6">
        <v>2</v>
      </c>
      <c r="Q2681" s="6" t="s">
        <v>4519</v>
      </c>
      <c r="R2681" s="6" t="s">
        <v>4520</v>
      </c>
      <c r="S2681" s="6">
        <v>198</v>
      </c>
      <c r="T2681" s="6" t="s">
        <v>37</v>
      </c>
      <c r="U2681" s="6" t="s">
        <v>38</v>
      </c>
      <c r="V2681" s="6" t="s">
        <v>585</v>
      </c>
      <c r="W2681" s="7">
        <v>70000000</v>
      </c>
      <c r="X2681" s="6">
        <v>2012</v>
      </c>
      <c r="Y2681" s="6">
        <v>3000</v>
      </c>
      <c r="Z2681" s="6">
        <v>5.6</v>
      </c>
      <c r="AA2681" s="6">
        <v>2.35</v>
      </c>
      <c r="AB2681" s="6">
        <v>12000</v>
      </c>
      <c r="AC2681" s="7">
        <f>Table13[[#This Row],[gross]]-Table13[[#This Row],[budget]]</f>
        <v>-33068911</v>
      </c>
    </row>
    <row r="2682" spans="1:29" ht="12.75">
      <c r="A2682" s="6" t="s">
        <v>28</v>
      </c>
      <c r="B2682" s="6" t="s">
        <v>1311</v>
      </c>
      <c r="C2682" s="6">
        <v>85</v>
      </c>
      <c r="D2682" s="6">
        <v>102</v>
      </c>
      <c r="E2682" s="6">
        <v>323</v>
      </c>
      <c r="F2682" s="6">
        <v>241</v>
      </c>
      <c r="G2682" s="6" t="s">
        <v>1312</v>
      </c>
      <c r="H2682" s="6">
        <v>845</v>
      </c>
      <c r="I2682" s="7">
        <v>32694788</v>
      </c>
      <c r="J2682" s="6" t="s">
        <v>1313</v>
      </c>
      <c r="K2682" s="6" t="s">
        <v>1214</v>
      </c>
      <c r="L2682" s="6" t="s">
        <v>1314</v>
      </c>
      <c r="M2682" s="6">
        <v>101411</v>
      </c>
      <c r="N2682" s="6">
        <v>1815</v>
      </c>
      <c r="O2682" s="6" t="s">
        <v>1315</v>
      </c>
      <c r="P2682" s="6">
        <v>1</v>
      </c>
      <c r="Q2682" s="6" t="s">
        <v>1316</v>
      </c>
      <c r="R2682" s="6" t="s">
        <v>1317</v>
      </c>
      <c r="S2682" s="6">
        <v>546</v>
      </c>
      <c r="T2682" s="6" t="s">
        <v>37</v>
      </c>
      <c r="U2682" s="6" t="s">
        <v>38</v>
      </c>
      <c r="V2682" s="6" t="s">
        <v>585</v>
      </c>
      <c r="W2682" s="7">
        <v>85000000</v>
      </c>
      <c r="X2682" s="6">
        <v>1999</v>
      </c>
      <c r="Y2682" s="6">
        <v>372</v>
      </c>
      <c r="Z2682" s="6">
        <v>6.6</v>
      </c>
      <c r="AA2682" s="6">
        <v>2.35</v>
      </c>
      <c r="AB2682" s="6">
        <v>0</v>
      </c>
      <c r="AC2682" s="7">
        <f>Table13[[#This Row],[gross]]-Table13[[#This Row],[budget]]</f>
        <v>-52305212</v>
      </c>
    </row>
    <row r="2683" spans="1:29" ht="12.75">
      <c r="A2683" s="6" t="s">
        <v>28</v>
      </c>
      <c r="B2683" s="6" t="s">
        <v>9878</v>
      </c>
      <c r="C2683" s="6">
        <v>120</v>
      </c>
      <c r="D2683" s="6">
        <v>127</v>
      </c>
      <c r="E2683" s="6">
        <v>36</v>
      </c>
      <c r="F2683" s="6">
        <v>399</v>
      </c>
      <c r="G2683" s="6" t="s">
        <v>6871</v>
      </c>
      <c r="H2683" s="6">
        <v>562</v>
      </c>
      <c r="I2683" s="7">
        <v>12188642</v>
      </c>
      <c r="J2683" s="6" t="s">
        <v>5940</v>
      </c>
      <c r="K2683" s="6" t="s">
        <v>9879</v>
      </c>
      <c r="L2683" s="6" t="s">
        <v>9880</v>
      </c>
      <c r="M2683" s="6">
        <v>21098</v>
      </c>
      <c r="N2683" s="6">
        <v>2230</v>
      </c>
      <c r="O2683" s="6" t="s">
        <v>5515</v>
      </c>
      <c r="P2683" s="6">
        <v>7</v>
      </c>
      <c r="Q2683" s="6" t="s">
        <v>9881</v>
      </c>
      <c r="R2683" s="6" t="s">
        <v>9882</v>
      </c>
      <c r="S2683" s="6">
        <v>56</v>
      </c>
      <c r="T2683" s="6" t="s">
        <v>37</v>
      </c>
      <c r="U2683" s="6" t="s">
        <v>9883</v>
      </c>
      <c r="V2683" s="6" t="s">
        <v>39</v>
      </c>
      <c r="W2683" s="7">
        <v>26000000</v>
      </c>
      <c r="X2683" s="6">
        <v>2015</v>
      </c>
      <c r="Y2683" s="6">
        <v>499</v>
      </c>
      <c r="Z2683" s="6">
        <v>6.9</v>
      </c>
      <c r="AA2683" s="6">
        <v>2.35</v>
      </c>
      <c r="AB2683" s="6">
        <v>0</v>
      </c>
      <c r="AC2683" s="7">
        <f>Table13[[#This Row],[gross]]-Table13[[#This Row],[budget]]</f>
        <v>-13811358</v>
      </c>
    </row>
    <row r="2684" spans="1:29" ht="12.75">
      <c r="A2684" s="6" t="s">
        <v>28</v>
      </c>
      <c r="B2684" s="6" t="s">
        <v>3218</v>
      </c>
      <c r="C2684" s="6">
        <v>217</v>
      </c>
      <c r="D2684" s="6">
        <v>133</v>
      </c>
      <c r="E2684" s="6">
        <v>0</v>
      </c>
      <c r="F2684" s="6">
        <v>218</v>
      </c>
      <c r="G2684" s="6" t="s">
        <v>3897</v>
      </c>
      <c r="H2684" s="6">
        <v>7000</v>
      </c>
      <c r="I2684" s="7">
        <v>109243478</v>
      </c>
      <c r="J2684" s="6" t="s">
        <v>1681</v>
      </c>
      <c r="K2684" s="6" t="s">
        <v>518</v>
      </c>
      <c r="L2684" s="6" t="s">
        <v>9222</v>
      </c>
      <c r="M2684" s="6">
        <v>313797</v>
      </c>
      <c r="N2684" s="6">
        <v>8341</v>
      </c>
      <c r="O2684" s="6" t="s">
        <v>9223</v>
      </c>
      <c r="P2684" s="6">
        <v>1</v>
      </c>
      <c r="Q2684" s="6" t="s">
        <v>9224</v>
      </c>
      <c r="R2684" s="6" t="s">
        <v>9225</v>
      </c>
      <c r="S2684" s="6">
        <v>546</v>
      </c>
      <c r="T2684" s="6" t="s">
        <v>37</v>
      </c>
      <c r="U2684" s="6" t="s">
        <v>38</v>
      </c>
      <c r="V2684" s="6" t="s">
        <v>585</v>
      </c>
      <c r="W2684" s="7">
        <v>26000000</v>
      </c>
      <c r="X2684" s="6">
        <v>2005</v>
      </c>
      <c r="Y2684" s="6">
        <v>966</v>
      </c>
      <c r="Z2684" s="6">
        <v>7.1</v>
      </c>
      <c r="AA2684" s="6">
        <v>1.85</v>
      </c>
      <c r="AB2684" s="6">
        <v>0</v>
      </c>
      <c r="AC2684" s="7">
        <f>Table13[[#This Row],[gross]]-Table13[[#This Row],[budget]]</f>
        <v>83243478</v>
      </c>
    </row>
    <row r="2685" spans="1:29" ht="12.75">
      <c r="A2685" s="6" t="s">
        <v>28</v>
      </c>
      <c r="B2685" s="6" t="s">
        <v>17223</v>
      </c>
      <c r="C2685" s="6">
        <v>16</v>
      </c>
      <c r="D2685" s="6">
        <v>90</v>
      </c>
      <c r="E2685" s="6">
        <v>11</v>
      </c>
      <c r="F2685" s="6">
        <v>316</v>
      </c>
      <c r="G2685" s="6" t="s">
        <v>17224</v>
      </c>
      <c r="H2685" s="6">
        <v>767</v>
      </c>
      <c r="I2685" s="7">
        <v>399611</v>
      </c>
      <c r="J2685" s="6" t="s">
        <v>1634</v>
      </c>
      <c r="K2685" s="6" t="s">
        <v>6446</v>
      </c>
      <c r="L2685" s="6" t="s">
        <v>17225</v>
      </c>
      <c r="M2685" s="6">
        <v>1245</v>
      </c>
      <c r="N2685" s="6">
        <v>2370</v>
      </c>
      <c r="O2685" s="6" t="s">
        <v>17226</v>
      </c>
      <c r="P2685" s="6">
        <v>2</v>
      </c>
      <c r="Q2685" s="6" t="s">
        <v>17227</v>
      </c>
      <c r="R2685" s="6" t="s">
        <v>17228</v>
      </c>
      <c r="S2685" s="6">
        <v>29</v>
      </c>
      <c r="T2685" s="6" t="s">
        <v>37</v>
      </c>
      <c r="U2685" s="6" t="s">
        <v>38</v>
      </c>
      <c r="V2685" s="6" t="s">
        <v>95</v>
      </c>
      <c r="W2685" s="7">
        <v>6000000</v>
      </c>
      <c r="X2685" s="6">
        <v>2010</v>
      </c>
      <c r="Y2685" s="6">
        <v>529</v>
      </c>
      <c r="Z2685" s="6">
        <v>5.7</v>
      </c>
      <c r="AA2685" s="6">
        <v>1.85</v>
      </c>
      <c r="AB2685" s="6">
        <v>0</v>
      </c>
      <c r="AC2685" s="7">
        <f>Table13[[#This Row],[gross]]-Table13[[#This Row],[budget]]</f>
        <v>-5600389</v>
      </c>
    </row>
    <row r="2686" spans="1:29" ht="12.75">
      <c r="A2686" s="6" t="s">
        <v>28</v>
      </c>
      <c r="B2686" s="6" t="s">
        <v>7094</v>
      </c>
      <c r="C2686" s="6">
        <v>194</v>
      </c>
      <c r="D2686" s="6">
        <v>112</v>
      </c>
      <c r="E2686" s="6">
        <v>5</v>
      </c>
      <c r="F2686" s="6">
        <v>724</v>
      </c>
      <c r="G2686" s="6" t="s">
        <v>7095</v>
      </c>
      <c r="H2686" s="6">
        <v>17000</v>
      </c>
      <c r="I2686" s="7">
        <v>34912982</v>
      </c>
      <c r="J2686" s="6" t="s">
        <v>227</v>
      </c>
      <c r="K2686" s="6" t="s">
        <v>489</v>
      </c>
      <c r="L2686" s="6" t="s">
        <v>7096</v>
      </c>
      <c r="M2686" s="6">
        <v>55617</v>
      </c>
      <c r="N2686" s="6">
        <v>19974</v>
      </c>
      <c r="O2686" s="6" t="s">
        <v>7097</v>
      </c>
      <c r="P2686" s="6">
        <v>0</v>
      </c>
      <c r="Q2686" s="6" t="s">
        <v>7098</v>
      </c>
      <c r="R2686" s="6" t="s">
        <v>7099</v>
      </c>
      <c r="S2686" s="6">
        <v>266</v>
      </c>
      <c r="T2686" s="6" t="s">
        <v>37</v>
      </c>
      <c r="U2686" s="6" t="s">
        <v>38</v>
      </c>
      <c r="V2686" s="6" t="s">
        <v>39</v>
      </c>
      <c r="W2686" s="7">
        <v>38000000</v>
      </c>
      <c r="X2686" s="6">
        <v>2016</v>
      </c>
      <c r="Y2686" s="6">
        <v>1000</v>
      </c>
      <c r="Z2686" s="6">
        <v>5.2</v>
      </c>
      <c r="AA2686" s="6">
        <v>2.35</v>
      </c>
      <c r="AB2686" s="6">
        <v>14000</v>
      </c>
      <c r="AC2686" s="7">
        <f>Table13[[#This Row],[gross]]-Table13[[#This Row],[budget]]</f>
        <v>-3087018</v>
      </c>
    </row>
    <row r="2687" spans="1:29" ht="12.75">
      <c r="A2687" s="6" t="s">
        <v>28</v>
      </c>
      <c r="B2687" s="6" t="s">
        <v>1516</v>
      </c>
      <c r="C2687" s="6">
        <v>170</v>
      </c>
      <c r="D2687" s="6">
        <v>123</v>
      </c>
      <c r="E2687" s="6">
        <v>55</v>
      </c>
      <c r="F2687" s="6">
        <v>956</v>
      </c>
      <c r="G2687" s="6" t="s">
        <v>2523</v>
      </c>
      <c r="H2687" s="6">
        <v>3000</v>
      </c>
      <c r="I2687" s="7">
        <v>34543701</v>
      </c>
      <c r="J2687" s="6" t="s">
        <v>1644</v>
      </c>
      <c r="K2687" s="6" t="s">
        <v>1689</v>
      </c>
      <c r="L2687" s="6" t="s">
        <v>2524</v>
      </c>
      <c r="M2687" s="6">
        <v>100001</v>
      </c>
      <c r="N2687" s="6">
        <v>5839</v>
      </c>
      <c r="O2687" s="6" t="s">
        <v>1016</v>
      </c>
      <c r="P2687" s="6">
        <v>1</v>
      </c>
      <c r="Q2687" s="6" t="s">
        <v>2525</v>
      </c>
      <c r="R2687" s="6" t="s">
        <v>2526</v>
      </c>
      <c r="S2687" s="6">
        <v>289</v>
      </c>
      <c r="T2687" s="6" t="s">
        <v>37</v>
      </c>
      <c r="U2687" s="6" t="s">
        <v>38</v>
      </c>
      <c r="V2687" s="6" t="s">
        <v>39</v>
      </c>
      <c r="W2687" s="7">
        <v>82000000</v>
      </c>
      <c r="X2687" s="6">
        <v>2000</v>
      </c>
      <c r="Y2687" s="6">
        <v>975</v>
      </c>
      <c r="Z2687" s="6">
        <v>5.9</v>
      </c>
      <c r="AA2687" s="6">
        <v>2.35</v>
      </c>
      <c r="AB2687" s="6">
        <v>0</v>
      </c>
      <c r="AC2687" s="7">
        <f>Table13[[#This Row],[gross]]-Table13[[#This Row],[budget]]</f>
        <v>-47456299</v>
      </c>
    </row>
    <row r="2688" spans="1:29" ht="12.75">
      <c r="A2688" s="6" t="s">
        <v>28</v>
      </c>
      <c r="B2688" s="6" t="s">
        <v>29</v>
      </c>
      <c r="C2688" s="6">
        <v>82</v>
      </c>
      <c r="D2688" s="6">
        <v>171</v>
      </c>
      <c r="E2688" s="6">
        <v>0</v>
      </c>
      <c r="F2688" s="6">
        <v>638</v>
      </c>
      <c r="G2688" s="6" t="s">
        <v>3405</v>
      </c>
      <c r="H2688" s="6">
        <v>2000</v>
      </c>
      <c r="I2688" s="7">
        <v>54222000</v>
      </c>
      <c r="J2688" s="6" t="s">
        <v>1483</v>
      </c>
      <c r="K2688" s="6" t="s">
        <v>3007</v>
      </c>
      <c r="L2688" s="6" t="s">
        <v>3406</v>
      </c>
      <c r="M2688" s="6">
        <v>131217</v>
      </c>
      <c r="N2688" s="6">
        <v>4074</v>
      </c>
      <c r="O2688" s="6" t="s">
        <v>1345</v>
      </c>
      <c r="P2688" s="6">
        <v>0</v>
      </c>
      <c r="Q2688" s="6" t="s">
        <v>3407</v>
      </c>
      <c r="R2688" s="6" t="s">
        <v>3408</v>
      </c>
      <c r="S2688" s="6">
        <v>380</v>
      </c>
      <c r="T2688" s="6" t="s">
        <v>37</v>
      </c>
      <c r="U2688" s="6" t="s">
        <v>38</v>
      </c>
      <c r="V2688" s="6" t="s">
        <v>39</v>
      </c>
      <c r="W2688" s="7">
        <v>69500000</v>
      </c>
      <c r="X2688" s="6">
        <v>1989</v>
      </c>
      <c r="Y2688" s="6">
        <v>650</v>
      </c>
      <c r="Z2688" s="6">
        <v>7.6</v>
      </c>
      <c r="AA2688" s="6">
        <v>2.35</v>
      </c>
      <c r="AB2688" s="6">
        <v>0</v>
      </c>
      <c r="AC2688" s="7">
        <f>Table13[[#This Row],[gross]]-Table13[[#This Row],[budget]]</f>
        <v>-15278000</v>
      </c>
    </row>
    <row r="2689" spans="1:29" ht="12.75">
      <c r="A2689" s="6" t="s">
        <v>28</v>
      </c>
      <c r="B2689" s="6" t="s">
        <v>21753</v>
      </c>
      <c r="C2689" s="6">
        <v>248</v>
      </c>
      <c r="D2689" s="6">
        <v>96</v>
      </c>
      <c r="E2689" s="6">
        <v>50</v>
      </c>
      <c r="F2689" s="6">
        <v>0</v>
      </c>
      <c r="G2689" s="6" t="s">
        <v>21754</v>
      </c>
      <c r="H2689" s="6">
        <v>3</v>
      </c>
      <c r="I2689" s="7">
        <v>484221</v>
      </c>
      <c r="J2689" s="6" t="s">
        <v>21755</v>
      </c>
      <c r="K2689" s="6" t="s">
        <v>21756</v>
      </c>
      <c r="L2689" s="6" t="s">
        <v>21757</v>
      </c>
      <c r="M2689" s="6">
        <v>23836</v>
      </c>
      <c r="N2689" s="6">
        <v>6</v>
      </c>
      <c r="O2689" s="6" t="s">
        <v>21758</v>
      </c>
      <c r="P2689" s="6">
        <v>1</v>
      </c>
      <c r="Q2689" s="6" t="s">
        <v>21759</v>
      </c>
      <c r="R2689" s="6" t="s">
        <v>21760</v>
      </c>
      <c r="S2689" s="6">
        <v>107</v>
      </c>
      <c r="T2689" s="6" t="s">
        <v>21473</v>
      </c>
      <c r="U2689" s="6" t="s">
        <v>56</v>
      </c>
      <c r="V2689" s="6" t="s">
        <v>4830</v>
      </c>
      <c r="W2689" s="7">
        <v>1000000</v>
      </c>
      <c r="X2689" s="6">
        <v>2012</v>
      </c>
      <c r="Y2689" s="6">
        <v>3</v>
      </c>
      <c r="Z2689" s="6">
        <v>8.1999999999999993</v>
      </c>
      <c r="AA2689" s="6">
        <v>1.85</v>
      </c>
      <c r="AB2689" s="6">
        <v>20000</v>
      </c>
      <c r="AC2689" s="7">
        <f>Table13[[#This Row],[gross]]-Table13[[#This Row],[budget]]</f>
        <v>-515779</v>
      </c>
    </row>
    <row r="2690" spans="1:29" ht="12.75">
      <c r="A2690" s="6" t="s">
        <v>28</v>
      </c>
      <c r="B2690" s="6" t="s">
        <v>163</v>
      </c>
      <c r="C2690" s="6">
        <v>55</v>
      </c>
      <c r="D2690" s="6">
        <v>99</v>
      </c>
      <c r="E2690" s="6">
        <v>188</v>
      </c>
      <c r="F2690" s="6">
        <v>436</v>
      </c>
      <c r="G2690" s="6" t="s">
        <v>7452</v>
      </c>
      <c r="H2690" s="6">
        <v>1000</v>
      </c>
      <c r="I2690" s="7">
        <v>113502246</v>
      </c>
      <c r="J2690" s="6" t="s">
        <v>2786</v>
      </c>
      <c r="K2690" s="6" t="s">
        <v>3980</v>
      </c>
      <c r="L2690" s="6" t="s">
        <v>8124</v>
      </c>
      <c r="M2690" s="6">
        <v>96607</v>
      </c>
      <c r="N2690" s="6">
        <v>3696</v>
      </c>
      <c r="O2690" s="6" t="s">
        <v>8125</v>
      </c>
      <c r="P2690" s="6">
        <v>0</v>
      </c>
      <c r="Q2690" s="6" t="s">
        <v>8126</v>
      </c>
      <c r="R2690" s="6" t="s">
        <v>8127</v>
      </c>
      <c r="S2690" s="6">
        <v>125</v>
      </c>
      <c r="T2690" s="6" t="s">
        <v>37</v>
      </c>
      <c r="U2690" s="6" t="s">
        <v>38</v>
      </c>
      <c r="V2690" s="6" t="s">
        <v>39</v>
      </c>
      <c r="W2690" s="7">
        <v>38000000</v>
      </c>
      <c r="X2690" s="6">
        <v>1991</v>
      </c>
      <c r="Y2690" s="6">
        <v>1000</v>
      </c>
      <c r="Z2690" s="6">
        <v>6.8</v>
      </c>
      <c r="AA2690" s="6">
        <v>1.85</v>
      </c>
      <c r="AB2690" s="6">
        <v>5000</v>
      </c>
      <c r="AC2690" s="7">
        <f>Table13[[#This Row],[gross]]-Table13[[#This Row],[budget]]</f>
        <v>75502246</v>
      </c>
    </row>
    <row r="2691" spans="1:29" ht="12.75">
      <c r="A2691" s="6" t="s">
        <v>28</v>
      </c>
      <c r="B2691" s="6" t="s">
        <v>5001</v>
      </c>
      <c r="C2691" s="6">
        <v>413</v>
      </c>
      <c r="D2691" s="6">
        <v>106</v>
      </c>
      <c r="E2691" s="6">
        <v>53</v>
      </c>
      <c r="F2691" s="6">
        <v>593</v>
      </c>
      <c r="G2691" s="6" t="s">
        <v>3041</v>
      </c>
      <c r="H2691" s="6">
        <v>13000</v>
      </c>
      <c r="I2691" s="7">
        <v>62453315</v>
      </c>
      <c r="J2691" s="6" t="s">
        <v>5002</v>
      </c>
      <c r="K2691" s="6" t="s">
        <v>1157</v>
      </c>
      <c r="L2691" s="6" t="s">
        <v>5003</v>
      </c>
      <c r="M2691" s="6">
        <v>200035</v>
      </c>
      <c r="N2691" s="6">
        <v>14607</v>
      </c>
      <c r="O2691" s="6" t="s">
        <v>5004</v>
      </c>
      <c r="P2691" s="6">
        <v>2</v>
      </c>
      <c r="Q2691" s="6" t="s">
        <v>5005</v>
      </c>
      <c r="R2691" s="6" t="s">
        <v>5006</v>
      </c>
      <c r="S2691" s="6">
        <v>407</v>
      </c>
      <c r="T2691" s="6" t="s">
        <v>37</v>
      </c>
      <c r="U2691" s="6" t="s">
        <v>38</v>
      </c>
      <c r="V2691" s="6" t="s">
        <v>39</v>
      </c>
      <c r="W2691" s="7">
        <v>50200000</v>
      </c>
      <c r="X2691" s="6">
        <v>2011</v>
      </c>
      <c r="Y2691" s="6">
        <v>963</v>
      </c>
      <c r="Z2691" s="6">
        <v>7.1</v>
      </c>
      <c r="AA2691" s="6">
        <v>1.85</v>
      </c>
      <c r="AB2691" s="6">
        <v>36000</v>
      </c>
      <c r="AC2691" s="7">
        <f>Table13[[#This Row],[gross]]-Table13[[#This Row],[budget]]</f>
        <v>12253315</v>
      </c>
    </row>
    <row r="2692" spans="1:29" ht="12.75">
      <c r="A2692" s="6" t="s">
        <v>28</v>
      </c>
      <c r="B2692" s="6" t="s">
        <v>10240</v>
      </c>
      <c r="C2692" s="6">
        <v>28</v>
      </c>
      <c r="D2692" s="6">
        <v>100</v>
      </c>
      <c r="E2692" s="6">
        <v>3</v>
      </c>
      <c r="F2692" s="6">
        <v>88</v>
      </c>
      <c r="G2692" s="6" t="s">
        <v>10241</v>
      </c>
      <c r="H2692" s="6">
        <v>2000</v>
      </c>
      <c r="I2692" s="7">
        <v>4756</v>
      </c>
      <c r="J2692" s="6" t="s">
        <v>200</v>
      </c>
      <c r="K2692" s="6" t="s">
        <v>1352</v>
      </c>
      <c r="L2692" s="6" t="s">
        <v>10242</v>
      </c>
      <c r="M2692" s="6">
        <v>4191</v>
      </c>
      <c r="N2692" s="6">
        <v>2450</v>
      </c>
      <c r="O2692" s="6" t="s">
        <v>10243</v>
      </c>
      <c r="P2692" s="6">
        <v>4</v>
      </c>
      <c r="Q2692" s="6" t="s">
        <v>10244</v>
      </c>
      <c r="R2692" s="6" t="s">
        <v>10245</v>
      </c>
      <c r="S2692" s="6">
        <v>32</v>
      </c>
      <c r="T2692" s="6" t="s">
        <v>37</v>
      </c>
      <c r="U2692" s="6" t="s">
        <v>56</v>
      </c>
      <c r="V2692" s="6" t="s">
        <v>95</v>
      </c>
      <c r="W2692" s="7">
        <v>25000000</v>
      </c>
      <c r="X2692" s="6">
        <v>2013</v>
      </c>
      <c r="Y2692" s="6">
        <v>228</v>
      </c>
      <c r="Z2692" s="6">
        <v>5.4</v>
      </c>
      <c r="AA2692" s="6">
        <v>2.35</v>
      </c>
      <c r="AB2692" s="6">
        <v>0</v>
      </c>
      <c r="AC2692" s="7">
        <f>Table13[[#This Row],[gross]]-Table13[[#This Row],[budget]]</f>
        <v>-24995244</v>
      </c>
    </row>
    <row r="2693" spans="1:29" ht="12.75">
      <c r="A2693" s="6" t="s">
        <v>28</v>
      </c>
      <c r="B2693" s="6" t="s">
        <v>12245</v>
      </c>
      <c r="C2693" s="6">
        <v>44</v>
      </c>
      <c r="D2693" s="6">
        <v>73</v>
      </c>
      <c r="E2693" s="6">
        <v>11</v>
      </c>
      <c r="F2693" s="6">
        <v>142</v>
      </c>
      <c r="G2693" s="6" t="s">
        <v>12246</v>
      </c>
      <c r="H2693" s="6">
        <v>1000</v>
      </c>
      <c r="I2693" s="7">
        <v>11634458</v>
      </c>
      <c r="J2693" s="6" t="s">
        <v>12247</v>
      </c>
      <c r="K2693" s="6" t="s">
        <v>1759</v>
      </c>
      <c r="L2693" s="6" t="s">
        <v>12248</v>
      </c>
      <c r="M2693" s="6">
        <v>2045</v>
      </c>
      <c r="N2693" s="6">
        <v>2020</v>
      </c>
      <c r="O2693" s="6" t="s">
        <v>12249</v>
      </c>
      <c r="P2693" s="6">
        <v>0</v>
      </c>
      <c r="Q2693" s="6" t="s">
        <v>12250</v>
      </c>
      <c r="R2693" s="6" t="s">
        <v>12251</v>
      </c>
      <c r="S2693" s="6">
        <v>37</v>
      </c>
      <c r="T2693" s="6" t="s">
        <v>37</v>
      </c>
      <c r="U2693" s="6" t="s">
        <v>38</v>
      </c>
      <c r="V2693" s="6" t="s">
        <v>277</v>
      </c>
      <c r="W2693" s="7">
        <v>17000000</v>
      </c>
      <c r="X2693" s="6">
        <v>1999</v>
      </c>
      <c r="Y2693" s="6">
        <v>436</v>
      </c>
      <c r="Z2693" s="6">
        <v>5.8</v>
      </c>
      <c r="AA2693" s="6">
        <v>1.85</v>
      </c>
      <c r="AB2693" s="6">
        <v>339</v>
      </c>
      <c r="AC2693" s="7">
        <f>Table13[[#This Row],[gross]]-Table13[[#This Row],[budget]]</f>
        <v>-5365542</v>
      </c>
    </row>
    <row r="2694" spans="1:29" ht="12.75">
      <c r="A2694" s="6" t="s">
        <v>28</v>
      </c>
      <c r="B2694" s="6" t="s">
        <v>2066</v>
      </c>
      <c r="C2694" s="6">
        <v>48</v>
      </c>
      <c r="D2694" s="6">
        <v>104</v>
      </c>
      <c r="E2694" s="6">
        <v>212</v>
      </c>
      <c r="F2694" s="6">
        <v>380</v>
      </c>
      <c r="G2694" s="6" t="s">
        <v>5503</v>
      </c>
      <c r="H2694" s="6">
        <v>879</v>
      </c>
      <c r="I2694" s="7">
        <v>21413502</v>
      </c>
      <c r="J2694" s="6" t="s">
        <v>5504</v>
      </c>
      <c r="K2694" s="6" t="s">
        <v>4790</v>
      </c>
      <c r="L2694" s="6" t="s">
        <v>5505</v>
      </c>
      <c r="M2694" s="6">
        <v>14429</v>
      </c>
      <c r="N2694" s="6">
        <v>2795</v>
      </c>
      <c r="O2694" s="6" t="s">
        <v>5506</v>
      </c>
      <c r="P2694" s="6">
        <v>5</v>
      </c>
      <c r="Q2694" s="6" t="s">
        <v>5507</v>
      </c>
      <c r="R2694" s="6" t="s">
        <v>5508</v>
      </c>
      <c r="S2694" s="6">
        <v>113</v>
      </c>
      <c r="T2694" s="6" t="s">
        <v>37</v>
      </c>
      <c r="U2694" s="6" t="s">
        <v>38</v>
      </c>
      <c r="V2694" s="6" t="s">
        <v>585</v>
      </c>
      <c r="W2694" s="7">
        <v>40000000</v>
      </c>
      <c r="X2694" s="6">
        <v>1990</v>
      </c>
      <c r="Y2694" s="6">
        <v>560</v>
      </c>
      <c r="Z2694" s="6">
        <v>6.3</v>
      </c>
      <c r="AA2694" s="6">
        <v>2.35</v>
      </c>
      <c r="AB2694" s="6">
        <v>2000</v>
      </c>
      <c r="AC2694" s="7">
        <f>Table13[[#This Row],[gross]]-Table13[[#This Row],[budget]]</f>
        <v>-18586498</v>
      </c>
    </row>
    <row r="2695" spans="1:29" ht="12.75">
      <c r="A2695" s="6" t="s">
        <v>28</v>
      </c>
      <c r="B2695" s="6" t="s">
        <v>535</v>
      </c>
      <c r="C2695" s="6">
        <v>14</v>
      </c>
      <c r="D2695" s="6">
        <v>108</v>
      </c>
      <c r="E2695" s="6">
        <v>208</v>
      </c>
      <c r="F2695" s="6">
        <v>689</v>
      </c>
      <c r="G2695" s="6" t="s">
        <v>1546</v>
      </c>
      <c r="H2695" s="6">
        <v>876</v>
      </c>
      <c r="I2695" s="7">
        <v>24103594</v>
      </c>
      <c r="J2695" s="6" t="s">
        <v>16877</v>
      </c>
      <c r="K2695" s="6" t="s">
        <v>6356</v>
      </c>
      <c r="L2695" s="6" t="s">
        <v>16878</v>
      </c>
      <c r="M2695" s="6">
        <v>6384</v>
      </c>
      <c r="N2695" s="6">
        <v>4840</v>
      </c>
      <c r="O2695" s="6" t="s">
        <v>2261</v>
      </c>
      <c r="P2695" s="6">
        <v>0</v>
      </c>
      <c r="Q2695" s="6" t="s">
        <v>16879</v>
      </c>
      <c r="R2695" s="6" t="s">
        <v>16880</v>
      </c>
      <c r="S2695" s="6">
        <v>54</v>
      </c>
      <c r="T2695" s="6" t="s">
        <v>37</v>
      </c>
      <c r="U2695" s="6" t="s">
        <v>38</v>
      </c>
      <c r="V2695" s="6" t="s">
        <v>95</v>
      </c>
      <c r="W2695" s="7">
        <v>6500000</v>
      </c>
      <c r="X2695" s="6">
        <v>1993</v>
      </c>
      <c r="Y2695" s="6">
        <v>827</v>
      </c>
      <c r="Z2695" s="6">
        <v>6.2</v>
      </c>
      <c r="AA2695" s="6">
        <v>1.85</v>
      </c>
      <c r="AB2695" s="6">
        <v>391</v>
      </c>
      <c r="AC2695" s="7">
        <f>Table13[[#This Row],[gross]]-Table13[[#This Row],[budget]]</f>
        <v>17603594</v>
      </c>
    </row>
    <row r="2696" spans="1:29" ht="12.75">
      <c r="A2696" s="6" t="s">
        <v>28</v>
      </c>
      <c r="B2696" s="6" t="s">
        <v>9789</v>
      </c>
      <c r="C2696" s="6">
        <v>19</v>
      </c>
      <c r="D2696" s="6">
        <v>90</v>
      </c>
      <c r="E2696" s="6">
        <v>48</v>
      </c>
      <c r="F2696" s="6">
        <v>376</v>
      </c>
      <c r="G2696" s="6" t="s">
        <v>1823</v>
      </c>
      <c r="H2696" s="6">
        <v>940</v>
      </c>
      <c r="I2696" s="7">
        <v>15091542</v>
      </c>
      <c r="J2696" s="6" t="s">
        <v>9790</v>
      </c>
      <c r="K2696" s="6" t="s">
        <v>3260</v>
      </c>
      <c r="L2696" s="6" t="s">
        <v>9791</v>
      </c>
      <c r="M2696" s="6">
        <v>4086</v>
      </c>
      <c r="N2696" s="6">
        <v>2465</v>
      </c>
      <c r="O2696" s="6" t="s">
        <v>9792</v>
      </c>
      <c r="P2696" s="6">
        <v>2</v>
      </c>
      <c r="Q2696" s="6" t="s">
        <v>9793</v>
      </c>
      <c r="R2696" s="6" t="s">
        <v>9794</v>
      </c>
      <c r="S2696" s="6">
        <v>22</v>
      </c>
      <c r="T2696" s="6" t="s">
        <v>9795</v>
      </c>
      <c r="U2696" s="6" t="s">
        <v>56</v>
      </c>
      <c r="V2696" s="6" t="s">
        <v>277</v>
      </c>
      <c r="W2696" s="7">
        <v>25000000</v>
      </c>
      <c r="X2696" s="6">
        <v>1996</v>
      </c>
      <c r="Y2696" s="6">
        <v>595</v>
      </c>
      <c r="Z2696" s="6">
        <v>5.3</v>
      </c>
      <c r="AA2696" s="6">
        <v>2.35</v>
      </c>
      <c r="AB2696" s="6">
        <v>246</v>
      </c>
      <c r="AC2696" s="7">
        <f>Table13[[#This Row],[gross]]-Table13[[#This Row],[budget]]</f>
        <v>-9908458</v>
      </c>
    </row>
    <row r="2697" spans="1:29" ht="12.75">
      <c r="A2697" s="6" t="s">
        <v>28</v>
      </c>
      <c r="B2697" s="6" t="s">
        <v>1902</v>
      </c>
      <c r="C2697" s="6">
        <v>66</v>
      </c>
      <c r="D2697" s="6">
        <v>95</v>
      </c>
      <c r="E2697" s="6">
        <v>31</v>
      </c>
      <c r="F2697" s="6">
        <v>683</v>
      </c>
      <c r="G2697" s="6" t="s">
        <v>1903</v>
      </c>
      <c r="H2697" s="6">
        <v>3000</v>
      </c>
      <c r="I2697" s="7">
        <v>4411102</v>
      </c>
      <c r="J2697" s="6" t="s">
        <v>1904</v>
      </c>
      <c r="K2697" s="6" t="s">
        <v>982</v>
      </c>
      <c r="L2697" s="6" t="s">
        <v>1905</v>
      </c>
      <c r="M2697" s="6">
        <v>20295</v>
      </c>
      <c r="N2697" s="6">
        <v>6161</v>
      </c>
      <c r="O2697" s="6" t="s">
        <v>1906</v>
      </c>
      <c r="P2697" s="6">
        <v>1</v>
      </c>
      <c r="Q2697" s="6" t="s">
        <v>1907</v>
      </c>
      <c r="R2697" s="6" t="s">
        <v>1908</v>
      </c>
      <c r="S2697" s="6">
        <v>164</v>
      </c>
      <c r="T2697" s="6" t="s">
        <v>37</v>
      </c>
      <c r="U2697" s="6" t="s">
        <v>38</v>
      </c>
      <c r="V2697" s="6" t="s">
        <v>39</v>
      </c>
      <c r="W2697" s="7">
        <v>100000000</v>
      </c>
      <c r="X2697" s="6">
        <v>2002</v>
      </c>
      <c r="Y2697" s="6">
        <v>695</v>
      </c>
      <c r="Z2697" s="6">
        <v>3.8</v>
      </c>
      <c r="AA2697" s="6">
        <v>1.85</v>
      </c>
      <c r="AB2697" s="6">
        <v>416</v>
      </c>
      <c r="AC2697" s="7">
        <f>Table13[[#This Row],[gross]]-Table13[[#This Row],[budget]]</f>
        <v>-95588898</v>
      </c>
    </row>
    <row r="2698" spans="1:29" ht="12.75">
      <c r="A2698" s="6" t="s">
        <v>28</v>
      </c>
      <c r="B2698" s="6" t="s">
        <v>2959</v>
      </c>
      <c r="C2698" s="6">
        <v>49</v>
      </c>
      <c r="D2698" s="6">
        <v>92</v>
      </c>
      <c r="E2698" s="6">
        <v>5</v>
      </c>
      <c r="F2698" s="6">
        <v>924</v>
      </c>
      <c r="G2698" s="6" t="s">
        <v>793</v>
      </c>
      <c r="H2698" s="6">
        <v>22000</v>
      </c>
      <c r="I2698" s="7">
        <v>26000610</v>
      </c>
      <c r="J2698" s="6" t="s">
        <v>271</v>
      </c>
      <c r="K2698" s="6" t="s">
        <v>1746</v>
      </c>
      <c r="L2698" s="6" t="s">
        <v>2960</v>
      </c>
      <c r="M2698" s="6">
        <v>16611</v>
      </c>
      <c r="N2698" s="6">
        <v>28050</v>
      </c>
      <c r="O2698" s="6" t="s">
        <v>2961</v>
      </c>
      <c r="P2698" s="6">
        <v>0</v>
      </c>
      <c r="Q2698" s="6" t="s">
        <v>2962</v>
      </c>
      <c r="R2698" s="6" t="s">
        <v>2963</v>
      </c>
      <c r="S2698" s="6">
        <v>197</v>
      </c>
      <c r="T2698" s="6" t="s">
        <v>37</v>
      </c>
      <c r="U2698" s="6" t="s">
        <v>38</v>
      </c>
      <c r="V2698" s="6" t="s">
        <v>95</v>
      </c>
      <c r="W2698" s="7">
        <v>76000000</v>
      </c>
      <c r="X2698" s="6">
        <v>2000</v>
      </c>
      <c r="Y2698" s="6">
        <v>1000</v>
      </c>
      <c r="Z2698" s="6">
        <v>4.0999999999999996</v>
      </c>
      <c r="AA2698" s="6">
        <v>1.85</v>
      </c>
      <c r="AB2698" s="6">
        <v>413</v>
      </c>
      <c r="AC2698" s="7">
        <f>Table13[[#This Row],[gross]]-Table13[[#This Row],[budget]]</f>
        <v>-49999390</v>
      </c>
    </row>
    <row r="2699" spans="1:29" ht="12.75">
      <c r="A2699" s="6" t="s">
        <v>28</v>
      </c>
      <c r="B2699" s="6" t="s">
        <v>4903</v>
      </c>
      <c r="C2699" s="6">
        <v>66</v>
      </c>
      <c r="D2699" s="6">
        <v>93</v>
      </c>
      <c r="E2699" s="6">
        <v>0</v>
      </c>
      <c r="F2699" s="6">
        <v>717</v>
      </c>
      <c r="G2699" s="6" t="s">
        <v>1980</v>
      </c>
      <c r="H2699" s="6">
        <v>12000</v>
      </c>
      <c r="I2699" s="7">
        <v>39177541</v>
      </c>
      <c r="J2699" s="6" t="s">
        <v>148</v>
      </c>
      <c r="K2699" s="6" t="s">
        <v>1107</v>
      </c>
      <c r="L2699" s="6" t="s">
        <v>5285</v>
      </c>
      <c r="M2699" s="6">
        <v>20310</v>
      </c>
      <c r="N2699" s="6">
        <v>14899</v>
      </c>
      <c r="O2699" s="6" t="s">
        <v>5286</v>
      </c>
      <c r="P2699" s="6">
        <v>1</v>
      </c>
      <c r="Q2699" s="6" t="s">
        <v>5287</v>
      </c>
      <c r="R2699" s="6" t="s">
        <v>5288</v>
      </c>
      <c r="S2699" s="6">
        <v>177</v>
      </c>
      <c r="T2699" s="6" t="s">
        <v>37</v>
      </c>
      <c r="U2699" s="6" t="s">
        <v>38</v>
      </c>
      <c r="V2699" s="6" t="s">
        <v>95</v>
      </c>
      <c r="W2699" s="7">
        <v>50000000</v>
      </c>
      <c r="X2699" s="6">
        <v>2005</v>
      </c>
      <c r="Y2699" s="6">
        <v>722</v>
      </c>
      <c r="Z2699" s="6">
        <v>3.5</v>
      </c>
      <c r="AA2699" s="6">
        <v>1.85</v>
      </c>
      <c r="AB2699" s="6">
        <v>0</v>
      </c>
      <c r="AC2699" s="7">
        <f>Table13[[#This Row],[gross]]-Table13[[#This Row],[budget]]</f>
        <v>-10822459</v>
      </c>
    </row>
    <row r="2700" spans="1:29" ht="12.75">
      <c r="A2700" s="6" t="s">
        <v>28</v>
      </c>
      <c r="B2700" s="6" t="s">
        <v>389</v>
      </c>
      <c r="C2700" s="6">
        <v>440</v>
      </c>
      <c r="D2700" s="6">
        <v>107</v>
      </c>
      <c r="E2700" s="6">
        <v>14000</v>
      </c>
      <c r="F2700" s="6">
        <v>845</v>
      </c>
      <c r="G2700" s="6" t="s">
        <v>1210</v>
      </c>
      <c r="H2700" s="6">
        <v>2000</v>
      </c>
      <c r="I2700" s="7">
        <v>77564037</v>
      </c>
      <c r="J2700" s="6" t="s">
        <v>1211</v>
      </c>
      <c r="K2700" s="6" t="s">
        <v>1212</v>
      </c>
      <c r="L2700" s="6" t="s">
        <v>1213</v>
      </c>
      <c r="M2700" s="6">
        <v>177383</v>
      </c>
      <c r="N2700" s="6">
        <v>4631</v>
      </c>
      <c r="O2700" s="6" t="s">
        <v>1214</v>
      </c>
      <c r="P2700" s="6">
        <v>1</v>
      </c>
      <c r="Q2700" s="6" t="s">
        <v>1215</v>
      </c>
      <c r="R2700" s="6" t="s">
        <v>1216</v>
      </c>
      <c r="S2700" s="6">
        <v>447</v>
      </c>
      <c r="T2700" s="6" t="s">
        <v>37</v>
      </c>
      <c r="U2700" s="6" t="s">
        <v>38</v>
      </c>
      <c r="V2700" s="6" t="s">
        <v>95</v>
      </c>
      <c r="W2700" s="7">
        <v>135000000</v>
      </c>
      <c r="X2700" s="6">
        <v>2011</v>
      </c>
      <c r="Y2700" s="6">
        <v>871</v>
      </c>
      <c r="Z2700" s="6">
        <v>7.4</v>
      </c>
      <c r="AA2700" s="6">
        <v>2.35</v>
      </c>
      <c r="AB2700" s="6">
        <v>44000</v>
      </c>
      <c r="AC2700" s="7">
        <f>Table13[[#This Row],[gross]]-Table13[[#This Row],[budget]]</f>
        <v>-57435963</v>
      </c>
    </row>
    <row r="2701" spans="1:29" ht="12.75">
      <c r="A2701" s="6" t="s">
        <v>28</v>
      </c>
      <c r="B2701" s="6" t="s">
        <v>8351</v>
      </c>
      <c r="C2701" s="6">
        <v>214</v>
      </c>
      <c r="D2701" s="6">
        <v>112</v>
      </c>
      <c r="E2701" s="6">
        <v>43</v>
      </c>
      <c r="F2701" s="6">
        <v>1000</v>
      </c>
      <c r="G2701" s="6" t="s">
        <v>7645</v>
      </c>
      <c r="H2701" s="6">
        <v>11000</v>
      </c>
      <c r="I2701" s="7">
        <v>42478175</v>
      </c>
      <c r="J2701" s="6" t="s">
        <v>687</v>
      </c>
      <c r="K2701" s="6" t="s">
        <v>391</v>
      </c>
      <c r="L2701" s="6" t="s">
        <v>8352</v>
      </c>
      <c r="M2701" s="6">
        <v>93767</v>
      </c>
      <c r="N2701" s="6">
        <v>15327</v>
      </c>
      <c r="O2701" s="6" t="s">
        <v>7763</v>
      </c>
      <c r="P2701" s="6">
        <v>1</v>
      </c>
      <c r="Q2701" s="6" t="s">
        <v>8353</v>
      </c>
      <c r="R2701" s="6" t="s">
        <v>8354</v>
      </c>
      <c r="S2701" s="6">
        <v>209</v>
      </c>
      <c r="T2701" s="6" t="s">
        <v>37</v>
      </c>
      <c r="U2701" s="6" t="s">
        <v>38</v>
      </c>
      <c r="V2701" s="6" t="s">
        <v>39</v>
      </c>
      <c r="W2701" s="7">
        <v>25000000</v>
      </c>
      <c r="X2701" s="6">
        <v>2015</v>
      </c>
      <c r="Y2701" s="6">
        <v>2000</v>
      </c>
      <c r="Z2701" s="6">
        <v>7.2</v>
      </c>
      <c r="AA2701" s="6">
        <v>2.35</v>
      </c>
      <c r="AB2701" s="6">
        <v>34000</v>
      </c>
      <c r="AC2701" s="7">
        <f>Table13[[#This Row],[gross]]-Table13[[#This Row],[budget]]</f>
        <v>17478175</v>
      </c>
    </row>
    <row r="2702" spans="1:29" ht="12.75">
      <c r="A2702" s="6" t="s">
        <v>28</v>
      </c>
      <c r="B2702" s="6" t="s">
        <v>487</v>
      </c>
      <c r="C2702" s="6">
        <v>56</v>
      </c>
      <c r="D2702" s="6">
        <v>139</v>
      </c>
      <c r="E2702" s="6">
        <v>17000</v>
      </c>
      <c r="F2702" s="6">
        <v>94</v>
      </c>
      <c r="G2702" s="6" t="s">
        <v>6737</v>
      </c>
      <c r="H2702" s="6">
        <v>554</v>
      </c>
      <c r="I2702" s="7">
        <v>32000000</v>
      </c>
      <c r="J2702" s="6" t="s">
        <v>214</v>
      </c>
      <c r="K2702" s="6" t="s">
        <v>2293</v>
      </c>
      <c r="L2702" s="6" t="s">
        <v>7760</v>
      </c>
      <c r="M2702" s="6">
        <v>36267</v>
      </c>
      <c r="N2702" s="6">
        <v>1068</v>
      </c>
      <c r="O2702" s="6" t="s">
        <v>3680</v>
      </c>
      <c r="P2702" s="6">
        <v>3</v>
      </c>
      <c r="Q2702" s="6" t="s">
        <v>7761</v>
      </c>
      <c r="R2702" s="6" t="s">
        <v>7762</v>
      </c>
      <c r="S2702" s="6">
        <v>150</v>
      </c>
      <c r="T2702" s="6" t="s">
        <v>37</v>
      </c>
      <c r="U2702" s="6" t="s">
        <v>38</v>
      </c>
      <c r="V2702" s="6" t="s">
        <v>95</v>
      </c>
      <c r="W2702" s="7">
        <v>30000000</v>
      </c>
      <c r="X2702" s="6">
        <v>1993</v>
      </c>
      <c r="Y2702" s="6">
        <v>382</v>
      </c>
      <c r="Z2702" s="6">
        <v>7.2</v>
      </c>
      <c r="AA2702" s="6">
        <v>2.35</v>
      </c>
      <c r="AB2702" s="6">
        <v>0</v>
      </c>
      <c r="AC2702" s="7">
        <f>Table13[[#This Row],[gross]]-Table13[[#This Row],[budget]]</f>
        <v>2000000</v>
      </c>
    </row>
    <row r="2703" spans="1:29" ht="12.75">
      <c r="A2703" s="6" t="s">
        <v>28</v>
      </c>
      <c r="B2703" s="6" t="s">
        <v>2054</v>
      </c>
      <c r="C2703" s="6">
        <v>106</v>
      </c>
      <c r="D2703" s="6">
        <v>137</v>
      </c>
      <c r="E2703" s="6">
        <v>102</v>
      </c>
      <c r="F2703" s="6">
        <v>877</v>
      </c>
      <c r="G2703" s="6" t="s">
        <v>1422</v>
      </c>
      <c r="H2703" s="6">
        <v>2000</v>
      </c>
      <c r="I2703" s="7">
        <v>22406362</v>
      </c>
      <c r="J2703" s="6" t="s">
        <v>2055</v>
      </c>
      <c r="K2703" s="6" t="s">
        <v>536</v>
      </c>
      <c r="L2703" s="6" t="s">
        <v>2056</v>
      </c>
      <c r="M2703" s="6">
        <v>16832</v>
      </c>
      <c r="N2703" s="6">
        <v>5780</v>
      </c>
      <c r="O2703" s="6" t="s">
        <v>1190</v>
      </c>
      <c r="P2703" s="6">
        <v>0</v>
      </c>
      <c r="Q2703" s="6" t="s">
        <v>2057</v>
      </c>
      <c r="R2703" s="6" t="s">
        <v>2058</v>
      </c>
      <c r="S2703" s="6">
        <v>267</v>
      </c>
      <c r="T2703" s="6" t="s">
        <v>37</v>
      </c>
      <c r="U2703" s="6" t="s">
        <v>38</v>
      </c>
      <c r="V2703" s="6" t="s">
        <v>39</v>
      </c>
      <c r="W2703" s="7">
        <v>107000000</v>
      </c>
      <c r="X2703" s="6">
        <v>2004</v>
      </c>
      <c r="Y2703" s="6">
        <v>973</v>
      </c>
      <c r="Z2703" s="6">
        <v>6</v>
      </c>
      <c r="AA2703" s="6">
        <v>2.35</v>
      </c>
      <c r="AB2703" s="6">
        <v>701</v>
      </c>
      <c r="AC2703" s="7">
        <f>Table13[[#This Row],[gross]]-Table13[[#This Row],[budget]]</f>
        <v>-84593638</v>
      </c>
    </row>
    <row r="2704" spans="1:29" ht="12.75">
      <c r="A2704" s="6" t="s">
        <v>28</v>
      </c>
      <c r="B2704" s="6" t="s">
        <v>21293</v>
      </c>
      <c r="C2704" s="6">
        <v>50</v>
      </c>
      <c r="D2704" s="6">
        <v>89</v>
      </c>
      <c r="E2704" s="6">
        <v>0</v>
      </c>
      <c r="F2704" s="6">
        <v>3</v>
      </c>
      <c r="G2704" s="6" t="s">
        <v>21294</v>
      </c>
      <c r="H2704" s="6">
        <v>31</v>
      </c>
      <c r="I2704" s="7">
        <v>11278</v>
      </c>
      <c r="J2704" s="6" t="s">
        <v>2527</v>
      </c>
      <c r="K2704" s="6" t="s">
        <v>21295</v>
      </c>
      <c r="L2704" s="6" t="s">
        <v>21296</v>
      </c>
      <c r="M2704" s="6">
        <v>1229</v>
      </c>
      <c r="N2704" s="6">
        <v>58</v>
      </c>
      <c r="O2704" s="6" t="s">
        <v>21297</v>
      </c>
      <c r="P2704" s="6">
        <v>0</v>
      </c>
      <c r="Q2704" s="6" t="s">
        <v>21298</v>
      </c>
      <c r="R2704" s="6" t="s">
        <v>21299</v>
      </c>
      <c r="S2704" s="6">
        <v>2</v>
      </c>
      <c r="T2704" s="6" t="s">
        <v>2778</v>
      </c>
      <c r="U2704" s="6" t="s">
        <v>2913</v>
      </c>
      <c r="W2704" s="7">
        <v>1300000</v>
      </c>
      <c r="X2704" s="6">
        <v>2013</v>
      </c>
      <c r="Y2704" s="6">
        <v>24</v>
      </c>
      <c r="Z2704" s="6">
        <v>7</v>
      </c>
      <c r="AB2704" s="6">
        <v>407</v>
      </c>
      <c r="AC2704" s="7">
        <f>Table13[[#This Row],[gross]]-Table13[[#This Row],[budget]]</f>
        <v>-1288722</v>
      </c>
    </row>
    <row r="2705" spans="1:29" ht="12.75">
      <c r="A2705" s="6" t="s">
        <v>28</v>
      </c>
      <c r="B2705" s="6" t="s">
        <v>180</v>
      </c>
      <c r="C2705" s="6">
        <v>495</v>
      </c>
      <c r="D2705" s="6">
        <v>142</v>
      </c>
      <c r="E2705" s="6">
        <v>464</v>
      </c>
      <c r="F2705" s="6">
        <v>825</v>
      </c>
      <c r="G2705" s="6" t="s">
        <v>181</v>
      </c>
      <c r="H2705" s="6">
        <v>15000</v>
      </c>
      <c r="I2705" s="7">
        <v>202853933</v>
      </c>
      <c r="J2705" s="6" t="s">
        <v>31</v>
      </c>
      <c r="K2705" s="6" t="s">
        <v>182</v>
      </c>
      <c r="L2705" s="6" t="s">
        <v>295</v>
      </c>
      <c r="M2705" s="6">
        <v>321227</v>
      </c>
      <c r="N2705" s="6">
        <v>28631</v>
      </c>
      <c r="O2705" s="6" t="s">
        <v>296</v>
      </c>
      <c r="P2705" s="6">
        <v>0</v>
      </c>
      <c r="Q2705" s="6" t="s">
        <v>297</v>
      </c>
      <c r="R2705" s="6" t="s">
        <v>298</v>
      </c>
      <c r="S2705" s="6">
        <v>1067</v>
      </c>
      <c r="T2705" s="6" t="s">
        <v>37</v>
      </c>
      <c r="U2705" s="6" t="s">
        <v>38</v>
      </c>
      <c r="V2705" s="6" t="s">
        <v>39</v>
      </c>
      <c r="W2705" s="7">
        <v>200000000</v>
      </c>
      <c r="X2705" s="6">
        <v>2014</v>
      </c>
      <c r="Y2705" s="6">
        <v>10000</v>
      </c>
      <c r="Z2705" s="6">
        <v>6.7</v>
      </c>
      <c r="AA2705" s="6">
        <v>2.35</v>
      </c>
      <c r="AB2705" s="6">
        <v>41000</v>
      </c>
      <c r="AC2705" s="7">
        <f>Table13[[#This Row],[gross]]-Table13[[#This Row],[budget]]</f>
        <v>2853933</v>
      </c>
    </row>
    <row r="2706" spans="1:29" ht="12.75">
      <c r="A2706" s="6" t="s">
        <v>28</v>
      </c>
      <c r="B2706" s="6" t="s">
        <v>180</v>
      </c>
      <c r="C2706" s="6">
        <v>599</v>
      </c>
      <c r="D2706" s="6">
        <v>153</v>
      </c>
      <c r="E2706" s="6">
        <v>464</v>
      </c>
      <c r="F2706" s="6">
        <v>963</v>
      </c>
      <c r="G2706" s="6" t="s">
        <v>181</v>
      </c>
      <c r="H2706" s="6">
        <v>15000</v>
      </c>
      <c r="I2706" s="7">
        <v>262030663</v>
      </c>
      <c r="J2706" s="6" t="s">
        <v>42</v>
      </c>
      <c r="K2706" s="6" t="s">
        <v>182</v>
      </c>
      <c r="L2706" s="6" t="s">
        <v>183</v>
      </c>
      <c r="M2706" s="6">
        <v>451803</v>
      </c>
      <c r="N2706" s="6">
        <v>28489</v>
      </c>
      <c r="O2706" s="6" t="s">
        <v>184</v>
      </c>
      <c r="P2706" s="6">
        <v>0</v>
      </c>
      <c r="Q2706" s="6" t="s">
        <v>185</v>
      </c>
      <c r="R2706" s="6" t="s">
        <v>186</v>
      </c>
      <c r="S2706" s="6">
        <v>1225</v>
      </c>
      <c r="T2706" s="6" t="s">
        <v>37</v>
      </c>
      <c r="U2706" s="6" t="s">
        <v>38</v>
      </c>
      <c r="V2706" s="6" t="s">
        <v>39</v>
      </c>
      <c r="W2706" s="7">
        <v>230000000</v>
      </c>
      <c r="X2706" s="6">
        <v>2012</v>
      </c>
      <c r="Y2706" s="6">
        <v>10000</v>
      </c>
      <c r="Z2706" s="6">
        <v>7</v>
      </c>
      <c r="AA2706" s="6">
        <v>2.35</v>
      </c>
      <c r="AB2706" s="6">
        <v>56000</v>
      </c>
      <c r="AC2706" s="7">
        <f>Table13[[#This Row],[gross]]-Table13[[#This Row],[budget]]</f>
        <v>32030663</v>
      </c>
    </row>
    <row r="2707" spans="1:29" ht="12.75">
      <c r="A2707" s="6" t="s">
        <v>28</v>
      </c>
      <c r="B2707" s="6" t="s">
        <v>3891</v>
      </c>
      <c r="C2707" s="6">
        <v>75</v>
      </c>
      <c r="D2707" s="6">
        <v>114</v>
      </c>
      <c r="E2707" s="6">
        <v>0</v>
      </c>
      <c r="F2707" s="6">
        <v>452</v>
      </c>
      <c r="G2707" s="6" t="s">
        <v>3705</v>
      </c>
      <c r="H2707" s="6">
        <v>524</v>
      </c>
      <c r="I2707" s="7">
        <v>65000000</v>
      </c>
      <c r="J2707" s="6" t="s">
        <v>1415</v>
      </c>
      <c r="K2707" s="6" t="s">
        <v>3892</v>
      </c>
      <c r="L2707" s="6" t="s">
        <v>3893</v>
      </c>
      <c r="M2707" s="6">
        <v>43027</v>
      </c>
      <c r="N2707" s="6">
        <v>2668</v>
      </c>
      <c r="O2707" s="6" t="s">
        <v>1777</v>
      </c>
      <c r="P2707" s="6">
        <v>0</v>
      </c>
      <c r="Q2707" s="6" t="s">
        <v>3894</v>
      </c>
      <c r="R2707" s="6" t="s">
        <v>3895</v>
      </c>
      <c r="S2707" s="6">
        <v>214</v>
      </c>
      <c r="T2707" s="6" t="s">
        <v>37</v>
      </c>
      <c r="U2707" s="6" t="s">
        <v>38</v>
      </c>
      <c r="V2707" s="6" t="s">
        <v>39</v>
      </c>
      <c r="W2707" s="7">
        <v>62000000</v>
      </c>
      <c r="X2707" s="6">
        <v>1995</v>
      </c>
      <c r="Y2707" s="6">
        <v>517</v>
      </c>
      <c r="Z2707" s="6">
        <v>6.8</v>
      </c>
      <c r="AA2707" s="6">
        <v>2.35</v>
      </c>
      <c r="AB2707" s="6">
        <v>0</v>
      </c>
      <c r="AC2707" s="7">
        <f>Table13[[#This Row],[gross]]-Table13[[#This Row],[budget]]</f>
        <v>3000000</v>
      </c>
    </row>
    <row r="2708" spans="1:29" ht="12.75">
      <c r="A2708" s="6" t="s">
        <v>28</v>
      </c>
      <c r="B2708" s="6" t="s">
        <v>10841</v>
      </c>
      <c r="C2708" s="6">
        <v>333</v>
      </c>
      <c r="D2708" s="6">
        <v>105</v>
      </c>
      <c r="E2708" s="6">
        <v>210</v>
      </c>
      <c r="F2708" s="6">
        <v>101</v>
      </c>
      <c r="G2708" s="6" t="s">
        <v>10842</v>
      </c>
      <c r="H2708" s="6">
        <v>978</v>
      </c>
      <c r="I2708" s="7">
        <v>35596227</v>
      </c>
      <c r="J2708" s="6" t="s">
        <v>2125</v>
      </c>
      <c r="K2708" s="6" t="s">
        <v>10843</v>
      </c>
      <c r="L2708" s="6" t="s">
        <v>10844</v>
      </c>
      <c r="M2708" s="6">
        <v>79461</v>
      </c>
      <c r="N2708" s="6">
        <v>1454</v>
      </c>
      <c r="O2708" s="6" t="s">
        <v>10845</v>
      </c>
      <c r="P2708" s="6">
        <v>1</v>
      </c>
      <c r="Q2708" s="6" t="s">
        <v>10846</v>
      </c>
      <c r="R2708" s="6" t="s">
        <v>10847</v>
      </c>
      <c r="S2708" s="6">
        <v>463</v>
      </c>
      <c r="T2708" s="6" t="s">
        <v>37</v>
      </c>
      <c r="U2708" s="6" t="s">
        <v>38</v>
      </c>
      <c r="V2708" s="6" t="s">
        <v>585</v>
      </c>
      <c r="W2708" s="7">
        <v>20000000</v>
      </c>
      <c r="X2708" s="6">
        <v>2010</v>
      </c>
      <c r="Y2708" s="6">
        <v>191</v>
      </c>
      <c r="Z2708" s="6">
        <v>6.3</v>
      </c>
      <c r="AA2708" s="6">
        <v>2.35</v>
      </c>
      <c r="AB2708" s="6">
        <v>10000</v>
      </c>
      <c r="AC2708" s="7">
        <f>Table13[[#This Row],[gross]]-Table13[[#This Row],[budget]]</f>
        <v>15596227</v>
      </c>
    </row>
    <row r="2709" spans="1:29" ht="12.75">
      <c r="A2709" s="6" t="s">
        <v>28</v>
      </c>
      <c r="B2709" s="6" t="s">
        <v>11691</v>
      </c>
      <c r="C2709" s="6">
        <v>220</v>
      </c>
      <c r="D2709" s="6">
        <v>90</v>
      </c>
      <c r="E2709" s="6">
        <v>15</v>
      </c>
      <c r="F2709" s="6">
        <v>16000</v>
      </c>
      <c r="G2709" s="6" t="s">
        <v>489</v>
      </c>
      <c r="H2709" s="6">
        <v>87000</v>
      </c>
      <c r="I2709" s="7">
        <v>64255243</v>
      </c>
      <c r="J2709" s="6" t="s">
        <v>6132</v>
      </c>
      <c r="K2709" s="6" t="s">
        <v>516</v>
      </c>
      <c r="L2709" s="6" t="s">
        <v>11692</v>
      </c>
      <c r="M2709" s="6">
        <v>80903</v>
      </c>
      <c r="N2709" s="6">
        <v>120797</v>
      </c>
      <c r="O2709" s="6" t="s">
        <v>315</v>
      </c>
      <c r="P2709" s="6">
        <v>0</v>
      </c>
      <c r="Q2709" s="6" t="s">
        <v>11693</v>
      </c>
      <c r="R2709" s="6" t="s">
        <v>11694</v>
      </c>
      <c r="S2709" s="6">
        <v>518</v>
      </c>
      <c r="T2709" s="6" t="s">
        <v>37</v>
      </c>
      <c r="U2709" s="6" t="s">
        <v>38</v>
      </c>
      <c r="V2709" s="6" t="s">
        <v>585</v>
      </c>
      <c r="W2709" s="7">
        <v>19000000</v>
      </c>
      <c r="X2709" s="6">
        <v>2005</v>
      </c>
      <c r="Y2709" s="6">
        <v>17000</v>
      </c>
      <c r="Z2709" s="6">
        <v>6</v>
      </c>
      <c r="AA2709" s="6">
        <v>2.35</v>
      </c>
      <c r="AB2709" s="6">
        <v>0</v>
      </c>
      <c r="AC2709" s="7">
        <f>Table13[[#This Row],[gross]]-Table13[[#This Row],[budget]]</f>
        <v>45255243</v>
      </c>
    </row>
    <row r="2710" spans="1:29" ht="12.75">
      <c r="A2710" s="6" t="s">
        <v>28</v>
      </c>
      <c r="B2710" s="6" t="s">
        <v>3207</v>
      </c>
      <c r="C2710" s="6">
        <v>141</v>
      </c>
      <c r="D2710" s="6">
        <v>97</v>
      </c>
      <c r="E2710" s="6">
        <v>6</v>
      </c>
      <c r="F2710" s="6">
        <v>415</v>
      </c>
      <c r="G2710" s="6" t="s">
        <v>830</v>
      </c>
      <c r="H2710" s="6">
        <v>22000</v>
      </c>
      <c r="I2710" s="7">
        <v>107225164</v>
      </c>
      <c r="J2710" s="6" t="s">
        <v>3208</v>
      </c>
      <c r="K2710" s="6" t="s">
        <v>149</v>
      </c>
      <c r="L2710" s="6" t="s">
        <v>3209</v>
      </c>
      <c r="M2710" s="6">
        <v>27130</v>
      </c>
      <c r="N2710" s="6">
        <v>24350</v>
      </c>
      <c r="O2710" s="6" t="s">
        <v>3210</v>
      </c>
      <c r="P2710" s="6">
        <v>0</v>
      </c>
      <c r="Q2710" s="6" t="s">
        <v>3211</v>
      </c>
      <c r="R2710" s="6" t="s">
        <v>3212</v>
      </c>
      <c r="S2710" s="6">
        <v>126</v>
      </c>
      <c r="T2710" s="6" t="s">
        <v>37</v>
      </c>
      <c r="U2710" s="6" t="s">
        <v>38</v>
      </c>
      <c r="V2710" s="6" t="s">
        <v>95</v>
      </c>
      <c r="W2710" s="7">
        <v>73000000</v>
      </c>
      <c r="X2710" s="6">
        <v>2016</v>
      </c>
      <c r="Y2710" s="6">
        <v>1000</v>
      </c>
      <c r="Z2710" s="6">
        <v>6.3</v>
      </c>
      <c r="AA2710" s="6">
        <v>1.85</v>
      </c>
      <c r="AB2710" s="6">
        <v>14000</v>
      </c>
      <c r="AC2710" s="7">
        <f>Table13[[#This Row],[gross]]-Table13[[#This Row],[budget]]</f>
        <v>34225164</v>
      </c>
    </row>
    <row r="2711" spans="1:29" ht="12.75">
      <c r="A2711" s="6" t="s">
        <v>28</v>
      </c>
      <c r="B2711" s="6" t="s">
        <v>7427</v>
      </c>
      <c r="C2711" s="6">
        <v>75</v>
      </c>
      <c r="D2711" s="6">
        <v>84</v>
      </c>
      <c r="E2711" s="6">
        <v>42</v>
      </c>
      <c r="F2711" s="6">
        <v>182</v>
      </c>
      <c r="G2711" s="6" t="s">
        <v>10359</v>
      </c>
      <c r="H2711" s="6">
        <v>436</v>
      </c>
      <c r="I2711" s="7">
        <v>55762229</v>
      </c>
      <c r="J2711" s="6" t="s">
        <v>5482</v>
      </c>
      <c r="K2711" s="6" t="s">
        <v>4398</v>
      </c>
      <c r="L2711" s="6" t="s">
        <v>10360</v>
      </c>
      <c r="M2711" s="6">
        <v>47383</v>
      </c>
      <c r="N2711" s="6">
        <v>1203</v>
      </c>
      <c r="O2711" s="6" t="s">
        <v>10361</v>
      </c>
      <c r="P2711" s="6">
        <v>1</v>
      </c>
      <c r="Q2711" s="6" t="s">
        <v>10362</v>
      </c>
      <c r="R2711" s="6" t="s">
        <v>10363</v>
      </c>
      <c r="S2711" s="6">
        <v>132</v>
      </c>
      <c r="T2711" s="6" t="s">
        <v>37</v>
      </c>
      <c r="U2711" s="6" t="s">
        <v>38</v>
      </c>
      <c r="V2711" s="6" t="s">
        <v>39</v>
      </c>
      <c r="W2711" s="7">
        <v>22000000</v>
      </c>
      <c r="X2711" s="6">
        <v>2001</v>
      </c>
      <c r="Y2711" s="6">
        <v>241</v>
      </c>
      <c r="Z2711" s="6">
        <v>4.8</v>
      </c>
      <c r="AA2711" s="6">
        <v>1.85</v>
      </c>
      <c r="AB2711" s="6">
        <v>1000</v>
      </c>
      <c r="AC2711" s="7">
        <f>Table13[[#This Row],[gross]]-Table13[[#This Row],[budget]]</f>
        <v>33762229</v>
      </c>
    </row>
    <row r="2712" spans="1:29" ht="12.75">
      <c r="A2712" s="6" t="s">
        <v>28</v>
      </c>
      <c r="B2712" s="6" t="s">
        <v>5873</v>
      </c>
      <c r="C2712" s="6">
        <v>105</v>
      </c>
      <c r="D2712" s="6">
        <v>88</v>
      </c>
      <c r="E2712" s="6">
        <v>8</v>
      </c>
      <c r="F2712" s="6">
        <v>8000</v>
      </c>
      <c r="G2712" s="6" t="s">
        <v>2377</v>
      </c>
      <c r="H2712" s="6">
        <v>12000</v>
      </c>
      <c r="I2712" s="7">
        <v>28133159</v>
      </c>
      <c r="J2712" s="6" t="s">
        <v>271</v>
      </c>
      <c r="K2712" s="6" t="s">
        <v>705</v>
      </c>
      <c r="L2712" s="6" t="s">
        <v>5874</v>
      </c>
      <c r="M2712" s="6">
        <v>30055</v>
      </c>
      <c r="N2712" s="6">
        <v>33822</v>
      </c>
      <c r="O2712" s="6" t="s">
        <v>1527</v>
      </c>
      <c r="P2712" s="6">
        <v>1</v>
      </c>
      <c r="Q2712" s="6" t="s">
        <v>5875</v>
      </c>
      <c r="R2712" s="6" t="s">
        <v>5876</v>
      </c>
      <c r="S2712" s="6">
        <v>70</v>
      </c>
      <c r="T2712" s="6" t="s">
        <v>37</v>
      </c>
      <c r="U2712" s="6" t="s">
        <v>38</v>
      </c>
      <c r="V2712" s="6" t="s">
        <v>95</v>
      </c>
      <c r="W2712" s="7">
        <v>50000000</v>
      </c>
      <c r="X2712" s="6">
        <v>2006</v>
      </c>
      <c r="Y2712" s="6">
        <v>11000</v>
      </c>
      <c r="Z2712" s="6">
        <v>5.9</v>
      </c>
      <c r="AA2712" s="6">
        <v>1.85</v>
      </c>
      <c r="AB2712" s="6">
        <v>593</v>
      </c>
      <c r="AC2712" s="7">
        <f>Table13[[#This Row],[gross]]-Table13[[#This Row],[budget]]</f>
        <v>-21866841</v>
      </c>
    </row>
    <row r="2713" spans="1:29" ht="12.75">
      <c r="A2713" s="6" t="s">
        <v>28</v>
      </c>
      <c r="B2713" s="6" t="s">
        <v>1689</v>
      </c>
      <c r="C2713" s="6">
        <v>95</v>
      </c>
      <c r="D2713" s="6">
        <v>134</v>
      </c>
      <c r="E2713" s="6">
        <v>3000</v>
      </c>
      <c r="F2713" s="6">
        <v>77</v>
      </c>
      <c r="G2713" s="6" t="s">
        <v>9296</v>
      </c>
      <c r="H2713" s="6">
        <v>205</v>
      </c>
      <c r="I2713" s="7">
        <v>20733485</v>
      </c>
      <c r="J2713" s="6" t="s">
        <v>3409</v>
      </c>
      <c r="K2713" s="6" t="s">
        <v>17648</v>
      </c>
      <c r="L2713" s="6" t="s">
        <v>17649</v>
      </c>
      <c r="M2713" s="6">
        <v>11622</v>
      </c>
      <c r="N2713" s="6">
        <v>428</v>
      </c>
      <c r="O2713" s="6" t="s">
        <v>17650</v>
      </c>
      <c r="P2713" s="6">
        <v>1</v>
      </c>
      <c r="Q2713" s="6" t="s">
        <v>17651</v>
      </c>
      <c r="R2713" s="6" t="s">
        <v>17652</v>
      </c>
      <c r="S2713" s="6">
        <v>157</v>
      </c>
      <c r="T2713" s="6" t="s">
        <v>37</v>
      </c>
      <c r="U2713" s="6" t="s">
        <v>38</v>
      </c>
      <c r="V2713" s="6" t="s">
        <v>39</v>
      </c>
      <c r="W2713" s="7">
        <v>5000000</v>
      </c>
      <c r="X2713" s="6">
        <v>1997</v>
      </c>
      <c r="Y2713" s="6">
        <v>130</v>
      </c>
      <c r="Z2713" s="6">
        <v>7.2</v>
      </c>
      <c r="AA2713" s="6">
        <v>1.85</v>
      </c>
      <c r="AB2713" s="6">
        <v>1000</v>
      </c>
      <c r="AC2713" s="7">
        <f>Table13[[#This Row],[gross]]-Table13[[#This Row],[budget]]</f>
        <v>15733485</v>
      </c>
    </row>
    <row r="2714" spans="1:29" ht="12.75">
      <c r="A2714" s="6" t="s">
        <v>28</v>
      </c>
      <c r="B2714" s="6" t="s">
        <v>12337</v>
      </c>
      <c r="C2714" s="6">
        <v>145</v>
      </c>
      <c r="D2714" s="6">
        <v>83</v>
      </c>
      <c r="E2714" s="6">
        <v>57</v>
      </c>
      <c r="F2714" s="6">
        <v>62</v>
      </c>
      <c r="G2714" s="6" t="s">
        <v>12338</v>
      </c>
      <c r="H2714" s="6">
        <v>465</v>
      </c>
      <c r="I2714" s="7">
        <v>4930798</v>
      </c>
      <c r="J2714" s="6" t="s">
        <v>5544</v>
      </c>
      <c r="K2714" s="6" t="s">
        <v>12339</v>
      </c>
      <c r="L2714" s="6" t="s">
        <v>12340</v>
      </c>
      <c r="M2714" s="6">
        <v>16268</v>
      </c>
      <c r="N2714" s="6">
        <v>730</v>
      </c>
      <c r="O2714" s="6" t="s">
        <v>12341</v>
      </c>
      <c r="P2714" s="6">
        <v>1</v>
      </c>
      <c r="Q2714" s="6" t="s">
        <v>12342</v>
      </c>
      <c r="R2714" s="6" t="s">
        <v>12343</v>
      </c>
      <c r="S2714" s="6">
        <v>108</v>
      </c>
      <c r="T2714" s="6" t="s">
        <v>37</v>
      </c>
      <c r="U2714" s="6" t="s">
        <v>38</v>
      </c>
      <c r="V2714" s="6" t="s">
        <v>39</v>
      </c>
      <c r="W2714" s="7">
        <v>17000000</v>
      </c>
      <c r="X2714" s="6">
        <v>2012</v>
      </c>
      <c r="Y2714" s="6">
        <v>152</v>
      </c>
      <c r="Z2714" s="6">
        <v>4.0999999999999996</v>
      </c>
      <c r="AA2714" s="6">
        <v>2.35</v>
      </c>
      <c r="AB2714" s="6">
        <v>0</v>
      </c>
      <c r="AC2714" s="7">
        <f>Table13[[#This Row],[gross]]-Table13[[#This Row],[budget]]</f>
        <v>-12069202</v>
      </c>
    </row>
    <row r="2715" spans="1:29" ht="12.75">
      <c r="A2715" s="6" t="s">
        <v>28</v>
      </c>
      <c r="B2715" s="6" t="s">
        <v>6637</v>
      </c>
      <c r="C2715" s="6">
        <v>110</v>
      </c>
      <c r="D2715" s="6">
        <v>116</v>
      </c>
      <c r="E2715" s="6">
        <v>18</v>
      </c>
      <c r="F2715" s="6">
        <v>249</v>
      </c>
      <c r="G2715" s="6" t="s">
        <v>587</v>
      </c>
      <c r="H2715" s="6">
        <v>2000</v>
      </c>
      <c r="I2715" s="7">
        <v>30199105</v>
      </c>
      <c r="J2715" s="6" t="s">
        <v>3336</v>
      </c>
      <c r="K2715" s="6" t="s">
        <v>3007</v>
      </c>
      <c r="L2715" s="6" t="s">
        <v>6638</v>
      </c>
      <c r="M2715" s="6">
        <v>25346</v>
      </c>
      <c r="N2715" s="6">
        <v>3753</v>
      </c>
      <c r="O2715" s="6" t="s">
        <v>6639</v>
      </c>
      <c r="P2715" s="6">
        <v>0</v>
      </c>
      <c r="Q2715" s="6" t="s">
        <v>6640</v>
      </c>
      <c r="R2715" s="6" t="s">
        <v>6641</v>
      </c>
      <c r="S2715" s="6">
        <v>167</v>
      </c>
      <c r="T2715" s="6" t="s">
        <v>37</v>
      </c>
      <c r="U2715" s="6" t="s">
        <v>38</v>
      </c>
      <c r="V2715" s="6" t="s">
        <v>585</v>
      </c>
      <c r="W2715" s="7">
        <v>40000000</v>
      </c>
      <c r="X2715" s="6">
        <v>2000</v>
      </c>
      <c r="Y2715" s="6">
        <v>1000</v>
      </c>
      <c r="Z2715" s="6">
        <v>5.7</v>
      </c>
      <c r="AA2715" s="6">
        <v>2.35</v>
      </c>
      <c r="AB2715" s="6">
        <v>470</v>
      </c>
      <c r="AC2715" s="7">
        <f>Table13[[#This Row],[gross]]-Table13[[#This Row],[budget]]</f>
        <v>-9800895</v>
      </c>
    </row>
    <row r="2716" spans="1:29" ht="12.75">
      <c r="A2716" s="6" t="s">
        <v>747</v>
      </c>
      <c r="B2716" s="6" t="s">
        <v>12400</v>
      </c>
      <c r="C2716" s="6">
        <v>576</v>
      </c>
      <c r="D2716" s="6">
        <v>100</v>
      </c>
      <c r="E2716" s="6">
        <v>405</v>
      </c>
      <c r="F2716" s="6">
        <v>628</v>
      </c>
      <c r="G2716" s="6" t="s">
        <v>4268</v>
      </c>
      <c r="H2716" s="6">
        <v>996</v>
      </c>
      <c r="I2716" s="7">
        <v>44667095</v>
      </c>
      <c r="J2716" s="6" t="s">
        <v>1415</v>
      </c>
      <c r="K2716" s="6" t="s">
        <v>6211</v>
      </c>
      <c r="L2716" s="6" t="s">
        <v>12401</v>
      </c>
      <c r="M2716" s="6">
        <v>190030</v>
      </c>
      <c r="N2716" s="6">
        <v>4606</v>
      </c>
      <c r="O2716" s="6" t="s">
        <v>7032</v>
      </c>
      <c r="P2716" s="6">
        <v>0</v>
      </c>
      <c r="Q2716" s="6" t="s">
        <v>12402</v>
      </c>
      <c r="R2716" s="6" t="s">
        <v>12403</v>
      </c>
      <c r="S2716" s="6">
        <v>583</v>
      </c>
      <c r="T2716" s="6" t="s">
        <v>37</v>
      </c>
      <c r="U2716" s="6" t="s">
        <v>1465</v>
      </c>
      <c r="V2716" s="6" t="s">
        <v>39</v>
      </c>
      <c r="W2716" s="7">
        <v>15000000</v>
      </c>
      <c r="X2716" s="6">
        <v>2011</v>
      </c>
      <c r="Y2716" s="6">
        <v>897</v>
      </c>
      <c r="Z2716" s="6">
        <v>8</v>
      </c>
      <c r="AA2716" s="6">
        <v>1.33</v>
      </c>
      <c r="AB2716" s="6">
        <v>30000</v>
      </c>
      <c r="AC2716" s="7">
        <f>Table13[[#This Row],[gross]]-Table13[[#This Row],[budget]]</f>
        <v>29667095</v>
      </c>
    </row>
    <row r="2717" spans="1:29" ht="12.75">
      <c r="A2717" s="6" t="s">
        <v>28</v>
      </c>
      <c r="B2717" s="6" t="s">
        <v>13223</v>
      </c>
      <c r="C2717" s="6">
        <v>205</v>
      </c>
      <c r="D2717" s="6">
        <v>105</v>
      </c>
      <c r="E2717" s="6">
        <v>141</v>
      </c>
      <c r="F2717" s="6">
        <v>56</v>
      </c>
      <c r="G2717" s="6" t="s">
        <v>12661</v>
      </c>
      <c r="H2717" s="6">
        <v>1000</v>
      </c>
      <c r="I2717" s="7">
        <v>613556</v>
      </c>
      <c r="J2717" s="6" t="s">
        <v>777</v>
      </c>
      <c r="K2717" s="6" t="s">
        <v>10584</v>
      </c>
      <c r="L2717" s="6" t="s">
        <v>13224</v>
      </c>
      <c r="M2717" s="6">
        <v>9427</v>
      </c>
      <c r="N2717" s="6">
        <v>1172</v>
      </c>
      <c r="O2717" s="6" t="s">
        <v>13225</v>
      </c>
      <c r="P2717" s="6">
        <v>1</v>
      </c>
      <c r="Q2717" s="6" t="s">
        <v>13226</v>
      </c>
      <c r="R2717" s="6" t="s">
        <v>13227</v>
      </c>
      <c r="S2717" s="6">
        <v>87</v>
      </c>
      <c r="T2717" s="6" t="s">
        <v>1946</v>
      </c>
      <c r="U2717" s="6" t="s">
        <v>12666</v>
      </c>
      <c r="V2717" s="6" t="s">
        <v>4830</v>
      </c>
      <c r="W2717" s="7">
        <v>15000000</v>
      </c>
      <c r="X2717" s="6">
        <v>2015</v>
      </c>
      <c r="Y2717" s="6">
        <v>103</v>
      </c>
      <c r="Z2717" s="6">
        <v>6.4</v>
      </c>
      <c r="AA2717" s="6">
        <v>1.37</v>
      </c>
      <c r="AB2717" s="6">
        <v>0</v>
      </c>
      <c r="AC2717" s="7">
        <f>Table13[[#This Row],[gross]]-Table13[[#This Row],[budget]]</f>
        <v>-14386444</v>
      </c>
    </row>
    <row r="2718" spans="1:29" ht="12.75">
      <c r="A2718" s="6" t="s">
        <v>28</v>
      </c>
      <c r="B2718" s="6" t="s">
        <v>8702</v>
      </c>
      <c r="C2718" s="6">
        <v>273</v>
      </c>
      <c r="D2718" s="6">
        <v>160</v>
      </c>
      <c r="E2718" s="6">
        <v>181</v>
      </c>
      <c r="F2718" s="6">
        <v>820</v>
      </c>
      <c r="G2718" s="6" t="s">
        <v>887</v>
      </c>
      <c r="H2718" s="6">
        <v>11000</v>
      </c>
      <c r="I2718" s="7">
        <v>3904982</v>
      </c>
      <c r="J2718" s="6" t="s">
        <v>8703</v>
      </c>
      <c r="K2718" s="6" t="s">
        <v>340</v>
      </c>
      <c r="L2718" s="6" t="s">
        <v>8704</v>
      </c>
      <c r="M2718" s="6">
        <v>136104</v>
      </c>
      <c r="N2718" s="6">
        <v>22516</v>
      </c>
      <c r="O2718" s="6" t="s">
        <v>1046</v>
      </c>
      <c r="P2718" s="6">
        <v>0</v>
      </c>
      <c r="Q2718" s="6" t="s">
        <v>8705</v>
      </c>
      <c r="R2718" s="6" t="s">
        <v>8706</v>
      </c>
      <c r="S2718" s="6">
        <v>415</v>
      </c>
      <c r="T2718" s="6" t="s">
        <v>37</v>
      </c>
      <c r="U2718" s="6" t="s">
        <v>38</v>
      </c>
      <c r="V2718" s="6" t="s">
        <v>585</v>
      </c>
      <c r="W2718" s="7">
        <v>30000000</v>
      </c>
      <c r="X2718" s="6">
        <v>2007</v>
      </c>
      <c r="Y2718" s="6">
        <v>10000</v>
      </c>
      <c r="Z2718" s="6">
        <v>7.5</v>
      </c>
      <c r="AA2718" s="6">
        <v>2.35</v>
      </c>
      <c r="AB2718" s="6">
        <v>0</v>
      </c>
      <c r="AC2718" s="7">
        <f>Table13[[#This Row],[gross]]-Table13[[#This Row],[budget]]</f>
        <v>-26095018</v>
      </c>
    </row>
    <row r="2719" spans="1:29" ht="12.75">
      <c r="A2719" s="6" t="s">
        <v>28</v>
      </c>
      <c r="B2719" s="6" t="s">
        <v>13777</v>
      </c>
      <c r="C2719" s="6">
        <v>113</v>
      </c>
      <c r="D2719" s="6">
        <v>104</v>
      </c>
      <c r="E2719" s="6">
        <v>35</v>
      </c>
      <c r="F2719" s="6">
        <v>844</v>
      </c>
      <c r="G2719" s="6" t="s">
        <v>2666</v>
      </c>
      <c r="H2719" s="6">
        <v>24000</v>
      </c>
      <c r="I2719" s="7">
        <v>10996440</v>
      </c>
      <c r="J2719" s="6" t="s">
        <v>659</v>
      </c>
      <c r="K2719" s="6" t="s">
        <v>82</v>
      </c>
      <c r="L2719" s="6" t="s">
        <v>13778</v>
      </c>
      <c r="M2719" s="6">
        <v>19707</v>
      </c>
      <c r="N2719" s="6">
        <v>27806</v>
      </c>
      <c r="O2719" s="6" t="s">
        <v>10436</v>
      </c>
      <c r="P2719" s="6">
        <v>0</v>
      </c>
      <c r="Q2719" s="6" t="s">
        <v>13779</v>
      </c>
      <c r="R2719" s="6" t="s">
        <v>13780</v>
      </c>
      <c r="S2719" s="6">
        <v>128</v>
      </c>
      <c r="T2719" s="6" t="s">
        <v>37</v>
      </c>
      <c r="U2719" s="6" t="s">
        <v>38</v>
      </c>
      <c r="V2719" s="6" t="s">
        <v>95</v>
      </c>
      <c r="W2719" s="7">
        <v>13000000</v>
      </c>
      <c r="X2719" s="6">
        <v>2006</v>
      </c>
      <c r="Y2719" s="6">
        <v>912</v>
      </c>
      <c r="Z2719" s="6">
        <v>6.3</v>
      </c>
      <c r="AA2719" s="6">
        <v>2.35</v>
      </c>
      <c r="AB2719" s="6">
        <v>862</v>
      </c>
      <c r="AC2719" s="7">
        <f>Table13[[#This Row],[gross]]-Table13[[#This Row],[budget]]</f>
        <v>-2003560</v>
      </c>
    </row>
    <row r="2720" spans="1:29" ht="12.75">
      <c r="A2720" s="6" t="s">
        <v>28</v>
      </c>
      <c r="B2720" s="6" t="s">
        <v>7792</v>
      </c>
      <c r="C2720" s="6">
        <v>107</v>
      </c>
      <c r="D2720" s="6">
        <v>109</v>
      </c>
      <c r="E2720" s="6">
        <v>7</v>
      </c>
      <c r="F2720" s="6">
        <v>1000</v>
      </c>
      <c r="G2720" s="6" t="s">
        <v>776</v>
      </c>
      <c r="H2720" s="6">
        <v>40000</v>
      </c>
      <c r="I2720" s="7">
        <v>10654581</v>
      </c>
      <c r="J2720" s="6" t="s">
        <v>2683</v>
      </c>
      <c r="K2720" s="6" t="s">
        <v>43</v>
      </c>
      <c r="L2720" s="6" t="s">
        <v>7793</v>
      </c>
      <c r="M2720" s="6">
        <v>45497</v>
      </c>
      <c r="N2720" s="6">
        <v>52621</v>
      </c>
      <c r="O2720" s="6" t="s">
        <v>6004</v>
      </c>
      <c r="P2720" s="6">
        <v>0</v>
      </c>
      <c r="Q2720" s="6" t="s">
        <v>7794</v>
      </c>
      <c r="R2720" s="6" t="s">
        <v>7795</v>
      </c>
      <c r="S2720" s="6">
        <v>260</v>
      </c>
      <c r="T2720" s="6" t="s">
        <v>37</v>
      </c>
      <c r="U2720" s="6" t="s">
        <v>38</v>
      </c>
      <c r="V2720" s="6" t="s">
        <v>585</v>
      </c>
      <c r="W2720" s="7">
        <v>34000000</v>
      </c>
      <c r="X2720" s="6">
        <v>1999</v>
      </c>
      <c r="Y2720" s="6">
        <v>9000</v>
      </c>
      <c r="Z2720" s="6">
        <v>5.3</v>
      </c>
      <c r="AA2720" s="6">
        <v>1.85</v>
      </c>
      <c r="AB2720" s="6">
        <v>1000</v>
      </c>
      <c r="AC2720" s="7">
        <f>Table13[[#This Row],[gross]]-Table13[[#This Row],[budget]]</f>
        <v>-23345419</v>
      </c>
    </row>
    <row r="2721" spans="1:29" ht="12.75">
      <c r="A2721" s="6" t="s">
        <v>28</v>
      </c>
      <c r="B2721" s="6" t="s">
        <v>96</v>
      </c>
      <c r="C2721" s="6">
        <v>703</v>
      </c>
      <c r="D2721" s="6">
        <v>173</v>
      </c>
      <c r="E2721" s="6">
        <v>0</v>
      </c>
      <c r="F2721" s="6">
        <v>19000</v>
      </c>
      <c r="G2721" s="6" t="s">
        <v>97</v>
      </c>
      <c r="H2721" s="6">
        <v>26000</v>
      </c>
      <c r="I2721" s="7">
        <v>623279547</v>
      </c>
      <c r="J2721" s="6" t="s">
        <v>73</v>
      </c>
      <c r="K2721" s="6" t="s">
        <v>98</v>
      </c>
      <c r="L2721" s="6" t="s">
        <v>154</v>
      </c>
      <c r="M2721" s="6">
        <v>995415</v>
      </c>
      <c r="N2721" s="6">
        <v>87697</v>
      </c>
      <c r="O2721" s="6" t="s">
        <v>100</v>
      </c>
      <c r="P2721" s="6">
        <v>3</v>
      </c>
      <c r="Q2721" s="6" t="s">
        <v>155</v>
      </c>
      <c r="R2721" s="6" t="s">
        <v>156</v>
      </c>
      <c r="S2721" s="6">
        <v>1722</v>
      </c>
      <c r="T2721" s="6" t="s">
        <v>37</v>
      </c>
      <c r="U2721" s="6" t="s">
        <v>38</v>
      </c>
      <c r="V2721" s="6" t="s">
        <v>39</v>
      </c>
      <c r="W2721" s="7">
        <v>220000000</v>
      </c>
      <c r="X2721" s="6">
        <v>2012</v>
      </c>
      <c r="Y2721" s="6">
        <v>21000</v>
      </c>
      <c r="Z2721" s="6">
        <v>8.1</v>
      </c>
      <c r="AA2721" s="6">
        <v>1.85</v>
      </c>
      <c r="AB2721" s="6">
        <v>123000</v>
      </c>
      <c r="AC2721" s="7">
        <f>Table13[[#This Row],[gross]]-Table13[[#This Row],[budget]]</f>
        <v>403279547</v>
      </c>
    </row>
    <row r="2722" spans="1:29" ht="12.75">
      <c r="A2722" s="6" t="s">
        <v>747</v>
      </c>
      <c r="B2722" s="6" t="s">
        <v>487</v>
      </c>
      <c r="C2722" s="6">
        <v>267</v>
      </c>
      <c r="D2722" s="6">
        <v>170</v>
      </c>
      <c r="E2722" s="6">
        <v>17000</v>
      </c>
      <c r="F2722" s="6">
        <v>827</v>
      </c>
      <c r="G2722" s="6" t="s">
        <v>1543</v>
      </c>
      <c r="H2722" s="6">
        <v>29000</v>
      </c>
      <c r="I2722" s="7">
        <v>102608827</v>
      </c>
      <c r="J2722" s="6" t="s">
        <v>1544</v>
      </c>
      <c r="K2722" s="6" t="s">
        <v>215</v>
      </c>
      <c r="L2722" s="6" t="s">
        <v>1545</v>
      </c>
      <c r="M2722" s="6">
        <v>264318</v>
      </c>
      <c r="N2722" s="6">
        <v>34582</v>
      </c>
      <c r="O2722" s="6" t="s">
        <v>1546</v>
      </c>
      <c r="P2722" s="6">
        <v>0</v>
      </c>
      <c r="Q2722" s="6" t="s">
        <v>1547</v>
      </c>
      <c r="R2722" s="6" t="s">
        <v>1548</v>
      </c>
      <c r="S2722" s="6">
        <v>799</v>
      </c>
      <c r="T2722" s="6" t="s">
        <v>37</v>
      </c>
      <c r="U2722" s="6" t="s">
        <v>38</v>
      </c>
      <c r="V2722" s="6" t="s">
        <v>39</v>
      </c>
      <c r="W2722" s="7">
        <v>110000000</v>
      </c>
      <c r="X2722" s="6">
        <v>2004</v>
      </c>
      <c r="Y2722" s="6">
        <v>3000</v>
      </c>
      <c r="Z2722" s="6">
        <v>7.5</v>
      </c>
      <c r="AA2722" s="6">
        <v>2.35</v>
      </c>
      <c r="AB2722" s="6">
        <v>0</v>
      </c>
      <c r="AC2722" s="7">
        <f>Table13[[#This Row],[gross]]-Table13[[#This Row],[budget]]</f>
        <v>-7391173</v>
      </c>
    </row>
    <row r="2723" spans="1:29" ht="12.75">
      <c r="A2723" s="6" t="s">
        <v>28</v>
      </c>
      <c r="B2723" s="6" t="s">
        <v>10453</v>
      </c>
      <c r="C2723" s="6">
        <v>160</v>
      </c>
      <c r="D2723" s="6">
        <v>184</v>
      </c>
      <c r="E2723" s="6">
        <v>34</v>
      </c>
      <c r="F2723" s="6">
        <v>155</v>
      </c>
      <c r="G2723" s="6" t="s">
        <v>7125</v>
      </c>
      <c r="H2723" s="6">
        <v>486</v>
      </c>
      <c r="I2723" s="7">
        <v>476270</v>
      </c>
      <c r="J2723" s="6" t="s">
        <v>8722</v>
      </c>
      <c r="K2723" s="6" t="s">
        <v>3094</v>
      </c>
      <c r="L2723" s="6" t="s">
        <v>11548</v>
      </c>
      <c r="M2723" s="6">
        <v>29602</v>
      </c>
      <c r="N2723" s="6">
        <v>1601</v>
      </c>
      <c r="O2723" s="6" t="s">
        <v>11549</v>
      </c>
      <c r="P2723" s="6">
        <v>2</v>
      </c>
      <c r="Q2723" s="6" t="s">
        <v>11550</v>
      </c>
      <c r="R2723" s="6" t="s">
        <v>11551</v>
      </c>
      <c r="S2723" s="6">
        <v>110</v>
      </c>
      <c r="T2723" s="6" t="s">
        <v>8731</v>
      </c>
      <c r="U2723" s="6" t="s">
        <v>767</v>
      </c>
      <c r="V2723" s="6" t="s">
        <v>585</v>
      </c>
      <c r="W2723" s="7">
        <v>20000000</v>
      </c>
      <c r="X2723" s="6">
        <v>2008</v>
      </c>
      <c r="Y2723" s="6">
        <v>471</v>
      </c>
      <c r="Z2723" s="6">
        <v>7.4</v>
      </c>
      <c r="AA2723" s="6">
        <v>1.85</v>
      </c>
      <c r="AB2723" s="6">
        <v>0</v>
      </c>
      <c r="AC2723" s="7">
        <f>Table13[[#This Row],[gross]]-Table13[[#This Row],[budget]]</f>
        <v>-19523730</v>
      </c>
    </row>
    <row r="2724" spans="1:29" ht="12.75">
      <c r="A2724" s="6" t="s">
        <v>28</v>
      </c>
      <c r="B2724" s="6" t="s">
        <v>7422</v>
      </c>
      <c r="C2724" s="6">
        <v>148</v>
      </c>
      <c r="D2724" s="6">
        <v>104</v>
      </c>
      <c r="E2724" s="6">
        <v>16</v>
      </c>
      <c r="F2724" s="6">
        <v>584</v>
      </c>
      <c r="G2724" s="6" t="s">
        <v>4544</v>
      </c>
      <c r="H2724" s="6">
        <v>1000</v>
      </c>
      <c r="I2724" s="7">
        <v>37481242</v>
      </c>
      <c r="J2724" s="6" t="s">
        <v>1681</v>
      </c>
      <c r="K2724" s="6" t="s">
        <v>7423</v>
      </c>
      <c r="L2724" s="6" t="s">
        <v>7424</v>
      </c>
      <c r="M2724" s="6">
        <v>40654</v>
      </c>
      <c r="N2724" s="6">
        <v>3356</v>
      </c>
      <c r="O2724" s="6" t="s">
        <v>5816</v>
      </c>
      <c r="P2724" s="6">
        <v>0</v>
      </c>
      <c r="Q2724" s="6" t="s">
        <v>7425</v>
      </c>
      <c r="R2724" s="6" t="s">
        <v>7426</v>
      </c>
      <c r="S2724" s="6">
        <v>97</v>
      </c>
      <c r="T2724" s="6" t="s">
        <v>37</v>
      </c>
      <c r="U2724" s="6" t="s">
        <v>38</v>
      </c>
      <c r="V2724" s="6" t="s">
        <v>39</v>
      </c>
      <c r="W2724" s="7">
        <v>35000000</v>
      </c>
      <c r="X2724" s="6">
        <v>2010</v>
      </c>
      <c r="Y2724" s="6">
        <v>700</v>
      </c>
      <c r="Z2724" s="6">
        <v>5.3</v>
      </c>
      <c r="AA2724" s="6">
        <v>2.35</v>
      </c>
      <c r="AB2724" s="6">
        <v>0</v>
      </c>
      <c r="AC2724" s="7">
        <f>Table13[[#This Row],[gross]]-Table13[[#This Row],[budget]]</f>
        <v>2481242</v>
      </c>
    </row>
    <row r="2725" spans="1:29" ht="12.75">
      <c r="A2725" s="6" t="s">
        <v>28</v>
      </c>
      <c r="B2725" s="6" t="s">
        <v>20951</v>
      </c>
      <c r="C2725" s="6">
        <v>75</v>
      </c>
      <c r="D2725" s="6">
        <v>112</v>
      </c>
      <c r="E2725" s="6">
        <v>58</v>
      </c>
      <c r="F2725" s="6">
        <v>42</v>
      </c>
      <c r="G2725" s="6" t="s">
        <v>4336</v>
      </c>
      <c r="H2725" s="6">
        <v>552</v>
      </c>
      <c r="I2725" s="7">
        <v>712294</v>
      </c>
      <c r="J2725" s="6" t="s">
        <v>3409</v>
      </c>
      <c r="K2725" s="6" t="s">
        <v>7414</v>
      </c>
      <c r="L2725" s="6" t="s">
        <v>20952</v>
      </c>
      <c r="M2725" s="6">
        <v>9408</v>
      </c>
      <c r="N2725" s="6">
        <v>859</v>
      </c>
      <c r="O2725" s="6" t="s">
        <v>20953</v>
      </c>
      <c r="P2725" s="6">
        <v>1</v>
      </c>
      <c r="Q2725" s="6" t="s">
        <v>20954</v>
      </c>
      <c r="R2725" s="6" t="s">
        <v>20955</v>
      </c>
      <c r="S2725" s="6">
        <v>68</v>
      </c>
      <c r="T2725" s="6" t="s">
        <v>37</v>
      </c>
      <c r="U2725" s="6" t="s">
        <v>38</v>
      </c>
      <c r="V2725" s="6" t="s">
        <v>585</v>
      </c>
      <c r="W2725" s="7">
        <v>1500000</v>
      </c>
      <c r="X2725" s="6">
        <v>2005</v>
      </c>
      <c r="Y2725" s="6">
        <v>265</v>
      </c>
      <c r="Z2725" s="6">
        <v>6.7</v>
      </c>
      <c r="AA2725" s="6">
        <v>1.66</v>
      </c>
      <c r="AB2725" s="6">
        <v>608</v>
      </c>
      <c r="AC2725" s="7">
        <f>Table13[[#This Row],[gross]]-Table13[[#This Row],[budget]]</f>
        <v>-787706</v>
      </c>
    </row>
    <row r="2726" spans="1:29" ht="12.75">
      <c r="A2726" s="6" t="s">
        <v>28</v>
      </c>
      <c r="B2726" s="6" t="s">
        <v>14902</v>
      </c>
      <c r="C2726" s="6">
        <v>92</v>
      </c>
      <c r="D2726" s="6">
        <v>98</v>
      </c>
      <c r="E2726" s="6">
        <v>7</v>
      </c>
      <c r="F2726" s="6">
        <v>73</v>
      </c>
      <c r="G2726" s="6" t="s">
        <v>10246</v>
      </c>
      <c r="H2726" s="6">
        <v>931</v>
      </c>
      <c r="I2726" s="7">
        <v>30306281</v>
      </c>
      <c r="J2726" s="6" t="s">
        <v>2527</v>
      </c>
      <c r="K2726" s="6" t="s">
        <v>4634</v>
      </c>
      <c r="L2726" s="6" t="s">
        <v>14903</v>
      </c>
      <c r="M2726" s="6">
        <v>12388</v>
      </c>
      <c r="N2726" s="6">
        <v>1917</v>
      </c>
      <c r="O2726" s="6" t="s">
        <v>14904</v>
      </c>
      <c r="P2726" s="6">
        <v>2</v>
      </c>
      <c r="Q2726" s="6" t="s">
        <v>14905</v>
      </c>
      <c r="R2726" s="6" t="s">
        <v>14906</v>
      </c>
      <c r="S2726" s="6">
        <v>147</v>
      </c>
      <c r="T2726" s="6" t="s">
        <v>37</v>
      </c>
      <c r="U2726" s="6" t="s">
        <v>38</v>
      </c>
      <c r="V2726" s="6" t="s">
        <v>585</v>
      </c>
      <c r="W2726" s="7">
        <v>10000000</v>
      </c>
      <c r="X2726" s="6">
        <v>2002</v>
      </c>
      <c r="Y2726" s="6">
        <v>797</v>
      </c>
      <c r="Z2726" s="6">
        <v>5.6</v>
      </c>
      <c r="AA2726" s="6">
        <v>2.35</v>
      </c>
      <c r="AB2726" s="6">
        <v>744</v>
      </c>
      <c r="AC2726" s="7">
        <f>Table13[[#This Row],[gross]]-Table13[[#This Row],[budget]]</f>
        <v>20306281</v>
      </c>
    </row>
    <row r="2727" spans="1:29" ht="12.75">
      <c r="A2727" s="6" t="s">
        <v>28</v>
      </c>
      <c r="B2727" s="6" t="s">
        <v>1489</v>
      </c>
      <c r="C2727" s="6">
        <v>222</v>
      </c>
      <c r="D2727" s="6">
        <v>111</v>
      </c>
      <c r="E2727" s="6">
        <v>79</v>
      </c>
      <c r="F2727" s="6">
        <v>287</v>
      </c>
      <c r="G2727" s="6" t="s">
        <v>4063</v>
      </c>
      <c r="H2727" s="6">
        <v>26000</v>
      </c>
      <c r="I2727" s="7">
        <v>30028592</v>
      </c>
      <c r="J2727" s="6" t="s">
        <v>5274</v>
      </c>
      <c r="K2727" s="6" t="s">
        <v>335</v>
      </c>
      <c r="L2727" s="6" t="s">
        <v>10940</v>
      </c>
      <c r="M2727" s="6">
        <v>152247</v>
      </c>
      <c r="N2727" s="6">
        <v>27755</v>
      </c>
      <c r="O2727" s="6" t="s">
        <v>6048</v>
      </c>
      <c r="P2727" s="6">
        <v>0</v>
      </c>
      <c r="Q2727" s="6" t="s">
        <v>10941</v>
      </c>
      <c r="R2727" s="6" t="s">
        <v>10942</v>
      </c>
      <c r="S2727" s="6">
        <v>189</v>
      </c>
      <c r="T2727" s="6" t="s">
        <v>37</v>
      </c>
      <c r="U2727" s="6" t="s">
        <v>56</v>
      </c>
      <c r="V2727" s="6" t="s">
        <v>585</v>
      </c>
      <c r="W2727" s="7">
        <v>20000000</v>
      </c>
      <c r="X2727" s="6">
        <v>2008</v>
      </c>
      <c r="Y2727" s="6">
        <v>811</v>
      </c>
      <c r="Z2727" s="6">
        <v>7.3</v>
      </c>
      <c r="AA2727" s="6">
        <v>2.35</v>
      </c>
      <c r="AB2727" s="6">
        <v>0</v>
      </c>
      <c r="AC2727" s="7">
        <f>Table13[[#This Row],[gross]]-Table13[[#This Row],[budget]]</f>
        <v>10028592</v>
      </c>
    </row>
    <row r="2728" spans="1:29" ht="12.75">
      <c r="A2728" s="6" t="s">
        <v>28</v>
      </c>
      <c r="B2728" s="6" t="s">
        <v>17810</v>
      </c>
      <c r="C2728" s="6">
        <v>135</v>
      </c>
      <c r="D2728" s="6">
        <v>112</v>
      </c>
      <c r="E2728" s="6">
        <v>66</v>
      </c>
      <c r="F2728" s="6">
        <v>21</v>
      </c>
      <c r="G2728" s="6" t="s">
        <v>17811</v>
      </c>
      <c r="H2728" s="6">
        <v>150</v>
      </c>
      <c r="I2728" s="7">
        <v>3432342</v>
      </c>
      <c r="J2728" s="6" t="s">
        <v>11289</v>
      </c>
      <c r="K2728" s="6" t="s">
        <v>12617</v>
      </c>
      <c r="L2728" s="6" t="s">
        <v>17812</v>
      </c>
      <c r="M2728" s="6">
        <v>24921</v>
      </c>
      <c r="N2728" s="6">
        <v>253</v>
      </c>
      <c r="O2728" s="6" t="s">
        <v>17813</v>
      </c>
      <c r="P2728" s="6">
        <v>2</v>
      </c>
      <c r="Q2728" s="6" t="s">
        <v>17814</v>
      </c>
      <c r="R2728" s="6" t="s">
        <v>17815</v>
      </c>
      <c r="S2728" s="6">
        <v>166</v>
      </c>
      <c r="T2728" s="6" t="s">
        <v>1464</v>
      </c>
      <c r="U2728" s="6" t="s">
        <v>268</v>
      </c>
      <c r="V2728" s="6" t="s">
        <v>585</v>
      </c>
      <c r="W2728" s="7">
        <v>6000000</v>
      </c>
      <c r="X2728" s="6">
        <v>2003</v>
      </c>
      <c r="Y2728" s="6">
        <v>28</v>
      </c>
      <c r="Z2728" s="6">
        <v>7.7</v>
      </c>
      <c r="AA2728" s="6">
        <v>2.35</v>
      </c>
      <c r="AB2728" s="6">
        <v>0</v>
      </c>
      <c r="AC2728" s="7">
        <f>Table13[[#This Row],[gross]]-Table13[[#This Row],[budget]]</f>
        <v>-2567658</v>
      </c>
    </row>
    <row r="2729" spans="1:29" ht="12.75">
      <c r="A2729" s="6" t="s">
        <v>28</v>
      </c>
      <c r="B2729" s="6" t="s">
        <v>18613</v>
      </c>
      <c r="C2729" s="6">
        <v>15</v>
      </c>
      <c r="D2729" s="6">
        <v>87</v>
      </c>
      <c r="E2729" s="6">
        <v>101</v>
      </c>
      <c r="F2729" s="6">
        <v>324</v>
      </c>
      <c r="G2729" s="6" t="s">
        <v>18614</v>
      </c>
      <c r="H2729" s="6">
        <v>721</v>
      </c>
      <c r="I2729" s="7">
        <v>800000</v>
      </c>
      <c r="J2729" s="6" t="s">
        <v>173</v>
      </c>
      <c r="K2729" s="6" t="s">
        <v>17218</v>
      </c>
      <c r="L2729" s="6" t="s">
        <v>18615</v>
      </c>
      <c r="M2729" s="6">
        <v>2308</v>
      </c>
      <c r="N2729" s="6">
        <v>1700</v>
      </c>
      <c r="O2729" s="6" t="s">
        <v>14966</v>
      </c>
      <c r="P2729" s="6">
        <v>0</v>
      </c>
      <c r="Q2729" s="6" t="s">
        <v>18616</v>
      </c>
      <c r="R2729" s="6" t="s">
        <v>18617</v>
      </c>
      <c r="S2729" s="6">
        <v>35</v>
      </c>
      <c r="T2729" s="6" t="s">
        <v>37</v>
      </c>
      <c r="U2729" s="6" t="s">
        <v>38</v>
      </c>
      <c r="V2729" s="6" t="s">
        <v>585</v>
      </c>
      <c r="W2729" s="7">
        <v>4000000</v>
      </c>
      <c r="X2729" s="6">
        <v>1987</v>
      </c>
      <c r="Y2729" s="6">
        <v>576</v>
      </c>
      <c r="Z2729" s="6">
        <v>4.8</v>
      </c>
      <c r="AA2729" s="6">
        <v>1.85</v>
      </c>
      <c r="AB2729" s="6">
        <v>550</v>
      </c>
      <c r="AC2729" s="7">
        <f>Table13[[#This Row],[gross]]-Table13[[#This Row],[budget]]</f>
        <v>-3200000</v>
      </c>
    </row>
    <row r="2730" spans="1:29" ht="12.75">
      <c r="A2730" s="6" t="s">
        <v>28</v>
      </c>
      <c r="B2730" s="6" t="s">
        <v>21179</v>
      </c>
      <c r="C2730" s="6">
        <v>14</v>
      </c>
      <c r="D2730" s="6">
        <v>105</v>
      </c>
      <c r="E2730" s="6">
        <v>7</v>
      </c>
      <c r="F2730" s="6">
        <v>548</v>
      </c>
      <c r="G2730" s="6" t="s">
        <v>1346</v>
      </c>
      <c r="H2730" s="6">
        <v>2000</v>
      </c>
      <c r="I2730" s="7">
        <v>609042</v>
      </c>
      <c r="J2730" s="6" t="s">
        <v>3409</v>
      </c>
      <c r="K2730" s="6" t="s">
        <v>3933</v>
      </c>
      <c r="L2730" s="6" t="s">
        <v>21180</v>
      </c>
      <c r="M2730" s="6">
        <v>449</v>
      </c>
      <c r="N2730" s="6">
        <v>3475</v>
      </c>
      <c r="O2730" s="6" t="s">
        <v>3202</v>
      </c>
      <c r="P2730" s="6">
        <v>2</v>
      </c>
      <c r="Q2730" s="6" t="s">
        <v>21181</v>
      </c>
      <c r="R2730" s="6" t="s">
        <v>21182</v>
      </c>
      <c r="S2730" s="6">
        <v>38</v>
      </c>
      <c r="T2730" s="6" t="s">
        <v>37</v>
      </c>
      <c r="U2730" s="6" t="s">
        <v>38</v>
      </c>
      <c r="V2730" s="6" t="s">
        <v>95</v>
      </c>
      <c r="W2730" s="7">
        <v>1300000</v>
      </c>
      <c r="X2730" s="6">
        <v>1999</v>
      </c>
      <c r="Y2730" s="6">
        <v>783</v>
      </c>
      <c r="Z2730" s="6">
        <v>6.5</v>
      </c>
      <c r="AA2730" s="6">
        <v>1.85</v>
      </c>
      <c r="AB2730" s="6">
        <v>117</v>
      </c>
      <c r="AC2730" s="7">
        <f>Table13[[#This Row],[gross]]-Table13[[#This Row],[budget]]</f>
        <v>-690958</v>
      </c>
    </row>
    <row r="2731" spans="1:29" ht="12.75">
      <c r="A2731" s="6" t="s">
        <v>28</v>
      </c>
      <c r="B2731" s="6" t="s">
        <v>21749</v>
      </c>
      <c r="C2731" s="6">
        <v>29</v>
      </c>
      <c r="D2731" s="6">
        <v>79</v>
      </c>
      <c r="E2731" s="6">
        <v>2</v>
      </c>
      <c r="F2731" s="6">
        <v>551</v>
      </c>
      <c r="G2731" s="6" t="s">
        <v>2630</v>
      </c>
      <c r="H2731" s="6">
        <v>855</v>
      </c>
      <c r="I2731" s="7">
        <v>279282</v>
      </c>
      <c r="J2731" s="6" t="s">
        <v>1415</v>
      </c>
      <c r="K2731" s="6" t="s">
        <v>14917</v>
      </c>
      <c r="L2731" s="6" t="s">
        <v>21750</v>
      </c>
      <c r="M2731" s="6">
        <v>3806</v>
      </c>
      <c r="N2731" s="6">
        <v>2489</v>
      </c>
      <c r="O2731" s="6" t="s">
        <v>3654</v>
      </c>
      <c r="P2731" s="6">
        <v>2</v>
      </c>
      <c r="Q2731" s="6" t="s">
        <v>21751</v>
      </c>
      <c r="R2731" s="6" t="s">
        <v>21752</v>
      </c>
      <c r="S2731" s="6">
        <v>49</v>
      </c>
      <c r="T2731" s="6" t="s">
        <v>37</v>
      </c>
      <c r="U2731" s="6" t="s">
        <v>38</v>
      </c>
      <c r="V2731" s="6" t="s">
        <v>39</v>
      </c>
      <c r="W2731" s="7">
        <v>1000000</v>
      </c>
      <c r="X2731" s="6">
        <v>2003</v>
      </c>
      <c r="Y2731" s="6">
        <v>577</v>
      </c>
      <c r="Z2731" s="6">
        <v>6.1</v>
      </c>
      <c r="AA2731" s="6">
        <v>1.85</v>
      </c>
      <c r="AB2731" s="6">
        <v>150</v>
      </c>
      <c r="AC2731" s="7">
        <f>Table13[[#This Row],[gross]]-Table13[[#This Row],[budget]]</f>
        <v>-720718</v>
      </c>
    </row>
    <row r="2732" spans="1:29" ht="12.75">
      <c r="A2732" s="6" t="s">
        <v>28</v>
      </c>
      <c r="B2732" s="6" t="s">
        <v>5289</v>
      </c>
      <c r="C2732" s="6">
        <v>118</v>
      </c>
      <c r="D2732" s="6">
        <v>119</v>
      </c>
      <c r="E2732" s="6">
        <v>0</v>
      </c>
      <c r="F2732" s="6">
        <v>39</v>
      </c>
      <c r="G2732" s="6" t="s">
        <v>5290</v>
      </c>
      <c r="H2732" s="6">
        <v>29000</v>
      </c>
      <c r="I2732" s="7">
        <v>39778599</v>
      </c>
      <c r="J2732" s="6" t="s">
        <v>1826</v>
      </c>
      <c r="K2732" s="6" t="s">
        <v>215</v>
      </c>
      <c r="L2732" s="6" t="s">
        <v>5291</v>
      </c>
      <c r="M2732" s="6">
        <v>176169</v>
      </c>
      <c r="N2732" s="6">
        <v>29461</v>
      </c>
      <c r="O2732" s="6" t="s">
        <v>5292</v>
      </c>
      <c r="P2732" s="6">
        <v>0</v>
      </c>
      <c r="Q2732" s="6" t="s">
        <v>5293</v>
      </c>
      <c r="R2732" s="6" t="s">
        <v>5294</v>
      </c>
      <c r="S2732" s="6">
        <v>548</v>
      </c>
      <c r="T2732" s="6" t="s">
        <v>37</v>
      </c>
      <c r="U2732" s="6" t="s">
        <v>38</v>
      </c>
      <c r="V2732" s="6" t="s">
        <v>585</v>
      </c>
      <c r="W2732" s="7">
        <v>50000000</v>
      </c>
      <c r="X2732" s="6">
        <v>2000</v>
      </c>
      <c r="Y2732" s="6">
        <v>414</v>
      </c>
      <c r="Z2732" s="6">
        <v>6.6</v>
      </c>
      <c r="AA2732" s="6">
        <v>2.35</v>
      </c>
      <c r="AB2732" s="6">
        <v>0</v>
      </c>
      <c r="AC2732" s="7">
        <f>Table13[[#This Row],[gross]]-Table13[[#This Row],[budget]]</f>
        <v>-10221401</v>
      </c>
    </row>
    <row r="2733" spans="1:29" ht="12.75">
      <c r="A2733" s="6" t="s">
        <v>747</v>
      </c>
      <c r="B2733" s="6" t="s">
        <v>23369</v>
      </c>
      <c r="C2733" s="6">
        <v>67</v>
      </c>
      <c r="D2733" s="6">
        <v>80</v>
      </c>
      <c r="E2733" s="6">
        <v>7</v>
      </c>
      <c r="F2733" s="6">
        <v>21</v>
      </c>
      <c r="G2733" s="6" t="s">
        <v>23370</v>
      </c>
      <c r="H2733" s="6">
        <v>57</v>
      </c>
      <c r="I2733" s="7">
        <v>5000000</v>
      </c>
      <c r="J2733" s="6" t="s">
        <v>23371</v>
      </c>
      <c r="K2733" s="6" t="s">
        <v>23372</v>
      </c>
      <c r="L2733" s="6" t="s">
        <v>23373</v>
      </c>
      <c r="M2733" s="6">
        <v>4812</v>
      </c>
      <c r="N2733" s="6">
        <v>205</v>
      </c>
      <c r="O2733" s="6" t="s">
        <v>23374</v>
      </c>
      <c r="P2733" s="6">
        <v>0</v>
      </c>
      <c r="Q2733" s="6" t="s">
        <v>23375</v>
      </c>
      <c r="R2733" s="6" t="s">
        <v>23376</v>
      </c>
      <c r="S2733" s="6">
        <v>88</v>
      </c>
      <c r="T2733" s="6" t="s">
        <v>37</v>
      </c>
      <c r="U2733" s="6" t="s">
        <v>38</v>
      </c>
      <c r="V2733" s="6" t="s">
        <v>6036</v>
      </c>
      <c r="W2733" s="7">
        <v>210000</v>
      </c>
      <c r="X2733" s="6">
        <v>1953</v>
      </c>
      <c r="Y2733" s="6">
        <v>40</v>
      </c>
      <c r="Z2733" s="6">
        <v>6.7</v>
      </c>
      <c r="AA2733" s="6">
        <v>1.37</v>
      </c>
      <c r="AB2733" s="6">
        <v>465</v>
      </c>
      <c r="AC2733" s="7">
        <f>Table13[[#This Row],[gross]]-Table13[[#This Row],[budget]]</f>
        <v>4790000</v>
      </c>
    </row>
    <row r="2734" spans="1:29" ht="12.75">
      <c r="A2734" s="6" t="s">
        <v>28</v>
      </c>
      <c r="B2734" s="6" t="s">
        <v>9184</v>
      </c>
      <c r="C2734" s="6">
        <v>276</v>
      </c>
      <c r="D2734" s="6">
        <v>91</v>
      </c>
      <c r="E2734" s="6">
        <v>0</v>
      </c>
      <c r="F2734" s="6">
        <v>220</v>
      </c>
      <c r="G2734" s="6" t="s">
        <v>3289</v>
      </c>
      <c r="H2734" s="6">
        <v>34000</v>
      </c>
      <c r="I2734" s="7">
        <v>958319</v>
      </c>
      <c r="J2734" s="6" t="s">
        <v>3409</v>
      </c>
      <c r="K2734" s="6" t="s">
        <v>347</v>
      </c>
      <c r="L2734" s="6" t="s">
        <v>10624</v>
      </c>
      <c r="M2734" s="6">
        <v>39764</v>
      </c>
      <c r="N2734" s="6">
        <v>34705</v>
      </c>
      <c r="O2734" s="6" t="s">
        <v>9503</v>
      </c>
      <c r="P2734" s="6">
        <v>0</v>
      </c>
      <c r="Q2734" s="6" t="s">
        <v>10625</v>
      </c>
      <c r="R2734" s="6" t="s">
        <v>10626</v>
      </c>
      <c r="S2734" s="6">
        <v>148</v>
      </c>
      <c r="T2734" s="6" t="s">
        <v>37</v>
      </c>
      <c r="U2734" s="6" t="s">
        <v>38</v>
      </c>
      <c r="V2734" s="6" t="s">
        <v>39</v>
      </c>
      <c r="W2734" s="7">
        <v>21000000</v>
      </c>
      <c r="X2734" s="6">
        <v>2011</v>
      </c>
      <c r="Y2734" s="6">
        <v>242</v>
      </c>
      <c r="Z2734" s="6">
        <v>6.7</v>
      </c>
      <c r="AA2734" s="6">
        <v>2.35</v>
      </c>
      <c r="AB2734" s="6">
        <v>17000</v>
      </c>
      <c r="AC2734" s="7">
        <f>Table13[[#This Row],[gross]]-Table13[[#This Row],[budget]]</f>
        <v>-20041681</v>
      </c>
    </row>
    <row r="2735" spans="1:29" ht="12.75">
      <c r="A2735" s="6" t="s">
        <v>747</v>
      </c>
      <c r="B2735" s="6" t="s">
        <v>20964</v>
      </c>
      <c r="C2735" s="6">
        <v>84</v>
      </c>
      <c r="D2735" s="6">
        <v>98</v>
      </c>
      <c r="E2735" s="6">
        <v>21</v>
      </c>
      <c r="F2735" s="6">
        <v>76</v>
      </c>
      <c r="G2735" s="6" t="s">
        <v>20965</v>
      </c>
      <c r="H2735" s="6">
        <v>33000</v>
      </c>
      <c r="I2735" s="7">
        <v>406035</v>
      </c>
      <c r="J2735" s="6" t="s">
        <v>3409</v>
      </c>
      <c r="K2735" s="6" t="s">
        <v>4213</v>
      </c>
      <c r="L2735" s="6" t="s">
        <v>20966</v>
      </c>
      <c r="M2735" s="6">
        <v>30314</v>
      </c>
      <c r="N2735" s="6">
        <v>33441</v>
      </c>
      <c r="O2735" s="6" t="s">
        <v>20967</v>
      </c>
      <c r="P2735" s="6">
        <v>0</v>
      </c>
      <c r="Q2735" s="6" t="s">
        <v>20968</v>
      </c>
      <c r="R2735" s="6" t="s">
        <v>20969</v>
      </c>
      <c r="S2735" s="6">
        <v>159</v>
      </c>
      <c r="T2735" s="6" t="s">
        <v>37</v>
      </c>
      <c r="U2735" s="6" t="s">
        <v>38</v>
      </c>
      <c r="V2735" s="6" t="s">
        <v>585</v>
      </c>
      <c r="W2735" s="7">
        <v>1500000</v>
      </c>
      <c r="X2735" s="6">
        <v>2001</v>
      </c>
      <c r="Y2735" s="6">
        <v>243</v>
      </c>
      <c r="Z2735" s="6">
        <v>7.2</v>
      </c>
      <c r="AA2735" s="6">
        <v>1.66</v>
      </c>
      <c r="AB2735" s="6">
        <v>0</v>
      </c>
      <c r="AC2735" s="7">
        <f>Table13[[#This Row],[gross]]-Table13[[#This Row],[budget]]</f>
        <v>-1093965</v>
      </c>
    </row>
    <row r="2736" spans="1:29" ht="12.75">
      <c r="A2736" s="6" t="s">
        <v>28</v>
      </c>
      <c r="B2736" s="6" t="s">
        <v>2178</v>
      </c>
      <c r="C2736" s="6">
        <v>90</v>
      </c>
      <c r="D2736" s="6">
        <v>75</v>
      </c>
      <c r="E2736" s="6">
        <v>221</v>
      </c>
      <c r="F2736" s="6">
        <v>553</v>
      </c>
      <c r="G2736" s="6" t="s">
        <v>1951</v>
      </c>
      <c r="H2736" s="6">
        <v>11000</v>
      </c>
      <c r="I2736" s="7">
        <v>57651794</v>
      </c>
      <c r="J2736" s="6" t="s">
        <v>3898</v>
      </c>
      <c r="K2736" s="6" t="s">
        <v>1956</v>
      </c>
      <c r="L2736" s="6" t="s">
        <v>7389</v>
      </c>
      <c r="M2736" s="6">
        <v>40651</v>
      </c>
      <c r="N2736" s="6">
        <v>13125</v>
      </c>
      <c r="O2736" s="6" t="s">
        <v>2940</v>
      </c>
      <c r="P2736" s="6">
        <v>2</v>
      </c>
      <c r="Q2736" s="6" t="s">
        <v>7390</v>
      </c>
      <c r="R2736" s="6" t="s">
        <v>7391</v>
      </c>
      <c r="S2736" s="6">
        <v>209</v>
      </c>
      <c r="T2736" s="6" t="s">
        <v>37</v>
      </c>
      <c r="U2736" s="6" t="s">
        <v>38</v>
      </c>
      <c r="V2736" s="6" t="s">
        <v>39</v>
      </c>
      <c r="W2736" s="7">
        <v>33000000</v>
      </c>
      <c r="X2736" s="6">
        <v>2006</v>
      </c>
      <c r="Y2736" s="6">
        <v>970</v>
      </c>
      <c r="Z2736" s="6">
        <v>5.6</v>
      </c>
      <c r="AA2736" s="6">
        <v>1.85</v>
      </c>
      <c r="AB2736" s="6">
        <v>0</v>
      </c>
      <c r="AC2736" s="7">
        <f>Table13[[#This Row],[gross]]-Table13[[#This Row],[budget]]</f>
        <v>24651794</v>
      </c>
    </row>
    <row r="2737" spans="1:29" ht="12.75">
      <c r="A2737" s="6" t="s">
        <v>28</v>
      </c>
      <c r="B2737" s="6" t="s">
        <v>4537</v>
      </c>
      <c r="C2737" s="6">
        <v>264</v>
      </c>
      <c r="D2737" s="6">
        <v>124</v>
      </c>
      <c r="E2737" s="6">
        <v>108</v>
      </c>
      <c r="F2737" s="6">
        <v>186</v>
      </c>
      <c r="G2737" s="6" t="s">
        <v>1127</v>
      </c>
      <c r="H2737" s="6">
        <v>1000</v>
      </c>
      <c r="I2737" s="7">
        <v>46377022</v>
      </c>
      <c r="J2737" s="6" t="s">
        <v>2527</v>
      </c>
      <c r="K2737" s="6" t="s">
        <v>138</v>
      </c>
      <c r="L2737" s="6" t="s">
        <v>14851</v>
      </c>
      <c r="M2737" s="6">
        <v>75306</v>
      </c>
      <c r="N2737" s="6">
        <v>1898</v>
      </c>
      <c r="O2737" s="6" t="s">
        <v>5270</v>
      </c>
      <c r="P2737" s="6">
        <v>3</v>
      </c>
      <c r="Q2737" s="6" t="s">
        <v>14852</v>
      </c>
      <c r="R2737" s="6" t="s">
        <v>14853</v>
      </c>
      <c r="S2737" s="6">
        <v>266</v>
      </c>
      <c r="T2737" s="6" t="s">
        <v>37</v>
      </c>
      <c r="U2737" s="6" t="s">
        <v>56</v>
      </c>
      <c r="V2737" s="6" t="s">
        <v>39</v>
      </c>
      <c r="W2737" s="7">
        <v>10000000</v>
      </c>
      <c r="X2737" s="6">
        <v>2011</v>
      </c>
      <c r="Y2737" s="6">
        <v>400</v>
      </c>
      <c r="Z2737" s="6">
        <v>7.3</v>
      </c>
      <c r="AA2737" s="6">
        <v>2.35</v>
      </c>
      <c r="AB2737" s="6">
        <v>48000</v>
      </c>
      <c r="AC2737" s="7">
        <f>Table13[[#This Row],[gross]]-Table13[[#This Row],[budget]]</f>
        <v>36377022</v>
      </c>
    </row>
    <row r="2738" spans="1:29" ht="12.75">
      <c r="A2738" s="6" t="s">
        <v>28</v>
      </c>
      <c r="B2738" s="6" t="s">
        <v>10627</v>
      </c>
      <c r="C2738" s="6">
        <v>11</v>
      </c>
      <c r="D2738" s="6">
        <v>114</v>
      </c>
      <c r="E2738" s="6">
        <v>19</v>
      </c>
      <c r="F2738" s="6">
        <v>842</v>
      </c>
      <c r="G2738" s="6" t="s">
        <v>4545</v>
      </c>
      <c r="H2738" s="6">
        <v>1000</v>
      </c>
      <c r="I2738" s="7">
        <v>69700000</v>
      </c>
      <c r="J2738" s="6" t="s">
        <v>5926</v>
      </c>
      <c r="K2738" s="6" t="s">
        <v>9111</v>
      </c>
      <c r="L2738" s="6" t="s">
        <v>10628</v>
      </c>
      <c r="M2738" s="6">
        <v>7748</v>
      </c>
      <c r="N2738" s="6">
        <v>3688</v>
      </c>
      <c r="O2738" s="6" t="s">
        <v>10629</v>
      </c>
      <c r="P2738" s="6">
        <v>2</v>
      </c>
      <c r="Q2738" s="6" t="s">
        <v>10630</v>
      </c>
      <c r="R2738" s="6" t="s">
        <v>10631</v>
      </c>
      <c r="S2738" s="6">
        <v>48</v>
      </c>
      <c r="T2738" s="6" t="s">
        <v>37</v>
      </c>
      <c r="U2738" s="6" t="s">
        <v>38</v>
      </c>
      <c r="V2738" s="6" t="s">
        <v>585</v>
      </c>
      <c r="W2738" s="7">
        <v>35000000</v>
      </c>
      <c r="X2738" s="6">
        <v>1982</v>
      </c>
      <c r="Y2738" s="6">
        <v>883</v>
      </c>
      <c r="Z2738" s="6">
        <v>5.8</v>
      </c>
      <c r="AA2738" s="6">
        <v>2.35</v>
      </c>
      <c r="AB2738" s="6">
        <v>0</v>
      </c>
      <c r="AC2738" s="7">
        <f>Table13[[#This Row],[gross]]-Table13[[#This Row],[budget]]</f>
        <v>34700000</v>
      </c>
    </row>
    <row r="2739" spans="1:29" ht="12.75">
      <c r="A2739" s="6" t="s">
        <v>28</v>
      </c>
      <c r="B2739" s="6" t="s">
        <v>6800</v>
      </c>
      <c r="C2739" s="6">
        <v>56</v>
      </c>
      <c r="D2739" s="6">
        <v>123</v>
      </c>
      <c r="E2739" s="6">
        <v>92</v>
      </c>
      <c r="F2739" s="6">
        <v>849</v>
      </c>
      <c r="G2739" s="6" t="s">
        <v>2232</v>
      </c>
      <c r="H2739" s="6">
        <v>1000</v>
      </c>
      <c r="I2739" s="7">
        <v>70492685</v>
      </c>
      <c r="J2739" s="6" t="s">
        <v>2527</v>
      </c>
      <c r="K2739" s="6" t="s">
        <v>2807</v>
      </c>
      <c r="L2739" s="6" t="s">
        <v>12178</v>
      </c>
      <c r="M2739" s="6">
        <v>11600</v>
      </c>
      <c r="N2739" s="6">
        <v>5306</v>
      </c>
      <c r="O2739" s="6" t="s">
        <v>8571</v>
      </c>
      <c r="P2739" s="6">
        <v>5</v>
      </c>
      <c r="Q2739" s="6" t="s">
        <v>12179</v>
      </c>
      <c r="R2739" s="6" t="s">
        <v>12180</v>
      </c>
      <c r="S2739" s="6">
        <v>64</v>
      </c>
      <c r="T2739" s="6" t="s">
        <v>37</v>
      </c>
      <c r="U2739" s="6" t="s">
        <v>38</v>
      </c>
      <c r="V2739" s="6" t="s">
        <v>585</v>
      </c>
      <c r="W2739" s="7">
        <v>17000000</v>
      </c>
      <c r="X2739" s="6">
        <v>2013</v>
      </c>
      <c r="Y2739" s="6">
        <v>886</v>
      </c>
      <c r="Z2739" s="6">
        <v>6.7</v>
      </c>
      <c r="AA2739" s="6">
        <v>2.35</v>
      </c>
      <c r="AB2739" s="6">
        <v>7000</v>
      </c>
      <c r="AC2739" s="7">
        <f>Table13[[#This Row],[gross]]-Table13[[#This Row],[budget]]</f>
        <v>53492685</v>
      </c>
    </row>
    <row r="2740" spans="1:29" ht="12.75">
      <c r="A2740" s="6" t="s">
        <v>28</v>
      </c>
      <c r="B2740" s="6" t="s">
        <v>6800</v>
      </c>
      <c r="C2740" s="6">
        <v>32</v>
      </c>
      <c r="D2740" s="6">
        <v>120</v>
      </c>
      <c r="E2740" s="6">
        <v>92</v>
      </c>
      <c r="F2740" s="6">
        <v>862</v>
      </c>
      <c r="G2740" s="6" t="s">
        <v>2232</v>
      </c>
      <c r="H2740" s="6">
        <v>1000</v>
      </c>
      <c r="I2740" s="7">
        <v>34074895</v>
      </c>
      <c r="J2740" s="6" t="s">
        <v>2527</v>
      </c>
      <c r="K2740" s="6" t="s">
        <v>2807</v>
      </c>
      <c r="L2740" s="6" t="s">
        <v>15626</v>
      </c>
      <c r="M2740" s="6">
        <v>6525</v>
      </c>
      <c r="N2740" s="6">
        <v>5420</v>
      </c>
      <c r="O2740" s="6" t="s">
        <v>15627</v>
      </c>
      <c r="P2740" s="6">
        <v>6</v>
      </c>
      <c r="Q2740" s="6" t="s">
        <v>15628</v>
      </c>
      <c r="R2740" s="6" t="s">
        <v>15629</v>
      </c>
      <c r="S2740" s="6">
        <v>79</v>
      </c>
      <c r="T2740" s="6" t="s">
        <v>37</v>
      </c>
      <c r="U2740" s="6" t="s">
        <v>38</v>
      </c>
      <c r="V2740" s="6" t="s">
        <v>585</v>
      </c>
      <c r="W2740" s="7">
        <v>9000000</v>
      </c>
      <c r="X2740" s="6">
        <v>1999</v>
      </c>
      <c r="Y2740" s="6">
        <v>886</v>
      </c>
      <c r="Z2740" s="6">
        <v>6.7</v>
      </c>
      <c r="AA2740" s="6">
        <v>1.85</v>
      </c>
      <c r="AB2740" s="6">
        <v>0</v>
      </c>
      <c r="AC2740" s="7">
        <f>Table13[[#This Row],[gross]]-Table13[[#This Row],[budget]]</f>
        <v>25074895</v>
      </c>
    </row>
    <row r="2741" spans="1:29" ht="12.75">
      <c r="A2741" s="6" t="s">
        <v>28</v>
      </c>
      <c r="B2741" s="6" t="s">
        <v>9392</v>
      </c>
      <c r="C2741" s="6">
        <v>85</v>
      </c>
      <c r="D2741" s="6">
        <v>118</v>
      </c>
      <c r="E2741" s="6">
        <v>97</v>
      </c>
      <c r="F2741" s="6">
        <v>437</v>
      </c>
      <c r="G2741" s="6" t="s">
        <v>3741</v>
      </c>
      <c r="H2741" s="6">
        <v>775</v>
      </c>
      <c r="I2741" s="7">
        <v>26761283</v>
      </c>
      <c r="J2741" s="6" t="s">
        <v>214</v>
      </c>
      <c r="K2741" s="6" t="s">
        <v>9393</v>
      </c>
      <c r="L2741" s="6" t="s">
        <v>9394</v>
      </c>
      <c r="M2741" s="6">
        <v>43084</v>
      </c>
      <c r="N2741" s="6">
        <v>3197</v>
      </c>
      <c r="O2741" s="6" t="s">
        <v>6088</v>
      </c>
      <c r="P2741" s="6">
        <v>0</v>
      </c>
      <c r="Q2741" s="6" t="s">
        <v>9395</v>
      </c>
      <c r="R2741" s="6" t="s">
        <v>9396</v>
      </c>
      <c r="S2741" s="6">
        <v>99</v>
      </c>
      <c r="T2741" s="6" t="s">
        <v>37</v>
      </c>
      <c r="U2741" s="6" t="s">
        <v>38</v>
      </c>
      <c r="V2741" s="6" t="s">
        <v>39</v>
      </c>
      <c r="W2741" s="7">
        <v>26000000</v>
      </c>
      <c r="X2741" s="6">
        <v>2014</v>
      </c>
      <c r="Y2741" s="6">
        <v>523</v>
      </c>
      <c r="Z2741" s="6">
        <v>6.7</v>
      </c>
      <c r="AA2741" s="6">
        <v>2.35</v>
      </c>
      <c r="AB2741" s="6">
        <v>19000</v>
      </c>
      <c r="AC2741" s="7">
        <f>Table13[[#This Row],[gross]]-Table13[[#This Row],[budget]]</f>
        <v>761283</v>
      </c>
    </row>
    <row r="2742" spans="1:29" ht="12.75">
      <c r="A2742" s="6" t="s">
        <v>28</v>
      </c>
      <c r="B2742" s="6" t="s">
        <v>10011</v>
      </c>
      <c r="C2742" s="6">
        <v>124</v>
      </c>
      <c r="D2742" s="6">
        <v>131</v>
      </c>
      <c r="E2742" s="6">
        <v>911</v>
      </c>
      <c r="F2742" s="6">
        <v>232</v>
      </c>
      <c r="G2742" s="6" t="s">
        <v>10012</v>
      </c>
      <c r="H2742" s="6">
        <v>5000</v>
      </c>
      <c r="I2742" s="7">
        <v>85433</v>
      </c>
      <c r="J2742" s="6" t="s">
        <v>10013</v>
      </c>
      <c r="K2742" s="6" t="s">
        <v>1848</v>
      </c>
      <c r="L2742" s="6" t="s">
        <v>10014</v>
      </c>
      <c r="M2742" s="6">
        <v>69676</v>
      </c>
      <c r="N2742" s="6">
        <v>5954</v>
      </c>
      <c r="O2742" s="6" t="s">
        <v>10015</v>
      </c>
      <c r="P2742" s="6">
        <v>2</v>
      </c>
      <c r="Q2742" s="6" t="s">
        <v>10016</v>
      </c>
      <c r="R2742" s="6" t="s">
        <v>10017</v>
      </c>
      <c r="S2742" s="6">
        <v>131</v>
      </c>
      <c r="T2742" s="6" t="s">
        <v>37</v>
      </c>
      <c r="U2742" s="6" t="s">
        <v>7090</v>
      </c>
      <c r="V2742" s="6" t="s">
        <v>585</v>
      </c>
      <c r="W2742" s="7">
        <v>13500000</v>
      </c>
      <c r="X2742" s="6">
        <v>2013</v>
      </c>
      <c r="Y2742" s="6">
        <v>234</v>
      </c>
      <c r="Z2742" s="6">
        <v>7.8</v>
      </c>
      <c r="AA2742" s="6">
        <v>2.35</v>
      </c>
      <c r="AB2742" s="6">
        <v>31000</v>
      </c>
      <c r="AC2742" s="7">
        <f>Table13[[#This Row],[gross]]-Table13[[#This Row],[budget]]</f>
        <v>-13414567</v>
      </c>
    </row>
    <row r="2743" spans="1:29" ht="12.75">
      <c r="A2743" s="6" t="s">
        <v>747</v>
      </c>
      <c r="B2743" s="6" t="s">
        <v>20069</v>
      </c>
      <c r="C2743" s="6">
        <v>97</v>
      </c>
      <c r="D2743" s="6">
        <v>172</v>
      </c>
      <c r="E2743" s="6">
        <v>355</v>
      </c>
      <c r="F2743" s="6">
        <v>188</v>
      </c>
      <c r="G2743" s="6" t="s">
        <v>17511</v>
      </c>
      <c r="H2743" s="6">
        <v>749</v>
      </c>
      <c r="I2743" s="7">
        <v>23650000</v>
      </c>
      <c r="J2743" s="6" t="s">
        <v>5605</v>
      </c>
      <c r="K2743" s="6" t="s">
        <v>20070</v>
      </c>
      <c r="L2743" s="6" t="s">
        <v>20071</v>
      </c>
      <c r="M2743" s="6">
        <v>40359</v>
      </c>
      <c r="N2743" s="6">
        <v>1941</v>
      </c>
      <c r="O2743" s="6" t="s">
        <v>18250</v>
      </c>
      <c r="P2743" s="6">
        <v>5</v>
      </c>
      <c r="Q2743" s="6" t="s">
        <v>20072</v>
      </c>
      <c r="R2743" s="6" t="s">
        <v>20073</v>
      </c>
      <c r="S2743" s="6">
        <v>235</v>
      </c>
      <c r="T2743" s="6" t="s">
        <v>37</v>
      </c>
      <c r="U2743" s="6" t="s">
        <v>38</v>
      </c>
      <c r="V2743" s="6" t="s">
        <v>4830</v>
      </c>
      <c r="W2743" s="7">
        <v>2100000</v>
      </c>
      <c r="X2743" s="6">
        <v>1946</v>
      </c>
      <c r="Y2743" s="6">
        <v>208</v>
      </c>
      <c r="Z2743" s="6">
        <v>8.1</v>
      </c>
      <c r="AA2743" s="6">
        <v>1.37</v>
      </c>
      <c r="AB2743" s="6">
        <v>0</v>
      </c>
      <c r="AC2743" s="7">
        <f>Table13[[#This Row],[gross]]-Table13[[#This Row],[budget]]</f>
        <v>21550000</v>
      </c>
    </row>
    <row r="2744" spans="1:29" ht="12.75">
      <c r="A2744" s="6" t="s">
        <v>747</v>
      </c>
      <c r="B2744" s="6" t="s">
        <v>22887</v>
      </c>
      <c r="C2744" s="6">
        <v>203</v>
      </c>
      <c r="D2744" s="6">
        <v>82</v>
      </c>
      <c r="E2744" s="6">
        <v>385</v>
      </c>
      <c r="F2744" s="6">
        <v>22</v>
      </c>
      <c r="G2744" s="6" t="s">
        <v>22888</v>
      </c>
      <c r="H2744" s="6">
        <v>48</v>
      </c>
      <c r="I2744" s="7">
        <v>126387</v>
      </c>
      <c r="J2744" s="6" t="s">
        <v>6403</v>
      </c>
      <c r="K2744" s="6" t="s">
        <v>22889</v>
      </c>
      <c r="L2744" s="6" t="s">
        <v>22890</v>
      </c>
      <c r="M2744" s="6">
        <v>14985</v>
      </c>
      <c r="N2744" s="6">
        <v>123</v>
      </c>
      <c r="O2744" s="6" t="s">
        <v>22891</v>
      </c>
      <c r="P2744" s="6">
        <v>0</v>
      </c>
      <c r="Q2744" s="6" t="s">
        <v>22892</v>
      </c>
      <c r="R2744" s="6" t="s">
        <v>22893</v>
      </c>
      <c r="S2744" s="6">
        <v>253</v>
      </c>
      <c r="T2744" s="6" t="s">
        <v>9795</v>
      </c>
      <c r="U2744" s="6" t="s">
        <v>7090</v>
      </c>
      <c r="V2744" s="6" t="s">
        <v>7334</v>
      </c>
      <c r="W2744" s="7">
        <v>400000</v>
      </c>
      <c r="X2744" s="6">
        <v>1981</v>
      </c>
      <c r="Y2744" s="6">
        <v>22</v>
      </c>
      <c r="Z2744" s="6">
        <v>6.9</v>
      </c>
      <c r="AA2744" s="6">
        <v>2.35</v>
      </c>
      <c r="AB2744" s="6">
        <v>2000</v>
      </c>
      <c r="AC2744" s="7">
        <f>Table13[[#This Row],[gross]]-Table13[[#This Row],[budget]]</f>
        <v>-273613</v>
      </c>
    </row>
    <row r="2745" spans="1:29" ht="12.75">
      <c r="A2745" s="6" t="s">
        <v>28</v>
      </c>
      <c r="B2745" s="6" t="s">
        <v>389</v>
      </c>
      <c r="C2745" s="6">
        <v>252</v>
      </c>
      <c r="D2745" s="6">
        <v>117</v>
      </c>
      <c r="E2745" s="6">
        <v>14000</v>
      </c>
      <c r="F2745" s="6">
        <v>358</v>
      </c>
      <c r="G2745" s="6" t="s">
        <v>1127</v>
      </c>
      <c r="H2745" s="6">
        <v>535</v>
      </c>
      <c r="I2745" s="7">
        <v>52792307</v>
      </c>
      <c r="J2745" s="6" t="s">
        <v>200</v>
      </c>
      <c r="K2745" s="6" t="s">
        <v>1128</v>
      </c>
      <c r="L2745" s="6" t="s">
        <v>1129</v>
      </c>
      <c r="M2745" s="6">
        <v>12572</v>
      </c>
      <c r="N2745" s="6">
        <v>1950</v>
      </c>
      <c r="O2745" s="6" t="s">
        <v>1130</v>
      </c>
      <c r="P2745" s="6">
        <v>0</v>
      </c>
      <c r="Q2745" s="6" t="s">
        <v>1131</v>
      </c>
      <c r="R2745" s="6" t="s">
        <v>1132</v>
      </c>
      <c r="S2745" s="6">
        <v>106</v>
      </c>
      <c r="T2745" s="6" t="s">
        <v>37</v>
      </c>
      <c r="U2745" s="6" t="s">
        <v>56</v>
      </c>
      <c r="V2745" s="6" t="s">
        <v>95</v>
      </c>
      <c r="W2745" s="7">
        <v>140000000</v>
      </c>
      <c r="X2745" s="6">
        <v>2016</v>
      </c>
      <c r="Y2745" s="6">
        <v>400</v>
      </c>
      <c r="Z2745" s="6">
        <v>6.8</v>
      </c>
      <c r="AA2745" s="6">
        <v>2.35</v>
      </c>
      <c r="AB2745" s="6">
        <v>27000</v>
      </c>
      <c r="AC2745" s="7">
        <f>Table13[[#This Row],[gross]]-Table13[[#This Row],[budget]]</f>
        <v>-87207693</v>
      </c>
    </row>
    <row r="2746" spans="1:29" ht="12.75">
      <c r="A2746" s="6" t="s">
        <v>28</v>
      </c>
      <c r="B2746" s="6" t="s">
        <v>5476</v>
      </c>
      <c r="C2746" s="6">
        <v>75</v>
      </c>
      <c r="D2746" s="6">
        <v>88</v>
      </c>
      <c r="E2746" s="6">
        <v>5</v>
      </c>
      <c r="F2746" s="6">
        <v>338</v>
      </c>
      <c r="G2746" s="6" t="s">
        <v>5477</v>
      </c>
      <c r="H2746" s="6">
        <v>11000</v>
      </c>
      <c r="I2746" s="7">
        <v>6471394</v>
      </c>
      <c r="J2746" s="6" t="s">
        <v>1009</v>
      </c>
      <c r="K2746" s="6" t="s">
        <v>466</v>
      </c>
      <c r="L2746" s="6" t="s">
        <v>5478</v>
      </c>
      <c r="M2746" s="6">
        <v>15880</v>
      </c>
      <c r="N2746" s="6">
        <v>11972</v>
      </c>
      <c r="O2746" s="6" t="s">
        <v>5479</v>
      </c>
      <c r="P2746" s="6">
        <v>5</v>
      </c>
      <c r="Q2746" s="6" t="s">
        <v>5480</v>
      </c>
      <c r="R2746" s="6" t="s">
        <v>5481</v>
      </c>
      <c r="S2746" s="6">
        <v>93</v>
      </c>
      <c r="T2746" s="6" t="s">
        <v>37</v>
      </c>
      <c r="U2746" s="6" t="s">
        <v>38</v>
      </c>
      <c r="V2746" s="6" t="s">
        <v>39</v>
      </c>
      <c r="W2746" s="7">
        <v>50000000</v>
      </c>
      <c r="X2746" s="6">
        <v>2004</v>
      </c>
      <c r="Y2746" s="6">
        <v>387</v>
      </c>
      <c r="Z2746" s="6">
        <v>4.9000000000000004</v>
      </c>
      <c r="AA2746" s="6">
        <v>2.35</v>
      </c>
      <c r="AB2746" s="6">
        <v>288</v>
      </c>
      <c r="AC2746" s="7">
        <f>Table13[[#This Row],[gross]]-Table13[[#This Row],[budget]]</f>
        <v>-43528606</v>
      </c>
    </row>
    <row r="2747" spans="1:29" ht="12.75">
      <c r="A2747" s="6" t="s">
        <v>28</v>
      </c>
      <c r="B2747" s="6" t="s">
        <v>13720</v>
      </c>
      <c r="C2747" s="6">
        <v>57</v>
      </c>
      <c r="D2747" s="6">
        <v>91</v>
      </c>
      <c r="E2747" s="6">
        <v>6</v>
      </c>
      <c r="F2747" s="6">
        <v>459</v>
      </c>
      <c r="G2747" s="6" t="s">
        <v>2328</v>
      </c>
      <c r="H2747" s="6">
        <v>904</v>
      </c>
      <c r="I2747" s="7">
        <v>27052167</v>
      </c>
      <c r="J2747" s="6" t="s">
        <v>422</v>
      </c>
      <c r="K2747" s="6" t="s">
        <v>3009</v>
      </c>
      <c r="L2747" s="6" t="s">
        <v>13721</v>
      </c>
      <c r="M2747" s="6">
        <v>24834</v>
      </c>
      <c r="N2747" s="6">
        <v>3353</v>
      </c>
      <c r="O2747" s="6" t="s">
        <v>13722</v>
      </c>
      <c r="P2747" s="6">
        <v>5</v>
      </c>
      <c r="Q2747" s="6" t="s">
        <v>13723</v>
      </c>
      <c r="R2747" s="6" t="s">
        <v>13724</v>
      </c>
      <c r="S2747" s="6">
        <v>168</v>
      </c>
      <c r="T2747" s="6" t="s">
        <v>37</v>
      </c>
      <c r="U2747" s="6" t="s">
        <v>38</v>
      </c>
      <c r="V2747" s="6" t="s">
        <v>585</v>
      </c>
      <c r="W2747" s="7">
        <v>13000000</v>
      </c>
      <c r="X2747" s="6">
        <v>1998</v>
      </c>
      <c r="Y2747" s="6">
        <v>471</v>
      </c>
      <c r="Z2747" s="6">
        <v>6.1</v>
      </c>
      <c r="AA2747" s="6">
        <v>1.85</v>
      </c>
      <c r="AB2747" s="6">
        <v>934</v>
      </c>
      <c r="AC2747" s="7">
        <f>Table13[[#This Row],[gross]]-Table13[[#This Row],[budget]]</f>
        <v>14052167</v>
      </c>
    </row>
    <row r="2748" spans="1:29" ht="12.75">
      <c r="A2748" s="6" t="s">
        <v>28</v>
      </c>
      <c r="B2748" s="6" t="s">
        <v>4260</v>
      </c>
      <c r="C2748" s="6">
        <v>249</v>
      </c>
      <c r="D2748" s="6">
        <v>117</v>
      </c>
      <c r="E2748" s="6">
        <v>0</v>
      </c>
      <c r="F2748" s="6">
        <v>12000</v>
      </c>
      <c r="G2748" s="6" t="s">
        <v>301</v>
      </c>
      <c r="H2748" s="6">
        <v>22000</v>
      </c>
      <c r="I2748" s="7">
        <v>17439163</v>
      </c>
      <c r="J2748" s="6" t="s">
        <v>1009</v>
      </c>
      <c r="K2748" s="6" t="s">
        <v>697</v>
      </c>
      <c r="L2748" s="6" t="s">
        <v>13075</v>
      </c>
      <c r="M2748" s="6">
        <v>537419</v>
      </c>
      <c r="N2748" s="6">
        <v>47728</v>
      </c>
      <c r="O2748" s="6" t="s">
        <v>272</v>
      </c>
      <c r="P2748" s="6">
        <v>1</v>
      </c>
      <c r="Q2748" s="6" t="s">
        <v>13076</v>
      </c>
      <c r="R2748" s="6" t="s">
        <v>13077</v>
      </c>
      <c r="S2748" s="6">
        <v>1028</v>
      </c>
      <c r="T2748" s="6" t="s">
        <v>37</v>
      </c>
      <c r="U2748" s="6" t="s">
        <v>38</v>
      </c>
      <c r="V2748" s="6" t="s">
        <v>585</v>
      </c>
      <c r="W2748" s="7">
        <v>15000000</v>
      </c>
      <c r="X2748" s="6">
        <v>1998</v>
      </c>
      <c r="Y2748" s="6">
        <v>12000</v>
      </c>
      <c r="Z2748" s="6">
        <v>8.1999999999999993</v>
      </c>
      <c r="AA2748" s="6">
        <v>1.85</v>
      </c>
      <c r="AB2748" s="6">
        <v>35000</v>
      </c>
      <c r="AC2748" s="7">
        <f>Table13[[#This Row],[gross]]-Table13[[#This Row],[budget]]</f>
        <v>2439163</v>
      </c>
    </row>
    <row r="2749" spans="1:29" ht="12.75">
      <c r="A2749" s="6" t="s">
        <v>28</v>
      </c>
      <c r="B2749" s="6" t="s">
        <v>1751</v>
      </c>
      <c r="C2749" s="6">
        <v>426</v>
      </c>
      <c r="D2749" s="6">
        <v>130</v>
      </c>
      <c r="E2749" s="6">
        <v>285</v>
      </c>
      <c r="F2749" s="6">
        <v>767</v>
      </c>
      <c r="G2749" s="6" t="s">
        <v>58</v>
      </c>
      <c r="H2749" s="6">
        <v>33000</v>
      </c>
      <c r="I2749" s="7">
        <v>70235322</v>
      </c>
      <c r="J2749" s="6" t="s">
        <v>3067</v>
      </c>
      <c r="K2749" s="6" t="s">
        <v>4213</v>
      </c>
      <c r="L2749" s="6" t="s">
        <v>8864</v>
      </c>
      <c r="M2749" s="6">
        <v>182983</v>
      </c>
      <c r="N2749" s="6">
        <v>57308</v>
      </c>
      <c r="O2749" s="6" t="s">
        <v>8865</v>
      </c>
      <c r="P2749" s="6">
        <v>4</v>
      </c>
      <c r="Q2749" s="6" t="s">
        <v>8866</v>
      </c>
      <c r="R2749" s="6" t="s">
        <v>8867</v>
      </c>
      <c r="S2749" s="6">
        <v>374</v>
      </c>
      <c r="T2749" s="6" t="s">
        <v>37</v>
      </c>
      <c r="U2749" s="6" t="s">
        <v>38</v>
      </c>
      <c r="V2749" s="6" t="s">
        <v>585</v>
      </c>
      <c r="W2749" s="7">
        <v>28000000</v>
      </c>
      <c r="X2749" s="6">
        <v>2015</v>
      </c>
      <c r="Y2749" s="6">
        <v>23000</v>
      </c>
      <c r="Z2749" s="6">
        <v>7.8</v>
      </c>
      <c r="AA2749" s="6">
        <v>2.35</v>
      </c>
      <c r="AB2749" s="6">
        <v>99000</v>
      </c>
      <c r="AC2749" s="7">
        <f>Table13[[#This Row],[gross]]-Table13[[#This Row],[budget]]</f>
        <v>42235322</v>
      </c>
    </row>
    <row r="2750" spans="1:29" ht="12.75">
      <c r="A2750" s="6" t="s">
        <v>28</v>
      </c>
      <c r="B2750" s="6" t="s">
        <v>9305</v>
      </c>
      <c r="C2750" s="6">
        <v>33</v>
      </c>
      <c r="D2750" s="6">
        <v>86</v>
      </c>
      <c r="E2750" s="6">
        <v>8</v>
      </c>
      <c r="F2750" s="6">
        <v>428</v>
      </c>
      <c r="G2750" s="6" t="s">
        <v>3223</v>
      </c>
      <c r="H2750" s="6">
        <v>759</v>
      </c>
      <c r="I2750" s="7">
        <v>185577</v>
      </c>
      <c r="J2750" s="6" t="s">
        <v>1671</v>
      </c>
      <c r="K2750" s="6" t="s">
        <v>643</v>
      </c>
      <c r="L2750" s="6" t="s">
        <v>18657</v>
      </c>
      <c r="M2750" s="6">
        <v>2133</v>
      </c>
      <c r="N2750" s="6">
        <v>2805</v>
      </c>
      <c r="O2750" s="6" t="s">
        <v>8992</v>
      </c>
      <c r="P2750" s="6">
        <v>1</v>
      </c>
      <c r="Q2750" s="6" t="s">
        <v>18658</v>
      </c>
      <c r="R2750" s="6" t="s">
        <v>18659</v>
      </c>
      <c r="S2750" s="6">
        <v>31</v>
      </c>
      <c r="T2750" s="6" t="s">
        <v>37</v>
      </c>
      <c r="U2750" s="6" t="s">
        <v>56</v>
      </c>
      <c r="V2750" s="6" t="s">
        <v>585</v>
      </c>
      <c r="W2750" s="7">
        <v>4000000</v>
      </c>
      <c r="X2750" s="6">
        <v>1999</v>
      </c>
      <c r="Y2750" s="6">
        <v>638</v>
      </c>
      <c r="Z2750" s="6">
        <v>6.3</v>
      </c>
      <c r="AA2750" s="6">
        <v>1.85</v>
      </c>
      <c r="AB2750" s="6">
        <v>182</v>
      </c>
      <c r="AC2750" s="7">
        <f>Table13[[#This Row],[gross]]-Table13[[#This Row],[budget]]</f>
        <v>-3814423</v>
      </c>
    </row>
    <row r="2751" spans="1:29" ht="12.75">
      <c r="A2751" s="6" t="s">
        <v>28</v>
      </c>
      <c r="B2751" s="6" t="s">
        <v>7930</v>
      </c>
      <c r="C2751" s="6">
        <v>133</v>
      </c>
      <c r="D2751" s="6">
        <v>89</v>
      </c>
      <c r="E2751" s="6">
        <v>16</v>
      </c>
      <c r="F2751" s="6">
        <v>2000</v>
      </c>
      <c r="G2751" s="6" t="s">
        <v>1746</v>
      </c>
      <c r="H2751" s="6">
        <v>49000</v>
      </c>
      <c r="I2751" s="7">
        <v>21784432</v>
      </c>
      <c r="J2751" s="6" t="s">
        <v>1671</v>
      </c>
      <c r="K2751" s="6" t="s">
        <v>811</v>
      </c>
      <c r="L2751" s="6" t="s">
        <v>7931</v>
      </c>
      <c r="M2751" s="6">
        <v>37493</v>
      </c>
      <c r="N2751" s="6">
        <v>74181</v>
      </c>
      <c r="O2751" s="6" t="s">
        <v>6473</v>
      </c>
      <c r="P2751" s="6">
        <v>8</v>
      </c>
      <c r="Q2751" s="6" t="s">
        <v>7932</v>
      </c>
      <c r="R2751" s="6" t="s">
        <v>7933</v>
      </c>
      <c r="S2751" s="6">
        <v>108</v>
      </c>
      <c r="T2751" s="6" t="s">
        <v>37</v>
      </c>
      <c r="U2751" s="6" t="s">
        <v>38</v>
      </c>
      <c r="V2751" s="6" t="s">
        <v>585</v>
      </c>
      <c r="W2751" s="7">
        <v>35000000</v>
      </c>
      <c r="X2751" s="6">
        <v>2013</v>
      </c>
      <c r="Y2751" s="6">
        <v>22000</v>
      </c>
      <c r="Z2751" s="6">
        <v>5.6</v>
      </c>
      <c r="AA2751" s="6">
        <v>2.35</v>
      </c>
      <c r="AB2751" s="6">
        <v>0</v>
      </c>
      <c r="AC2751" s="7">
        <f>Table13[[#This Row],[gross]]-Table13[[#This Row],[budget]]</f>
        <v>-13215568</v>
      </c>
    </row>
    <row r="2752" spans="1:29" ht="12.75">
      <c r="A2752" s="6" t="s">
        <v>28</v>
      </c>
      <c r="B2752" s="6" t="s">
        <v>3930</v>
      </c>
      <c r="C2752" s="6">
        <v>108</v>
      </c>
      <c r="D2752" s="6">
        <v>100</v>
      </c>
      <c r="E2752" s="6">
        <v>64</v>
      </c>
      <c r="F2752" s="6">
        <v>296</v>
      </c>
      <c r="G2752" s="6" t="s">
        <v>3236</v>
      </c>
      <c r="H2752" s="6">
        <v>734</v>
      </c>
      <c r="I2752" s="7">
        <v>7204138</v>
      </c>
      <c r="J2752" s="6" t="s">
        <v>1671</v>
      </c>
      <c r="K2752" s="6" t="s">
        <v>5840</v>
      </c>
      <c r="L2752" s="6" t="s">
        <v>6230</v>
      </c>
      <c r="M2752" s="6">
        <v>34809</v>
      </c>
      <c r="N2752" s="6">
        <v>2085</v>
      </c>
      <c r="O2752" s="6" t="s">
        <v>6231</v>
      </c>
      <c r="P2752" s="6">
        <v>0</v>
      </c>
      <c r="Q2752" s="6" t="s">
        <v>6232</v>
      </c>
      <c r="R2752" s="6" t="s">
        <v>6233</v>
      </c>
      <c r="S2752" s="6">
        <v>125</v>
      </c>
      <c r="T2752" s="6" t="s">
        <v>37</v>
      </c>
      <c r="U2752" s="6" t="s">
        <v>38</v>
      </c>
      <c r="V2752" s="6" t="s">
        <v>95</v>
      </c>
      <c r="W2752" s="7">
        <v>41000000</v>
      </c>
      <c r="X2752" s="6">
        <v>2011</v>
      </c>
      <c r="Y2752" s="6">
        <v>574</v>
      </c>
      <c r="Z2752" s="6">
        <v>6.2</v>
      </c>
      <c r="AA2752" s="6">
        <v>2.35</v>
      </c>
      <c r="AB2752" s="6">
        <v>11000</v>
      </c>
      <c r="AC2752" s="7">
        <f>Table13[[#This Row],[gross]]-Table13[[#This Row],[budget]]</f>
        <v>-33795862</v>
      </c>
    </row>
    <row r="2753" spans="1:29" ht="12.75">
      <c r="A2753" s="6" t="s">
        <v>28</v>
      </c>
      <c r="B2753" s="6" t="s">
        <v>2246</v>
      </c>
      <c r="C2753" s="6">
        <v>240</v>
      </c>
      <c r="D2753" s="6">
        <v>121</v>
      </c>
      <c r="E2753" s="6">
        <v>0</v>
      </c>
      <c r="F2753" s="6">
        <v>854</v>
      </c>
      <c r="G2753" s="6" t="s">
        <v>4341</v>
      </c>
      <c r="H2753" s="6">
        <v>19000</v>
      </c>
      <c r="I2753" s="7">
        <v>22518325</v>
      </c>
      <c r="J2753" s="6" t="s">
        <v>2142</v>
      </c>
      <c r="K2753" s="6" t="s">
        <v>100</v>
      </c>
      <c r="L2753" s="6" t="s">
        <v>4342</v>
      </c>
      <c r="M2753" s="6">
        <v>63363</v>
      </c>
      <c r="N2753" s="6">
        <v>22833</v>
      </c>
      <c r="O2753" s="6" t="s">
        <v>3196</v>
      </c>
      <c r="P2753" s="6">
        <v>0</v>
      </c>
      <c r="Q2753" s="6" t="s">
        <v>4343</v>
      </c>
      <c r="R2753" s="6" t="s">
        <v>4344</v>
      </c>
      <c r="S2753" s="6">
        <v>644</v>
      </c>
      <c r="T2753" s="6" t="s">
        <v>37</v>
      </c>
      <c r="U2753" s="6" t="s">
        <v>767</v>
      </c>
      <c r="V2753" s="6" t="s">
        <v>585</v>
      </c>
      <c r="W2753" s="7">
        <v>50000000</v>
      </c>
      <c r="X2753" s="6">
        <v>2006</v>
      </c>
      <c r="Y2753" s="6">
        <v>972</v>
      </c>
      <c r="Z2753" s="6">
        <v>5.6</v>
      </c>
      <c r="AA2753" s="6">
        <v>2.35</v>
      </c>
      <c r="AB2753" s="6">
        <v>0</v>
      </c>
      <c r="AC2753" s="7">
        <f>Table13[[#This Row],[gross]]-Table13[[#This Row],[budget]]</f>
        <v>-27481675</v>
      </c>
    </row>
    <row r="2754" spans="1:29" ht="12.75">
      <c r="A2754" s="6" t="s">
        <v>747</v>
      </c>
      <c r="B2754" s="6" t="s">
        <v>22385</v>
      </c>
      <c r="C2754" s="6">
        <v>360</v>
      </c>
      <c r="D2754" s="6">
        <v>81</v>
      </c>
      <c r="E2754" s="6">
        <v>19</v>
      </c>
      <c r="F2754" s="6">
        <v>39</v>
      </c>
      <c r="G2754" s="6" t="s">
        <v>22386</v>
      </c>
      <c r="H2754" s="6">
        <v>170</v>
      </c>
      <c r="I2754" s="7">
        <v>140530114</v>
      </c>
      <c r="J2754" s="6" t="s">
        <v>6403</v>
      </c>
      <c r="K2754" s="6" t="s">
        <v>22387</v>
      </c>
      <c r="L2754" s="6" t="s">
        <v>22388</v>
      </c>
      <c r="M2754" s="6">
        <v>186786</v>
      </c>
      <c r="N2754" s="6">
        <v>399</v>
      </c>
      <c r="O2754" s="6" t="s">
        <v>22389</v>
      </c>
      <c r="P2754" s="6">
        <v>0</v>
      </c>
      <c r="Q2754" s="6" t="s">
        <v>22390</v>
      </c>
      <c r="R2754" s="6" t="s">
        <v>22391</v>
      </c>
      <c r="S2754" s="6">
        <v>3400</v>
      </c>
      <c r="T2754" s="6" t="s">
        <v>37</v>
      </c>
      <c r="U2754" s="6" t="s">
        <v>38</v>
      </c>
      <c r="V2754" s="6" t="s">
        <v>585</v>
      </c>
      <c r="W2754" s="7">
        <v>60000</v>
      </c>
      <c r="X2754" s="6">
        <v>1999</v>
      </c>
      <c r="Y2754" s="6">
        <v>170</v>
      </c>
      <c r="Z2754" s="6">
        <v>6.4</v>
      </c>
      <c r="AA2754" s="6">
        <v>1.33</v>
      </c>
      <c r="AB2754" s="6">
        <v>0</v>
      </c>
      <c r="AC2754" s="7">
        <f>Table13[[#This Row],[gross]]-Table13[[#This Row],[budget]]</f>
        <v>140470114</v>
      </c>
    </row>
    <row r="2755" spans="1:29" ht="12.75">
      <c r="A2755" s="6" t="s">
        <v>28</v>
      </c>
      <c r="B2755" s="6" t="s">
        <v>2054</v>
      </c>
      <c r="C2755" s="6">
        <v>261</v>
      </c>
      <c r="D2755" s="6">
        <v>129</v>
      </c>
      <c r="E2755" s="6">
        <v>102</v>
      </c>
      <c r="F2755" s="6">
        <v>624</v>
      </c>
      <c r="G2755" s="6" t="s">
        <v>7257</v>
      </c>
      <c r="H2755" s="6">
        <v>768</v>
      </c>
      <c r="I2755" s="7">
        <v>255950375</v>
      </c>
      <c r="J2755" s="6" t="s">
        <v>1634</v>
      </c>
      <c r="K2755" s="6" t="s">
        <v>7258</v>
      </c>
      <c r="L2755" s="6" t="s">
        <v>7259</v>
      </c>
      <c r="M2755" s="6">
        <v>223127</v>
      </c>
      <c r="N2755" s="6">
        <v>3389</v>
      </c>
      <c r="O2755" s="6" t="s">
        <v>2207</v>
      </c>
      <c r="P2755" s="6">
        <v>0</v>
      </c>
      <c r="Q2755" s="6" t="s">
        <v>7260</v>
      </c>
      <c r="R2755" s="6" t="s">
        <v>7261</v>
      </c>
      <c r="S2755" s="6">
        <v>420</v>
      </c>
      <c r="T2755" s="6" t="s">
        <v>37</v>
      </c>
      <c r="U2755" s="6" t="s">
        <v>38</v>
      </c>
      <c r="V2755" s="6" t="s">
        <v>39</v>
      </c>
      <c r="W2755" s="7">
        <v>29000000</v>
      </c>
      <c r="X2755" s="6">
        <v>2009</v>
      </c>
      <c r="Y2755" s="6">
        <v>734</v>
      </c>
      <c r="Z2755" s="6">
        <v>7.7</v>
      </c>
      <c r="AA2755" s="6">
        <v>1.85</v>
      </c>
      <c r="AB2755" s="6">
        <v>38000</v>
      </c>
      <c r="AC2755" s="7">
        <f>Table13[[#This Row],[gross]]-Table13[[#This Row],[budget]]</f>
        <v>226950375</v>
      </c>
    </row>
    <row r="2756" spans="1:29" ht="12.75">
      <c r="A2756" s="6" t="s">
        <v>28</v>
      </c>
      <c r="B2756" s="6" t="s">
        <v>16301</v>
      </c>
      <c r="C2756" s="6">
        <v>21</v>
      </c>
      <c r="D2756" s="6">
        <v>90</v>
      </c>
      <c r="E2756" s="6">
        <v>73</v>
      </c>
      <c r="F2756" s="6">
        <v>26</v>
      </c>
      <c r="G2756" s="6" t="s">
        <v>5280</v>
      </c>
      <c r="H2756" s="6">
        <v>848</v>
      </c>
      <c r="I2756" s="7">
        <v>882290</v>
      </c>
      <c r="J2756" s="6" t="s">
        <v>3479</v>
      </c>
      <c r="K2756" s="6" t="s">
        <v>470</v>
      </c>
      <c r="L2756" s="6" t="s">
        <v>16302</v>
      </c>
      <c r="M2756" s="6">
        <v>4792</v>
      </c>
      <c r="N2756" s="6">
        <v>1526</v>
      </c>
      <c r="O2756" s="6" t="s">
        <v>16303</v>
      </c>
      <c r="P2756" s="6">
        <v>2</v>
      </c>
      <c r="Q2756" s="6" t="s">
        <v>16304</v>
      </c>
      <c r="R2756" s="6" t="s">
        <v>16305</v>
      </c>
      <c r="S2756" s="6">
        <v>43</v>
      </c>
      <c r="T2756" s="6" t="s">
        <v>37</v>
      </c>
      <c r="U2756" s="6" t="s">
        <v>370</v>
      </c>
      <c r="V2756" s="6" t="s">
        <v>585</v>
      </c>
      <c r="W2756" s="7">
        <v>10000000</v>
      </c>
      <c r="X2756" s="6">
        <v>1989</v>
      </c>
      <c r="Y2756" s="6">
        <v>643</v>
      </c>
      <c r="Z2756" s="6">
        <v>6.5</v>
      </c>
      <c r="AA2756" s="6">
        <v>1.33</v>
      </c>
      <c r="AB2756" s="6">
        <v>999</v>
      </c>
      <c r="AC2756" s="7">
        <f>Table13[[#This Row],[gross]]-Table13[[#This Row],[budget]]</f>
        <v>-9117710</v>
      </c>
    </row>
    <row r="2757" spans="1:29" ht="12.75">
      <c r="A2757" s="6" t="s">
        <v>28</v>
      </c>
      <c r="B2757" s="6" t="s">
        <v>5245</v>
      </c>
      <c r="C2757" s="6">
        <v>125</v>
      </c>
      <c r="D2757" s="6">
        <v>148</v>
      </c>
      <c r="E2757" s="6">
        <v>644</v>
      </c>
      <c r="F2757" s="6">
        <v>326</v>
      </c>
      <c r="G2757" s="6" t="s">
        <v>9098</v>
      </c>
      <c r="H2757" s="6">
        <v>1000</v>
      </c>
      <c r="I2757" s="7">
        <v>54200000</v>
      </c>
      <c r="J2757" s="6" t="s">
        <v>9099</v>
      </c>
      <c r="K2757" s="6" t="s">
        <v>7958</v>
      </c>
      <c r="L2757" s="6" t="s">
        <v>9100</v>
      </c>
      <c r="M2757" s="6">
        <v>142448</v>
      </c>
      <c r="N2757" s="6">
        <v>2566</v>
      </c>
      <c r="O2757" s="6" t="s">
        <v>9101</v>
      </c>
      <c r="P2757" s="6">
        <v>1</v>
      </c>
      <c r="Q2757" s="6" t="s">
        <v>9102</v>
      </c>
      <c r="R2757" s="6" t="s">
        <v>9103</v>
      </c>
      <c r="S2757" s="6">
        <v>319</v>
      </c>
      <c r="T2757" s="6" t="s">
        <v>37</v>
      </c>
      <c r="U2757" s="6" t="s">
        <v>38</v>
      </c>
      <c r="V2757" s="6" t="s">
        <v>585</v>
      </c>
      <c r="W2757" s="7">
        <v>27000000</v>
      </c>
      <c r="X2757" s="6">
        <v>1980</v>
      </c>
      <c r="Y2757" s="6">
        <v>809</v>
      </c>
      <c r="Z2757" s="6">
        <v>7.9</v>
      </c>
      <c r="AA2757" s="6">
        <v>1.85</v>
      </c>
      <c r="AB2757" s="6">
        <v>14000</v>
      </c>
      <c r="AC2757" s="7">
        <f>Table13[[#This Row],[gross]]-Table13[[#This Row],[budget]]</f>
        <v>27200000</v>
      </c>
    </row>
    <row r="2758" spans="1:29" ht="12.75">
      <c r="A2758" s="6" t="s">
        <v>28</v>
      </c>
      <c r="B2758" s="6" t="s">
        <v>2260</v>
      </c>
      <c r="C2758" s="6">
        <v>48</v>
      </c>
      <c r="D2758" s="6">
        <v>129</v>
      </c>
      <c r="E2758" s="6">
        <v>81</v>
      </c>
      <c r="F2758" s="6">
        <v>164</v>
      </c>
      <c r="G2758" s="6" t="s">
        <v>3196</v>
      </c>
      <c r="H2758" s="6">
        <v>970</v>
      </c>
      <c r="I2758" s="7">
        <v>121945720</v>
      </c>
      <c r="J2758" s="6" t="s">
        <v>9397</v>
      </c>
      <c r="K2758" s="6" t="s">
        <v>3833</v>
      </c>
      <c r="L2758" s="6" t="s">
        <v>9398</v>
      </c>
      <c r="M2758" s="6">
        <v>89972</v>
      </c>
      <c r="N2758" s="6">
        <v>2551</v>
      </c>
      <c r="O2758" s="6" t="s">
        <v>9399</v>
      </c>
      <c r="P2758" s="6">
        <v>0</v>
      </c>
      <c r="Q2758" s="6" t="s">
        <v>9400</v>
      </c>
      <c r="R2758" s="6" t="s">
        <v>9401</v>
      </c>
      <c r="S2758" s="6">
        <v>126</v>
      </c>
      <c r="T2758" s="6" t="s">
        <v>37</v>
      </c>
      <c r="U2758" s="6" t="s">
        <v>38</v>
      </c>
      <c r="V2758" s="6" t="s">
        <v>585</v>
      </c>
      <c r="W2758" s="7">
        <v>25000000</v>
      </c>
      <c r="X2758" s="6">
        <v>1992</v>
      </c>
      <c r="Y2758" s="6">
        <v>854</v>
      </c>
      <c r="Z2758" s="6">
        <v>6.1</v>
      </c>
      <c r="AA2758" s="6">
        <v>1.85</v>
      </c>
      <c r="AB2758" s="6">
        <v>0</v>
      </c>
      <c r="AC2758" s="7">
        <f>Table13[[#This Row],[gross]]-Table13[[#This Row],[budget]]</f>
        <v>96945720</v>
      </c>
    </row>
    <row r="2759" spans="1:29" ht="12.75">
      <c r="A2759" s="6" t="s">
        <v>28</v>
      </c>
      <c r="B2759" s="6" t="s">
        <v>1198</v>
      </c>
      <c r="C2759" s="6">
        <v>75</v>
      </c>
      <c r="D2759" s="6">
        <v>118</v>
      </c>
      <c r="E2759" s="6">
        <v>176</v>
      </c>
      <c r="F2759" s="6">
        <v>308</v>
      </c>
      <c r="G2759" s="6" t="s">
        <v>565</v>
      </c>
      <c r="H2759" s="6">
        <v>18000</v>
      </c>
      <c r="I2759" s="7">
        <v>66488090</v>
      </c>
      <c r="J2759" s="6" t="s">
        <v>2142</v>
      </c>
      <c r="K2759" s="6" t="s">
        <v>1727</v>
      </c>
      <c r="L2759" s="6" t="s">
        <v>5533</v>
      </c>
      <c r="M2759" s="6">
        <v>120202</v>
      </c>
      <c r="N2759" s="6">
        <v>29748</v>
      </c>
      <c r="O2759" s="6" t="s">
        <v>5534</v>
      </c>
      <c r="P2759" s="6">
        <v>2</v>
      </c>
      <c r="Q2759" s="6" t="s">
        <v>5535</v>
      </c>
      <c r="R2759" s="6" t="s">
        <v>5536</v>
      </c>
      <c r="S2759" s="6">
        <v>397</v>
      </c>
      <c r="T2759" s="6" t="s">
        <v>37</v>
      </c>
      <c r="U2759" s="6" t="s">
        <v>38</v>
      </c>
      <c r="V2759" s="6" t="s">
        <v>585</v>
      </c>
      <c r="W2759" s="7">
        <v>48000000</v>
      </c>
      <c r="X2759" s="6">
        <v>1999</v>
      </c>
      <c r="Y2759" s="6">
        <v>11000</v>
      </c>
      <c r="Z2759" s="6">
        <v>6.7</v>
      </c>
      <c r="AA2759" s="6">
        <v>2.35</v>
      </c>
      <c r="AB2759" s="6">
        <v>0</v>
      </c>
      <c r="AC2759" s="7">
        <f>Table13[[#This Row],[gross]]-Table13[[#This Row],[budget]]</f>
        <v>18488090</v>
      </c>
    </row>
    <row r="2760" spans="1:29" ht="12.75">
      <c r="A2760" s="6" t="s">
        <v>28</v>
      </c>
      <c r="B2760" s="6" t="s">
        <v>2652</v>
      </c>
      <c r="C2760" s="6">
        <v>325</v>
      </c>
      <c r="D2760" s="6">
        <v>118</v>
      </c>
      <c r="E2760" s="6">
        <v>117</v>
      </c>
      <c r="F2760" s="6">
        <v>10000</v>
      </c>
      <c r="G2760" s="6" t="s">
        <v>290</v>
      </c>
      <c r="H2760" s="6">
        <v>18000</v>
      </c>
      <c r="I2760" s="7">
        <v>94822707</v>
      </c>
      <c r="J2760" s="6" t="s">
        <v>712</v>
      </c>
      <c r="K2760" s="6" t="s">
        <v>1727</v>
      </c>
      <c r="L2760" s="6" t="s">
        <v>2653</v>
      </c>
      <c r="M2760" s="6">
        <v>227072</v>
      </c>
      <c r="N2760" s="6">
        <v>44797</v>
      </c>
      <c r="O2760" s="6" t="s">
        <v>440</v>
      </c>
      <c r="P2760" s="6">
        <v>0</v>
      </c>
      <c r="Q2760" s="6" t="s">
        <v>2654</v>
      </c>
      <c r="R2760" s="6" t="s">
        <v>2655</v>
      </c>
      <c r="S2760" s="6">
        <v>560</v>
      </c>
      <c r="T2760" s="6" t="s">
        <v>37</v>
      </c>
      <c r="U2760" s="6" t="s">
        <v>38</v>
      </c>
      <c r="V2760" s="6" t="s">
        <v>585</v>
      </c>
      <c r="W2760" s="7">
        <v>80000000</v>
      </c>
      <c r="X2760" s="6">
        <v>2010</v>
      </c>
      <c r="Y2760" s="6">
        <v>15000</v>
      </c>
      <c r="Z2760" s="6">
        <v>6.9</v>
      </c>
      <c r="AA2760" s="6">
        <v>2.35</v>
      </c>
      <c r="AB2760" s="6">
        <v>20000</v>
      </c>
      <c r="AC2760" s="7">
        <f>Table13[[#This Row],[gross]]-Table13[[#This Row],[budget]]</f>
        <v>14822707</v>
      </c>
    </row>
    <row r="2761" spans="1:29" ht="12.75">
      <c r="A2761" s="6" t="s">
        <v>28</v>
      </c>
      <c r="B2761" s="6" t="s">
        <v>5199</v>
      </c>
      <c r="C2761" s="6">
        <v>156</v>
      </c>
      <c r="D2761" s="6">
        <v>95</v>
      </c>
      <c r="E2761" s="6">
        <v>34</v>
      </c>
      <c r="F2761" s="6">
        <v>679</v>
      </c>
      <c r="G2761" s="6" t="s">
        <v>3305</v>
      </c>
      <c r="H2761" s="6">
        <v>17000</v>
      </c>
      <c r="I2761" s="7">
        <v>50150619</v>
      </c>
      <c r="J2761" s="6" t="s">
        <v>3293</v>
      </c>
      <c r="K2761" s="6" t="s">
        <v>444</v>
      </c>
      <c r="L2761" s="6" t="s">
        <v>5200</v>
      </c>
      <c r="M2761" s="6">
        <v>45580</v>
      </c>
      <c r="N2761" s="6">
        <v>19513</v>
      </c>
      <c r="O2761" s="6" t="s">
        <v>5201</v>
      </c>
      <c r="P2761" s="6">
        <v>1</v>
      </c>
      <c r="Q2761" s="6" t="s">
        <v>5202</v>
      </c>
      <c r="R2761" s="6" t="s">
        <v>5203</v>
      </c>
      <c r="S2761" s="6">
        <v>102</v>
      </c>
      <c r="T2761" s="6" t="s">
        <v>37</v>
      </c>
      <c r="U2761" s="6" t="s">
        <v>38</v>
      </c>
      <c r="V2761" s="6" t="s">
        <v>95</v>
      </c>
      <c r="W2761" s="7">
        <v>50000000</v>
      </c>
      <c r="X2761" s="6">
        <v>2014</v>
      </c>
      <c r="Y2761" s="6">
        <v>995</v>
      </c>
      <c r="Z2761" s="6">
        <v>7.3</v>
      </c>
      <c r="AA2761" s="6">
        <v>2.35</v>
      </c>
      <c r="AB2761" s="6">
        <v>18000</v>
      </c>
      <c r="AC2761" s="7">
        <f>Table13[[#This Row],[gross]]-Table13[[#This Row],[budget]]</f>
        <v>150619</v>
      </c>
    </row>
    <row r="2762" spans="1:29" ht="12.75">
      <c r="A2762" s="6" t="s">
        <v>28</v>
      </c>
      <c r="B2762" s="6" t="s">
        <v>20303</v>
      </c>
      <c r="C2762" s="6">
        <v>7</v>
      </c>
      <c r="D2762" s="6">
        <v>120</v>
      </c>
      <c r="E2762" s="6">
        <v>0</v>
      </c>
      <c r="F2762" s="6">
        <v>40</v>
      </c>
      <c r="G2762" s="6" t="s">
        <v>20304</v>
      </c>
      <c r="H2762" s="6">
        <v>178</v>
      </c>
      <c r="I2762" s="7">
        <v>1098224</v>
      </c>
      <c r="J2762" s="6" t="s">
        <v>953</v>
      </c>
      <c r="K2762" s="6" t="s">
        <v>20305</v>
      </c>
      <c r="L2762" s="6" t="s">
        <v>20306</v>
      </c>
      <c r="M2762" s="6">
        <v>397</v>
      </c>
      <c r="N2762" s="6">
        <v>359</v>
      </c>
      <c r="O2762" s="6" t="s">
        <v>20307</v>
      </c>
      <c r="P2762" s="6">
        <v>1</v>
      </c>
      <c r="Q2762" s="6" t="s">
        <v>20308</v>
      </c>
      <c r="R2762" s="6" t="s">
        <v>20309</v>
      </c>
      <c r="S2762" s="6">
        <v>30</v>
      </c>
      <c r="T2762" s="6" t="s">
        <v>37</v>
      </c>
      <c r="U2762" s="6" t="s">
        <v>38</v>
      </c>
      <c r="V2762" s="6" t="s">
        <v>39</v>
      </c>
      <c r="W2762" s="7">
        <v>2000000</v>
      </c>
      <c r="X2762" s="6">
        <v>2003</v>
      </c>
      <c r="Y2762" s="6">
        <v>69</v>
      </c>
      <c r="Z2762" s="6">
        <v>3.3</v>
      </c>
      <c r="AA2762" s="6">
        <v>1.85</v>
      </c>
      <c r="AB2762" s="6">
        <v>32</v>
      </c>
      <c r="AC2762" s="7">
        <f>Table13[[#This Row],[gross]]-Table13[[#This Row],[budget]]</f>
        <v>-901776</v>
      </c>
    </row>
    <row r="2763" spans="1:29" ht="12.75">
      <c r="A2763" s="6" t="s">
        <v>28</v>
      </c>
      <c r="B2763" s="6" t="s">
        <v>11642</v>
      </c>
      <c r="C2763" s="6">
        <v>252</v>
      </c>
      <c r="D2763" s="6">
        <v>131</v>
      </c>
      <c r="E2763" s="6">
        <v>33</v>
      </c>
      <c r="F2763" s="6">
        <v>326</v>
      </c>
      <c r="G2763" s="6" t="s">
        <v>11643</v>
      </c>
      <c r="H2763" s="6">
        <v>876</v>
      </c>
      <c r="I2763" s="7">
        <v>21483154</v>
      </c>
      <c r="J2763" s="6" t="s">
        <v>3396</v>
      </c>
      <c r="K2763" s="6" t="s">
        <v>2933</v>
      </c>
      <c r="L2763" s="6" t="s">
        <v>11644</v>
      </c>
      <c r="M2763" s="6">
        <v>98741</v>
      </c>
      <c r="N2763" s="6">
        <v>1985</v>
      </c>
      <c r="O2763" s="6" t="s">
        <v>11645</v>
      </c>
      <c r="P2763" s="6">
        <v>1</v>
      </c>
      <c r="Q2763" s="6" t="s">
        <v>11646</v>
      </c>
      <c r="R2763" s="6" t="s">
        <v>11647</v>
      </c>
      <c r="S2763" s="6">
        <v>236</v>
      </c>
      <c r="T2763" s="6" t="s">
        <v>37</v>
      </c>
      <c r="U2763" s="6" t="s">
        <v>38</v>
      </c>
      <c r="V2763" s="6" t="s">
        <v>39</v>
      </c>
      <c r="W2763" s="7">
        <v>19000000</v>
      </c>
      <c r="X2763" s="6">
        <v>2013</v>
      </c>
      <c r="Y2763" s="6">
        <v>526</v>
      </c>
      <c r="Z2763" s="6">
        <v>7.6</v>
      </c>
      <c r="AA2763" s="6">
        <v>2.35</v>
      </c>
      <c r="AB2763" s="6">
        <v>53000</v>
      </c>
      <c r="AC2763" s="7">
        <f>Table13[[#This Row],[gross]]-Table13[[#This Row],[budget]]</f>
        <v>2483154</v>
      </c>
    </row>
    <row r="2764" spans="1:29" ht="12.75">
      <c r="A2764" s="6" t="s">
        <v>28</v>
      </c>
      <c r="B2764" s="6" t="s">
        <v>16092</v>
      </c>
      <c r="C2764" s="6">
        <v>91</v>
      </c>
      <c r="D2764" s="6">
        <v>138</v>
      </c>
      <c r="E2764" s="6">
        <v>78</v>
      </c>
      <c r="F2764" s="6">
        <v>968</v>
      </c>
      <c r="G2764" s="6" t="s">
        <v>5445</v>
      </c>
      <c r="H2764" s="6">
        <v>12000</v>
      </c>
      <c r="I2764" s="7">
        <v>10269307</v>
      </c>
      <c r="J2764" s="6" t="s">
        <v>334</v>
      </c>
      <c r="K2764" s="6" t="s">
        <v>4837</v>
      </c>
      <c r="L2764" s="6" t="s">
        <v>16093</v>
      </c>
      <c r="M2764" s="6">
        <v>53251</v>
      </c>
      <c r="N2764" s="6">
        <v>17524</v>
      </c>
      <c r="O2764" s="6" t="s">
        <v>379</v>
      </c>
      <c r="P2764" s="6">
        <v>0</v>
      </c>
      <c r="Q2764" s="6" t="s">
        <v>16094</v>
      </c>
      <c r="R2764" s="6" t="s">
        <v>16095</v>
      </c>
      <c r="S2764" s="6">
        <v>188</v>
      </c>
      <c r="T2764" s="6" t="s">
        <v>37</v>
      </c>
      <c r="U2764" s="6" t="s">
        <v>38</v>
      </c>
      <c r="V2764" s="6" t="s">
        <v>585</v>
      </c>
      <c r="W2764" s="7">
        <v>8000000</v>
      </c>
      <c r="X2764" s="6">
        <v>2009</v>
      </c>
      <c r="Y2764" s="6">
        <v>3000</v>
      </c>
      <c r="Z2764" s="6">
        <v>6.3</v>
      </c>
      <c r="AA2764" s="6">
        <v>2.35</v>
      </c>
      <c r="AB2764" s="6">
        <v>0</v>
      </c>
      <c r="AC2764" s="7">
        <f>Table13[[#This Row],[gross]]-Table13[[#This Row],[budget]]</f>
        <v>2269307</v>
      </c>
    </row>
    <row r="2765" spans="1:29" ht="12.75">
      <c r="A2765" s="6" t="s">
        <v>28</v>
      </c>
      <c r="B2765" s="6" t="s">
        <v>5111</v>
      </c>
      <c r="C2765" s="6">
        <v>42</v>
      </c>
      <c r="D2765" s="6">
        <v>89</v>
      </c>
      <c r="E2765" s="6">
        <v>12</v>
      </c>
      <c r="F2765" s="6">
        <v>373</v>
      </c>
      <c r="G2765" s="6" t="s">
        <v>8786</v>
      </c>
      <c r="H2765" s="6">
        <v>1000</v>
      </c>
      <c r="I2765" s="7">
        <v>22359293</v>
      </c>
      <c r="J2765" s="6" t="s">
        <v>787</v>
      </c>
      <c r="K2765" s="6" t="s">
        <v>393</v>
      </c>
      <c r="L2765" s="6" t="s">
        <v>8787</v>
      </c>
      <c r="M2765" s="6">
        <v>16222</v>
      </c>
      <c r="N2765" s="6">
        <v>2056</v>
      </c>
      <c r="O2765" s="6" t="s">
        <v>8788</v>
      </c>
      <c r="P2765" s="6">
        <v>0</v>
      </c>
      <c r="Q2765" s="6" t="s">
        <v>8789</v>
      </c>
      <c r="R2765" s="6" t="s">
        <v>8790</v>
      </c>
      <c r="S2765" s="6">
        <v>39</v>
      </c>
      <c r="T2765" s="6" t="s">
        <v>37</v>
      </c>
      <c r="U2765" s="6" t="s">
        <v>56</v>
      </c>
      <c r="V2765" s="6" t="s">
        <v>95</v>
      </c>
      <c r="W2765" s="7">
        <v>29000000</v>
      </c>
      <c r="X2765" s="6">
        <v>1997</v>
      </c>
      <c r="Y2765" s="6">
        <v>409</v>
      </c>
      <c r="Z2765" s="6">
        <v>5.8</v>
      </c>
      <c r="AA2765" s="6">
        <v>1.85</v>
      </c>
      <c r="AB2765" s="6">
        <v>0</v>
      </c>
      <c r="AC2765" s="7">
        <f>Table13[[#This Row],[gross]]-Table13[[#This Row],[budget]]</f>
        <v>-6640707</v>
      </c>
    </row>
    <row r="2766" spans="1:29" ht="12.75">
      <c r="A2766" s="6" t="s">
        <v>28</v>
      </c>
      <c r="B2766" s="6" t="s">
        <v>4309</v>
      </c>
      <c r="C2766" s="6">
        <v>154</v>
      </c>
      <c r="D2766" s="6">
        <v>99</v>
      </c>
      <c r="E2766" s="6">
        <v>265</v>
      </c>
      <c r="F2766" s="6">
        <v>265</v>
      </c>
      <c r="G2766" s="6" t="s">
        <v>270</v>
      </c>
      <c r="H2766" s="6">
        <v>22000</v>
      </c>
      <c r="I2766" s="7">
        <v>63034755</v>
      </c>
      <c r="J2766" s="6" t="s">
        <v>1671</v>
      </c>
      <c r="K2766" s="6" t="s">
        <v>149</v>
      </c>
      <c r="L2766" s="6" t="s">
        <v>8804</v>
      </c>
      <c r="M2766" s="6">
        <v>16984</v>
      </c>
      <c r="N2766" s="6">
        <v>23562</v>
      </c>
      <c r="O2766" s="6" t="s">
        <v>4309</v>
      </c>
      <c r="P2766" s="6">
        <v>1</v>
      </c>
      <c r="Q2766" s="6" t="s">
        <v>8805</v>
      </c>
      <c r="R2766" s="6" t="s">
        <v>8806</v>
      </c>
      <c r="S2766" s="6">
        <v>96</v>
      </c>
      <c r="T2766" s="6" t="s">
        <v>37</v>
      </c>
      <c r="U2766" s="6" t="s">
        <v>38</v>
      </c>
      <c r="V2766" s="6" t="s">
        <v>585</v>
      </c>
      <c r="W2766" s="7">
        <v>29000000</v>
      </c>
      <c r="X2766" s="6">
        <v>2016</v>
      </c>
      <c r="Y2766" s="6">
        <v>779</v>
      </c>
      <c r="Z2766" s="6">
        <v>5.3</v>
      </c>
      <c r="AA2766" s="6">
        <v>1.85</v>
      </c>
      <c r="AB2766" s="6">
        <v>0</v>
      </c>
      <c r="AC2766" s="7">
        <f>Table13[[#This Row],[gross]]-Table13[[#This Row],[budget]]</f>
        <v>34034755</v>
      </c>
    </row>
    <row r="2767" spans="1:29" ht="12.75">
      <c r="A2767" s="6" t="s">
        <v>28</v>
      </c>
      <c r="B2767" s="6" t="s">
        <v>3136</v>
      </c>
      <c r="C2767" s="6">
        <v>161</v>
      </c>
      <c r="D2767" s="6">
        <v>110</v>
      </c>
      <c r="E2767" s="6">
        <v>72</v>
      </c>
      <c r="F2767" s="6">
        <v>789</v>
      </c>
      <c r="G2767" s="6" t="s">
        <v>2729</v>
      </c>
      <c r="H2767" s="6">
        <v>18000</v>
      </c>
      <c r="I2767" s="7">
        <v>67061228</v>
      </c>
      <c r="J2767" s="6" t="s">
        <v>1423</v>
      </c>
      <c r="K2767" s="6" t="s">
        <v>641</v>
      </c>
      <c r="L2767" s="6" t="s">
        <v>6013</v>
      </c>
      <c r="M2767" s="6">
        <v>96565</v>
      </c>
      <c r="N2767" s="6">
        <v>21554</v>
      </c>
      <c r="O2767" s="6" t="s">
        <v>4156</v>
      </c>
      <c r="P2767" s="6">
        <v>1</v>
      </c>
      <c r="Q2767" s="6" t="s">
        <v>6014</v>
      </c>
      <c r="R2767" s="6" t="s">
        <v>6015</v>
      </c>
      <c r="S2767" s="6">
        <v>135</v>
      </c>
      <c r="T2767" s="6" t="s">
        <v>37</v>
      </c>
      <c r="U2767" s="6" t="s">
        <v>38</v>
      </c>
      <c r="V2767" s="6" t="s">
        <v>39</v>
      </c>
      <c r="W2767" s="7">
        <v>40000000</v>
      </c>
      <c r="X2767" s="6">
        <v>2010</v>
      </c>
      <c r="Y2767" s="6">
        <v>1000</v>
      </c>
      <c r="Z2767" s="6">
        <v>5.5</v>
      </c>
      <c r="AA2767" s="6">
        <v>2.35</v>
      </c>
      <c r="AB2767" s="6">
        <v>0</v>
      </c>
      <c r="AC2767" s="7">
        <f>Table13[[#This Row],[gross]]-Table13[[#This Row],[budget]]</f>
        <v>27061228</v>
      </c>
    </row>
    <row r="2768" spans="1:29" ht="12.75">
      <c r="A2768" s="6" t="s">
        <v>28</v>
      </c>
      <c r="B2768" s="6" t="s">
        <v>1489</v>
      </c>
      <c r="C2768" s="6">
        <v>29</v>
      </c>
      <c r="D2768" s="6">
        <v>132</v>
      </c>
      <c r="E2768" s="6">
        <v>79</v>
      </c>
      <c r="F2768" s="6">
        <v>1000</v>
      </c>
      <c r="G2768" s="6" t="s">
        <v>762</v>
      </c>
      <c r="H2768" s="6">
        <v>14000</v>
      </c>
      <c r="I2768" s="7">
        <v>8600000</v>
      </c>
      <c r="J2768" s="6" t="s">
        <v>2900</v>
      </c>
      <c r="K2768" s="6" t="s">
        <v>228</v>
      </c>
      <c r="L2768" s="6" t="s">
        <v>11639</v>
      </c>
      <c r="M2768" s="6">
        <v>17982</v>
      </c>
      <c r="N2768" s="6">
        <v>28094</v>
      </c>
      <c r="O2768" s="6" t="s">
        <v>3512</v>
      </c>
      <c r="P2768" s="6">
        <v>2</v>
      </c>
      <c r="Q2768" s="6" t="s">
        <v>11640</v>
      </c>
      <c r="R2768" s="6" t="s">
        <v>11641</v>
      </c>
      <c r="S2768" s="6">
        <v>95</v>
      </c>
      <c r="T2768" s="6" t="s">
        <v>37</v>
      </c>
      <c r="U2768" s="6" t="s">
        <v>56</v>
      </c>
      <c r="V2768" s="6" t="s">
        <v>95</v>
      </c>
      <c r="W2768" s="7">
        <v>25000000</v>
      </c>
      <c r="X2768" s="6">
        <v>1984</v>
      </c>
      <c r="Y2768" s="6">
        <v>12000</v>
      </c>
      <c r="Z2768" s="6">
        <v>7</v>
      </c>
      <c r="AA2768" s="6">
        <v>2.35</v>
      </c>
      <c r="AB2768" s="6">
        <v>1000</v>
      </c>
      <c r="AC2768" s="7">
        <f>Table13[[#This Row],[gross]]-Table13[[#This Row],[budget]]</f>
        <v>-16400000</v>
      </c>
    </row>
    <row r="2769" spans="1:29" ht="12.75">
      <c r="A2769" s="6" t="s">
        <v>28</v>
      </c>
      <c r="B2769" s="6" t="s">
        <v>521</v>
      </c>
      <c r="C2769" s="6">
        <v>249</v>
      </c>
      <c r="D2769" s="6">
        <v>119</v>
      </c>
      <c r="E2769" s="6">
        <v>218</v>
      </c>
      <c r="F2769" s="6">
        <v>73</v>
      </c>
      <c r="G2769" s="6" t="s">
        <v>3956</v>
      </c>
      <c r="H2769" s="6">
        <v>13000</v>
      </c>
      <c r="I2769" s="7">
        <v>121468960</v>
      </c>
      <c r="J2769" s="6" t="s">
        <v>1156</v>
      </c>
      <c r="K2769" s="6" t="s">
        <v>1157</v>
      </c>
      <c r="L2769" s="6" t="s">
        <v>3957</v>
      </c>
      <c r="M2769" s="6">
        <v>407601</v>
      </c>
      <c r="N2769" s="6">
        <v>13249</v>
      </c>
      <c r="O2769" s="6" t="s">
        <v>3958</v>
      </c>
      <c r="P2769" s="6">
        <v>1</v>
      </c>
      <c r="Q2769" s="6" t="s">
        <v>3959</v>
      </c>
      <c r="R2769" s="6" t="s">
        <v>3960</v>
      </c>
      <c r="S2769" s="6">
        <v>849</v>
      </c>
      <c r="T2769" s="6" t="s">
        <v>37</v>
      </c>
      <c r="U2769" s="6" t="s">
        <v>38</v>
      </c>
      <c r="V2769" s="6" t="s">
        <v>39</v>
      </c>
      <c r="W2769" s="7">
        <v>60000000</v>
      </c>
      <c r="X2769" s="6">
        <v>2002</v>
      </c>
      <c r="Y2769" s="6">
        <v>147</v>
      </c>
      <c r="Z2769" s="6">
        <v>7.9</v>
      </c>
      <c r="AA2769" s="6">
        <v>2.35</v>
      </c>
      <c r="AB2769" s="6">
        <v>0</v>
      </c>
      <c r="AC2769" s="7">
        <f>Table13[[#This Row],[gross]]-Table13[[#This Row],[budget]]</f>
        <v>61468960</v>
      </c>
    </row>
    <row r="2770" spans="1:29" ht="12.75">
      <c r="A2770" s="6" t="s">
        <v>28</v>
      </c>
      <c r="B2770" s="6" t="s">
        <v>1318</v>
      </c>
      <c r="C2770" s="6">
        <v>436</v>
      </c>
      <c r="D2770" s="6">
        <v>135</v>
      </c>
      <c r="E2770" s="6">
        <v>209</v>
      </c>
      <c r="F2770" s="6">
        <v>602</v>
      </c>
      <c r="G2770" s="6" t="s">
        <v>1319</v>
      </c>
      <c r="H2770" s="6">
        <v>10000</v>
      </c>
      <c r="I2770" s="7">
        <v>113165635</v>
      </c>
      <c r="J2770" s="6" t="s">
        <v>50</v>
      </c>
      <c r="K2770" s="6" t="s">
        <v>887</v>
      </c>
      <c r="L2770" s="6" t="s">
        <v>1320</v>
      </c>
      <c r="M2770" s="6">
        <v>229823</v>
      </c>
      <c r="N2770" s="6">
        <v>12175</v>
      </c>
      <c r="O2770" s="6" t="s">
        <v>1321</v>
      </c>
      <c r="P2770" s="6">
        <v>0</v>
      </c>
      <c r="Q2770" s="6" t="s">
        <v>1322</v>
      </c>
      <c r="R2770" s="6" t="s">
        <v>1323</v>
      </c>
      <c r="S2770" s="6">
        <v>504</v>
      </c>
      <c r="T2770" s="6" t="s">
        <v>37</v>
      </c>
      <c r="U2770" s="6" t="s">
        <v>38</v>
      </c>
      <c r="V2770" s="6" t="s">
        <v>39</v>
      </c>
      <c r="W2770" s="7">
        <v>125000000</v>
      </c>
      <c r="X2770" s="6">
        <v>2012</v>
      </c>
      <c r="Y2770" s="6">
        <v>826</v>
      </c>
      <c r="Z2770" s="6">
        <v>6.7</v>
      </c>
      <c r="AA2770" s="6">
        <v>2.35</v>
      </c>
      <c r="AB2770" s="6">
        <v>31000</v>
      </c>
      <c r="AC2770" s="7">
        <f>Table13[[#This Row],[gross]]-Table13[[#This Row],[budget]]</f>
        <v>-11834365</v>
      </c>
    </row>
    <row r="2771" spans="1:29" ht="12.75">
      <c r="A2771" s="6" t="s">
        <v>28</v>
      </c>
      <c r="B2771" s="6" t="s">
        <v>1155</v>
      </c>
      <c r="C2771" s="6">
        <v>239</v>
      </c>
      <c r="D2771" s="6">
        <v>108</v>
      </c>
      <c r="E2771" s="6">
        <v>521</v>
      </c>
      <c r="F2771" s="6">
        <v>129</v>
      </c>
      <c r="G2771" s="6" t="s">
        <v>2318</v>
      </c>
      <c r="H2771" s="6">
        <v>13000</v>
      </c>
      <c r="I2771" s="7">
        <v>176049130</v>
      </c>
      <c r="J2771" s="6" t="s">
        <v>1156</v>
      </c>
      <c r="K2771" s="6" t="s">
        <v>1157</v>
      </c>
      <c r="L2771" s="6" t="s">
        <v>2319</v>
      </c>
      <c r="M2771" s="6">
        <v>348232</v>
      </c>
      <c r="N2771" s="6">
        <v>14161</v>
      </c>
      <c r="O2771" s="6" t="s">
        <v>2320</v>
      </c>
      <c r="P2771" s="6">
        <v>1</v>
      </c>
      <c r="Q2771" s="6" t="s">
        <v>2321</v>
      </c>
      <c r="R2771" s="6" t="s">
        <v>2322</v>
      </c>
      <c r="S2771" s="6">
        <v>806</v>
      </c>
      <c r="T2771" s="6" t="s">
        <v>37</v>
      </c>
      <c r="U2771" s="6" t="s">
        <v>38</v>
      </c>
      <c r="V2771" s="6" t="s">
        <v>39</v>
      </c>
      <c r="W2771" s="7">
        <v>75000000</v>
      </c>
      <c r="X2771" s="6">
        <v>2004</v>
      </c>
      <c r="Y2771" s="6">
        <v>805</v>
      </c>
      <c r="Z2771" s="6">
        <v>7.8</v>
      </c>
      <c r="AA2771" s="6">
        <v>2.35</v>
      </c>
      <c r="AB2771" s="6">
        <v>0</v>
      </c>
      <c r="AC2771" s="7">
        <f>Table13[[#This Row],[gross]]-Table13[[#This Row],[budget]]</f>
        <v>101049130</v>
      </c>
    </row>
    <row r="2772" spans="1:29" ht="12.75">
      <c r="A2772" s="6" t="s">
        <v>28</v>
      </c>
      <c r="B2772" s="6" t="s">
        <v>1155</v>
      </c>
      <c r="C2772" s="6">
        <v>329</v>
      </c>
      <c r="D2772" s="6">
        <v>115</v>
      </c>
      <c r="E2772" s="6">
        <v>521</v>
      </c>
      <c r="F2772" s="6">
        <v>883</v>
      </c>
      <c r="G2772" s="6" t="s">
        <v>877</v>
      </c>
      <c r="H2772" s="6">
        <v>13000</v>
      </c>
      <c r="I2772" s="7">
        <v>227137090</v>
      </c>
      <c r="J2772" s="6" t="s">
        <v>1156</v>
      </c>
      <c r="K2772" s="6" t="s">
        <v>1157</v>
      </c>
      <c r="L2772" s="6" t="s">
        <v>1158</v>
      </c>
      <c r="M2772" s="6">
        <v>491077</v>
      </c>
      <c r="N2772" s="6">
        <v>17369</v>
      </c>
      <c r="O2772" s="6" t="s">
        <v>241</v>
      </c>
      <c r="P2772" s="6">
        <v>0</v>
      </c>
      <c r="Q2772" s="6" t="s">
        <v>1159</v>
      </c>
      <c r="R2772" s="6" t="s">
        <v>1160</v>
      </c>
      <c r="S2772" s="6">
        <v>820</v>
      </c>
      <c r="T2772" s="6" t="s">
        <v>37</v>
      </c>
      <c r="U2772" s="6" t="s">
        <v>38</v>
      </c>
      <c r="V2772" s="6" t="s">
        <v>39</v>
      </c>
      <c r="W2772" s="7">
        <v>110000000</v>
      </c>
      <c r="X2772" s="6">
        <v>2007</v>
      </c>
      <c r="Y2772" s="6">
        <v>897</v>
      </c>
      <c r="Z2772" s="6">
        <v>8.1</v>
      </c>
      <c r="AA2772" s="6">
        <v>2.35</v>
      </c>
      <c r="AB2772" s="6">
        <v>0</v>
      </c>
      <c r="AC2772" s="7">
        <f>Table13[[#This Row],[gross]]-Table13[[#This Row],[budget]]</f>
        <v>117137090</v>
      </c>
    </row>
    <row r="2773" spans="1:29" ht="12.75">
      <c r="A2773" s="6" t="s">
        <v>28</v>
      </c>
      <c r="B2773" s="6" t="s">
        <v>9802</v>
      </c>
      <c r="C2773" s="6">
        <v>287</v>
      </c>
      <c r="D2773" s="6">
        <v>115</v>
      </c>
      <c r="E2773" s="6">
        <v>219</v>
      </c>
      <c r="F2773" s="6">
        <v>258</v>
      </c>
      <c r="G2773" s="6" t="s">
        <v>9803</v>
      </c>
      <c r="H2773" s="6">
        <v>902</v>
      </c>
      <c r="I2773" s="7">
        <v>15045676</v>
      </c>
      <c r="J2773" s="6" t="s">
        <v>3353</v>
      </c>
      <c r="K2773" s="6" t="s">
        <v>122</v>
      </c>
      <c r="L2773" s="6" t="s">
        <v>9804</v>
      </c>
      <c r="M2773" s="6">
        <v>76303</v>
      </c>
      <c r="N2773" s="6">
        <v>2466</v>
      </c>
      <c r="O2773" s="6" t="s">
        <v>1068</v>
      </c>
      <c r="P2773" s="6">
        <v>1</v>
      </c>
      <c r="Q2773" s="6" t="s">
        <v>9805</v>
      </c>
      <c r="R2773" s="6" t="s">
        <v>9806</v>
      </c>
      <c r="S2773" s="6">
        <v>376</v>
      </c>
      <c r="T2773" s="6" t="s">
        <v>37</v>
      </c>
      <c r="U2773" s="6" t="s">
        <v>38</v>
      </c>
      <c r="V2773" s="6" t="s">
        <v>39</v>
      </c>
      <c r="W2773" s="7">
        <v>16000000</v>
      </c>
      <c r="X2773" s="6">
        <v>2009</v>
      </c>
      <c r="Y2773" s="6">
        <v>837</v>
      </c>
      <c r="Z2773" s="6">
        <v>5.6</v>
      </c>
      <c r="AA2773" s="6">
        <v>2.35</v>
      </c>
      <c r="AB2773" s="6">
        <v>0</v>
      </c>
      <c r="AC2773" s="7">
        <f>Table13[[#This Row],[gross]]-Table13[[#This Row],[budget]]</f>
        <v>-954324</v>
      </c>
    </row>
    <row r="2774" spans="1:29" ht="12.75">
      <c r="A2774" s="6" t="s">
        <v>28</v>
      </c>
      <c r="B2774" s="6" t="s">
        <v>4188</v>
      </c>
      <c r="C2774" s="6">
        <v>219</v>
      </c>
      <c r="D2774" s="6">
        <v>96</v>
      </c>
      <c r="E2774" s="6">
        <v>7</v>
      </c>
      <c r="F2774" s="6">
        <v>642</v>
      </c>
      <c r="G2774" s="6" t="s">
        <v>3856</v>
      </c>
      <c r="H2774" s="6">
        <v>874</v>
      </c>
      <c r="I2774" s="7">
        <v>50807639</v>
      </c>
      <c r="J2774" s="6" t="s">
        <v>271</v>
      </c>
      <c r="K2774" s="6" t="s">
        <v>4189</v>
      </c>
      <c r="L2774" s="6" t="s">
        <v>4190</v>
      </c>
      <c r="M2774" s="6">
        <v>40883</v>
      </c>
      <c r="N2774" s="6">
        <v>3151</v>
      </c>
      <c r="O2774" s="6" t="s">
        <v>4191</v>
      </c>
      <c r="P2774" s="6">
        <v>3</v>
      </c>
      <c r="Q2774" s="6" t="s">
        <v>4192</v>
      </c>
      <c r="R2774" s="6" t="s">
        <v>4193</v>
      </c>
      <c r="S2774" s="6">
        <v>122</v>
      </c>
      <c r="T2774" s="6" t="s">
        <v>37</v>
      </c>
      <c r="U2774" s="6" t="s">
        <v>38</v>
      </c>
      <c r="V2774" s="6" t="s">
        <v>95</v>
      </c>
      <c r="W2774" s="7">
        <v>60000000</v>
      </c>
      <c r="X2774" s="6">
        <v>2014</v>
      </c>
      <c r="Y2774" s="6">
        <v>668</v>
      </c>
      <c r="Z2774" s="6">
        <v>6.8</v>
      </c>
      <c r="AA2774" s="6">
        <v>1.85</v>
      </c>
      <c r="AB2774" s="6">
        <v>11000</v>
      </c>
      <c r="AC2774" s="7">
        <f>Table13[[#This Row],[gross]]-Table13[[#This Row],[budget]]</f>
        <v>-9192361</v>
      </c>
    </row>
    <row r="2775" spans="1:29" ht="12.75">
      <c r="A2775" s="6" t="s">
        <v>28</v>
      </c>
      <c r="B2775" s="6" t="s">
        <v>13959</v>
      </c>
      <c r="C2775" s="6">
        <v>185</v>
      </c>
      <c r="D2775" s="6">
        <v>94</v>
      </c>
      <c r="E2775" s="6">
        <v>39</v>
      </c>
      <c r="F2775" s="6">
        <v>18</v>
      </c>
      <c r="G2775" s="6" t="s">
        <v>13960</v>
      </c>
      <c r="H2775" s="6">
        <v>77</v>
      </c>
      <c r="I2775" s="7">
        <v>9030581</v>
      </c>
      <c r="J2775" s="6" t="s">
        <v>3396</v>
      </c>
      <c r="K2775" s="6" t="s">
        <v>13961</v>
      </c>
      <c r="L2775" s="6" t="s">
        <v>13962</v>
      </c>
      <c r="M2775" s="6">
        <v>132386</v>
      </c>
      <c r="N2775" s="6">
        <v>156</v>
      </c>
      <c r="O2775" s="6" t="s">
        <v>13963</v>
      </c>
      <c r="P2775" s="6">
        <v>0</v>
      </c>
      <c r="Q2775" s="6" t="s">
        <v>13964</v>
      </c>
      <c r="R2775" s="6" t="s">
        <v>13965</v>
      </c>
      <c r="S2775" s="6">
        <v>398</v>
      </c>
      <c r="T2775" s="6" t="s">
        <v>37</v>
      </c>
      <c r="U2775" s="6" t="s">
        <v>56</v>
      </c>
      <c r="V2775" s="6" t="s">
        <v>39</v>
      </c>
      <c r="W2775" s="7">
        <v>12500000</v>
      </c>
      <c r="X2775" s="6">
        <v>2008</v>
      </c>
      <c r="Y2775" s="6">
        <v>32</v>
      </c>
      <c r="Z2775" s="6">
        <v>7.8</v>
      </c>
      <c r="AA2775" s="6">
        <v>1.85</v>
      </c>
      <c r="AB2775" s="6">
        <v>38000</v>
      </c>
      <c r="AC2775" s="7">
        <f>Table13[[#This Row],[gross]]-Table13[[#This Row],[budget]]</f>
        <v>-3469419</v>
      </c>
    </row>
    <row r="2776" spans="1:29" ht="12.75">
      <c r="A2776" s="6" t="s">
        <v>28</v>
      </c>
      <c r="B2776" s="6" t="s">
        <v>499</v>
      </c>
      <c r="C2776" s="6">
        <v>149</v>
      </c>
      <c r="D2776" s="6">
        <v>91</v>
      </c>
      <c r="E2776" s="6">
        <v>357</v>
      </c>
      <c r="F2776" s="6">
        <v>326</v>
      </c>
      <c r="G2776" s="6" t="s">
        <v>4911</v>
      </c>
      <c r="H2776" s="6">
        <v>3000</v>
      </c>
      <c r="I2776" s="7">
        <v>35385560</v>
      </c>
      <c r="J2776" s="6" t="s">
        <v>852</v>
      </c>
      <c r="K2776" s="6" t="s">
        <v>7838</v>
      </c>
      <c r="L2776" s="6" t="s">
        <v>18472</v>
      </c>
      <c r="M2776" s="6">
        <v>27198</v>
      </c>
      <c r="N2776" s="6">
        <v>4807</v>
      </c>
      <c r="O2776" s="6" t="s">
        <v>18473</v>
      </c>
      <c r="P2776" s="6">
        <v>1</v>
      </c>
      <c r="Q2776" s="6" t="s">
        <v>18474</v>
      </c>
      <c r="R2776" s="6" t="s">
        <v>18475</v>
      </c>
      <c r="S2776" s="6">
        <v>131</v>
      </c>
      <c r="T2776" s="6" t="s">
        <v>37</v>
      </c>
      <c r="U2776" s="6" t="s">
        <v>38</v>
      </c>
      <c r="V2776" s="6" t="s">
        <v>585</v>
      </c>
      <c r="W2776" s="7">
        <v>4000000</v>
      </c>
      <c r="X2776" s="6">
        <v>2015</v>
      </c>
      <c r="Y2776" s="6">
        <v>465</v>
      </c>
      <c r="Z2776" s="6">
        <v>4.5999999999999996</v>
      </c>
      <c r="AA2776" s="6">
        <v>2.35</v>
      </c>
      <c r="AB2776" s="6">
        <v>8000</v>
      </c>
      <c r="AC2776" s="7">
        <f>Table13[[#This Row],[gross]]-Table13[[#This Row],[budget]]</f>
        <v>31385560</v>
      </c>
    </row>
    <row r="2777" spans="1:29" ht="12.75">
      <c r="A2777" s="6" t="s">
        <v>28</v>
      </c>
      <c r="B2777" s="6" t="s">
        <v>10983</v>
      </c>
      <c r="C2777" s="6">
        <v>159</v>
      </c>
      <c r="D2777" s="6">
        <v>97</v>
      </c>
      <c r="E2777" s="6">
        <v>19</v>
      </c>
      <c r="F2777" s="6">
        <v>130</v>
      </c>
      <c r="G2777" s="6" t="s">
        <v>3568</v>
      </c>
      <c r="H2777" s="6">
        <v>4000</v>
      </c>
      <c r="I2777" s="7">
        <v>35794166</v>
      </c>
      <c r="J2777" s="6" t="s">
        <v>3030</v>
      </c>
      <c r="K2777" s="6" t="s">
        <v>112</v>
      </c>
      <c r="L2777" s="6" t="s">
        <v>14869</v>
      </c>
      <c r="M2777" s="6">
        <v>35654</v>
      </c>
      <c r="N2777" s="6">
        <v>4687</v>
      </c>
      <c r="O2777" s="6" t="s">
        <v>14870</v>
      </c>
      <c r="P2777" s="6">
        <v>0</v>
      </c>
      <c r="Q2777" s="6" t="s">
        <v>14871</v>
      </c>
      <c r="R2777" s="6" t="s">
        <v>14872</v>
      </c>
      <c r="S2777" s="6">
        <v>155</v>
      </c>
      <c r="T2777" s="6" t="s">
        <v>37</v>
      </c>
      <c r="U2777" s="6" t="s">
        <v>38</v>
      </c>
      <c r="V2777" s="6" t="s">
        <v>39</v>
      </c>
      <c r="W2777" s="7">
        <v>10000000</v>
      </c>
      <c r="X2777" s="6">
        <v>2016</v>
      </c>
      <c r="Y2777" s="6">
        <v>334</v>
      </c>
      <c r="Z2777" s="6">
        <v>6</v>
      </c>
      <c r="AA2777" s="6">
        <v>2.35</v>
      </c>
      <c r="AB2777" s="6">
        <v>20000</v>
      </c>
      <c r="AC2777" s="7">
        <f>Table13[[#This Row],[gross]]-Table13[[#This Row],[budget]]</f>
        <v>25794166</v>
      </c>
    </row>
    <row r="2778" spans="1:29" ht="12.75">
      <c r="A2778" s="6" t="s">
        <v>28</v>
      </c>
      <c r="B2778" s="6" t="s">
        <v>22083</v>
      </c>
      <c r="C2778" s="6">
        <v>62</v>
      </c>
      <c r="D2778" s="6">
        <v>101</v>
      </c>
      <c r="E2778" s="6">
        <v>6</v>
      </c>
      <c r="F2778" s="6">
        <v>727</v>
      </c>
      <c r="G2778" s="6" t="s">
        <v>2297</v>
      </c>
      <c r="H2778" s="6">
        <v>975</v>
      </c>
      <c r="I2778" s="7">
        <v>6643</v>
      </c>
      <c r="J2778" s="6" t="s">
        <v>22084</v>
      </c>
      <c r="K2778" s="6" t="s">
        <v>622</v>
      </c>
      <c r="L2778" s="6" t="s">
        <v>22085</v>
      </c>
      <c r="M2778" s="6">
        <v>11965</v>
      </c>
      <c r="N2778" s="6">
        <v>4184</v>
      </c>
      <c r="O2778" s="6" t="s">
        <v>4990</v>
      </c>
      <c r="P2778" s="6">
        <v>2</v>
      </c>
      <c r="Q2778" s="6" t="s">
        <v>22086</v>
      </c>
      <c r="R2778" s="6" t="s">
        <v>22087</v>
      </c>
      <c r="S2778" s="6">
        <v>39</v>
      </c>
      <c r="T2778" s="6" t="s">
        <v>37</v>
      </c>
      <c r="U2778" s="6" t="s">
        <v>38</v>
      </c>
      <c r="V2778" s="6" t="s">
        <v>585</v>
      </c>
      <c r="W2778" s="7">
        <v>900000</v>
      </c>
      <c r="X2778" s="6">
        <v>2012</v>
      </c>
      <c r="Y2778" s="6">
        <v>947</v>
      </c>
      <c r="Z2778" s="6">
        <v>6.4</v>
      </c>
      <c r="AA2778" s="6">
        <v>2.35</v>
      </c>
      <c r="AB2778" s="6">
        <v>0</v>
      </c>
      <c r="AC2778" s="7">
        <f>Table13[[#This Row],[gross]]-Table13[[#This Row],[budget]]</f>
        <v>-893357</v>
      </c>
    </row>
    <row r="2779" spans="1:29" ht="12.75">
      <c r="A2779" s="6" t="s">
        <v>28</v>
      </c>
      <c r="B2779" s="6" t="s">
        <v>1165</v>
      </c>
      <c r="C2779" s="6">
        <v>183</v>
      </c>
      <c r="D2779" s="6">
        <v>106</v>
      </c>
      <c r="E2779" s="6">
        <v>235</v>
      </c>
      <c r="F2779" s="6">
        <v>931</v>
      </c>
      <c r="G2779" s="6" t="s">
        <v>1010</v>
      </c>
      <c r="H2779" s="6">
        <v>4000</v>
      </c>
      <c r="I2779" s="7">
        <v>118683135</v>
      </c>
      <c r="J2779" s="6" t="s">
        <v>1415</v>
      </c>
      <c r="K2779" s="6" t="s">
        <v>250</v>
      </c>
      <c r="L2779" s="6" t="s">
        <v>4927</v>
      </c>
      <c r="M2779" s="6">
        <v>102167</v>
      </c>
      <c r="N2779" s="6">
        <v>8315</v>
      </c>
      <c r="O2779" s="6" t="s">
        <v>4928</v>
      </c>
      <c r="P2779" s="6">
        <v>1</v>
      </c>
      <c r="Q2779" s="6" t="s">
        <v>4929</v>
      </c>
      <c r="R2779" s="6" t="s">
        <v>4930</v>
      </c>
      <c r="S2779" s="6">
        <v>483</v>
      </c>
      <c r="T2779" s="6" t="s">
        <v>37</v>
      </c>
      <c r="U2779" s="6" t="s">
        <v>38</v>
      </c>
      <c r="V2779" s="6" t="s">
        <v>39</v>
      </c>
      <c r="W2779" s="7">
        <v>52000000</v>
      </c>
      <c r="X2779" s="6">
        <v>2006</v>
      </c>
      <c r="Y2779" s="6">
        <v>957</v>
      </c>
      <c r="Z2779" s="6">
        <v>5.8</v>
      </c>
      <c r="AA2779" s="6">
        <v>1.85</v>
      </c>
      <c r="AB2779" s="6">
        <v>0</v>
      </c>
      <c r="AC2779" s="7">
        <f>Table13[[#This Row],[gross]]-Table13[[#This Row],[budget]]</f>
        <v>66683135</v>
      </c>
    </row>
    <row r="2780" spans="1:29" ht="12.75">
      <c r="A2780" s="6" t="s">
        <v>28</v>
      </c>
      <c r="B2780" s="6" t="s">
        <v>10184</v>
      </c>
      <c r="C2780" s="6">
        <v>16</v>
      </c>
      <c r="D2780" s="6">
        <v>120</v>
      </c>
      <c r="E2780" s="6">
        <v>6</v>
      </c>
      <c r="F2780" s="6">
        <v>382</v>
      </c>
      <c r="G2780" s="6" t="s">
        <v>2408</v>
      </c>
      <c r="H2780" s="6">
        <v>22000</v>
      </c>
      <c r="I2780" s="7">
        <v>42880</v>
      </c>
      <c r="J2780" s="6" t="s">
        <v>214</v>
      </c>
      <c r="K2780" s="6" t="s">
        <v>1746</v>
      </c>
      <c r="L2780" s="6" t="s">
        <v>10185</v>
      </c>
      <c r="M2780" s="6">
        <v>2919</v>
      </c>
      <c r="N2780" s="6">
        <v>23769</v>
      </c>
      <c r="O2780" s="6" t="s">
        <v>6737</v>
      </c>
      <c r="P2780" s="6">
        <v>3</v>
      </c>
      <c r="Q2780" s="6" t="s">
        <v>10186</v>
      </c>
      <c r="R2780" s="6" t="s">
        <v>10187</v>
      </c>
      <c r="S2780" s="6">
        <v>50</v>
      </c>
      <c r="T2780" s="6" t="s">
        <v>37</v>
      </c>
      <c r="U2780" s="6" t="s">
        <v>56</v>
      </c>
      <c r="V2780" s="6" t="s">
        <v>95</v>
      </c>
      <c r="W2780" s="7">
        <v>24000000</v>
      </c>
      <c r="X2780" s="6">
        <v>2004</v>
      </c>
      <c r="Y2780" s="6">
        <v>670</v>
      </c>
      <c r="Z2780" s="6">
        <v>5.0999999999999996</v>
      </c>
      <c r="AA2780" s="6">
        <v>1.85</v>
      </c>
      <c r="AB2780" s="6">
        <v>181</v>
      </c>
      <c r="AC2780" s="7">
        <f>Table13[[#This Row],[gross]]-Table13[[#This Row],[budget]]</f>
        <v>-23957120</v>
      </c>
    </row>
    <row r="2781" spans="1:29" ht="12.75">
      <c r="A2781" s="6" t="s">
        <v>28</v>
      </c>
      <c r="B2781" s="6" t="s">
        <v>9065</v>
      </c>
      <c r="C2781" s="6">
        <v>122</v>
      </c>
      <c r="D2781" s="6">
        <v>161</v>
      </c>
      <c r="E2781" s="6">
        <v>767</v>
      </c>
      <c r="F2781" s="6">
        <v>87</v>
      </c>
      <c r="G2781" s="6" t="s">
        <v>19247</v>
      </c>
      <c r="H2781" s="6">
        <v>682</v>
      </c>
      <c r="I2781" s="7">
        <v>27200000</v>
      </c>
      <c r="J2781" s="6" t="s">
        <v>3322</v>
      </c>
      <c r="K2781" s="6" t="s">
        <v>17196</v>
      </c>
      <c r="L2781" s="6" t="s">
        <v>19248</v>
      </c>
      <c r="M2781" s="6">
        <v>149444</v>
      </c>
      <c r="N2781" s="6">
        <v>1035</v>
      </c>
      <c r="O2781" s="6" t="s">
        <v>10060</v>
      </c>
      <c r="P2781" s="6">
        <v>2</v>
      </c>
      <c r="Q2781" s="6" t="s">
        <v>19249</v>
      </c>
      <c r="R2781" s="6" t="s">
        <v>19250</v>
      </c>
      <c r="S2781" s="6">
        <v>273</v>
      </c>
      <c r="T2781" s="6" t="s">
        <v>37</v>
      </c>
      <c r="U2781" s="6" t="s">
        <v>56</v>
      </c>
      <c r="V2781" s="6" t="s">
        <v>95</v>
      </c>
      <c r="W2781" s="7">
        <v>3000000</v>
      </c>
      <c r="X2781" s="6">
        <v>1957</v>
      </c>
      <c r="Y2781" s="6">
        <v>119</v>
      </c>
      <c r="Z2781" s="6">
        <v>8.1999999999999993</v>
      </c>
      <c r="AA2781" s="6">
        <v>2.35</v>
      </c>
      <c r="AB2781" s="6">
        <v>0</v>
      </c>
      <c r="AC2781" s="7">
        <f>Table13[[#This Row],[gross]]-Table13[[#This Row],[budget]]</f>
        <v>24200000</v>
      </c>
    </row>
    <row r="2782" spans="1:29" ht="12.75">
      <c r="A2782" s="6" t="s">
        <v>28</v>
      </c>
      <c r="B2782" s="6" t="s">
        <v>3694</v>
      </c>
      <c r="C2782" s="6">
        <v>69</v>
      </c>
      <c r="D2782" s="6">
        <v>135</v>
      </c>
      <c r="E2782" s="6">
        <v>16000</v>
      </c>
      <c r="F2782" s="6">
        <v>86</v>
      </c>
      <c r="G2782" s="6" t="s">
        <v>2377</v>
      </c>
      <c r="H2782" s="6">
        <v>16000</v>
      </c>
      <c r="I2782" s="7">
        <v>70960517</v>
      </c>
      <c r="J2782" s="6" t="s">
        <v>214</v>
      </c>
      <c r="K2782" s="6" t="s">
        <v>3694</v>
      </c>
      <c r="L2782" s="6" t="s">
        <v>10355</v>
      </c>
      <c r="M2782" s="6">
        <v>54631</v>
      </c>
      <c r="N2782" s="6">
        <v>27237</v>
      </c>
      <c r="O2782" s="6" t="s">
        <v>10356</v>
      </c>
      <c r="P2782" s="6">
        <v>0</v>
      </c>
      <c r="Q2782" s="6" t="s">
        <v>10357</v>
      </c>
      <c r="R2782" s="6" t="s">
        <v>10358</v>
      </c>
      <c r="S2782" s="6">
        <v>192</v>
      </c>
      <c r="T2782" s="6" t="s">
        <v>37</v>
      </c>
      <c r="U2782" s="6" t="s">
        <v>38</v>
      </c>
      <c r="V2782" s="6" t="s">
        <v>39</v>
      </c>
      <c r="W2782" s="7">
        <v>35000000</v>
      </c>
      <c r="X2782" s="6">
        <v>1995</v>
      </c>
      <c r="Y2782" s="6">
        <v>11000</v>
      </c>
      <c r="Z2782" s="6">
        <v>7.5</v>
      </c>
      <c r="AA2782" s="6">
        <v>1.85</v>
      </c>
      <c r="AB2782" s="6">
        <v>0</v>
      </c>
      <c r="AC2782" s="7">
        <f>Table13[[#This Row],[gross]]-Table13[[#This Row],[budget]]</f>
        <v>35960517</v>
      </c>
    </row>
    <row r="2783" spans="1:29" ht="12.75">
      <c r="A2783" s="6" t="s">
        <v>747</v>
      </c>
      <c r="B2783" s="6" t="s">
        <v>22944</v>
      </c>
      <c r="C2783" s="6">
        <v>36</v>
      </c>
      <c r="D2783" s="6">
        <v>100</v>
      </c>
      <c r="E2783" s="6">
        <v>4</v>
      </c>
      <c r="F2783" s="6">
        <v>4</v>
      </c>
      <c r="G2783" s="6" t="s">
        <v>22945</v>
      </c>
      <c r="H2783" s="6">
        <v>77</v>
      </c>
      <c r="I2783" s="7">
        <v>2808000</v>
      </c>
      <c r="J2783" s="6" t="s">
        <v>16971</v>
      </c>
      <c r="K2783" s="6" t="s">
        <v>22946</v>
      </c>
      <c r="L2783" s="6" t="s">
        <v>22947</v>
      </c>
      <c r="M2783" s="6">
        <v>4546</v>
      </c>
      <c r="N2783" s="6">
        <v>109</v>
      </c>
      <c r="O2783" s="6" t="s">
        <v>22948</v>
      </c>
      <c r="P2783" s="6">
        <v>8</v>
      </c>
      <c r="Q2783" s="6" t="s">
        <v>22949</v>
      </c>
      <c r="R2783" s="6" t="s">
        <v>22950</v>
      </c>
      <c r="S2783" s="6">
        <v>71</v>
      </c>
      <c r="T2783" s="6" t="s">
        <v>37</v>
      </c>
      <c r="U2783" s="6" t="s">
        <v>38</v>
      </c>
      <c r="V2783" s="6" t="s">
        <v>15938</v>
      </c>
      <c r="W2783" s="7">
        <v>379000</v>
      </c>
      <c r="X2783" s="6">
        <v>1929</v>
      </c>
      <c r="Y2783" s="6">
        <v>28</v>
      </c>
      <c r="Z2783" s="6">
        <v>6.3</v>
      </c>
      <c r="AA2783" s="6">
        <v>1.37</v>
      </c>
      <c r="AB2783" s="6">
        <v>167</v>
      </c>
      <c r="AC2783" s="7">
        <f>Table13[[#This Row],[gross]]-Table13[[#This Row],[budget]]</f>
        <v>2429000</v>
      </c>
    </row>
    <row r="2784" spans="1:29" ht="12.75">
      <c r="A2784" s="6" t="s">
        <v>28</v>
      </c>
      <c r="B2784" s="6" t="s">
        <v>21682</v>
      </c>
      <c r="C2784" s="6">
        <v>51</v>
      </c>
      <c r="D2784" s="6">
        <v>94</v>
      </c>
      <c r="E2784" s="6">
        <v>112</v>
      </c>
      <c r="F2784" s="6">
        <v>428</v>
      </c>
      <c r="G2784" s="6" t="s">
        <v>6382</v>
      </c>
      <c r="H2784" s="6">
        <v>1000</v>
      </c>
      <c r="I2784" s="7">
        <v>1744858</v>
      </c>
      <c r="J2784" s="6" t="s">
        <v>4479</v>
      </c>
      <c r="K2784" s="6" t="s">
        <v>1377</v>
      </c>
      <c r="L2784" s="6" t="s">
        <v>21683</v>
      </c>
      <c r="M2784" s="6">
        <v>6084</v>
      </c>
      <c r="N2784" s="6">
        <v>3085</v>
      </c>
      <c r="O2784" s="6" t="s">
        <v>8992</v>
      </c>
      <c r="P2784" s="6">
        <v>1</v>
      </c>
      <c r="Q2784" s="6" t="s">
        <v>21684</v>
      </c>
      <c r="R2784" s="6" t="s">
        <v>21685</v>
      </c>
      <c r="S2784" s="6">
        <v>120</v>
      </c>
      <c r="T2784" s="6" t="s">
        <v>37</v>
      </c>
      <c r="U2784" s="6" t="s">
        <v>38</v>
      </c>
      <c r="V2784" s="6" t="s">
        <v>585</v>
      </c>
      <c r="W2784" s="7">
        <v>1000000</v>
      </c>
      <c r="X2784" s="6">
        <v>2000</v>
      </c>
      <c r="Y2784" s="6">
        <v>826</v>
      </c>
      <c r="Z2784" s="6">
        <v>7</v>
      </c>
      <c r="AA2784" s="6">
        <v>2.35</v>
      </c>
      <c r="AB2784" s="6">
        <v>671</v>
      </c>
      <c r="AC2784" s="7">
        <f>Table13[[#This Row],[gross]]-Table13[[#This Row],[budget]]</f>
        <v>744858</v>
      </c>
    </row>
    <row r="2785" spans="1:29" ht="12.75">
      <c r="A2785" s="6" t="s">
        <v>28</v>
      </c>
      <c r="B2785" s="6" t="s">
        <v>8205</v>
      </c>
      <c r="C2785" s="6">
        <v>182</v>
      </c>
      <c r="D2785" s="6">
        <v>114</v>
      </c>
      <c r="E2785" s="6">
        <v>0</v>
      </c>
      <c r="F2785" s="6">
        <v>446</v>
      </c>
      <c r="G2785" s="6" t="s">
        <v>10836</v>
      </c>
      <c r="H2785" s="6">
        <v>975</v>
      </c>
      <c r="I2785" s="7">
        <v>3519627</v>
      </c>
      <c r="J2785" s="6" t="s">
        <v>11384</v>
      </c>
      <c r="K2785" s="6" t="s">
        <v>10424</v>
      </c>
      <c r="L2785" s="6" t="s">
        <v>11385</v>
      </c>
      <c r="M2785" s="6">
        <v>41737</v>
      </c>
      <c r="N2785" s="6">
        <v>3014</v>
      </c>
      <c r="O2785" s="6" t="s">
        <v>11386</v>
      </c>
      <c r="P2785" s="6">
        <v>4</v>
      </c>
      <c r="Q2785" s="6" t="s">
        <v>11387</v>
      </c>
      <c r="R2785" s="6" t="s">
        <v>11388</v>
      </c>
      <c r="S2785" s="6">
        <v>105</v>
      </c>
      <c r="T2785" s="6" t="s">
        <v>37</v>
      </c>
      <c r="U2785" s="6" t="s">
        <v>38</v>
      </c>
      <c r="V2785" s="6" t="s">
        <v>39</v>
      </c>
      <c r="W2785" s="7">
        <v>20000000</v>
      </c>
      <c r="X2785" s="6">
        <v>2008</v>
      </c>
      <c r="Y2785" s="6">
        <v>877</v>
      </c>
      <c r="Z2785" s="6">
        <v>6.9</v>
      </c>
      <c r="AA2785" s="6">
        <v>2.35</v>
      </c>
      <c r="AB2785" s="6">
        <v>0</v>
      </c>
      <c r="AC2785" s="7">
        <f>Table13[[#This Row],[gross]]-Table13[[#This Row],[budget]]</f>
        <v>-16480373</v>
      </c>
    </row>
    <row r="2786" spans="1:29" ht="12.75">
      <c r="A2786" s="6" t="s">
        <v>28</v>
      </c>
      <c r="B2786" s="6" t="s">
        <v>2791</v>
      </c>
      <c r="C2786" s="6">
        <v>233</v>
      </c>
      <c r="D2786" s="6">
        <v>118</v>
      </c>
      <c r="E2786" s="6">
        <v>0</v>
      </c>
      <c r="F2786" s="6">
        <v>871</v>
      </c>
      <c r="G2786" s="6" t="s">
        <v>463</v>
      </c>
      <c r="H2786" s="6">
        <v>13000</v>
      </c>
      <c r="I2786" s="7">
        <v>37899638</v>
      </c>
      <c r="J2786" s="6" t="s">
        <v>2792</v>
      </c>
      <c r="K2786" s="6" t="s">
        <v>1157</v>
      </c>
      <c r="L2786" s="6" t="s">
        <v>2793</v>
      </c>
      <c r="M2786" s="6">
        <v>98472</v>
      </c>
      <c r="N2786" s="6">
        <v>27114</v>
      </c>
      <c r="O2786" s="6" t="s">
        <v>1210</v>
      </c>
      <c r="P2786" s="6">
        <v>2</v>
      </c>
      <c r="Q2786" s="6" t="s">
        <v>2794</v>
      </c>
      <c r="R2786" s="6" t="s">
        <v>2795</v>
      </c>
      <c r="S2786" s="6">
        <v>492</v>
      </c>
      <c r="T2786" s="6" t="s">
        <v>37</v>
      </c>
      <c r="U2786" s="6" t="s">
        <v>38</v>
      </c>
      <c r="V2786" s="6" t="s">
        <v>39</v>
      </c>
      <c r="W2786" s="7">
        <v>88000000</v>
      </c>
      <c r="X2786" s="6">
        <v>2005</v>
      </c>
      <c r="Y2786" s="6">
        <v>13000</v>
      </c>
      <c r="Z2786" s="6">
        <v>5.9</v>
      </c>
      <c r="AA2786" s="6">
        <v>1.85</v>
      </c>
      <c r="AB2786" s="6">
        <v>0</v>
      </c>
      <c r="AC2786" s="7">
        <f>Table13[[#This Row],[gross]]-Table13[[#This Row],[budget]]</f>
        <v>-50100362</v>
      </c>
    </row>
    <row r="2787" spans="1:29" ht="12.75">
      <c r="A2787" s="6" t="s">
        <v>28</v>
      </c>
      <c r="B2787" s="6" t="s">
        <v>18750</v>
      </c>
      <c r="C2787" s="6">
        <v>36</v>
      </c>
      <c r="D2787" s="6">
        <v>98</v>
      </c>
      <c r="E2787" s="6">
        <v>0</v>
      </c>
      <c r="F2787" s="6">
        <v>73</v>
      </c>
      <c r="G2787" s="6" t="s">
        <v>18930</v>
      </c>
      <c r="H2787" s="6">
        <v>138</v>
      </c>
      <c r="I2787" s="7">
        <v>10246600</v>
      </c>
      <c r="J2787" s="6" t="s">
        <v>1415</v>
      </c>
      <c r="K2787" s="6" t="s">
        <v>23843</v>
      </c>
      <c r="L2787" s="6" t="s">
        <v>23844</v>
      </c>
      <c r="M2787" s="6">
        <v>6375</v>
      </c>
      <c r="N2787" s="6">
        <v>388</v>
      </c>
      <c r="O2787" s="6" t="s">
        <v>23845</v>
      </c>
      <c r="P2787" s="6">
        <v>0</v>
      </c>
      <c r="Q2787" s="6" t="s">
        <v>23846</v>
      </c>
      <c r="R2787" s="6" t="s">
        <v>23847</v>
      </c>
      <c r="S2787" s="6">
        <v>36</v>
      </c>
      <c r="T2787" s="6" t="s">
        <v>37</v>
      </c>
      <c r="U2787" s="6" t="s">
        <v>38</v>
      </c>
      <c r="V2787" s="6" t="s">
        <v>585</v>
      </c>
      <c r="W2787" s="7">
        <v>25000</v>
      </c>
      <c r="X2787" s="6">
        <v>1995</v>
      </c>
      <c r="Y2787" s="6">
        <v>111</v>
      </c>
      <c r="Z2787" s="6">
        <v>6.6</v>
      </c>
      <c r="AA2787" s="6">
        <v>1.85</v>
      </c>
      <c r="AB2787" s="6">
        <v>265</v>
      </c>
      <c r="AC2787" s="7">
        <f>Table13[[#This Row],[gross]]-Table13[[#This Row],[budget]]</f>
        <v>10221600</v>
      </c>
    </row>
    <row r="2788" spans="1:29" ht="12.75">
      <c r="A2788" s="6" t="s">
        <v>28</v>
      </c>
      <c r="B2788" s="6" t="s">
        <v>15282</v>
      </c>
      <c r="C2788" s="6">
        <v>51</v>
      </c>
      <c r="D2788" s="6">
        <v>93</v>
      </c>
      <c r="E2788" s="6">
        <v>0</v>
      </c>
      <c r="F2788" s="6">
        <v>622</v>
      </c>
      <c r="G2788" s="6" t="s">
        <v>12758</v>
      </c>
      <c r="H2788" s="6">
        <v>966</v>
      </c>
      <c r="I2788" s="7">
        <v>900926</v>
      </c>
      <c r="J2788" s="6" t="s">
        <v>1671</v>
      </c>
      <c r="K2788" s="6" t="s">
        <v>3576</v>
      </c>
      <c r="L2788" s="6" t="s">
        <v>15283</v>
      </c>
      <c r="M2788" s="6">
        <v>9517</v>
      </c>
      <c r="N2788" s="6">
        <v>3307</v>
      </c>
      <c r="O2788" s="6" t="s">
        <v>2101</v>
      </c>
      <c r="P2788" s="6">
        <v>2</v>
      </c>
      <c r="Q2788" s="6" t="s">
        <v>15284</v>
      </c>
      <c r="R2788" s="6" t="s">
        <v>15285</v>
      </c>
      <c r="S2788" s="6">
        <v>46</v>
      </c>
      <c r="T2788" s="6" t="s">
        <v>37</v>
      </c>
      <c r="U2788" s="6" t="s">
        <v>38</v>
      </c>
      <c r="V2788" s="6" t="s">
        <v>585</v>
      </c>
      <c r="W2788" s="7">
        <v>10000000</v>
      </c>
      <c r="X2788" s="6">
        <v>2007</v>
      </c>
      <c r="Y2788" s="6">
        <v>799</v>
      </c>
      <c r="Z2788" s="6">
        <v>5.3</v>
      </c>
      <c r="AA2788" s="6">
        <v>1.85</v>
      </c>
      <c r="AB2788" s="6">
        <v>319</v>
      </c>
      <c r="AC2788" s="7">
        <f>Table13[[#This Row],[gross]]-Table13[[#This Row],[budget]]</f>
        <v>-9099074</v>
      </c>
    </row>
    <row r="2789" spans="1:29" ht="12.75">
      <c r="A2789" s="6" t="s">
        <v>28</v>
      </c>
      <c r="B2789" s="6" t="s">
        <v>17015</v>
      </c>
      <c r="C2789" s="6">
        <v>52</v>
      </c>
      <c r="D2789" s="6">
        <v>106</v>
      </c>
      <c r="E2789" s="6">
        <v>10</v>
      </c>
      <c r="F2789" s="6">
        <v>578</v>
      </c>
      <c r="G2789" s="6" t="s">
        <v>9095</v>
      </c>
      <c r="H2789" s="6">
        <v>3000</v>
      </c>
      <c r="I2789" s="7">
        <v>27457409</v>
      </c>
      <c r="J2789" s="6" t="s">
        <v>2527</v>
      </c>
      <c r="K2789" s="6" t="s">
        <v>5445</v>
      </c>
      <c r="L2789" s="6" t="s">
        <v>17016</v>
      </c>
      <c r="M2789" s="6">
        <v>3198</v>
      </c>
      <c r="N2789" s="6">
        <v>6419</v>
      </c>
      <c r="O2789" s="6" t="s">
        <v>1659</v>
      </c>
      <c r="P2789" s="6">
        <v>4</v>
      </c>
      <c r="Q2789" s="6" t="s">
        <v>17017</v>
      </c>
      <c r="R2789" s="6" t="s">
        <v>17018</v>
      </c>
      <c r="S2789" s="6">
        <v>43</v>
      </c>
      <c r="T2789" s="6" t="s">
        <v>37</v>
      </c>
      <c r="U2789" s="6" t="s">
        <v>38</v>
      </c>
      <c r="V2789" s="6" t="s">
        <v>585</v>
      </c>
      <c r="W2789" s="7">
        <v>6000000</v>
      </c>
      <c r="X2789" s="6">
        <v>2001</v>
      </c>
      <c r="Y2789" s="6">
        <v>685</v>
      </c>
      <c r="Z2789" s="6">
        <v>6.3</v>
      </c>
      <c r="AA2789" s="6">
        <v>1.85</v>
      </c>
      <c r="AB2789" s="6">
        <v>478</v>
      </c>
      <c r="AC2789" s="7">
        <f>Table13[[#This Row],[gross]]-Table13[[#This Row],[budget]]</f>
        <v>21457409</v>
      </c>
    </row>
    <row r="2790" spans="1:29" ht="12.75">
      <c r="A2790" s="6" t="s">
        <v>28</v>
      </c>
      <c r="B2790" s="6" t="s">
        <v>13975</v>
      </c>
      <c r="C2790" s="6">
        <v>115</v>
      </c>
      <c r="D2790" s="6">
        <v>93</v>
      </c>
      <c r="E2790" s="6">
        <v>787</v>
      </c>
      <c r="F2790" s="6">
        <v>0</v>
      </c>
      <c r="G2790" s="6" t="s">
        <v>15307</v>
      </c>
      <c r="H2790" s="6">
        <v>787</v>
      </c>
      <c r="I2790" s="7">
        <v>365734</v>
      </c>
      <c r="J2790" s="6" t="s">
        <v>3409</v>
      </c>
      <c r="K2790" s="6" t="s">
        <v>13975</v>
      </c>
      <c r="L2790" s="6" t="s">
        <v>15308</v>
      </c>
      <c r="M2790" s="6">
        <v>11487</v>
      </c>
      <c r="N2790" s="6">
        <v>883</v>
      </c>
      <c r="O2790" s="6" t="s">
        <v>15309</v>
      </c>
      <c r="P2790" s="6">
        <v>0</v>
      </c>
      <c r="Q2790" s="6" t="s">
        <v>15310</v>
      </c>
      <c r="R2790" s="6" t="s">
        <v>15311</v>
      </c>
      <c r="S2790" s="6">
        <v>226</v>
      </c>
      <c r="T2790" s="6" t="s">
        <v>37</v>
      </c>
      <c r="U2790" s="6" t="s">
        <v>38</v>
      </c>
      <c r="V2790" s="6" t="s">
        <v>4830</v>
      </c>
      <c r="W2790" s="7">
        <v>10000000</v>
      </c>
      <c r="X2790" s="6">
        <v>2003</v>
      </c>
      <c r="Y2790" s="6">
        <v>96</v>
      </c>
      <c r="Z2790" s="6">
        <v>5</v>
      </c>
      <c r="AA2790" s="6">
        <v>1.66</v>
      </c>
      <c r="AB2790" s="6">
        <v>952</v>
      </c>
      <c r="AC2790" s="7">
        <f>Table13[[#This Row],[gross]]-Table13[[#This Row],[budget]]</f>
        <v>-9634266</v>
      </c>
    </row>
    <row r="2791" spans="1:29" ht="12.75">
      <c r="A2791" s="6" t="s">
        <v>28</v>
      </c>
      <c r="B2791" s="6" t="s">
        <v>20848</v>
      </c>
      <c r="C2791" s="6">
        <v>51</v>
      </c>
      <c r="D2791" s="6">
        <v>90</v>
      </c>
      <c r="E2791" s="6">
        <v>21</v>
      </c>
      <c r="F2791" s="6">
        <v>27</v>
      </c>
      <c r="G2791" s="6" t="s">
        <v>20849</v>
      </c>
      <c r="H2791" s="6">
        <v>53</v>
      </c>
      <c r="I2791" s="7">
        <v>155972</v>
      </c>
      <c r="J2791" s="6" t="s">
        <v>1415</v>
      </c>
      <c r="K2791" s="6" t="s">
        <v>20850</v>
      </c>
      <c r="L2791" s="6" t="s">
        <v>20851</v>
      </c>
      <c r="M2791" s="6">
        <v>4702</v>
      </c>
      <c r="N2791" s="6">
        <v>137</v>
      </c>
      <c r="O2791" s="6" t="s">
        <v>20852</v>
      </c>
      <c r="P2791" s="6">
        <v>0</v>
      </c>
      <c r="Q2791" s="6" t="s">
        <v>20853</v>
      </c>
      <c r="R2791" s="6" t="s">
        <v>20854</v>
      </c>
      <c r="S2791" s="6">
        <v>23</v>
      </c>
      <c r="T2791" s="6" t="s">
        <v>11690</v>
      </c>
      <c r="U2791" s="6" t="s">
        <v>20302</v>
      </c>
      <c r="V2791" s="6" t="s">
        <v>5613</v>
      </c>
      <c r="W2791" s="7">
        <v>1500000</v>
      </c>
      <c r="X2791" s="6">
        <v>2006</v>
      </c>
      <c r="Y2791" s="6">
        <v>30</v>
      </c>
      <c r="Z2791" s="6">
        <v>7.3</v>
      </c>
      <c r="AB2791" s="6">
        <v>0</v>
      </c>
      <c r="AC2791" s="7">
        <f>Table13[[#This Row],[gross]]-Table13[[#This Row],[budget]]</f>
        <v>-1344028</v>
      </c>
    </row>
    <row r="2792" spans="1:29" ht="12.75">
      <c r="A2792" s="6" t="s">
        <v>28</v>
      </c>
      <c r="B2792" s="6" t="s">
        <v>3891</v>
      </c>
      <c r="C2792" s="6">
        <v>207</v>
      </c>
      <c r="D2792" s="6">
        <v>97</v>
      </c>
      <c r="E2792" s="6">
        <v>0</v>
      </c>
      <c r="F2792" s="6">
        <v>760</v>
      </c>
      <c r="G2792" s="6" t="s">
        <v>5731</v>
      </c>
      <c r="H2792" s="6">
        <v>11000</v>
      </c>
      <c r="I2792" s="7">
        <v>93452056</v>
      </c>
      <c r="J2792" s="6" t="s">
        <v>5383</v>
      </c>
      <c r="K2792" s="6" t="s">
        <v>466</v>
      </c>
      <c r="L2792" s="6" t="s">
        <v>5732</v>
      </c>
      <c r="M2792" s="6">
        <v>184795</v>
      </c>
      <c r="N2792" s="6">
        <v>14868</v>
      </c>
      <c r="O2792" s="6" t="s">
        <v>274</v>
      </c>
      <c r="P2792" s="6">
        <v>1</v>
      </c>
      <c r="Q2792" s="6" t="s">
        <v>5733</v>
      </c>
      <c r="R2792" s="6" t="s">
        <v>5734</v>
      </c>
      <c r="S2792" s="6">
        <v>310</v>
      </c>
      <c r="T2792" s="6" t="s">
        <v>37</v>
      </c>
      <c r="U2792" s="6" t="s">
        <v>38</v>
      </c>
      <c r="V2792" s="6" t="s">
        <v>39</v>
      </c>
      <c r="W2792" s="7">
        <v>45000000</v>
      </c>
      <c r="X2792" s="6">
        <v>2007</v>
      </c>
      <c r="Y2792" s="6">
        <v>2000</v>
      </c>
      <c r="Z2792" s="6">
        <v>7.4</v>
      </c>
      <c r="AA2792" s="6">
        <v>1.85</v>
      </c>
      <c r="AB2792" s="6">
        <v>22000</v>
      </c>
      <c r="AC2792" s="7">
        <f>Table13[[#This Row],[gross]]-Table13[[#This Row],[budget]]</f>
        <v>48452056</v>
      </c>
    </row>
    <row r="2793" spans="1:29" ht="12.75">
      <c r="A2793" s="6" t="s">
        <v>28</v>
      </c>
      <c r="B2793" s="6" t="s">
        <v>23422</v>
      </c>
      <c r="C2793" s="6">
        <v>12</v>
      </c>
      <c r="D2793" s="6">
        <v>103</v>
      </c>
      <c r="E2793" s="6">
        <v>18</v>
      </c>
      <c r="F2793" s="6">
        <v>61</v>
      </c>
      <c r="G2793" s="6" t="s">
        <v>23423</v>
      </c>
      <c r="H2793" s="6">
        <v>96</v>
      </c>
      <c r="I2793" s="7">
        <v>174682</v>
      </c>
      <c r="J2793" s="6" t="s">
        <v>6199</v>
      </c>
      <c r="K2793" s="6" t="s">
        <v>23424</v>
      </c>
      <c r="L2793" s="6" t="s">
        <v>23425</v>
      </c>
      <c r="M2793" s="6">
        <v>460</v>
      </c>
      <c r="N2793" s="6">
        <v>314</v>
      </c>
      <c r="O2793" s="6" t="s">
        <v>23426</v>
      </c>
      <c r="P2793" s="6">
        <v>0</v>
      </c>
      <c r="Q2793" s="6" t="s">
        <v>23427</v>
      </c>
      <c r="R2793" s="6" t="s">
        <v>23428</v>
      </c>
      <c r="S2793" s="6">
        <v>14</v>
      </c>
      <c r="T2793" s="6" t="s">
        <v>37</v>
      </c>
      <c r="U2793" s="6" t="s">
        <v>38</v>
      </c>
      <c r="W2793" s="7">
        <v>200000</v>
      </c>
      <c r="X2793" s="6">
        <v>2002</v>
      </c>
      <c r="Y2793" s="6">
        <v>90</v>
      </c>
      <c r="Z2793" s="6">
        <v>6.9</v>
      </c>
      <c r="AB2793" s="6">
        <v>96</v>
      </c>
      <c r="AC2793" s="7">
        <f>Table13[[#This Row],[gross]]-Table13[[#This Row],[budget]]</f>
        <v>-25318</v>
      </c>
    </row>
    <row r="2794" spans="1:29" ht="12.75">
      <c r="A2794" s="6" t="s">
        <v>28</v>
      </c>
      <c r="B2794" s="6" t="s">
        <v>13705</v>
      </c>
      <c r="C2794" s="6">
        <v>185</v>
      </c>
      <c r="D2794" s="6">
        <v>120</v>
      </c>
      <c r="E2794" s="6">
        <v>19</v>
      </c>
      <c r="F2794" s="6">
        <v>829</v>
      </c>
      <c r="G2794" s="6" t="s">
        <v>5781</v>
      </c>
      <c r="H2794" s="6">
        <v>8000</v>
      </c>
      <c r="I2794" s="7">
        <v>23947</v>
      </c>
      <c r="J2794" s="6" t="s">
        <v>2954</v>
      </c>
      <c r="K2794" s="6" t="s">
        <v>1207</v>
      </c>
      <c r="L2794" s="6" t="s">
        <v>13706</v>
      </c>
      <c r="M2794" s="6">
        <v>357579</v>
      </c>
      <c r="N2794" s="6">
        <v>12755</v>
      </c>
      <c r="O2794" s="6" t="s">
        <v>8515</v>
      </c>
      <c r="P2794" s="6">
        <v>0</v>
      </c>
      <c r="Q2794" s="6" t="s">
        <v>13707</v>
      </c>
      <c r="R2794" s="6" t="s">
        <v>13708</v>
      </c>
      <c r="S2794" s="6">
        <v>1100</v>
      </c>
      <c r="T2794" s="6" t="s">
        <v>37</v>
      </c>
      <c r="U2794" s="6" t="s">
        <v>38</v>
      </c>
      <c r="V2794" s="6" t="s">
        <v>585</v>
      </c>
      <c r="W2794" s="7">
        <v>13000000</v>
      </c>
      <c r="X2794" s="6">
        <v>2004</v>
      </c>
      <c r="Y2794" s="6">
        <v>902</v>
      </c>
      <c r="Z2794" s="6">
        <v>7.7</v>
      </c>
      <c r="AA2794" s="6">
        <v>1.85</v>
      </c>
      <c r="AB2794" s="6">
        <v>15000</v>
      </c>
      <c r="AC2794" s="7">
        <f>Table13[[#This Row],[gross]]-Table13[[#This Row],[budget]]</f>
        <v>-12976053</v>
      </c>
    </row>
    <row r="2795" spans="1:29" ht="12.75">
      <c r="A2795" s="6" t="s">
        <v>28</v>
      </c>
      <c r="B2795" s="6" t="s">
        <v>8378</v>
      </c>
      <c r="C2795" s="6">
        <v>634</v>
      </c>
      <c r="D2795" s="6">
        <v>95</v>
      </c>
      <c r="E2795" s="6">
        <v>246</v>
      </c>
      <c r="F2795" s="6">
        <v>751</v>
      </c>
      <c r="G2795" s="6" t="s">
        <v>5572</v>
      </c>
      <c r="H2795" s="6">
        <v>26000</v>
      </c>
      <c r="I2795" s="7">
        <v>42043633</v>
      </c>
      <c r="J2795" s="6" t="s">
        <v>2664</v>
      </c>
      <c r="K2795" s="6" t="s">
        <v>98</v>
      </c>
      <c r="L2795" s="6" t="s">
        <v>8379</v>
      </c>
      <c r="M2795" s="6">
        <v>277172</v>
      </c>
      <c r="N2795" s="6">
        <v>29551</v>
      </c>
      <c r="O2795" s="6" t="s">
        <v>4093</v>
      </c>
      <c r="P2795" s="6">
        <v>0</v>
      </c>
      <c r="Q2795" s="6" t="s">
        <v>8380</v>
      </c>
      <c r="R2795" s="6" t="s">
        <v>8381</v>
      </c>
      <c r="S2795" s="6">
        <v>986</v>
      </c>
      <c r="T2795" s="6" t="s">
        <v>37</v>
      </c>
      <c r="U2795" s="6" t="s">
        <v>38</v>
      </c>
      <c r="V2795" s="6" t="s">
        <v>585</v>
      </c>
      <c r="W2795" s="7">
        <v>30000000</v>
      </c>
      <c r="X2795" s="6">
        <v>2012</v>
      </c>
      <c r="Y2795" s="6">
        <v>821</v>
      </c>
      <c r="Z2795" s="6">
        <v>7</v>
      </c>
      <c r="AA2795" s="6">
        <v>2.35</v>
      </c>
      <c r="AB2795" s="6">
        <v>66000</v>
      </c>
      <c r="AC2795" s="7">
        <f>Table13[[#This Row],[gross]]-Table13[[#This Row],[budget]]</f>
        <v>12043633</v>
      </c>
    </row>
    <row r="2796" spans="1:29" ht="12.75">
      <c r="A2796" s="6" t="s">
        <v>28</v>
      </c>
      <c r="B2796" s="6" t="s">
        <v>2112</v>
      </c>
      <c r="C2796" s="6">
        <v>72</v>
      </c>
      <c r="D2796" s="6">
        <v>96</v>
      </c>
      <c r="E2796" s="6">
        <v>0</v>
      </c>
      <c r="F2796" s="6">
        <v>302</v>
      </c>
      <c r="G2796" s="6" t="s">
        <v>793</v>
      </c>
      <c r="H2796" s="6">
        <v>2000</v>
      </c>
      <c r="I2796" s="7">
        <v>60154431</v>
      </c>
      <c r="J2796" s="6" t="s">
        <v>5598</v>
      </c>
      <c r="K2796" s="6" t="s">
        <v>902</v>
      </c>
      <c r="L2796" s="6" t="s">
        <v>5599</v>
      </c>
      <c r="M2796" s="6">
        <v>122347</v>
      </c>
      <c r="N2796" s="6">
        <v>3718</v>
      </c>
      <c r="O2796" s="6" t="s">
        <v>5600</v>
      </c>
      <c r="P2796" s="6">
        <v>1</v>
      </c>
      <c r="Q2796" s="6" t="s">
        <v>5601</v>
      </c>
      <c r="R2796" s="6" t="s">
        <v>5602</v>
      </c>
      <c r="S2796" s="6">
        <v>345</v>
      </c>
      <c r="T2796" s="6" t="s">
        <v>37</v>
      </c>
      <c r="U2796" s="6" t="s">
        <v>38</v>
      </c>
      <c r="V2796" s="6" t="s">
        <v>39</v>
      </c>
      <c r="W2796" s="7">
        <v>47000000</v>
      </c>
      <c r="X2796" s="6">
        <v>1996</v>
      </c>
      <c r="Y2796" s="6">
        <v>1000</v>
      </c>
      <c r="Z2796" s="6">
        <v>6</v>
      </c>
      <c r="AA2796" s="6">
        <v>2.35</v>
      </c>
      <c r="AB2796" s="6">
        <v>0</v>
      </c>
      <c r="AC2796" s="7">
        <f>Table13[[#This Row],[gross]]-Table13[[#This Row],[budget]]</f>
        <v>13154431</v>
      </c>
    </row>
    <row r="2797" spans="1:29" ht="12.75">
      <c r="A2797" s="6" t="s">
        <v>28</v>
      </c>
      <c r="B2797" s="6" t="s">
        <v>13181</v>
      </c>
      <c r="C2797" s="6">
        <v>285</v>
      </c>
      <c r="D2797" s="6">
        <v>94</v>
      </c>
      <c r="E2797" s="6">
        <v>122</v>
      </c>
      <c r="F2797" s="6">
        <v>383</v>
      </c>
      <c r="G2797" s="6" t="s">
        <v>13889</v>
      </c>
      <c r="H2797" s="6">
        <v>873</v>
      </c>
      <c r="I2797" s="7">
        <v>51872378</v>
      </c>
      <c r="J2797" s="6" t="s">
        <v>1528</v>
      </c>
      <c r="K2797" s="6" t="s">
        <v>2002</v>
      </c>
      <c r="L2797" s="6" t="s">
        <v>13890</v>
      </c>
      <c r="M2797" s="6">
        <v>88241</v>
      </c>
      <c r="N2797" s="6">
        <v>2812</v>
      </c>
      <c r="O2797" s="6" t="s">
        <v>1761</v>
      </c>
      <c r="P2797" s="6">
        <v>0</v>
      </c>
      <c r="Q2797" s="6" t="s">
        <v>13891</v>
      </c>
      <c r="R2797" s="6" t="s">
        <v>13892</v>
      </c>
      <c r="S2797" s="6">
        <v>266</v>
      </c>
      <c r="T2797" s="6" t="s">
        <v>37</v>
      </c>
      <c r="U2797" s="6" t="s">
        <v>38</v>
      </c>
      <c r="V2797" s="6" t="s">
        <v>585</v>
      </c>
      <c r="W2797" s="7">
        <v>13000000</v>
      </c>
      <c r="X2797" s="6">
        <v>2013</v>
      </c>
      <c r="Y2797" s="6">
        <v>461</v>
      </c>
      <c r="Z2797" s="6">
        <v>6.7</v>
      </c>
      <c r="AA2797" s="6">
        <v>1.85</v>
      </c>
      <c r="AB2797" s="6">
        <v>23000</v>
      </c>
      <c r="AC2797" s="7">
        <f>Table13[[#This Row],[gross]]-Table13[[#This Row],[budget]]</f>
        <v>38872378</v>
      </c>
    </row>
    <row r="2798" spans="1:29" ht="12.75">
      <c r="A2798" s="6" t="s">
        <v>28</v>
      </c>
      <c r="B2798" s="6" t="s">
        <v>1965</v>
      </c>
      <c r="C2798" s="6">
        <v>255</v>
      </c>
      <c r="D2798" s="6">
        <v>85</v>
      </c>
      <c r="E2798" s="6">
        <v>116</v>
      </c>
      <c r="F2798" s="6">
        <v>329</v>
      </c>
      <c r="G2798" s="6" t="s">
        <v>1966</v>
      </c>
      <c r="H2798" s="6">
        <v>8000</v>
      </c>
      <c r="I2798" s="7">
        <v>86897182</v>
      </c>
      <c r="J2798" s="6" t="s">
        <v>1671</v>
      </c>
      <c r="K2798" s="6" t="s">
        <v>1249</v>
      </c>
      <c r="L2798" s="6" t="s">
        <v>1967</v>
      </c>
      <c r="M2798" s="6">
        <v>106790</v>
      </c>
      <c r="N2798" s="6">
        <v>9271</v>
      </c>
      <c r="O2798" s="6" t="s">
        <v>1968</v>
      </c>
      <c r="P2798" s="6">
        <v>0</v>
      </c>
      <c r="Q2798" s="6" t="s">
        <v>1969</v>
      </c>
      <c r="R2798" s="6" t="s">
        <v>1970</v>
      </c>
      <c r="S2798" s="6">
        <v>177</v>
      </c>
      <c r="T2798" s="6" t="s">
        <v>37</v>
      </c>
      <c r="U2798" s="6" t="s">
        <v>38</v>
      </c>
      <c r="V2798" s="6" t="s">
        <v>585</v>
      </c>
      <c r="W2798" s="7">
        <v>95000000</v>
      </c>
      <c r="X2798" s="6">
        <v>2012</v>
      </c>
      <c r="Y2798" s="6">
        <v>331</v>
      </c>
      <c r="Z2798" s="6">
        <v>6.2</v>
      </c>
      <c r="AA2798" s="6">
        <v>1.85</v>
      </c>
      <c r="AB2798" s="6">
        <v>18000</v>
      </c>
      <c r="AC2798" s="7">
        <f>Table13[[#This Row],[gross]]-Table13[[#This Row],[budget]]</f>
        <v>-8102818</v>
      </c>
    </row>
    <row r="2799" spans="1:29" ht="12.75">
      <c r="A2799" s="6" t="s">
        <v>28</v>
      </c>
      <c r="B2799" s="6" t="s">
        <v>13940</v>
      </c>
      <c r="C2799" s="6">
        <v>162</v>
      </c>
      <c r="D2799" s="6">
        <v>99</v>
      </c>
      <c r="E2799" s="6">
        <v>261</v>
      </c>
      <c r="F2799" s="6">
        <v>461</v>
      </c>
      <c r="G2799" s="6" t="s">
        <v>6051</v>
      </c>
      <c r="H2799" s="6">
        <v>924</v>
      </c>
      <c r="I2799" s="7">
        <v>49494</v>
      </c>
      <c r="J2799" s="6" t="s">
        <v>4075</v>
      </c>
      <c r="K2799" s="6" t="s">
        <v>7053</v>
      </c>
      <c r="L2799" s="6" t="s">
        <v>23229</v>
      </c>
      <c r="M2799" s="6">
        <v>8511</v>
      </c>
      <c r="N2799" s="6">
        <v>2862</v>
      </c>
      <c r="O2799" s="6" t="s">
        <v>23230</v>
      </c>
      <c r="P2799" s="6">
        <v>0</v>
      </c>
      <c r="Q2799" s="6" t="s">
        <v>23231</v>
      </c>
      <c r="R2799" s="6" t="s">
        <v>23232</v>
      </c>
      <c r="S2799" s="6">
        <v>87</v>
      </c>
      <c r="T2799" s="6" t="s">
        <v>37</v>
      </c>
      <c r="U2799" s="6" t="s">
        <v>38</v>
      </c>
      <c r="V2799" s="6" t="s">
        <v>585</v>
      </c>
      <c r="W2799" s="7">
        <v>250000</v>
      </c>
      <c r="X2799" s="6">
        <v>2013</v>
      </c>
      <c r="Y2799" s="6">
        <v>835</v>
      </c>
      <c r="Z2799" s="6">
        <v>3.9</v>
      </c>
      <c r="AA2799" s="6">
        <v>2.35</v>
      </c>
      <c r="AB2799" s="6">
        <v>0</v>
      </c>
      <c r="AC2799" s="7">
        <f>Table13[[#This Row],[gross]]-Table13[[#This Row],[budget]]</f>
        <v>-200506</v>
      </c>
    </row>
    <row r="2800" spans="1:29" ht="12.75">
      <c r="A2800" s="6" t="s">
        <v>28</v>
      </c>
      <c r="B2800" s="6" t="s">
        <v>1638</v>
      </c>
      <c r="C2800" s="6">
        <v>109</v>
      </c>
      <c r="D2800" s="6">
        <v>82</v>
      </c>
      <c r="E2800" s="6">
        <v>34</v>
      </c>
      <c r="F2800" s="6">
        <v>434</v>
      </c>
      <c r="G2800" s="6" t="s">
        <v>1639</v>
      </c>
      <c r="H2800" s="6">
        <v>760</v>
      </c>
      <c r="I2800" s="7">
        <v>100446895</v>
      </c>
      <c r="J2800" s="6" t="s">
        <v>787</v>
      </c>
      <c r="K2800" s="6" t="s">
        <v>274</v>
      </c>
      <c r="L2800" s="6" t="s">
        <v>1640</v>
      </c>
      <c r="M2800" s="6">
        <v>36033</v>
      </c>
      <c r="N2800" s="6">
        <v>2762</v>
      </c>
      <c r="O2800" s="6" t="s">
        <v>1641</v>
      </c>
      <c r="P2800" s="6">
        <v>1</v>
      </c>
      <c r="Q2800" s="6" t="s">
        <v>1642</v>
      </c>
      <c r="R2800" s="6" t="s">
        <v>1643</v>
      </c>
      <c r="S2800" s="6">
        <v>456</v>
      </c>
      <c r="T2800" s="6" t="s">
        <v>37</v>
      </c>
      <c r="U2800" s="6" t="s">
        <v>38</v>
      </c>
      <c r="V2800" s="6" t="s">
        <v>95</v>
      </c>
      <c r="W2800" s="7">
        <v>109000000</v>
      </c>
      <c r="X2800" s="6">
        <v>2003</v>
      </c>
      <c r="Y2800" s="6">
        <v>743</v>
      </c>
      <c r="Z2800" s="6">
        <v>3.8</v>
      </c>
      <c r="AA2800" s="6">
        <v>1.85</v>
      </c>
      <c r="AB2800" s="6">
        <v>946</v>
      </c>
      <c r="AC2800" s="7">
        <f>Table13[[#This Row],[gross]]-Table13[[#This Row],[budget]]</f>
        <v>-8553105</v>
      </c>
    </row>
    <row r="2801" spans="1:29" ht="12.75">
      <c r="A2801" s="6" t="s">
        <v>28</v>
      </c>
      <c r="B2801" s="6" t="s">
        <v>8569</v>
      </c>
      <c r="C2801" s="6">
        <v>140</v>
      </c>
      <c r="D2801" s="6">
        <v>93</v>
      </c>
      <c r="E2801" s="6">
        <v>2</v>
      </c>
      <c r="F2801" s="6">
        <v>258</v>
      </c>
      <c r="G2801" s="6" t="s">
        <v>2049</v>
      </c>
      <c r="H2801" s="6">
        <v>849</v>
      </c>
      <c r="I2801" s="7">
        <v>14888028</v>
      </c>
      <c r="J2801" s="6" t="s">
        <v>8570</v>
      </c>
      <c r="K2801" s="6" t="s">
        <v>8571</v>
      </c>
      <c r="L2801" s="6" t="s">
        <v>8572</v>
      </c>
      <c r="M2801" s="6">
        <v>28606</v>
      </c>
      <c r="N2801" s="6">
        <v>2178</v>
      </c>
      <c r="O2801" s="6" t="s">
        <v>5260</v>
      </c>
      <c r="P2801" s="6">
        <v>0</v>
      </c>
      <c r="Q2801" s="6" t="s">
        <v>8573</v>
      </c>
      <c r="R2801" s="6" t="s">
        <v>8574</v>
      </c>
      <c r="S2801" s="6">
        <v>262</v>
      </c>
      <c r="T2801" s="6" t="s">
        <v>37</v>
      </c>
      <c r="U2801" s="6" t="s">
        <v>38</v>
      </c>
      <c r="V2801" s="6" t="s">
        <v>39</v>
      </c>
      <c r="W2801" s="7">
        <v>30000000</v>
      </c>
      <c r="X2801" s="6">
        <v>2005</v>
      </c>
      <c r="Y2801" s="6">
        <v>787</v>
      </c>
      <c r="Z2801" s="6">
        <v>5.0999999999999996</v>
      </c>
      <c r="AA2801" s="6">
        <v>2.35</v>
      </c>
      <c r="AB2801" s="6">
        <v>0</v>
      </c>
      <c r="AC2801" s="7">
        <f>Table13[[#This Row],[gross]]-Table13[[#This Row],[budget]]</f>
        <v>-15111972</v>
      </c>
    </row>
    <row r="2802" spans="1:29" ht="12.75">
      <c r="A2802" s="6" t="s">
        <v>28</v>
      </c>
      <c r="B2802" s="6" t="s">
        <v>16244</v>
      </c>
      <c r="C2802" s="6">
        <v>98</v>
      </c>
      <c r="D2802" s="6">
        <v>105</v>
      </c>
      <c r="E2802" s="6">
        <v>346</v>
      </c>
      <c r="F2802" s="6">
        <v>141</v>
      </c>
      <c r="G2802" s="6" t="s">
        <v>21163</v>
      </c>
      <c r="H2802" s="6">
        <v>280</v>
      </c>
      <c r="I2802" s="7">
        <v>1647780</v>
      </c>
      <c r="J2802" s="6" t="s">
        <v>3409</v>
      </c>
      <c r="K2802" s="6" t="s">
        <v>4405</v>
      </c>
      <c r="L2802" s="6" t="s">
        <v>21164</v>
      </c>
      <c r="M2802" s="6">
        <v>65951</v>
      </c>
      <c r="N2802" s="6">
        <v>821</v>
      </c>
      <c r="O2802" s="6" t="s">
        <v>21165</v>
      </c>
      <c r="P2802" s="6">
        <v>1</v>
      </c>
      <c r="Q2802" s="6" t="s">
        <v>21166</v>
      </c>
      <c r="R2802" s="6" t="s">
        <v>21167</v>
      </c>
      <c r="S2802" s="6">
        <v>258</v>
      </c>
      <c r="T2802" s="6" t="s">
        <v>15778</v>
      </c>
      <c r="U2802" s="6" t="s">
        <v>7711</v>
      </c>
      <c r="V2802" s="6" t="s">
        <v>585</v>
      </c>
      <c r="W2802" s="7">
        <v>1300000</v>
      </c>
      <c r="X2802" s="6">
        <v>1998</v>
      </c>
      <c r="Y2802" s="6">
        <v>278</v>
      </c>
      <c r="Z2802" s="6">
        <v>8.1</v>
      </c>
      <c r="AA2802" s="6">
        <v>1.33</v>
      </c>
      <c r="AB2802" s="6">
        <v>5000</v>
      </c>
      <c r="AC2802" s="7">
        <f>Table13[[#This Row],[gross]]-Table13[[#This Row],[budget]]</f>
        <v>347780</v>
      </c>
    </row>
    <row r="2803" spans="1:29" ht="12.75">
      <c r="A2803" s="6" t="s">
        <v>28</v>
      </c>
      <c r="B2803" s="6" t="s">
        <v>2448</v>
      </c>
      <c r="C2803" s="6">
        <v>225</v>
      </c>
      <c r="D2803" s="6">
        <v>109</v>
      </c>
      <c r="E2803" s="6">
        <v>763</v>
      </c>
      <c r="F2803" s="6">
        <v>311</v>
      </c>
      <c r="G2803" s="6" t="s">
        <v>922</v>
      </c>
      <c r="H2803" s="6">
        <v>812</v>
      </c>
      <c r="I2803" s="7">
        <v>61280963</v>
      </c>
      <c r="J2803" s="6" t="s">
        <v>4332</v>
      </c>
      <c r="K2803" s="6" t="s">
        <v>4639</v>
      </c>
      <c r="L2803" s="6" t="s">
        <v>7335</v>
      </c>
      <c r="M2803" s="6">
        <v>79877</v>
      </c>
      <c r="N2803" s="6">
        <v>2474</v>
      </c>
      <c r="O2803" s="6" t="s">
        <v>6754</v>
      </c>
      <c r="P2803" s="6">
        <v>1</v>
      </c>
      <c r="Q2803" s="6" t="s">
        <v>7336</v>
      </c>
      <c r="R2803" s="6" t="s">
        <v>7337</v>
      </c>
      <c r="S2803" s="6">
        <v>677</v>
      </c>
      <c r="T2803" s="6" t="s">
        <v>37</v>
      </c>
      <c r="U2803" s="6" t="s">
        <v>38</v>
      </c>
      <c r="V2803" s="6" t="s">
        <v>585</v>
      </c>
      <c r="W2803" s="7">
        <v>33000000</v>
      </c>
      <c r="X2803" s="6">
        <v>2000</v>
      </c>
      <c r="Y2803" s="6">
        <v>551</v>
      </c>
      <c r="Z2803" s="6">
        <v>6.3</v>
      </c>
      <c r="AA2803" s="6">
        <v>2.35</v>
      </c>
      <c r="AB2803" s="6">
        <v>0</v>
      </c>
      <c r="AC2803" s="7">
        <f>Table13[[#This Row],[gross]]-Table13[[#This Row],[budget]]</f>
        <v>28280963</v>
      </c>
    </row>
    <row r="2804" spans="1:29" ht="12.75">
      <c r="A2804" s="6" t="s">
        <v>28</v>
      </c>
      <c r="B2804" s="6" t="s">
        <v>4950</v>
      </c>
      <c r="C2804" s="6">
        <v>215</v>
      </c>
      <c r="D2804" s="6">
        <v>118</v>
      </c>
      <c r="E2804" s="6">
        <v>71</v>
      </c>
      <c r="F2804" s="6">
        <v>634</v>
      </c>
      <c r="G2804" s="6" t="s">
        <v>300</v>
      </c>
      <c r="H2804" s="6">
        <v>16000</v>
      </c>
      <c r="I2804" s="7">
        <v>37035845</v>
      </c>
      <c r="J2804" s="6" t="s">
        <v>2786</v>
      </c>
      <c r="K2804" s="6" t="s">
        <v>315</v>
      </c>
      <c r="L2804" s="6" t="s">
        <v>4951</v>
      </c>
      <c r="M2804" s="6">
        <v>136680</v>
      </c>
      <c r="N2804" s="6">
        <v>28045</v>
      </c>
      <c r="O2804" s="6" t="s">
        <v>4952</v>
      </c>
      <c r="P2804" s="6">
        <v>2</v>
      </c>
      <c r="Q2804" s="6" t="s">
        <v>4953</v>
      </c>
      <c r="R2804" s="6" t="s">
        <v>4954</v>
      </c>
      <c r="S2804" s="6">
        <v>149</v>
      </c>
      <c r="T2804" s="6" t="s">
        <v>37</v>
      </c>
      <c r="U2804" s="6" t="s">
        <v>38</v>
      </c>
      <c r="V2804" s="6" t="s">
        <v>585</v>
      </c>
      <c r="W2804" s="7">
        <v>52000000</v>
      </c>
      <c r="X2804" s="6">
        <v>2011</v>
      </c>
      <c r="Y2804" s="6">
        <v>10000</v>
      </c>
      <c r="Z2804" s="6">
        <v>6.4</v>
      </c>
      <c r="AA2804" s="6">
        <v>2.35</v>
      </c>
      <c r="AB2804" s="6">
        <v>13000</v>
      </c>
      <c r="AC2804" s="7">
        <f>Table13[[#This Row],[gross]]-Table13[[#This Row],[budget]]</f>
        <v>-14964155</v>
      </c>
    </row>
    <row r="2805" spans="1:29" ht="12.75">
      <c r="A2805" s="6" t="s">
        <v>28</v>
      </c>
      <c r="B2805" s="6" t="s">
        <v>1516</v>
      </c>
      <c r="C2805" s="6">
        <v>67</v>
      </c>
      <c r="D2805" s="6">
        <v>125</v>
      </c>
      <c r="E2805" s="6">
        <v>55</v>
      </c>
      <c r="F2805" s="6">
        <v>2</v>
      </c>
      <c r="G2805" s="6" t="s">
        <v>11423</v>
      </c>
      <c r="H2805" s="6">
        <v>991</v>
      </c>
      <c r="I2805" s="7">
        <v>1027749</v>
      </c>
      <c r="J2805" s="6" t="s">
        <v>3396</v>
      </c>
      <c r="K2805" s="6" t="s">
        <v>3373</v>
      </c>
      <c r="L2805" s="6" t="s">
        <v>11424</v>
      </c>
      <c r="M2805" s="6">
        <v>8087</v>
      </c>
      <c r="N2805" s="6">
        <v>1003</v>
      </c>
      <c r="O2805" s="6" t="s">
        <v>11425</v>
      </c>
      <c r="P2805" s="6">
        <v>4</v>
      </c>
      <c r="Q2805" s="6" t="s">
        <v>11426</v>
      </c>
      <c r="R2805" s="6" t="s">
        <v>11427</v>
      </c>
      <c r="S2805" s="6">
        <v>33</v>
      </c>
      <c r="T2805" s="6" t="s">
        <v>37</v>
      </c>
      <c r="U2805" s="6" t="s">
        <v>370</v>
      </c>
      <c r="V2805" s="6" t="s">
        <v>585</v>
      </c>
      <c r="W2805" s="7">
        <v>40000000</v>
      </c>
      <c r="X2805" s="6">
        <v>2008</v>
      </c>
      <c r="Y2805" s="6">
        <v>10</v>
      </c>
      <c r="Z2805" s="6">
        <v>7.1</v>
      </c>
      <c r="AA2805" s="6">
        <v>2.35</v>
      </c>
      <c r="AB2805" s="6">
        <v>1000</v>
      </c>
      <c r="AC2805" s="7">
        <f>Table13[[#This Row],[gross]]-Table13[[#This Row],[budget]]</f>
        <v>-38972251</v>
      </c>
    </row>
    <row r="2806" spans="1:29" ht="12.75">
      <c r="A2806" s="6" t="s">
        <v>28</v>
      </c>
      <c r="B2806" s="6" t="s">
        <v>17419</v>
      </c>
      <c r="C2806" s="6">
        <v>112</v>
      </c>
      <c r="D2806" s="6">
        <v>97</v>
      </c>
      <c r="E2806" s="6">
        <v>25</v>
      </c>
      <c r="F2806" s="6">
        <v>57</v>
      </c>
      <c r="G2806" s="6" t="s">
        <v>17420</v>
      </c>
      <c r="H2806" s="6">
        <v>517</v>
      </c>
      <c r="I2806" s="7">
        <v>3629758</v>
      </c>
      <c r="J2806" s="6" t="s">
        <v>6199</v>
      </c>
      <c r="K2806" s="6" t="s">
        <v>17421</v>
      </c>
      <c r="L2806" s="6" t="s">
        <v>17422</v>
      </c>
      <c r="M2806" s="6">
        <v>44151</v>
      </c>
      <c r="N2806" s="6">
        <v>745</v>
      </c>
      <c r="O2806" s="6" t="s">
        <v>17423</v>
      </c>
      <c r="P2806" s="6">
        <v>0</v>
      </c>
      <c r="Q2806" s="6" t="s">
        <v>17424</v>
      </c>
      <c r="R2806" s="6" t="s">
        <v>17425</v>
      </c>
      <c r="S2806" s="6">
        <v>110</v>
      </c>
      <c r="T2806" s="6" t="s">
        <v>1464</v>
      </c>
      <c r="U2806" s="6" t="s">
        <v>1465</v>
      </c>
      <c r="V2806" s="6" t="s">
        <v>39</v>
      </c>
      <c r="W2806" s="7">
        <v>5500000</v>
      </c>
      <c r="X2806" s="6">
        <v>2004</v>
      </c>
      <c r="Y2806" s="6">
        <v>86</v>
      </c>
      <c r="Z2806" s="6">
        <v>7.9</v>
      </c>
      <c r="AA2806" s="6">
        <v>2.35</v>
      </c>
      <c r="AB2806" s="6">
        <v>0</v>
      </c>
      <c r="AC2806" s="7">
        <f>Table13[[#This Row],[gross]]-Table13[[#This Row],[budget]]</f>
        <v>-1870242</v>
      </c>
    </row>
    <row r="2807" spans="1:29" ht="12.75">
      <c r="A2807" s="6" t="s">
        <v>28</v>
      </c>
      <c r="B2807" s="6" t="s">
        <v>146</v>
      </c>
      <c r="C2807" s="6">
        <v>258</v>
      </c>
      <c r="D2807" s="6">
        <v>150</v>
      </c>
      <c r="E2807" s="6">
        <v>80</v>
      </c>
      <c r="F2807" s="6">
        <v>201</v>
      </c>
      <c r="G2807" s="6" t="s">
        <v>147</v>
      </c>
      <c r="H2807" s="6">
        <v>22000</v>
      </c>
      <c r="I2807" s="7">
        <v>141614023</v>
      </c>
      <c r="J2807" s="6" t="s">
        <v>148</v>
      </c>
      <c r="K2807" s="6" t="s">
        <v>149</v>
      </c>
      <c r="L2807" s="6" t="s">
        <v>150</v>
      </c>
      <c r="M2807" s="6">
        <v>149922</v>
      </c>
      <c r="N2807" s="6">
        <v>22697</v>
      </c>
      <c r="O2807" s="6" t="s">
        <v>151</v>
      </c>
      <c r="P2807" s="6">
        <v>4</v>
      </c>
      <c r="Q2807" s="6" t="s">
        <v>152</v>
      </c>
      <c r="R2807" s="6" t="s">
        <v>153</v>
      </c>
      <c r="S2807" s="6">
        <v>438</v>
      </c>
      <c r="T2807" s="6" t="s">
        <v>37</v>
      </c>
      <c r="U2807" s="6" t="s">
        <v>38</v>
      </c>
      <c r="V2807" s="6" t="s">
        <v>95</v>
      </c>
      <c r="W2807" s="7">
        <v>225000000</v>
      </c>
      <c r="X2807" s="6">
        <v>2008</v>
      </c>
      <c r="Y2807" s="6">
        <v>216</v>
      </c>
      <c r="Z2807" s="6">
        <v>6.6</v>
      </c>
      <c r="AA2807" s="6">
        <v>2.35</v>
      </c>
      <c r="AB2807" s="6">
        <v>0</v>
      </c>
      <c r="AC2807" s="7">
        <f>Table13[[#This Row],[gross]]-Table13[[#This Row],[budget]]</f>
        <v>-83385977</v>
      </c>
    </row>
    <row r="2808" spans="1:29" ht="12.75">
      <c r="A2808" s="6" t="s">
        <v>28</v>
      </c>
      <c r="B2808" s="6" t="s">
        <v>146</v>
      </c>
      <c r="C2808" s="6">
        <v>284</v>
      </c>
      <c r="D2808" s="6">
        <v>150</v>
      </c>
      <c r="E2808" s="6">
        <v>80</v>
      </c>
      <c r="F2808" s="6">
        <v>82</v>
      </c>
      <c r="G2808" s="6" t="s">
        <v>453</v>
      </c>
      <c r="H2808" s="6">
        <v>1000</v>
      </c>
      <c r="I2808" s="7">
        <v>291709845</v>
      </c>
      <c r="J2808" s="6" t="s">
        <v>200</v>
      </c>
      <c r="K2808" s="6" t="s">
        <v>393</v>
      </c>
      <c r="L2808" s="6" t="s">
        <v>454</v>
      </c>
      <c r="M2808" s="6">
        <v>286506</v>
      </c>
      <c r="N2808" s="6">
        <v>1317</v>
      </c>
      <c r="O2808" s="6" t="s">
        <v>455</v>
      </c>
      <c r="P2808" s="6">
        <v>5</v>
      </c>
      <c r="Q2808" s="6" t="s">
        <v>456</v>
      </c>
      <c r="R2808" s="6" t="s">
        <v>457</v>
      </c>
      <c r="S2808" s="6">
        <v>1463</v>
      </c>
      <c r="T2808" s="6" t="s">
        <v>37</v>
      </c>
      <c r="U2808" s="6" t="s">
        <v>38</v>
      </c>
      <c r="V2808" s="6" t="s">
        <v>95</v>
      </c>
      <c r="W2808" s="7">
        <v>180000000</v>
      </c>
      <c r="X2808" s="6">
        <v>2005</v>
      </c>
      <c r="Y2808" s="6">
        <v>190</v>
      </c>
      <c r="Z2808" s="6">
        <v>6.9</v>
      </c>
      <c r="AA2808" s="6">
        <v>2.35</v>
      </c>
      <c r="AB2808" s="6">
        <v>0</v>
      </c>
      <c r="AC2808" s="7">
        <f>Table13[[#This Row],[gross]]-Table13[[#This Row],[budget]]</f>
        <v>111709845</v>
      </c>
    </row>
    <row r="2809" spans="1:29" ht="12.75">
      <c r="A2809" s="6" t="s">
        <v>28</v>
      </c>
      <c r="B2809" s="6" t="s">
        <v>741</v>
      </c>
      <c r="C2809" s="6">
        <v>228</v>
      </c>
      <c r="D2809" s="6">
        <v>113</v>
      </c>
      <c r="E2809" s="6">
        <v>150</v>
      </c>
      <c r="F2809" s="6">
        <v>59</v>
      </c>
      <c r="G2809" s="6" t="s">
        <v>455</v>
      </c>
      <c r="H2809" s="6">
        <v>531</v>
      </c>
      <c r="I2809" s="7">
        <v>104383624</v>
      </c>
      <c r="J2809" s="6" t="s">
        <v>200</v>
      </c>
      <c r="K2809" s="6" t="s">
        <v>742</v>
      </c>
      <c r="L2809" s="6" t="s">
        <v>743</v>
      </c>
      <c r="M2809" s="6">
        <v>106446</v>
      </c>
      <c r="N2809" s="6">
        <v>764</v>
      </c>
      <c r="O2809" s="6" t="s">
        <v>744</v>
      </c>
      <c r="P2809" s="6">
        <v>4</v>
      </c>
      <c r="Q2809" s="6" t="s">
        <v>745</v>
      </c>
      <c r="R2809" s="6" t="s">
        <v>746</v>
      </c>
      <c r="S2809" s="6">
        <v>227</v>
      </c>
      <c r="T2809" s="6" t="s">
        <v>37</v>
      </c>
      <c r="U2809" s="6" t="s">
        <v>38</v>
      </c>
      <c r="V2809" s="6" t="s">
        <v>95</v>
      </c>
      <c r="W2809" s="7">
        <v>155000000</v>
      </c>
      <c r="X2809" s="6">
        <v>2010</v>
      </c>
      <c r="Y2809" s="6">
        <v>82</v>
      </c>
      <c r="Z2809" s="6">
        <v>6.3</v>
      </c>
      <c r="AA2809" s="6">
        <v>1.78</v>
      </c>
      <c r="AB2809" s="6">
        <v>11000</v>
      </c>
      <c r="AC2809" s="7">
        <f>Table13[[#This Row],[gross]]-Table13[[#This Row],[budget]]</f>
        <v>-50616376</v>
      </c>
    </row>
    <row r="2810" spans="1:29" ht="12.75">
      <c r="A2810" s="6" t="s">
        <v>28</v>
      </c>
      <c r="B2810" s="6" t="s">
        <v>1394</v>
      </c>
      <c r="C2810" s="6">
        <v>207</v>
      </c>
      <c r="D2810" s="6">
        <v>134</v>
      </c>
      <c r="E2810" s="6">
        <v>123</v>
      </c>
      <c r="F2810" s="6">
        <v>567</v>
      </c>
      <c r="G2810" s="6" t="s">
        <v>1301</v>
      </c>
      <c r="H2810" s="6">
        <v>14000</v>
      </c>
      <c r="I2810" s="7">
        <v>57637485</v>
      </c>
      <c r="J2810" s="6" t="s">
        <v>227</v>
      </c>
      <c r="K2810" s="6" t="s">
        <v>337</v>
      </c>
      <c r="L2810" s="6" t="s">
        <v>1395</v>
      </c>
      <c r="M2810" s="6">
        <v>183909</v>
      </c>
      <c r="N2810" s="6">
        <v>17159</v>
      </c>
      <c r="O2810" s="6" t="s">
        <v>1396</v>
      </c>
      <c r="P2810" s="6">
        <v>0</v>
      </c>
      <c r="Q2810" s="6" t="s">
        <v>1397</v>
      </c>
      <c r="R2810" s="6" t="s">
        <v>1398</v>
      </c>
      <c r="S2810" s="6">
        <v>666</v>
      </c>
      <c r="T2810" s="6" t="s">
        <v>37</v>
      </c>
      <c r="U2810" s="6" t="s">
        <v>38</v>
      </c>
      <c r="V2810" s="6" t="s">
        <v>39</v>
      </c>
      <c r="W2810" s="7">
        <v>105000000</v>
      </c>
      <c r="X2810" s="6">
        <v>2004</v>
      </c>
      <c r="Y2810" s="6">
        <v>850</v>
      </c>
      <c r="Z2810" s="6">
        <v>6.7</v>
      </c>
      <c r="AA2810" s="6">
        <v>2.35</v>
      </c>
      <c r="AB2810" s="6">
        <v>0</v>
      </c>
      <c r="AC2810" s="7">
        <f>Table13[[#This Row],[gross]]-Table13[[#This Row],[budget]]</f>
        <v>-47362515</v>
      </c>
    </row>
    <row r="2811" spans="1:29" ht="12.75">
      <c r="A2811" s="6" t="s">
        <v>28</v>
      </c>
      <c r="B2811" s="6" t="s">
        <v>16804</v>
      </c>
      <c r="C2811" s="6">
        <v>74</v>
      </c>
      <c r="D2811" s="6">
        <v>108</v>
      </c>
      <c r="E2811" s="6">
        <v>3</v>
      </c>
      <c r="F2811" s="6">
        <v>436</v>
      </c>
      <c r="G2811" s="6" t="s">
        <v>3198</v>
      </c>
      <c r="H2811" s="6">
        <v>710</v>
      </c>
      <c r="I2811" s="7">
        <v>49526</v>
      </c>
      <c r="J2811" s="6" t="s">
        <v>2527</v>
      </c>
      <c r="K2811" s="6" t="s">
        <v>3287</v>
      </c>
      <c r="L2811" s="6" t="s">
        <v>16805</v>
      </c>
      <c r="M2811" s="6">
        <v>16299</v>
      </c>
      <c r="N2811" s="6">
        <v>2119</v>
      </c>
      <c r="O2811" s="6" t="s">
        <v>15212</v>
      </c>
      <c r="P2811" s="6">
        <v>1</v>
      </c>
      <c r="Q2811" s="6" t="s">
        <v>16806</v>
      </c>
      <c r="R2811" s="6" t="s">
        <v>16807</v>
      </c>
      <c r="S2811" s="6">
        <v>129</v>
      </c>
      <c r="T2811" s="6" t="s">
        <v>37</v>
      </c>
      <c r="U2811" s="6" t="s">
        <v>38</v>
      </c>
      <c r="V2811" s="6" t="s">
        <v>585</v>
      </c>
      <c r="W2811" s="7">
        <v>6800000</v>
      </c>
      <c r="X2811" s="6">
        <v>2005</v>
      </c>
      <c r="Y2811" s="6">
        <v>697</v>
      </c>
      <c r="Z2811" s="6">
        <v>7</v>
      </c>
      <c r="AA2811" s="6">
        <v>2.35</v>
      </c>
      <c r="AB2811" s="6">
        <v>1000</v>
      </c>
      <c r="AC2811" s="7">
        <f>Table13[[#This Row],[gross]]-Table13[[#This Row],[budget]]</f>
        <v>-6750474</v>
      </c>
    </row>
    <row r="2812" spans="1:29" ht="12.75">
      <c r="A2812" s="6" t="s">
        <v>28</v>
      </c>
      <c r="B2812" s="6" t="s">
        <v>24065</v>
      </c>
      <c r="C2812" s="6">
        <v>64</v>
      </c>
      <c r="D2812" s="6">
        <v>90</v>
      </c>
      <c r="E2812" s="6">
        <v>397</v>
      </c>
      <c r="F2812" s="6">
        <v>0</v>
      </c>
      <c r="G2812" s="6" t="s">
        <v>24066</v>
      </c>
      <c r="H2812" s="6">
        <v>5</v>
      </c>
      <c r="I2812" s="7">
        <v>673780</v>
      </c>
      <c r="J2812" s="6" t="s">
        <v>3409</v>
      </c>
      <c r="K2812" s="6" t="s">
        <v>24067</v>
      </c>
      <c r="L2812" s="6" t="s">
        <v>24068</v>
      </c>
      <c r="M2812" s="6">
        <v>4555</v>
      </c>
      <c r="N2812" s="6">
        <v>5</v>
      </c>
      <c r="O2812" s="6" t="s">
        <v>24069</v>
      </c>
      <c r="P2812" s="6">
        <v>0</v>
      </c>
      <c r="Q2812" s="6" t="s">
        <v>24070</v>
      </c>
      <c r="R2812" s="6" t="s">
        <v>24071</v>
      </c>
      <c r="S2812" s="6">
        <v>26</v>
      </c>
      <c r="T2812" s="6" t="s">
        <v>22077</v>
      </c>
      <c r="U2812" s="6" t="s">
        <v>13547</v>
      </c>
      <c r="V2812" s="6" t="s">
        <v>4830</v>
      </c>
      <c r="W2812" s="7">
        <v>10000</v>
      </c>
      <c r="X2812" s="6">
        <v>2000</v>
      </c>
      <c r="Y2812" s="6">
        <v>0</v>
      </c>
      <c r="Z2812" s="6">
        <v>7.5</v>
      </c>
      <c r="AA2812" s="6">
        <v>1.85</v>
      </c>
      <c r="AB2812" s="6">
        <v>697</v>
      </c>
      <c r="AC2812" s="7">
        <f>Table13[[#This Row],[gross]]-Table13[[#This Row],[budget]]</f>
        <v>663780</v>
      </c>
    </row>
    <row r="2813" spans="1:29" ht="12.75">
      <c r="A2813" s="6" t="s">
        <v>28</v>
      </c>
      <c r="B2813" s="6" t="s">
        <v>9430</v>
      </c>
      <c r="C2813" s="6">
        <v>71</v>
      </c>
      <c r="D2813" s="6">
        <v>115</v>
      </c>
      <c r="E2813" s="6">
        <v>187</v>
      </c>
      <c r="F2813" s="6">
        <v>887</v>
      </c>
      <c r="G2813" s="6" t="s">
        <v>8555</v>
      </c>
      <c r="H2813" s="6">
        <v>14000</v>
      </c>
      <c r="I2813" s="7">
        <v>403932</v>
      </c>
      <c r="J2813" s="6" t="s">
        <v>4042</v>
      </c>
      <c r="K2813" s="6" t="s">
        <v>1972</v>
      </c>
      <c r="L2813" s="6" t="s">
        <v>13871</v>
      </c>
      <c r="M2813" s="6">
        <v>5254</v>
      </c>
      <c r="N2813" s="6">
        <v>17104</v>
      </c>
      <c r="O2813" s="6" t="s">
        <v>2291</v>
      </c>
      <c r="P2813" s="6">
        <v>4</v>
      </c>
      <c r="Q2813" s="6" t="s">
        <v>13872</v>
      </c>
      <c r="R2813" s="6" t="s">
        <v>13873</v>
      </c>
      <c r="S2813" s="6">
        <v>92</v>
      </c>
      <c r="T2813" s="6" t="s">
        <v>37</v>
      </c>
      <c r="U2813" s="6" t="s">
        <v>56</v>
      </c>
      <c r="V2813" s="6" t="s">
        <v>585</v>
      </c>
      <c r="W2813" s="7">
        <v>20000000</v>
      </c>
      <c r="X2813" s="6">
        <v>2000</v>
      </c>
      <c r="Y2813" s="6">
        <v>900</v>
      </c>
      <c r="Z2813" s="6">
        <v>6.5</v>
      </c>
      <c r="AA2813" s="6">
        <v>2.35</v>
      </c>
      <c r="AB2813" s="6">
        <v>141</v>
      </c>
      <c r="AC2813" s="7">
        <f>Table13[[#This Row],[gross]]-Table13[[#This Row],[budget]]</f>
        <v>-19596068</v>
      </c>
    </row>
    <row r="2814" spans="1:29" ht="12.75">
      <c r="A2814" s="6" t="s">
        <v>28</v>
      </c>
      <c r="B2814" s="6" t="s">
        <v>13186</v>
      </c>
      <c r="C2814" s="6">
        <v>21</v>
      </c>
      <c r="D2814" s="6">
        <v>98</v>
      </c>
      <c r="E2814" s="6">
        <v>70</v>
      </c>
      <c r="F2814" s="6">
        <v>90</v>
      </c>
      <c r="G2814" s="6" t="s">
        <v>3779</v>
      </c>
      <c r="H2814" s="6">
        <v>876</v>
      </c>
      <c r="I2814" s="7">
        <v>1953732</v>
      </c>
      <c r="J2814" s="6" t="s">
        <v>1356</v>
      </c>
      <c r="K2814" s="6" t="s">
        <v>6356</v>
      </c>
      <c r="L2814" s="6" t="s">
        <v>13187</v>
      </c>
      <c r="M2814" s="6">
        <v>4996</v>
      </c>
      <c r="N2814" s="6">
        <v>1351</v>
      </c>
      <c r="O2814" s="6" t="s">
        <v>13188</v>
      </c>
      <c r="P2814" s="6">
        <v>0</v>
      </c>
      <c r="Q2814" s="6" t="s">
        <v>13189</v>
      </c>
      <c r="R2814" s="6" t="s">
        <v>13190</v>
      </c>
      <c r="S2814" s="6">
        <v>62</v>
      </c>
      <c r="T2814" s="6" t="s">
        <v>37</v>
      </c>
      <c r="U2814" s="6" t="s">
        <v>38</v>
      </c>
      <c r="V2814" s="6" t="s">
        <v>585</v>
      </c>
      <c r="W2814" s="7">
        <v>15000000</v>
      </c>
      <c r="X2814" s="6">
        <v>1986</v>
      </c>
      <c r="Y2814" s="6">
        <v>324</v>
      </c>
      <c r="Z2814" s="6">
        <v>5.3</v>
      </c>
      <c r="AA2814" s="6">
        <v>2.35</v>
      </c>
      <c r="AB2814" s="6">
        <v>843</v>
      </c>
      <c r="AC2814" s="7">
        <f>Table13[[#This Row],[gross]]-Table13[[#This Row],[budget]]</f>
        <v>-13046268</v>
      </c>
    </row>
    <row r="2815" spans="1:29" ht="12.75">
      <c r="A2815" s="6" t="s">
        <v>28</v>
      </c>
      <c r="B2815" s="6" t="s">
        <v>1324</v>
      </c>
      <c r="C2815" s="6">
        <v>39</v>
      </c>
      <c r="D2815" s="6">
        <v>119</v>
      </c>
      <c r="E2815" s="6">
        <v>541</v>
      </c>
      <c r="F2815" s="6">
        <v>551</v>
      </c>
      <c r="G2815" s="6" t="s">
        <v>1855</v>
      </c>
      <c r="H2815" s="6">
        <v>821</v>
      </c>
      <c r="I2815" s="7">
        <v>92115211</v>
      </c>
      <c r="J2815" s="6" t="s">
        <v>2142</v>
      </c>
      <c r="K2815" s="6" t="s">
        <v>5572</v>
      </c>
      <c r="L2815" s="6" t="s">
        <v>5727</v>
      </c>
      <c r="M2815" s="6">
        <v>45798</v>
      </c>
      <c r="N2815" s="6">
        <v>4043</v>
      </c>
      <c r="O2815" s="6" t="s">
        <v>5728</v>
      </c>
      <c r="P2815" s="6">
        <v>3</v>
      </c>
      <c r="Q2815" s="6" t="s">
        <v>5729</v>
      </c>
      <c r="R2815" s="6" t="s">
        <v>5730</v>
      </c>
      <c r="S2815" s="6">
        <v>94</v>
      </c>
      <c r="T2815" s="6" t="s">
        <v>37</v>
      </c>
      <c r="U2815" s="6" t="s">
        <v>38</v>
      </c>
      <c r="V2815" s="6" t="s">
        <v>39</v>
      </c>
      <c r="W2815" s="7">
        <v>45000000</v>
      </c>
      <c r="X2815" s="6">
        <v>1994</v>
      </c>
      <c r="Y2815" s="6">
        <v>577</v>
      </c>
      <c r="Z2815" s="6">
        <v>6.7</v>
      </c>
      <c r="AA2815" s="6">
        <v>2.35</v>
      </c>
      <c r="AB2815" s="6">
        <v>1000</v>
      </c>
      <c r="AC2815" s="7">
        <f>Table13[[#This Row],[gross]]-Table13[[#This Row],[budget]]</f>
        <v>47115211</v>
      </c>
    </row>
    <row r="2816" spans="1:29" ht="12.75">
      <c r="A2816" s="6" t="s">
        <v>28</v>
      </c>
      <c r="B2816" s="6" t="s">
        <v>11380</v>
      </c>
      <c r="C2816" s="6">
        <v>119</v>
      </c>
      <c r="D2816" s="6">
        <v>93</v>
      </c>
      <c r="E2816" s="6">
        <v>19</v>
      </c>
      <c r="F2816" s="6">
        <v>619</v>
      </c>
      <c r="G2816" s="6" t="s">
        <v>977</v>
      </c>
      <c r="H2816" s="6">
        <v>15000</v>
      </c>
      <c r="I2816" s="7">
        <v>3749061</v>
      </c>
      <c r="J2816" s="6" t="s">
        <v>59</v>
      </c>
      <c r="K2816" s="6" t="s">
        <v>113</v>
      </c>
      <c r="L2816" s="6" t="s">
        <v>11381</v>
      </c>
      <c r="M2816" s="6">
        <v>28629</v>
      </c>
      <c r="N2816" s="6">
        <v>30134</v>
      </c>
      <c r="O2816" s="6" t="s">
        <v>9750</v>
      </c>
      <c r="P2816" s="6">
        <v>3</v>
      </c>
      <c r="Q2816" s="6" t="s">
        <v>11382</v>
      </c>
      <c r="R2816" s="6" t="s">
        <v>11383</v>
      </c>
      <c r="S2816" s="6">
        <v>113</v>
      </c>
      <c r="T2816" s="6" t="s">
        <v>37</v>
      </c>
      <c r="U2816" s="6" t="s">
        <v>38</v>
      </c>
      <c r="V2816" s="6" t="s">
        <v>39</v>
      </c>
      <c r="W2816" s="7">
        <v>20000000</v>
      </c>
      <c r="X2816" s="6">
        <v>2012</v>
      </c>
      <c r="Y2816" s="6">
        <v>13000</v>
      </c>
      <c r="Z2816" s="6">
        <v>4.9000000000000004</v>
      </c>
      <c r="AA2816" s="6">
        <v>2.35</v>
      </c>
      <c r="AB2816" s="6">
        <v>0</v>
      </c>
      <c r="AC2816" s="7">
        <f>Table13[[#This Row],[gross]]-Table13[[#This Row],[budget]]</f>
        <v>-16250939</v>
      </c>
    </row>
    <row r="2817" spans="1:29" ht="12.75">
      <c r="A2817" s="6" t="s">
        <v>28</v>
      </c>
      <c r="B2817" s="6" t="s">
        <v>15118</v>
      </c>
      <c r="C2817" s="6">
        <v>147</v>
      </c>
      <c r="D2817" s="6">
        <v>82</v>
      </c>
      <c r="E2817" s="6">
        <v>87</v>
      </c>
      <c r="F2817" s="6">
        <v>444</v>
      </c>
      <c r="G2817" s="6" t="s">
        <v>15119</v>
      </c>
      <c r="H2817" s="6">
        <v>1000</v>
      </c>
      <c r="I2817" s="7">
        <v>6842058</v>
      </c>
      <c r="J2817" s="6" t="s">
        <v>4904</v>
      </c>
      <c r="K2817" s="6" t="s">
        <v>3143</v>
      </c>
      <c r="L2817" s="6" t="s">
        <v>15120</v>
      </c>
      <c r="M2817" s="6">
        <v>36029</v>
      </c>
      <c r="N2817" s="6">
        <v>3818</v>
      </c>
      <c r="O2817" s="6" t="s">
        <v>15121</v>
      </c>
      <c r="P2817" s="6">
        <v>0</v>
      </c>
      <c r="Q2817" s="6" t="s">
        <v>15122</v>
      </c>
      <c r="R2817" s="6" t="s">
        <v>15123</v>
      </c>
      <c r="S2817" s="6">
        <v>99</v>
      </c>
      <c r="T2817" s="6" t="s">
        <v>37</v>
      </c>
      <c r="U2817" s="6" t="s">
        <v>38</v>
      </c>
      <c r="V2817" s="6" t="s">
        <v>585</v>
      </c>
      <c r="W2817" s="7">
        <v>10000000</v>
      </c>
      <c r="X2817" s="6">
        <v>2012</v>
      </c>
      <c r="Y2817" s="6">
        <v>581</v>
      </c>
      <c r="Z2817" s="6">
        <v>6.1</v>
      </c>
      <c r="AA2817" s="6">
        <v>2.35</v>
      </c>
      <c r="AB2817" s="6">
        <v>14000</v>
      </c>
      <c r="AC2817" s="7">
        <f>Table13[[#This Row],[gross]]-Table13[[#This Row],[budget]]</f>
        <v>-3157942</v>
      </c>
    </row>
    <row r="2818" spans="1:29" ht="12.75">
      <c r="A2818" s="6" t="s">
        <v>28</v>
      </c>
      <c r="B2818" s="6" t="s">
        <v>487</v>
      </c>
      <c r="C2818" s="6">
        <v>59</v>
      </c>
      <c r="D2818" s="6">
        <v>119</v>
      </c>
      <c r="E2818" s="6">
        <v>17000</v>
      </c>
      <c r="F2818" s="6">
        <v>638</v>
      </c>
      <c r="G2818" s="6" t="s">
        <v>3833</v>
      </c>
      <c r="H2818" s="6">
        <v>10000</v>
      </c>
      <c r="I2818" s="7">
        <v>52293982</v>
      </c>
      <c r="J2818" s="6" t="s">
        <v>3794</v>
      </c>
      <c r="K2818" s="6" t="s">
        <v>523</v>
      </c>
      <c r="L2818" s="6" t="s">
        <v>14815</v>
      </c>
      <c r="M2818" s="6">
        <v>57831</v>
      </c>
      <c r="N2818" s="6">
        <v>11895</v>
      </c>
      <c r="O2818" s="6" t="s">
        <v>1345</v>
      </c>
      <c r="P2818" s="6">
        <v>1</v>
      </c>
      <c r="Q2818" s="6" t="s">
        <v>14816</v>
      </c>
      <c r="R2818" s="6" t="s">
        <v>14817</v>
      </c>
      <c r="S2818" s="6">
        <v>115</v>
      </c>
      <c r="T2818" s="6" t="s">
        <v>37</v>
      </c>
      <c r="U2818" s="6" t="s">
        <v>38</v>
      </c>
      <c r="V2818" s="6" t="s">
        <v>585</v>
      </c>
      <c r="W2818" s="7">
        <v>13800000</v>
      </c>
      <c r="X2818" s="6">
        <v>1986</v>
      </c>
      <c r="Y2818" s="6">
        <v>970</v>
      </c>
      <c r="Z2818" s="6">
        <v>7</v>
      </c>
      <c r="AA2818" s="6">
        <v>1.85</v>
      </c>
      <c r="AB2818" s="6">
        <v>0</v>
      </c>
      <c r="AC2818" s="7">
        <f>Table13[[#This Row],[gross]]-Table13[[#This Row],[budget]]</f>
        <v>38493982</v>
      </c>
    </row>
    <row r="2819" spans="1:29" ht="12.75">
      <c r="A2819" s="6" t="s">
        <v>28</v>
      </c>
      <c r="B2819" s="6" t="s">
        <v>389</v>
      </c>
      <c r="C2819" s="6">
        <v>70</v>
      </c>
      <c r="D2819" s="6">
        <v>154</v>
      </c>
      <c r="E2819" s="6">
        <v>14000</v>
      </c>
      <c r="F2819" s="6">
        <v>271</v>
      </c>
      <c r="G2819" s="6" t="s">
        <v>12688</v>
      </c>
      <c r="H2819" s="6">
        <v>852</v>
      </c>
      <c r="I2819" s="7">
        <v>94175854</v>
      </c>
      <c r="J2819" s="6" t="s">
        <v>3409</v>
      </c>
      <c r="K2819" s="6" t="s">
        <v>901</v>
      </c>
      <c r="L2819" s="6" t="s">
        <v>12689</v>
      </c>
      <c r="M2819" s="6">
        <v>60988</v>
      </c>
      <c r="N2819" s="6">
        <v>2592</v>
      </c>
      <c r="O2819" s="6" t="s">
        <v>421</v>
      </c>
      <c r="P2819" s="6">
        <v>0</v>
      </c>
      <c r="Q2819" s="6" t="s">
        <v>12690</v>
      </c>
      <c r="R2819" s="6" t="s">
        <v>12691</v>
      </c>
      <c r="S2819" s="6">
        <v>199</v>
      </c>
      <c r="T2819" s="6" t="s">
        <v>37</v>
      </c>
      <c r="U2819" s="6" t="s">
        <v>38</v>
      </c>
      <c r="V2819" s="6" t="s">
        <v>39</v>
      </c>
      <c r="W2819" s="7">
        <v>15000000</v>
      </c>
      <c r="X2819" s="6">
        <v>1985</v>
      </c>
      <c r="Y2819" s="6">
        <v>581</v>
      </c>
      <c r="Z2819" s="6">
        <v>7.8</v>
      </c>
      <c r="AA2819" s="6">
        <v>1.85</v>
      </c>
      <c r="AB2819" s="6">
        <v>6000</v>
      </c>
      <c r="AC2819" s="7">
        <f>Table13[[#This Row],[gross]]-Table13[[#This Row],[budget]]</f>
        <v>79175854</v>
      </c>
    </row>
    <row r="2820" spans="1:29" ht="12.75">
      <c r="A2820" s="6" t="s">
        <v>28</v>
      </c>
      <c r="B2820" s="6" t="s">
        <v>332</v>
      </c>
      <c r="C2820" s="6">
        <v>300</v>
      </c>
      <c r="D2820" s="6">
        <v>134</v>
      </c>
      <c r="E2820" s="6">
        <v>0</v>
      </c>
      <c r="F2820" s="6">
        <v>336</v>
      </c>
      <c r="G2820" s="6" t="s">
        <v>3799</v>
      </c>
      <c r="H2820" s="6">
        <v>1000</v>
      </c>
      <c r="I2820" s="7">
        <v>102310175</v>
      </c>
      <c r="J2820" s="6" t="s">
        <v>3030</v>
      </c>
      <c r="K2820" s="6" t="s">
        <v>6288</v>
      </c>
      <c r="L2820" s="6" t="s">
        <v>6289</v>
      </c>
      <c r="M2820" s="6">
        <v>64989</v>
      </c>
      <c r="N2820" s="6">
        <v>2676</v>
      </c>
      <c r="O2820" s="6" t="s">
        <v>508</v>
      </c>
      <c r="P2820" s="6">
        <v>0</v>
      </c>
      <c r="Q2820" s="6" t="s">
        <v>6290</v>
      </c>
      <c r="R2820" s="6" t="s">
        <v>6291</v>
      </c>
      <c r="S2820" s="6">
        <v>279</v>
      </c>
      <c r="T2820" s="6" t="s">
        <v>37</v>
      </c>
      <c r="U2820" s="6" t="s">
        <v>38</v>
      </c>
      <c r="V2820" s="6" t="s">
        <v>585</v>
      </c>
      <c r="W2820" s="7">
        <v>40000000</v>
      </c>
      <c r="X2820" s="6">
        <v>2016</v>
      </c>
      <c r="Y2820" s="6">
        <v>575</v>
      </c>
      <c r="Z2820" s="6">
        <v>7.8</v>
      </c>
      <c r="AA2820" s="6">
        <v>2.35</v>
      </c>
      <c r="AB2820" s="6">
        <v>40000</v>
      </c>
      <c r="AC2820" s="7">
        <f>Table13[[#This Row],[gross]]-Table13[[#This Row],[budget]]</f>
        <v>62310175</v>
      </c>
    </row>
    <row r="2821" spans="1:29" ht="12.75">
      <c r="A2821" s="6" t="s">
        <v>28</v>
      </c>
      <c r="B2821" s="6" t="s">
        <v>332</v>
      </c>
      <c r="C2821" s="6">
        <v>511</v>
      </c>
      <c r="D2821" s="6">
        <v>112</v>
      </c>
      <c r="E2821" s="6">
        <v>0</v>
      </c>
      <c r="F2821" s="6">
        <v>697</v>
      </c>
      <c r="G2821" s="6" t="s">
        <v>2663</v>
      </c>
      <c r="H2821" s="6">
        <v>6000</v>
      </c>
      <c r="I2821" s="7">
        <v>137387272</v>
      </c>
      <c r="J2821" s="6" t="s">
        <v>3030</v>
      </c>
      <c r="K2821" s="6" t="s">
        <v>662</v>
      </c>
      <c r="L2821" s="6" t="s">
        <v>10684</v>
      </c>
      <c r="M2821" s="6">
        <v>300110</v>
      </c>
      <c r="N2821" s="6">
        <v>9049</v>
      </c>
      <c r="O2821" s="6" t="s">
        <v>10685</v>
      </c>
      <c r="P2821" s="6">
        <v>0</v>
      </c>
      <c r="Q2821" s="6" t="s">
        <v>10686</v>
      </c>
      <c r="R2821" s="6" t="s">
        <v>10687</v>
      </c>
      <c r="S2821" s="6">
        <v>807</v>
      </c>
      <c r="T2821" s="6" t="s">
        <v>37</v>
      </c>
      <c r="U2821" s="6" t="s">
        <v>38</v>
      </c>
      <c r="V2821" s="6" t="s">
        <v>585</v>
      </c>
      <c r="W2821" s="7">
        <v>20000000</v>
      </c>
      <c r="X2821" s="6">
        <v>2013</v>
      </c>
      <c r="Y2821" s="6">
        <v>960</v>
      </c>
      <c r="Z2821" s="6">
        <v>7.5</v>
      </c>
      <c r="AA2821" s="6">
        <v>2.35</v>
      </c>
      <c r="AB2821" s="6">
        <v>131000</v>
      </c>
      <c r="AC2821" s="7">
        <f>Table13[[#This Row],[gross]]-Table13[[#This Row],[budget]]</f>
        <v>117387272</v>
      </c>
    </row>
    <row r="2822" spans="1:29" ht="12.75">
      <c r="A2822" s="6" t="s">
        <v>28</v>
      </c>
      <c r="B2822" s="6" t="s">
        <v>4041</v>
      </c>
      <c r="C2822" s="6">
        <v>199</v>
      </c>
      <c r="D2822" s="6">
        <v>122</v>
      </c>
      <c r="E2822" s="6">
        <v>0</v>
      </c>
      <c r="F2822" s="6">
        <v>939</v>
      </c>
      <c r="G2822" s="6" t="s">
        <v>138</v>
      </c>
      <c r="H2822" s="6">
        <v>18000</v>
      </c>
      <c r="I2822" s="7">
        <v>11538204</v>
      </c>
      <c r="J2822" s="6" t="s">
        <v>9871</v>
      </c>
      <c r="K2822" s="6" t="s">
        <v>438</v>
      </c>
      <c r="L2822" s="6" t="s">
        <v>9872</v>
      </c>
      <c r="M2822" s="6">
        <v>23696</v>
      </c>
      <c r="N2822" s="6">
        <v>21163</v>
      </c>
      <c r="O2822" s="6" t="s">
        <v>1147</v>
      </c>
      <c r="P2822" s="6">
        <v>0</v>
      </c>
      <c r="Q2822" s="6" t="s">
        <v>9873</v>
      </c>
      <c r="R2822" s="6" t="s">
        <v>9874</v>
      </c>
      <c r="S2822" s="6">
        <v>135</v>
      </c>
      <c r="T2822" s="6" t="s">
        <v>37</v>
      </c>
      <c r="U2822" s="6" t="s">
        <v>38</v>
      </c>
      <c r="V2822" s="6" t="s">
        <v>39</v>
      </c>
      <c r="W2822" s="7">
        <v>25000000</v>
      </c>
      <c r="X2822" s="6">
        <v>2010</v>
      </c>
      <c r="Y2822" s="6">
        <v>1000</v>
      </c>
      <c r="Z2822" s="6">
        <v>7</v>
      </c>
      <c r="AA2822" s="6">
        <v>2.35</v>
      </c>
      <c r="AB2822" s="6">
        <v>0</v>
      </c>
      <c r="AC2822" s="7">
        <f>Table13[[#This Row],[gross]]-Table13[[#This Row],[budget]]</f>
        <v>-13461796</v>
      </c>
    </row>
    <row r="2823" spans="1:29" ht="12.75">
      <c r="A2823" s="6" t="s">
        <v>28</v>
      </c>
      <c r="B2823" s="6" t="s">
        <v>9362</v>
      </c>
      <c r="C2823" s="6">
        <v>226</v>
      </c>
      <c r="D2823" s="6">
        <v>129</v>
      </c>
      <c r="E2823" s="6">
        <v>353</v>
      </c>
      <c r="F2823" s="6">
        <v>151</v>
      </c>
      <c r="G2823" s="6" t="s">
        <v>2994</v>
      </c>
      <c r="H2823" s="6">
        <v>883</v>
      </c>
      <c r="I2823" s="7">
        <v>33565375</v>
      </c>
      <c r="J2823" s="6" t="s">
        <v>3277</v>
      </c>
      <c r="K2823" s="6" t="s">
        <v>1513</v>
      </c>
      <c r="L2823" s="6" t="s">
        <v>9363</v>
      </c>
      <c r="M2823" s="6">
        <v>111351</v>
      </c>
      <c r="N2823" s="6">
        <v>1565</v>
      </c>
      <c r="O2823" s="6" t="s">
        <v>9364</v>
      </c>
      <c r="P2823" s="6">
        <v>0</v>
      </c>
      <c r="Q2823" s="6" t="s">
        <v>9365</v>
      </c>
      <c r="R2823" s="6" t="s">
        <v>9366</v>
      </c>
      <c r="S2823" s="6">
        <v>568</v>
      </c>
      <c r="T2823" s="6" t="s">
        <v>37</v>
      </c>
      <c r="U2823" s="6" t="s">
        <v>56</v>
      </c>
      <c r="V2823" s="6" t="s">
        <v>585</v>
      </c>
      <c r="W2823" s="7">
        <v>15000000</v>
      </c>
      <c r="X2823" s="6">
        <v>2005</v>
      </c>
      <c r="Y2823" s="6">
        <v>430</v>
      </c>
      <c r="Z2823" s="6">
        <v>7.5</v>
      </c>
      <c r="AA2823" s="6">
        <v>1.85</v>
      </c>
      <c r="AB2823" s="6">
        <v>0</v>
      </c>
      <c r="AC2823" s="7">
        <f>Table13[[#This Row],[gross]]-Table13[[#This Row],[budget]]</f>
        <v>18565375</v>
      </c>
    </row>
    <row r="2824" spans="1:29" ht="12.75">
      <c r="A2824" s="6" t="s">
        <v>28</v>
      </c>
      <c r="B2824" s="6" t="s">
        <v>4351</v>
      </c>
      <c r="C2824" s="6">
        <v>136</v>
      </c>
      <c r="D2824" s="6">
        <v>126</v>
      </c>
      <c r="E2824" s="6">
        <v>37</v>
      </c>
      <c r="F2824" s="6">
        <v>883</v>
      </c>
      <c r="G2824" s="6" t="s">
        <v>440</v>
      </c>
      <c r="H2824" s="6">
        <v>12000</v>
      </c>
      <c r="I2824" s="7">
        <v>17804273</v>
      </c>
      <c r="J2824" s="6" t="s">
        <v>4075</v>
      </c>
      <c r="K2824" s="6" t="s">
        <v>301</v>
      </c>
      <c r="L2824" s="6" t="s">
        <v>15652</v>
      </c>
      <c r="M2824" s="6">
        <v>20449</v>
      </c>
      <c r="N2824" s="6">
        <v>25660</v>
      </c>
      <c r="O2824" s="6" t="s">
        <v>12804</v>
      </c>
      <c r="P2824" s="6">
        <v>0</v>
      </c>
      <c r="Q2824" s="6" t="s">
        <v>15653</v>
      </c>
      <c r="R2824" s="6" t="s">
        <v>15654</v>
      </c>
      <c r="S2824" s="6">
        <v>370</v>
      </c>
      <c r="T2824" s="6" t="s">
        <v>37</v>
      </c>
      <c r="U2824" s="6" t="s">
        <v>38</v>
      </c>
      <c r="V2824" s="6" t="s">
        <v>585</v>
      </c>
      <c r="W2824" s="7">
        <v>20000000</v>
      </c>
      <c r="X2824" s="6">
        <v>2000</v>
      </c>
      <c r="Y2824" s="6">
        <v>10000</v>
      </c>
      <c r="Z2824" s="6">
        <v>7</v>
      </c>
      <c r="AA2824" s="6">
        <v>1.85</v>
      </c>
      <c r="AB2824" s="6">
        <v>1000</v>
      </c>
      <c r="AC2824" s="7">
        <f>Table13[[#This Row],[gross]]-Table13[[#This Row],[budget]]</f>
        <v>-2195727</v>
      </c>
    </row>
    <row r="2825" spans="1:29" ht="12.75">
      <c r="A2825" s="6" t="s">
        <v>28</v>
      </c>
      <c r="B2825" s="6" t="s">
        <v>12287</v>
      </c>
      <c r="C2825" s="6">
        <v>157</v>
      </c>
      <c r="D2825" s="6">
        <v>101</v>
      </c>
      <c r="E2825" s="6">
        <v>47</v>
      </c>
      <c r="F2825" s="6">
        <v>407</v>
      </c>
      <c r="G2825" s="6" t="s">
        <v>7659</v>
      </c>
      <c r="H2825" s="6">
        <v>658</v>
      </c>
      <c r="I2825" s="7">
        <v>8243880</v>
      </c>
      <c r="J2825" s="6" t="s">
        <v>18525</v>
      </c>
      <c r="K2825" s="6" t="s">
        <v>1711</v>
      </c>
      <c r="L2825" s="6" t="s">
        <v>18526</v>
      </c>
      <c r="M2825" s="6">
        <v>28714</v>
      </c>
      <c r="N2825" s="6">
        <v>3086</v>
      </c>
      <c r="O2825" s="6" t="s">
        <v>10020</v>
      </c>
      <c r="P2825" s="6">
        <v>1</v>
      </c>
      <c r="Q2825" s="6" t="s">
        <v>18527</v>
      </c>
      <c r="R2825" s="6" t="s">
        <v>18528</v>
      </c>
      <c r="S2825" s="6">
        <v>215</v>
      </c>
      <c r="T2825" s="6" t="s">
        <v>37</v>
      </c>
      <c r="U2825" s="6" t="s">
        <v>38</v>
      </c>
      <c r="V2825" s="6" t="s">
        <v>585</v>
      </c>
      <c r="W2825" s="7">
        <v>3200000</v>
      </c>
      <c r="X2825" s="6">
        <v>2003</v>
      </c>
      <c r="Y2825" s="6">
        <v>636</v>
      </c>
      <c r="Z2825" s="6">
        <v>7</v>
      </c>
      <c r="AA2825" s="6">
        <v>2.35</v>
      </c>
      <c r="AB2825" s="6">
        <v>762</v>
      </c>
      <c r="AC2825" s="7">
        <f>Table13[[#This Row],[gross]]-Table13[[#This Row],[budget]]</f>
        <v>5043880</v>
      </c>
    </row>
    <row r="2826" spans="1:29" ht="12.75">
      <c r="A2826" s="6" t="s">
        <v>28</v>
      </c>
      <c r="B2826" s="6" t="s">
        <v>2461</v>
      </c>
      <c r="C2826" s="6">
        <v>149</v>
      </c>
      <c r="D2826" s="6">
        <v>135</v>
      </c>
      <c r="E2826" s="6">
        <v>36</v>
      </c>
      <c r="F2826" s="6">
        <v>106</v>
      </c>
      <c r="G2826" s="6" t="s">
        <v>2462</v>
      </c>
      <c r="H2826" s="6">
        <v>894</v>
      </c>
      <c r="I2826" s="7">
        <v>31111260</v>
      </c>
      <c r="J2826" s="6" t="s">
        <v>227</v>
      </c>
      <c r="K2826" s="6" t="s">
        <v>280</v>
      </c>
      <c r="L2826" s="6" t="s">
        <v>2463</v>
      </c>
      <c r="M2826" s="6">
        <v>77029</v>
      </c>
      <c r="N2826" s="6">
        <v>1439</v>
      </c>
      <c r="O2826" s="6" t="s">
        <v>2464</v>
      </c>
      <c r="P2826" s="6">
        <v>0</v>
      </c>
      <c r="Q2826" s="6" t="s">
        <v>2465</v>
      </c>
      <c r="R2826" s="6" t="s">
        <v>2466</v>
      </c>
      <c r="S2826" s="6">
        <v>466</v>
      </c>
      <c r="T2826" s="6" t="s">
        <v>37</v>
      </c>
      <c r="U2826" s="6" t="s">
        <v>38</v>
      </c>
      <c r="V2826" s="6" t="s">
        <v>39</v>
      </c>
      <c r="W2826" s="7">
        <v>60000000</v>
      </c>
      <c r="X2826" s="6">
        <v>2003</v>
      </c>
      <c r="Y2826" s="6">
        <v>345</v>
      </c>
      <c r="Z2826" s="6">
        <v>5.4</v>
      </c>
      <c r="AA2826" s="6">
        <v>2.35</v>
      </c>
      <c r="AB2826" s="6">
        <v>0</v>
      </c>
      <c r="AC2826" s="7">
        <f>Table13[[#This Row],[gross]]-Table13[[#This Row],[budget]]</f>
        <v>-28888740</v>
      </c>
    </row>
    <row r="2827" spans="1:29" ht="12.75">
      <c r="A2827" s="6" t="s">
        <v>28</v>
      </c>
      <c r="B2827" s="6" t="s">
        <v>13030</v>
      </c>
      <c r="C2827" s="6">
        <v>91</v>
      </c>
      <c r="D2827" s="6">
        <v>110</v>
      </c>
      <c r="E2827" s="6">
        <v>164</v>
      </c>
      <c r="F2827" s="6">
        <v>45</v>
      </c>
      <c r="G2827" s="6" t="s">
        <v>9831</v>
      </c>
      <c r="H2827" s="6">
        <v>258</v>
      </c>
      <c r="I2827" s="7">
        <v>15156200</v>
      </c>
      <c r="J2827" s="6" t="s">
        <v>1120</v>
      </c>
      <c r="K2827" s="6" t="s">
        <v>15015</v>
      </c>
      <c r="L2827" s="6" t="s">
        <v>15016</v>
      </c>
      <c r="M2827" s="6">
        <v>15358</v>
      </c>
      <c r="N2827" s="6">
        <v>571</v>
      </c>
      <c r="O2827" s="6" t="s">
        <v>11955</v>
      </c>
      <c r="P2827" s="6">
        <v>2</v>
      </c>
      <c r="Q2827" s="6" t="s">
        <v>15017</v>
      </c>
      <c r="R2827" s="6" t="s">
        <v>15018</v>
      </c>
      <c r="S2827" s="6">
        <v>131</v>
      </c>
      <c r="T2827" s="6" t="s">
        <v>37</v>
      </c>
      <c r="U2827" s="6" t="s">
        <v>38</v>
      </c>
      <c r="V2827" s="6" t="s">
        <v>585</v>
      </c>
      <c r="W2827" s="7">
        <v>30000000</v>
      </c>
      <c r="X2827" s="6">
        <v>1999</v>
      </c>
      <c r="Y2827" s="6">
        <v>218</v>
      </c>
      <c r="Z2827" s="6">
        <v>6</v>
      </c>
      <c r="AA2827" s="6">
        <v>2.35</v>
      </c>
      <c r="AB2827" s="6">
        <v>328</v>
      </c>
      <c r="AC2827" s="7">
        <f>Table13[[#This Row],[gross]]-Table13[[#This Row],[budget]]</f>
        <v>-14843800</v>
      </c>
    </row>
    <row r="2828" spans="1:29" ht="12.75">
      <c r="A2828" s="6" t="s">
        <v>28</v>
      </c>
      <c r="B2828" s="6" t="s">
        <v>4850</v>
      </c>
      <c r="C2828" s="6">
        <v>36</v>
      </c>
      <c r="D2828" s="6">
        <v>123</v>
      </c>
      <c r="E2828" s="6">
        <v>0</v>
      </c>
      <c r="F2828" s="6">
        <v>886</v>
      </c>
      <c r="G2828" s="6" t="s">
        <v>2398</v>
      </c>
      <c r="H2828" s="6">
        <v>12000</v>
      </c>
      <c r="I2828" s="7">
        <v>25900000</v>
      </c>
      <c r="J2828" s="6" t="s">
        <v>5579</v>
      </c>
      <c r="K2828" s="6" t="s">
        <v>705</v>
      </c>
      <c r="L2828" s="6" t="s">
        <v>5580</v>
      </c>
      <c r="M2828" s="6">
        <v>12771</v>
      </c>
      <c r="N2828" s="6">
        <v>18793</v>
      </c>
      <c r="O2828" s="6" t="s">
        <v>5581</v>
      </c>
      <c r="P2828" s="6">
        <v>1</v>
      </c>
      <c r="Q2828" s="6" t="s">
        <v>5582</v>
      </c>
      <c r="R2828" s="6" t="s">
        <v>5583</v>
      </c>
      <c r="S2828" s="6">
        <v>84</v>
      </c>
      <c r="T2828" s="6" t="s">
        <v>37</v>
      </c>
      <c r="U2828" s="6" t="s">
        <v>38</v>
      </c>
      <c r="V2828" s="6" t="s">
        <v>585</v>
      </c>
      <c r="W2828" s="7">
        <v>58000000</v>
      </c>
      <c r="X2828" s="6">
        <v>1984</v>
      </c>
      <c r="Y2828" s="6">
        <v>5000</v>
      </c>
      <c r="Z2828" s="6">
        <v>6.5</v>
      </c>
      <c r="AA2828" s="6">
        <v>1.85</v>
      </c>
      <c r="AB2828" s="6">
        <v>828</v>
      </c>
      <c r="AC2828" s="7">
        <f>Table13[[#This Row],[gross]]-Table13[[#This Row],[budget]]</f>
        <v>-32100000</v>
      </c>
    </row>
    <row r="2829" spans="1:29" ht="12.75">
      <c r="A2829" s="6" t="s">
        <v>28</v>
      </c>
      <c r="B2829" s="6" t="s">
        <v>187</v>
      </c>
      <c r="C2829" s="6">
        <v>336</v>
      </c>
      <c r="D2829" s="6">
        <v>138</v>
      </c>
      <c r="E2829" s="6">
        <v>0</v>
      </c>
      <c r="F2829" s="6">
        <v>1000</v>
      </c>
      <c r="G2829" s="6" t="s">
        <v>340</v>
      </c>
      <c r="H2829" s="6">
        <v>13000</v>
      </c>
      <c r="I2829" s="7">
        <v>16969390</v>
      </c>
      <c r="J2829" s="6" t="s">
        <v>2125</v>
      </c>
      <c r="K2829" s="6" t="s">
        <v>458</v>
      </c>
      <c r="L2829" s="6" t="s">
        <v>10049</v>
      </c>
      <c r="M2829" s="6">
        <v>80861</v>
      </c>
      <c r="N2829" s="6">
        <v>27797</v>
      </c>
      <c r="O2829" s="6" t="s">
        <v>2141</v>
      </c>
      <c r="P2829" s="6">
        <v>4</v>
      </c>
      <c r="Q2829" s="6" t="s">
        <v>10050</v>
      </c>
      <c r="R2829" s="6" t="s">
        <v>10051</v>
      </c>
      <c r="S2829" s="6">
        <v>431</v>
      </c>
      <c r="T2829" s="6" t="s">
        <v>37</v>
      </c>
      <c r="U2829" s="6" t="s">
        <v>38</v>
      </c>
      <c r="V2829" s="6" t="s">
        <v>585</v>
      </c>
      <c r="W2829" s="7">
        <v>25000000</v>
      </c>
      <c r="X2829" s="6">
        <v>2013</v>
      </c>
      <c r="Y2829" s="6">
        <v>11000</v>
      </c>
      <c r="Z2829" s="6">
        <v>5.3</v>
      </c>
      <c r="AA2829" s="6">
        <v>2.35</v>
      </c>
      <c r="AB2829" s="6">
        <v>24000</v>
      </c>
      <c r="AC2829" s="7">
        <f>Table13[[#This Row],[gross]]-Table13[[#This Row],[budget]]</f>
        <v>-8030610</v>
      </c>
    </row>
    <row r="2830" spans="1:29" ht="12.75">
      <c r="A2830" s="6" t="s">
        <v>28</v>
      </c>
      <c r="B2830" s="6" t="s">
        <v>528</v>
      </c>
      <c r="C2830" s="6">
        <v>138</v>
      </c>
      <c r="D2830" s="6">
        <v>131</v>
      </c>
      <c r="E2830" s="6">
        <v>58</v>
      </c>
      <c r="F2830" s="6">
        <v>720</v>
      </c>
      <c r="G2830" s="6" t="s">
        <v>303</v>
      </c>
      <c r="H2830" s="6">
        <v>15000</v>
      </c>
      <c r="I2830" s="7">
        <v>54228104</v>
      </c>
      <c r="J2830" s="6" t="s">
        <v>6437</v>
      </c>
      <c r="K2830" s="6" t="s">
        <v>113</v>
      </c>
      <c r="L2830" s="6" t="s">
        <v>6438</v>
      </c>
      <c r="M2830" s="6">
        <v>104991</v>
      </c>
      <c r="N2830" s="6">
        <v>17152</v>
      </c>
      <c r="O2830" s="6" t="s">
        <v>1870</v>
      </c>
      <c r="P2830" s="6">
        <v>1</v>
      </c>
      <c r="Q2830" s="6" t="s">
        <v>6439</v>
      </c>
      <c r="R2830" s="6" t="s">
        <v>6440</v>
      </c>
      <c r="S2830" s="6">
        <v>544</v>
      </c>
      <c r="T2830" s="6" t="s">
        <v>37</v>
      </c>
      <c r="U2830" s="6" t="s">
        <v>56</v>
      </c>
      <c r="V2830" s="6" t="s">
        <v>39</v>
      </c>
      <c r="W2830" s="7">
        <v>35000000</v>
      </c>
      <c r="X2830" s="6">
        <v>2002</v>
      </c>
      <c r="Y2830" s="6">
        <v>1000</v>
      </c>
      <c r="Z2830" s="6">
        <v>7.7</v>
      </c>
      <c r="AA2830" s="6">
        <v>1.85</v>
      </c>
      <c r="AB2830" s="6">
        <v>0</v>
      </c>
      <c r="AC2830" s="7">
        <f>Table13[[#This Row],[gross]]-Table13[[#This Row],[budget]]</f>
        <v>19228104</v>
      </c>
    </row>
    <row r="2831" spans="1:29" ht="12.75">
      <c r="A2831" s="6" t="s">
        <v>28</v>
      </c>
      <c r="B2831" s="6" t="s">
        <v>11107</v>
      </c>
      <c r="C2831" s="6">
        <v>43</v>
      </c>
      <c r="D2831" s="6">
        <v>88</v>
      </c>
      <c r="E2831" s="6">
        <v>0</v>
      </c>
      <c r="F2831" s="6">
        <v>939</v>
      </c>
      <c r="G2831" s="6" t="s">
        <v>8881</v>
      </c>
      <c r="H2831" s="6">
        <v>3000</v>
      </c>
      <c r="I2831" s="7">
        <v>16988996</v>
      </c>
      <c r="J2831" s="6" t="s">
        <v>11108</v>
      </c>
      <c r="K2831" s="6" t="s">
        <v>2189</v>
      </c>
      <c r="L2831" s="6" t="s">
        <v>11109</v>
      </c>
      <c r="M2831" s="6">
        <v>3875</v>
      </c>
      <c r="N2831" s="6">
        <v>8189</v>
      </c>
      <c r="O2831" s="6" t="s">
        <v>1147</v>
      </c>
      <c r="P2831" s="6">
        <v>1</v>
      </c>
      <c r="Q2831" s="6" t="s">
        <v>11110</v>
      </c>
      <c r="R2831" s="6" t="s">
        <v>11111</v>
      </c>
      <c r="S2831" s="6">
        <v>75</v>
      </c>
      <c r="T2831" s="6" t="s">
        <v>37</v>
      </c>
      <c r="U2831" s="6" t="s">
        <v>38</v>
      </c>
      <c r="V2831" s="6" t="s">
        <v>277</v>
      </c>
      <c r="W2831" s="7">
        <v>35000000</v>
      </c>
      <c r="X2831" s="6">
        <v>2002</v>
      </c>
      <c r="Y2831" s="6">
        <v>968</v>
      </c>
      <c r="Z2831" s="6">
        <v>4</v>
      </c>
      <c r="AA2831" s="6">
        <v>1.85</v>
      </c>
      <c r="AB2831" s="6">
        <v>422</v>
      </c>
      <c r="AC2831" s="7">
        <f>Table13[[#This Row],[gross]]-Table13[[#This Row],[budget]]</f>
        <v>-18011004</v>
      </c>
    </row>
    <row r="2832" spans="1:29" ht="12.75">
      <c r="A2832" s="6" t="s">
        <v>28</v>
      </c>
      <c r="B2832" s="6" t="s">
        <v>2066</v>
      </c>
      <c r="C2832" s="6">
        <v>120</v>
      </c>
      <c r="D2832" s="6">
        <v>97</v>
      </c>
      <c r="E2832" s="6">
        <v>212</v>
      </c>
      <c r="F2832" s="6">
        <v>637</v>
      </c>
      <c r="G2832" s="6" t="s">
        <v>7969</v>
      </c>
      <c r="H2832" s="6">
        <v>960</v>
      </c>
      <c r="I2832" s="7">
        <v>23292105</v>
      </c>
      <c r="J2832" s="6" t="s">
        <v>8945</v>
      </c>
      <c r="K2832" s="6" t="s">
        <v>9629</v>
      </c>
      <c r="L2832" s="6" t="s">
        <v>10995</v>
      </c>
      <c r="M2832" s="6">
        <v>39541</v>
      </c>
      <c r="N2832" s="6">
        <v>3261</v>
      </c>
      <c r="O2832" s="6" t="s">
        <v>10996</v>
      </c>
      <c r="P2832" s="6">
        <v>0</v>
      </c>
      <c r="Q2832" s="6" t="s">
        <v>10997</v>
      </c>
      <c r="R2832" s="6" t="s">
        <v>10998</v>
      </c>
      <c r="S2832" s="6">
        <v>334</v>
      </c>
      <c r="T2832" s="6" t="s">
        <v>37</v>
      </c>
      <c r="U2832" s="6" t="s">
        <v>38</v>
      </c>
      <c r="V2832" s="6" t="s">
        <v>39</v>
      </c>
      <c r="W2832" s="7">
        <v>20000000</v>
      </c>
      <c r="X2832" s="6">
        <v>2006</v>
      </c>
      <c r="Y2832" s="6">
        <v>917</v>
      </c>
      <c r="Z2832" s="6">
        <v>5.3</v>
      </c>
      <c r="AA2832" s="6">
        <v>2.35</v>
      </c>
      <c r="AB2832" s="6">
        <v>3000</v>
      </c>
      <c r="AC2832" s="7">
        <f>Table13[[#This Row],[gross]]-Table13[[#This Row],[budget]]</f>
        <v>3292105</v>
      </c>
    </row>
    <row r="2833" spans="1:29" ht="12.75">
      <c r="A2833" s="6" t="s">
        <v>28</v>
      </c>
      <c r="B2833" s="6" t="s">
        <v>10959</v>
      </c>
      <c r="C2833" s="6">
        <v>93</v>
      </c>
      <c r="D2833" s="6">
        <v>101</v>
      </c>
      <c r="E2833" s="6">
        <v>26</v>
      </c>
      <c r="F2833" s="6">
        <v>266</v>
      </c>
      <c r="G2833" s="6" t="s">
        <v>12896</v>
      </c>
      <c r="H2833" s="6">
        <v>838</v>
      </c>
      <c r="I2833" s="7">
        <v>24881000</v>
      </c>
      <c r="J2833" s="6" t="s">
        <v>895</v>
      </c>
      <c r="K2833" s="6" t="s">
        <v>7385</v>
      </c>
      <c r="L2833" s="6" t="s">
        <v>12897</v>
      </c>
      <c r="M2833" s="6">
        <v>57140</v>
      </c>
      <c r="N2833" s="6">
        <v>1812</v>
      </c>
      <c r="O2833" s="6" t="s">
        <v>12898</v>
      </c>
      <c r="P2833" s="6">
        <v>0</v>
      </c>
      <c r="Q2833" s="6" t="s">
        <v>12899</v>
      </c>
      <c r="R2833" s="6" t="s">
        <v>12900</v>
      </c>
      <c r="S2833" s="6">
        <v>195</v>
      </c>
      <c r="T2833" s="6" t="s">
        <v>37</v>
      </c>
      <c r="U2833" s="6" t="s">
        <v>38</v>
      </c>
      <c r="V2833" s="6" t="s">
        <v>585</v>
      </c>
      <c r="W2833" s="7">
        <v>15000000</v>
      </c>
      <c r="X2833" s="6">
        <v>1996</v>
      </c>
      <c r="Y2833" s="6">
        <v>328</v>
      </c>
      <c r="Z2833" s="6">
        <v>6.2</v>
      </c>
      <c r="AA2833" s="6">
        <v>1.85</v>
      </c>
      <c r="AB2833" s="6">
        <v>6000</v>
      </c>
      <c r="AC2833" s="7">
        <f>Table13[[#This Row],[gross]]-Table13[[#This Row],[budget]]</f>
        <v>9881000</v>
      </c>
    </row>
    <row r="2834" spans="1:29" ht="12.75">
      <c r="A2834" s="6" t="s">
        <v>28</v>
      </c>
      <c r="B2834" s="6" t="s">
        <v>1076</v>
      </c>
      <c r="C2834" s="6">
        <v>308</v>
      </c>
      <c r="D2834" s="6">
        <v>101</v>
      </c>
      <c r="E2834" s="6">
        <v>42</v>
      </c>
      <c r="F2834" s="6">
        <v>219</v>
      </c>
      <c r="G2834" s="6" t="s">
        <v>280</v>
      </c>
      <c r="H2834" s="6">
        <v>991</v>
      </c>
      <c r="I2834" s="7">
        <v>39103378</v>
      </c>
      <c r="J2834" s="6" t="s">
        <v>5544</v>
      </c>
      <c r="K2834" s="6" t="s">
        <v>3373</v>
      </c>
      <c r="L2834" s="6" t="s">
        <v>11624</v>
      </c>
      <c r="M2834" s="6">
        <v>93272</v>
      </c>
      <c r="N2834" s="6">
        <v>2609</v>
      </c>
      <c r="O2834" s="6" t="s">
        <v>6831</v>
      </c>
      <c r="P2834" s="6">
        <v>0</v>
      </c>
      <c r="Q2834" s="6" t="s">
        <v>11625</v>
      </c>
      <c r="R2834" s="6" t="s">
        <v>11626</v>
      </c>
      <c r="S2834" s="6">
        <v>251</v>
      </c>
      <c r="T2834" s="6" t="s">
        <v>37</v>
      </c>
      <c r="U2834" s="6" t="s">
        <v>38</v>
      </c>
      <c r="V2834" s="6" t="s">
        <v>585</v>
      </c>
      <c r="W2834" s="7">
        <v>20000000</v>
      </c>
      <c r="X2834" s="6">
        <v>2010</v>
      </c>
      <c r="Y2834" s="6">
        <v>894</v>
      </c>
      <c r="Z2834" s="6">
        <v>6.5</v>
      </c>
      <c r="AA2834" s="6">
        <v>2.35</v>
      </c>
      <c r="AB2834" s="6">
        <v>0</v>
      </c>
      <c r="AC2834" s="7">
        <f>Table13[[#This Row],[gross]]-Table13[[#This Row],[budget]]</f>
        <v>19103378</v>
      </c>
    </row>
    <row r="2835" spans="1:29" ht="12.75">
      <c r="A2835" s="6" t="s">
        <v>28</v>
      </c>
      <c r="B2835" s="6" t="s">
        <v>10250</v>
      </c>
      <c r="C2835" s="6">
        <v>53</v>
      </c>
      <c r="D2835" s="6">
        <v>88</v>
      </c>
      <c r="E2835" s="6">
        <v>12</v>
      </c>
      <c r="F2835" s="6">
        <v>249</v>
      </c>
      <c r="G2835" s="6" t="s">
        <v>10251</v>
      </c>
      <c r="H2835" s="6">
        <v>327</v>
      </c>
      <c r="I2835" s="7">
        <v>13019253</v>
      </c>
      <c r="J2835" s="6" t="s">
        <v>1009</v>
      </c>
      <c r="K2835" s="6" t="s">
        <v>4745</v>
      </c>
      <c r="L2835" s="6" t="s">
        <v>10252</v>
      </c>
      <c r="M2835" s="6">
        <v>3914</v>
      </c>
      <c r="N2835" s="6">
        <v>1509</v>
      </c>
      <c r="O2835" s="6" t="s">
        <v>10253</v>
      </c>
      <c r="P2835" s="6">
        <v>4</v>
      </c>
      <c r="Q2835" s="6" t="s">
        <v>10254</v>
      </c>
      <c r="R2835" s="6" t="s">
        <v>10255</v>
      </c>
      <c r="S2835" s="6">
        <v>47</v>
      </c>
      <c r="T2835" s="6" t="s">
        <v>37</v>
      </c>
      <c r="U2835" s="6" t="s">
        <v>38</v>
      </c>
      <c r="V2835" s="6" t="s">
        <v>39</v>
      </c>
      <c r="W2835" s="7">
        <v>23000000</v>
      </c>
      <c r="X2835" s="6">
        <v>2000</v>
      </c>
      <c r="Y2835" s="6">
        <v>281</v>
      </c>
      <c r="Z2835" s="6">
        <v>5.6</v>
      </c>
      <c r="AA2835" s="6">
        <v>1.85</v>
      </c>
      <c r="AB2835" s="6">
        <v>153</v>
      </c>
      <c r="AC2835" s="7">
        <f>Table13[[#This Row],[gross]]-Table13[[#This Row],[budget]]</f>
        <v>-9980747</v>
      </c>
    </row>
    <row r="2836" spans="1:29" ht="12.75">
      <c r="A2836" s="6" t="s">
        <v>28</v>
      </c>
      <c r="B2836" s="6" t="s">
        <v>13898</v>
      </c>
      <c r="C2836" s="6">
        <v>61</v>
      </c>
      <c r="D2836" s="6">
        <v>90</v>
      </c>
      <c r="E2836" s="6">
        <v>0</v>
      </c>
      <c r="F2836" s="6">
        <v>234</v>
      </c>
      <c r="G2836" s="6" t="s">
        <v>11996</v>
      </c>
      <c r="H2836" s="6">
        <v>477</v>
      </c>
      <c r="I2836" s="7">
        <v>28399192</v>
      </c>
      <c r="J2836" s="6" t="s">
        <v>13899</v>
      </c>
      <c r="K2836" s="6" t="s">
        <v>13900</v>
      </c>
      <c r="L2836" s="6" t="s">
        <v>13901</v>
      </c>
      <c r="M2836" s="6">
        <v>5663</v>
      </c>
      <c r="N2836" s="6">
        <v>1483</v>
      </c>
      <c r="O2836" s="6" t="s">
        <v>836</v>
      </c>
      <c r="P2836" s="6">
        <v>0</v>
      </c>
      <c r="Q2836" s="6" t="s">
        <v>13902</v>
      </c>
      <c r="R2836" s="6" t="s">
        <v>13903</v>
      </c>
      <c r="S2836" s="6">
        <v>106</v>
      </c>
      <c r="T2836" s="6" t="s">
        <v>37</v>
      </c>
      <c r="U2836" s="6" t="s">
        <v>370</v>
      </c>
      <c r="V2836" s="6" t="s">
        <v>95</v>
      </c>
      <c r="W2836" s="7">
        <v>13000000</v>
      </c>
      <c r="X2836" s="6">
        <v>2002</v>
      </c>
      <c r="Y2836" s="6">
        <v>238</v>
      </c>
      <c r="Z2836" s="6">
        <v>5.4</v>
      </c>
      <c r="AA2836" s="6">
        <v>2.35</v>
      </c>
      <c r="AB2836" s="6">
        <v>332</v>
      </c>
      <c r="AC2836" s="7">
        <f>Table13[[#This Row],[gross]]-Table13[[#This Row],[budget]]</f>
        <v>15399192</v>
      </c>
    </row>
    <row r="2837" spans="1:29" ht="12.75">
      <c r="A2837" s="6" t="s">
        <v>28</v>
      </c>
      <c r="B2837" s="6" t="s">
        <v>1453</v>
      </c>
      <c r="C2837" s="6">
        <v>257</v>
      </c>
      <c r="D2837" s="6">
        <v>98</v>
      </c>
      <c r="E2837" s="6">
        <v>16</v>
      </c>
      <c r="F2837" s="6">
        <v>12000</v>
      </c>
      <c r="G2837" s="6" t="s">
        <v>182</v>
      </c>
      <c r="H2837" s="6">
        <v>16000</v>
      </c>
      <c r="I2837" s="7">
        <v>187165546</v>
      </c>
      <c r="J2837" s="6" t="s">
        <v>271</v>
      </c>
      <c r="K2837" s="6" t="s">
        <v>315</v>
      </c>
      <c r="L2837" s="6" t="s">
        <v>1454</v>
      </c>
      <c r="M2837" s="6">
        <v>150618</v>
      </c>
      <c r="N2837" s="6">
        <v>43286</v>
      </c>
      <c r="O2837" s="6" t="s">
        <v>705</v>
      </c>
      <c r="P2837" s="6">
        <v>3</v>
      </c>
      <c r="Q2837" s="6" t="s">
        <v>1455</v>
      </c>
      <c r="R2837" s="6" t="s">
        <v>1456</v>
      </c>
      <c r="S2837" s="6">
        <v>195</v>
      </c>
      <c r="T2837" s="6" t="s">
        <v>37</v>
      </c>
      <c r="U2837" s="6" t="s">
        <v>38</v>
      </c>
      <c r="V2837" s="6" t="s">
        <v>95</v>
      </c>
      <c r="W2837" s="7">
        <v>135000000</v>
      </c>
      <c r="X2837" s="6">
        <v>2013</v>
      </c>
      <c r="Y2837" s="6">
        <v>15000</v>
      </c>
      <c r="Z2837" s="6">
        <v>7.3</v>
      </c>
      <c r="AA2837" s="6">
        <v>2.35</v>
      </c>
      <c r="AB2837" s="6">
        <v>28000</v>
      </c>
      <c r="AC2837" s="7">
        <f>Table13[[#This Row],[gross]]-Table13[[#This Row],[budget]]</f>
        <v>52165546</v>
      </c>
    </row>
    <row r="2838" spans="1:29" ht="12.75">
      <c r="A2838" s="6" t="s">
        <v>28</v>
      </c>
      <c r="B2838" s="6" t="s">
        <v>1039</v>
      </c>
      <c r="C2838" s="6">
        <v>118</v>
      </c>
      <c r="D2838" s="6">
        <v>98</v>
      </c>
      <c r="E2838" s="6">
        <v>295</v>
      </c>
      <c r="F2838" s="6">
        <v>380</v>
      </c>
      <c r="G2838" s="6" t="s">
        <v>496</v>
      </c>
      <c r="H2838" s="6">
        <v>720</v>
      </c>
      <c r="I2838" s="7">
        <v>50693162</v>
      </c>
      <c r="J2838" s="6" t="s">
        <v>6905</v>
      </c>
      <c r="K2838" s="6" t="s">
        <v>1870</v>
      </c>
      <c r="L2838" s="6" t="s">
        <v>6906</v>
      </c>
      <c r="M2838" s="6">
        <v>136580</v>
      </c>
      <c r="N2838" s="6">
        <v>2630</v>
      </c>
      <c r="O2838" s="6" t="s">
        <v>5506</v>
      </c>
      <c r="P2838" s="6">
        <v>0</v>
      </c>
      <c r="Q2838" s="6" t="s">
        <v>6907</v>
      </c>
      <c r="R2838" s="6" t="s">
        <v>6908</v>
      </c>
      <c r="S2838" s="6">
        <v>545</v>
      </c>
      <c r="T2838" s="6" t="s">
        <v>37</v>
      </c>
      <c r="U2838" s="6" t="s">
        <v>38</v>
      </c>
      <c r="V2838" s="6" t="s">
        <v>585</v>
      </c>
      <c r="W2838" s="7">
        <v>23000000</v>
      </c>
      <c r="X2838" s="6">
        <v>1994</v>
      </c>
      <c r="Y2838" s="6">
        <v>581</v>
      </c>
      <c r="Z2838" s="6">
        <v>7.6</v>
      </c>
      <c r="AA2838" s="6">
        <v>1.85</v>
      </c>
      <c r="AB2838" s="6">
        <v>15000</v>
      </c>
      <c r="AC2838" s="7">
        <f>Table13[[#This Row],[gross]]-Table13[[#This Row],[budget]]</f>
        <v>27693162</v>
      </c>
    </row>
    <row r="2839" spans="1:29" ht="12.75">
      <c r="A2839" s="6" t="s">
        <v>28</v>
      </c>
      <c r="B2839" s="6" t="s">
        <v>5050</v>
      </c>
      <c r="C2839" s="6">
        <v>63</v>
      </c>
      <c r="D2839" s="6">
        <v>112</v>
      </c>
      <c r="E2839" s="6">
        <v>277</v>
      </c>
      <c r="F2839" s="6">
        <v>327</v>
      </c>
      <c r="G2839" s="6" t="s">
        <v>4770</v>
      </c>
      <c r="H2839" s="6">
        <v>1000</v>
      </c>
      <c r="I2839" s="7">
        <v>62549000</v>
      </c>
      <c r="J2839" s="6" t="s">
        <v>5274</v>
      </c>
      <c r="K2839" s="6" t="s">
        <v>393</v>
      </c>
      <c r="L2839" s="6" t="s">
        <v>18416</v>
      </c>
      <c r="M2839" s="6">
        <v>41361</v>
      </c>
      <c r="N2839" s="6">
        <v>2412</v>
      </c>
      <c r="O2839" s="6" t="s">
        <v>3457</v>
      </c>
      <c r="P2839" s="6">
        <v>0</v>
      </c>
      <c r="Q2839" s="6" t="s">
        <v>18417</v>
      </c>
      <c r="R2839" s="6" t="s">
        <v>18418</v>
      </c>
      <c r="S2839" s="6">
        <v>148</v>
      </c>
      <c r="T2839" s="6" t="s">
        <v>37</v>
      </c>
      <c r="U2839" s="6" t="s">
        <v>56</v>
      </c>
      <c r="V2839" s="6" t="s">
        <v>585</v>
      </c>
      <c r="W2839" s="7">
        <v>2300000</v>
      </c>
      <c r="X2839" s="6">
        <v>1992</v>
      </c>
      <c r="Y2839" s="6">
        <v>530</v>
      </c>
      <c r="Z2839" s="6">
        <v>7.3</v>
      </c>
      <c r="AA2839" s="6">
        <v>2.35</v>
      </c>
      <c r="AB2839" s="6">
        <v>0</v>
      </c>
      <c r="AC2839" s="7">
        <f>Table13[[#This Row],[gross]]-Table13[[#This Row],[budget]]</f>
        <v>60249000</v>
      </c>
    </row>
    <row r="2840" spans="1:29" ht="12.75">
      <c r="A2840" s="6" t="s">
        <v>28</v>
      </c>
      <c r="B2840" s="6" t="s">
        <v>24078</v>
      </c>
      <c r="C2840" s="6">
        <v>78</v>
      </c>
      <c r="D2840" s="6">
        <v>111</v>
      </c>
      <c r="E2840" s="6">
        <v>62</v>
      </c>
      <c r="F2840" s="6">
        <v>6</v>
      </c>
      <c r="G2840" s="6" t="s">
        <v>24079</v>
      </c>
      <c r="H2840" s="6">
        <v>89</v>
      </c>
      <c r="I2840" s="7">
        <v>94596</v>
      </c>
      <c r="J2840" s="6" t="s">
        <v>4833</v>
      </c>
      <c r="K2840" s="6" t="s">
        <v>24080</v>
      </c>
      <c r="L2840" s="6" t="s">
        <v>24081</v>
      </c>
      <c r="M2840" s="6">
        <v>6318</v>
      </c>
      <c r="N2840" s="6">
        <v>115</v>
      </c>
      <c r="O2840" s="6" t="s">
        <v>24082</v>
      </c>
      <c r="P2840" s="6">
        <v>0</v>
      </c>
      <c r="Q2840" s="6" t="s">
        <v>24083</v>
      </c>
      <c r="R2840" s="6" t="s">
        <v>24084</v>
      </c>
      <c r="S2840" s="6">
        <v>50</v>
      </c>
      <c r="T2840" s="6" t="s">
        <v>676</v>
      </c>
      <c r="U2840" s="6" t="s">
        <v>677</v>
      </c>
      <c r="W2840" s="7">
        <v>1000000</v>
      </c>
      <c r="X2840" s="6">
        <v>1997</v>
      </c>
      <c r="Y2840" s="6">
        <v>13</v>
      </c>
      <c r="Z2840" s="6">
        <v>7.4</v>
      </c>
      <c r="AA2840" s="6">
        <v>1.85</v>
      </c>
      <c r="AB2840" s="6">
        <v>817</v>
      </c>
      <c r="AC2840" s="7">
        <f>Table13[[#This Row],[gross]]-Table13[[#This Row],[budget]]</f>
        <v>-905404</v>
      </c>
    </row>
    <row r="2841" spans="1:29" ht="12.75">
      <c r="A2841" s="6" t="s">
        <v>28</v>
      </c>
      <c r="B2841" s="6" t="s">
        <v>685</v>
      </c>
      <c r="C2841" s="6">
        <v>362</v>
      </c>
      <c r="D2841" s="6">
        <v>166</v>
      </c>
      <c r="E2841" s="6">
        <v>21000</v>
      </c>
      <c r="F2841" s="6">
        <v>919</v>
      </c>
      <c r="G2841" s="6" t="s">
        <v>686</v>
      </c>
      <c r="H2841" s="6">
        <v>11000</v>
      </c>
      <c r="I2841" s="7">
        <v>127490802</v>
      </c>
      <c r="J2841" s="6" t="s">
        <v>687</v>
      </c>
      <c r="K2841" s="6" t="s">
        <v>340</v>
      </c>
      <c r="L2841" s="6" t="s">
        <v>688</v>
      </c>
      <c r="M2841" s="6">
        <v>459346</v>
      </c>
      <c r="N2841" s="6">
        <v>13333</v>
      </c>
      <c r="O2841" s="6" t="s">
        <v>689</v>
      </c>
      <c r="P2841" s="6">
        <v>2</v>
      </c>
      <c r="Q2841" s="6" t="s">
        <v>690</v>
      </c>
      <c r="R2841" s="6" t="s">
        <v>691</v>
      </c>
      <c r="S2841" s="6">
        <v>822</v>
      </c>
      <c r="T2841" s="6" t="s">
        <v>37</v>
      </c>
      <c r="U2841" s="6" t="s">
        <v>38</v>
      </c>
      <c r="V2841" s="6" t="s">
        <v>39</v>
      </c>
      <c r="W2841" s="7">
        <v>150000000</v>
      </c>
      <c r="X2841" s="6">
        <v>2008</v>
      </c>
      <c r="Y2841" s="6">
        <v>1000</v>
      </c>
      <c r="Z2841" s="6">
        <v>7.8</v>
      </c>
      <c r="AA2841" s="6">
        <v>2.35</v>
      </c>
      <c r="AB2841" s="6">
        <v>23000</v>
      </c>
      <c r="AC2841" s="7">
        <f>Table13[[#This Row],[gross]]-Table13[[#This Row],[budget]]</f>
        <v>-22509198</v>
      </c>
    </row>
    <row r="2842" spans="1:29" ht="12.75">
      <c r="A2842" s="6" t="s">
        <v>28</v>
      </c>
      <c r="B2842" s="6" t="s">
        <v>4003</v>
      </c>
      <c r="C2842" s="6">
        <v>116</v>
      </c>
      <c r="D2842" s="6">
        <v>103</v>
      </c>
      <c r="E2842" s="6">
        <v>11000</v>
      </c>
      <c r="F2842" s="6">
        <v>277</v>
      </c>
      <c r="G2842" s="6" t="s">
        <v>6718</v>
      </c>
      <c r="H2842" s="6">
        <v>11000</v>
      </c>
      <c r="I2842" s="7">
        <v>7496522</v>
      </c>
      <c r="J2842" s="6" t="s">
        <v>9343</v>
      </c>
      <c r="K2842" s="6" t="s">
        <v>4003</v>
      </c>
      <c r="L2842" s="6" t="s">
        <v>9344</v>
      </c>
      <c r="M2842" s="6">
        <v>31798</v>
      </c>
      <c r="N2842" s="6">
        <v>12534</v>
      </c>
      <c r="O2842" s="6" t="s">
        <v>3389</v>
      </c>
      <c r="P2842" s="6">
        <v>0</v>
      </c>
      <c r="Q2842" s="6" t="s">
        <v>9345</v>
      </c>
      <c r="R2842" s="6" t="s">
        <v>9346</v>
      </c>
      <c r="S2842" s="6">
        <v>178</v>
      </c>
      <c r="T2842" s="6" t="s">
        <v>37</v>
      </c>
      <c r="U2842" s="6" t="s">
        <v>38</v>
      </c>
      <c r="V2842" s="6" t="s">
        <v>39</v>
      </c>
      <c r="W2842" s="7">
        <v>26000000</v>
      </c>
      <c r="X2842" s="6">
        <v>2001</v>
      </c>
      <c r="Y2842" s="6">
        <v>893</v>
      </c>
      <c r="Z2842" s="6">
        <v>6.8</v>
      </c>
      <c r="AA2842" s="6">
        <v>1.37</v>
      </c>
      <c r="AB2842" s="6">
        <v>826</v>
      </c>
      <c r="AC2842" s="7">
        <f>Table13[[#This Row],[gross]]-Table13[[#This Row],[budget]]</f>
        <v>-18503478</v>
      </c>
    </row>
    <row r="2843" spans="1:29" ht="12.75">
      <c r="A2843" s="6" t="s">
        <v>28</v>
      </c>
      <c r="B2843" s="6" t="s">
        <v>8293</v>
      </c>
      <c r="C2843" s="6">
        <v>209</v>
      </c>
      <c r="D2843" s="6">
        <v>85</v>
      </c>
      <c r="E2843" s="6">
        <v>9</v>
      </c>
      <c r="F2843" s="6">
        <v>100</v>
      </c>
      <c r="G2843" s="6" t="s">
        <v>8294</v>
      </c>
      <c r="H2843" s="6">
        <v>567</v>
      </c>
      <c r="I2843" s="7">
        <v>56068547</v>
      </c>
      <c r="J2843" s="6" t="s">
        <v>8295</v>
      </c>
      <c r="K2843" s="6" t="s">
        <v>8296</v>
      </c>
      <c r="L2843" s="6" t="s">
        <v>8297</v>
      </c>
      <c r="M2843" s="6">
        <v>98160</v>
      </c>
      <c r="N2843" s="6">
        <v>1145</v>
      </c>
      <c r="O2843" s="6" t="s">
        <v>8298</v>
      </c>
      <c r="P2843" s="6">
        <v>0</v>
      </c>
      <c r="Q2843" s="6" t="s">
        <v>8299</v>
      </c>
      <c r="R2843" s="6" t="s">
        <v>8300</v>
      </c>
      <c r="S2843" s="6">
        <v>307</v>
      </c>
      <c r="T2843" s="6" t="s">
        <v>37</v>
      </c>
      <c r="U2843" s="6" t="s">
        <v>56</v>
      </c>
      <c r="V2843" s="6" t="s">
        <v>277</v>
      </c>
      <c r="W2843" s="7">
        <v>30000000</v>
      </c>
      <c r="X2843" s="6">
        <v>2005</v>
      </c>
      <c r="Y2843" s="6">
        <v>269</v>
      </c>
      <c r="Z2843" s="6">
        <v>7.5</v>
      </c>
      <c r="AA2843" s="6">
        <v>1.85</v>
      </c>
      <c r="AB2843" s="6">
        <v>0</v>
      </c>
      <c r="AC2843" s="7">
        <f>Table13[[#This Row],[gross]]-Table13[[#This Row],[budget]]</f>
        <v>26068547</v>
      </c>
    </row>
    <row r="2844" spans="1:29" ht="12.75">
      <c r="A2844" s="6" t="s">
        <v>28</v>
      </c>
      <c r="B2844" s="6" t="s">
        <v>850</v>
      </c>
      <c r="C2844" s="6">
        <v>294</v>
      </c>
      <c r="D2844" s="6">
        <v>174</v>
      </c>
      <c r="E2844" s="6">
        <v>2000</v>
      </c>
      <c r="F2844" s="6">
        <v>362</v>
      </c>
      <c r="G2844" s="6" t="s">
        <v>1273</v>
      </c>
      <c r="H2844" s="6">
        <v>15000</v>
      </c>
      <c r="I2844" s="7">
        <v>217536138</v>
      </c>
      <c r="J2844" s="6" t="s">
        <v>852</v>
      </c>
      <c r="K2844" s="6" t="s">
        <v>322</v>
      </c>
      <c r="L2844" s="6" t="s">
        <v>1274</v>
      </c>
      <c r="M2844" s="6">
        <v>314253</v>
      </c>
      <c r="N2844" s="6">
        <v>16008</v>
      </c>
      <c r="O2844" s="6" t="s">
        <v>1275</v>
      </c>
      <c r="P2844" s="6">
        <v>2</v>
      </c>
      <c r="Q2844" s="6" t="s">
        <v>1276</v>
      </c>
      <c r="R2844" s="6" t="s">
        <v>1277</v>
      </c>
      <c r="S2844" s="6">
        <v>1966</v>
      </c>
      <c r="T2844" s="6" t="s">
        <v>37</v>
      </c>
      <c r="U2844" s="6" t="s">
        <v>38</v>
      </c>
      <c r="V2844" s="6" t="s">
        <v>39</v>
      </c>
      <c r="W2844" s="7">
        <v>125000000</v>
      </c>
      <c r="X2844" s="6">
        <v>2006</v>
      </c>
      <c r="Y2844" s="6">
        <v>574</v>
      </c>
      <c r="Z2844" s="6">
        <v>6.6</v>
      </c>
      <c r="AA2844" s="6">
        <v>2.35</v>
      </c>
      <c r="AB2844" s="6">
        <v>0</v>
      </c>
      <c r="AC2844" s="7">
        <f>Table13[[#This Row],[gross]]-Table13[[#This Row],[budget]]</f>
        <v>92536138</v>
      </c>
    </row>
    <row r="2845" spans="1:29" ht="12.75">
      <c r="A2845" s="6" t="s">
        <v>28</v>
      </c>
      <c r="B2845" s="6" t="s">
        <v>3664</v>
      </c>
      <c r="C2845" s="6">
        <v>145</v>
      </c>
      <c r="D2845" s="6">
        <v>98</v>
      </c>
      <c r="E2845" s="6">
        <v>0</v>
      </c>
      <c r="F2845" s="6">
        <v>27</v>
      </c>
      <c r="G2845" s="6" t="s">
        <v>16951</v>
      </c>
      <c r="H2845" s="6">
        <v>1000</v>
      </c>
      <c r="I2845" s="7">
        <v>449558</v>
      </c>
      <c r="J2845" s="6" t="s">
        <v>1634</v>
      </c>
      <c r="K2845" s="6" t="s">
        <v>160</v>
      </c>
      <c r="L2845" s="6" t="s">
        <v>16952</v>
      </c>
      <c r="M2845" s="6">
        <v>32307</v>
      </c>
      <c r="N2845" s="6">
        <v>1163</v>
      </c>
      <c r="O2845" s="6" t="s">
        <v>16953</v>
      </c>
      <c r="P2845" s="6">
        <v>2</v>
      </c>
      <c r="Q2845" s="6" t="s">
        <v>16954</v>
      </c>
      <c r="R2845" s="6" t="s">
        <v>16955</v>
      </c>
      <c r="S2845" s="6">
        <v>75</v>
      </c>
      <c r="T2845" s="6" t="s">
        <v>37</v>
      </c>
      <c r="U2845" s="6" t="s">
        <v>56</v>
      </c>
      <c r="V2845" s="6" t="s">
        <v>585</v>
      </c>
      <c r="W2845" s="7">
        <v>10000000</v>
      </c>
      <c r="X2845" s="6">
        <v>2009</v>
      </c>
      <c r="Y2845" s="6">
        <v>54</v>
      </c>
      <c r="Z2845" s="6">
        <v>7.6</v>
      </c>
      <c r="AA2845" s="6">
        <v>1.85</v>
      </c>
      <c r="AB2845" s="6">
        <v>0</v>
      </c>
      <c r="AC2845" s="7">
        <f>Table13[[#This Row],[gross]]-Table13[[#This Row],[budget]]</f>
        <v>-9550442</v>
      </c>
    </row>
    <row r="2846" spans="1:29" ht="12.75">
      <c r="A2846" s="6" t="s">
        <v>28</v>
      </c>
      <c r="B2846" s="6" t="s">
        <v>14334</v>
      </c>
      <c r="C2846" s="6">
        <v>78</v>
      </c>
      <c r="D2846" s="6">
        <v>104</v>
      </c>
      <c r="E2846" s="6">
        <v>0</v>
      </c>
      <c r="F2846" s="6">
        <v>77</v>
      </c>
      <c r="G2846" s="6" t="s">
        <v>14335</v>
      </c>
      <c r="H2846" s="6">
        <v>1000</v>
      </c>
      <c r="I2846" s="7">
        <v>1779284</v>
      </c>
      <c r="J2846" s="6" t="s">
        <v>2527</v>
      </c>
      <c r="K2846" s="6" t="s">
        <v>2454</v>
      </c>
      <c r="L2846" s="6" t="s">
        <v>14336</v>
      </c>
      <c r="M2846" s="6">
        <v>12047</v>
      </c>
      <c r="N2846" s="6">
        <v>1292</v>
      </c>
      <c r="O2846" s="6" t="s">
        <v>14337</v>
      </c>
      <c r="P2846" s="6">
        <v>4</v>
      </c>
      <c r="Q2846" s="6" t="s">
        <v>14338</v>
      </c>
      <c r="R2846" s="6" t="s">
        <v>14339</v>
      </c>
      <c r="S2846" s="6">
        <v>122</v>
      </c>
      <c r="T2846" s="6" t="s">
        <v>37</v>
      </c>
      <c r="U2846" s="6" t="s">
        <v>38</v>
      </c>
      <c r="V2846" s="6" t="s">
        <v>585</v>
      </c>
      <c r="W2846" s="7">
        <v>12000000</v>
      </c>
      <c r="X2846" s="6">
        <v>2002</v>
      </c>
      <c r="Y2846" s="6">
        <v>165</v>
      </c>
      <c r="Z2846" s="6">
        <v>7.1</v>
      </c>
      <c r="AA2846" s="6">
        <v>1.85</v>
      </c>
      <c r="AB2846" s="6">
        <v>677</v>
      </c>
      <c r="AC2846" s="7">
        <f>Table13[[#This Row],[gross]]-Table13[[#This Row],[budget]]</f>
        <v>-10220716</v>
      </c>
    </row>
    <row r="2847" spans="1:29" ht="12.75">
      <c r="A2847" s="6" t="s">
        <v>28</v>
      </c>
      <c r="B2847" s="6" t="s">
        <v>57</v>
      </c>
      <c r="C2847" s="6">
        <v>813</v>
      </c>
      <c r="D2847" s="6">
        <v>164</v>
      </c>
      <c r="E2847" s="6">
        <v>22000</v>
      </c>
      <c r="F2847" s="6">
        <v>23000</v>
      </c>
      <c r="G2847" s="6" t="s">
        <v>58</v>
      </c>
      <c r="H2847" s="6">
        <v>27000</v>
      </c>
      <c r="I2847" s="7">
        <v>448130642</v>
      </c>
      <c r="J2847" s="6" t="s">
        <v>59</v>
      </c>
      <c r="K2847" s="6" t="s">
        <v>60</v>
      </c>
      <c r="L2847" s="6" t="s">
        <v>61</v>
      </c>
      <c r="M2847" s="6">
        <v>1144337</v>
      </c>
      <c r="N2847" s="6">
        <v>106759</v>
      </c>
      <c r="O2847" s="6" t="s">
        <v>62</v>
      </c>
      <c r="P2847" s="6">
        <v>0</v>
      </c>
      <c r="Q2847" s="6" t="s">
        <v>63</v>
      </c>
      <c r="R2847" s="6" t="s">
        <v>64</v>
      </c>
      <c r="S2847" s="6">
        <v>2701</v>
      </c>
      <c r="T2847" s="6" t="s">
        <v>37</v>
      </c>
      <c r="U2847" s="6" t="s">
        <v>38</v>
      </c>
      <c r="V2847" s="6" t="s">
        <v>39</v>
      </c>
      <c r="W2847" s="7">
        <v>250000000</v>
      </c>
      <c r="X2847" s="6">
        <v>2012</v>
      </c>
      <c r="Y2847" s="6">
        <v>23000</v>
      </c>
      <c r="Z2847" s="6">
        <v>8.5</v>
      </c>
      <c r="AA2847" s="6">
        <v>2.35</v>
      </c>
      <c r="AB2847" s="6">
        <v>164000</v>
      </c>
      <c r="AC2847" s="7">
        <f>Table13[[#This Row],[gross]]-Table13[[#This Row],[budget]]</f>
        <v>198130642</v>
      </c>
    </row>
    <row r="2848" spans="1:29" ht="12.75">
      <c r="A2848" s="6" t="s">
        <v>28</v>
      </c>
      <c r="B2848" s="6" t="s">
        <v>57</v>
      </c>
      <c r="C2848" s="6">
        <v>645</v>
      </c>
      <c r="D2848" s="6">
        <v>152</v>
      </c>
      <c r="E2848" s="6">
        <v>22000</v>
      </c>
      <c r="F2848" s="6">
        <v>11000</v>
      </c>
      <c r="G2848" s="6" t="s">
        <v>463</v>
      </c>
      <c r="H2848" s="6">
        <v>23000</v>
      </c>
      <c r="I2848" s="7">
        <v>533316061</v>
      </c>
      <c r="J2848" s="6" t="s">
        <v>464</v>
      </c>
      <c r="K2848" s="6" t="s">
        <v>58</v>
      </c>
      <c r="L2848" s="6" t="s">
        <v>465</v>
      </c>
      <c r="M2848" s="6">
        <v>1676169</v>
      </c>
      <c r="N2848" s="6">
        <v>57802</v>
      </c>
      <c r="O2848" s="6" t="s">
        <v>466</v>
      </c>
      <c r="P2848" s="6">
        <v>0</v>
      </c>
      <c r="Q2848" s="6" t="s">
        <v>467</v>
      </c>
      <c r="R2848" s="6" t="s">
        <v>468</v>
      </c>
      <c r="S2848" s="6">
        <v>4667</v>
      </c>
      <c r="T2848" s="6" t="s">
        <v>37</v>
      </c>
      <c r="U2848" s="6" t="s">
        <v>38</v>
      </c>
      <c r="V2848" s="6" t="s">
        <v>39</v>
      </c>
      <c r="W2848" s="7">
        <v>185000000</v>
      </c>
      <c r="X2848" s="6">
        <v>2008</v>
      </c>
      <c r="Y2848" s="6">
        <v>13000</v>
      </c>
      <c r="Z2848" s="6">
        <v>9</v>
      </c>
      <c r="AA2848" s="6">
        <v>2.35</v>
      </c>
      <c r="AB2848" s="6">
        <v>37000</v>
      </c>
      <c r="AC2848" s="7">
        <f>Table13[[#This Row],[gross]]-Table13[[#This Row],[budget]]</f>
        <v>348316061</v>
      </c>
    </row>
    <row r="2849" spans="1:29" ht="12.75">
      <c r="A2849" s="6" t="s">
        <v>28</v>
      </c>
      <c r="B2849" s="6" t="s">
        <v>7829</v>
      </c>
      <c r="C2849" s="6">
        <v>195</v>
      </c>
      <c r="D2849" s="6">
        <v>89</v>
      </c>
      <c r="E2849" s="6">
        <v>21</v>
      </c>
      <c r="F2849" s="6">
        <v>48</v>
      </c>
      <c r="G2849" s="6" t="s">
        <v>7830</v>
      </c>
      <c r="H2849" s="6">
        <v>614</v>
      </c>
      <c r="I2849" s="7">
        <v>21426805</v>
      </c>
      <c r="J2849" s="6" t="s">
        <v>341</v>
      </c>
      <c r="K2849" s="6" t="s">
        <v>3566</v>
      </c>
      <c r="L2849" s="6" t="s">
        <v>7831</v>
      </c>
      <c r="M2849" s="6">
        <v>49312</v>
      </c>
      <c r="N2849" s="6">
        <v>843</v>
      </c>
      <c r="O2849" s="6" t="s">
        <v>7832</v>
      </c>
      <c r="P2849" s="6">
        <v>0</v>
      </c>
      <c r="Q2849" s="6" t="s">
        <v>7833</v>
      </c>
      <c r="R2849" s="6" t="s">
        <v>7834</v>
      </c>
      <c r="S2849" s="6">
        <v>211</v>
      </c>
      <c r="T2849" s="6" t="s">
        <v>37</v>
      </c>
      <c r="U2849" s="6" t="s">
        <v>38</v>
      </c>
      <c r="V2849" s="6" t="s">
        <v>39</v>
      </c>
      <c r="W2849" s="7">
        <v>30000000</v>
      </c>
      <c r="X2849" s="6">
        <v>2011</v>
      </c>
      <c r="Y2849" s="6">
        <v>150</v>
      </c>
      <c r="Z2849" s="6">
        <v>4.9000000000000004</v>
      </c>
      <c r="AA2849" s="6">
        <v>2.35</v>
      </c>
      <c r="AB2849" s="6">
        <v>0</v>
      </c>
      <c r="AC2849" s="7">
        <f>Table13[[#This Row],[gross]]-Table13[[#This Row],[budget]]</f>
        <v>-8573195</v>
      </c>
    </row>
    <row r="2850" spans="1:29" ht="12.75">
      <c r="A2850" s="6" t="s">
        <v>28</v>
      </c>
      <c r="B2850" s="6" t="s">
        <v>428</v>
      </c>
      <c r="C2850" s="6">
        <v>239</v>
      </c>
      <c r="D2850" s="6">
        <v>124</v>
      </c>
      <c r="E2850" s="6">
        <v>776</v>
      </c>
      <c r="F2850" s="6">
        <v>812</v>
      </c>
      <c r="G2850" s="6" t="s">
        <v>536</v>
      </c>
      <c r="H2850" s="6">
        <v>15000</v>
      </c>
      <c r="I2850" s="7">
        <v>186739919</v>
      </c>
      <c r="J2850" s="6" t="s">
        <v>227</v>
      </c>
      <c r="K2850" s="6" t="s">
        <v>373</v>
      </c>
      <c r="L2850" s="6" t="s">
        <v>1337</v>
      </c>
      <c r="M2850" s="6">
        <v>333248</v>
      </c>
      <c r="N2850" s="6">
        <v>20553</v>
      </c>
      <c r="O2850" s="6" t="s">
        <v>633</v>
      </c>
      <c r="P2850" s="6">
        <v>0</v>
      </c>
      <c r="Q2850" s="6" t="s">
        <v>1338</v>
      </c>
      <c r="R2850" s="6" t="s">
        <v>1339</v>
      </c>
      <c r="S2850" s="6">
        <v>1159</v>
      </c>
      <c r="T2850" s="6" t="s">
        <v>37</v>
      </c>
      <c r="U2850" s="6" t="s">
        <v>38</v>
      </c>
      <c r="V2850" s="6" t="s">
        <v>39</v>
      </c>
      <c r="W2850" s="7">
        <v>125000000</v>
      </c>
      <c r="X2850" s="6">
        <v>2004</v>
      </c>
      <c r="Y2850" s="6">
        <v>2000</v>
      </c>
      <c r="Z2850" s="6">
        <v>6.4</v>
      </c>
      <c r="AA2850" s="6">
        <v>2.35</v>
      </c>
      <c r="AB2850" s="6">
        <v>19000</v>
      </c>
      <c r="AC2850" s="7">
        <f>Table13[[#This Row],[gross]]-Table13[[#This Row],[budget]]</f>
        <v>61739919</v>
      </c>
    </row>
    <row r="2851" spans="1:29" ht="12.75">
      <c r="A2851" s="6" t="s">
        <v>28</v>
      </c>
      <c r="B2851" s="6" t="s">
        <v>2682</v>
      </c>
      <c r="C2851" s="6">
        <v>276</v>
      </c>
      <c r="D2851" s="6">
        <v>104</v>
      </c>
      <c r="E2851" s="6">
        <v>301</v>
      </c>
      <c r="F2851" s="6">
        <v>71</v>
      </c>
      <c r="G2851" s="6" t="s">
        <v>599</v>
      </c>
      <c r="H2851" s="6">
        <v>18000</v>
      </c>
      <c r="I2851" s="7">
        <v>79363785</v>
      </c>
      <c r="J2851" s="6" t="s">
        <v>2683</v>
      </c>
      <c r="K2851" s="6" t="s">
        <v>588</v>
      </c>
      <c r="L2851" s="6" t="s">
        <v>2684</v>
      </c>
      <c r="M2851" s="6">
        <v>139423</v>
      </c>
      <c r="N2851" s="6">
        <v>22194</v>
      </c>
      <c r="O2851" s="6" t="s">
        <v>2685</v>
      </c>
      <c r="P2851" s="6">
        <v>0</v>
      </c>
      <c r="Q2851" s="6" t="s">
        <v>2686</v>
      </c>
      <c r="R2851" s="6" t="s">
        <v>2687</v>
      </c>
      <c r="S2851" s="6">
        <v>698</v>
      </c>
      <c r="T2851" s="6" t="s">
        <v>37</v>
      </c>
      <c r="U2851" s="6" t="s">
        <v>38</v>
      </c>
      <c r="V2851" s="6" t="s">
        <v>39</v>
      </c>
      <c r="W2851" s="7">
        <v>80000000</v>
      </c>
      <c r="X2851" s="6">
        <v>2008</v>
      </c>
      <c r="Y2851" s="6">
        <v>4000</v>
      </c>
      <c r="Z2851" s="6">
        <v>5.5</v>
      </c>
      <c r="AA2851" s="6">
        <v>2.35</v>
      </c>
      <c r="AB2851" s="6">
        <v>0</v>
      </c>
      <c r="AC2851" s="7">
        <f>Table13[[#This Row],[gross]]-Table13[[#This Row],[budget]]</f>
        <v>-636215</v>
      </c>
    </row>
    <row r="2852" spans="1:29" ht="12.75">
      <c r="A2852" s="6" t="s">
        <v>28</v>
      </c>
      <c r="B2852" s="6" t="s">
        <v>4537</v>
      </c>
      <c r="C2852" s="6">
        <v>258</v>
      </c>
      <c r="D2852" s="6">
        <v>113</v>
      </c>
      <c r="E2852" s="6">
        <v>108</v>
      </c>
      <c r="F2852" s="6">
        <v>22</v>
      </c>
      <c r="G2852" s="6" t="s">
        <v>10923</v>
      </c>
      <c r="H2852" s="6">
        <v>1000</v>
      </c>
      <c r="I2852" s="7">
        <v>31146570</v>
      </c>
      <c r="J2852" s="6" t="s">
        <v>4075</v>
      </c>
      <c r="K2852" s="6" t="s">
        <v>138</v>
      </c>
      <c r="L2852" s="6" t="s">
        <v>10924</v>
      </c>
      <c r="M2852" s="6">
        <v>55441</v>
      </c>
      <c r="N2852" s="6">
        <v>1136</v>
      </c>
      <c r="O2852" s="6" t="s">
        <v>10925</v>
      </c>
      <c r="P2852" s="6">
        <v>3</v>
      </c>
      <c r="Q2852" s="6" t="s">
        <v>10926</v>
      </c>
      <c r="R2852" s="6" t="s">
        <v>10927</v>
      </c>
      <c r="S2852" s="6">
        <v>165</v>
      </c>
      <c r="T2852" s="6" t="s">
        <v>37</v>
      </c>
      <c r="U2852" s="6" t="s">
        <v>38</v>
      </c>
      <c r="V2852" s="6" t="s">
        <v>585</v>
      </c>
      <c r="W2852" s="7">
        <v>20000000</v>
      </c>
      <c r="X2852" s="6">
        <v>2010</v>
      </c>
      <c r="Y2852" s="6">
        <v>100</v>
      </c>
      <c r="Z2852" s="6">
        <v>6.9</v>
      </c>
      <c r="AA2852" s="6">
        <v>2.35</v>
      </c>
      <c r="AB2852" s="6">
        <v>0</v>
      </c>
      <c r="AC2852" s="7">
        <f>Table13[[#This Row],[gross]]-Table13[[#This Row],[budget]]</f>
        <v>11146570</v>
      </c>
    </row>
    <row r="2853" spans="1:29" ht="12.75">
      <c r="A2853" s="6" t="s">
        <v>28</v>
      </c>
      <c r="B2853" s="6" t="s">
        <v>6783</v>
      </c>
      <c r="C2853" s="6">
        <v>54</v>
      </c>
      <c r="D2853" s="6">
        <v>106</v>
      </c>
      <c r="E2853" s="6">
        <v>22</v>
      </c>
      <c r="F2853" s="6">
        <v>613</v>
      </c>
      <c r="G2853" s="6" t="s">
        <v>4206</v>
      </c>
      <c r="H2853" s="6">
        <v>2000</v>
      </c>
      <c r="I2853" s="7">
        <v>13376506</v>
      </c>
      <c r="J2853" s="6" t="s">
        <v>3409</v>
      </c>
      <c r="K2853" s="6" t="s">
        <v>5902</v>
      </c>
      <c r="L2853" s="6" t="s">
        <v>6784</v>
      </c>
      <c r="M2853" s="6">
        <v>10413</v>
      </c>
      <c r="N2853" s="6">
        <v>4327</v>
      </c>
      <c r="O2853" s="6" t="s">
        <v>6785</v>
      </c>
      <c r="P2853" s="6">
        <v>1</v>
      </c>
      <c r="Q2853" s="6" t="s">
        <v>6786</v>
      </c>
      <c r="R2853" s="6" t="s">
        <v>6787</v>
      </c>
      <c r="S2853" s="6">
        <v>111</v>
      </c>
      <c r="T2853" s="6" t="s">
        <v>37</v>
      </c>
      <c r="U2853" s="6" t="s">
        <v>38</v>
      </c>
      <c r="V2853" s="6" t="s">
        <v>39</v>
      </c>
      <c r="W2853" s="7">
        <v>40000000</v>
      </c>
      <c r="X2853" s="6">
        <v>1999</v>
      </c>
      <c r="Y2853" s="6">
        <v>642</v>
      </c>
      <c r="Z2853" s="6">
        <v>6.3</v>
      </c>
      <c r="AA2853" s="6">
        <v>1.85</v>
      </c>
      <c r="AB2853" s="6">
        <v>579</v>
      </c>
      <c r="AC2853" s="7">
        <f>Table13[[#This Row],[gross]]-Table13[[#This Row],[budget]]</f>
        <v>-26623494</v>
      </c>
    </row>
    <row r="2854" spans="1:29" ht="12.75">
      <c r="A2854" s="6" t="s">
        <v>28</v>
      </c>
      <c r="B2854" s="6" t="s">
        <v>487</v>
      </c>
      <c r="C2854" s="6">
        <v>352</v>
      </c>
      <c r="D2854" s="6">
        <v>151</v>
      </c>
      <c r="E2854" s="6">
        <v>17000</v>
      </c>
      <c r="F2854" s="6">
        <v>1000</v>
      </c>
      <c r="G2854" s="6" t="s">
        <v>1157</v>
      </c>
      <c r="H2854" s="6">
        <v>29000</v>
      </c>
      <c r="I2854" s="7">
        <v>132373442</v>
      </c>
      <c r="J2854" s="6" t="s">
        <v>2125</v>
      </c>
      <c r="K2854" s="6" t="s">
        <v>215</v>
      </c>
      <c r="L2854" s="6" t="s">
        <v>2126</v>
      </c>
      <c r="M2854" s="6">
        <v>873649</v>
      </c>
      <c r="N2854" s="6">
        <v>45648</v>
      </c>
      <c r="O2854" s="6" t="s">
        <v>390</v>
      </c>
      <c r="P2854" s="6">
        <v>0</v>
      </c>
      <c r="Q2854" s="6" t="s">
        <v>2127</v>
      </c>
      <c r="R2854" s="6" t="s">
        <v>2128</v>
      </c>
      <c r="S2854" s="6">
        <v>2054</v>
      </c>
      <c r="T2854" s="6" t="s">
        <v>37</v>
      </c>
      <c r="U2854" s="6" t="s">
        <v>38</v>
      </c>
      <c r="V2854" s="6" t="s">
        <v>585</v>
      </c>
      <c r="W2854" s="7">
        <v>90000000</v>
      </c>
      <c r="X2854" s="6">
        <v>2006</v>
      </c>
      <c r="Y2854" s="6">
        <v>13000</v>
      </c>
      <c r="Z2854" s="6">
        <v>8.5</v>
      </c>
      <c r="AA2854" s="6">
        <v>2.35</v>
      </c>
      <c r="AB2854" s="6">
        <v>29000</v>
      </c>
      <c r="AC2854" s="7">
        <f>Table13[[#This Row],[gross]]-Table13[[#This Row],[budget]]</f>
        <v>42373442</v>
      </c>
    </row>
    <row r="2855" spans="1:29" ht="12.75">
      <c r="A2855" s="6" t="s">
        <v>28</v>
      </c>
      <c r="B2855" s="6" t="s">
        <v>8191</v>
      </c>
      <c r="C2855" s="6">
        <v>549</v>
      </c>
      <c r="D2855" s="6">
        <v>115</v>
      </c>
      <c r="E2855" s="6">
        <v>729</v>
      </c>
      <c r="F2855" s="6">
        <v>552</v>
      </c>
      <c r="G2855" s="6" t="s">
        <v>10705</v>
      </c>
      <c r="H2855" s="6">
        <v>8000</v>
      </c>
      <c r="I2855" s="7">
        <v>82624961</v>
      </c>
      <c r="J2855" s="6" t="s">
        <v>2527</v>
      </c>
      <c r="K2855" s="6" t="s">
        <v>10706</v>
      </c>
      <c r="L2855" s="6" t="s">
        <v>10707</v>
      </c>
      <c r="M2855" s="6">
        <v>205284</v>
      </c>
      <c r="N2855" s="6">
        <v>9578</v>
      </c>
      <c r="O2855" s="6" t="s">
        <v>7414</v>
      </c>
      <c r="P2855" s="6">
        <v>0</v>
      </c>
      <c r="Q2855" s="6" t="s">
        <v>10708</v>
      </c>
      <c r="R2855" s="6" t="s">
        <v>10709</v>
      </c>
      <c r="S2855" s="6">
        <v>439</v>
      </c>
      <c r="T2855" s="6" t="s">
        <v>37</v>
      </c>
      <c r="U2855" s="6" t="s">
        <v>38</v>
      </c>
      <c r="V2855" s="6" t="s">
        <v>585</v>
      </c>
      <c r="W2855" s="7">
        <v>20000000</v>
      </c>
      <c r="X2855" s="6">
        <v>2011</v>
      </c>
      <c r="Y2855" s="6">
        <v>727</v>
      </c>
      <c r="Z2855" s="6">
        <v>7.3</v>
      </c>
      <c r="AA2855" s="6">
        <v>2.35</v>
      </c>
      <c r="AB2855" s="6">
        <v>22000</v>
      </c>
      <c r="AC2855" s="7">
        <f>Table13[[#This Row],[gross]]-Table13[[#This Row],[budget]]</f>
        <v>62624961</v>
      </c>
    </row>
    <row r="2856" spans="1:29" ht="12.75">
      <c r="A2856" s="6" t="s">
        <v>28</v>
      </c>
      <c r="B2856" s="6" t="s">
        <v>7875</v>
      </c>
      <c r="C2856" s="6">
        <v>342</v>
      </c>
      <c r="D2856" s="6">
        <v>100</v>
      </c>
      <c r="E2856" s="6">
        <v>197</v>
      </c>
      <c r="F2856" s="6">
        <v>159</v>
      </c>
      <c r="G2856" s="6" t="s">
        <v>16521</v>
      </c>
      <c r="H2856" s="6">
        <v>513</v>
      </c>
      <c r="I2856" s="7">
        <v>26005908</v>
      </c>
      <c r="J2856" s="6" t="s">
        <v>8570</v>
      </c>
      <c r="K2856" s="6" t="s">
        <v>16522</v>
      </c>
      <c r="L2856" s="6" t="s">
        <v>16523</v>
      </c>
      <c r="M2856" s="6">
        <v>154938</v>
      </c>
      <c r="N2856" s="6">
        <v>1379</v>
      </c>
      <c r="O2856" s="6" t="s">
        <v>16524</v>
      </c>
      <c r="P2856" s="6">
        <v>0</v>
      </c>
      <c r="Q2856" s="6" t="s">
        <v>16525</v>
      </c>
      <c r="R2856" s="6" t="s">
        <v>16526</v>
      </c>
      <c r="S2856" s="6">
        <v>1100</v>
      </c>
      <c r="T2856" s="6" t="s">
        <v>37</v>
      </c>
      <c r="U2856" s="6" t="s">
        <v>56</v>
      </c>
      <c r="V2856" s="6" t="s">
        <v>585</v>
      </c>
      <c r="W2856" s="7">
        <v>3500000</v>
      </c>
      <c r="X2856" s="6">
        <v>2005</v>
      </c>
      <c r="Y2856" s="6">
        <v>239</v>
      </c>
      <c r="Z2856" s="6">
        <v>7.2</v>
      </c>
      <c r="AA2856" s="6">
        <v>2.35</v>
      </c>
      <c r="AB2856" s="6">
        <v>10000</v>
      </c>
      <c r="AC2856" s="7">
        <f>Table13[[#This Row],[gross]]-Table13[[#This Row],[budget]]</f>
        <v>22505908</v>
      </c>
    </row>
    <row r="2857" spans="1:29" ht="12.75">
      <c r="A2857" s="6" t="s">
        <v>28</v>
      </c>
      <c r="B2857" s="6" t="s">
        <v>10983</v>
      </c>
      <c r="C2857" s="6">
        <v>225</v>
      </c>
      <c r="D2857" s="6">
        <v>83</v>
      </c>
      <c r="E2857" s="6">
        <v>19</v>
      </c>
      <c r="F2857" s="6">
        <v>128</v>
      </c>
      <c r="G2857" s="6" t="s">
        <v>21573</v>
      </c>
      <c r="H2857" s="6">
        <v>403</v>
      </c>
      <c r="I2857" s="7">
        <v>53245055</v>
      </c>
      <c r="J2857" s="6" t="s">
        <v>6403</v>
      </c>
      <c r="K2857" s="6" t="s">
        <v>21574</v>
      </c>
      <c r="L2857" s="6" t="s">
        <v>21575</v>
      </c>
      <c r="M2857" s="6">
        <v>30570</v>
      </c>
      <c r="N2857" s="6">
        <v>988</v>
      </c>
      <c r="O2857" s="6" t="s">
        <v>10230</v>
      </c>
      <c r="P2857" s="6">
        <v>0</v>
      </c>
      <c r="Q2857" s="6" t="s">
        <v>21576</v>
      </c>
      <c r="R2857" s="6" t="s">
        <v>21577</v>
      </c>
      <c r="S2857" s="6">
        <v>290</v>
      </c>
      <c r="T2857" s="6" t="s">
        <v>37</v>
      </c>
      <c r="U2857" s="6" t="s">
        <v>38</v>
      </c>
      <c r="V2857" s="6" t="s">
        <v>585</v>
      </c>
      <c r="W2857" s="7">
        <v>1000000</v>
      </c>
      <c r="X2857" s="6">
        <v>2012</v>
      </c>
      <c r="Y2857" s="6">
        <v>169</v>
      </c>
      <c r="Z2857" s="6">
        <v>4.2</v>
      </c>
      <c r="AA2857" s="6">
        <v>1.85</v>
      </c>
      <c r="AB2857" s="6">
        <v>12000</v>
      </c>
      <c r="AC2857" s="7">
        <f>Table13[[#This Row],[gross]]-Table13[[#This Row],[budget]]</f>
        <v>52245055</v>
      </c>
    </row>
    <row r="2858" spans="1:29" ht="12.75">
      <c r="A2858" s="6" t="s">
        <v>28</v>
      </c>
      <c r="B2858" s="6" t="s">
        <v>3930</v>
      </c>
      <c r="C2858" s="6">
        <v>208</v>
      </c>
      <c r="D2858" s="6">
        <v>109</v>
      </c>
      <c r="E2858" s="6">
        <v>64</v>
      </c>
      <c r="F2858" s="6">
        <v>505</v>
      </c>
      <c r="G2858" s="6" t="s">
        <v>257</v>
      </c>
      <c r="H2858" s="6">
        <v>11000</v>
      </c>
      <c r="I2858" s="7">
        <v>124732962</v>
      </c>
      <c r="J2858" s="6" t="s">
        <v>1415</v>
      </c>
      <c r="K2858" s="6" t="s">
        <v>2377</v>
      </c>
      <c r="L2858" s="6" t="s">
        <v>7277</v>
      </c>
      <c r="M2858" s="6">
        <v>286178</v>
      </c>
      <c r="N2858" s="6">
        <v>23923</v>
      </c>
      <c r="O2858" s="6" t="s">
        <v>7278</v>
      </c>
      <c r="P2858" s="6">
        <v>0</v>
      </c>
      <c r="Q2858" s="6" t="s">
        <v>7279</v>
      </c>
      <c r="R2858" s="6" t="s">
        <v>7280</v>
      </c>
      <c r="S2858" s="6">
        <v>631</v>
      </c>
      <c r="T2858" s="6" t="s">
        <v>37</v>
      </c>
      <c r="U2858" s="6" t="s">
        <v>38</v>
      </c>
      <c r="V2858" s="6" t="s">
        <v>39</v>
      </c>
      <c r="W2858" s="7">
        <v>35000000</v>
      </c>
      <c r="X2858" s="6">
        <v>2006</v>
      </c>
      <c r="Y2858" s="6">
        <v>11000</v>
      </c>
      <c r="Z2858" s="6">
        <v>6.8</v>
      </c>
      <c r="AA2858" s="6">
        <v>2.35</v>
      </c>
      <c r="AB2858" s="6">
        <v>0</v>
      </c>
      <c r="AC2858" s="7">
        <f>Table13[[#This Row],[gross]]-Table13[[#This Row],[budget]]</f>
        <v>89732962</v>
      </c>
    </row>
    <row r="2859" spans="1:29" ht="12.75">
      <c r="A2859" s="6" t="s">
        <v>28</v>
      </c>
      <c r="B2859" s="6" t="s">
        <v>3778</v>
      </c>
      <c r="C2859" s="6">
        <v>117</v>
      </c>
      <c r="D2859" s="6">
        <v>136</v>
      </c>
      <c r="E2859" s="6">
        <v>138</v>
      </c>
      <c r="F2859" s="6">
        <v>9000</v>
      </c>
      <c r="G2859" s="6" t="s">
        <v>2382</v>
      </c>
      <c r="H2859" s="6">
        <v>18000</v>
      </c>
      <c r="I2859" s="7">
        <v>60984028</v>
      </c>
      <c r="J2859" s="6" t="s">
        <v>1924</v>
      </c>
      <c r="K2859" s="6" t="s">
        <v>588</v>
      </c>
      <c r="L2859" s="6" t="s">
        <v>4513</v>
      </c>
      <c r="M2859" s="6">
        <v>259519</v>
      </c>
      <c r="N2859" s="6">
        <v>45271</v>
      </c>
      <c r="O2859" s="6" t="s">
        <v>776</v>
      </c>
      <c r="P2859" s="6">
        <v>2</v>
      </c>
      <c r="Q2859" s="6" t="s">
        <v>4514</v>
      </c>
      <c r="R2859" s="6" t="s">
        <v>4515</v>
      </c>
      <c r="S2859" s="6">
        <v>431</v>
      </c>
      <c r="T2859" s="6" t="s">
        <v>37</v>
      </c>
      <c r="U2859" s="6" t="s">
        <v>38</v>
      </c>
      <c r="V2859" s="6" t="s">
        <v>585</v>
      </c>
      <c r="W2859" s="7">
        <v>57000000</v>
      </c>
      <c r="X2859" s="6">
        <v>1997</v>
      </c>
      <c r="Y2859" s="6">
        <v>14000</v>
      </c>
      <c r="Z2859" s="6">
        <v>7.5</v>
      </c>
      <c r="AA2859" s="6">
        <v>2.35</v>
      </c>
      <c r="AB2859" s="6">
        <v>11000</v>
      </c>
      <c r="AC2859" s="7">
        <f>Table13[[#This Row],[gross]]-Table13[[#This Row],[budget]]</f>
        <v>3984028</v>
      </c>
    </row>
    <row r="2860" spans="1:29" ht="12.75">
      <c r="A2860" s="6" t="s">
        <v>28</v>
      </c>
      <c r="B2860" s="6" t="s">
        <v>962</v>
      </c>
      <c r="C2860" s="6">
        <v>167</v>
      </c>
      <c r="D2860" s="6">
        <v>109</v>
      </c>
      <c r="E2860" s="6">
        <v>93</v>
      </c>
      <c r="F2860" s="6">
        <v>521</v>
      </c>
      <c r="G2860" s="6" t="s">
        <v>730</v>
      </c>
      <c r="H2860" s="6">
        <v>31000</v>
      </c>
      <c r="I2860" s="7">
        <v>1357042</v>
      </c>
      <c r="J2860" s="6" t="s">
        <v>3581</v>
      </c>
      <c r="K2860" s="6" t="s">
        <v>11609</v>
      </c>
      <c r="L2860" s="6" t="s">
        <v>11610</v>
      </c>
      <c r="M2860" s="6">
        <v>53977</v>
      </c>
      <c r="N2860" s="6">
        <v>35561</v>
      </c>
      <c r="O2860" s="6" t="s">
        <v>10520</v>
      </c>
      <c r="P2860" s="6">
        <v>1</v>
      </c>
      <c r="Q2860" s="6" t="s">
        <v>11611</v>
      </c>
      <c r="R2860" s="6" t="s">
        <v>11612</v>
      </c>
      <c r="S2860" s="6">
        <v>125</v>
      </c>
      <c r="T2860" s="6" t="s">
        <v>37</v>
      </c>
      <c r="U2860" s="6" t="s">
        <v>584</v>
      </c>
      <c r="V2860" s="6" t="s">
        <v>585</v>
      </c>
      <c r="W2860" s="7">
        <v>15000000</v>
      </c>
      <c r="X2860" s="6">
        <v>2011</v>
      </c>
      <c r="Y2860" s="6">
        <v>3000</v>
      </c>
      <c r="Z2860" s="6">
        <v>7.1</v>
      </c>
      <c r="AA2860" s="6">
        <v>2.35</v>
      </c>
      <c r="AB2860" s="6">
        <v>14000</v>
      </c>
      <c r="AC2860" s="7">
        <f>Table13[[#This Row],[gross]]-Table13[[#This Row],[budget]]</f>
        <v>-13642958</v>
      </c>
    </row>
    <row r="2861" spans="1:29" ht="12.75">
      <c r="A2861" s="6" t="s">
        <v>28</v>
      </c>
      <c r="B2861" s="6" t="s">
        <v>2266</v>
      </c>
      <c r="C2861" s="6">
        <v>66</v>
      </c>
      <c r="D2861" s="6">
        <v>111</v>
      </c>
      <c r="E2861" s="6">
        <v>79</v>
      </c>
      <c r="F2861" s="6">
        <v>2000</v>
      </c>
      <c r="G2861" s="6" t="s">
        <v>340</v>
      </c>
      <c r="H2861" s="6">
        <v>11000</v>
      </c>
      <c r="I2861" s="7">
        <v>42877165</v>
      </c>
      <c r="J2861" s="6" t="s">
        <v>464</v>
      </c>
      <c r="K2861" s="6" t="s">
        <v>391</v>
      </c>
      <c r="L2861" s="6" t="s">
        <v>2267</v>
      </c>
      <c r="M2861" s="6">
        <v>45602</v>
      </c>
      <c r="N2861" s="6">
        <v>26088</v>
      </c>
      <c r="O2861" s="6" t="s">
        <v>2268</v>
      </c>
      <c r="P2861" s="6">
        <v>0</v>
      </c>
      <c r="Q2861" s="6" t="s">
        <v>2269</v>
      </c>
      <c r="R2861" s="6" t="s">
        <v>2270</v>
      </c>
      <c r="S2861" s="6">
        <v>114</v>
      </c>
      <c r="T2861" s="6" t="s">
        <v>37</v>
      </c>
      <c r="U2861" s="6" t="s">
        <v>38</v>
      </c>
      <c r="V2861" s="6" t="s">
        <v>585</v>
      </c>
      <c r="W2861" s="7">
        <v>86000000</v>
      </c>
      <c r="X2861" s="6">
        <v>1997</v>
      </c>
      <c r="Y2861" s="6">
        <v>11000</v>
      </c>
      <c r="Z2861" s="6">
        <v>6.1</v>
      </c>
      <c r="AA2861" s="6">
        <v>2.35</v>
      </c>
      <c r="AB2861" s="6">
        <v>979</v>
      </c>
      <c r="AC2861" s="7">
        <f>Table13[[#This Row],[gross]]-Table13[[#This Row],[budget]]</f>
        <v>-43122835</v>
      </c>
    </row>
    <row r="2862" spans="1:29" ht="12.75">
      <c r="A2862" s="6" t="s">
        <v>28</v>
      </c>
      <c r="B2862" s="6" t="s">
        <v>12822</v>
      </c>
      <c r="C2862" s="6">
        <v>261</v>
      </c>
      <c r="D2862" s="6">
        <v>109</v>
      </c>
      <c r="E2862" s="6">
        <v>0</v>
      </c>
      <c r="F2862" s="6">
        <v>597</v>
      </c>
      <c r="G2862" s="6" t="s">
        <v>16543</v>
      </c>
      <c r="H2862" s="6">
        <v>1000</v>
      </c>
      <c r="I2862" s="7">
        <v>16901126</v>
      </c>
      <c r="J2862" s="6" t="s">
        <v>16544</v>
      </c>
      <c r="K2862" s="6" t="s">
        <v>14066</v>
      </c>
      <c r="L2862" s="6" t="s">
        <v>16545</v>
      </c>
      <c r="M2862" s="6">
        <v>76267</v>
      </c>
      <c r="N2862" s="6">
        <v>3544</v>
      </c>
      <c r="O2862" s="6" t="s">
        <v>9163</v>
      </c>
      <c r="P2862" s="6">
        <v>0</v>
      </c>
      <c r="Q2862" s="6" t="s">
        <v>16546</v>
      </c>
      <c r="R2862" s="6" t="s">
        <v>16547</v>
      </c>
      <c r="S2862" s="6">
        <v>687</v>
      </c>
      <c r="T2862" s="6" t="s">
        <v>37</v>
      </c>
      <c r="U2862" s="6" t="s">
        <v>38</v>
      </c>
      <c r="V2862" s="6" t="s">
        <v>585</v>
      </c>
      <c r="W2862" s="7">
        <v>7000000</v>
      </c>
      <c r="X2862" s="6">
        <v>2005</v>
      </c>
      <c r="Y2862" s="6">
        <v>649</v>
      </c>
      <c r="Z2862" s="6">
        <v>6.9</v>
      </c>
      <c r="AA2862" s="6">
        <v>1.85</v>
      </c>
      <c r="AB2862" s="6">
        <v>0</v>
      </c>
      <c r="AC2862" s="7">
        <f>Table13[[#This Row],[gross]]-Table13[[#This Row],[budget]]</f>
        <v>9901126</v>
      </c>
    </row>
    <row r="2863" spans="1:29" ht="12.75">
      <c r="A2863" s="6" t="s">
        <v>28</v>
      </c>
      <c r="B2863" s="6" t="s">
        <v>20316</v>
      </c>
      <c r="C2863" s="6">
        <v>168</v>
      </c>
      <c r="D2863" s="6">
        <v>102</v>
      </c>
      <c r="E2863" s="6">
        <v>22</v>
      </c>
      <c r="F2863" s="6">
        <v>80</v>
      </c>
      <c r="G2863" s="6" t="s">
        <v>6642</v>
      </c>
      <c r="H2863" s="6">
        <v>10000</v>
      </c>
      <c r="I2863" s="7">
        <v>1477002</v>
      </c>
      <c r="J2863" s="6" t="s">
        <v>214</v>
      </c>
      <c r="K2863" s="6" t="s">
        <v>226</v>
      </c>
      <c r="L2863" s="6" t="s">
        <v>20317</v>
      </c>
      <c r="M2863" s="6">
        <v>16645</v>
      </c>
      <c r="N2863" s="6">
        <v>11184</v>
      </c>
      <c r="O2863" s="6" t="s">
        <v>20318</v>
      </c>
      <c r="P2863" s="6">
        <v>3</v>
      </c>
      <c r="Q2863" s="6" t="s">
        <v>20319</v>
      </c>
      <c r="R2863" s="6" t="s">
        <v>20320</v>
      </c>
      <c r="S2863" s="6">
        <v>72</v>
      </c>
      <c r="T2863" s="6" t="s">
        <v>37</v>
      </c>
      <c r="U2863" s="6" t="s">
        <v>38</v>
      </c>
      <c r="V2863" s="6" t="s">
        <v>585</v>
      </c>
      <c r="W2863" s="7">
        <v>2000000</v>
      </c>
      <c r="X2863" s="6">
        <v>2015</v>
      </c>
      <c r="Y2863" s="6">
        <v>1000</v>
      </c>
      <c r="Z2863" s="6">
        <v>6.9</v>
      </c>
      <c r="AA2863" s="6">
        <v>2.35</v>
      </c>
      <c r="AB2863" s="6">
        <v>0</v>
      </c>
      <c r="AC2863" s="7">
        <f>Table13[[#This Row],[gross]]-Table13[[#This Row],[budget]]</f>
        <v>-522998</v>
      </c>
    </row>
    <row r="2864" spans="1:29" ht="12.75">
      <c r="A2864" s="6" t="s">
        <v>28</v>
      </c>
      <c r="B2864" s="6" t="s">
        <v>3722</v>
      </c>
      <c r="C2864" s="6">
        <v>313</v>
      </c>
      <c r="D2864" s="6">
        <v>99</v>
      </c>
      <c r="E2864" s="6">
        <v>119</v>
      </c>
      <c r="F2864" s="6">
        <v>174</v>
      </c>
      <c r="G2864" s="6" t="s">
        <v>916</v>
      </c>
      <c r="H2864" s="6">
        <v>600</v>
      </c>
      <c r="I2864" s="7">
        <v>59617068</v>
      </c>
      <c r="J2864" s="6" t="s">
        <v>1681</v>
      </c>
      <c r="K2864" s="6" t="s">
        <v>2179</v>
      </c>
      <c r="L2864" s="6" t="s">
        <v>3723</v>
      </c>
      <c r="M2864" s="6">
        <v>213863</v>
      </c>
      <c r="N2864" s="6">
        <v>1375</v>
      </c>
      <c r="O2864" s="6" t="s">
        <v>3724</v>
      </c>
      <c r="P2864" s="6">
        <v>0</v>
      </c>
      <c r="Q2864" s="6" t="s">
        <v>3725</v>
      </c>
      <c r="R2864" s="6" t="s">
        <v>3726</v>
      </c>
      <c r="S2864" s="6">
        <v>310</v>
      </c>
      <c r="T2864" s="6" t="s">
        <v>37</v>
      </c>
      <c r="U2864" s="6" t="s">
        <v>38</v>
      </c>
      <c r="V2864" s="6" t="s">
        <v>585</v>
      </c>
      <c r="W2864" s="7">
        <v>65000000</v>
      </c>
      <c r="X2864" s="6">
        <v>2012</v>
      </c>
      <c r="Y2864" s="6">
        <v>346</v>
      </c>
      <c r="Z2864" s="6">
        <v>6.4</v>
      </c>
      <c r="AA2864" s="6">
        <v>2.35</v>
      </c>
      <c r="AB2864" s="6">
        <v>59000</v>
      </c>
      <c r="AC2864" s="7">
        <f>Table13[[#This Row],[gross]]-Table13[[#This Row],[budget]]</f>
        <v>-5382932</v>
      </c>
    </row>
    <row r="2865" spans="1:29" ht="12.75">
      <c r="A2865" s="6" t="s">
        <v>28</v>
      </c>
      <c r="B2865" s="6" t="s">
        <v>850</v>
      </c>
      <c r="C2865" s="6">
        <v>185</v>
      </c>
      <c r="D2865" s="6">
        <v>111</v>
      </c>
      <c r="E2865" s="6">
        <v>2000</v>
      </c>
      <c r="F2865" s="6">
        <v>244</v>
      </c>
      <c r="G2865" s="6" t="s">
        <v>1332</v>
      </c>
      <c r="H2865" s="6">
        <v>17000</v>
      </c>
      <c r="I2865" s="7">
        <v>48430355</v>
      </c>
      <c r="J2865" s="6" t="s">
        <v>2527</v>
      </c>
      <c r="K2865" s="6" t="s">
        <v>444</v>
      </c>
      <c r="L2865" s="6" t="s">
        <v>3435</v>
      </c>
      <c r="M2865" s="6">
        <v>43709</v>
      </c>
      <c r="N2865" s="6">
        <v>18510</v>
      </c>
      <c r="O2865" s="6" t="s">
        <v>3436</v>
      </c>
      <c r="P2865" s="6">
        <v>2</v>
      </c>
      <c r="Q2865" s="6" t="s">
        <v>3437</v>
      </c>
      <c r="R2865" s="6" t="s">
        <v>3438</v>
      </c>
      <c r="S2865" s="6">
        <v>141</v>
      </c>
      <c r="T2865" s="6" t="s">
        <v>37</v>
      </c>
      <c r="U2865" s="6" t="s">
        <v>38</v>
      </c>
      <c r="V2865" s="6" t="s">
        <v>39</v>
      </c>
      <c r="W2865" s="7">
        <v>70000000</v>
      </c>
      <c r="X2865" s="6">
        <v>2011</v>
      </c>
      <c r="Y2865" s="6">
        <v>1000</v>
      </c>
      <c r="Z2865" s="6">
        <v>5.3</v>
      </c>
      <c r="AA2865" s="6">
        <v>2.35</v>
      </c>
      <c r="AB2865" s="6">
        <v>0</v>
      </c>
      <c r="AC2865" s="7">
        <f>Table13[[#This Row],[gross]]-Table13[[#This Row],[budget]]</f>
        <v>-21569645</v>
      </c>
    </row>
    <row r="2866" spans="1:29" ht="12.75">
      <c r="A2866" s="6" t="s">
        <v>28</v>
      </c>
      <c r="B2866" s="6" t="s">
        <v>12115</v>
      </c>
      <c r="C2866" s="6">
        <v>174</v>
      </c>
      <c r="D2866" s="6">
        <v>122</v>
      </c>
      <c r="E2866" s="6">
        <v>87</v>
      </c>
      <c r="F2866" s="6">
        <v>605</v>
      </c>
      <c r="G2866" s="6" t="s">
        <v>14538</v>
      </c>
      <c r="H2866" s="6">
        <v>2000</v>
      </c>
      <c r="I2866" s="7">
        <v>22000</v>
      </c>
      <c r="J2866" s="6" t="s">
        <v>2683</v>
      </c>
      <c r="K2866" s="6" t="s">
        <v>3007</v>
      </c>
      <c r="L2866" s="6" t="s">
        <v>19521</v>
      </c>
      <c r="M2866" s="6">
        <v>30511</v>
      </c>
      <c r="N2866" s="6">
        <v>4920</v>
      </c>
      <c r="O2866" s="6" t="s">
        <v>7627</v>
      </c>
      <c r="P2866" s="6">
        <v>4</v>
      </c>
      <c r="Q2866" s="6" t="s">
        <v>19522</v>
      </c>
      <c r="R2866" s="6" t="s">
        <v>19523</v>
      </c>
      <c r="S2866" s="6">
        <v>226</v>
      </c>
      <c r="T2866" s="6" t="s">
        <v>37</v>
      </c>
      <c r="U2866" s="6" t="s">
        <v>767</v>
      </c>
      <c r="V2866" s="6" t="s">
        <v>585</v>
      </c>
      <c r="W2866" s="7">
        <v>3000000</v>
      </c>
      <c r="X2866" s="6">
        <v>2011</v>
      </c>
      <c r="Y2866" s="6">
        <v>683</v>
      </c>
      <c r="Z2866" s="6">
        <v>5.8</v>
      </c>
      <c r="AA2866" s="6">
        <v>2.35</v>
      </c>
      <c r="AB2866" s="6">
        <v>0</v>
      </c>
      <c r="AC2866" s="7">
        <f>Table13[[#This Row],[gross]]-Table13[[#This Row],[budget]]</f>
        <v>-2978000</v>
      </c>
    </row>
    <row r="2867" spans="1:29" ht="12.75">
      <c r="A2867" s="6" t="s">
        <v>28</v>
      </c>
      <c r="B2867" s="6" t="s">
        <v>760</v>
      </c>
      <c r="C2867" s="6">
        <v>82</v>
      </c>
      <c r="D2867" s="6">
        <v>140</v>
      </c>
      <c r="E2867" s="6">
        <v>0</v>
      </c>
      <c r="F2867" s="6">
        <v>552</v>
      </c>
      <c r="G2867" s="6" t="s">
        <v>3056</v>
      </c>
      <c r="H2867" s="6">
        <v>720</v>
      </c>
      <c r="I2867" s="7">
        <v>35183792</v>
      </c>
      <c r="J2867" s="6" t="s">
        <v>6507</v>
      </c>
      <c r="K2867" s="6" t="s">
        <v>1870</v>
      </c>
      <c r="L2867" s="6" t="s">
        <v>6570</v>
      </c>
      <c r="M2867" s="6">
        <v>68159</v>
      </c>
      <c r="N2867" s="6">
        <v>3044</v>
      </c>
      <c r="O2867" s="6" t="s">
        <v>3654</v>
      </c>
      <c r="P2867" s="6">
        <v>1</v>
      </c>
      <c r="Q2867" s="6" t="s">
        <v>6571</v>
      </c>
      <c r="R2867" s="6" t="s">
        <v>6572</v>
      </c>
      <c r="S2867" s="6">
        <v>209</v>
      </c>
      <c r="T2867" s="6" t="s">
        <v>37</v>
      </c>
      <c r="U2867" s="6" t="s">
        <v>38</v>
      </c>
      <c r="V2867" s="6" t="s">
        <v>585</v>
      </c>
      <c r="W2867" s="7">
        <v>38000000</v>
      </c>
      <c r="X2867" s="6">
        <v>1991</v>
      </c>
      <c r="Y2867" s="6">
        <v>576</v>
      </c>
      <c r="Z2867" s="6">
        <v>7.2</v>
      </c>
      <c r="AA2867" s="6">
        <v>2.35</v>
      </c>
      <c r="AB2867" s="6">
        <v>0</v>
      </c>
      <c r="AC2867" s="7">
        <f>Table13[[#This Row],[gross]]-Table13[[#This Row],[budget]]</f>
        <v>-2816208</v>
      </c>
    </row>
    <row r="2868" spans="1:29" ht="12.75">
      <c r="A2868" s="6" t="s">
        <v>28</v>
      </c>
      <c r="B2868" s="6" t="s">
        <v>9144</v>
      </c>
      <c r="C2868" s="6">
        <v>194</v>
      </c>
      <c r="D2868" s="6">
        <v>110</v>
      </c>
      <c r="E2868" s="6">
        <v>10</v>
      </c>
      <c r="F2868" s="6">
        <v>844</v>
      </c>
      <c r="G2868" s="6" t="s">
        <v>594</v>
      </c>
      <c r="H2868" s="6">
        <v>3000</v>
      </c>
      <c r="I2868" s="7">
        <v>13823741</v>
      </c>
      <c r="J2868" s="6" t="s">
        <v>6113</v>
      </c>
      <c r="K2868" s="6" t="s">
        <v>730</v>
      </c>
      <c r="L2868" s="6" t="s">
        <v>9145</v>
      </c>
      <c r="M2868" s="6">
        <v>61777</v>
      </c>
      <c r="N2868" s="6">
        <v>6420</v>
      </c>
      <c r="O2868" s="6" t="s">
        <v>3518</v>
      </c>
      <c r="P2868" s="6">
        <v>3</v>
      </c>
      <c r="Q2868" s="6" t="s">
        <v>9146</v>
      </c>
      <c r="R2868" s="6" t="s">
        <v>9147</v>
      </c>
      <c r="S2868" s="6">
        <v>140</v>
      </c>
      <c r="T2868" s="6" t="s">
        <v>37</v>
      </c>
      <c r="U2868" s="6" t="s">
        <v>56</v>
      </c>
      <c r="V2868" s="6" t="s">
        <v>39</v>
      </c>
      <c r="W2868" s="7">
        <v>13500000</v>
      </c>
      <c r="X2868" s="6">
        <v>2008</v>
      </c>
      <c r="Y2868" s="6">
        <v>2000</v>
      </c>
      <c r="Z2868" s="6">
        <v>6.9</v>
      </c>
      <c r="AA2868" s="6">
        <v>2.35</v>
      </c>
      <c r="AB2868" s="6">
        <v>0</v>
      </c>
      <c r="AC2868" s="7">
        <f>Table13[[#This Row],[gross]]-Table13[[#This Row],[budget]]</f>
        <v>323741</v>
      </c>
    </row>
    <row r="2869" spans="1:29" ht="12.75">
      <c r="A2869" s="6" t="s">
        <v>28</v>
      </c>
      <c r="B2869" s="6" t="s">
        <v>15874</v>
      </c>
      <c r="C2869" s="6">
        <v>132</v>
      </c>
      <c r="D2869" s="6">
        <v>101</v>
      </c>
      <c r="E2869" s="6">
        <v>17</v>
      </c>
      <c r="F2869" s="6">
        <v>429</v>
      </c>
      <c r="G2869" s="6" t="s">
        <v>3897</v>
      </c>
      <c r="H2869" s="6">
        <v>35000</v>
      </c>
      <c r="I2869" s="7">
        <v>34017854</v>
      </c>
      <c r="J2869" s="6" t="s">
        <v>1671</v>
      </c>
      <c r="K2869" s="6" t="s">
        <v>2169</v>
      </c>
      <c r="L2869" s="6" t="s">
        <v>15875</v>
      </c>
      <c r="M2869" s="6">
        <v>51326</v>
      </c>
      <c r="N2869" s="6">
        <v>36892</v>
      </c>
      <c r="O2869" s="6" t="s">
        <v>10920</v>
      </c>
      <c r="P2869" s="6">
        <v>4</v>
      </c>
      <c r="Q2869" s="6" t="s">
        <v>15876</v>
      </c>
      <c r="R2869" s="6" t="s">
        <v>15877</v>
      </c>
      <c r="S2869" s="6">
        <v>116</v>
      </c>
      <c r="T2869" s="6" t="s">
        <v>37</v>
      </c>
      <c r="U2869" s="6" t="s">
        <v>38</v>
      </c>
      <c r="V2869" s="6" t="s">
        <v>39</v>
      </c>
      <c r="W2869" s="7">
        <v>8500000</v>
      </c>
      <c r="X2869" s="6">
        <v>2015</v>
      </c>
      <c r="Y2869" s="6">
        <v>966</v>
      </c>
      <c r="Z2869" s="6">
        <v>6.5</v>
      </c>
      <c r="AA2869" s="6">
        <v>2.35</v>
      </c>
      <c r="AB2869" s="6">
        <v>8000</v>
      </c>
      <c r="AC2869" s="7">
        <f>Table13[[#This Row],[gross]]-Table13[[#This Row],[budget]]</f>
        <v>25517854</v>
      </c>
    </row>
    <row r="2870" spans="1:29" ht="12.75">
      <c r="A2870" s="6" t="s">
        <v>28</v>
      </c>
      <c r="B2870" s="6" t="s">
        <v>4939</v>
      </c>
      <c r="C2870" s="6">
        <v>144</v>
      </c>
      <c r="D2870" s="6">
        <v>107</v>
      </c>
      <c r="E2870" s="6">
        <v>422</v>
      </c>
      <c r="F2870" s="6">
        <v>379</v>
      </c>
      <c r="G2870" s="6" t="s">
        <v>4940</v>
      </c>
      <c r="H2870" s="6">
        <v>631</v>
      </c>
      <c r="I2870" s="7">
        <v>80270227</v>
      </c>
      <c r="J2870" s="6" t="s">
        <v>1628</v>
      </c>
      <c r="K2870" s="6" t="s">
        <v>4941</v>
      </c>
      <c r="L2870" s="6" t="s">
        <v>4942</v>
      </c>
      <c r="M2870" s="6">
        <v>66382</v>
      </c>
      <c r="N2870" s="6">
        <v>2297</v>
      </c>
      <c r="O2870" s="6" t="s">
        <v>4231</v>
      </c>
      <c r="P2870" s="6">
        <v>5</v>
      </c>
      <c r="Q2870" s="6" t="s">
        <v>4943</v>
      </c>
      <c r="R2870" s="6" t="s">
        <v>4944</v>
      </c>
      <c r="S2870" s="6">
        <v>612</v>
      </c>
      <c r="T2870" s="6" t="s">
        <v>37</v>
      </c>
      <c r="U2870" s="6" t="s">
        <v>38</v>
      </c>
      <c r="V2870" s="6" t="s">
        <v>39</v>
      </c>
      <c r="W2870" s="7">
        <v>50000000</v>
      </c>
      <c r="X2870" s="6">
        <v>2005</v>
      </c>
      <c r="Y2870" s="6">
        <v>534</v>
      </c>
      <c r="Z2870" s="6">
        <v>5.0999999999999996</v>
      </c>
      <c r="AA2870" s="6">
        <v>2.35</v>
      </c>
      <c r="AB2870" s="6">
        <v>0</v>
      </c>
      <c r="AC2870" s="7">
        <f>Table13[[#This Row],[gross]]-Table13[[#This Row],[budget]]</f>
        <v>30270227</v>
      </c>
    </row>
    <row r="2871" spans="1:29" ht="12.75">
      <c r="A2871" s="6" t="s">
        <v>28</v>
      </c>
      <c r="B2871" s="6" t="s">
        <v>16917</v>
      </c>
      <c r="C2871" s="6">
        <v>200</v>
      </c>
      <c r="D2871" s="6">
        <v>116</v>
      </c>
      <c r="E2871" s="6">
        <v>129</v>
      </c>
      <c r="F2871" s="6">
        <v>782</v>
      </c>
      <c r="G2871" s="6" t="s">
        <v>689</v>
      </c>
      <c r="H2871" s="6">
        <v>10000</v>
      </c>
      <c r="I2871" s="7">
        <v>2268296</v>
      </c>
      <c r="J2871" s="6" t="s">
        <v>4075</v>
      </c>
      <c r="K2871" s="6" t="s">
        <v>226</v>
      </c>
      <c r="L2871" s="6" t="s">
        <v>16918</v>
      </c>
      <c r="M2871" s="6">
        <v>41856</v>
      </c>
      <c r="N2871" s="6">
        <v>13180</v>
      </c>
      <c r="O2871" s="6" t="s">
        <v>9425</v>
      </c>
      <c r="P2871" s="6">
        <v>4</v>
      </c>
      <c r="Q2871" s="6" t="s">
        <v>16919</v>
      </c>
      <c r="R2871" s="6" t="s">
        <v>16920</v>
      </c>
      <c r="S2871" s="6">
        <v>119</v>
      </c>
      <c r="T2871" s="6" t="s">
        <v>37</v>
      </c>
      <c r="U2871" s="6" t="s">
        <v>56</v>
      </c>
      <c r="V2871" s="6" t="s">
        <v>39</v>
      </c>
      <c r="W2871" s="7">
        <v>6500000</v>
      </c>
      <c r="X2871" s="6">
        <v>2013</v>
      </c>
      <c r="Y2871" s="6">
        <v>918</v>
      </c>
      <c r="Z2871" s="6">
        <v>6.9</v>
      </c>
      <c r="AA2871" s="6">
        <v>2.35</v>
      </c>
      <c r="AB2871" s="6">
        <v>12000</v>
      </c>
      <c r="AC2871" s="7">
        <f>Table13[[#This Row],[gross]]-Table13[[#This Row],[budget]]</f>
        <v>-4231704</v>
      </c>
    </row>
    <row r="2872" spans="1:29" ht="12.75">
      <c r="A2872" s="6" t="s">
        <v>28</v>
      </c>
      <c r="B2872" s="6" t="s">
        <v>9392</v>
      </c>
      <c r="C2872" s="6">
        <v>83</v>
      </c>
      <c r="D2872" s="6">
        <v>109</v>
      </c>
      <c r="E2872" s="6">
        <v>97</v>
      </c>
      <c r="F2872" s="6">
        <v>355</v>
      </c>
      <c r="G2872" s="6" t="s">
        <v>9402</v>
      </c>
      <c r="H2872" s="6">
        <v>13000</v>
      </c>
      <c r="I2872" s="7">
        <v>14060950</v>
      </c>
      <c r="J2872" s="6" t="s">
        <v>3409</v>
      </c>
      <c r="K2872" s="6" t="s">
        <v>13920</v>
      </c>
      <c r="L2872" s="6" t="s">
        <v>13921</v>
      </c>
      <c r="M2872" s="6">
        <v>14354</v>
      </c>
      <c r="N2872" s="6">
        <v>14347</v>
      </c>
      <c r="O2872" s="6" t="s">
        <v>13922</v>
      </c>
      <c r="P2872" s="6">
        <v>1</v>
      </c>
      <c r="Q2872" s="6" t="s">
        <v>13923</v>
      </c>
      <c r="R2872" s="6" t="s">
        <v>13924</v>
      </c>
      <c r="S2872" s="6">
        <v>139</v>
      </c>
      <c r="T2872" s="6" t="s">
        <v>37</v>
      </c>
      <c r="U2872" s="6" t="s">
        <v>38</v>
      </c>
      <c r="V2872" s="6" t="s">
        <v>39</v>
      </c>
      <c r="W2872" s="7">
        <v>12500000</v>
      </c>
      <c r="X2872" s="6">
        <v>2002</v>
      </c>
      <c r="Y2872" s="6">
        <v>795</v>
      </c>
      <c r="Z2872" s="6">
        <v>6.9</v>
      </c>
      <c r="AA2872" s="6">
        <v>1.85</v>
      </c>
      <c r="AB2872" s="6">
        <v>0</v>
      </c>
      <c r="AC2872" s="7">
        <f>Table13[[#This Row],[gross]]-Table13[[#This Row],[budget]]</f>
        <v>1560950</v>
      </c>
    </row>
    <row r="2873" spans="1:29" ht="12.75">
      <c r="A2873" s="6" t="s">
        <v>28</v>
      </c>
      <c r="B2873" s="6" t="s">
        <v>1776</v>
      </c>
      <c r="C2873" s="6">
        <v>141</v>
      </c>
      <c r="D2873" s="6">
        <v>78</v>
      </c>
      <c r="E2873" s="6">
        <v>10</v>
      </c>
      <c r="F2873" s="6">
        <v>253</v>
      </c>
      <c r="G2873" s="6" t="s">
        <v>1777</v>
      </c>
      <c r="H2873" s="6">
        <v>558</v>
      </c>
      <c r="I2873" s="7">
        <v>89296573</v>
      </c>
      <c r="J2873" s="6" t="s">
        <v>271</v>
      </c>
      <c r="K2873" s="6" t="s">
        <v>1778</v>
      </c>
      <c r="L2873" s="6" t="s">
        <v>1779</v>
      </c>
      <c r="M2873" s="6">
        <v>128285</v>
      </c>
      <c r="N2873" s="6">
        <v>2039</v>
      </c>
      <c r="O2873" s="6" t="s">
        <v>1780</v>
      </c>
      <c r="P2873" s="6">
        <v>1</v>
      </c>
      <c r="Q2873" s="6" t="s">
        <v>1781</v>
      </c>
      <c r="R2873" s="6" t="s">
        <v>1782</v>
      </c>
      <c r="S2873" s="6">
        <v>297</v>
      </c>
      <c r="T2873" s="6" t="s">
        <v>37</v>
      </c>
      <c r="U2873" s="6" t="s">
        <v>38</v>
      </c>
      <c r="V2873" s="6" t="s">
        <v>277</v>
      </c>
      <c r="W2873" s="7">
        <v>100000000</v>
      </c>
      <c r="X2873" s="6">
        <v>2000</v>
      </c>
      <c r="Y2873" s="6">
        <v>452</v>
      </c>
      <c r="Z2873" s="6">
        <v>7.3</v>
      </c>
      <c r="AA2873" s="6">
        <v>1.66</v>
      </c>
      <c r="AB2873" s="6">
        <v>0</v>
      </c>
      <c r="AC2873" s="7">
        <f>Table13[[#This Row],[gross]]-Table13[[#This Row],[budget]]</f>
        <v>-10703427</v>
      </c>
    </row>
    <row r="2874" spans="1:29" ht="12.75">
      <c r="A2874" s="6" t="s">
        <v>28</v>
      </c>
      <c r="B2874" s="6" t="s">
        <v>5050</v>
      </c>
      <c r="C2874" s="6">
        <v>90</v>
      </c>
      <c r="D2874" s="6">
        <v>102</v>
      </c>
      <c r="E2874" s="6">
        <v>277</v>
      </c>
      <c r="F2874" s="6">
        <v>57</v>
      </c>
      <c r="G2874" s="6" t="s">
        <v>10275</v>
      </c>
      <c r="H2874" s="6">
        <v>327</v>
      </c>
      <c r="I2874" s="7">
        <v>10660147</v>
      </c>
      <c r="J2874" s="6" t="s">
        <v>214</v>
      </c>
      <c r="K2874" s="6" t="s">
        <v>3457</v>
      </c>
      <c r="L2874" s="6" t="s">
        <v>10276</v>
      </c>
      <c r="M2874" s="6">
        <v>17740</v>
      </c>
      <c r="N2874" s="6">
        <v>672</v>
      </c>
      <c r="O2874" s="6" t="s">
        <v>10277</v>
      </c>
      <c r="P2874" s="6">
        <v>0</v>
      </c>
      <c r="Q2874" s="6" t="s">
        <v>10278</v>
      </c>
      <c r="R2874" s="6" t="s">
        <v>10279</v>
      </c>
      <c r="S2874" s="6">
        <v>165</v>
      </c>
      <c r="T2874" s="6" t="s">
        <v>37</v>
      </c>
      <c r="U2874" s="6" t="s">
        <v>56</v>
      </c>
      <c r="V2874" s="6" t="s">
        <v>585</v>
      </c>
      <c r="W2874" s="7">
        <v>23000000</v>
      </c>
      <c r="X2874" s="6">
        <v>1999</v>
      </c>
      <c r="Y2874" s="6">
        <v>261</v>
      </c>
      <c r="Z2874" s="6">
        <v>7.2</v>
      </c>
      <c r="AA2874" s="6">
        <v>1.85</v>
      </c>
      <c r="AB2874" s="6">
        <v>0</v>
      </c>
      <c r="AC2874" s="7">
        <f>Table13[[#This Row],[gross]]-Table13[[#This Row],[budget]]</f>
        <v>-12339853</v>
      </c>
    </row>
    <row r="2875" spans="1:29" ht="12.75">
      <c r="A2875" s="6" t="s">
        <v>28</v>
      </c>
      <c r="B2875" s="6" t="s">
        <v>2647</v>
      </c>
      <c r="C2875" s="6">
        <v>116</v>
      </c>
      <c r="D2875" s="6">
        <v>162</v>
      </c>
      <c r="E2875" s="6">
        <v>333</v>
      </c>
      <c r="F2875" s="6">
        <v>362</v>
      </c>
      <c r="G2875" s="6" t="s">
        <v>203</v>
      </c>
      <c r="H2875" s="6">
        <v>14000</v>
      </c>
      <c r="I2875" s="7">
        <v>78651430</v>
      </c>
      <c r="J2875" s="6" t="s">
        <v>5605</v>
      </c>
      <c r="K2875" s="6" t="s">
        <v>436</v>
      </c>
      <c r="L2875" s="6" t="s">
        <v>7308</v>
      </c>
      <c r="M2875" s="6">
        <v>142067</v>
      </c>
      <c r="N2875" s="6">
        <v>15912</v>
      </c>
      <c r="O2875" s="6" t="s">
        <v>1275</v>
      </c>
      <c r="P2875" s="6">
        <v>0</v>
      </c>
      <c r="Q2875" s="6" t="s">
        <v>7309</v>
      </c>
      <c r="R2875" s="6" t="s">
        <v>7310</v>
      </c>
      <c r="S2875" s="6">
        <v>457</v>
      </c>
      <c r="T2875" s="6" t="s">
        <v>37</v>
      </c>
      <c r="U2875" s="6" t="s">
        <v>38</v>
      </c>
      <c r="V2875" s="6" t="s">
        <v>585</v>
      </c>
      <c r="W2875" s="7">
        <v>27000000</v>
      </c>
      <c r="X2875" s="6">
        <v>1996</v>
      </c>
      <c r="Y2875" s="6">
        <v>1000</v>
      </c>
      <c r="Z2875" s="6">
        <v>7.4</v>
      </c>
      <c r="AA2875" s="6">
        <v>1.85</v>
      </c>
      <c r="AB2875" s="6">
        <v>0</v>
      </c>
      <c r="AC2875" s="7">
        <f>Table13[[#This Row],[gross]]-Table13[[#This Row],[budget]]</f>
        <v>51651430</v>
      </c>
    </row>
    <row r="2876" spans="1:29" ht="12.75">
      <c r="A2876" s="6" t="s">
        <v>28</v>
      </c>
      <c r="B2876" s="6" t="s">
        <v>3098</v>
      </c>
      <c r="C2876" s="6">
        <v>292</v>
      </c>
      <c r="D2876" s="6">
        <v>132</v>
      </c>
      <c r="E2876" s="6">
        <v>845</v>
      </c>
      <c r="F2876" s="6">
        <v>683</v>
      </c>
      <c r="G2876" s="6" t="s">
        <v>489</v>
      </c>
      <c r="H2876" s="6">
        <v>18000</v>
      </c>
      <c r="I2876" s="7">
        <v>101530738</v>
      </c>
      <c r="J2876" s="6" t="s">
        <v>334</v>
      </c>
      <c r="K2876" s="6" t="s">
        <v>1727</v>
      </c>
      <c r="L2876" s="6" t="s">
        <v>4615</v>
      </c>
      <c r="M2876" s="6">
        <v>229574</v>
      </c>
      <c r="N2876" s="6">
        <v>37605</v>
      </c>
      <c r="O2876" s="6" t="s">
        <v>4616</v>
      </c>
      <c r="P2876" s="6">
        <v>0</v>
      </c>
      <c r="Q2876" s="6" t="s">
        <v>4617</v>
      </c>
      <c r="R2876" s="6" t="s">
        <v>4618</v>
      </c>
      <c r="S2876" s="6">
        <v>436</v>
      </c>
      <c r="T2876" s="6" t="s">
        <v>37</v>
      </c>
      <c r="U2876" s="6" t="s">
        <v>38</v>
      </c>
      <c r="V2876" s="6" t="s">
        <v>585</v>
      </c>
      <c r="W2876" s="7">
        <v>55000000</v>
      </c>
      <c r="X2876" s="6">
        <v>2014</v>
      </c>
      <c r="Y2876" s="6">
        <v>17000</v>
      </c>
      <c r="Z2876" s="6">
        <v>7.2</v>
      </c>
      <c r="AA2876" s="6">
        <v>2.35</v>
      </c>
      <c r="AB2876" s="6">
        <v>56000</v>
      </c>
      <c r="AC2876" s="7">
        <f>Table13[[#This Row],[gross]]-Table13[[#This Row],[budget]]</f>
        <v>46530738</v>
      </c>
    </row>
    <row r="2877" spans="1:29" ht="12.75">
      <c r="A2877" s="6" t="s">
        <v>28</v>
      </c>
      <c r="B2877" s="6" t="s">
        <v>2682</v>
      </c>
      <c r="C2877" s="6">
        <v>233</v>
      </c>
      <c r="D2877" s="6">
        <v>122</v>
      </c>
      <c r="E2877" s="6">
        <v>301</v>
      </c>
      <c r="F2877" s="6">
        <v>457</v>
      </c>
      <c r="G2877" s="6" t="s">
        <v>4161</v>
      </c>
      <c r="H2877" s="6">
        <v>1000</v>
      </c>
      <c r="I2877" s="7">
        <v>75072454</v>
      </c>
      <c r="J2877" s="6" t="s">
        <v>4384</v>
      </c>
      <c r="K2877" s="6" t="s">
        <v>138</v>
      </c>
      <c r="L2877" s="6" t="s">
        <v>11740</v>
      </c>
      <c r="M2877" s="6">
        <v>96569</v>
      </c>
      <c r="N2877" s="6">
        <v>2759</v>
      </c>
      <c r="O2877" s="6" t="s">
        <v>11741</v>
      </c>
      <c r="P2877" s="6">
        <v>0</v>
      </c>
      <c r="Q2877" s="6" t="s">
        <v>11742</v>
      </c>
      <c r="R2877" s="6" t="s">
        <v>11743</v>
      </c>
      <c r="S2877" s="6">
        <v>522</v>
      </c>
      <c r="T2877" s="6" t="s">
        <v>37</v>
      </c>
      <c r="U2877" s="6" t="s">
        <v>38</v>
      </c>
      <c r="V2877" s="6" t="s">
        <v>39</v>
      </c>
      <c r="W2877" s="7">
        <v>20000000</v>
      </c>
      <c r="X2877" s="6">
        <v>2005</v>
      </c>
      <c r="Y2877" s="6">
        <v>539</v>
      </c>
      <c r="Z2877" s="6">
        <v>6.7</v>
      </c>
      <c r="AA2877" s="6">
        <v>2.35</v>
      </c>
      <c r="AB2877" s="6">
        <v>0</v>
      </c>
      <c r="AC2877" s="7">
        <f>Table13[[#This Row],[gross]]-Table13[[#This Row],[budget]]</f>
        <v>55072454</v>
      </c>
    </row>
    <row r="2878" spans="1:29" ht="12.75">
      <c r="A2878" s="6" t="s">
        <v>28</v>
      </c>
      <c r="B2878" s="6" t="s">
        <v>4733</v>
      </c>
      <c r="C2878" s="6">
        <v>304</v>
      </c>
      <c r="D2878" s="6">
        <v>132</v>
      </c>
      <c r="E2878" s="6">
        <v>607</v>
      </c>
      <c r="F2878" s="6">
        <v>259</v>
      </c>
      <c r="G2878" s="6" t="s">
        <v>13440</v>
      </c>
      <c r="H2878" s="6">
        <v>1000</v>
      </c>
      <c r="I2878" s="7">
        <v>204565000</v>
      </c>
      <c r="J2878" s="6" t="s">
        <v>6403</v>
      </c>
      <c r="K2878" s="6" t="s">
        <v>7763</v>
      </c>
      <c r="L2878" s="6" t="s">
        <v>14006</v>
      </c>
      <c r="M2878" s="6">
        <v>284252</v>
      </c>
      <c r="N2878" s="6">
        <v>2466</v>
      </c>
      <c r="O2878" s="6" t="s">
        <v>14007</v>
      </c>
      <c r="P2878" s="6">
        <v>0</v>
      </c>
      <c r="Q2878" s="6" t="s">
        <v>14008</v>
      </c>
      <c r="R2878" s="6" t="s">
        <v>14009</v>
      </c>
      <c r="S2878" s="6">
        <v>1058</v>
      </c>
      <c r="T2878" s="6" t="s">
        <v>37</v>
      </c>
      <c r="U2878" s="6" t="s">
        <v>38</v>
      </c>
      <c r="V2878" s="6" t="s">
        <v>585</v>
      </c>
      <c r="W2878" s="7">
        <v>8000000</v>
      </c>
      <c r="X2878" s="6">
        <v>1973</v>
      </c>
      <c r="Y2878" s="6">
        <v>931</v>
      </c>
      <c r="Z2878" s="6">
        <v>8</v>
      </c>
      <c r="AA2878" s="6">
        <v>1.37</v>
      </c>
      <c r="AB2878" s="6">
        <v>18000</v>
      </c>
      <c r="AC2878" s="7">
        <f>Table13[[#This Row],[gross]]-Table13[[#This Row],[budget]]</f>
        <v>196565000</v>
      </c>
    </row>
    <row r="2879" spans="1:29" ht="12.75">
      <c r="A2879" s="6" t="s">
        <v>28</v>
      </c>
      <c r="B2879" s="6" t="s">
        <v>1783</v>
      </c>
      <c r="C2879" s="6">
        <v>383</v>
      </c>
      <c r="D2879" s="6">
        <v>103</v>
      </c>
      <c r="E2879" s="6">
        <v>165</v>
      </c>
      <c r="F2879" s="6">
        <v>13000</v>
      </c>
      <c r="G2879" s="6" t="s">
        <v>1784</v>
      </c>
      <c r="H2879" s="6">
        <v>26000</v>
      </c>
      <c r="I2879" s="7">
        <v>85017401</v>
      </c>
      <c r="J2879" s="6" t="s">
        <v>50</v>
      </c>
      <c r="K2879" s="6" t="s">
        <v>335</v>
      </c>
      <c r="L2879" s="6" t="s">
        <v>1785</v>
      </c>
      <c r="M2879" s="6">
        <v>246803</v>
      </c>
      <c r="N2879" s="6">
        <v>57881</v>
      </c>
      <c r="O2879" s="6" t="s">
        <v>977</v>
      </c>
      <c r="P2879" s="6">
        <v>3</v>
      </c>
      <c r="Q2879" s="6" t="s">
        <v>1786</v>
      </c>
      <c r="R2879" s="6" t="s">
        <v>1787</v>
      </c>
      <c r="S2879" s="6">
        <v>474</v>
      </c>
      <c r="T2879" s="6" t="s">
        <v>37</v>
      </c>
      <c r="U2879" s="6" t="s">
        <v>38</v>
      </c>
      <c r="V2879" s="6" t="s">
        <v>585</v>
      </c>
      <c r="W2879" s="7">
        <v>92000000</v>
      </c>
      <c r="X2879" s="6">
        <v>2012</v>
      </c>
      <c r="Y2879" s="6">
        <v>13000</v>
      </c>
      <c r="Z2879" s="6">
        <v>6.7</v>
      </c>
      <c r="AA2879" s="6">
        <v>2.35</v>
      </c>
      <c r="AB2879" s="6">
        <v>108000</v>
      </c>
      <c r="AC2879" s="7">
        <f>Table13[[#This Row],[gross]]-Table13[[#This Row],[budget]]</f>
        <v>-6982599</v>
      </c>
    </row>
    <row r="2880" spans="1:29" ht="12.75">
      <c r="A2880" s="6" t="s">
        <v>28</v>
      </c>
      <c r="B2880" s="6" t="s">
        <v>1880</v>
      </c>
      <c r="C2880" s="6">
        <v>320</v>
      </c>
      <c r="D2880" s="6">
        <v>131</v>
      </c>
      <c r="E2880" s="6">
        <v>385</v>
      </c>
      <c r="F2880" s="6">
        <v>11000</v>
      </c>
      <c r="G2880" s="6" t="s">
        <v>1784</v>
      </c>
      <c r="H2880" s="6">
        <v>26000</v>
      </c>
      <c r="I2880" s="7">
        <v>39292022</v>
      </c>
      <c r="J2880" s="6" t="s">
        <v>50</v>
      </c>
      <c r="K2880" s="6" t="s">
        <v>335</v>
      </c>
      <c r="L2880" s="6" t="s">
        <v>1881</v>
      </c>
      <c r="M2880" s="6">
        <v>127258</v>
      </c>
      <c r="N2880" s="6">
        <v>52610</v>
      </c>
      <c r="O2880" s="6" t="s">
        <v>391</v>
      </c>
      <c r="P2880" s="6">
        <v>15</v>
      </c>
      <c r="Q2880" s="6" t="s">
        <v>1882</v>
      </c>
      <c r="R2880" s="6" t="s">
        <v>1883</v>
      </c>
      <c r="S2880" s="6">
        <v>351</v>
      </c>
      <c r="T2880" s="6" t="s">
        <v>37</v>
      </c>
      <c r="U2880" s="6" t="s">
        <v>38</v>
      </c>
      <c r="V2880" s="6" t="s">
        <v>39</v>
      </c>
      <c r="W2880" s="7">
        <v>90000000</v>
      </c>
      <c r="X2880" s="6">
        <v>2014</v>
      </c>
      <c r="Y2880" s="6">
        <v>13000</v>
      </c>
      <c r="Z2880" s="6">
        <v>6.1</v>
      </c>
      <c r="AA2880" s="6">
        <v>2.35</v>
      </c>
      <c r="AB2880" s="6">
        <v>56000</v>
      </c>
      <c r="AC2880" s="7">
        <f>Table13[[#This Row],[gross]]-Table13[[#This Row],[budget]]</f>
        <v>-50707978</v>
      </c>
    </row>
    <row r="2881" spans="1:29" ht="12.75">
      <c r="A2881" s="6" t="s">
        <v>28</v>
      </c>
      <c r="B2881" s="6" t="s">
        <v>1784</v>
      </c>
      <c r="C2881" s="6">
        <v>424</v>
      </c>
      <c r="D2881" s="6">
        <v>113</v>
      </c>
      <c r="E2881" s="6">
        <v>13000</v>
      </c>
      <c r="F2881" s="6">
        <v>5000</v>
      </c>
      <c r="G2881" s="6" t="s">
        <v>1784</v>
      </c>
      <c r="H2881" s="6">
        <v>26000</v>
      </c>
      <c r="I2881" s="7">
        <v>102981571</v>
      </c>
      <c r="J2881" s="6" t="s">
        <v>50</v>
      </c>
      <c r="K2881" s="6" t="s">
        <v>335</v>
      </c>
      <c r="L2881" s="6" t="s">
        <v>2531</v>
      </c>
      <c r="M2881" s="6">
        <v>270226</v>
      </c>
      <c r="N2881" s="6">
        <v>46355</v>
      </c>
      <c r="O2881" s="6" t="s">
        <v>502</v>
      </c>
      <c r="P2881" s="6">
        <v>9</v>
      </c>
      <c r="Q2881" s="6" t="s">
        <v>2532</v>
      </c>
      <c r="R2881" s="6" t="s">
        <v>2533</v>
      </c>
      <c r="S2881" s="6">
        <v>741</v>
      </c>
      <c r="T2881" s="6" t="s">
        <v>37</v>
      </c>
      <c r="U2881" s="6" t="s">
        <v>38</v>
      </c>
      <c r="V2881" s="6" t="s">
        <v>585</v>
      </c>
      <c r="W2881" s="7">
        <v>80000000</v>
      </c>
      <c r="X2881" s="6">
        <v>2010</v>
      </c>
      <c r="Y2881" s="6">
        <v>13000</v>
      </c>
      <c r="Z2881" s="6">
        <v>6.5</v>
      </c>
      <c r="AA2881" s="6">
        <v>2.35</v>
      </c>
      <c r="AB2881" s="6">
        <v>57000</v>
      </c>
      <c r="AC2881" s="7">
        <f>Table13[[#This Row],[gross]]-Table13[[#This Row],[budget]]</f>
        <v>22981571</v>
      </c>
    </row>
    <row r="2882" spans="1:29" ht="12.75">
      <c r="A2882" s="6" t="s">
        <v>747</v>
      </c>
      <c r="B2882" s="6" t="s">
        <v>5164</v>
      </c>
      <c r="C2882" s="6">
        <v>86</v>
      </c>
      <c r="D2882" s="6">
        <v>130</v>
      </c>
      <c r="E2882" s="6">
        <v>39</v>
      </c>
      <c r="F2882" s="6">
        <v>534</v>
      </c>
      <c r="G2882" s="6" t="s">
        <v>3342</v>
      </c>
      <c r="H2882" s="6">
        <v>2000</v>
      </c>
      <c r="I2882" s="7">
        <v>9589875</v>
      </c>
      <c r="J2882" s="6" t="s">
        <v>1634</v>
      </c>
      <c r="K2882" s="6" t="s">
        <v>536</v>
      </c>
      <c r="L2882" s="6" t="s">
        <v>7091</v>
      </c>
      <c r="M2882" s="6">
        <v>16673</v>
      </c>
      <c r="N2882" s="6">
        <v>5162</v>
      </c>
      <c r="O2882" s="6" t="s">
        <v>4699</v>
      </c>
      <c r="P2882" s="6">
        <v>0</v>
      </c>
      <c r="Q2882" s="6" t="s">
        <v>7092</v>
      </c>
      <c r="R2882" s="6" t="s">
        <v>7093</v>
      </c>
      <c r="S2882" s="6">
        <v>45</v>
      </c>
      <c r="T2882" s="6" t="s">
        <v>37</v>
      </c>
      <c r="U2882" s="6" t="s">
        <v>38</v>
      </c>
      <c r="V2882" s="6" t="s">
        <v>95</v>
      </c>
      <c r="W2882" s="7">
        <v>40000000</v>
      </c>
      <c r="X2882" s="6">
        <v>2008</v>
      </c>
      <c r="Y2882" s="6">
        <v>898</v>
      </c>
      <c r="Z2882" s="6">
        <v>7.3</v>
      </c>
      <c r="AA2882" s="6">
        <v>2.35</v>
      </c>
      <c r="AB2882" s="6">
        <v>0</v>
      </c>
      <c r="AC2882" s="7">
        <f>Table13[[#This Row],[gross]]-Table13[[#This Row],[budget]]</f>
        <v>-30410125</v>
      </c>
    </row>
    <row r="2883" spans="1:29" ht="12.75">
      <c r="A2883" s="6" t="s">
        <v>28</v>
      </c>
      <c r="B2883" s="6" t="s">
        <v>16722</v>
      </c>
      <c r="C2883" s="6">
        <v>104</v>
      </c>
      <c r="D2883" s="6">
        <v>108</v>
      </c>
      <c r="E2883" s="6">
        <v>30</v>
      </c>
      <c r="F2883" s="6">
        <v>281</v>
      </c>
      <c r="G2883" s="6" t="s">
        <v>3719</v>
      </c>
      <c r="H2883" s="6">
        <v>474</v>
      </c>
      <c r="I2883" s="7">
        <v>453079</v>
      </c>
      <c r="J2883" s="6" t="s">
        <v>1671</v>
      </c>
      <c r="K2883" s="6" t="s">
        <v>11233</v>
      </c>
      <c r="L2883" s="6" t="s">
        <v>16723</v>
      </c>
      <c r="M2883" s="6">
        <v>4124</v>
      </c>
      <c r="N2883" s="6">
        <v>2029</v>
      </c>
      <c r="O2883" s="6" t="s">
        <v>10251</v>
      </c>
      <c r="P2883" s="6">
        <v>4</v>
      </c>
      <c r="Q2883" s="6" t="s">
        <v>16724</v>
      </c>
      <c r="R2883" s="6" t="s">
        <v>16725</v>
      </c>
      <c r="S2883" s="6">
        <v>29</v>
      </c>
      <c r="T2883" s="6" t="s">
        <v>37</v>
      </c>
      <c r="U2883" s="6" t="s">
        <v>38</v>
      </c>
      <c r="V2883" s="6" t="s">
        <v>585</v>
      </c>
      <c r="W2883" s="7">
        <v>7000000</v>
      </c>
      <c r="X2883" s="6">
        <v>2010</v>
      </c>
      <c r="Y2883" s="6">
        <v>403</v>
      </c>
      <c r="Z2883" s="6">
        <v>5.9</v>
      </c>
      <c r="AA2883" s="6">
        <v>2.35</v>
      </c>
      <c r="AB2883" s="6">
        <v>916</v>
      </c>
      <c r="AC2883" s="7">
        <f>Table13[[#This Row],[gross]]-Table13[[#This Row],[budget]]</f>
        <v>-6546921</v>
      </c>
    </row>
    <row r="2884" spans="1:29" ht="12.75">
      <c r="A2884" s="6" t="s">
        <v>28</v>
      </c>
      <c r="B2884" s="6" t="s">
        <v>14112</v>
      </c>
      <c r="C2884" s="6">
        <v>172</v>
      </c>
      <c r="D2884" s="6">
        <v>92</v>
      </c>
      <c r="E2884" s="6">
        <v>0</v>
      </c>
      <c r="F2884" s="6">
        <v>451</v>
      </c>
      <c r="G2884" s="6" t="s">
        <v>2034</v>
      </c>
      <c r="H2884" s="6">
        <v>17000</v>
      </c>
      <c r="I2884" s="7">
        <v>31397498</v>
      </c>
      <c r="J2884" s="6" t="s">
        <v>5103</v>
      </c>
      <c r="K2884" s="6" t="s">
        <v>489</v>
      </c>
      <c r="L2884" s="6" t="s">
        <v>14113</v>
      </c>
      <c r="M2884" s="6">
        <v>44130</v>
      </c>
      <c r="N2884" s="6">
        <v>18765</v>
      </c>
      <c r="O2884" s="6" t="s">
        <v>5908</v>
      </c>
      <c r="P2884" s="6">
        <v>1</v>
      </c>
      <c r="Q2884" s="6" t="s">
        <v>14114</v>
      </c>
      <c r="R2884" s="6" t="s">
        <v>14115</v>
      </c>
      <c r="S2884" s="6">
        <v>156</v>
      </c>
      <c r="T2884" s="6" t="s">
        <v>37</v>
      </c>
      <c r="U2884" s="6" t="s">
        <v>38</v>
      </c>
      <c r="V2884" s="6" t="s">
        <v>39</v>
      </c>
      <c r="W2884" s="7">
        <v>12000000</v>
      </c>
      <c r="X2884" s="6">
        <v>2008</v>
      </c>
      <c r="Y2884" s="6">
        <v>527</v>
      </c>
      <c r="Z2884" s="6">
        <v>5.4</v>
      </c>
      <c r="AA2884" s="6">
        <v>2.35</v>
      </c>
      <c r="AB2884" s="6">
        <v>0</v>
      </c>
      <c r="AC2884" s="7">
        <f>Table13[[#This Row],[gross]]-Table13[[#This Row],[budget]]</f>
        <v>19397498</v>
      </c>
    </row>
    <row r="2885" spans="1:29" ht="12.75">
      <c r="A2885" s="6" t="s">
        <v>28</v>
      </c>
      <c r="B2885" s="6" t="s">
        <v>4903</v>
      </c>
      <c r="C2885" s="6">
        <v>154</v>
      </c>
      <c r="D2885" s="6">
        <v>104</v>
      </c>
      <c r="E2885" s="6">
        <v>0</v>
      </c>
      <c r="F2885" s="6">
        <v>1000</v>
      </c>
      <c r="G2885" s="6" t="s">
        <v>493</v>
      </c>
      <c r="H2885" s="6">
        <v>4000</v>
      </c>
      <c r="I2885" s="7">
        <v>40064955</v>
      </c>
      <c r="J2885" s="6" t="s">
        <v>7048</v>
      </c>
      <c r="K2885" s="6" t="s">
        <v>682</v>
      </c>
      <c r="L2885" s="6" t="s">
        <v>12783</v>
      </c>
      <c r="M2885" s="6">
        <v>92074</v>
      </c>
      <c r="N2885" s="6">
        <v>12170</v>
      </c>
      <c r="O2885" s="6" t="s">
        <v>6004</v>
      </c>
      <c r="P2885" s="6">
        <v>1</v>
      </c>
      <c r="Q2885" s="6" t="s">
        <v>12784</v>
      </c>
      <c r="R2885" s="6" t="s">
        <v>12785</v>
      </c>
      <c r="S2885" s="6">
        <v>502</v>
      </c>
      <c r="T2885" s="6" t="s">
        <v>37</v>
      </c>
      <c r="U2885" s="6" t="s">
        <v>38</v>
      </c>
      <c r="V2885" s="6" t="s">
        <v>585</v>
      </c>
      <c r="W2885" s="7">
        <v>15000000</v>
      </c>
      <c r="X2885" s="6">
        <v>1998</v>
      </c>
      <c r="Y2885" s="6">
        <v>4000</v>
      </c>
      <c r="Z2885" s="6">
        <v>6.4</v>
      </c>
      <c r="AA2885" s="6">
        <v>1.85</v>
      </c>
      <c r="AB2885" s="6">
        <v>0</v>
      </c>
      <c r="AC2885" s="7">
        <f>Table13[[#This Row],[gross]]-Table13[[#This Row],[budget]]</f>
        <v>25064955</v>
      </c>
    </row>
    <row r="2886" spans="1:29" ht="12.75">
      <c r="A2886" s="6" t="s">
        <v>28</v>
      </c>
      <c r="B2886" s="6" t="s">
        <v>260</v>
      </c>
      <c r="C2886" s="6">
        <v>121</v>
      </c>
      <c r="D2886" s="6">
        <v>125</v>
      </c>
      <c r="E2886" s="6">
        <v>420</v>
      </c>
      <c r="F2886" s="6">
        <v>627</v>
      </c>
      <c r="G2886" s="6" t="s">
        <v>252</v>
      </c>
      <c r="H2886" s="6">
        <v>12000</v>
      </c>
      <c r="I2886" s="7">
        <v>75764085</v>
      </c>
      <c r="J2886" s="6" t="s">
        <v>2490</v>
      </c>
      <c r="K2886" s="6" t="s">
        <v>705</v>
      </c>
      <c r="L2886" s="6" t="s">
        <v>4031</v>
      </c>
      <c r="M2886" s="6">
        <v>85844</v>
      </c>
      <c r="N2886" s="6">
        <v>16646</v>
      </c>
      <c r="O2886" s="6" t="s">
        <v>2093</v>
      </c>
      <c r="P2886" s="6">
        <v>1</v>
      </c>
      <c r="Q2886" s="6" t="s">
        <v>4032</v>
      </c>
      <c r="R2886" s="6" t="s">
        <v>4033</v>
      </c>
      <c r="S2886" s="6">
        <v>322</v>
      </c>
      <c r="T2886" s="6" t="s">
        <v>37</v>
      </c>
      <c r="U2886" s="6" t="s">
        <v>38</v>
      </c>
      <c r="V2886" s="6" t="s">
        <v>39</v>
      </c>
      <c r="W2886" s="7">
        <v>60000000</v>
      </c>
      <c r="X2886" s="6">
        <v>2000</v>
      </c>
      <c r="Y2886" s="6">
        <v>3000</v>
      </c>
      <c r="Z2886" s="6">
        <v>6.7</v>
      </c>
      <c r="AA2886" s="6">
        <v>2.35</v>
      </c>
      <c r="AB2886" s="6">
        <v>0</v>
      </c>
      <c r="AC2886" s="7">
        <f>Table13[[#This Row],[gross]]-Table13[[#This Row],[budget]]</f>
        <v>15764085</v>
      </c>
    </row>
    <row r="2887" spans="1:29" ht="12.75">
      <c r="A2887" s="6" t="s">
        <v>28</v>
      </c>
      <c r="B2887" s="6" t="s">
        <v>10977</v>
      </c>
      <c r="C2887" s="6">
        <v>142</v>
      </c>
      <c r="D2887" s="6">
        <v>103</v>
      </c>
      <c r="E2887" s="6">
        <v>15</v>
      </c>
      <c r="F2887" s="6">
        <v>172</v>
      </c>
      <c r="G2887" s="6" t="s">
        <v>11753</v>
      </c>
      <c r="H2887" s="6">
        <v>723</v>
      </c>
      <c r="I2887" s="7">
        <v>6061759</v>
      </c>
      <c r="J2887" s="6" t="s">
        <v>1415</v>
      </c>
      <c r="K2887" s="6" t="s">
        <v>2059</v>
      </c>
      <c r="L2887" s="6" t="s">
        <v>11754</v>
      </c>
      <c r="M2887" s="6">
        <v>49077</v>
      </c>
      <c r="N2887" s="6">
        <v>1615</v>
      </c>
      <c r="O2887" s="6" t="s">
        <v>9722</v>
      </c>
      <c r="P2887" s="6">
        <v>0</v>
      </c>
      <c r="Q2887" s="6" t="s">
        <v>11755</v>
      </c>
      <c r="R2887" s="6" t="s">
        <v>11756</v>
      </c>
      <c r="S2887" s="6">
        <v>475</v>
      </c>
      <c r="T2887" s="6" t="s">
        <v>37</v>
      </c>
      <c r="U2887" s="6" t="s">
        <v>38</v>
      </c>
      <c r="V2887" s="6" t="s">
        <v>39</v>
      </c>
      <c r="W2887" s="7">
        <v>17000000</v>
      </c>
      <c r="X2887" s="6">
        <v>2005</v>
      </c>
      <c r="Y2887" s="6">
        <v>552</v>
      </c>
      <c r="Z2887" s="6">
        <v>6.3</v>
      </c>
      <c r="AA2887" s="6">
        <v>1.85</v>
      </c>
      <c r="AB2887" s="6">
        <v>0</v>
      </c>
      <c r="AC2887" s="7">
        <f>Table13[[#This Row],[gross]]-Table13[[#This Row],[budget]]</f>
        <v>-10938241</v>
      </c>
    </row>
    <row r="2888" spans="1:29" ht="12.75">
      <c r="A2888" s="6" t="s">
        <v>28</v>
      </c>
      <c r="B2888" s="6" t="s">
        <v>1739</v>
      </c>
      <c r="C2888" s="6">
        <v>50</v>
      </c>
      <c r="D2888" s="6">
        <v>116</v>
      </c>
      <c r="E2888" s="6">
        <v>12000</v>
      </c>
      <c r="F2888" s="6">
        <v>552</v>
      </c>
      <c r="G2888" s="6" t="s">
        <v>4629</v>
      </c>
      <c r="H2888" s="6">
        <v>22000</v>
      </c>
      <c r="I2888" s="7">
        <v>18573791</v>
      </c>
      <c r="J2888" s="6" t="s">
        <v>4763</v>
      </c>
      <c r="K2888" s="6" t="s">
        <v>1746</v>
      </c>
      <c r="L2888" s="6" t="s">
        <v>4764</v>
      </c>
      <c r="M2888" s="6">
        <v>38533</v>
      </c>
      <c r="N2888" s="6">
        <v>24618</v>
      </c>
      <c r="O2888" s="6" t="s">
        <v>4765</v>
      </c>
      <c r="P2888" s="6">
        <v>3</v>
      </c>
      <c r="Q2888" s="6" t="s">
        <v>4766</v>
      </c>
      <c r="R2888" s="6" t="s">
        <v>4767</v>
      </c>
      <c r="S2888" s="6">
        <v>89</v>
      </c>
      <c r="T2888" s="6" t="s">
        <v>37</v>
      </c>
      <c r="U2888" s="6" t="s">
        <v>38</v>
      </c>
      <c r="V2888" s="6" t="s">
        <v>585</v>
      </c>
      <c r="W2888" s="7">
        <v>55000000</v>
      </c>
      <c r="X2888" s="6">
        <v>1996</v>
      </c>
      <c r="Y2888" s="6">
        <v>617</v>
      </c>
      <c r="Z2888" s="6">
        <v>5.8</v>
      </c>
      <c r="AA2888" s="6">
        <v>2.35</v>
      </c>
      <c r="AB2888" s="6">
        <v>0</v>
      </c>
      <c r="AC2888" s="7">
        <f>Table13[[#This Row],[gross]]-Table13[[#This Row],[budget]]</f>
        <v>-36426209</v>
      </c>
    </row>
    <row r="2889" spans="1:29" ht="12.75">
      <c r="A2889" s="6" t="s">
        <v>28</v>
      </c>
      <c r="B2889" s="6" t="s">
        <v>499</v>
      </c>
      <c r="C2889" s="6">
        <v>187</v>
      </c>
      <c r="D2889" s="6">
        <v>106</v>
      </c>
      <c r="E2889" s="6">
        <v>357</v>
      </c>
      <c r="F2889" s="6">
        <v>4000</v>
      </c>
      <c r="G2889" s="6" t="s">
        <v>337</v>
      </c>
      <c r="H2889" s="6">
        <v>23000</v>
      </c>
      <c r="I2889" s="7">
        <v>144512310</v>
      </c>
      <c r="J2889" s="6" t="s">
        <v>334</v>
      </c>
      <c r="K2889" s="6" t="s">
        <v>333</v>
      </c>
      <c r="L2889" s="6" t="s">
        <v>681</v>
      </c>
      <c r="M2889" s="6">
        <v>272223</v>
      </c>
      <c r="N2889" s="6">
        <v>45327</v>
      </c>
      <c r="O2889" s="6" t="s">
        <v>682</v>
      </c>
      <c r="P2889" s="6">
        <v>2</v>
      </c>
      <c r="Q2889" s="6" t="s">
        <v>683</v>
      </c>
      <c r="R2889" s="6" t="s">
        <v>684</v>
      </c>
      <c r="S2889" s="6">
        <v>988</v>
      </c>
      <c r="T2889" s="6" t="s">
        <v>37</v>
      </c>
      <c r="U2889" s="6" t="s">
        <v>38</v>
      </c>
      <c r="V2889" s="6" t="s">
        <v>39</v>
      </c>
      <c r="W2889" s="7">
        <v>38000000</v>
      </c>
      <c r="X2889" s="6">
        <v>2001</v>
      </c>
      <c r="Y2889" s="6">
        <v>14000</v>
      </c>
      <c r="Z2889" s="6">
        <v>6.7</v>
      </c>
      <c r="AA2889" s="6">
        <v>2.35</v>
      </c>
      <c r="AB2889" s="6">
        <v>14000</v>
      </c>
      <c r="AC2889" s="7">
        <f>Table13[[#This Row],[gross]]-Table13[[#This Row],[budget]]</f>
        <v>106512310</v>
      </c>
    </row>
    <row r="2890" spans="1:29" ht="12.75">
      <c r="A2890" s="6" t="s">
        <v>28</v>
      </c>
      <c r="B2890" s="6" t="s">
        <v>408</v>
      </c>
      <c r="C2890" s="6">
        <v>158</v>
      </c>
      <c r="D2890" s="6">
        <v>104</v>
      </c>
      <c r="E2890" s="6">
        <v>681</v>
      </c>
      <c r="F2890" s="6">
        <v>159</v>
      </c>
      <c r="G2890" s="6" t="s">
        <v>2417</v>
      </c>
      <c r="H2890" s="6">
        <v>584</v>
      </c>
      <c r="I2890" s="7">
        <v>62494975</v>
      </c>
      <c r="J2890" s="6" t="s">
        <v>334</v>
      </c>
      <c r="K2890" s="6" t="s">
        <v>2418</v>
      </c>
      <c r="L2890" s="6" t="s">
        <v>2419</v>
      </c>
      <c r="M2890" s="6">
        <v>179500</v>
      </c>
      <c r="N2890" s="6">
        <v>1235</v>
      </c>
      <c r="O2890" s="6" t="s">
        <v>2420</v>
      </c>
      <c r="P2890" s="6">
        <v>5</v>
      </c>
      <c r="Q2890" s="6" t="s">
        <v>2421</v>
      </c>
      <c r="R2890" s="6" t="s">
        <v>2422</v>
      </c>
      <c r="S2890" s="6">
        <v>378</v>
      </c>
      <c r="T2890" s="6" t="s">
        <v>37</v>
      </c>
      <c r="U2890" s="6" t="s">
        <v>38</v>
      </c>
      <c r="V2890" s="6" t="s">
        <v>39</v>
      </c>
      <c r="W2890" s="7">
        <v>85000000</v>
      </c>
      <c r="X2890" s="6">
        <v>2006</v>
      </c>
      <c r="Y2890" s="6">
        <v>227</v>
      </c>
      <c r="Z2890" s="6">
        <v>6</v>
      </c>
      <c r="AA2890" s="6">
        <v>2.35</v>
      </c>
      <c r="AB2890" s="6">
        <v>0</v>
      </c>
      <c r="AC2890" s="7">
        <f>Table13[[#This Row],[gross]]-Table13[[#This Row],[budget]]</f>
        <v>-22505025</v>
      </c>
    </row>
    <row r="2891" spans="1:29" ht="12.75">
      <c r="A2891" s="6" t="s">
        <v>28</v>
      </c>
      <c r="B2891" s="6" t="s">
        <v>14139</v>
      </c>
      <c r="C2891" s="6">
        <v>326</v>
      </c>
      <c r="D2891" s="6">
        <v>133</v>
      </c>
      <c r="E2891" s="6">
        <v>131</v>
      </c>
      <c r="F2891" s="6">
        <v>733</v>
      </c>
      <c r="G2891" s="6" t="s">
        <v>6531</v>
      </c>
      <c r="H2891" s="6">
        <v>8000</v>
      </c>
      <c r="I2891" s="7">
        <v>124868837</v>
      </c>
      <c r="J2891" s="6" t="s">
        <v>214</v>
      </c>
      <c r="K2891" s="6" t="s">
        <v>10706</v>
      </c>
      <c r="L2891" s="6" t="s">
        <v>14140</v>
      </c>
      <c r="M2891" s="6">
        <v>249688</v>
      </c>
      <c r="N2891" s="6">
        <v>10565</v>
      </c>
      <c r="O2891" s="6" t="s">
        <v>14141</v>
      </c>
      <c r="P2891" s="6">
        <v>0</v>
      </c>
      <c r="Q2891" s="6" t="s">
        <v>14142</v>
      </c>
      <c r="R2891" s="6" t="s">
        <v>14143</v>
      </c>
      <c r="S2891" s="6">
        <v>548</v>
      </c>
      <c r="T2891" s="6" t="s">
        <v>37</v>
      </c>
      <c r="U2891" s="6" t="s">
        <v>38</v>
      </c>
      <c r="V2891" s="6" t="s">
        <v>39</v>
      </c>
      <c r="W2891" s="7">
        <v>12000000</v>
      </c>
      <c r="X2891" s="6">
        <v>2014</v>
      </c>
      <c r="Y2891" s="6">
        <v>1000</v>
      </c>
      <c r="Z2891" s="6">
        <v>7.8</v>
      </c>
      <c r="AA2891" s="6">
        <v>1.85</v>
      </c>
      <c r="AB2891" s="6">
        <v>93000</v>
      </c>
      <c r="AC2891" s="7">
        <f>Table13[[#This Row],[gross]]-Table13[[#This Row],[budget]]</f>
        <v>112868837</v>
      </c>
    </row>
    <row r="2892" spans="1:29" ht="12.75">
      <c r="A2892" s="6" t="s">
        <v>28</v>
      </c>
      <c r="B2892" s="6" t="s">
        <v>1971</v>
      </c>
      <c r="C2892" s="6">
        <v>173</v>
      </c>
      <c r="D2892" s="6">
        <v>126</v>
      </c>
      <c r="E2892" s="6">
        <v>0</v>
      </c>
      <c r="F2892" s="6">
        <v>10000</v>
      </c>
      <c r="G2892" s="6" t="s">
        <v>977</v>
      </c>
      <c r="H2892" s="6">
        <v>14000</v>
      </c>
      <c r="I2892" s="7">
        <v>63540020</v>
      </c>
      <c r="J2892" s="6" t="s">
        <v>73</v>
      </c>
      <c r="K2892" s="6" t="s">
        <v>1972</v>
      </c>
      <c r="L2892" s="6" t="s">
        <v>1973</v>
      </c>
      <c r="M2892" s="6">
        <v>343274</v>
      </c>
      <c r="N2892" s="6">
        <v>39319</v>
      </c>
      <c r="O2892" s="6" t="s">
        <v>440</v>
      </c>
      <c r="P2892" s="6">
        <v>2</v>
      </c>
      <c r="Q2892" s="6" t="s">
        <v>1974</v>
      </c>
      <c r="R2892" s="6" t="s">
        <v>1975</v>
      </c>
      <c r="S2892" s="6">
        <v>742</v>
      </c>
      <c r="T2892" s="6" t="s">
        <v>37</v>
      </c>
      <c r="U2892" s="6" t="s">
        <v>1465</v>
      </c>
      <c r="V2892" s="6" t="s">
        <v>39</v>
      </c>
      <c r="W2892" s="7">
        <v>93000000</v>
      </c>
      <c r="X2892" s="6">
        <v>1997</v>
      </c>
      <c r="Y2892" s="6">
        <v>13000</v>
      </c>
      <c r="Z2892" s="6">
        <v>7.7</v>
      </c>
      <c r="AA2892" s="6">
        <v>2.35</v>
      </c>
      <c r="AB2892" s="6">
        <v>18000</v>
      </c>
      <c r="AC2892" s="7">
        <f>Table13[[#This Row],[gross]]-Table13[[#This Row],[budget]]</f>
        <v>-29459980</v>
      </c>
    </row>
    <row r="2893" spans="1:29" ht="12.75">
      <c r="A2893" s="6" t="s">
        <v>28</v>
      </c>
      <c r="B2893" s="6" t="s">
        <v>1104</v>
      </c>
      <c r="C2893" s="6">
        <v>224</v>
      </c>
      <c r="D2893" s="6">
        <v>128</v>
      </c>
      <c r="E2893" s="6">
        <v>386</v>
      </c>
      <c r="F2893" s="6">
        <v>203</v>
      </c>
      <c r="G2893" s="6" t="s">
        <v>342</v>
      </c>
      <c r="H2893" s="6">
        <v>19000</v>
      </c>
      <c r="I2893" s="7">
        <v>3254172</v>
      </c>
      <c r="J2893" s="6" t="s">
        <v>3581</v>
      </c>
      <c r="K2893" s="6" t="s">
        <v>353</v>
      </c>
      <c r="L2893" s="6" t="s">
        <v>9410</v>
      </c>
      <c r="M2893" s="6">
        <v>29282</v>
      </c>
      <c r="N2893" s="6">
        <v>36337</v>
      </c>
      <c r="O2893" s="6" t="s">
        <v>9411</v>
      </c>
      <c r="P2893" s="6">
        <v>1</v>
      </c>
      <c r="Q2893" s="6" t="s">
        <v>9412</v>
      </c>
      <c r="R2893" s="6" t="s">
        <v>9413</v>
      </c>
      <c r="S2893" s="6">
        <v>105</v>
      </c>
      <c r="T2893" s="6" t="s">
        <v>37</v>
      </c>
      <c r="U2893" s="6" t="s">
        <v>38</v>
      </c>
      <c r="V2893" s="6" t="s">
        <v>585</v>
      </c>
      <c r="W2893" s="7">
        <v>28000000</v>
      </c>
      <c r="X2893" s="6">
        <v>2013</v>
      </c>
      <c r="Y2893" s="6">
        <v>17000</v>
      </c>
      <c r="Z2893" s="6">
        <v>6.2</v>
      </c>
      <c r="AA2893" s="6">
        <v>2.35</v>
      </c>
      <c r="AB2893" s="6">
        <v>11000</v>
      </c>
      <c r="AC2893" s="7">
        <f>Table13[[#This Row],[gross]]-Table13[[#This Row],[budget]]</f>
        <v>-24745828</v>
      </c>
    </row>
    <row r="2894" spans="1:29" ht="12.75">
      <c r="A2894" s="6" t="s">
        <v>28</v>
      </c>
      <c r="B2894" s="6" t="s">
        <v>4166</v>
      </c>
      <c r="C2894" s="6">
        <v>410</v>
      </c>
      <c r="D2894" s="6">
        <v>116</v>
      </c>
      <c r="E2894" s="6">
        <v>737</v>
      </c>
      <c r="F2894" s="6">
        <v>141</v>
      </c>
      <c r="G2894" s="6" t="s">
        <v>14507</v>
      </c>
      <c r="H2894" s="6">
        <v>23000</v>
      </c>
      <c r="I2894" s="7">
        <v>93571803</v>
      </c>
      <c r="J2894" s="6" t="s">
        <v>1634</v>
      </c>
      <c r="K2894" s="6" t="s">
        <v>58</v>
      </c>
      <c r="L2894" s="6" t="s">
        <v>14508</v>
      </c>
      <c r="M2894" s="6">
        <v>275869</v>
      </c>
      <c r="N2894" s="6">
        <v>23811</v>
      </c>
      <c r="O2894" s="6" t="s">
        <v>7757</v>
      </c>
      <c r="P2894" s="6">
        <v>2</v>
      </c>
      <c r="Q2894" s="6" t="s">
        <v>14509</v>
      </c>
      <c r="R2894" s="6" t="s">
        <v>14510</v>
      </c>
      <c r="S2894" s="6">
        <v>389</v>
      </c>
      <c r="T2894" s="6" t="s">
        <v>37</v>
      </c>
      <c r="U2894" s="6" t="s">
        <v>38</v>
      </c>
      <c r="V2894" s="6" t="s">
        <v>585</v>
      </c>
      <c r="W2894" s="7">
        <v>25000000</v>
      </c>
      <c r="X2894" s="6">
        <v>2010</v>
      </c>
      <c r="Y2894" s="6">
        <v>238</v>
      </c>
      <c r="Z2894" s="6">
        <v>7.9</v>
      </c>
      <c r="AA2894" s="6">
        <v>2.35</v>
      </c>
      <c r="AB2894" s="6">
        <v>36000</v>
      </c>
      <c r="AC2894" s="7">
        <f>Table13[[#This Row],[gross]]-Table13[[#This Row],[budget]]</f>
        <v>68571803</v>
      </c>
    </row>
    <row r="2895" spans="1:29" ht="12.75">
      <c r="A2895" s="6" t="s">
        <v>28</v>
      </c>
      <c r="B2895" s="6" t="s">
        <v>5861</v>
      </c>
      <c r="C2895" s="6">
        <v>221</v>
      </c>
      <c r="D2895" s="6">
        <v>82</v>
      </c>
      <c r="E2895" s="6">
        <v>160</v>
      </c>
      <c r="F2895" s="6">
        <v>748</v>
      </c>
      <c r="G2895" s="6" t="s">
        <v>6402</v>
      </c>
      <c r="H2895" s="6">
        <v>164000</v>
      </c>
      <c r="I2895" s="7">
        <v>66466372</v>
      </c>
      <c r="J2895" s="6" t="s">
        <v>6403</v>
      </c>
      <c r="K2895" s="6" t="s">
        <v>6404</v>
      </c>
      <c r="L2895" s="6" t="s">
        <v>6405</v>
      </c>
      <c r="M2895" s="6">
        <v>75345</v>
      </c>
      <c r="N2895" s="6">
        <v>303717</v>
      </c>
      <c r="O2895" s="6" t="s">
        <v>6406</v>
      </c>
      <c r="P2895" s="6">
        <v>0</v>
      </c>
      <c r="Q2895" s="6" t="s">
        <v>6407</v>
      </c>
      <c r="R2895" s="6" t="s">
        <v>6408</v>
      </c>
      <c r="S2895" s="6">
        <v>290</v>
      </c>
      <c r="T2895" s="6" t="s">
        <v>37</v>
      </c>
      <c r="U2895" s="6" t="s">
        <v>38</v>
      </c>
      <c r="V2895" s="6" t="s">
        <v>585</v>
      </c>
      <c r="W2895" s="7">
        <v>40000000</v>
      </c>
      <c r="X2895" s="6">
        <v>2009</v>
      </c>
      <c r="Y2895" s="6">
        <v>137000</v>
      </c>
      <c r="Z2895" s="6">
        <v>5.2</v>
      </c>
      <c r="AA2895" s="6">
        <v>2.35</v>
      </c>
      <c r="AB2895" s="6">
        <v>0</v>
      </c>
      <c r="AC2895" s="7">
        <f>Table13[[#This Row],[gross]]-Table13[[#This Row],[budget]]</f>
        <v>26466372</v>
      </c>
    </row>
    <row r="2896" spans="1:29" ht="12.75">
      <c r="A2896" s="6" t="s">
        <v>28</v>
      </c>
      <c r="B2896" s="6" t="s">
        <v>2213</v>
      </c>
      <c r="C2896" s="6">
        <v>56</v>
      </c>
      <c r="D2896" s="6">
        <v>154</v>
      </c>
      <c r="E2896" s="6">
        <v>521</v>
      </c>
      <c r="F2896" s="6">
        <v>957</v>
      </c>
      <c r="G2896" s="6" t="s">
        <v>2061</v>
      </c>
      <c r="H2896" s="6">
        <v>10000</v>
      </c>
      <c r="I2896" s="7">
        <v>158348400</v>
      </c>
      <c r="J2896" s="6" t="s">
        <v>1924</v>
      </c>
      <c r="K2896" s="6" t="s">
        <v>523</v>
      </c>
      <c r="L2896" s="6" t="s">
        <v>6070</v>
      </c>
      <c r="M2896" s="6">
        <v>88844</v>
      </c>
      <c r="N2896" s="6">
        <v>14244</v>
      </c>
      <c r="O2896" s="6" t="s">
        <v>6071</v>
      </c>
      <c r="P2896" s="6">
        <v>0</v>
      </c>
      <c r="Q2896" s="6" t="s">
        <v>6072</v>
      </c>
      <c r="R2896" s="6" t="s">
        <v>6073</v>
      </c>
      <c r="S2896" s="6">
        <v>142</v>
      </c>
      <c r="T2896" s="6" t="s">
        <v>37</v>
      </c>
      <c r="U2896" s="6" t="s">
        <v>38</v>
      </c>
      <c r="V2896" s="6" t="s">
        <v>585</v>
      </c>
      <c r="W2896" s="7">
        <v>42000000</v>
      </c>
      <c r="X2896" s="6">
        <v>1993</v>
      </c>
      <c r="Y2896" s="6">
        <v>1000</v>
      </c>
      <c r="Z2896" s="6">
        <v>6.8</v>
      </c>
      <c r="AA2896" s="6">
        <v>1.85</v>
      </c>
      <c r="AB2896" s="6">
        <v>0</v>
      </c>
      <c r="AC2896" s="7">
        <f>Table13[[#This Row],[gross]]-Table13[[#This Row],[budget]]</f>
        <v>116348400</v>
      </c>
    </row>
    <row r="2897" spans="1:29" ht="12.75">
      <c r="A2897" s="6" t="s">
        <v>28</v>
      </c>
      <c r="B2897" s="6" t="s">
        <v>7498</v>
      </c>
      <c r="C2897" s="6">
        <v>50</v>
      </c>
      <c r="D2897" s="6">
        <v>103</v>
      </c>
      <c r="E2897" s="6">
        <v>37</v>
      </c>
      <c r="F2897" s="6">
        <v>452</v>
      </c>
      <c r="G2897" s="6" t="s">
        <v>6718</v>
      </c>
      <c r="H2897" s="6">
        <v>944</v>
      </c>
      <c r="I2897" s="7">
        <v>105444419</v>
      </c>
      <c r="J2897" s="6" t="s">
        <v>1671</v>
      </c>
      <c r="K2897" s="6" t="s">
        <v>4135</v>
      </c>
      <c r="L2897" s="6" t="s">
        <v>8135</v>
      </c>
      <c r="M2897" s="6">
        <v>31817</v>
      </c>
      <c r="N2897" s="6">
        <v>3143</v>
      </c>
      <c r="O2897" s="6" t="s">
        <v>1828</v>
      </c>
      <c r="P2897" s="6">
        <v>3</v>
      </c>
      <c r="Q2897" s="6" t="s">
        <v>8136</v>
      </c>
      <c r="R2897" s="6" t="s">
        <v>8137</v>
      </c>
      <c r="S2897" s="6">
        <v>117</v>
      </c>
      <c r="T2897" s="6" t="s">
        <v>37</v>
      </c>
      <c r="U2897" s="6" t="s">
        <v>38</v>
      </c>
      <c r="V2897" s="6" t="s">
        <v>95</v>
      </c>
      <c r="W2897" s="7">
        <v>26000000</v>
      </c>
      <c r="X2897" s="6">
        <v>1996</v>
      </c>
      <c r="Y2897" s="6">
        <v>893</v>
      </c>
      <c r="Z2897" s="6">
        <v>6.2</v>
      </c>
      <c r="AA2897" s="6">
        <v>1.85</v>
      </c>
      <c r="AB2897" s="6">
        <v>0</v>
      </c>
      <c r="AC2897" s="7">
        <f>Table13[[#This Row],[gross]]-Table13[[#This Row],[budget]]</f>
        <v>79444419</v>
      </c>
    </row>
    <row r="2898" spans="1:29" ht="12.75">
      <c r="A2898" s="6" t="s">
        <v>28</v>
      </c>
      <c r="B2898" s="6" t="s">
        <v>2791</v>
      </c>
      <c r="C2898" s="6">
        <v>84</v>
      </c>
      <c r="D2898" s="6">
        <v>137</v>
      </c>
      <c r="E2898" s="6">
        <v>0</v>
      </c>
      <c r="F2898" s="6">
        <v>161</v>
      </c>
      <c r="G2898" s="6" t="s">
        <v>3391</v>
      </c>
      <c r="H2898" s="6">
        <v>12000</v>
      </c>
      <c r="I2898" s="7">
        <v>41895491</v>
      </c>
      <c r="J2898" s="6" t="s">
        <v>7901</v>
      </c>
      <c r="K2898" s="6" t="s">
        <v>301</v>
      </c>
      <c r="L2898" s="6" t="s">
        <v>10107</v>
      </c>
      <c r="M2898" s="6">
        <v>63274</v>
      </c>
      <c r="N2898" s="6">
        <v>12947</v>
      </c>
      <c r="O2898" s="6" t="s">
        <v>10108</v>
      </c>
      <c r="P2898" s="6">
        <v>1</v>
      </c>
      <c r="Q2898" s="6" t="s">
        <v>10109</v>
      </c>
      <c r="R2898" s="6" t="s">
        <v>10110</v>
      </c>
      <c r="S2898" s="6">
        <v>170</v>
      </c>
      <c r="T2898" s="6" t="s">
        <v>37</v>
      </c>
      <c r="U2898" s="6" t="s">
        <v>38</v>
      </c>
      <c r="V2898" s="6" t="s">
        <v>585</v>
      </c>
      <c r="W2898" s="7">
        <v>24000000</v>
      </c>
      <c r="X2898" s="6">
        <v>1991</v>
      </c>
      <c r="Y2898" s="6">
        <v>443</v>
      </c>
      <c r="Z2898" s="6">
        <v>7.6</v>
      </c>
      <c r="AA2898" s="6">
        <v>1.85</v>
      </c>
      <c r="AB2898" s="6">
        <v>12000</v>
      </c>
      <c r="AC2898" s="7">
        <f>Table13[[#This Row],[gross]]-Table13[[#This Row],[budget]]</f>
        <v>17895491</v>
      </c>
    </row>
    <row r="2899" spans="1:29" ht="12.75">
      <c r="A2899" s="6" t="s">
        <v>28</v>
      </c>
      <c r="B2899" s="6" t="s">
        <v>6417</v>
      </c>
      <c r="C2899" s="6">
        <v>232</v>
      </c>
      <c r="D2899" s="6">
        <v>131</v>
      </c>
      <c r="E2899" s="6">
        <v>89</v>
      </c>
      <c r="F2899" s="6">
        <v>372</v>
      </c>
      <c r="G2899" s="6" t="s">
        <v>8500</v>
      </c>
      <c r="H2899" s="6">
        <v>2000</v>
      </c>
      <c r="I2899" s="7">
        <v>28644770</v>
      </c>
      <c r="J2899" s="6" t="s">
        <v>1681</v>
      </c>
      <c r="K2899" s="6" t="s">
        <v>4200</v>
      </c>
      <c r="L2899" s="6" t="s">
        <v>8501</v>
      </c>
      <c r="M2899" s="6">
        <v>78974</v>
      </c>
      <c r="N2899" s="6">
        <v>3479</v>
      </c>
      <c r="O2899" s="6" t="s">
        <v>2766</v>
      </c>
      <c r="P2899" s="6">
        <v>2</v>
      </c>
      <c r="Q2899" s="6" t="s">
        <v>8502</v>
      </c>
      <c r="R2899" s="6" t="s">
        <v>8503</v>
      </c>
      <c r="S2899" s="6">
        <v>141</v>
      </c>
      <c r="T2899" s="6" t="s">
        <v>37</v>
      </c>
      <c r="U2899" s="6" t="s">
        <v>38</v>
      </c>
      <c r="V2899" s="6" t="s">
        <v>585</v>
      </c>
      <c r="W2899" s="7">
        <v>30000000</v>
      </c>
      <c r="X2899" s="6">
        <v>2012</v>
      </c>
      <c r="Y2899" s="6">
        <v>401</v>
      </c>
      <c r="Z2899" s="6">
        <v>6.2</v>
      </c>
      <c r="AA2899" s="6">
        <v>1.85</v>
      </c>
      <c r="AB2899" s="6">
        <v>11000</v>
      </c>
      <c r="AC2899" s="7">
        <f>Table13[[#This Row],[gross]]-Table13[[#This Row],[budget]]</f>
        <v>-1355230</v>
      </c>
    </row>
    <row r="2900" spans="1:29" ht="12.75">
      <c r="A2900" s="6" t="s">
        <v>28</v>
      </c>
      <c r="B2900" s="6" t="s">
        <v>4107</v>
      </c>
      <c r="C2900" s="6">
        <v>57</v>
      </c>
      <c r="D2900" s="6">
        <v>90</v>
      </c>
      <c r="E2900" s="6">
        <v>32</v>
      </c>
      <c r="F2900" s="6">
        <v>809</v>
      </c>
      <c r="G2900" s="6" t="s">
        <v>190</v>
      </c>
      <c r="H2900" s="6">
        <v>1000</v>
      </c>
      <c r="I2900" s="7">
        <v>35231365</v>
      </c>
      <c r="J2900" s="6" t="s">
        <v>4466</v>
      </c>
      <c r="K2900" s="6" t="s">
        <v>4467</v>
      </c>
      <c r="L2900" s="6" t="s">
        <v>4468</v>
      </c>
      <c r="M2900" s="6">
        <v>15517</v>
      </c>
      <c r="N2900" s="6">
        <v>6299</v>
      </c>
      <c r="O2900" s="6" t="s">
        <v>1476</v>
      </c>
      <c r="P2900" s="6">
        <v>0</v>
      </c>
      <c r="Q2900" s="6" t="s">
        <v>4469</v>
      </c>
      <c r="R2900" s="6" t="s">
        <v>4470</v>
      </c>
      <c r="S2900" s="6">
        <v>85</v>
      </c>
      <c r="T2900" s="6" t="s">
        <v>37</v>
      </c>
      <c r="U2900" s="6" t="s">
        <v>38</v>
      </c>
      <c r="V2900" s="6" t="s">
        <v>95</v>
      </c>
      <c r="W2900" s="7">
        <v>60000000</v>
      </c>
      <c r="X2900" s="6">
        <v>2000</v>
      </c>
      <c r="Y2900" s="6">
        <v>891</v>
      </c>
      <c r="Z2900" s="6">
        <v>3.6</v>
      </c>
      <c r="AA2900" s="6">
        <v>1.85</v>
      </c>
      <c r="AB2900" s="6">
        <v>500</v>
      </c>
      <c r="AC2900" s="7">
        <f>Table13[[#This Row],[gross]]-Table13[[#This Row],[budget]]</f>
        <v>-24768635</v>
      </c>
    </row>
    <row r="2901" spans="1:29" ht="12.75">
      <c r="A2901" s="6" t="s">
        <v>28</v>
      </c>
      <c r="B2901" s="6" t="s">
        <v>4107</v>
      </c>
      <c r="C2901" s="6">
        <v>35</v>
      </c>
      <c r="D2901" s="6">
        <v>91</v>
      </c>
      <c r="E2901" s="6">
        <v>32</v>
      </c>
      <c r="F2901" s="6">
        <v>628</v>
      </c>
      <c r="G2901" s="6" t="s">
        <v>3918</v>
      </c>
      <c r="H2901" s="6">
        <v>924</v>
      </c>
      <c r="I2901" s="7">
        <v>130512915</v>
      </c>
      <c r="J2901" s="6" t="s">
        <v>515</v>
      </c>
      <c r="K2901" s="6" t="s">
        <v>2961</v>
      </c>
      <c r="L2901" s="6" t="s">
        <v>5695</v>
      </c>
      <c r="M2901" s="6">
        <v>60884</v>
      </c>
      <c r="N2901" s="6">
        <v>3244</v>
      </c>
      <c r="O2901" s="6" t="s">
        <v>4108</v>
      </c>
      <c r="P2901" s="6">
        <v>2</v>
      </c>
      <c r="Q2901" s="6" t="s">
        <v>5696</v>
      </c>
      <c r="R2901" s="6" t="s">
        <v>5697</v>
      </c>
      <c r="S2901" s="6">
        <v>85</v>
      </c>
      <c r="T2901" s="6" t="s">
        <v>37</v>
      </c>
      <c r="U2901" s="6" t="s">
        <v>38</v>
      </c>
      <c r="V2901" s="6" t="s">
        <v>95</v>
      </c>
      <c r="W2901" s="7">
        <v>45000000</v>
      </c>
      <c r="X2901" s="6">
        <v>1994</v>
      </c>
      <c r="Y2901" s="6">
        <v>664</v>
      </c>
      <c r="Z2901" s="6">
        <v>4.8</v>
      </c>
      <c r="AA2901" s="6">
        <v>1.33</v>
      </c>
      <c r="AB2901" s="6">
        <v>0</v>
      </c>
      <c r="AC2901" s="7">
        <f>Table13[[#This Row],[gross]]-Table13[[#This Row],[budget]]</f>
        <v>85512915</v>
      </c>
    </row>
    <row r="2902" spans="1:29" ht="12.75">
      <c r="A2902" s="6" t="s">
        <v>28</v>
      </c>
      <c r="B2902" s="6" t="s">
        <v>1939</v>
      </c>
      <c r="C2902" s="6">
        <v>136</v>
      </c>
      <c r="D2902" s="6">
        <v>146</v>
      </c>
      <c r="E2902" s="6">
        <v>611</v>
      </c>
      <c r="F2902" s="6">
        <v>28</v>
      </c>
      <c r="G2902" s="6" t="s">
        <v>1940</v>
      </c>
      <c r="H2902" s="6">
        <v>23000</v>
      </c>
      <c r="I2902" s="7">
        <v>9213</v>
      </c>
      <c r="J2902" s="6" t="s">
        <v>1941</v>
      </c>
      <c r="K2902" s="6" t="s">
        <v>58</v>
      </c>
      <c r="L2902" s="6" t="s">
        <v>1942</v>
      </c>
      <c r="M2902" s="6">
        <v>38690</v>
      </c>
      <c r="N2902" s="6">
        <v>23240</v>
      </c>
      <c r="O2902" s="6" t="s">
        <v>1943</v>
      </c>
      <c r="P2902" s="6">
        <v>2</v>
      </c>
      <c r="Q2902" s="6" t="s">
        <v>1944</v>
      </c>
      <c r="R2902" s="6" t="s">
        <v>1945</v>
      </c>
      <c r="S2902" s="6">
        <v>130</v>
      </c>
      <c r="T2902" s="6" t="s">
        <v>1946</v>
      </c>
      <c r="U2902" s="6" t="s">
        <v>892</v>
      </c>
      <c r="V2902" s="6" t="s">
        <v>585</v>
      </c>
      <c r="W2902" s="7">
        <v>94000000</v>
      </c>
      <c r="X2902" s="6">
        <v>2011</v>
      </c>
      <c r="Y2902" s="6">
        <v>196</v>
      </c>
      <c r="Z2902" s="6">
        <v>7.6</v>
      </c>
      <c r="AA2902" s="6">
        <v>2.35</v>
      </c>
      <c r="AB2902" s="6">
        <v>13000</v>
      </c>
      <c r="AC2902" s="7">
        <f>Table13[[#This Row],[gross]]-Table13[[#This Row],[budget]]</f>
        <v>-93990787</v>
      </c>
    </row>
    <row r="2903" spans="1:29" ht="12.75">
      <c r="A2903" s="6" t="s">
        <v>28</v>
      </c>
      <c r="B2903" s="6" t="s">
        <v>5367</v>
      </c>
      <c r="C2903" s="6">
        <v>212</v>
      </c>
      <c r="D2903" s="6">
        <v>89</v>
      </c>
      <c r="E2903" s="6">
        <v>0</v>
      </c>
      <c r="F2903" s="6">
        <v>606</v>
      </c>
      <c r="G2903" s="6" t="s">
        <v>2496</v>
      </c>
      <c r="H2903" s="6">
        <v>2000</v>
      </c>
      <c r="I2903" s="7">
        <v>21378000</v>
      </c>
      <c r="J2903" s="6" t="s">
        <v>7406</v>
      </c>
      <c r="K2903" s="6" t="s">
        <v>1734</v>
      </c>
      <c r="L2903" s="6" t="s">
        <v>11832</v>
      </c>
      <c r="M2903" s="6">
        <v>46492</v>
      </c>
      <c r="N2903" s="6">
        <v>4877</v>
      </c>
      <c r="O2903" s="6" t="s">
        <v>11034</v>
      </c>
      <c r="P2903" s="6">
        <v>0</v>
      </c>
      <c r="Q2903" s="6" t="s">
        <v>11833</v>
      </c>
      <c r="R2903" s="6" t="s">
        <v>11834</v>
      </c>
      <c r="S2903" s="6">
        <v>335</v>
      </c>
      <c r="T2903" s="6" t="s">
        <v>37</v>
      </c>
      <c r="U2903" s="6" t="s">
        <v>38</v>
      </c>
      <c r="V2903" s="6" t="s">
        <v>585</v>
      </c>
      <c r="W2903" s="7">
        <v>1000000</v>
      </c>
      <c r="X2903" s="6">
        <v>1980</v>
      </c>
      <c r="Y2903" s="6">
        <v>826</v>
      </c>
      <c r="Z2903" s="6">
        <v>6.8</v>
      </c>
      <c r="AA2903" s="6">
        <v>2.35</v>
      </c>
      <c r="AB2903" s="6">
        <v>7000</v>
      </c>
      <c r="AC2903" s="7">
        <f>Table13[[#This Row],[gross]]-Table13[[#This Row],[budget]]</f>
        <v>20378000</v>
      </c>
    </row>
    <row r="2904" spans="1:29" ht="12.75">
      <c r="A2904" s="6" t="s">
        <v>28</v>
      </c>
      <c r="B2904" s="6" t="s">
        <v>946</v>
      </c>
      <c r="C2904" s="6">
        <v>206</v>
      </c>
      <c r="D2904" s="6">
        <v>104</v>
      </c>
      <c r="E2904" s="6">
        <v>50</v>
      </c>
      <c r="F2904" s="6">
        <v>947</v>
      </c>
      <c r="G2904" s="6" t="s">
        <v>4689</v>
      </c>
      <c r="H2904" s="6">
        <v>5000</v>
      </c>
      <c r="I2904" s="7">
        <v>25040293</v>
      </c>
      <c r="J2904" s="6" t="s">
        <v>42</v>
      </c>
      <c r="K2904" s="6" t="s">
        <v>502</v>
      </c>
      <c r="L2904" s="6" t="s">
        <v>4690</v>
      </c>
      <c r="M2904" s="6">
        <v>88049</v>
      </c>
      <c r="N2904" s="6">
        <v>7247</v>
      </c>
      <c r="O2904" s="6" t="s">
        <v>2297</v>
      </c>
      <c r="P2904" s="6">
        <v>0</v>
      </c>
      <c r="Q2904" s="6" t="s">
        <v>4691</v>
      </c>
      <c r="R2904" s="6" t="s">
        <v>4692</v>
      </c>
      <c r="S2904" s="6">
        <v>279</v>
      </c>
      <c r="T2904" s="6" t="s">
        <v>37</v>
      </c>
      <c r="U2904" s="6" t="s">
        <v>38</v>
      </c>
      <c r="V2904" s="6" t="s">
        <v>39</v>
      </c>
      <c r="W2904" s="7">
        <v>55000000</v>
      </c>
      <c r="X2904" s="6">
        <v>2008</v>
      </c>
      <c r="Y2904" s="6">
        <v>962</v>
      </c>
      <c r="Z2904" s="6">
        <v>6.6</v>
      </c>
      <c r="AA2904" s="6">
        <v>2.35</v>
      </c>
      <c r="AB2904" s="6">
        <v>0</v>
      </c>
      <c r="AC2904" s="7">
        <f>Table13[[#This Row],[gross]]-Table13[[#This Row],[budget]]</f>
        <v>-29959707</v>
      </c>
    </row>
    <row r="2905" spans="1:29" ht="12.75">
      <c r="A2905" s="6" t="s">
        <v>28</v>
      </c>
      <c r="B2905" s="6" t="s">
        <v>15224</v>
      </c>
      <c r="C2905" s="6">
        <v>185</v>
      </c>
      <c r="D2905" s="6">
        <v>93</v>
      </c>
      <c r="E2905" s="6">
        <v>4</v>
      </c>
      <c r="F2905" s="6">
        <v>4</v>
      </c>
      <c r="G2905" s="6" t="s">
        <v>15225</v>
      </c>
      <c r="H2905" s="6">
        <v>533</v>
      </c>
      <c r="I2905" s="7">
        <v>26583369</v>
      </c>
      <c r="J2905" s="6" t="s">
        <v>3030</v>
      </c>
      <c r="K2905" s="6" t="s">
        <v>15226</v>
      </c>
      <c r="L2905" s="6" t="s">
        <v>15227</v>
      </c>
      <c r="M2905" s="6">
        <v>20837</v>
      </c>
      <c r="N2905" s="6">
        <v>578</v>
      </c>
      <c r="O2905" s="6" t="s">
        <v>15228</v>
      </c>
      <c r="P2905" s="6">
        <v>1</v>
      </c>
      <c r="Q2905" s="6" t="s">
        <v>15229</v>
      </c>
      <c r="R2905" s="6" t="s">
        <v>15230</v>
      </c>
      <c r="S2905" s="6">
        <v>127</v>
      </c>
      <c r="T2905" s="6" t="s">
        <v>37</v>
      </c>
      <c r="U2905" s="6" t="s">
        <v>38</v>
      </c>
      <c r="V2905" s="6" t="s">
        <v>39</v>
      </c>
      <c r="W2905" s="7">
        <v>10000000</v>
      </c>
      <c r="X2905" s="6">
        <v>2016</v>
      </c>
      <c r="Y2905" s="6">
        <v>35</v>
      </c>
      <c r="Z2905" s="6">
        <v>4.8</v>
      </c>
      <c r="AA2905" s="6">
        <v>1.85</v>
      </c>
      <c r="AB2905" s="6">
        <v>10000</v>
      </c>
      <c r="AC2905" s="7">
        <f>Table13[[#This Row],[gross]]-Table13[[#This Row],[budget]]</f>
        <v>16583369</v>
      </c>
    </row>
    <row r="2906" spans="1:29" ht="12.75">
      <c r="A2906" s="6" t="s">
        <v>28</v>
      </c>
      <c r="B2906" s="6" t="s">
        <v>17820</v>
      </c>
      <c r="C2906" s="6">
        <v>56</v>
      </c>
      <c r="D2906" s="6">
        <v>90</v>
      </c>
      <c r="E2906" s="6">
        <v>23</v>
      </c>
      <c r="F2906" s="6">
        <v>560</v>
      </c>
      <c r="G2906" s="6" t="s">
        <v>10216</v>
      </c>
      <c r="H2906" s="6">
        <v>847</v>
      </c>
      <c r="I2906" s="7">
        <v>6755271</v>
      </c>
      <c r="J2906" s="6" t="s">
        <v>5544</v>
      </c>
      <c r="K2906" s="6" t="s">
        <v>10214</v>
      </c>
      <c r="L2906" s="6" t="s">
        <v>17821</v>
      </c>
      <c r="M2906" s="6">
        <v>7319</v>
      </c>
      <c r="N2906" s="6">
        <v>3004</v>
      </c>
      <c r="O2906" s="6" t="s">
        <v>5790</v>
      </c>
      <c r="P2906" s="6">
        <v>4</v>
      </c>
      <c r="Q2906" s="6" t="s">
        <v>17822</v>
      </c>
      <c r="R2906" s="6" t="s">
        <v>17823</v>
      </c>
      <c r="S2906" s="6">
        <v>131</v>
      </c>
      <c r="T2906" s="6" t="s">
        <v>37</v>
      </c>
      <c r="U2906" s="6" t="s">
        <v>38</v>
      </c>
      <c r="V2906" s="6" t="s">
        <v>585</v>
      </c>
      <c r="W2906" s="7">
        <v>5000000</v>
      </c>
      <c r="X2906" s="6">
        <v>2001</v>
      </c>
      <c r="Y2906" s="6">
        <v>591</v>
      </c>
      <c r="Z2906" s="6">
        <v>5.3</v>
      </c>
      <c r="AA2906" s="6">
        <v>1.85</v>
      </c>
      <c r="AB2906" s="6">
        <v>327</v>
      </c>
      <c r="AC2906" s="7">
        <f>Table13[[#This Row],[gross]]-Table13[[#This Row],[budget]]</f>
        <v>1755271</v>
      </c>
    </row>
    <row r="2907" spans="1:29" ht="12.75">
      <c r="A2907" s="6" t="s">
        <v>28</v>
      </c>
      <c r="B2907" s="6" t="s">
        <v>1204</v>
      </c>
      <c r="C2907" s="6">
        <v>274</v>
      </c>
      <c r="D2907" s="6">
        <v>96</v>
      </c>
      <c r="E2907" s="6">
        <v>0</v>
      </c>
      <c r="F2907" s="6">
        <v>1000</v>
      </c>
      <c r="G2907" s="6" t="s">
        <v>7763</v>
      </c>
      <c r="H2907" s="6">
        <v>20000</v>
      </c>
      <c r="I2907" s="7">
        <v>10139254</v>
      </c>
      <c r="J2907" s="6" t="s">
        <v>1849</v>
      </c>
      <c r="K2907" s="6" t="s">
        <v>263</v>
      </c>
      <c r="L2907" s="6" t="s">
        <v>7764</v>
      </c>
      <c r="M2907" s="6">
        <v>190990</v>
      </c>
      <c r="N2907" s="6">
        <v>24640</v>
      </c>
      <c r="O2907" s="6" t="s">
        <v>1820</v>
      </c>
      <c r="P2907" s="6">
        <v>0</v>
      </c>
      <c r="Q2907" s="6" t="s">
        <v>7765</v>
      </c>
      <c r="R2907" s="6" t="s">
        <v>7766</v>
      </c>
      <c r="S2907" s="6">
        <v>915</v>
      </c>
      <c r="T2907" s="6" t="s">
        <v>37</v>
      </c>
      <c r="U2907" s="6" t="s">
        <v>38</v>
      </c>
      <c r="V2907" s="6" t="s">
        <v>39</v>
      </c>
      <c r="W2907" s="7">
        <v>35000000</v>
      </c>
      <c r="X2907" s="6">
        <v>2006</v>
      </c>
      <c r="Y2907" s="6">
        <v>1000</v>
      </c>
      <c r="Z2907" s="6">
        <v>7.3</v>
      </c>
      <c r="AA2907" s="6">
        <v>1.85</v>
      </c>
      <c r="AB2907" s="6">
        <v>23000</v>
      </c>
      <c r="AC2907" s="7">
        <f>Table13[[#This Row],[gross]]-Table13[[#This Row],[budget]]</f>
        <v>-24860746</v>
      </c>
    </row>
    <row r="2908" spans="1:29" ht="12.75">
      <c r="A2908" s="6" t="s">
        <v>28</v>
      </c>
      <c r="B2908" s="6" t="s">
        <v>4773</v>
      </c>
      <c r="C2908" s="6">
        <v>105</v>
      </c>
      <c r="D2908" s="6">
        <v>125</v>
      </c>
      <c r="E2908" s="6">
        <v>159</v>
      </c>
      <c r="F2908" s="6">
        <v>39</v>
      </c>
      <c r="G2908" s="6" t="s">
        <v>7593</v>
      </c>
      <c r="H2908" s="6">
        <v>3000</v>
      </c>
      <c r="I2908" s="7">
        <v>18306166</v>
      </c>
      <c r="J2908" s="6" t="s">
        <v>1221</v>
      </c>
      <c r="K2908" s="6" t="s">
        <v>656</v>
      </c>
      <c r="L2908" s="6" t="s">
        <v>7594</v>
      </c>
      <c r="M2908" s="6">
        <v>28130</v>
      </c>
      <c r="N2908" s="6">
        <v>3142</v>
      </c>
      <c r="O2908" s="6" t="s">
        <v>7595</v>
      </c>
      <c r="P2908" s="6">
        <v>2</v>
      </c>
      <c r="Q2908" s="6" t="s">
        <v>7596</v>
      </c>
      <c r="R2908" s="6" t="s">
        <v>7597</v>
      </c>
      <c r="S2908" s="6">
        <v>215</v>
      </c>
      <c r="T2908" s="6" t="s">
        <v>37</v>
      </c>
      <c r="U2908" s="6" t="s">
        <v>56</v>
      </c>
      <c r="V2908" s="6" t="s">
        <v>39</v>
      </c>
      <c r="W2908" s="7">
        <v>35000000</v>
      </c>
      <c r="X2908" s="6">
        <v>2002</v>
      </c>
      <c r="Y2908" s="6">
        <v>61</v>
      </c>
      <c r="Z2908" s="6">
        <v>6.5</v>
      </c>
      <c r="AA2908" s="6">
        <v>2.35</v>
      </c>
      <c r="AB2908" s="6">
        <v>0</v>
      </c>
      <c r="AC2908" s="7">
        <f>Table13[[#This Row],[gross]]-Table13[[#This Row],[budget]]</f>
        <v>-16693834</v>
      </c>
    </row>
    <row r="2909" spans="1:29" ht="12.75">
      <c r="A2909" s="6" t="s">
        <v>28</v>
      </c>
      <c r="B2909" s="6" t="s">
        <v>14954</v>
      </c>
      <c r="C2909" s="6">
        <v>183</v>
      </c>
      <c r="D2909" s="6">
        <v>98</v>
      </c>
      <c r="E2909" s="6">
        <v>58</v>
      </c>
      <c r="F2909" s="6">
        <v>242</v>
      </c>
      <c r="G2909" s="6" t="s">
        <v>979</v>
      </c>
      <c r="H2909" s="6">
        <v>14000</v>
      </c>
      <c r="I2909" s="7">
        <v>25464480</v>
      </c>
      <c r="J2909" s="6" t="s">
        <v>5032</v>
      </c>
      <c r="K2909" s="6" t="s">
        <v>1972</v>
      </c>
      <c r="L2909" s="6" t="s">
        <v>14955</v>
      </c>
      <c r="M2909" s="6">
        <v>63108</v>
      </c>
      <c r="N2909" s="6">
        <v>15251</v>
      </c>
      <c r="O2909" s="6" t="s">
        <v>12112</v>
      </c>
      <c r="P2909" s="6">
        <v>0</v>
      </c>
      <c r="Q2909" s="6" t="s">
        <v>14956</v>
      </c>
      <c r="R2909" s="6" t="s">
        <v>14957</v>
      </c>
      <c r="S2909" s="6">
        <v>330</v>
      </c>
      <c r="T2909" s="6" t="s">
        <v>37</v>
      </c>
      <c r="U2909" s="6" t="s">
        <v>38</v>
      </c>
      <c r="V2909" s="6" t="s">
        <v>39</v>
      </c>
      <c r="W2909" s="7">
        <v>10000000</v>
      </c>
      <c r="X2909" s="6">
        <v>2009</v>
      </c>
      <c r="Y2909" s="6">
        <v>537</v>
      </c>
      <c r="Z2909" s="6">
        <v>5.9</v>
      </c>
      <c r="AA2909" s="6">
        <v>2.35</v>
      </c>
      <c r="AB2909" s="6">
        <v>15000</v>
      </c>
      <c r="AC2909" s="7">
        <f>Table13[[#This Row],[gross]]-Table13[[#This Row],[budget]]</f>
        <v>15464480</v>
      </c>
    </row>
    <row r="2910" spans="1:29" ht="12.75">
      <c r="A2910" s="6" t="s">
        <v>28</v>
      </c>
      <c r="B2910" s="6" t="s">
        <v>23810</v>
      </c>
      <c r="C2910" s="6">
        <v>66</v>
      </c>
      <c r="D2910" s="6">
        <v>82</v>
      </c>
      <c r="E2910" s="6">
        <v>32</v>
      </c>
      <c r="F2910" s="6">
        <v>128</v>
      </c>
      <c r="G2910" s="6" t="s">
        <v>23811</v>
      </c>
      <c r="H2910" s="6">
        <v>968</v>
      </c>
      <c r="I2910" s="7">
        <v>40557</v>
      </c>
      <c r="J2910" s="6" t="s">
        <v>1671</v>
      </c>
      <c r="K2910" s="6" t="s">
        <v>379</v>
      </c>
      <c r="L2910" s="6" t="s">
        <v>23812</v>
      </c>
      <c r="M2910" s="6">
        <v>1389</v>
      </c>
      <c r="N2910" s="6">
        <v>2046</v>
      </c>
      <c r="O2910" s="6" t="s">
        <v>23813</v>
      </c>
      <c r="P2910" s="6">
        <v>0</v>
      </c>
      <c r="Q2910" s="6" t="s">
        <v>23814</v>
      </c>
      <c r="R2910" s="6" t="s">
        <v>23815</v>
      </c>
      <c r="S2910" s="6">
        <v>22</v>
      </c>
      <c r="T2910" s="6" t="s">
        <v>37</v>
      </c>
      <c r="U2910" s="6" t="s">
        <v>38</v>
      </c>
      <c r="V2910" s="6" t="s">
        <v>585</v>
      </c>
      <c r="W2910" s="7">
        <v>60000</v>
      </c>
      <c r="X2910" s="6">
        <v>2011</v>
      </c>
      <c r="Y2910" s="6">
        <v>407</v>
      </c>
      <c r="Z2910" s="6">
        <v>5.6</v>
      </c>
      <c r="AA2910" s="6">
        <v>2.35</v>
      </c>
      <c r="AB2910" s="6">
        <v>0</v>
      </c>
      <c r="AC2910" s="7">
        <f>Table13[[#This Row],[gross]]-Table13[[#This Row],[budget]]</f>
        <v>-19443</v>
      </c>
    </row>
    <row r="2911" spans="1:29" ht="12.75">
      <c r="A2911" s="6" t="s">
        <v>28</v>
      </c>
      <c r="B2911" s="6" t="s">
        <v>2433</v>
      </c>
      <c r="C2911" s="6">
        <v>119</v>
      </c>
      <c r="D2911" s="6">
        <v>130</v>
      </c>
      <c r="E2911" s="6">
        <v>99</v>
      </c>
      <c r="F2911" s="6">
        <v>812</v>
      </c>
      <c r="G2911" s="6" t="s">
        <v>6008</v>
      </c>
      <c r="H2911" s="6">
        <v>11000</v>
      </c>
      <c r="I2911" s="7">
        <v>183875760</v>
      </c>
      <c r="J2911" s="6" t="s">
        <v>6009</v>
      </c>
      <c r="K2911" s="6" t="s">
        <v>391</v>
      </c>
      <c r="L2911" s="6" t="s">
        <v>6010</v>
      </c>
      <c r="M2911" s="6">
        <v>213668</v>
      </c>
      <c r="N2911" s="6">
        <v>13357</v>
      </c>
      <c r="O2911" s="6" t="s">
        <v>633</v>
      </c>
      <c r="P2911" s="6">
        <v>1</v>
      </c>
      <c r="Q2911" s="6" t="s">
        <v>6011</v>
      </c>
      <c r="R2911" s="6" t="s">
        <v>6012</v>
      </c>
      <c r="S2911" s="6">
        <v>270</v>
      </c>
      <c r="T2911" s="6" t="s">
        <v>37</v>
      </c>
      <c r="U2911" s="6" t="s">
        <v>38</v>
      </c>
      <c r="V2911" s="6" t="s">
        <v>39</v>
      </c>
      <c r="W2911" s="7">
        <v>44000000</v>
      </c>
      <c r="X2911" s="6">
        <v>1993</v>
      </c>
      <c r="Y2911" s="6">
        <v>1000</v>
      </c>
      <c r="Z2911" s="6">
        <v>7.8</v>
      </c>
      <c r="AA2911" s="6">
        <v>1.85</v>
      </c>
      <c r="AB2911" s="6">
        <v>0</v>
      </c>
      <c r="AC2911" s="7">
        <f>Table13[[#This Row],[gross]]-Table13[[#This Row],[budget]]</f>
        <v>139875760</v>
      </c>
    </row>
    <row r="2912" spans="1:29" ht="12.75">
      <c r="A2912" s="6" t="s">
        <v>28</v>
      </c>
      <c r="B2912" s="6" t="s">
        <v>13125</v>
      </c>
      <c r="C2912" s="6">
        <v>122</v>
      </c>
      <c r="D2912" s="6">
        <v>91</v>
      </c>
      <c r="E2912" s="6">
        <v>11</v>
      </c>
      <c r="F2912" s="6">
        <v>121</v>
      </c>
      <c r="G2912" s="6" t="s">
        <v>190</v>
      </c>
      <c r="H2912" s="6">
        <v>1000</v>
      </c>
      <c r="I2912" s="7">
        <v>45857453</v>
      </c>
      <c r="J2912" s="6" t="s">
        <v>5510</v>
      </c>
      <c r="K2912" s="6" t="s">
        <v>138</v>
      </c>
      <c r="L2912" s="6" t="s">
        <v>18863</v>
      </c>
      <c r="M2912" s="6">
        <v>82232</v>
      </c>
      <c r="N2912" s="6">
        <v>2323</v>
      </c>
      <c r="O2912" s="6" t="s">
        <v>18864</v>
      </c>
      <c r="P2912" s="6">
        <v>3</v>
      </c>
      <c r="Q2912" s="6" t="s">
        <v>18865</v>
      </c>
      <c r="R2912" s="6" t="s">
        <v>18866</v>
      </c>
      <c r="S2912" s="6">
        <v>174</v>
      </c>
      <c r="T2912" s="6" t="s">
        <v>37</v>
      </c>
      <c r="U2912" s="6" t="s">
        <v>56</v>
      </c>
      <c r="V2912" s="6" t="s">
        <v>585</v>
      </c>
      <c r="W2912" s="7">
        <v>3500000</v>
      </c>
      <c r="X2912" s="6">
        <v>1997</v>
      </c>
      <c r="Y2912" s="6">
        <v>891</v>
      </c>
      <c r="Z2912" s="6">
        <v>7.2</v>
      </c>
      <c r="AA2912" s="6">
        <v>1.85</v>
      </c>
      <c r="AB2912" s="6">
        <v>0</v>
      </c>
      <c r="AC2912" s="7">
        <f>Table13[[#This Row],[gross]]-Table13[[#This Row],[budget]]</f>
        <v>42357453</v>
      </c>
    </row>
    <row r="2913" spans="1:29" ht="12.75">
      <c r="A2913" s="6" t="s">
        <v>28</v>
      </c>
      <c r="B2913" s="6" t="s">
        <v>13974</v>
      </c>
      <c r="C2913" s="6">
        <v>48</v>
      </c>
      <c r="D2913" s="6">
        <v>99</v>
      </c>
      <c r="E2913" s="6">
        <v>220</v>
      </c>
      <c r="F2913" s="6">
        <v>599</v>
      </c>
      <c r="G2913" s="6" t="s">
        <v>13975</v>
      </c>
      <c r="H2913" s="6">
        <v>812</v>
      </c>
      <c r="I2913" s="7">
        <v>1227324</v>
      </c>
      <c r="J2913" s="6" t="s">
        <v>1935</v>
      </c>
      <c r="K2913" s="6" t="s">
        <v>3866</v>
      </c>
      <c r="L2913" s="6" t="s">
        <v>13976</v>
      </c>
      <c r="M2913" s="6">
        <v>6921</v>
      </c>
      <c r="N2913" s="6">
        <v>3337</v>
      </c>
      <c r="O2913" s="6" t="s">
        <v>5586</v>
      </c>
      <c r="P2913" s="6">
        <v>3</v>
      </c>
      <c r="Q2913" s="6" t="s">
        <v>13977</v>
      </c>
      <c r="R2913" s="6" t="s">
        <v>13978</v>
      </c>
      <c r="S2913" s="6">
        <v>48</v>
      </c>
      <c r="T2913" s="6" t="s">
        <v>37</v>
      </c>
      <c r="U2913" s="6" t="s">
        <v>38</v>
      </c>
      <c r="V2913" s="6" t="s">
        <v>585</v>
      </c>
      <c r="W2913" s="7">
        <v>12500000</v>
      </c>
      <c r="X2913" s="6">
        <v>1996</v>
      </c>
      <c r="Y2913" s="6">
        <v>787</v>
      </c>
      <c r="Z2913" s="6">
        <v>6.6</v>
      </c>
      <c r="AA2913" s="6">
        <v>1.85</v>
      </c>
      <c r="AB2913" s="6">
        <v>344</v>
      </c>
      <c r="AC2913" s="7">
        <f>Table13[[#This Row],[gross]]-Table13[[#This Row],[budget]]</f>
        <v>-11272676</v>
      </c>
    </row>
    <row r="2914" spans="1:29" ht="12.75">
      <c r="A2914" s="6" t="s">
        <v>28</v>
      </c>
      <c r="B2914" s="6" t="s">
        <v>23686</v>
      </c>
      <c r="C2914" s="6">
        <v>159</v>
      </c>
      <c r="D2914" s="6">
        <v>81</v>
      </c>
      <c r="E2914" s="6">
        <v>3</v>
      </c>
      <c r="F2914" s="6">
        <v>7</v>
      </c>
      <c r="G2914" s="6" t="s">
        <v>23687</v>
      </c>
      <c r="H2914" s="6">
        <v>220</v>
      </c>
      <c r="I2914" s="7">
        <v>22757819</v>
      </c>
      <c r="J2914" s="6" t="s">
        <v>5544</v>
      </c>
      <c r="K2914" s="6" t="s">
        <v>23688</v>
      </c>
      <c r="L2914" s="6" t="s">
        <v>23689</v>
      </c>
      <c r="M2914" s="6">
        <v>13521</v>
      </c>
      <c r="N2914" s="6">
        <v>276</v>
      </c>
      <c r="O2914" s="6" t="s">
        <v>23690</v>
      </c>
      <c r="P2914" s="6">
        <v>0</v>
      </c>
      <c r="Q2914" s="6" t="s">
        <v>23691</v>
      </c>
      <c r="R2914" s="6" t="s">
        <v>23692</v>
      </c>
      <c r="S2914" s="6">
        <v>150</v>
      </c>
      <c r="T2914" s="6" t="s">
        <v>37</v>
      </c>
      <c r="U2914" s="6" t="s">
        <v>38</v>
      </c>
      <c r="V2914" s="6" t="s">
        <v>585</v>
      </c>
      <c r="W2914" s="7">
        <v>100000</v>
      </c>
      <c r="X2914" s="6">
        <v>2015</v>
      </c>
      <c r="Y2914" s="6">
        <v>40</v>
      </c>
      <c r="Z2914" s="6">
        <v>4.2</v>
      </c>
      <c r="AA2914" s="6">
        <v>1.85</v>
      </c>
      <c r="AB2914" s="6">
        <v>0</v>
      </c>
      <c r="AC2914" s="7">
        <f>Table13[[#This Row],[gross]]-Table13[[#This Row],[budget]]</f>
        <v>22657819</v>
      </c>
    </row>
    <row r="2915" spans="1:29" ht="12.75">
      <c r="A2915" s="6" t="s">
        <v>28</v>
      </c>
      <c r="B2915" s="6" t="s">
        <v>2037</v>
      </c>
      <c r="C2915" s="6">
        <v>175</v>
      </c>
      <c r="D2915" s="6">
        <v>111</v>
      </c>
      <c r="E2915" s="6">
        <v>81</v>
      </c>
      <c r="F2915" s="6">
        <v>81</v>
      </c>
      <c r="G2915" s="6" t="s">
        <v>9705</v>
      </c>
      <c r="H2915" s="6">
        <v>3000</v>
      </c>
      <c r="I2915" s="7">
        <v>33631221</v>
      </c>
      <c r="J2915" s="6" t="s">
        <v>2125</v>
      </c>
      <c r="K2915" s="6" t="s">
        <v>8011</v>
      </c>
      <c r="L2915" s="6" t="s">
        <v>9706</v>
      </c>
      <c r="M2915" s="6">
        <v>48559</v>
      </c>
      <c r="N2915" s="6">
        <v>3784</v>
      </c>
      <c r="O2915" s="6" t="s">
        <v>9707</v>
      </c>
      <c r="P2915" s="6">
        <v>1</v>
      </c>
      <c r="Q2915" s="6" t="s">
        <v>9708</v>
      </c>
      <c r="R2915" s="6" t="s">
        <v>9709</v>
      </c>
      <c r="S2915" s="6">
        <v>145</v>
      </c>
      <c r="T2915" s="6" t="s">
        <v>37</v>
      </c>
      <c r="U2915" s="6" t="s">
        <v>38</v>
      </c>
      <c r="V2915" s="6" t="s">
        <v>585</v>
      </c>
      <c r="W2915" s="7">
        <v>25000000</v>
      </c>
      <c r="X2915" s="6">
        <v>2014</v>
      </c>
      <c r="Y2915" s="6">
        <v>571</v>
      </c>
      <c r="Z2915" s="6">
        <v>6</v>
      </c>
      <c r="AA2915" s="6">
        <v>2.35</v>
      </c>
      <c r="AB2915" s="6">
        <v>0</v>
      </c>
      <c r="AC2915" s="7">
        <f>Table13[[#This Row],[gross]]-Table13[[#This Row],[budget]]</f>
        <v>8631221</v>
      </c>
    </row>
    <row r="2916" spans="1:29" ht="12.75">
      <c r="A2916" s="6" t="s">
        <v>28</v>
      </c>
      <c r="B2916" s="6" t="s">
        <v>11447</v>
      </c>
      <c r="C2916" s="6">
        <v>21</v>
      </c>
      <c r="D2916" s="6">
        <v>101</v>
      </c>
      <c r="E2916" s="6">
        <v>25</v>
      </c>
      <c r="F2916" s="6">
        <v>407</v>
      </c>
      <c r="G2916" s="6" t="s">
        <v>5920</v>
      </c>
      <c r="H2916" s="6">
        <v>18000</v>
      </c>
      <c r="I2916" s="7">
        <v>375474</v>
      </c>
      <c r="J2916" s="6" t="s">
        <v>2298</v>
      </c>
      <c r="K2916" s="6" t="s">
        <v>641</v>
      </c>
      <c r="L2916" s="6" t="s">
        <v>11448</v>
      </c>
      <c r="M2916" s="6">
        <v>2613</v>
      </c>
      <c r="N2916" s="6">
        <v>20354</v>
      </c>
      <c r="O2916" s="6" t="s">
        <v>11449</v>
      </c>
      <c r="P2916" s="6">
        <v>0</v>
      </c>
      <c r="Q2916" s="6" t="s">
        <v>11450</v>
      </c>
      <c r="R2916" s="6" t="s">
        <v>11451</v>
      </c>
      <c r="S2916" s="6">
        <v>46</v>
      </c>
      <c r="T2916" s="6" t="s">
        <v>37</v>
      </c>
      <c r="U2916" s="6" t="s">
        <v>38</v>
      </c>
      <c r="V2916" s="6" t="s">
        <v>95</v>
      </c>
      <c r="W2916" s="7">
        <v>20000000</v>
      </c>
      <c r="X2916" s="6">
        <v>2005</v>
      </c>
      <c r="Y2916" s="6">
        <v>723</v>
      </c>
      <c r="Z2916" s="6">
        <v>6.2</v>
      </c>
      <c r="AA2916" s="6">
        <v>2.35</v>
      </c>
      <c r="AB2916" s="6">
        <v>445</v>
      </c>
      <c r="AC2916" s="7">
        <f>Table13[[#This Row],[gross]]-Table13[[#This Row],[budget]]</f>
        <v>-19624526</v>
      </c>
    </row>
    <row r="2917" spans="1:29" ht="12.75">
      <c r="A2917" s="6" t="s">
        <v>28</v>
      </c>
      <c r="B2917" s="6" t="s">
        <v>5133</v>
      </c>
      <c r="C2917" s="6">
        <v>112</v>
      </c>
      <c r="D2917" s="6">
        <v>110</v>
      </c>
      <c r="E2917" s="6">
        <v>99</v>
      </c>
      <c r="F2917" s="6">
        <v>835</v>
      </c>
      <c r="G2917" s="6" t="s">
        <v>7892</v>
      </c>
      <c r="H2917" s="6">
        <v>12000</v>
      </c>
      <c r="I2917" s="7">
        <v>90636983</v>
      </c>
      <c r="J2917" s="6" t="s">
        <v>7906</v>
      </c>
      <c r="K2917" s="6" t="s">
        <v>1072</v>
      </c>
      <c r="L2917" s="6" t="s">
        <v>10352</v>
      </c>
      <c r="M2917" s="6">
        <v>44021</v>
      </c>
      <c r="N2917" s="6">
        <v>15170</v>
      </c>
      <c r="O2917" s="6" t="s">
        <v>4842</v>
      </c>
      <c r="P2917" s="6">
        <v>0</v>
      </c>
      <c r="Q2917" s="6" t="s">
        <v>10353</v>
      </c>
      <c r="R2917" s="6" t="s">
        <v>10354</v>
      </c>
      <c r="S2917" s="6">
        <v>83</v>
      </c>
      <c r="T2917" s="6" t="s">
        <v>37</v>
      </c>
      <c r="U2917" s="6" t="s">
        <v>38</v>
      </c>
      <c r="V2917" s="6" t="s">
        <v>95</v>
      </c>
      <c r="W2917" s="7">
        <v>22000000</v>
      </c>
      <c r="X2917" s="6">
        <v>2007</v>
      </c>
      <c r="Y2917" s="6">
        <v>941</v>
      </c>
      <c r="Z2917" s="6">
        <v>6.2</v>
      </c>
      <c r="AA2917" s="6">
        <v>2.35</v>
      </c>
      <c r="AB2917" s="6">
        <v>0</v>
      </c>
      <c r="AC2917" s="7">
        <f>Table13[[#This Row],[gross]]-Table13[[#This Row],[budget]]</f>
        <v>68636983</v>
      </c>
    </row>
    <row r="2918" spans="1:29" ht="12.75">
      <c r="A2918" s="6" t="s">
        <v>28</v>
      </c>
      <c r="B2918" s="6" t="s">
        <v>685</v>
      </c>
      <c r="C2918" s="6">
        <v>157</v>
      </c>
      <c r="D2918" s="6">
        <v>129</v>
      </c>
      <c r="E2918" s="6">
        <v>21000</v>
      </c>
      <c r="F2918" s="6">
        <v>283</v>
      </c>
      <c r="G2918" s="6" t="s">
        <v>854</v>
      </c>
      <c r="H2918" s="6">
        <v>495</v>
      </c>
      <c r="I2918" s="7">
        <v>48265581</v>
      </c>
      <c r="J2918" s="6" t="s">
        <v>1924</v>
      </c>
      <c r="K2918" s="6" t="s">
        <v>5082</v>
      </c>
      <c r="L2918" s="6" t="s">
        <v>5215</v>
      </c>
      <c r="M2918" s="6">
        <v>261069</v>
      </c>
      <c r="N2918" s="6">
        <v>1397</v>
      </c>
      <c r="O2918" s="6" t="s">
        <v>5216</v>
      </c>
      <c r="P2918" s="6">
        <v>1</v>
      </c>
      <c r="Q2918" s="6" t="s">
        <v>5217</v>
      </c>
      <c r="R2918" s="6" t="s">
        <v>5218</v>
      </c>
      <c r="S2918" s="6">
        <v>506</v>
      </c>
      <c r="T2918" s="6" t="s">
        <v>37</v>
      </c>
      <c r="U2918" s="6" t="s">
        <v>38</v>
      </c>
      <c r="V2918" s="6" t="s">
        <v>585</v>
      </c>
      <c r="W2918" s="7">
        <v>50000000</v>
      </c>
      <c r="X2918" s="6">
        <v>1997</v>
      </c>
      <c r="Y2918" s="6">
        <v>294</v>
      </c>
      <c r="Z2918" s="6">
        <v>7.8</v>
      </c>
      <c r="AA2918" s="6">
        <v>2.35</v>
      </c>
      <c r="AB2918" s="6">
        <v>25000</v>
      </c>
      <c r="AC2918" s="7">
        <f>Table13[[#This Row],[gross]]-Table13[[#This Row],[budget]]</f>
        <v>-1734419</v>
      </c>
    </row>
    <row r="2919" spans="1:29" ht="12.75">
      <c r="A2919" s="6" t="s">
        <v>28</v>
      </c>
      <c r="B2919" s="6" t="s">
        <v>1783</v>
      </c>
      <c r="C2919" s="6">
        <v>113</v>
      </c>
      <c r="D2919" s="6">
        <v>116</v>
      </c>
      <c r="E2919" s="6">
        <v>165</v>
      </c>
      <c r="F2919" s="6">
        <v>475</v>
      </c>
      <c r="G2919" s="6" t="s">
        <v>3964</v>
      </c>
      <c r="H2919" s="6">
        <v>577</v>
      </c>
      <c r="I2919" s="7">
        <v>102678089</v>
      </c>
      <c r="J2919" s="6" t="s">
        <v>1924</v>
      </c>
      <c r="K2919" s="6" t="s">
        <v>3711</v>
      </c>
      <c r="L2919" s="6" t="s">
        <v>3965</v>
      </c>
      <c r="M2919" s="6">
        <v>42705</v>
      </c>
      <c r="N2919" s="6">
        <v>2321</v>
      </c>
      <c r="O2919" s="6" t="s">
        <v>3966</v>
      </c>
      <c r="P2919" s="6">
        <v>0</v>
      </c>
      <c r="Q2919" s="6" t="s">
        <v>3967</v>
      </c>
      <c r="R2919" s="6" t="s">
        <v>3968</v>
      </c>
      <c r="S2919" s="6">
        <v>274</v>
      </c>
      <c r="T2919" s="6" t="s">
        <v>37</v>
      </c>
      <c r="U2919" s="6" t="s">
        <v>38</v>
      </c>
      <c r="V2919" s="6" t="s">
        <v>585</v>
      </c>
      <c r="W2919" s="7">
        <v>95000000</v>
      </c>
      <c r="X2919" s="6">
        <v>1999</v>
      </c>
      <c r="Y2919" s="6">
        <v>501</v>
      </c>
      <c r="Z2919" s="6">
        <v>6.3</v>
      </c>
      <c r="AA2919" s="6">
        <v>2.35</v>
      </c>
      <c r="AB2919" s="6">
        <v>885</v>
      </c>
      <c r="AC2919" s="7">
        <f>Table13[[#This Row],[gross]]-Table13[[#This Row],[budget]]</f>
        <v>7678089</v>
      </c>
    </row>
    <row r="2920" spans="1:29" ht="12.75">
      <c r="A2920" s="6" t="s">
        <v>747</v>
      </c>
      <c r="B2920" s="6" t="s">
        <v>20545</v>
      </c>
      <c r="C2920" s="6">
        <v>94</v>
      </c>
      <c r="D2920" s="6">
        <v>106</v>
      </c>
      <c r="E2920" s="6">
        <v>5</v>
      </c>
      <c r="F2920" s="6">
        <v>356</v>
      </c>
      <c r="G2920" s="6" t="s">
        <v>18529</v>
      </c>
      <c r="H2920" s="6">
        <v>416</v>
      </c>
      <c r="I2920" s="7">
        <v>2436</v>
      </c>
      <c r="J2920" s="6" t="s">
        <v>20546</v>
      </c>
      <c r="K2920" s="6" t="s">
        <v>20547</v>
      </c>
      <c r="L2920" s="6" t="s">
        <v>20548</v>
      </c>
      <c r="M2920" s="6">
        <v>344</v>
      </c>
      <c r="N2920" s="6">
        <v>1611</v>
      </c>
      <c r="O2920" s="6" t="s">
        <v>20549</v>
      </c>
      <c r="P2920" s="6">
        <v>2</v>
      </c>
      <c r="Q2920" s="6" t="s">
        <v>20550</v>
      </c>
      <c r="R2920" s="6" t="s">
        <v>20551</v>
      </c>
      <c r="S2920" s="6">
        <v>19</v>
      </c>
      <c r="T2920" s="6" t="s">
        <v>37</v>
      </c>
      <c r="U2920" s="6" t="s">
        <v>38</v>
      </c>
      <c r="V2920" s="6" t="s">
        <v>4830</v>
      </c>
      <c r="W2920" s="7">
        <v>2000000</v>
      </c>
      <c r="X2920" s="6">
        <v>2012</v>
      </c>
      <c r="Y2920" s="6">
        <v>403</v>
      </c>
      <c r="Z2920" s="6">
        <v>5.7</v>
      </c>
      <c r="AA2920" s="6">
        <v>2.35</v>
      </c>
      <c r="AB2920" s="6">
        <v>655</v>
      </c>
      <c r="AC2920" s="7">
        <f>Table13[[#This Row],[gross]]-Table13[[#This Row],[budget]]</f>
        <v>-1997564</v>
      </c>
    </row>
    <row r="2921" spans="1:29" ht="12.75">
      <c r="A2921" s="6" t="s">
        <v>28</v>
      </c>
      <c r="B2921" s="6" t="s">
        <v>2722</v>
      </c>
      <c r="C2921" s="6">
        <v>62</v>
      </c>
      <c r="D2921" s="6">
        <v>110</v>
      </c>
      <c r="E2921" s="6">
        <v>81</v>
      </c>
      <c r="F2921" s="6">
        <v>163</v>
      </c>
      <c r="G2921" s="6" t="s">
        <v>2011</v>
      </c>
      <c r="H2921" s="6">
        <v>1000</v>
      </c>
      <c r="I2921" s="7">
        <v>38553833</v>
      </c>
      <c r="J2921" s="6" t="s">
        <v>4717</v>
      </c>
      <c r="K2921" s="6" t="s">
        <v>138</v>
      </c>
      <c r="L2921" s="6" t="s">
        <v>4718</v>
      </c>
      <c r="M2921" s="6">
        <v>46239</v>
      </c>
      <c r="N2921" s="6">
        <v>1752</v>
      </c>
      <c r="O2921" s="6" t="s">
        <v>4719</v>
      </c>
      <c r="P2921" s="6">
        <v>0</v>
      </c>
      <c r="Q2921" s="6" t="s">
        <v>4720</v>
      </c>
      <c r="R2921" s="6" t="s">
        <v>4721</v>
      </c>
      <c r="S2921" s="6">
        <v>155</v>
      </c>
      <c r="T2921" s="6" t="s">
        <v>37</v>
      </c>
      <c r="U2921" s="6" t="s">
        <v>38</v>
      </c>
      <c r="V2921" s="6" t="s">
        <v>585</v>
      </c>
      <c r="W2921" s="7">
        <v>55000000</v>
      </c>
      <c r="X2921" s="6">
        <v>1996</v>
      </c>
      <c r="Y2921" s="6">
        <v>416</v>
      </c>
      <c r="Z2921" s="6">
        <v>6.8</v>
      </c>
      <c r="AA2921" s="6">
        <v>2.35</v>
      </c>
      <c r="AB2921" s="6">
        <v>0</v>
      </c>
      <c r="AC2921" s="7">
        <f>Table13[[#This Row],[gross]]-Table13[[#This Row],[budget]]</f>
        <v>-16446167</v>
      </c>
    </row>
    <row r="2922" spans="1:29" ht="12.75">
      <c r="A2922" s="6" t="s">
        <v>28</v>
      </c>
      <c r="B2922" s="6" t="s">
        <v>3817</v>
      </c>
      <c r="C2922" s="6">
        <v>343</v>
      </c>
      <c r="D2922" s="6">
        <v>128</v>
      </c>
      <c r="E2922" s="6">
        <v>2000</v>
      </c>
      <c r="F2922" s="6">
        <v>501</v>
      </c>
      <c r="G2922" s="6" t="s">
        <v>2019</v>
      </c>
      <c r="H2922" s="6">
        <v>854</v>
      </c>
      <c r="I2922" s="7">
        <v>15523168</v>
      </c>
      <c r="J2922" s="6" t="s">
        <v>852</v>
      </c>
      <c r="K2922" s="6" t="s">
        <v>3503</v>
      </c>
      <c r="L2922" s="6" t="s">
        <v>5944</v>
      </c>
      <c r="M2922" s="6">
        <v>132423</v>
      </c>
      <c r="N2922" s="6">
        <v>2507</v>
      </c>
      <c r="O2922" s="6" t="s">
        <v>3964</v>
      </c>
      <c r="P2922" s="6">
        <v>2</v>
      </c>
      <c r="Q2922" s="6" t="s">
        <v>5945</v>
      </c>
      <c r="R2922" s="6" t="s">
        <v>5946</v>
      </c>
      <c r="S2922" s="6">
        <v>349</v>
      </c>
      <c r="T2922" s="6" t="s">
        <v>37</v>
      </c>
      <c r="U2922" s="6" t="s">
        <v>1465</v>
      </c>
      <c r="V2922" s="6" t="s">
        <v>39</v>
      </c>
      <c r="W2922" s="7">
        <v>45000000</v>
      </c>
      <c r="X2922" s="6">
        <v>2010</v>
      </c>
      <c r="Y2922" s="6">
        <v>766</v>
      </c>
      <c r="Z2922" s="6">
        <v>7.2</v>
      </c>
      <c r="AA2922" s="6">
        <v>2.35</v>
      </c>
      <c r="AB2922" s="6">
        <v>15000</v>
      </c>
      <c r="AC2922" s="7">
        <f>Table13[[#This Row],[gross]]-Table13[[#This Row],[budget]]</f>
        <v>-29476832</v>
      </c>
    </row>
    <row r="2923" spans="1:29" ht="12.75">
      <c r="A2923" s="6" t="s">
        <v>28</v>
      </c>
      <c r="B2923" s="6" t="s">
        <v>15052</v>
      </c>
      <c r="C2923" s="6">
        <v>297</v>
      </c>
      <c r="D2923" s="6">
        <v>108</v>
      </c>
      <c r="E2923" s="6">
        <v>0</v>
      </c>
      <c r="F2923" s="6">
        <v>458</v>
      </c>
      <c r="G2923" s="6" t="s">
        <v>12780</v>
      </c>
      <c r="H2923" s="6">
        <v>1000</v>
      </c>
      <c r="I2923" s="7">
        <v>43771291</v>
      </c>
      <c r="J2923" s="6" t="s">
        <v>852</v>
      </c>
      <c r="K2923" s="6" t="s">
        <v>6502</v>
      </c>
      <c r="L2923" s="6" t="s">
        <v>15053</v>
      </c>
      <c r="M2923" s="6">
        <v>79909</v>
      </c>
      <c r="N2923" s="6">
        <v>3215</v>
      </c>
      <c r="O2923" s="6" t="s">
        <v>7599</v>
      </c>
      <c r="P2923" s="6">
        <v>1</v>
      </c>
      <c r="Q2923" s="6" t="s">
        <v>15054</v>
      </c>
      <c r="R2923" s="6" t="s">
        <v>15055</v>
      </c>
      <c r="S2923" s="6">
        <v>279</v>
      </c>
      <c r="T2923" s="6" t="s">
        <v>37</v>
      </c>
      <c r="U2923" s="6" t="s">
        <v>38</v>
      </c>
      <c r="V2923" s="6" t="s">
        <v>585</v>
      </c>
      <c r="W2923" s="7">
        <v>5000000</v>
      </c>
      <c r="X2923" s="6">
        <v>2015</v>
      </c>
      <c r="Y2923" s="6">
        <v>562</v>
      </c>
      <c r="Z2923" s="6">
        <v>7.1</v>
      </c>
      <c r="AA2923" s="6">
        <v>2.35</v>
      </c>
      <c r="AB2923" s="6">
        <v>15000</v>
      </c>
      <c r="AC2923" s="7">
        <f>Table13[[#This Row],[gross]]-Table13[[#This Row],[budget]]</f>
        <v>38771291</v>
      </c>
    </row>
    <row r="2924" spans="1:29" ht="12.75">
      <c r="A2924" s="6" t="s">
        <v>28</v>
      </c>
      <c r="B2924" s="6" t="s">
        <v>7427</v>
      </c>
      <c r="C2924" s="6">
        <v>126</v>
      </c>
      <c r="D2924" s="6">
        <v>110</v>
      </c>
      <c r="E2924" s="6">
        <v>42</v>
      </c>
      <c r="F2924" s="6">
        <v>111</v>
      </c>
      <c r="G2924" s="6" t="s">
        <v>9822</v>
      </c>
      <c r="H2924" s="6">
        <v>355</v>
      </c>
      <c r="I2924" s="7">
        <v>14589444</v>
      </c>
      <c r="J2924" s="6" t="s">
        <v>1415</v>
      </c>
      <c r="K2924" s="6" t="s">
        <v>9823</v>
      </c>
      <c r="L2924" s="6" t="s">
        <v>9824</v>
      </c>
      <c r="M2924" s="6">
        <v>171151</v>
      </c>
      <c r="N2924" s="6">
        <v>911</v>
      </c>
      <c r="O2924" s="6" t="s">
        <v>9825</v>
      </c>
      <c r="P2924" s="6">
        <v>2</v>
      </c>
      <c r="Q2924" s="6" t="s">
        <v>9826</v>
      </c>
      <c r="R2924" s="6" t="s">
        <v>9827</v>
      </c>
      <c r="S2924" s="6">
        <v>513</v>
      </c>
      <c r="T2924" s="6" t="s">
        <v>37</v>
      </c>
      <c r="U2924" s="6" t="s">
        <v>38</v>
      </c>
      <c r="V2924" s="6" t="s">
        <v>585</v>
      </c>
      <c r="W2924" s="7">
        <v>25000000</v>
      </c>
      <c r="X2924" s="6">
        <v>2004</v>
      </c>
      <c r="Y2924" s="6">
        <v>155</v>
      </c>
      <c r="Z2924" s="6">
        <v>6.8</v>
      </c>
      <c r="AA2924" s="6">
        <v>1.85</v>
      </c>
      <c r="AB2924" s="6">
        <v>0</v>
      </c>
      <c r="AC2924" s="7">
        <f>Table13[[#This Row],[gross]]-Table13[[#This Row],[budget]]</f>
        <v>-10410556</v>
      </c>
    </row>
    <row r="2925" spans="1:29" ht="12.75">
      <c r="A2925" s="6" t="s">
        <v>28</v>
      </c>
      <c r="B2925" s="6" t="s">
        <v>685</v>
      </c>
      <c r="C2925" s="6">
        <v>517</v>
      </c>
      <c r="D2925" s="6">
        <v>158</v>
      </c>
      <c r="E2925" s="6">
        <v>21000</v>
      </c>
      <c r="F2925" s="6">
        <v>585</v>
      </c>
      <c r="G2925" s="6" t="s">
        <v>2141</v>
      </c>
      <c r="H2925" s="6">
        <v>18000</v>
      </c>
      <c r="I2925" s="7">
        <v>102515793</v>
      </c>
      <c r="J2925" s="6" t="s">
        <v>2142</v>
      </c>
      <c r="K2925" s="6" t="s">
        <v>438</v>
      </c>
      <c r="L2925" s="6" t="s">
        <v>2143</v>
      </c>
      <c r="M2925" s="6">
        <v>330152</v>
      </c>
      <c r="N2925" s="6">
        <v>20388</v>
      </c>
      <c r="O2925" s="6" t="s">
        <v>2144</v>
      </c>
      <c r="P2925" s="6">
        <v>1</v>
      </c>
      <c r="Q2925" s="6" t="s">
        <v>2145</v>
      </c>
      <c r="R2925" s="6" t="s">
        <v>2146</v>
      </c>
      <c r="S2925" s="6">
        <v>632</v>
      </c>
      <c r="T2925" s="6" t="s">
        <v>37</v>
      </c>
      <c r="U2925" s="6" t="s">
        <v>38</v>
      </c>
      <c r="V2925" s="6" t="s">
        <v>585</v>
      </c>
      <c r="W2925" s="7">
        <v>90000000</v>
      </c>
      <c r="X2925" s="6">
        <v>2011</v>
      </c>
      <c r="Y2925" s="6">
        <v>1000</v>
      </c>
      <c r="Z2925" s="6">
        <v>7.8</v>
      </c>
      <c r="AA2925" s="6">
        <v>2.35</v>
      </c>
      <c r="AB2925" s="6">
        <v>54000</v>
      </c>
      <c r="AC2925" s="7">
        <f>Table13[[#This Row],[gross]]-Table13[[#This Row],[budget]]</f>
        <v>12515793</v>
      </c>
    </row>
    <row r="2926" spans="1:29" ht="12.75">
      <c r="A2926" s="6" t="s">
        <v>747</v>
      </c>
      <c r="B2926" s="6" t="s">
        <v>1198</v>
      </c>
      <c r="C2926" s="6">
        <v>198</v>
      </c>
      <c r="D2926" s="6">
        <v>97</v>
      </c>
      <c r="E2926" s="6">
        <v>176</v>
      </c>
      <c r="F2926" s="6">
        <v>10000</v>
      </c>
      <c r="G2926" s="6" t="s">
        <v>2377</v>
      </c>
      <c r="H2926" s="6">
        <v>12000</v>
      </c>
      <c r="I2926" s="7">
        <v>45089048</v>
      </c>
      <c r="J2926" s="6" t="s">
        <v>5499</v>
      </c>
      <c r="K2926" s="6" t="s">
        <v>301</v>
      </c>
      <c r="L2926" s="6" t="s">
        <v>9603</v>
      </c>
      <c r="M2926" s="6">
        <v>86251</v>
      </c>
      <c r="N2926" s="6">
        <v>36064</v>
      </c>
      <c r="O2926" s="6" t="s">
        <v>226</v>
      </c>
      <c r="P2926" s="6">
        <v>3</v>
      </c>
      <c r="Q2926" s="6" t="s">
        <v>9604</v>
      </c>
      <c r="R2926" s="6" t="s">
        <v>9605</v>
      </c>
      <c r="S2926" s="6">
        <v>260</v>
      </c>
      <c r="T2926" s="6" t="s">
        <v>37</v>
      </c>
      <c r="U2926" s="6" t="s">
        <v>8144</v>
      </c>
      <c r="V2926" s="6" t="s">
        <v>39</v>
      </c>
      <c r="W2926" s="7">
        <v>25000000</v>
      </c>
      <c r="X2926" s="6">
        <v>2014</v>
      </c>
      <c r="Y2926" s="6">
        <v>11000</v>
      </c>
      <c r="Z2926" s="6">
        <v>6.5</v>
      </c>
      <c r="AA2926" s="6">
        <v>2.35</v>
      </c>
      <c r="AB2926" s="6">
        <v>58000</v>
      </c>
      <c r="AC2926" s="7">
        <f>Table13[[#This Row],[gross]]-Table13[[#This Row],[budget]]</f>
        <v>20089048</v>
      </c>
    </row>
    <row r="2927" spans="1:29" ht="12.75">
      <c r="A2927" s="6" t="s">
        <v>28</v>
      </c>
      <c r="B2927" s="6" t="s">
        <v>10435</v>
      </c>
      <c r="C2927" s="6">
        <v>95</v>
      </c>
      <c r="D2927" s="6">
        <v>106</v>
      </c>
      <c r="E2927" s="6">
        <v>12</v>
      </c>
      <c r="F2927" s="6">
        <v>595</v>
      </c>
      <c r="G2927" s="6" t="s">
        <v>10436</v>
      </c>
      <c r="H2927" s="6">
        <v>962</v>
      </c>
      <c r="I2927" s="7">
        <v>17951431</v>
      </c>
      <c r="J2927" s="6" t="s">
        <v>2142</v>
      </c>
      <c r="K2927" s="6" t="s">
        <v>1978</v>
      </c>
      <c r="L2927" s="6" t="s">
        <v>10437</v>
      </c>
      <c r="M2927" s="6">
        <v>25462</v>
      </c>
      <c r="N2927" s="6">
        <v>4239</v>
      </c>
      <c r="O2927" s="6" t="s">
        <v>2031</v>
      </c>
      <c r="P2927" s="6">
        <v>1</v>
      </c>
      <c r="Q2927" s="6" t="s">
        <v>10438</v>
      </c>
      <c r="R2927" s="6" t="s">
        <v>10439</v>
      </c>
      <c r="S2927" s="6">
        <v>200</v>
      </c>
      <c r="T2927" s="6" t="s">
        <v>37</v>
      </c>
      <c r="U2927" s="6" t="s">
        <v>38</v>
      </c>
      <c r="V2927" s="6" t="s">
        <v>39</v>
      </c>
      <c r="W2927" s="7">
        <v>30000000</v>
      </c>
      <c r="X2927" s="6">
        <v>2001</v>
      </c>
      <c r="Y2927" s="6">
        <v>844</v>
      </c>
      <c r="Z2927" s="6">
        <v>5.8</v>
      </c>
      <c r="AA2927" s="6">
        <v>2.35</v>
      </c>
      <c r="AB2927" s="6">
        <v>804</v>
      </c>
      <c r="AC2927" s="7">
        <f>Table13[[#This Row],[gross]]-Table13[[#This Row],[budget]]</f>
        <v>-12048569</v>
      </c>
    </row>
    <row r="2928" spans="1:29" ht="12.75">
      <c r="A2928" s="6" t="s">
        <v>28</v>
      </c>
      <c r="B2928" s="6" t="s">
        <v>5901</v>
      </c>
      <c r="C2928" s="6">
        <v>39</v>
      </c>
      <c r="D2928" s="6">
        <v>91</v>
      </c>
      <c r="E2928" s="6">
        <v>29</v>
      </c>
      <c r="F2928" s="6">
        <v>322</v>
      </c>
      <c r="G2928" s="6" t="s">
        <v>1348</v>
      </c>
      <c r="H2928" s="6">
        <v>2000</v>
      </c>
      <c r="I2928" s="7">
        <v>20400913</v>
      </c>
      <c r="J2928" s="6" t="s">
        <v>3554</v>
      </c>
      <c r="K2928" s="6" t="s">
        <v>5902</v>
      </c>
      <c r="L2928" s="6" t="s">
        <v>5903</v>
      </c>
      <c r="M2928" s="6">
        <v>15455</v>
      </c>
      <c r="N2928" s="6">
        <v>3855</v>
      </c>
      <c r="O2928" s="6" t="s">
        <v>3880</v>
      </c>
      <c r="P2928" s="6">
        <v>1</v>
      </c>
      <c r="Q2928" s="6" t="s">
        <v>5904</v>
      </c>
      <c r="R2928" s="6" t="s">
        <v>5905</v>
      </c>
      <c r="S2928" s="6">
        <v>80</v>
      </c>
      <c r="T2928" s="6" t="s">
        <v>37</v>
      </c>
      <c r="U2928" s="6" t="s">
        <v>38</v>
      </c>
      <c r="V2928" s="6" t="s">
        <v>585</v>
      </c>
      <c r="W2928" s="7">
        <v>45000000</v>
      </c>
      <c r="X2928" s="6">
        <v>1996</v>
      </c>
      <c r="Y2928" s="6">
        <v>461</v>
      </c>
      <c r="Z2928" s="6">
        <v>5.3</v>
      </c>
      <c r="AA2928" s="6">
        <v>1.85</v>
      </c>
      <c r="AB2928" s="6">
        <v>451</v>
      </c>
      <c r="AC2928" s="7">
        <f>Table13[[#This Row],[gross]]-Table13[[#This Row],[budget]]</f>
        <v>-24599087</v>
      </c>
    </row>
    <row r="2929" spans="1:29" ht="12.75">
      <c r="A2929" s="6" t="s">
        <v>28</v>
      </c>
      <c r="B2929" s="6" t="s">
        <v>4850</v>
      </c>
      <c r="C2929" s="6">
        <v>208</v>
      </c>
      <c r="D2929" s="6">
        <v>175</v>
      </c>
      <c r="E2929" s="6">
        <v>0</v>
      </c>
      <c r="F2929" s="6">
        <v>3000</v>
      </c>
      <c r="G2929" s="6" t="s">
        <v>119</v>
      </c>
      <c r="H2929" s="6">
        <v>14000</v>
      </c>
      <c r="I2929" s="7">
        <v>134821952</v>
      </c>
      <c r="J2929" s="6" t="s">
        <v>1935</v>
      </c>
      <c r="K2929" s="6" t="s">
        <v>2382</v>
      </c>
      <c r="L2929" s="6" t="s">
        <v>16455</v>
      </c>
      <c r="M2929" s="6">
        <v>1155770</v>
      </c>
      <c r="N2929" s="6">
        <v>28122</v>
      </c>
      <c r="O2929" s="6" t="s">
        <v>1689</v>
      </c>
      <c r="P2929" s="6">
        <v>1</v>
      </c>
      <c r="Q2929" s="6" t="s">
        <v>16456</v>
      </c>
      <c r="R2929" s="6" t="s">
        <v>16457</v>
      </c>
      <c r="S2929" s="6">
        <v>2238</v>
      </c>
      <c r="T2929" s="6" t="s">
        <v>37</v>
      </c>
      <c r="U2929" s="6" t="s">
        <v>38</v>
      </c>
      <c r="V2929" s="6" t="s">
        <v>585</v>
      </c>
      <c r="W2929" s="7">
        <v>6000000</v>
      </c>
      <c r="X2929" s="6">
        <v>1972</v>
      </c>
      <c r="Y2929" s="6">
        <v>10000</v>
      </c>
      <c r="Z2929" s="6">
        <v>9.1999999999999993</v>
      </c>
      <c r="AA2929" s="6">
        <v>1.85</v>
      </c>
      <c r="AB2929" s="6">
        <v>43000</v>
      </c>
      <c r="AC2929" s="7">
        <f>Table13[[#This Row],[gross]]-Table13[[#This Row],[budget]]</f>
        <v>128821952</v>
      </c>
    </row>
    <row r="2930" spans="1:29" ht="12.75">
      <c r="A2930" s="6" t="s">
        <v>28</v>
      </c>
      <c r="B2930" s="6" t="s">
        <v>4850</v>
      </c>
      <c r="C2930" s="6">
        <v>149</v>
      </c>
      <c r="D2930" s="6">
        <v>220</v>
      </c>
      <c r="E2930" s="6">
        <v>0</v>
      </c>
      <c r="F2930" s="6">
        <v>3000</v>
      </c>
      <c r="G2930" s="6" t="s">
        <v>2382</v>
      </c>
      <c r="H2930" s="6">
        <v>22000</v>
      </c>
      <c r="I2930" s="7">
        <v>57300000</v>
      </c>
      <c r="J2930" s="6" t="s">
        <v>1935</v>
      </c>
      <c r="K2930" s="6" t="s">
        <v>1746</v>
      </c>
      <c r="L2930" s="6" t="s">
        <v>13655</v>
      </c>
      <c r="M2930" s="6">
        <v>790926</v>
      </c>
      <c r="N2930" s="6">
        <v>39960</v>
      </c>
      <c r="O2930" s="6" t="s">
        <v>1689</v>
      </c>
      <c r="P2930" s="6">
        <v>1</v>
      </c>
      <c r="Q2930" s="6" t="s">
        <v>13656</v>
      </c>
      <c r="R2930" s="6" t="s">
        <v>13657</v>
      </c>
      <c r="S2930" s="6">
        <v>650</v>
      </c>
      <c r="T2930" s="6" t="s">
        <v>37</v>
      </c>
      <c r="U2930" s="6" t="s">
        <v>38</v>
      </c>
      <c r="V2930" s="6" t="s">
        <v>585</v>
      </c>
      <c r="W2930" s="7">
        <v>13000000</v>
      </c>
      <c r="X2930" s="6">
        <v>1974</v>
      </c>
      <c r="Y2930" s="6">
        <v>14000</v>
      </c>
      <c r="Z2930" s="6">
        <v>9</v>
      </c>
      <c r="AA2930" s="6">
        <v>1.85</v>
      </c>
      <c r="AB2930" s="6">
        <v>14000</v>
      </c>
      <c r="AC2930" s="7">
        <f>Table13[[#This Row],[gross]]-Table13[[#This Row],[budget]]</f>
        <v>44300000</v>
      </c>
    </row>
    <row r="2931" spans="1:29" ht="12.75">
      <c r="A2931" s="6" t="s">
        <v>28</v>
      </c>
      <c r="B2931" s="6" t="s">
        <v>4850</v>
      </c>
      <c r="C2931" s="6">
        <v>110</v>
      </c>
      <c r="D2931" s="6">
        <v>170</v>
      </c>
      <c r="E2931" s="6">
        <v>0</v>
      </c>
      <c r="F2931" s="6">
        <v>889</v>
      </c>
      <c r="G2931" s="6" t="s">
        <v>308</v>
      </c>
      <c r="H2931" s="6">
        <v>14000</v>
      </c>
      <c r="I2931" s="7">
        <v>66676062</v>
      </c>
      <c r="J2931" s="6" t="s">
        <v>1935</v>
      </c>
      <c r="K2931" s="6" t="s">
        <v>2382</v>
      </c>
      <c r="L2931" s="6" t="s">
        <v>4851</v>
      </c>
      <c r="M2931" s="6">
        <v>267980</v>
      </c>
      <c r="N2931" s="6">
        <v>16949</v>
      </c>
      <c r="O2931" s="6" t="s">
        <v>3177</v>
      </c>
      <c r="P2931" s="6">
        <v>1</v>
      </c>
      <c r="Q2931" s="6" t="s">
        <v>4852</v>
      </c>
      <c r="R2931" s="6" t="s">
        <v>4853</v>
      </c>
      <c r="S2931" s="6">
        <v>545</v>
      </c>
      <c r="T2931" s="6" t="s">
        <v>37</v>
      </c>
      <c r="U2931" s="6" t="s">
        <v>38</v>
      </c>
      <c r="V2931" s="6" t="s">
        <v>585</v>
      </c>
      <c r="W2931" s="7">
        <v>54000000</v>
      </c>
      <c r="X2931" s="6">
        <v>1990</v>
      </c>
      <c r="Y2931" s="6">
        <v>1000</v>
      </c>
      <c r="Z2931" s="6">
        <v>7.6</v>
      </c>
      <c r="AA2931" s="6">
        <v>1.85</v>
      </c>
      <c r="AB2931" s="6">
        <v>0</v>
      </c>
      <c r="AC2931" s="7">
        <f>Table13[[#This Row],[gross]]-Table13[[#This Row],[budget]]</f>
        <v>12676062</v>
      </c>
    </row>
    <row r="2932" spans="1:29" ht="12.75">
      <c r="A2932" s="6" t="s">
        <v>28</v>
      </c>
      <c r="B2932" s="6" t="s">
        <v>7443</v>
      </c>
      <c r="C2932" s="6">
        <v>29</v>
      </c>
      <c r="D2932" s="6">
        <v>94</v>
      </c>
      <c r="E2932" s="6">
        <v>23</v>
      </c>
      <c r="F2932" s="6">
        <v>148</v>
      </c>
      <c r="G2932" s="6" t="s">
        <v>5680</v>
      </c>
      <c r="H2932" s="6">
        <v>400</v>
      </c>
      <c r="I2932" s="7">
        <v>79817937</v>
      </c>
      <c r="J2932" s="6" t="s">
        <v>14023</v>
      </c>
      <c r="K2932" s="6" t="s">
        <v>3432</v>
      </c>
      <c r="L2932" s="6" t="s">
        <v>14024</v>
      </c>
      <c r="M2932" s="6">
        <v>39798</v>
      </c>
      <c r="N2932" s="6">
        <v>1044</v>
      </c>
      <c r="O2932" s="6" t="s">
        <v>14025</v>
      </c>
      <c r="P2932" s="6">
        <v>1</v>
      </c>
      <c r="Q2932" s="6" t="s">
        <v>14026</v>
      </c>
      <c r="R2932" s="6" t="s">
        <v>14027</v>
      </c>
      <c r="S2932" s="6">
        <v>69</v>
      </c>
      <c r="T2932" s="6" t="s">
        <v>37</v>
      </c>
      <c r="U2932" s="6" t="s">
        <v>38</v>
      </c>
      <c r="V2932" s="6" t="s">
        <v>39</v>
      </c>
      <c r="W2932" s="7">
        <v>25000000</v>
      </c>
      <c r="X2932" s="6">
        <v>1986</v>
      </c>
      <c r="Y2932" s="6">
        <v>255</v>
      </c>
      <c r="Z2932" s="6">
        <v>5.9</v>
      </c>
      <c r="AA2932" s="6">
        <v>1.85</v>
      </c>
      <c r="AB2932" s="6">
        <v>0</v>
      </c>
      <c r="AC2932" s="7">
        <f>Table13[[#This Row],[gross]]-Table13[[#This Row],[budget]]</f>
        <v>54817937</v>
      </c>
    </row>
    <row r="2933" spans="1:29" ht="12.75">
      <c r="A2933" s="6" t="s">
        <v>28</v>
      </c>
      <c r="B2933" s="6" t="s">
        <v>198</v>
      </c>
      <c r="C2933" s="6">
        <v>251</v>
      </c>
      <c r="D2933" s="6">
        <v>113</v>
      </c>
      <c r="E2933" s="6">
        <v>129</v>
      </c>
      <c r="F2933" s="6">
        <v>1000</v>
      </c>
      <c r="G2933" s="6" t="s">
        <v>199</v>
      </c>
      <c r="H2933" s="6">
        <v>16000</v>
      </c>
      <c r="I2933" s="7">
        <v>70083519</v>
      </c>
      <c r="J2933" s="6" t="s">
        <v>200</v>
      </c>
      <c r="K2933" s="6" t="s">
        <v>201</v>
      </c>
      <c r="L2933" s="6" t="s">
        <v>202</v>
      </c>
      <c r="M2933" s="6">
        <v>149019</v>
      </c>
      <c r="N2933" s="6">
        <v>24106</v>
      </c>
      <c r="O2933" s="6" t="s">
        <v>203</v>
      </c>
      <c r="P2933" s="6">
        <v>2</v>
      </c>
      <c r="Q2933" s="6" t="s">
        <v>204</v>
      </c>
      <c r="R2933" s="6" t="s">
        <v>205</v>
      </c>
      <c r="S2933" s="6">
        <v>666</v>
      </c>
      <c r="T2933" s="6" t="s">
        <v>37</v>
      </c>
      <c r="U2933" s="6" t="s">
        <v>38</v>
      </c>
      <c r="V2933" s="6" t="s">
        <v>39</v>
      </c>
      <c r="W2933" s="7">
        <v>180000000</v>
      </c>
      <c r="X2933" s="6">
        <v>2007</v>
      </c>
      <c r="Y2933" s="6">
        <v>6000</v>
      </c>
      <c r="Z2933" s="6">
        <v>6.1</v>
      </c>
      <c r="AA2933" s="6">
        <v>2.35</v>
      </c>
      <c r="AB2933" s="6">
        <v>0</v>
      </c>
      <c r="AC2933" s="7">
        <f>Table13[[#This Row],[gross]]-Table13[[#This Row],[budget]]</f>
        <v>-109916481</v>
      </c>
    </row>
    <row r="2934" spans="1:29" ht="12.75">
      <c r="A2934" s="6" t="s">
        <v>747</v>
      </c>
      <c r="B2934" s="6" t="s">
        <v>1526</v>
      </c>
      <c r="C2934" s="6">
        <v>183</v>
      </c>
      <c r="D2934" s="6">
        <v>105</v>
      </c>
      <c r="E2934" s="6">
        <v>0</v>
      </c>
      <c r="F2934" s="6">
        <v>308</v>
      </c>
      <c r="G2934" s="6" t="s">
        <v>7414</v>
      </c>
      <c r="H2934" s="6">
        <v>845</v>
      </c>
      <c r="I2934" s="7">
        <v>1304837</v>
      </c>
      <c r="J2934" s="6" t="s">
        <v>1924</v>
      </c>
      <c r="K2934" s="6" t="s">
        <v>1214</v>
      </c>
      <c r="L2934" s="6" t="s">
        <v>8019</v>
      </c>
      <c r="M2934" s="6">
        <v>21481</v>
      </c>
      <c r="N2934" s="6">
        <v>2355</v>
      </c>
      <c r="O2934" s="6" t="s">
        <v>5534</v>
      </c>
      <c r="P2934" s="6">
        <v>2</v>
      </c>
      <c r="Q2934" s="6" t="s">
        <v>8020</v>
      </c>
      <c r="R2934" s="6" t="s">
        <v>8021</v>
      </c>
      <c r="S2934" s="6">
        <v>175</v>
      </c>
      <c r="T2934" s="6" t="s">
        <v>37</v>
      </c>
      <c r="U2934" s="6" t="s">
        <v>38</v>
      </c>
      <c r="V2934" s="6" t="s">
        <v>585</v>
      </c>
      <c r="W2934" s="7">
        <v>32000000</v>
      </c>
      <c r="X2934" s="6">
        <v>2006</v>
      </c>
      <c r="Y2934" s="6">
        <v>552</v>
      </c>
      <c r="Z2934" s="6">
        <v>6.1</v>
      </c>
      <c r="AA2934" s="6">
        <v>1.66</v>
      </c>
      <c r="AB2934" s="6">
        <v>559</v>
      </c>
      <c r="AC2934" s="7">
        <f>Table13[[#This Row],[gross]]-Table13[[#This Row],[budget]]</f>
        <v>-30695163</v>
      </c>
    </row>
    <row r="2935" spans="1:29" ht="12.75">
      <c r="A2935" s="6" t="s">
        <v>28</v>
      </c>
      <c r="B2935" s="6" t="s">
        <v>8950</v>
      </c>
      <c r="C2935" s="6">
        <v>107</v>
      </c>
      <c r="D2935" s="6">
        <v>93</v>
      </c>
      <c r="E2935" s="6">
        <v>44</v>
      </c>
      <c r="F2935" s="6">
        <v>596</v>
      </c>
      <c r="G2935" s="6" t="s">
        <v>1948</v>
      </c>
      <c r="H2935" s="6">
        <v>15000</v>
      </c>
      <c r="I2935" s="7">
        <v>14015786</v>
      </c>
      <c r="J2935" s="6" t="s">
        <v>214</v>
      </c>
      <c r="K2935" s="6" t="s">
        <v>373</v>
      </c>
      <c r="L2935" s="6" t="s">
        <v>16083</v>
      </c>
      <c r="M2935" s="6">
        <v>37952</v>
      </c>
      <c r="N2935" s="6">
        <v>27646</v>
      </c>
      <c r="O2935" s="6" t="s">
        <v>1502</v>
      </c>
      <c r="P2935" s="6">
        <v>3</v>
      </c>
      <c r="Q2935" s="6" t="s">
        <v>16084</v>
      </c>
      <c r="R2935" s="6" t="s">
        <v>16085</v>
      </c>
      <c r="S2935" s="6">
        <v>298</v>
      </c>
      <c r="T2935" s="6" t="s">
        <v>37</v>
      </c>
      <c r="U2935" s="6" t="s">
        <v>38</v>
      </c>
      <c r="V2935" s="6" t="s">
        <v>585</v>
      </c>
      <c r="W2935" s="7">
        <v>5000000</v>
      </c>
      <c r="X2935" s="6">
        <v>2002</v>
      </c>
      <c r="Y2935" s="6">
        <v>11000</v>
      </c>
      <c r="Z2935" s="6">
        <v>6.5</v>
      </c>
      <c r="AA2935" s="6">
        <v>1.85</v>
      </c>
      <c r="AB2935" s="6">
        <v>938</v>
      </c>
      <c r="AC2935" s="7">
        <f>Table13[[#This Row],[gross]]-Table13[[#This Row],[budget]]</f>
        <v>9015786</v>
      </c>
    </row>
    <row r="2936" spans="1:29" ht="12.75">
      <c r="A2936" s="6" t="s">
        <v>28</v>
      </c>
      <c r="B2936" s="6" t="s">
        <v>15390</v>
      </c>
      <c r="C2936" s="6">
        <v>22</v>
      </c>
      <c r="D2936" s="6">
        <v>90</v>
      </c>
      <c r="E2936" s="6">
        <v>0</v>
      </c>
      <c r="F2936" s="6">
        <v>617</v>
      </c>
      <c r="G2936" s="6" t="s">
        <v>1408</v>
      </c>
      <c r="H2936" s="6">
        <v>806</v>
      </c>
      <c r="I2936" s="7">
        <v>100503</v>
      </c>
      <c r="J2936" s="6" t="s">
        <v>1681</v>
      </c>
      <c r="K2936" s="6" t="s">
        <v>2113</v>
      </c>
      <c r="L2936" s="6" t="s">
        <v>15391</v>
      </c>
      <c r="M2936" s="6">
        <v>7759</v>
      </c>
      <c r="N2936" s="6">
        <v>3124</v>
      </c>
      <c r="O2936" s="6" t="s">
        <v>6860</v>
      </c>
      <c r="P2936" s="6">
        <v>2</v>
      </c>
      <c r="Q2936" s="6" t="s">
        <v>15392</v>
      </c>
      <c r="R2936" s="6" t="s">
        <v>15393</v>
      </c>
      <c r="S2936" s="6">
        <v>20</v>
      </c>
      <c r="T2936" s="6" t="s">
        <v>37</v>
      </c>
      <c r="U2936" s="6" t="s">
        <v>38</v>
      </c>
      <c r="V2936" s="6" t="s">
        <v>585</v>
      </c>
      <c r="W2936" s="7">
        <v>8000000</v>
      </c>
      <c r="X2936" s="6">
        <v>2009</v>
      </c>
      <c r="Y2936" s="6">
        <v>690</v>
      </c>
      <c r="Z2936" s="6">
        <v>5.9</v>
      </c>
      <c r="AA2936" s="6">
        <v>1.85</v>
      </c>
      <c r="AB2936" s="6">
        <v>1000</v>
      </c>
      <c r="AC2936" s="7">
        <f>Table13[[#This Row],[gross]]-Table13[[#This Row],[budget]]</f>
        <v>-7899497</v>
      </c>
    </row>
    <row r="2937" spans="1:29" ht="12.75">
      <c r="A2937" s="6" t="s">
        <v>28</v>
      </c>
      <c r="B2937" s="6" t="s">
        <v>18844</v>
      </c>
      <c r="C2937" s="6">
        <v>61</v>
      </c>
      <c r="D2937" s="6">
        <v>99</v>
      </c>
      <c r="E2937" s="6">
        <v>29</v>
      </c>
      <c r="F2937" s="6">
        <v>64</v>
      </c>
      <c r="G2937" s="6" t="s">
        <v>11818</v>
      </c>
      <c r="H2937" s="6">
        <v>117</v>
      </c>
      <c r="I2937" s="7">
        <v>19959</v>
      </c>
      <c r="J2937" s="6" t="s">
        <v>3409</v>
      </c>
      <c r="K2937" s="6" t="s">
        <v>18845</v>
      </c>
      <c r="L2937" s="6" t="s">
        <v>18846</v>
      </c>
      <c r="M2937" s="6">
        <v>3579</v>
      </c>
      <c r="N2937" s="6">
        <v>298</v>
      </c>
      <c r="O2937" s="6" t="s">
        <v>6624</v>
      </c>
      <c r="P2937" s="6">
        <v>2</v>
      </c>
      <c r="Q2937" s="6" t="s">
        <v>18847</v>
      </c>
      <c r="R2937" s="6" t="s">
        <v>18848</v>
      </c>
      <c r="S2937" s="6">
        <v>14</v>
      </c>
      <c r="T2937" s="6" t="s">
        <v>37</v>
      </c>
      <c r="U2937" s="6" t="s">
        <v>8650</v>
      </c>
      <c r="V2937" s="6" t="s">
        <v>585</v>
      </c>
      <c r="W2937" s="7">
        <v>3800000</v>
      </c>
      <c r="X2937" s="6">
        <v>2009</v>
      </c>
      <c r="Y2937" s="6">
        <v>64</v>
      </c>
      <c r="Z2937" s="6">
        <v>6.9</v>
      </c>
      <c r="AA2937" s="6">
        <v>2.35</v>
      </c>
      <c r="AB2937" s="6">
        <v>0</v>
      </c>
      <c r="AC2937" s="7">
        <f>Table13[[#This Row],[gross]]-Table13[[#This Row],[budget]]</f>
        <v>-3780041</v>
      </c>
    </row>
    <row r="2938" spans="1:29" ht="12.75">
      <c r="A2938" s="6" t="s">
        <v>28</v>
      </c>
      <c r="B2938" s="6" t="s">
        <v>13277</v>
      </c>
      <c r="C2938" s="6">
        <v>50</v>
      </c>
      <c r="D2938" s="6">
        <v>93</v>
      </c>
      <c r="E2938" s="6">
        <v>17</v>
      </c>
      <c r="F2938" s="6">
        <v>66</v>
      </c>
      <c r="G2938" s="6" t="s">
        <v>13278</v>
      </c>
      <c r="H2938" s="6">
        <v>1000</v>
      </c>
      <c r="I2938" s="7">
        <v>20380</v>
      </c>
      <c r="J2938" s="6" t="s">
        <v>13279</v>
      </c>
      <c r="K2938" s="6" t="s">
        <v>160</v>
      </c>
      <c r="L2938" s="6" t="s">
        <v>13280</v>
      </c>
      <c r="M2938" s="6">
        <v>7519</v>
      </c>
      <c r="N2938" s="6">
        <v>1245</v>
      </c>
      <c r="O2938" s="6" t="s">
        <v>13037</v>
      </c>
      <c r="P2938" s="6">
        <v>1</v>
      </c>
      <c r="Q2938" s="6" t="s">
        <v>13281</v>
      </c>
      <c r="R2938" s="6" t="s">
        <v>13282</v>
      </c>
      <c r="S2938" s="6">
        <v>39</v>
      </c>
      <c r="T2938" s="6" t="s">
        <v>37</v>
      </c>
      <c r="U2938" s="6" t="s">
        <v>38</v>
      </c>
      <c r="V2938" s="6" t="s">
        <v>585</v>
      </c>
      <c r="W2938" s="7">
        <v>15000000</v>
      </c>
      <c r="X2938" s="6">
        <v>2007</v>
      </c>
      <c r="Y2938" s="6">
        <v>165</v>
      </c>
      <c r="Z2938" s="6">
        <v>5.9</v>
      </c>
      <c r="AA2938" s="6">
        <v>1.85</v>
      </c>
      <c r="AB2938" s="6">
        <v>445</v>
      </c>
      <c r="AC2938" s="7">
        <f>Table13[[#This Row],[gross]]-Table13[[#This Row],[budget]]</f>
        <v>-14979620</v>
      </c>
    </row>
    <row r="2939" spans="1:29" ht="12.75">
      <c r="A2939" s="6" t="s">
        <v>28</v>
      </c>
      <c r="B2939" s="6" t="s">
        <v>5050</v>
      </c>
      <c r="C2939" s="6">
        <v>105</v>
      </c>
      <c r="D2939" s="6">
        <v>109</v>
      </c>
      <c r="E2939" s="6">
        <v>277</v>
      </c>
      <c r="F2939" s="6">
        <v>345</v>
      </c>
      <c r="G2939" s="6" t="s">
        <v>8675</v>
      </c>
      <c r="H2939" s="6">
        <v>2000</v>
      </c>
      <c r="I2939" s="7">
        <v>3517797</v>
      </c>
      <c r="J2939" s="6" t="s">
        <v>5806</v>
      </c>
      <c r="K2939" s="6" t="s">
        <v>8676</v>
      </c>
      <c r="L2939" s="6" t="s">
        <v>8677</v>
      </c>
      <c r="M2939" s="6">
        <v>9004</v>
      </c>
      <c r="N2939" s="6">
        <v>2759</v>
      </c>
      <c r="O2939" s="6" t="s">
        <v>2462</v>
      </c>
      <c r="P2939" s="6">
        <v>0</v>
      </c>
      <c r="Q2939" s="6" t="s">
        <v>8678</v>
      </c>
      <c r="R2939" s="6" t="s">
        <v>8679</v>
      </c>
      <c r="S2939" s="6">
        <v>103</v>
      </c>
      <c r="T2939" s="6" t="s">
        <v>37</v>
      </c>
      <c r="U2939" s="6" t="s">
        <v>1465</v>
      </c>
      <c r="V2939" s="6" t="s">
        <v>585</v>
      </c>
      <c r="W2939" s="7">
        <v>25000000</v>
      </c>
      <c r="X2939" s="6">
        <v>2002</v>
      </c>
      <c r="Y2939" s="6">
        <v>378</v>
      </c>
      <c r="Z2939" s="6">
        <v>6.6</v>
      </c>
      <c r="AA2939" s="6">
        <v>1.85</v>
      </c>
      <c r="AB2939" s="6">
        <v>287</v>
      </c>
      <c r="AC2939" s="7">
        <f>Table13[[#This Row],[gross]]-Table13[[#This Row],[budget]]</f>
        <v>-21482203</v>
      </c>
    </row>
    <row r="2940" spans="1:29" ht="12.75">
      <c r="A2940" s="6" t="s">
        <v>28</v>
      </c>
      <c r="B2940" s="6" t="s">
        <v>8662</v>
      </c>
      <c r="C2940" s="6">
        <v>181</v>
      </c>
      <c r="D2940" s="6">
        <v>142</v>
      </c>
      <c r="E2940" s="6">
        <v>0</v>
      </c>
      <c r="F2940" s="6">
        <v>24</v>
      </c>
      <c r="G2940" s="6" t="s">
        <v>21328</v>
      </c>
      <c r="H2940" s="6">
        <v>16000</v>
      </c>
      <c r="I2940" s="7">
        <v>6100000</v>
      </c>
      <c r="J2940" s="6" t="s">
        <v>15011</v>
      </c>
      <c r="K2940" s="6" t="s">
        <v>3694</v>
      </c>
      <c r="L2940" s="6" t="s">
        <v>21329</v>
      </c>
      <c r="M2940" s="6">
        <v>503509</v>
      </c>
      <c r="N2940" s="6">
        <v>16089</v>
      </c>
      <c r="O2940" s="6" t="s">
        <v>21330</v>
      </c>
      <c r="P2940" s="6">
        <v>3</v>
      </c>
      <c r="Q2940" s="6" t="s">
        <v>21331</v>
      </c>
      <c r="R2940" s="6" t="s">
        <v>21332</v>
      </c>
      <c r="S2940" s="6">
        <v>780</v>
      </c>
      <c r="T2940" s="6" t="s">
        <v>9795</v>
      </c>
      <c r="U2940" s="6" t="s">
        <v>7090</v>
      </c>
      <c r="V2940" s="6" t="s">
        <v>6036</v>
      </c>
      <c r="W2940" s="7">
        <v>1200000</v>
      </c>
      <c r="X2940" s="6">
        <v>1966</v>
      </c>
      <c r="Y2940" s="6">
        <v>34</v>
      </c>
      <c r="Z2940" s="6">
        <v>8.9</v>
      </c>
      <c r="AA2940" s="6">
        <v>2.35</v>
      </c>
      <c r="AB2940" s="6">
        <v>20000</v>
      </c>
      <c r="AC2940" s="7">
        <f>Table13[[#This Row],[gross]]-Table13[[#This Row],[budget]]</f>
        <v>4900000</v>
      </c>
    </row>
    <row r="2941" spans="1:29" ht="12.75">
      <c r="A2941" s="6" t="s">
        <v>28</v>
      </c>
      <c r="B2941" s="6" t="s">
        <v>8607</v>
      </c>
      <c r="C2941" s="6">
        <v>152</v>
      </c>
      <c r="D2941" s="6">
        <v>135</v>
      </c>
      <c r="E2941" s="6">
        <v>419</v>
      </c>
      <c r="F2941" s="6">
        <v>7</v>
      </c>
      <c r="G2941" s="6" t="s">
        <v>13565</v>
      </c>
      <c r="H2941" s="6">
        <v>398</v>
      </c>
      <c r="I2941" s="7">
        <v>128486</v>
      </c>
      <c r="J2941" s="6" t="s">
        <v>4675</v>
      </c>
      <c r="K2941" s="6" t="s">
        <v>6893</v>
      </c>
      <c r="L2941" s="6" t="s">
        <v>15487</v>
      </c>
      <c r="M2941" s="6">
        <v>26156</v>
      </c>
      <c r="N2941" s="6">
        <v>569</v>
      </c>
      <c r="O2941" s="6" t="s">
        <v>15488</v>
      </c>
      <c r="P2941" s="6">
        <v>0</v>
      </c>
      <c r="Q2941" s="6" t="s">
        <v>15489</v>
      </c>
      <c r="R2941" s="6" t="s">
        <v>15490</v>
      </c>
      <c r="S2941" s="6">
        <v>74</v>
      </c>
      <c r="T2941" s="6" t="s">
        <v>12700</v>
      </c>
      <c r="U2941" s="6" t="s">
        <v>5694</v>
      </c>
      <c r="V2941" s="6" t="s">
        <v>585</v>
      </c>
      <c r="W2941" s="7">
        <v>10000000</v>
      </c>
      <c r="X2941" s="6">
        <v>2008</v>
      </c>
      <c r="Y2941" s="6">
        <v>149</v>
      </c>
      <c r="Z2941" s="6">
        <v>7.3</v>
      </c>
      <c r="AA2941" s="6">
        <v>2.35</v>
      </c>
      <c r="AB2941" s="6">
        <v>0</v>
      </c>
      <c r="AC2941" s="7">
        <f>Table13[[#This Row],[gross]]-Table13[[#This Row],[budget]]</f>
        <v>-9871514</v>
      </c>
    </row>
    <row r="2942" spans="1:29" ht="12.75">
      <c r="A2942" s="6" t="s">
        <v>28</v>
      </c>
      <c r="B2942" s="6" t="s">
        <v>23406</v>
      </c>
      <c r="C2942" s="6">
        <v>25</v>
      </c>
      <c r="D2942" s="6">
        <v>101</v>
      </c>
      <c r="E2942" s="6">
        <v>0</v>
      </c>
      <c r="F2942" s="6">
        <v>16</v>
      </c>
      <c r="G2942" s="6" t="s">
        <v>23407</v>
      </c>
      <c r="H2942" s="6">
        <v>77000</v>
      </c>
      <c r="I2942" s="7">
        <v>2428241</v>
      </c>
      <c r="J2942" s="6" t="s">
        <v>3409</v>
      </c>
      <c r="K2942" s="6" t="s">
        <v>23408</v>
      </c>
      <c r="L2942" s="6" t="s">
        <v>23409</v>
      </c>
      <c r="M2942" s="6">
        <v>2099</v>
      </c>
      <c r="N2942" s="6">
        <v>77046</v>
      </c>
      <c r="O2942" s="6" t="s">
        <v>23410</v>
      </c>
      <c r="P2942" s="6">
        <v>7</v>
      </c>
      <c r="Q2942" s="6" t="s">
        <v>23411</v>
      </c>
      <c r="R2942" s="6" t="s">
        <v>23412</v>
      </c>
      <c r="S2942" s="6">
        <v>26</v>
      </c>
      <c r="T2942" s="6" t="s">
        <v>37</v>
      </c>
      <c r="U2942" s="6" t="s">
        <v>38</v>
      </c>
      <c r="V2942" s="6" t="s">
        <v>39</v>
      </c>
      <c r="W2942" s="7">
        <v>200000</v>
      </c>
      <c r="X2942" s="6">
        <v>2010</v>
      </c>
      <c r="Y2942" s="6">
        <v>21</v>
      </c>
      <c r="Z2942" s="6">
        <v>6.4</v>
      </c>
      <c r="AB2942" s="6">
        <v>0</v>
      </c>
      <c r="AC2942" s="7">
        <f>Table13[[#This Row],[gross]]-Table13[[#This Row],[budget]]</f>
        <v>2228241</v>
      </c>
    </row>
    <row r="2943" spans="1:29" ht="12.75">
      <c r="A2943" s="6" t="s">
        <v>28</v>
      </c>
      <c r="B2943" s="6" t="s">
        <v>5382</v>
      </c>
      <c r="C2943" s="6">
        <v>536</v>
      </c>
      <c r="D2943" s="6">
        <v>99</v>
      </c>
      <c r="E2943" s="6">
        <v>0</v>
      </c>
      <c r="F2943" s="6">
        <v>670</v>
      </c>
      <c r="G2943" s="6" t="s">
        <v>138</v>
      </c>
      <c r="H2943" s="6">
        <v>13000</v>
      </c>
      <c r="I2943" s="7">
        <v>59073773</v>
      </c>
      <c r="J2943" s="6" t="s">
        <v>8056</v>
      </c>
      <c r="K2943" s="6" t="s">
        <v>547</v>
      </c>
      <c r="L2943" s="6" t="s">
        <v>8057</v>
      </c>
      <c r="M2943" s="6">
        <v>475518</v>
      </c>
      <c r="N2943" s="6">
        <v>15082</v>
      </c>
      <c r="O2943" s="6" t="s">
        <v>2408</v>
      </c>
      <c r="P2943" s="6">
        <v>0</v>
      </c>
      <c r="Q2943" s="6" t="s">
        <v>8058</v>
      </c>
      <c r="R2943" s="6" t="s">
        <v>8059</v>
      </c>
      <c r="S2943" s="6">
        <v>644</v>
      </c>
      <c r="T2943" s="6" t="s">
        <v>37</v>
      </c>
      <c r="U2943" s="6" t="s">
        <v>38</v>
      </c>
      <c r="V2943" s="6" t="s">
        <v>585</v>
      </c>
      <c r="W2943" s="7">
        <v>25000000</v>
      </c>
      <c r="X2943" s="6">
        <v>2014</v>
      </c>
      <c r="Y2943" s="6">
        <v>1000</v>
      </c>
      <c r="Z2943" s="6">
        <v>8.1</v>
      </c>
      <c r="AA2943" s="6">
        <v>1.37</v>
      </c>
      <c r="AB2943" s="6">
        <v>149000</v>
      </c>
      <c r="AC2943" s="7">
        <f>Table13[[#This Row],[gross]]-Table13[[#This Row],[budget]]</f>
        <v>34073773</v>
      </c>
    </row>
    <row r="2944" spans="1:29" ht="12.75">
      <c r="A2944" s="6" t="s">
        <v>28</v>
      </c>
      <c r="B2944" s="6" t="s">
        <v>6977</v>
      </c>
      <c r="C2944" s="6">
        <v>273</v>
      </c>
      <c r="D2944" s="6">
        <v>122</v>
      </c>
      <c r="E2944" s="6">
        <v>0</v>
      </c>
      <c r="F2944" s="6">
        <v>7</v>
      </c>
      <c r="G2944" s="6" t="s">
        <v>6978</v>
      </c>
      <c r="H2944" s="6">
        <v>643</v>
      </c>
      <c r="I2944" s="7">
        <v>6594136</v>
      </c>
      <c r="J2944" s="6" t="s">
        <v>6979</v>
      </c>
      <c r="K2944" s="6" t="s">
        <v>6166</v>
      </c>
      <c r="L2944" s="6" t="s">
        <v>6980</v>
      </c>
      <c r="M2944" s="6">
        <v>24557</v>
      </c>
      <c r="N2944" s="6">
        <v>943</v>
      </c>
      <c r="O2944" s="6" t="s">
        <v>6981</v>
      </c>
      <c r="P2944" s="6">
        <v>1</v>
      </c>
      <c r="Q2944" s="6" t="s">
        <v>6982</v>
      </c>
      <c r="R2944" s="6" t="s">
        <v>6983</v>
      </c>
      <c r="S2944" s="6">
        <v>111</v>
      </c>
      <c r="T2944" s="6" t="s">
        <v>1946</v>
      </c>
      <c r="U2944" s="6" t="s">
        <v>3859</v>
      </c>
      <c r="V2944" s="6" t="s">
        <v>39</v>
      </c>
      <c r="W2944" s="7">
        <v>38600000</v>
      </c>
      <c r="X2944" s="6">
        <v>2013</v>
      </c>
      <c r="Y2944" s="6">
        <v>290</v>
      </c>
      <c r="Z2944" s="6">
        <v>6.5</v>
      </c>
      <c r="AA2944" s="6">
        <v>2.35</v>
      </c>
      <c r="AB2944" s="6">
        <v>13000</v>
      </c>
      <c r="AC2944" s="7">
        <f>Table13[[#This Row],[gross]]-Table13[[#This Row],[budget]]</f>
        <v>-32005864</v>
      </c>
    </row>
    <row r="2945" spans="1:29" ht="12.75">
      <c r="A2945" s="6" t="s">
        <v>28</v>
      </c>
      <c r="B2945" s="6" t="s">
        <v>14327</v>
      </c>
      <c r="C2945" s="6">
        <v>280</v>
      </c>
      <c r="D2945" s="6">
        <v>172</v>
      </c>
      <c r="E2945" s="6">
        <v>667</v>
      </c>
      <c r="F2945" s="6">
        <v>70</v>
      </c>
      <c r="G2945" s="6" t="s">
        <v>14328</v>
      </c>
      <c r="H2945" s="6">
        <v>211</v>
      </c>
      <c r="I2945" s="7">
        <v>2835886</v>
      </c>
      <c r="J2945" s="6" t="s">
        <v>3409</v>
      </c>
      <c r="K2945" s="6" t="s">
        <v>14329</v>
      </c>
      <c r="L2945" s="6" t="s">
        <v>14330</v>
      </c>
      <c r="M2945" s="6">
        <v>55516</v>
      </c>
      <c r="N2945" s="6">
        <v>456</v>
      </c>
      <c r="O2945" s="6" t="s">
        <v>14331</v>
      </c>
      <c r="P2945" s="6">
        <v>2</v>
      </c>
      <c r="Q2945" s="6" t="s">
        <v>14332</v>
      </c>
      <c r="R2945" s="6" t="s">
        <v>14333</v>
      </c>
      <c r="S2945" s="6">
        <v>124</v>
      </c>
      <c r="T2945" s="6" t="s">
        <v>9795</v>
      </c>
      <c r="U2945" s="6" t="s">
        <v>7090</v>
      </c>
      <c r="V2945" s="6" t="s">
        <v>4830</v>
      </c>
      <c r="W2945" s="7">
        <v>9200000</v>
      </c>
      <c r="X2945" s="6">
        <v>2013</v>
      </c>
      <c r="Y2945" s="6">
        <v>98</v>
      </c>
      <c r="Z2945" s="6">
        <v>7.7</v>
      </c>
      <c r="AA2945" s="6">
        <v>2.35</v>
      </c>
      <c r="AB2945" s="6">
        <v>29000</v>
      </c>
      <c r="AC2945" s="7">
        <f>Table13[[#This Row],[gross]]-Table13[[#This Row],[budget]]</f>
        <v>-6364114</v>
      </c>
    </row>
    <row r="2946" spans="1:29" ht="12.75">
      <c r="A2946" s="6" t="s">
        <v>28</v>
      </c>
      <c r="B2946" s="6" t="s">
        <v>1727</v>
      </c>
      <c r="C2946" s="6">
        <v>112</v>
      </c>
      <c r="D2946" s="6">
        <v>126</v>
      </c>
      <c r="E2946" s="6">
        <v>18000</v>
      </c>
      <c r="F2946" s="6">
        <v>697</v>
      </c>
      <c r="G2946" s="6" t="s">
        <v>8431</v>
      </c>
      <c r="H2946" s="6">
        <v>18000</v>
      </c>
      <c r="I2946" s="7">
        <v>30226144</v>
      </c>
      <c r="J2946" s="6" t="s">
        <v>1544</v>
      </c>
      <c r="K2946" s="6" t="s">
        <v>1727</v>
      </c>
      <c r="L2946" s="6" t="s">
        <v>12846</v>
      </c>
      <c r="M2946" s="6">
        <v>47626</v>
      </c>
      <c r="N2946" s="6">
        <v>22745</v>
      </c>
      <c r="O2946" s="6" t="s">
        <v>3198</v>
      </c>
      <c r="P2946" s="6">
        <v>1</v>
      </c>
      <c r="Q2946" s="6" t="s">
        <v>12847</v>
      </c>
      <c r="R2946" s="6" t="s">
        <v>12848</v>
      </c>
      <c r="S2946" s="6">
        <v>118</v>
      </c>
      <c r="T2946" s="6" t="s">
        <v>37</v>
      </c>
      <c r="U2946" s="6" t="s">
        <v>38</v>
      </c>
      <c r="V2946" s="6" t="s">
        <v>39</v>
      </c>
      <c r="W2946" s="7">
        <v>15000000</v>
      </c>
      <c r="X2946" s="6">
        <v>2007</v>
      </c>
      <c r="Y2946" s="6">
        <v>2000</v>
      </c>
      <c r="Z2946" s="6">
        <v>7.6</v>
      </c>
      <c r="AA2946" s="6">
        <v>2.35</v>
      </c>
      <c r="AB2946" s="6">
        <v>0</v>
      </c>
      <c r="AC2946" s="7">
        <f>Table13[[#This Row],[gross]]-Table13[[#This Row],[budget]]</f>
        <v>15226144</v>
      </c>
    </row>
    <row r="2947" spans="1:29" ht="12.75">
      <c r="A2947" s="6" t="s">
        <v>28</v>
      </c>
      <c r="B2947" s="6" t="s">
        <v>364</v>
      </c>
      <c r="C2947" s="6">
        <v>490</v>
      </c>
      <c r="D2947" s="6">
        <v>143</v>
      </c>
      <c r="E2947" s="6">
        <v>1000</v>
      </c>
      <c r="F2947" s="6">
        <v>77</v>
      </c>
      <c r="G2947" s="6" t="s">
        <v>365</v>
      </c>
      <c r="H2947" s="6">
        <v>29000</v>
      </c>
      <c r="I2947" s="7">
        <v>144812796</v>
      </c>
      <c r="J2947" s="6" t="s">
        <v>214</v>
      </c>
      <c r="K2947" s="6" t="s">
        <v>215</v>
      </c>
      <c r="L2947" s="6" t="s">
        <v>366</v>
      </c>
      <c r="M2947" s="6">
        <v>362912</v>
      </c>
      <c r="N2947" s="6">
        <v>29770</v>
      </c>
      <c r="O2947" s="6" t="s">
        <v>367</v>
      </c>
      <c r="P2947" s="6">
        <v>4</v>
      </c>
      <c r="Q2947" s="6" t="s">
        <v>368</v>
      </c>
      <c r="R2947" s="6" t="s">
        <v>369</v>
      </c>
      <c r="S2947" s="6">
        <v>753</v>
      </c>
      <c r="T2947" s="6" t="s">
        <v>37</v>
      </c>
      <c r="U2947" s="6" t="s">
        <v>370</v>
      </c>
      <c r="V2947" s="6" t="s">
        <v>39</v>
      </c>
      <c r="W2947" s="7">
        <v>105000000</v>
      </c>
      <c r="X2947" s="6">
        <v>2013</v>
      </c>
      <c r="Y2947" s="6">
        <v>509</v>
      </c>
      <c r="Z2947" s="6">
        <v>7.3</v>
      </c>
      <c r="AA2947" s="6">
        <v>2.35</v>
      </c>
      <c r="AB2947" s="6">
        <v>115000</v>
      </c>
      <c r="AC2947" s="7">
        <f>Table13[[#This Row],[gross]]-Table13[[#This Row],[budget]]</f>
        <v>39812796</v>
      </c>
    </row>
    <row r="2948" spans="1:29" ht="12.75">
      <c r="A2948" s="6" t="s">
        <v>747</v>
      </c>
      <c r="B2948" s="6" t="s">
        <v>4423</v>
      </c>
      <c r="C2948" s="6">
        <v>81</v>
      </c>
      <c r="D2948" s="6">
        <v>132</v>
      </c>
      <c r="E2948" s="6">
        <v>131</v>
      </c>
      <c r="F2948" s="6">
        <v>242</v>
      </c>
      <c r="G2948" s="6" t="s">
        <v>4424</v>
      </c>
      <c r="H2948" s="6">
        <v>11000</v>
      </c>
      <c r="I2948" s="7">
        <v>10166502</v>
      </c>
      <c r="J2948" s="6" t="s">
        <v>1467</v>
      </c>
      <c r="K2948" s="6" t="s">
        <v>80</v>
      </c>
      <c r="L2948" s="6" t="s">
        <v>4425</v>
      </c>
      <c r="M2948" s="6">
        <v>18209</v>
      </c>
      <c r="N2948" s="6">
        <v>12133</v>
      </c>
      <c r="O2948" s="6" t="s">
        <v>4426</v>
      </c>
      <c r="P2948" s="6">
        <v>0</v>
      </c>
      <c r="Q2948" s="6" t="s">
        <v>4427</v>
      </c>
      <c r="R2948" s="6" t="s">
        <v>4428</v>
      </c>
      <c r="S2948" s="6">
        <v>183</v>
      </c>
      <c r="T2948" s="6" t="s">
        <v>4429</v>
      </c>
      <c r="U2948" s="6" t="s">
        <v>38</v>
      </c>
      <c r="V2948" s="6" t="s">
        <v>585</v>
      </c>
      <c r="W2948" s="7">
        <v>80000000</v>
      </c>
      <c r="X2948" s="6">
        <v>2005</v>
      </c>
      <c r="Y2948" s="6">
        <v>298</v>
      </c>
      <c r="Z2948" s="6">
        <v>6.7</v>
      </c>
      <c r="AA2948" s="6">
        <v>2.35</v>
      </c>
      <c r="AB2948" s="6">
        <v>0</v>
      </c>
      <c r="AC2948" s="7">
        <f>Table13[[#This Row],[gross]]-Table13[[#This Row],[budget]]</f>
        <v>-69833498</v>
      </c>
    </row>
    <row r="2949" spans="1:29" ht="12.75">
      <c r="A2949" s="6" t="s">
        <v>28</v>
      </c>
      <c r="B2949" s="6" t="s">
        <v>15027</v>
      </c>
      <c r="C2949" s="6">
        <v>130</v>
      </c>
      <c r="D2949" s="6">
        <v>90</v>
      </c>
      <c r="E2949" s="6">
        <v>293</v>
      </c>
      <c r="F2949" s="6">
        <v>808</v>
      </c>
      <c r="G2949" s="6" t="s">
        <v>351</v>
      </c>
      <c r="H2949" s="6">
        <v>16000</v>
      </c>
      <c r="I2949" s="7">
        <v>638476</v>
      </c>
      <c r="J2949" s="6" t="s">
        <v>17534</v>
      </c>
      <c r="K2949" s="6" t="s">
        <v>1764</v>
      </c>
      <c r="L2949" s="6" t="s">
        <v>20703</v>
      </c>
      <c r="M2949" s="6">
        <v>13223</v>
      </c>
      <c r="N2949" s="6">
        <v>32405</v>
      </c>
      <c r="O2949" s="6" t="s">
        <v>20704</v>
      </c>
      <c r="P2949" s="6">
        <v>1</v>
      </c>
      <c r="Q2949" s="6" t="s">
        <v>20705</v>
      </c>
      <c r="R2949" s="6" t="s">
        <v>20706</v>
      </c>
      <c r="S2949" s="6">
        <v>45</v>
      </c>
      <c r="T2949" s="6" t="s">
        <v>37</v>
      </c>
      <c r="U2949" s="6" t="s">
        <v>38</v>
      </c>
      <c r="V2949" s="6" t="s">
        <v>39</v>
      </c>
      <c r="W2949" s="7">
        <v>1500000</v>
      </c>
      <c r="X2949" s="6">
        <v>2011</v>
      </c>
      <c r="Y2949" s="6">
        <v>14000</v>
      </c>
      <c r="Z2949" s="6">
        <v>6.6</v>
      </c>
      <c r="AB2949" s="6">
        <v>0</v>
      </c>
      <c r="AC2949" s="7">
        <f>Table13[[#This Row],[gross]]-Table13[[#This Row],[budget]]</f>
        <v>-861524</v>
      </c>
    </row>
    <row r="2950" spans="1:29" ht="12.75">
      <c r="A2950" s="6" t="s">
        <v>28</v>
      </c>
      <c r="B2950" s="6" t="s">
        <v>18443</v>
      </c>
      <c r="C2950" s="6">
        <v>44</v>
      </c>
      <c r="D2950" s="6">
        <v>152</v>
      </c>
      <c r="E2950" s="6">
        <v>309</v>
      </c>
      <c r="F2950" s="6">
        <v>132</v>
      </c>
      <c r="G2950" s="6" t="s">
        <v>18444</v>
      </c>
      <c r="H2950" s="6">
        <v>232</v>
      </c>
      <c r="I2950" s="7">
        <v>36000000</v>
      </c>
      <c r="J2950" s="6" t="s">
        <v>12744</v>
      </c>
      <c r="K2950" s="6" t="s">
        <v>18445</v>
      </c>
      <c r="L2950" s="6" t="s">
        <v>18446</v>
      </c>
      <c r="M2950" s="6">
        <v>9456</v>
      </c>
      <c r="N2950" s="6">
        <v>825</v>
      </c>
      <c r="O2950" s="6" t="s">
        <v>18447</v>
      </c>
      <c r="P2950" s="6">
        <v>0</v>
      </c>
      <c r="Q2950" s="6" t="s">
        <v>18448</v>
      </c>
      <c r="R2950" s="6" t="s">
        <v>18449</v>
      </c>
      <c r="S2950" s="6">
        <v>107</v>
      </c>
      <c r="T2950" s="6" t="s">
        <v>37</v>
      </c>
      <c r="U2950" s="6" t="s">
        <v>38</v>
      </c>
      <c r="V2950" s="6" t="s">
        <v>4830</v>
      </c>
      <c r="W2950" s="7">
        <v>4000000</v>
      </c>
      <c r="X2950" s="6">
        <v>1952</v>
      </c>
      <c r="Y2950" s="6">
        <v>178</v>
      </c>
      <c r="Z2950" s="6">
        <v>6.7</v>
      </c>
      <c r="AA2950" s="6">
        <v>1.37</v>
      </c>
      <c r="AB2950" s="6">
        <v>625</v>
      </c>
      <c r="AC2950" s="7">
        <f>Table13[[#This Row],[gross]]-Table13[[#This Row],[budget]]</f>
        <v>32000000</v>
      </c>
    </row>
    <row r="2951" spans="1:29" ht="12.75">
      <c r="A2951" s="6" t="s">
        <v>28</v>
      </c>
      <c r="B2951" s="6" t="s">
        <v>11143</v>
      </c>
      <c r="C2951" s="6">
        <v>27</v>
      </c>
      <c r="D2951" s="6">
        <v>225</v>
      </c>
      <c r="E2951" s="6">
        <v>126</v>
      </c>
      <c r="F2951" s="6">
        <v>202</v>
      </c>
      <c r="G2951" s="6" t="s">
        <v>11144</v>
      </c>
      <c r="H2951" s="6">
        <v>940</v>
      </c>
      <c r="I2951" s="7">
        <v>8000000</v>
      </c>
      <c r="J2951" s="6" t="s">
        <v>5940</v>
      </c>
      <c r="K2951" s="6" t="s">
        <v>3260</v>
      </c>
      <c r="L2951" s="6" t="s">
        <v>11145</v>
      </c>
      <c r="M2951" s="6">
        <v>6484</v>
      </c>
      <c r="N2951" s="6">
        <v>1934</v>
      </c>
      <c r="O2951" s="6" t="s">
        <v>5879</v>
      </c>
      <c r="P2951" s="6">
        <v>6</v>
      </c>
      <c r="Q2951" s="6" t="s">
        <v>11146</v>
      </c>
      <c r="R2951" s="6" t="s">
        <v>11147</v>
      </c>
      <c r="S2951" s="6">
        <v>100</v>
      </c>
      <c r="T2951" s="6" t="s">
        <v>37</v>
      </c>
      <c r="U2951" s="6" t="s">
        <v>38</v>
      </c>
      <c r="V2951" s="6" t="s">
        <v>277</v>
      </c>
      <c r="W2951" s="7">
        <v>20000000</v>
      </c>
      <c r="X2951" s="6">
        <v>1965</v>
      </c>
      <c r="Y2951" s="6">
        <v>208</v>
      </c>
      <c r="Z2951" s="6">
        <v>6.6</v>
      </c>
      <c r="AA2951" s="6">
        <v>2.76</v>
      </c>
      <c r="AB2951" s="6">
        <v>1000</v>
      </c>
      <c r="AC2951" s="7">
        <f>Table13[[#This Row],[gross]]-Table13[[#This Row],[budget]]</f>
        <v>-12000000</v>
      </c>
    </row>
    <row r="2952" spans="1:29" ht="12.75">
      <c r="A2952" s="6" t="s">
        <v>28</v>
      </c>
      <c r="B2952" s="6" t="s">
        <v>11043</v>
      </c>
      <c r="C2952" s="6">
        <v>63</v>
      </c>
      <c r="D2952" s="6">
        <v>96</v>
      </c>
      <c r="E2952" s="6">
        <v>19</v>
      </c>
      <c r="F2952" s="6">
        <v>71</v>
      </c>
      <c r="G2952" s="6" t="s">
        <v>847</v>
      </c>
      <c r="H2952" s="6">
        <v>1000</v>
      </c>
      <c r="I2952" s="7">
        <v>115862</v>
      </c>
      <c r="J2952" s="6" t="s">
        <v>214</v>
      </c>
      <c r="K2952" s="6" t="s">
        <v>1403</v>
      </c>
      <c r="L2952" s="6" t="s">
        <v>17234</v>
      </c>
      <c r="M2952" s="6">
        <v>7394</v>
      </c>
      <c r="N2952" s="6">
        <v>2163</v>
      </c>
      <c r="O2952" s="6" t="s">
        <v>17235</v>
      </c>
      <c r="P2952" s="6">
        <v>2</v>
      </c>
      <c r="Q2952" s="6" t="s">
        <v>17236</v>
      </c>
      <c r="R2952" s="6" t="s">
        <v>17237</v>
      </c>
      <c r="S2952" s="6">
        <v>50</v>
      </c>
      <c r="T2952" s="6" t="s">
        <v>37</v>
      </c>
      <c r="U2952" s="6" t="s">
        <v>38</v>
      </c>
      <c r="V2952" s="6" t="s">
        <v>585</v>
      </c>
      <c r="W2952" s="7">
        <v>6000000</v>
      </c>
      <c r="X2952" s="6">
        <v>2009</v>
      </c>
      <c r="Y2952" s="6">
        <v>943</v>
      </c>
      <c r="Z2952" s="6">
        <v>6.7</v>
      </c>
      <c r="AA2952" s="6">
        <v>2.35</v>
      </c>
      <c r="AB2952" s="6">
        <v>0</v>
      </c>
      <c r="AC2952" s="7">
        <f>Table13[[#This Row],[gross]]-Table13[[#This Row],[budget]]</f>
        <v>-5884138</v>
      </c>
    </row>
    <row r="2953" spans="1:29" ht="12.75">
      <c r="A2953" s="6" t="s">
        <v>28</v>
      </c>
      <c r="B2953" s="6" t="s">
        <v>1555</v>
      </c>
      <c r="C2953" s="6">
        <v>447</v>
      </c>
      <c r="D2953" s="6">
        <v>119</v>
      </c>
      <c r="E2953" s="6">
        <v>1000</v>
      </c>
      <c r="F2953" s="6">
        <v>741</v>
      </c>
      <c r="G2953" s="6" t="s">
        <v>138</v>
      </c>
      <c r="H2953" s="6">
        <v>11000</v>
      </c>
      <c r="I2953" s="7">
        <v>98780042</v>
      </c>
      <c r="J2953" s="6" t="s">
        <v>1556</v>
      </c>
      <c r="K2953" s="6" t="s">
        <v>51</v>
      </c>
      <c r="L2953" s="6" t="s">
        <v>1557</v>
      </c>
      <c r="M2953" s="6">
        <v>136019</v>
      </c>
      <c r="N2953" s="6">
        <v>13391</v>
      </c>
      <c r="O2953" s="6" t="s">
        <v>1558</v>
      </c>
      <c r="P2953" s="6">
        <v>0</v>
      </c>
      <c r="Q2953" s="6" t="s">
        <v>1559</v>
      </c>
      <c r="R2953" s="6" t="s">
        <v>1560</v>
      </c>
      <c r="S2953" s="6">
        <v>443</v>
      </c>
      <c r="T2953" s="6" t="s">
        <v>37</v>
      </c>
      <c r="U2953" s="6" t="s">
        <v>38</v>
      </c>
      <c r="V2953" s="6" t="s">
        <v>39</v>
      </c>
      <c r="W2953" s="7">
        <v>120000000</v>
      </c>
      <c r="X2953" s="6">
        <v>2011</v>
      </c>
      <c r="Y2953" s="6">
        <v>1000</v>
      </c>
      <c r="Z2953" s="6">
        <v>5.8</v>
      </c>
      <c r="AA2953" s="6">
        <v>2.35</v>
      </c>
      <c r="AB2953" s="6">
        <v>14000</v>
      </c>
      <c r="AC2953" s="7">
        <f>Table13[[#This Row],[gross]]-Table13[[#This Row],[budget]]</f>
        <v>-21219958</v>
      </c>
    </row>
    <row r="2954" spans="1:29" ht="12.75">
      <c r="A2954" s="6" t="s">
        <v>28</v>
      </c>
      <c r="B2954" s="6" t="s">
        <v>16339</v>
      </c>
      <c r="C2954" s="6">
        <v>285</v>
      </c>
      <c r="D2954" s="6">
        <v>100</v>
      </c>
      <c r="E2954" s="6">
        <v>0</v>
      </c>
      <c r="F2954" s="6">
        <v>389</v>
      </c>
      <c r="G2954" s="6" t="s">
        <v>1008</v>
      </c>
      <c r="H2954" s="6">
        <v>640</v>
      </c>
      <c r="I2954" s="7">
        <v>7186670</v>
      </c>
      <c r="J2954" s="6" t="s">
        <v>17700</v>
      </c>
      <c r="K2954" s="6" t="s">
        <v>74</v>
      </c>
      <c r="L2954" s="6" t="s">
        <v>21610</v>
      </c>
      <c r="M2954" s="6">
        <v>21468</v>
      </c>
      <c r="N2954" s="6">
        <v>2082</v>
      </c>
      <c r="O2954" s="6" t="s">
        <v>21611</v>
      </c>
      <c r="P2954" s="6">
        <v>0</v>
      </c>
      <c r="Q2954" s="6" t="s">
        <v>21612</v>
      </c>
      <c r="R2954" s="6" t="s">
        <v>21613</v>
      </c>
      <c r="S2954" s="6">
        <v>164</v>
      </c>
      <c r="T2954" s="6" t="s">
        <v>37</v>
      </c>
      <c r="U2954" s="6" t="s">
        <v>38</v>
      </c>
      <c r="V2954" s="6" t="s">
        <v>585</v>
      </c>
      <c r="W2954" s="7">
        <v>6000000</v>
      </c>
      <c r="X2954" s="6">
        <v>2013</v>
      </c>
      <c r="Y2954" s="6">
        <v>550</v>
      </c>
      <c r="Z2954" s="6">
        <v>5.4</v>
      </c>
      <c r="AA2954" s="6">
        <v>2.35</v>
      </c>
      <c r="AB2954" s="6">
        <v>12000</v>
      </c>
      <c r="AC2954" s="7">
        <f>Table13[[#This Row],[gross]]-Table13[[#This Row],[budget]]</f>
        <v>1186670</v>
      </c>
    </row>
    <row r="2955" spans="1:29" ht="12.75">
      <c r="A2955" s="6" t="s">
        <v>28</v>
      </c>
      <c r="B2955" s="6" t="s">
        <v>3259</v>
      </c>
      <c r="C2955" s="6">
        <v>186</v>
      </c>
      <c r="D2955" s="6">
        <v>189</v>
      </c>
      <c r="E2955" s="6">
        <v>0</v>
      </c>
      <c r="F2955" s="6">
        <v>693</v>
      </c>
      <c r="G2955" s="6" t="s">
        <v>3262</v>
      </c>
      <c r="H2955" s="6">
        <v>15000</v>
      </c>
      <c r="I2955" s="7">
        <v>136801374</v>
      </c>
      <c r="J2955" s="6" t="s">
        <v>3938</v>
      </c>
      <c r="K2955" s="6" t="s">
        <v>322</v>
      </c>
      <c r="L2955" s="6" t="s">
        <v>3939</v>
      </c>
      <c r="M2955" s="6">
        <v>782610</v>
      </c>
      <c r="N2955" s="6">
        <v>17716</v>
      </c>
      <c r="O2955" s="6" t="s">
        <v>2032</v>
      </c>
      <c r="P2955" s="6">
        <v>0</v>
      </c>
      <c r="Q2955" s="6" t="s">
        <v>3940</v>
      </c>
      <c r="R2955" s="6" t="s">
        <v>3941</v>
      </c>
      <c r="S2955" s="6">
        <v>1377</v>
      </c>
      <c r="T2955" s="6" t="s">
        <v>37</v>
      </c>
      <c r="U2955" s="6" t="s">
        <v>38</v>
      </c>
      <c r="V2955" s="6" t="s">
        <v>585</v>
      </c>
      <c r="W2955" s="7">
        <v>60000000</v>
      </c>
      <c r="X2955" s="6">
        <v>1999</v>
      </c>
      <c r="Y2955" s="6">
        <v>745</v>
      </c>
      <c r="Z2955" s="6">
        <v>8.5</v>
      </c>
      <c r="AA2955" s="6">
        <v>1.85</v>
      </c>
      <c r="AB2955" s="6">
        <v>30000</v>
      </c>
      <c r="AC2955" s="7">
        <f>Table13[[#This Row],[gross]]-Table13[[#This Row],[budget]]</f>
        <v>76801374</v>
      </c>
    </row>
    <row r="2956" spans="1:29" ht="12.75">
      <c r="A2956" s="6" t="s">
        <v>28</v>
      </c>
      <c r="B2956" s="6" t="s">
        <v>9521</v>
      </c>
      <c r="C2956" s="6">
        <v>408</v>
      </c>
      <c r="D2956" s="6">
        <v>117</v>
      </c>
      <c r="E2956" s="6">
        <v>248</v>
      </c>
      <c r="F2956" s="6">
        <v>726</v>
      </c>
      <c r="G2956" s="6" t="s">
        <v>1698</v>
      </c>
      <c r="H2956" s="6">
        <v>14000</v>
      </c>
      <c r="I2956" s="7">
        <v>51533608</v>
      </c>
      <c r="J2956" s="6" t="s">
        <v>712</v>
      </c>
      <c r="K2956" s="6" t="s">
        <v>228</v>
      </c>
      <c r="L2956" s="6" t="s">
        <v>9522</v>
      </c>
      <c r="M2956" s="6">
        <v>203111</v>
      </c>
      <c r="N2956" s="6">
        <v>16606</v>
      </c>
      <c r="O2956" s="6" t="s">
        <v>5194</v>
      </c>
      <c r="P2956" s="6">
        <v>1</v>
      </c>
      <c r="Q2956" s="6" t="s">
        <v>9523</v>
      </c>
      <c r="R2956" s="6" t="s">
        <v>9524</v>
      </c>
      <c r="S2956" s="6">
        <v>755</v>
      </c>
      <c r="T2956" s="6" t="s">
        <v>37</v>
      </c>
      <c r="U2956" s="6" t="s">
        <v>38</v>
      </c>
      <c r="V2956" s="6" t="s">
        <v>585</v>
      </c>
      <c r="W2956" s="7">
        <v>25000000</v>
      </c>
      <c r="X2956" s="6">
        <v>2011</v>
      </c>
      <c r="Y2956" s="6">
        <v>798</v>
      </c>
      <c r="Z2956" s="6">
        <v>6.8</v>
      </c>
      <c r="AA2956" s="6">
        <v>2.35</v>
      </c>
      <c r="AB2956" s="6">
        <v>32000</v>
      </c>
      <c r="AC2956" s="7">
        <f>Table13[[#This Row],[gross]]-Table13[[#This Row],[budget]]</f>
        <v>26533608</v>
      </c>
    </row>
    <row r="2957" spans="1:29" ht="12.75">
      <c r="A2957" s="6" t="s">
        <v>28</v>
      </c>
      <c r="B2957" s="6" t="s">
        <v>10819</v>
      </c>
      <c r="C2957" s="6">
        <v>131</v>
      </c>
      <c r="D2957" s="6">
        <v>137</v>
      </c>
      <c r="E2957" s="6">
        <v>70</v>
      </c>
      <c r="F2957" s="6">
        <v>464</v>
      </c>
      <c r="G2957" s="6" t="s">
        <v>6861</v>
      </c>
      <c r="H2957" s="6">
        <v>4000</v>
      </c>
      <c r="I2957" s="7">
        <v>39143839</v>
      </c>
      <c r="J2957" s="6" t="s">
        <v>5544</v>
      </c>
      <c r="K2957" s="6" t="s">
        <v>2477</v>
      </c>
      <c r="L2957" s="6" t="s">
        <v>10820</v>
      </c>
      <c r="M2957" s="6">
        <v>38658</v>
      </c>
      <c r="N2957" s="6">
        <v>5746</v>
      </c>
      <c r="O2957" s="6" t="s">
        <v>9797</v>
      </c>
      <c r="P2957" s="6">
        <v>0</v>
      </c>
      <c r="Q2957" s="6" t="s">
        <v>10821</v>
      </c>
      <c r="R2957" s="6" t="s">
        <v>10822</v>
      </c>
      <c r="S2957" s="6">
        <v>284</v>
      </c>
      <c r="T2957" s="6" t="s">
        <v>37</v>
      </c>
      <c r="U2957" s="6" t="s">
        <v>38</v>
      </c>
      <c r="V2957" s="6" t="s">
        <v>39</v>
      </c>
      <c r="W2957" s="7">
        <v>20000000</v>
      </c>
      <c r="X2957" s="6">
        <v>2006</v>
      </c>
      <c r="Y2957" s="6">
        <v>884</v>
      </c>
      <c r="Z2957" s="6">
        <v>5</v>
      </c>
      <c r="AA2957" s="6">
        <v>1.85</v>
      </c>
      <c r="AB2957" s="6">
        <v>930</v>
      </c>
      <c r="AC2957" s="7">
        <f>Table13[[#This Row],[gross]]-Table13[[#This Row],[budget]]</f>
        <v>19143839</v>
      </c>
    </row>
    <row r="2958" spans="1:29" ht="12.75">
      <c r="A2958" s="6" t="s">
        <v>28</v>
      </c>
      <c r="B2958" s="6" t="s">
        <v>10819</v>
      </c>
      <c r="C2958" s="6">
        <v>203</v>
      </c>
      <c r="D2958" s="6">
        <v>98</v>
      </c>
      <c r="E2958" s="6">
        <v>70</v>
      </c>
      <c r="F2958" s="6">
        <v>634</v>
      </c>
      <c r="G2958" s="6" t="s">
        <v>6004</v>
      </c>
      <c r="H2958" s="6">
        <v>4000</v>
      </c>
      <c r="I2958" s="7">
        <v>110175871</v>
      </c>
      <c r="J2958" s="6" t="s">
        <v>3030</v>
      </c>
      <c r="K2958" s="6" t="s">
        <v>2477</v>
      </c>
      <c r="L2958" s="6" t="s">
        <v>14827</v>
      </c>
      <c r="M2958" s="6">
        <v>115050</v>
      </c>
      <c r="N2958" s="6">
        <v>7461</v>
      </c>
      <c r="O2958" s="6" t="s">
        <v>14828</v>
      </c>
      <c r="P2958" s="6">
        <v>0</v>
      </c>
      <c r="Q2958" s="6" t="s">
        <v>14829</v>
      </c>
      <c r="R2958" s="6" t="s">
        <v>14830</v>
      </c>
      <c r="S2958" s="6">
        <v>911</v>
      </c>
      <c r="T2958" s="6" t="s">
        <v>37</v>
      </c>
      <c r="U2958" s="6" t="s">
        <v>38</v>
      </c>
      <c r="V2958" s="6" t="s">
        <v>39</v>
      </c>
      <c r="W2958" s="7">
        <v>10000000</v>
      </c>
      <c r="X2958" s="6">
        <v>2004</v>
      </c>
      <c r="Y2958" s="6">
        <v>1000</v>
      </c>
      <c r="Z2958" s="6">
        <v>5.9</v>
      </c>
      <c r="AA2958" s="6">
        <v>1.85</v>
      </c>
      <c r="AB2958" s="6">
        <v>4000</v>
      </c>
      <c r="AC2958" s="7">
        <f>Table13[[#This Row],[gross]]-Table13[[#This Row],[budget]]</f>
        <v>100175871</v>
      </c>
    </row>
    <row r="2959" spans="1:29" ht="12.75">
      <c r="A2959" s="6" t="s">
        <v>28</v>
      </c>
      <c r="B2959" s="6" t="s">
        <v>17127</v>
      </c>
      <c r="C2959" s="6">
        <v>261</v>
      </c>
      <c r="D2959" s="6">
        <v>96</v>
      </c>
      <c r="E2959" s="6">
        <v>51</v>
      </c>
      <c r="F2959" s="6">
        <v>28</v>
      </c>
      <c r="G2959" s="6" t="s">
        <v>8232</v>
      </c>
      <c r="H2959" s="6">
        <v>3000</v>
      </c>
      <c r="I2959" s="7">
        <v>5359774</v>
      </c>
      <c r="J2959" s="6" t="s">
        <v>5967</v>
      </c>
      <c r="K2959" s="6" t="s">
        <v>252</v>
      </c>
      <c r="L2959" s="6" t="s">
        <v>17128</v>
      </c>
      <c r="M2959" s="6">
        <v>64794</v>
      </c>
      <c r="N2959" s="6">
        <v>3569</v>
      </c>
      <c r="O2959" s="6" t="s">
        <v>17129</v>
      </c>
      <c r="P2959" s="6">
        <v>0</v>
      </c>
      <c r="Q2959" s="6" t="s">
        <v>17130</v>
      </c>
      <c r="R2959" s="6" t="s">
        <v>17131</v>
      </c>
      <c r="S2959" s="6">
        <v>131</v>
      </c>
      <c r="T2959" s="6" t="s">
        <v>37</v>
      </c>
      <c r="U2959" s="6" t="s">
        <v>7987</v>
      </c>
      <c r="V2959" s="6" t="s">
        <v>585</v>
      </c>
      <c r="W2959" s="7">
        <v>6000000</v>
      </c>
      <c r="X2959" s="6">
        <v>2011</v>
      </c>
      <c r="Y2959" s="6">
        <v>482</v>
      </c>
      <c r="Z2959" s="6">
        <v>7.3</v>
      </c>
      <c r="AA2959" s="6">
        <v>2.35</v>
      </c>
      <c r="AB2959" s="6">
        <v>17000</v>
      </c>
      <c r="AC2959" s="7">
        <f>Table13[[#This Row],[gross]]-Table13[[#This Row],[budget]]</f>
        <v>-640226</v>
      </c>
    </row>
    <row r="2960" spans="1:29" ht="12.75">
      <c r="A2960" s="6" t="s">
        <v>28</v>
      </c>
      <c r="B2960" s="6" t="s">
        <v>6244</v>
      </c>
      <c r="C2960" s="6">
        <v>147</v>
      </c>
      <c r="D2960" s="6">
        <v>95</v>
      </c>
      <c r="E2960" s="6">
        <v>98</v>
      </c>
      <c r="F2960" s="6">
        <v>78</v>
      </c>
      <c r="G2960" s="6" t="s">
        <v>6556</v>
      </c>
      <c r="H2960" s="6">
        <v>405</v>
      </c>
      <c r="I2960" s="7">
        <v>37101011</v>
      </c>
      <c r="J2960" s="6" t="s">
        <v>2527</v>
      </c>
      <c r="K2960" s="6" t="s">
        <v>3991</v>
      </c>
      <c r="L2960" s="6" t="s">
        <v>6557</v>
      </c>
      <c r="M2960" s="6">
        <v>30394</v>
      </c>
      <c r="N2960" s="6">
        <v>1070</v>
      </c>
      <c r="O2960" s="6" t="s">
        <v>6558</v>
      </c>
      <c r="P2960" s="6">
        <v>1</v>
      </c>
      <c r="Q2960" s="6" t="s">
        <v>6559</v>
      </c>
      <c r="R2960" s="6" t="s">
        <v>6560</v>
      </c>
      <c r="S2960" s="6">
        <v>103</v>
      </c>
      <c r="T2960" s="6" t="s">
        <v>37</v>
      </c>
      <c r="U2960" s="6" t="s">
        <v>38</v>
      </c>
      <c r="V2960" s="6" t="s">
        <v>39</v>
      </c>
      <c r="W2960" s="7">
        <v>40000000</v>
      </c>
      <c r="X2960" s="6">
        <v>2012</v>
      </c>
      <c r="Y2960" s="6">
        <v>358</v>
      </c>
      <c r="Z2960" s="6">
        <v>5.8</v>
      </c>
      <c r="AA2960" s="6">
        <v>2.35</v>
      </c>
      <c r="AB2960" s="6">
        <v>0</v>
      </c>
      <c r="AC2960" s="7">
        <f>Table13[[#This Row],[gross]]-Table13[[#This Row],[budget]]</f>
        <v>-2898989</v>
      </c>
    </row>
    <row r="2961" spans="1:29" ht="12.75">
      <c r="A2961" s="6" t="s">
        <v>28</v>
      </c>
      <c r="B2961" s="6" t="s">
        <v>4965</v>
      </c>
      <c r="C2961" s="6">
        <v>224</v>
      </c>
      <c r="D2961" s="6">
        <v>115</v>
      </c>
      <c r="E2961" s="6">
        <v>180</v>
      </c>
      <c r="F2961" s="6">
        <v>87</v>
      </c>
      <c r="G2961" s="6" t="s">
        <v>1128</v>
      </c>
      <c r="H2961" s="6">
        <v>1000</v>
      </c>
      <c r="I2961" s="7">
        <v>10640645</v>
      </c>
      <c r="J2961" s="6" t="s">
        <v>1120</v>
      </c>
      <c r="K2961" s="6" t="s">
        <v>390</v>
      </c>
      <c r="L2961" s="6" t="s">
        <v>6850</v>
      </c>
      <c r="M2961" s="6">
        <v>28429</v>
      </c>
      <c r="N2961" s="6">
        <v>1686</v>
      </c>
      <c r="O2961" s="6" t="s">
        <v>6851</v>
      </c>
      <c r="P2961" s="6">
        <v>0</v>
      </c>
      <c r="Q2961" s="6" t="s">
        <v>6852</v>
      </c>
      <c r="R2961" s="6" t="s">
        <v>6853</v>
      </c>
      <c r="S2961" s="6">
        <v>110</v>
      </c>
      <c r="T2961" s="6" t="s">
        <v>37</v>
      </c>
      <c r="U2961" s="6" t="s">
        <v>38</v>
      </c>
      <c r="V2961" s="6" t="s">
        <v>585</v>
      </c>
      <c r="W2961" s="7">
        <v>40000000</v>
      </c>
      <c r="X2961" s="6">
        <v>2015</v>
      </c>
      <c r="Y2961" s="6">
        <v>535</v>
      </c>
      <c r="Z2961" s="6">
        <v>5.8</v>
      </c>
      <c r="AA2961" s="6">
        <v>2.35</v>
      </c>
      <c r="AB2961" s="6">
        <v>0</v>
      </c>
      <c r="AC2961" s="7">
        <f>Table13[[#This Row],[gross]]-Table13[[#This Row],[budget]]</f>
        <v>-29359355</v>
      </c>
    </row>
    <row r="2962" spans="1:29" ht="12.75">
      <c r="A2962" s="6" t="s">
        <v>28</v>
      </c>
      <c r="B2962" s="6" t="s">
        <v>13781</v>
      </c>
      <c r="C2962" s="6">
        <v>70</v>
      </c>
      <c r="D2962" s="6">
        <v>94</v>
      </c>
      <c r="E2962" s="6">
        <v>18</v>
      </c>
      <c r="F2962" s="6">
        <v>183</v>
      </c>
      <c r="G2962" s="6" t="s">
        <v>4947</v>
      </c>
      <c r="H2962" s="6">
        <v>658</v>
      </c>
      <c r="I2962" s="7">
        <v>3034181</v>
      </c>
      <c r="J2962" s="6" t="s">
        <v>6545</v>
      </c>
      <c r="K2962" s="6" t="s">
        <v>2788</v>
      </c>
      <c r="L2962" s="6" t="s">
        <v>14640</v>
      </c>
      <c r="M2962" s="6">
        <v>13622</v>
      </c>
      <c r="N2962" s="6">
        <v>1559</v>
      </c>
      <c r="O2962" s="6" t="s">
        <v>14641</v>
      </c>
      <c r="P2962" s="6">
        <v>3</v>
      </c>
      <c r="Q2962" s="6" t="s">
        <v>14642</v>
      </c>
      <c r="R2962" s="6" t="s">
        <v>14643</v>
      </c>
      <c r="S2962" s="6">
        <v>128</v>
      </c>
      <c r="T2962" s="6" t="s">
        <v>37</v>
      </c>
      <c r="U2962" s="6" t="s">
        <v>56</v>
      </c>
      <c r="V2962" s="6" t="s">
        <v>585</v>
      </c>
      <c r="W2962" s="7">
        <v>11000000</v>
      </c>
      <c r="X2962" s="6">
        <v>2002</v>
      </c>
      <c r="Y2962" s="6">
        <v>463</v>
      </c>
      <c r="Z2962" s="6">
        <v>5.4</v>
      </c>
      <c r="AA2962" s="6">
        <v>1.85</v>
      </c>
      <c r="AB2962" s="6">
        <v>550</v>
      </c>
      <c r="AC2962" s="7">
        <f>Table13[[#This Row],[gross]]-Table13[[#This Row],[budget]]</f>
        <v>-7965819</v>
      </c>
    </row>
    <row r="2963" spans="1:29" ht="12.75">
      <c r="A2963" s="6" t="s">
        <v>28</v>
      </c>
      <c r="B2963" s="6" t="s">
        <v>9470</v>
      </c>
      <c r="C2963" s="6">
        <v>73</v>
      </c>
      <c r="D2963" s="6">
        <v>88</v>
      </c>
      <c r="E2963" s="6">
        <v>0</v>
      </c>
      <c r="F2963" s="6">
        <v>102</v>
      </c>
      <c r="G2963" s="6" t="s">
        <v>22095</v>
      </c>
      <c r="H2963" s="6">
        <v>465</v>
      </c>
      <c r="I2963" s="7">
        <v>442638</v>
      </c>
      <c r="J2963" s="6" t="s">
        <v>3898</v>
      </c>
      <c r="K2963" s="6" t="s">
        <v>14534</v>
      </c>
      <c r="L2963" s="6" t="s">
        <v>22096</v>
      </c>
      <c r="M2963" s="6">
        <v>5489</v>
      </c>
      <c r="N2963" s="6">
        <v>897</v>
      </c>
      <c r="O2963" s="6" t="s">
        <v>21011</v>
      </c>
      <c r="P2963" s="6">
        <v>1</v>
      </c>
      <c r="Q2963" s="6" t="s">
        <v>22097</v>
      </c>
      <c r="R2963" s="6" t="s">
        <v>22098</v>
      </c>
      <c r="S2963" s="6">
        <v>23</v>
      </c>
      <c r="T2963" s="6" t="s">
        <v>37</v>
      </c>
      <c r="U2963" s="6" t="s">
        <v>38</v>
      </c>
      <c r="V2963" s="6" t="s">
        <v>585</v>
      </c>
      <c r="W2963" s="7">
        <v>850000</v>
      </c>
      <c r="X2963" s="6">
        <v>2007</v>
      </c>
      <c r="Y2963" s="6">
        <v>140</v>
      </c>
      <c r="Z2963" s="6">
        <v>7.3</v>
      </c>
      <c r="AB2963" s="6">
        <v>337</v>
      </c>
      <c r="AC2963" s="7">
        <f>Table13[[#This Row],[gross]]-Table13[[#This Row],[budget]]</f>
        <v>-407362</v>
      </c>
    </row>
    <row r="2964" spans="1:29" ht="12.75">
      <c r="A2964" s="6" t="s">
        <v>28</v>
      </c>
      <c r="B2964" s="6" t="s">
        <v>2542</v>
      </c>
      <c r="C2964" s="6">
        <v>383</v>
      </c>
      <c r="D2964" s="6">
        <v>102</v>
      </c>
      <c r="E2964" s="6">
        <v>480</v>
      </c>
      <c r="F2964" s="6">
        <v>461</v>
      </c>
      <c r="G2964" s="6" t="s">
        <v>2543</v>
      </c>
      <c r="H2964" s="6">
        <v>14000</v>
      </c>
      <c r="I2964" s="7">
        <v>254455986</v>
      </c>
      <c r="J2964" s="6" t="s">
        <v>1671</v>
      </c>
      <c r="K2964" s="6" t="s">
        <v>654</v>
      </c>
      <c r="L2964" s="6" t="s">
        <v>2544</v>
      </c>
      <c r="M2964" s="6">
        <v>375879</v>
      </c>
      <c r="N2964" s="6">
        <v>16143</v>
      </c>
      <c r="O2964" s="6" t="s">
        <v>2545</v>
      </c>
      <c r="P2964" s="6">
        <v>0</v>
      </c>
      <c r="Q2964" s="6" t="s">
        <v>2546</v>
      </c>
      <c r="R2964" s="6" t="s">
        <v>2547</v>
      </c>
      <c r="S2964" s="6">
        <v>402</v>
      </c>
      <c r="T2964" s="6" t="s">
        <v>37</v>
      </c>
      <c r="U2964" s="6" t="s">
        <v>38</v>
      </c>
      <c r="V2964" s="6" t="s">
        <v>585</v>
      </c>
      <c r="W2964" s="7">
        <v>80000000</v>
      </c>
      <c r="X2964" s="6">
        <v>2011</v>
      </c>
      <c r="Y2964" s="6">
        <v>670</v>
      </c>
      <c r="Z2964" s="6">
        <v>6.5</v>
      </c>
      <c r="AA2964" s="6">
        <v>2.35</v>
      </c>
      <c r="AB2964" s="6">
        <v>56000</v>
      </c>
      <c r="AC2964" s="7">
        <f>Table13[[#This Row],[gross]]-Table13[[#This Row],[budget]]</f>
        <v>174455986</v>
      </c>
    </row>
    <row r="2965" spans="1:29" ht="12.75">
      <c r="A2965" s="6" t="s">
        <v>28</v>
      </c>
      <c r="B2965" s="6" t="s">
        <v>2542</v>
      </c>
      <c r="C2965" s="6">
        <v>334</v>
      </c>
      <c r="D2965" s="6">
        <v>108</v>
      </c>
      <c r="E2965" s="6">
        <v>480</v>
      </c>
      <c r="F2965" s="6">
        <v>706</v>
      </c>
      <c r="G2965" s="6" t="s">
        <v>4496</v>
      </c>
      <c r="H2965" s="6">
        <v>14000</v>
      </c>
      <c r="I2965" s="7">
        <v>277313371</v>
      </c>
      <c r="J2965" s="6" t="s">
        <v>1671</v>
      </c>
      <c r="K2965" s="6" t="s">
        <v>654</v>
      </c>
      <c r="L2965" s="6" t="s">
        <v>7231</v>
      </c>
      <c r="M2965" s="6">
        <v>583341</v>
      </c>
      <c r="N2965" s="6">
        <v>17623</v>
      </c>
      <c r="O2965" s="6" t="s">
        <v>5265</v>
      </c>
      <c r="P2965" s="6">
        <v>3</v>
      </c>
      <c r="Q2965" s="6" t="s">
        <v>7232</v>
      </c>
      <c r="R2965" s="6" t="s">
        <v>7233</v>
      </c>
      <c r="S2965" s="6">
        <v>626</v>
      </c>
      <c r="T2965" s="6" t="s">
        <v>37</v>
      </c>
      <c r="U2965" s="6" t="s">
        <v>38</v>
      </c>
      <c r="V2965" s="6" t="s">
        <v>585</v>
      </c>
      <c r="W2965" s="7">
        <v>35000000</v>
      </c>
      <c r="X2965" s="6">
        <v>2009</v>
      </c>
      <c r="Y2965" s="6">
        <v>839</v>
      </c>
      <c r="Z2965" s="6">
        <v>7.8</v>
      </c>
      <c r="AA2965" s="6">
        <v>2.35</v>
      </c>
      <c r="AB2965" s="6">
        <v>24000</v>
      </c>
      <c r="AC2965" s="7">
        <f>Table13[[#This Row],[gross]]-Table13[[#This Row],[budget]]</f>
        <v>242313371</v>
      </c>
    </row>
    <row r="2966" spans="1:29" ht="12.75">
      <c r="A2966" s="6" t="s">
        <v>28</v>
      </c>
      <c r="B2966" s="6" t="s">
        <v>912</v>
      </c>
      <c r="C2966" s="6">
        <v>323</v>
      </c>
      <c r="D2966" s="6">
        <v>91</v>
      </c>
      <c r="E2966" s="6">
        <v>0</v>
      </c>
      <c r="F2966" s="6">
        <v>751</v>
      </c>
      <c r="G2966" s="6" t="s">
        <v>2302</v>
      </c>
      <c r="H2966" s="6">
        <v>11000</v>
      </c>
      <c r="I2966" s="7">
        <v>64505912</v>
      </c>
      <c r="J2966" s="6" t="s">
        <v>2954</v>
      </c>
      <c r="K2966" s="6" t="s">
        <v>1948</v>
      </c>
      <c r="L2966" s="6" t="s">
        <v>4092</v>
      </c>
      <c r="M2966" s="6">
        <v>163130</v>
      </c>
      <c r="N2966" s="6">
        <v>13654</v>
      </c>
      <c r="O2966" s="6" t="s">
        <v>4093</v>
      </c>
      <c r="P2966" s="6">
        <v>0</v>
      </c>
      <c r="Q2966" s="6" t="s">
        <v>4094</v>
      </c>
      <c r="R2966" s="6" t="s">
        <v>4095</v>
      </c>
      <c r="S2966" s="6">
        <v>1264</v>
      </c>
      <c r="T2966" s="6" t="s">
        <v>37</v>
      </c>
      <c r="U2966" s="6" t="s">
        <v>38</v>
      </c>
      <c r="V2966" s="6" t="s">
        <v>585</v>
      </c>
      <c r="W2966" s="7">
        <v>48000000</v>
      </c>
      <c r="X2966" s="6">
        <v>2008</v>
      </c>
      <c r="Y2966" s="6">
        <v>946</v>
      </c>
      <c r="Z2966" s="6">
        <v>5</v>
      </c>
      <c r="AA2966" s="6">
        <v>1.85</v>
      </c>
      <c r="AB2966" s="6">
        <v>6000</v>
      </c>
      <c r="AC2966" s="7">
        <f>Table13[[#This Row],[gross]]-Table13[[#This Row],[budget]]</f>
        <v>16505912</v>
      </c>
    </row>
    <row r="2967" spans="1:29" ht="12.75">
      <c r="A2967" s="6" t="s">
        <v>28</v>
      </c>
      <c r="B2967" s="6" t="s">
        <v>22460</v>
      </c>
      <c r="C2967" s="6">
        <v>3</v>
      </c>
      <c r="D2967" s="6">
        <v>80</v>
      </c>
      <c r="E2967" s="6">
        <v>6</v>
      </c>
      <c r="I2967" s="7">
        <v>2245</v>
      </c>
      <c r="J2967" s="6" t="s">
        <v>67</v>
      </c>
      <c r="L2967" s="6" t="s">
        <v>22461</v>
      </c>
      <c r="M2967" s="6">
        <v>57</v>
      </c>
      <c r="N2967" s="6">
        <v>0</v>
      </c>
      <c r="P2967" s="6">
        <v>0</v>
      </c>
      <c r="Q2967" s="6" t="s">
        <v>22462</v>
      </c>
      <c r="R2967" s="6" t="s">
        <v>22463</v>
      </c>
      <c r="S2967" s="6">
        <v>2</v>
      </c>
      <c r="T2967" s="6" t="s">
        <v>37</v>
      </c>
      <c r="U2967" s="6" t="s">
        <v>38</v>
      </c>
      <c r="W2967" s="7">
        <v>560000</v>
      </c>
      <c r="X2967" s="6">
        <v>2011</v>
      </c>
      <c r="Z2967" s="6">
        <v>7.2</v>
      </c>
      <c r="AB2967" s="6">
        <v>88</v>
      </c>
      <c r="AC2967" s="7">
        <f>Table13[[#This Row],[gross]]-Table13[[#This Row],[budget]]</f>
        <v>-557755</v>
      </c>
    </row>
    <row r="2968" spans="1:29" ht="12.75">
      <c r="A2968" s="6" t="s">
        <v>28</v>
      </c>
      <c r="B2968" s="6" t="s">
        <v>1764</v>
      </c>
      <c r="C2968" s="6">
        <v>596</v>
      </c>
      <c r="D2968" s="6">
        <v>187</v>
      </c>
      <c r="E2968" s="6">
        <v>16000</v>
      </c>
      <c r="F2968" s="6">
        <v>1000</v>
      </c>
      <c r="G2968" s="6" t="s">
        <v>2619</v>
      </c>
      <c r="H2968" s="6">
        <v>46000</v>
      </c>
      <c r="I2968" s="7">
        <v>54116191</v>
      </c>
      <c r="J2968" s="6" t="s">
        <v>3907</v>
      </c>
      <c r="K2968" s="6" t="s">
        <v>3908</v>
      </c>
      <c r="L2968" s="6" t="s">
        <v>3909</v>
      </c>
      <c r="M2968" s="6">
        <v>272839</v>
      </c>
      <c r="N2968" s="6">
        <v>49912</v>
      </c>
      <c r="O2968" s="6" t="s">
        <v>1429</v>
      </c>
      <c r="P2968" s="6">
        <v>1</v>
      </c>
      <c r="Q2968" s="6" t="s">
        <v>3910</v>
      </c>
      <c r="R2968" s="6" t="s">
        <v>3911</v>
      </c>
      <c r="S2968" s="6">
        <v>1018</v>
      </c>
      <c r="T2968" s="6" t="s">
        <v>37</v>
      </c>
      <c r="U2968" s="6" t="s">
        <v>38</v>
      </c>
      <c r="V2968" s="6" t="s">
        <v>585</v>
      </c>
      <c r="W2968" s="7">
        <v>44000000</v>
      </c>
      <c r="X2968" s="6">
        <v>2015</v>
      </c>
      <c r="Y2968" s="6">
        <v>1000</v>
      </c>
      <c r="Z2968" s="6">
        <v>7.9</v>
      </c>
      <c r="AA2968" s="6">
        <v>2.76</v>
      </c>
      <c r="AB2968" s="6">
        <v>114000</v>
      </c>
      <c r="AC2968" s="7">
        <f>Table13[[#This Row],[gross]]-Table13[[#This Row],[budget]]</f>
        <v>10116191</v>
      </c>
    </row>
    <row r="2969" spans="1:29" ht="12.75">
      <c r="A2969" s="6" t="s">
        <v>28</v>
      </c>
      <c r="B2969" s="6" t="s">
        <v>946</v>
      </c>
      <c r="C2969" s="6">
        <v>122</v>
      </c>
      <c r="D2969" s="6">
        <v>88</v>
      </c>
      <c r="E2969" s="6">
        <v>50</v>
      </c>
      <c r="F2969" s="6">
        <v>441</v>
      </c>
      <c r="G2969" s="6" t="s">
        <v>2194</v>
      </c>
      <c r="H2969" s="6">
        <v>691</v>
      </c>
      <c r="I2969" s="7">
        <v>75817994</v>
      </c>
      <c r="J2969" s="6" t="s">
        <v>2195</v>
      </c>
      <c r="K2969" s="6" t="s">
        <v>2196</v>
      </c>
      <c r="L2969" s="6" t="s">
        <v>2197</v>
      </c>
      <c r="M2969" s="6">
        <v>32049</v>
      </c>
      <c r="N2969" s="6">
        <v>2622</v>
      </c>
      <c r="O2969" s="6" t="s">
        <v>2198</v>
      </c>
      <c r="P2969" s="6">
        <v>0</v>
      </c>
      <c r="Q2969" s="6" t="s">
        <v>2199</v>
      </c>
      <c r="R2969" s="6" t="s">
        <v>2200</v>
      </c>
      <c r="S2969" s="6">
        <v>179</v>
      </c>
      <c r="T2969" s="6" t="s">
        <v>37</v>
      </c>
      <c r="U2969" s="6" t="s">
        <v>38</v>
      </c>
      <c r="V2969" s="6" t="s">
        <v>95</v>
      </c>
      <c r="W2969" s="7">
        <v>90000000</v>
      </c>
      <c r="X2969" s="6">
        <v>2003</v>
      </c>
      <c r="Y2969" s="6">
        <v>569</v>
      </c>
      <c r="Z2969" s="6">
        <v>4.9000000000000004</v>
      </c>
      <c r="AA2969" s="6">
        <v>2.35</v>
      </c>
      <c r="AB2969" s="6">
        <v>988</v>
      </c>
      <c r="AC2969" s="7">
        <f>Table13[[#This Row],[gross]]-Table13[[#This Row],[budget]]</f>
        <v>-14182006</v>
      </c>
    </row>
    <row r="2970" spans="1:29" ht="12.75">
      <c r="A2970" s="6" t="s">
        <v>28</v>
      </c>
      <c r="B2970" s="6" t="s">
        <v>17726</v>
      </c>
      <c r="C2970" s="6">
        <v>74</v>
      </c>
      <c r="D2970" s="6">
        <v>82</v>
      </c>
      <c r="E2970" s="6">
        <v>7</v>
      </c>
      <c r="F2970" s="6">
        <v>664</v>
      </c>
      <c r="G2970" s="6" t="s">
        <v>17727</v>
      </c>
      <c r="H2970" s="6">
        <v>1000</v>
      </c>
      <c r="I2970" s="7">
        <v>13350177</v>
      </c>
      <c r="J2970" s="6" t="s">
        <v>4384</v>
      </c>
      <c r="K2970" s="6" t="s">
        <v>12128</v>
      </c>
      <c r="L2970" s="6" t="s">
        <v>17728</v>
      </c>
      <c r="M2970" s="6">
        <v>7904</v>
      </c>
      <c r="N2970" s="6">
        <v>4856</v>
      </c>
      <c r="O2970" s="6" t="s">
        <v>3935</v>
      </c>
      <c r="P2970" s="6">
        <v>5</v>
      </c>
      <c r="Q2970" s="6" t="s">
        <v>17729</v>
      </c>
      <c r="R2970" s="6" t="s">
        <v>17730</v>
      </c>
      <c r="S2970" s="6">
        <v>113</v>
      </c>
      <c r="T2970" s="6" t="s">
        <v>37</v>
      </c>
      <c r="U2970" s="6" t="s">
        <v>38</v>
      </c>
      <c r="V2970" s="6" t="s">
        <v>39</v>
      </c>
      <c r="W2970" s="7">
        <v>5000000</v>
      </c>
      <c r="X2970" s="6">
        <v>2008</v>
      </c>
      <c r="Y2970" s="6">
        <v>984</v>
      </c>
      <c r="Z2970" s="6">
        <v>3.8</v>
      </c>
      <c r="AA2970" s="6">
        <v>1.85</v>
      </c>
      <c r="AB2970" s="6">
        <v>562</v>
      </c>
      <c r="AC2970" s="7">
        <f>Table13[[#This Row],[gross]]-Table13[[#This Row],[budget]]</f>
        <v>8350177</v>
      </c>
    </row>
    <row r="2971" spans="1:29" ht="12.75">
      <c r="A2971" s="6" t="s">
        <v>28</v>
      </c>
      <c r="B2971" s="6" t="s">
        <v>1605</v>
      </c>
      <c r="C2971" s="6">
        <v>167</v>
      </c>
      <c r="D2971" s="6">
        <v>113</v>
      </c>
      <c r="E2971" s="6">
        <v>101</v>
      </c>
      <c r="F2971" s="6">
        <v>913</v>
      </c>
      <c r="G2971" s="6" t="s">
        <v>2663</v>
      </c>
      <c r="H2971" s="6">
        <v>14000</v>
      </c>
      <c r="I2971" s="7">
        <v>91188905</v>
      </c>
      <c r="J2971" s="6" t="s">
        <v>2664</v>
      </c>
      <c r="K2971" s="6" t="s">
        <v>228</v>
      </c>
      <c r="L2971" s="6" t="s">
        <v>2665</v>
      </c>
      <c r="M2971" s="6">
        <v>58184</v>
      </c>
      <c r="N2971" s="6">
        <v>17786</v>
      </c>
      <c r="O2971" s="6" t="s">
        <v>2666</v>
      </c>
      <c r="P2971" s="6">
        <v>0</v>
      </c>
      <c r="Q2971" s="6" t="s">
        <v>2667</v>
      </c>
      <c r="R2971" s="6" t="s">
        <v>2668</v>
      </c>
      <c r="S2971" s="6">
        <v>805</v>
      </c>
      <c r="T2971" s="6" t="s">
        <v>37</v>
      </c>
      <c r="U2971" s="6" t="s">
        <v>38</v>
      </c>
      <c r="V2971" s="6" t="s">
        <v>39</v>
      </c>
      <c r="W2971" s="7">
        <v>80000000</v>
      </c>
      <c r="X2971" s="6">
        <v>1999</v>
      </c>
      <c r="Y2971" s="6">
        <v>960</v>
      </c>
      <c r="Z2971" s="6">
        <v>4.9000000000000004</v>
      </c>
      <c r="AA2971" s="6">
        <v>2.35</v>
      </c>
      <c r="AB2971" s="6">
        <v>0</v>
      </c>
      <c r="AC2971" s="7">
        <f>Table13[[#This Row],[gross]]-Table13[[#This Row],[budget]]</f>
        <v>11188905</v>
      </c>
    </row>
    <row r="2972" spans="1:29" ht="12.75">
      <c r="A2972" s="6" t="s">
        <v>28</v>
      </c>
      <c r="B2972" s="6" t="s">
        <v>16714</v>
      </c>
      <c r="C2972" s="6">
        <v>39</v>
      </c>
      <c r="D2972" s="6">
        <v>96</v>
      </c>
      <c r="E2972" s="6">
        <v>5</v>
      </c>
      <c r="F2972" s="6">
        <v>52</v>
      </c>
      <c r="G2972" s="6" t="s">
        <v>3530</v>
      </c>
      <c r="H2972" s="6">
        <v>766</v>
      </c>
      <c r="I2972" s="7">
        <v>196067</v>
      </c>
      <c r="J2972" s="6" t="s">
        <v>214</v>
      </c>
      <c r="K2972" s="6" t="s">
        <v>2019</v>
      </c>
      <c r="L2972" s="6" t="s">
        <v>16715</v>
      </c>
      <c r="M2972" s="6">
        <v>1966</v>
      </c>
      <c r="N2972" s="6">
        <v>1251</v>
      </c>
      <c r="O2972" s="6" t="s">
        <v>16716</v>
      </c>
      <c r="P2972" s="6">
        <v>3</v>
      </c>
      <c r="Q2972" s="6" t="s">
        <v>16717</v>
      </c>
      <c r="R2972" s="6" t="s">
        <v>16718</v>
      </c>
      <c r="S2972" s="6">
        <v>25</v>
      </c>
      <c r="T2972" s="6" t="s">
        <v>37</v>
      </c>
      <c r="U2972" s="6" t="s">
        <v>56</v>
      </c>
      <c r="V2972" s="6" t="s">
        <v>585</v>
      </c>
      <c r="W2972" s="7">
        <v>7000000</v>
      </c>
      <c r="X2972" s="6">
        <v>2002</v>
      </c>
      <c r="Y2972" s="6">
        <v>358</v>
      </c>
      <c r="Z2972" s="6">
        <v>6.7</v>
      </c>
      <c r="AA2972" s="6">
        <v>1.85</v>
      </c>
      <c r="AB2972" s="6">
        <v>97</v>
      </c>
      <c r="AC2972" s="7">
        <f>Table13[[#This Row],[gross]]-Table13[[#This Row],[budget]]</f>
        <v>-6803933</v>
      </c>
    </row>
    <row r="2973" spans="1:29" ht="12.75">
      <c r="A2973" s="6" t="s">
        <v>28</v>
      </c>
      <c r="B2973" s="6" t="s">
        <v>969</v>
      </c>
      <c r="C2973" s="6">
        <v>270</v>
      </c>
      <c r="D2973" s="6">
        <v>123</v>
      </c>
      <c r="E2973" s="6">
        <v>176</v>
      </c>
      <c r="F2973" s="6">
        <v>749</v>
      </c>
      <c r="G2973" s="6" t="s">
        <v>6107</v>
      </c>
      <c r="H2973" s="6">
        <v>975</v>
      </c>
      <c r="I2973" s="7">
        <v>159578352</v>
      </c>
      <c r="J2973" s="6" t="s">
        <v>1752</v>
      </c>
      <c r="K2973" s="6" t="s">
        <v>2523</v>
      </c>
      <c r="L2973" s="6" t="s">
        <v>6108</v>
      </c>
      <c r="M2973" s="6">
        <v>133177</v>
      </c>
      <c r="N2973" s="6">
        <v>4825</v>
      </c>
      <c r="O2973" s="6" t="s">
        <v>5856</v>
      </c>
      <c r="P2973" s="6">
        <v>7</v>
      </c>
      <c r="Q2973" s="6" t="s">
        <v>6109</v>
      </c>
      <c r="R2973" s="6" t="s">
        <v>6110</v>
      </c>
      <c r="S2973" s="6">
        <v>380</v>
      </c>
      <c r="T2973" s="6" t="s">
        <v>37</v>
      </c>
      <c r="U2973" s="6" t="s">
        <v>38</v>
      </c>
      <c r="V2973" s="6" t="s">
        <v>585</v>
      </c>
      <c r="W2973" s="7">
        <v>43000000</v>
      </c>
      <c r="X2973" s="6">
        <v>2013</v>
      </c>
      <c r="Y2973" s="6">
        <v>815</v>
      </c>
      <c r="Z2973" s="6">
        <v>6.6</v>
      </c>
      <c r="AA2973" s="6">
        <v>2.35</v>
      </c>
      <c r="AB2973" s="6">
        <v>24000</v>
      </c>
      <c r="AC2973" s="7">
        <f>Table13[[#This Row],[gross]]-Table13[[#This Row],[budget]]</f>
        <v>116578352</v>
      </c>
    </row>
    <row r="2974" spans="1:29" ht="12.75">
      <c r="A2974" s="6" t="s">
        <v>747</v>
      </c>
      <c r="B2974" s="6" t="s">
        <v>21206</v>
      </c>
      <c r="C2974" s="6">
        <v>35</v>
      </c>
      <c r="D2974" s="6">
        <v>87</v>
      </c>
      <c r="E2974" s="6">
        <v>4</v>
      </c>
      <c r="F2974" s="6">
        <v>624</v>
      </c>
      <c r="G2974" s="6" t="s">
        <v>2865</v>
      </c>
      <c r="H2974" s="6">
        <v>2000</v>
      </c>
      <c r="I2974" s="7">
        <v>19539</v>
      </c>
      <c r="J2974" s="6" t="s">
        <v>1671</v>
      </c>
      <c r="K2974" s="6" t="s">
        <v>234</v>
      </c>
      <c r="L2974" s="6" t="s">
        <v>21207</v>
      </c>
      <c r="M2974" s="6">
        <v>4182</v>
      </c>
      <c r="N2974" s="6">
        <v>6227</v>
      </c>
      <c r="O2974" s="6" t="s">
        <v>4977</v>
      </c>
      <c r="P2974" s="6">
        <v>1</v>
      </c>
      <c r="Q2974" s="6" t="s">
        <v>21208</v>
      </c>
      <c r="R2974" s="6" t="s">
        <v>21209</v>
      </c>
      <c r="S2974" s="6">
        <v>53</v>
      </c>
      <c r="T2974" s="6" t="s">
        <v>37</v>
      </c>
      <c r="U2974" s="6" t="s">
        <v>38</v>
      </c>
      <c r="V2974" s="6" t="s">
        <v>585</v>
      </c>
      <c r="W2974" s="7">
        <v>1000000</v>
      </c>
      <c r="X2974" s="6">
        <v>2003</v>
      </c>
      <c r="Y2974" s="6">
        <v>1000</v>
      </c>
      <c r="Z2974" s="6">
        <v>6.2</v>
      </c>
      <c r="AA2974" s="6">
        <v>1.85</v>
      </c>
      <c r="AB2974" s="6">
        <v>3000</v>
      </c>
      <c r="AC2974" s="7">
        <f>Table13[[#This Row],[gross]]-Table13[[#This Row],[budget]]</f>
        <v>-980461</v>
      </c>
    </row>
    <row r="2975" spans="1:29" ht="12.75">
      <c r="A2975" s="6" t="s">
        <v>28</v>
      </c>
      <c r="B2975" s="6" t="s">
        <v>3453</v>
      </c>
      <c r="C2975" s="6">
        <v>373</v>
      </c>
      <c r="D2975" s="6">
        <v>146</v>
      </c>
      <c r="E2975" s="6">
        <v>150</v>
      </c>
      <c r="F2975" s="6">
        <v>2000</v>
      </c>
      <c r="G2975" s="6" t="s">
        <v>235</v>
      </c>
      <c r="H2975" s="6">
        <v>15000</v>
      </c>
      <c r="I2975" s="7">
        <v>169705587</v>
      </c>
      <c r="J2975" s="6" t="s">
        <v>3409</v>
      </c>
      <c r="K2975" s="6" t="s">
        <v>182</v>
      </c>
      <c r="L2975" s="6" t="s">
        <v>9407</v>
      </c>
      <c r="M2975" s="6">
        <v>318955</v>
      </c>
      <c r="N2975" s="6">
        <v>23227</v>
      </c>
      <c r="O2975" s="6" t="s">
        <v>711</v>
      </c>
      <c r="P2975" s="6">
        <v>2</v>
      </c>
      <c r="Q2975" s="6" t="s">
        <v>9408</v>
      </c>
      <c r="R2975" s="6" t="s">
        <v>9409</v>
      </c>
      <c r="S2975" s="6">
        <v>460</v>
      </c>
      <c r="T2975" s="6" t="s">
        <v>37</v>
      </c>
      <c r="U2975" s="6" t="s">
        <v>38</v>
      </c>
      <c r="V2975" s="6" t="s">
        <v>39</v>
      </c>
      <c r="W2975" s="7">
        <v>25000000</v>
      </c>
      <c r="X2975" s="6">
        <v>2011</v>
      </c>
      <c r="Y2975" s="6">
        <v>3000</v>
      </c>
      <c r="Z2975" s="6">
        <v>8.1</v>
      </c>
      <c r="AA2975" s="6">
        <v>1.85</v>
      </c>
      <c r="AB2975" s="6">
        <v>75000</v>
      </c>
      <c r="AC2975" s="7">
        <f>Table13[[#This Row],[gross]]-Table13[[#This Row],[budget]]</f>
        <v>144705587</v>
      </c>
    </row>
    <row r="2976" spans="1:29" ht="12.75">
      <c r="A2976" s="6" t="s">
        <v>28</v>
      </c>
      <c r="B2976" s="6" t="s">
        <v>12928</v>
      </c>
      <c r="C2976" s="6">
        <v>161</v>
      </c>
      <c r="D2976" s="6">
        <v>89</v>
      </c>
      <c r="E2976" s="6">
        <v>7</v>
      </c>
      <c r="F2976" s="6">
        <v>399</v>
      </c>
      <c r="G2976" s="6" t="s">
        <v>7009</v>
      </c>
      <c r="H2976" s="6">
        <v>919</v>
      </c>
      <c r="I2976" s="7">
        <v>20801344</v>
      </c>
      <c r="J2976" s="6" t="s">
        <v>6403</v>
      </c>
      <c r="K2976" s="6" t="s">
        <v>7001</v>
      </c>
      <c r="L2976" s="6" t="s">
        <v>12929</v>
      </c>
      <c r="M2976" s="6">
        <v>49721</v>
      </c>
      <c r="N2976" s="6">
        <v>2559</v>
      </c>
      <c r="O2976" s="6" t="s">
        <v>5515</v>
      </c>
      <c r="P2976" s="6">
        <v>0</v>
      </c>
      <c r="Q2976" s="6" t="s">
        <v>12930</v>
      </c>
      <c r="R2976" s="6" t="s">
        <v>12931</v>
      </c>
      <c r="S2976" s="6">
        <v>211</v>
      </c>
      <c r="T2976" s="6" t="s">
        <v>37</v>
      </c>
      <c r="U2976" s="6" t="s">
        <v>38</v>
      </c>
      <c r="V2976" s="6" t="s">
        <v>585</v>
      </c>
      <c r="W2976" s="7">
        <v>15000000</v>
      </c>
      <c r="X2976" s="6">
        <v>2007</v>
      </c>
      <c r="Y2976" s="6">
        <v>557</v>
      </c>
      <c r="Z2976" s="6">
        <v>5.0999999999999996</v>
      </c>
      <c r="AA2976" s="6">
        <v>2.35</v>
      </c>
      <c r="AB2976" s="6">
        <v>0</v>
      </c>
      <c r="AC2976" s="7">
        <f>Table13[[#This Row],[gross]]-Table13[[#This Row],[budget]]</f>
        <v>5801344</v>
      </c>
    </row>
    <row r="2977" spans="1:29" ht="12.75">
      <c r="A2977" s="6" t="s">
        <v>28</v>
      </c>
      <c r="B2977" s="6" t="s">
        <v>7480</v>
      </c>
      <c r="C2977" s="6">
        <v>265</v>
      </c>
      <c r="D2977" s="6">
        <v>108</v>
      </c>
      <c r="E2977" s="6">
        <v>192</v>
      </c>
      <c r="F2977" s="6">
        <v>580</v>
      </c>
      <c r="G2977" s="6" t="s">
        <v>12067</v>
      </c>
      <c r="H2977" s="6">
        <v>1000</v>
      </c>
      <c r="I2977" s="7">
        <v>41777564</v>
      </c>
      <c r="J2977" s="6" t="s">
        <v>6403</v>
      </c>
      <c r="K2977" s="6" t="s">
        <v>11563</v>
      </c>
      <c r="L2977" s="6" t="s">
        <v>12201</v>
      </c>
      <c r="M2977" s="6">
        <v>129719</v>
      </c>
      <c r="N2977" s="6">
        <v>4500</v>
      </c>
      <c r="O2977" s="6" t="s">
        <v>3728</v>
      </c>
      <c r="P2977" s="6">
        <v>0</v>
      </c>
      <c r="Q2977" s="6" t="s">
        <v>12202</v>
      </c>
      <c r="R2977" s="6" t="s">
        <v>12203</v>
      </c>
      <c r="S2977" s="6">
        <v>855</v>
      </c>
      <c r="T2977" s="6" t="s">
        <v>37</v>
      </c>
      <c r="U2977" s="6" t="s">
        <v>38</v>
      </c>
      <c r="V2977" s="6" t="s">
        <v>585</v>
      </c>
      <c r="W2977" s="7">
        <v>15000000</v>
      </c>
      <c r="X2977" s="6">
        <v>2006</v>
      </c>
      <c r="Y2977" s="6">
        <v>1000</v>
      </c>
      <c r="Z2977" s="6">
        <v>6.4</v>
      </c>
      <c r="AA2977" s="6">
        <v>2.35</v>
      </c>
      <c r="AB2977" s="6">
        <v>0</v>
      </c>
      <c r="AC2977" s="7">
        <f>Table13[[#This Row],[gross]]-Table13[[#This Row],[budget]]</f>
        <v>26777564</v>
      </c>
    </row>
    <row r="2978" spans="1:29" ht="12.75">
      <c r="A2978" s="6" t="s">
        <v>28</v>
      </c>
      <c r="B2978" s="6" t="s">
        <v>11881</v>
      </c>
      <c r="C2978" s="6">
        <v>112</v>
      </c>
      <c r="D2978" s="6">
        <v>109</v>
      </c>
      <c r="E2978" s="6">
        <v>13</v>
      </c>
      <c r="F2978" s="6">
        <v>480</v>
      </c>
      <c r="G2978" s="6" t="s">
        <v>4753</v>
      </c>
      <c r="H2978" s="6">
        <v>3000</v>
      </c>
      <c r="I2978" s="7">
        <v>2706659</v>
      </c>
      <c r="J2978" s="6" t="s">
        <v>2527</v>
      </c>
      <c r="K2978" s="6" t="s">
        <v>730</v>
      </c>
      <c r="L2978" s="6" t="s">
        <v>18849</v>
      </c>
      <c r="M2978" s="6">
        <v>17770</v>
      </c>
      <c r="N2978" s="6">
        <v>5977</v>
      </c>
      <c r="O2978" s="6" t="s">
        <v>1550</v>
      </c>
      <c r="P2978" s="6">
        <v>0</v>
      </c>
      <c r="Q2978" s="6" t="s">
        <v>18850</v>
      </c>
      <c r="R2978" s="6" t="s">
        <v>18851</v>
      </c>
      <c r="S2978" s="6">
        <v>172</v>
      </c>
      <c r="T2978" s="6" t="s">
        <v>37</v>
      </c>
      <c r="U2978" s="6" t="s">
        <v>56</v>
      </c>
      <c r="V2978" s="6" t="s">
        <v>585</v>
      </c>
      <c r="W2978" s="7">
        <v>2000000</v>
      </c>
      <c r="X2978" s="6">
        <v>2006</v>
      </c>
      <c r="Y2978" s="6">
        <v>796</v>
      </c>
      <c r="Z2978" s="6">
        <v>6.9</v>
      </c>
      <c r="AA2978" s="6">
        <v>1.85</v>
      </c>
      <c r="AB2978" s="6">
        <v>0</v>
      </c>
      <c r="AC2978" s="7">
        <f>Table13[[#This Row],[gross]]-Table13[[#This Row],[budget]]</f>
        <v>706659</v>
      </c>
    </row>
    <row r="2979" spans="1:29" ht="12.75">
      <c r="A2979" s="6" t="s">
        <v>28</v>
      </c>
      <c r="B2979" s="6" t="s">
        <v>5825</v>
      </c>
      <c r="C2979" s="6">
        <v>276</v>
      </c>
      <c r="D2979" s="6">
        <v>109</v>
      </c>
      <c r="E2979" s="6">
        <v>37</v>
      </c>
      <c r="F2979" s="6">
        <v>651</v>
      </c>
      <c r="G2979" s="6" t="s">
        <v>403</v>
      </c>
      <c r="H2979" s="6">
        <v>11000</v>
      </c>
      <c r="I2979" s="7">
        <v>51019112</v>
      </c>
      <c r="J2979" s="6" t="s">
        <v>1875</v>
      </c>
      <c r="K2979" s="6" t="s">
        <v>1948</v>
      </c>
      <c r="L2979" s="6" t="s">
        <v>5826</v>
      </c>
      <c r="M2979" s="6">
        <v>155745</v>
      </c>
      <c r="N2979" s="6">
        <v>14073</v>
      </c>
      <c r="O2979" s="6" t="s">
        <v>5043</v>
      </c>
      <c r="P2979" s="6">
        <v>0</v>
      </c>
      <c r="Q2979" s="6" t="s">
        <v>5827</v>
      </c>
      <c r="R2979" s="6" t="s">
        <v>5828</v>
      </c>
      <c r="S2979" s="6">
        <v>1053</v>
      </c>
      <c r="T2979" s="6" t="s">
        <v>37</v>
      </c>
      <c r="U2979" s="6" t="s">
        <v>38</v>
      </c>
      <c r="V2979" s="6" t="s">
        <v>95</v>
      </c>
      <c r="W2979" s="7">
        <v>50000000</v>
      </c>
      <c r="X2979" s="6">
        <v>2005</v>
      </c>
      <c r="Y2979" s="6">
        <v>2000</v>
      </c>
      <c r="Z2979" s="6">
        <v>6.8</v>
      </c>
      <c r="AA2979" s="6">
        <v>2.35</v>
      </c>
      <c r="AB2979" s="6">
        <v>10000</v>
      </c>
      <c r="AC2979" s="7">
        <f>Table13[[#This Row],[gross]]-Table13[[#This Row],[budget]]</f>
        <v>1019112</v>
      </c>
    </row>
    <row r="2980" spans="1:29" ht="12.75">
      <c r="A2980" s="6" t="s">
        <v>28</v>
      </c>
      <c r="B2980" s="6" t="s">
        <v>7635</v>
      </c>
      <c r="C2980" s="6">
        <v>142</v>
      </c>
      <c r="D2980" s="6">
        <v>116</v>
      </c>
      <c r="E2980" s="6">
        <v>529</v>
      </c>
      <c r="F2980" s="6">
        <v>174</v>
      </c>
      <c r="G2980" s="6" t="s">
        <v>9936</v>
      </c>
      <c r="H2980" s="6">
        <v>442</v>
      </c>
      <c r="I2980" s="7">
        <v>7156933</v>
      </c>
      <c r="J2980" s="6" t="s">
        <v>2527</v>
      </c>
      <c r="K2980" s="6" t="s">
        <v>8062</v>
      </c>
      <c r="L2980" s="6" t="s">
        <v>9937</v>
      </c>
      <c r="M2980" s="6">
        <v>14581</v>
      </c>
      <c r="N2980" s="6">
        <v>1134</v>
      </c>
      <c r="O2980" s="6" t="s">
        <v>8668</v>
      </c>
      <c r="P2980" s="6">
        <v>0</v>
      </c>
      <c r="Q2980" s="6" t="s">
        <v>9938</v>
      </c>
      <c r="R2980" s="6" t="s">
        <v>9939</v>
      </c>
      <c r="S2980" s="6">
        <v>74</v>
      </c>
      <c r="T2980" s="6" t="s">
        <v>37</v>
      </c>
      <c r="U2980" s="6" t="s">
        <v>38</v>
      </c>
      <c r="V2980" s="6" t="s">
        <v>585</v>
      </c>
      <c r="W2980" s="7">
        <v>25000000</v>
      </c>
      <c r="X2980" s="6">
        <v>2006</v>
      </c>
      <c r="Y2980" s="6">
        <v>252</v>
      </c>
      <c r="Z2980" s="6">
        <v>6.7</v>
      </c>
      <c r="AA2980" s="6">
        <v>1.85</v>
      </c>
      <c r="AB2980" s="6">
        <v>348</v>
      </c>
      <c r="AC2980" s="7">
        <f>Table13[[#This Row],[gross]]-Table13[[#This Row],[budget]]</f>
        <v>-17843067</v>
      </c>
    </row>
    <row r="2981" spans="1:29" ht="12.75">
      <c r="A2981" s="6" t="s">
        <v>28</v>
      </c>
      <c r="B2981" s="6" t="s">
        <v>171</v>
      </c>
      <c r="C2981" s="6">
        <v>645</v>
      </c>
      <c r="D2981" s="6">
        <v>182</v>
      </c>
      <c r="E2981" s="6">
        <v>0</v>
      </c>
      <c r="F2981" s="6">
        <v>773</v>
      </c>
      <c r="G2981" s="6" t="s">
        <v>172</v>
      </c>
      <c r="H2981" s="6">
        <v>5000</v>
      </c>
      <c r="I2981" s="7">
        <v>303001229</v>
      </c>
      <c r="J2981" s="6" t="s">
        <v>173</v>
      </c>
      <c r="K2981" s="6" t="s">
        <v>174</v>
      </c>
      <c r="L2981" s="6" t="s">
        <v>678</v>
      </c>
      <c r="M2981" s="6">
        <v>637246</v>
      </c>
      <c r="N2981" s="6">
        <v>9152</v>
      </c>
      <c r="O2981" s="6" t="s">
        <v>176</v>
      </c>
      <c r="Q2981" s="6" t="s">
        <v>679</v>
      </c>
      <c r="R2981" s="6" t="s">
        <v>680</v>
      </c>
      <c r="S2981" s="6">
        <v>1367</v>
      </c>
      <c r="T2981" s="6" t="s">
        <v>37</v>
      </c>
      <c r="U2981" s="6" t="s">
        <v>38</v>
      </c>
      <c r="V2981" s="6" t="s">
        <v>39</v>
      </c>
      <c r="W2981" s="7">
        <v>180000000</v>
      </c>
      <c r="X2981" s="6">
        <v>2012</v>
      </c>
      <c r="Y2981" s="6">
        <v>972</v>
      </c>
      <c r="Z2981" s="6">
        <v>7.9</v>
      </c>
      <c r="AA2981" s="6">
        <v>2.35</v>
      </c>
      <c r="AB2981" s="6">
        <v>166000</v>
      </c>
      <c r="AC2981" s="7">
        <f>Table13[[#This Row],[gross]]-Table13[[#This Row],[budget]]</f>
        <v>123001229</v>
      </c>
    </row>
    <row r="2982" spans="1:29" ht="12.75">
      <c r="A2982" s="6" t="s">
        <v>28</v>
      </c>
      <c r="B2982" s="6" t="s">
        <v>171</v>
      </c>
      <c r="C2982" s="6">
        <v>422</v>
      </c>
      <c r="D2982" s="6">
        <v>164</v>
      </c>
      <c r="E2982" s="6">
        <v>0</v>
      </c>
      <c r="F2982" s="6">
        <v>773</v>
      </c>
      <c r="G2982" s="6" t="s">
        <v>172</v>
      </c>
      <c r="H2982" s="6">
        <v>5000</v>
      </c>
      <c r="I2982" s="7">
        <v>255108370</v>
      </c>
      <c r="J2982" s="6" t="s">
        <v>173</v>
      </c>
      <c r="K2982" s="6" t="s">
        <v>174</v>
      </c>
      <c r="L2982" s="6" t="s">
        <v>175</v>
      </c>
      <c r="M2982" s="6">
        <v>354228</v>
      </c>
      <c r="N2982" s="6">
        <v>9152</v>
      </c>
      <c r="O2982" s="6" t="s">
        <v>176</v>
      </c>
      <c r="P2982" s="6">
        <v>0</v>
      </c>
      <c r="Q2982" s="6" t="s">
        <v>177</v>
      </c>
      <c r="R2982" s="6" t="s">
        <v>178</v>
      </c>
      <c r="S2982" s="6">
        <v>802</v>
      </c>
      <c r="T2982" s="6" t="s">
        <v>37</v>
      </c>
      <c r="U2982" s="6" t="s">
        <v>179</v>
      </c>
      <c r="V2982" s="6" t="s">
        <v>39</v>
      </c>
      <c r="W2982" s="7">
        <v>250000000</v>
      </c>
      <c r="X2982" s="6">
        <v>2014</v>
      </c>
      <c r="Y2982" s="6">
        <v>972</v>
      </c>
      <c r="Z2982" s="6">
        <v>7.5</v>
      </c>
      <c r="AA2982" s="6">
        <v>2.35</v>
      </c>
      <c r="AB2982" s="6">
        <v>65000</v>
      </c>
      <c r="AC2982" s="7">
        <f>Table13[[#This Row],[gross]]-Table13[[#This Row],[budget]]</f>
        <v>5108370</v>
      </c>
    </row>
    <row r="2983" spans="1:29" ht="12.75">
      <c r="A2983" s="6" t="s">
        <v>28</v>
      </c>
      <c r="B2983" s="6" t="s">
        <v>171</v>
      </c>
      <c r="C2983" s="6">
        <v>509</v>
      </c>
      <c r="D2983" s="6">
        <v>186</v>
      </c>
      <c r="E2983" s="6">
        <v>0</v>
      </c>
      <c r="F2983" s="6">
        <v>773</v>
      </c>
      <c r="G2983" s="6" t="s">
        <v>172</v>
      </c>
      <c r="H2983" s="6">
        <v>5000</v>
      </c>
      <c r="I2983" s="7">
        <v>258355354</v>
      </c>
      <c r="J2983" s="6" t="s">
        <v>173</v>
      </c>
      <c r="K2983" s="6" t="s">
        <v>174</v>
      </c>
      <c r="L2983" s="6" t="s">
        <v>195</v>
      </c>
      <c r="M2983" s="6">
        <v>483540</v>
      </c>
      <c r="N2983" s="6">
        <v>9152</v>
      </c>
      <c r="O2983" s="6" t="s">
        <v>176</v>
      </c>
      <c r="P2983" s="6">
        <v>6</v>
      </c>
      <c r="Q2983" s="6" t="s">
        <v>196</v>
      </c>
      <c r="R2983" s="6" t="s">
        <v>197</v>
      </c>
      <c r="S2983" s="6">
        <v>951</v>
      </c>
      <c r="T2983" s="6" t="s">
        <v>37</v>
      </c>
      <c r="U2983" s="6" t="s">
        <v>38</v>
      </c>
      <c r="V2983" s="6" t="s">
        <v>39</v>
      </c>
      <c r="W2983" s="7">
        <v>225000000</v>
      </c>
      <c r="X2983" s="6">
        <v>2013</v>
      </c>
      <c r="Y2983" s="6">
        <v>972</v>
      </c>
      <c r="Z2983" s="6">
        <v>7.9</v>
      </c>
      <c r="AA2983" s="6">
        <v>2.35</v>
      </c>
      <c r="AB2983" s="6">
        <v>83000</v>
      </c>
      <c r="AC2983" s="7">
        <f>Table13[[#This Row],[gross]]-Table13[[#This Row],[budget]]</f>
        <v>33355354</v>
      </c>
    </row>
    <row r="2984" spans="1:29" ht="12.75">
      <c r="A2984" s="6" t="s">
        <v>28</v>
      </c>
      <c r="B2984" s="6" t="s">
        <v>2367</v>
      </c>
      <c r="C2984" s="6">
        <v>157</v>
      </c>
      <c r="D2984" s="6">
        <v>138</v>
      </c>
      <c r="E2984" s="6">
        <v>278</v>
      </c>
      <c r="F2984" s="6">
        <v>213</v>
      </c>
      <c r="G2984" s="6" t="s">
        <v>1816</v>
      </c>
      <c r="H2984" s="6">
        <v>14000</v>
      </c>
      <c r="I2984" s="7">
        <v>63224849</v>
      </c>
      <c r="J2984" s="6" t="s">
        <v>1681</v>
      </c>
      <c r="K2984" s="6" t="s">
        <v>213</v>
      </c>
      <c r="L2984" s="6" t="s">
        <v>2368</v>
      </c>
      <c r="M2984" s="6">
        <v>182757</v>
      </c>
      <c r="N2984" s="6">
        <v>17423</v>
      </c>
      <c r="O2984" s="6" t="s">
        <v>2369</v>
      </c>
      <c r="P2984" s="6">
        <v>3</v>
      </c>
      <c r="Q2984" s="6" t="s">
        <v>2370</v>
      </c>
      <c r="R2984" s="6" t="s">
        <v>2371</v>
      </c>
      <c r="S2984" s="6">
        <v>483</v>
      </c>
      <c r="T2984" s="6" t="s">
        <v>37</v>
      </c>
      <c r="U2984" s="6" t="s">
        <v>38</v>
      </c>
      <c r="V2984" s="6" t="s">
        <v>39</v>
      </c>
      <c r="W2984" s="7">
        <v>85000000</v>
      </c>
      <c r="X2984" s="6">
        <v>2006</v>
      </c>
      <c r="Y2984" s="6">
        <v>3000</v>
      </c>
      <c r="Z2984" s="6">
        <v>6.9</v>
      </c>
      <c r="AA2984" s="6">
        <v>1.85</v>
      </c>
      <c r="AB2984" s="6">
        <v>19000</v>
      </c>
      <c r="AC2984" s="7">
        <f>Table13[[#This Row],[gross]]-Table13[[#This Row],[budget]]</f>
        <v>-21775151</v>
      </c>
    </row>
    <row r="2985" spans="1:29" ht="12.75">
      <c r="A2985" s="6" t="s">
        <v>28</v>
      </c>
      <c r="B2985" s="6" t="s">
        <v>21106</v>
      </c>
      <c r="C2985" s="6">
        <v>78</v>
      </c>
      <c r="D2985" s="6">
        <v>106</v>
      </c>
      <c r="E2985" s="6">
        <v>33</v>
      </c>
      <c r="F2985" s="6">
        <v>3</v>
      </c>
      <c r="G2985" s="6" t="s">
        <v>21107</v>
      </c>
      <c r="H2985" s="6">
        <v>341</v>
      </c>
      <c r="I2985" s="7">
        <v>304124</v>
      </c>
      <c r="J2985" s="6" t="s">
        <v>3409</v>
      </c>
      <c r="K2985" s="6" t="s">
        <v>18258</v>
      </c>
      <c r="L2985" s="6" t="s">
        <v>21108</v>
      </c>
      <c r="M2985" s="6">
        <v>2720</v>
      </c>
      <c r="N2985" s="6">
        <v>358</v>
      </c>
      <c r="O2985" s="6" t="s">
        <v>21109</v>
      </c>
      <c r="P2985" s="6">
        <v>0</v>
      </c>
      <c r="Q2985" s="6" t="s">
        <v>21110</v>
      </c>
      <c r="R2985" s="6" t="s">
        <v>21111</v>
      </c>
      <c r="S2985" s="6">
        <v>37</v>
      </c>
      <c r="T2985" s="6" t="s">
        <v>2778</v>
      </c>
      <c r="U2985" s="6" t="s">
        <v>18942</v>
      </c>
      <c r="V2985" s="6" t="s">
        <v>585</v>
      </c>
      <c r="W2985" s="7">
        <v>1400000</v>
      </c>
      <c r="X2985" s="6">
        <v>2004</v>
      </c>
      <c r="Y2985" s="6">
        <v>5</v>
      </c>
      <c r="Z2985" s="6">
        <v>6.7</v>
      </c>
      <c r="AA2985" s="6">
        <v>1.85</v>
      </c>
      <c r="AB2985" s="6">
        <v>57</v>
      </c>
      <c r="AC2985" s="7">
        <f>Table13[[#This Row],[gross]]-Table13[[#This Row],[budget]]</f>
        <v>-1095876</v>
      </c>
    </row>
    <row r="2986" spans="1:29" ht="12.75">
      <c r="A2986" s="6" t="s">
        <v>28</v>
      </c>
      <c r="B2986" s="6" t="s">
        <v>12602</v>
      </c>
      <c r="C2986" s="6">
        <v>208</v>
      </c>
      <c r="D2986" s="6">
        <v>122</v>
      </c>
      <c r="E2986" s="6">
        <v>0</v>
      </c>
      <c r="F2986" s="6">
        <v>567</v>
      </c>
      <c r="G2986" s="6" t="s">
        <v>1502</v>
      </c>
      <c r="H2986" s="6">
        <v>883</v>
      </c>
      <c r="I2986" s="7">
        <v>2428883</v>
      </c>
      <c r="J2986" s="6" t="s">
        <v>1765</v>
      </c>
      <c r="K2986" s="6" t="s">
        <v>4545</v>
      </c>
      <c r="L2986" s="6" t="s">
        <v>12603</v>
      </c>
      <c r="M2986" s="6">
        <v>21370</v>
      </c>
      <c r="N2986" s="6">
        <v>2896</v>
      </c>
      <c r="O2986" s="6" t="s">
        <v>2096</v>
      </c>
      <c r="P2986" s="6">
        <v>1</v>
      </c>
      <c r="Q2986" s="6" t="s">
        <v>12604</v>
      </c>
      <c r="R2986" s="6" t="s">
        <v>12605</v>
      </c>
      <c r="S2986" s="6">
        <v>132</v>
      </c>
      <c r="T2986" s="6" t="s">
        <v>37</v>
      </c>
      <c r="U2986" s="6" t="s">
        <v>38</v>
      </c>
      <c r="V2986" s="6" t="s">
        <v>585</v>
      </c>
      <c r="W2986" s="7">
        <v>16000000</v>
      </c>
      <c r="X2986" s="6">
        <v>2014</v>
      </c>
      <c r="Y2986" s="6">
        <v>596</v>
      </c>
      <c r="Z2986" s="6">
        <v>6.6</v>
      </c>
      <c r="AA2986" s="6">
        <v>2.35</v>
      </c>
      <c r="AB2986" s="6">
        <v>0</v>
      </c>
      <c r="AC2986" s="7">
        <f>Table13[[#This Row],[gross]]-Table13[[#This Row],[budget]]</f>
        <v>-13571117</v>
      </c>
    </row>
    <row r="2987" spans="1:29" ht="12.75">
      <c r="A2987" s="6" t="s">
        <v>28</v>
      </c>
      <c r="B2987" s="6" t="s">
        <v>23582</v>
      </c>
      <c r="C2987" s="6">
        <v>29</v>
      </c>
      <c r="D2987" s="6">
        <v>93</v>
      </c>
      <c r="E2987" s="6">
        <v>0</v>
      </c>
      <c r="F2987" s="6">
        <v>2</v>
      </c>
      <c r="G2987" s="6" t="s">
        <v>23583</v>
      </c>
      <c r="H2987" s="6">
        <v>58</v>
      </c>
      <c r="I2987" s="7">
        <v>155984</v>
      </c>
      <c r="J2987" s="6" t="s">
        <v>67</v>
      </c>
      <c r="K2987" s="6" t="s">
        <v>23584</v>
      </c>
      <c r="L2987" s="6" t="s">
        <v>23585</v>
      </c>
      <c r="M2987" s="6">
        <v>586</v>
      </c>
      <c r="N2987" s="6">
        <v>62</v>
      </c>
      <c r="O2987" s="6" t="s">
        <v>23586</v>
      </c>
      <c r="P2987" s="6">
        <v>0</v>
      </c>
      <c r="Q2987" s="6" t="s">
        <v>23587</v>
      </c>
      <c r="R2987" s="6" t="s">
        <v>23588</v>
      </c>
      <c r="S2987" s="6">
        <v>9</v>
      </c>
      <c r="T2987" s="6" t="s">
        <v>37</v>
      </c>
      <c r="U2987" s="6" t="s">
        <v>38</v>
      </c>
      <c r="V2987" s="6" t="s">
        <v>5613</v>
      </c>
      <c r="W2987" s="7">
        <v>160000</v>
      </c>
      <c r="X2987" s="6">
        <v>2009</v>
      </c>
      <c r="Y2987" s="6">
        <v>2</v>
      </c>
      <c r="Z2987" s="6">
        <v>7.4</v>
      </c>
      <c r="AA2987" s="6">
        <v>1.85</v>
      </c>
      <c r="AB2987" s="6">
        <v>0</v>
      </c>
      <c r="AC2987" s="7">
        <f>Table13[[#This Row],[gross]]-Table13[[#This Row],[budget]]</f>
        <v>-4016</v>
      </c>
    </row>
    <row r="2988" spans="1:29" ht="12.75">
      <c r="A2988" s="6" t="s">
        <v>28</v>
      </c>
      <c r="B2988" s="6" t="s">
        <v>4041</v>
      </c>
      <c r="C2988" s="6">
        <v>96</v>
      </c>
      <c r="D2988" s="6">
        <v>170</v>
      </c>
      <c r="E2988" s="6">
        <v>0</v>
      </c>
      <c r="F2988" s="6">
        <v>380</v>
      </c>
      <c r="G2988" s="6" t="s">
        <v>203</v>
      </c>
      <c r="H2988" s="6">
        <v>19000</v>
      </c>
      <c r="I2988" s="7">
        <v>75370763</v>
      </c>
      <c r="J2988" s="6" t="s">
        <v>4042</v>
      </c>
      <c r="K2988" s="6" t="s">
        <v>100</v>
      </c>
      <c r="L2988" s="6" t="s">
        <v>4043</v>
      </c>
      <c r="M2988" s="6">
        <v>32353</v>
      </c>
      <c r="N2988" s="6">
        <v>20683</v>
      </c>
      <c r="O2988" s="6" t="s">
        <v>4044</v>
      </c>
      <c r="P2988" s="6">
        <v>0</v>
      </c>
      <c r="Q2988" s="6" t="s">
        <v>4045</v>
      </c>
      <c r="R2988" s="6" t="s">
        <v>4046</v>
      </c>
      <c r="S2988" s="6">
        <v>263</v>
      </c>
      <c r="T2988" s="6" t="s">
        <v>37</v>
      </c>
      <c r="U2988" s="6" t="s">
        <v>38</v>
      </c>
      <c r="V2988" s="6" t="s">
        <v>39</v>
      </c>
      <c r="W2988" s="7">
        <v>60000000</v>
      </c>
      <c r="X2988" s="6">
        <v>1998</v>
      </c>
      <c r="Y2988" s="6">
        <v>1000</v>
      </c>
      <c r="Z2988" s="6">
        <v>6.5</v>
      </c>
      <c r="AA2988" s="6">
        <v>1.85</v>
      </c>
      <c r="AB2988" s="6">
        <v>0</v>
      </c>
      <c r="AC2988" s="7">
        <f>Table13[[#This Row],[gross]]-Table13[[#This Row],[budget]]</f>
        <v>15370763</v>
      </c>
    </row>
    <row r="2989" spans="1:29" ht="12.75">
      <c r="A2989" s="6" t="s">
        <v>28</v>
      </c>
      <c r="B2989" s="6" t="s">
        <v>6891</v>
      </c>
      <c r="C2989" s="6">
        <v>363</v>
      </c>
      <c r="D2989" s="6">
        <v>110</v>
      </c>
      <c r="E2989" s="6">
        <v>584</v>
      </c>
      <c r="F2989" s="6">
        <v>74</v>
      </c>
      <c r="G2989" s="6" t="s">
        <v>6893</v>
      </c>
      <c r="H2989" s="6">
        <v>629</v>
      </c>
      <c r="I2989" s="7">
        <v>2201412</v>
      </c>
      <c r="J2989" s="6" t="s">
        <v>14309</v>
      </c>
      <c r="K2989" s="6" t="s">
        <v>14310</v>
      </c>
      <c r="L2989" s="6" t="s">
        <v>5351</v>
      </c>
      <c r="M2989" s="6">
        <v>68883</v>
      </c>
      <c r="N2989" s="6">
        <v>1173</v>
      </c>
      <c r="O2989" s="6" t="s">
        <v>14311</v>
      </c>
      <c r="P2989" s="6">
        <v>0</v>
      </c>
      <c r="Q2989" s="6" t="s">
        <v>14312</v>
      </c>
      <c r="R2989" s="6" t="s">
        <v>14313</v>
      </c>
      <c r="S2989" s="6">
        <v>279</v>
      </c>
      <c r="T2989" s="6" t="s">
        <v>12700</v>
      </c>
      <c r="U2989" s="6" t="s">
        <v>5694</v>
      </c>
      <c r="V2989" s="6" t="s">
        <v>585</v>
      </c>
      <c r="W2989" s="7">
        <v>12215500000</v>
      </c>
      <c r="X2989" s="6">
        <v>2006</v>
      </c>
      <c r="Y2989" s="6">
        <v>398</v>
      </c>
      <c r="Z2989" s="6">
        <v>7</v>
      </c>
      <c r="AA2989" s="6">
        <v>1.85</v>
      </c>
      <c r="AB2989" s="6">
        <v>7000</v>
      </c>
      <c r="AC2989" s="7">
        <f>Table13[[#This Row],[gross]]-Table13[[#This Row],[budget]]</f>
        <v>-12213298588</v>
      </c>
    </row>
    <row r="2990" spans="1:29" ht="12.75">
      <c r="A2990" s="6" t="s">
        <v>28</v>
      </c>
      <c r="B2990" s="6" t="s">
        <v>5349</v>
      </c>
      <c r="C2990" s="6">
        <v>298</v>
      </c>
      <c r="D2990" s="6">
        <v>125</v>
      </c>
      <c r="E2990" s="6">
        <v>487</v>
      </c>
      <c r="F2990" s="6">
        <v>201</v>
      </c>
      <c r="G2990" s="6" t="s">
        <v>5096</v>
      </c>
      <c r="H2990" s="6">
        <v>430</v>
      </c>
      <c r="I2990" s="7">
        <v>26616999</v>
      </c>
      <c r="J2990" s="6" t="s">
        <v>1675</v>
      </c>
      <c r="K2990" s="6" t="s">
        <v>5350</v>
      </c>
      <c r="L2990" s="6" t="s">
        <v>5351</v>
      </c>
      <c r="M2990" s="6">
        <v>92461</v>
      </c>
      <c r="N2990" s="6">
        <v>1300</v>
      </c>
      <c r="O2990" s="6" t="s">
        <v>5352</v>
      </c>
      <c r="P2990" s="6">
        <v>3</v>
      </c>
      <c r="Q2990" s="6" t="s">
        <v>5353</v>
      </c>
      <c r="R2990" s="6" t="s">
        <v>5354</v>
      </c>
      <c r="S2990" s="6">
        <v>347</v>
      </c>
      <c r="T2990" s="6" t="s">
        <v>37</v>
      </c>
      <c r="U2990" s="6" t="s">
        <v>38</v>
      </c>
      <c r="V2990" s="6" t="s">
        <v>39</v>
      </c>
      <c r="W2990" s="7">
        <v>40000000</v>
      </c>
      <c r="X2990" s="6">
        <v>2013</v>
      </c>
      <c r="Y2990" s="6">
        <v>329</v>
      </c>
      <c r="Z2990" s="6">
        <v>5.9</v>
      </c>
      <c r="AA2990" s="6">
        <v>2.35</v>
      </c>
      <c r="AB2990" s="6">
        <v>43000</v>
      </c>
      <c r="AC2990" s="7">
        <f>Table13[[#This Row],[gross]]-Table13[[#This Row],[budget]]</f>
        <v>-13383001</v>
      </c>
    </row>
    <row r="2991" spans="1:29" ht="12.75">
      <c r="A2991" s="6" t="s">
        <v>28</v>
      </c>
      <c r="B2991" s="6" t="s">
        <v>16351</v>
      </c>
      <c r="C2991" s="6">
        <v>9</v>
      </c>
      <c r="D2991" s="6">
        <v>109</v>
      </c>
      <c r="E2991" s="6">
        <v>62</v>
      </c>
      <c r="F2991" s="6">
        <v>518</v>
      </c>
      <c r="G2991" s="6" t="s">
        <v>7414</v>
      </c>
      <c r="H2991" s="6">
        <v>584</v>
      </c>
      <c r="I2991" s="7">
        <v>5100000</v>
      </c>
      <c r="J2991" s="6" t="s">
        <v>1415</v>
      </c>
      <c r="K2991" s="6" t="s">
        <v>2144</v>
      </c>
      <c r="L2991" s="6" t="s">
        <v>16352</v>
      </c>
      <c r="M2991" s="6">
        <v>6595</v>
      </c>
      <c r="N2991" s="6">
        <v>2024</v>
      </c>
      <c r="O2991" s="6" t="s">
        <v>16353</v>
      </c>
      <c r="P2991" s="6">
        <v>0</v>
      </c>
      <c r="Q2991" s="6" t="s">
        <v>16354</v>
      </c>
      <c r="R2991" s="6" t="s">
        <v>16355</v>
      </c>
      <c r="S2991" s="6">
        <v>61</v>
      </c>
      <c r="T2991" s="6" t="s">
        <v>37</v>
      </c>
      <c r="U2991" s="6" t="s">
        <v>56</v>
      </c>
      <c r="V2991" s="6" t="s">
        <v>585</v>
      </c>
      <c r="W2991" s="7">
        <v>7500000</v>
      </c>
      <c r="X2991" s="6">
        <v>1984</v>
      </c>
      <c r="Y2991" s="6">
        <v>552</v>
      </c>
      <c r="Z2991" s="6">
        <v>6</v>
      </c>
      <c r="AA2991" s="6">
        <v>1.85</v>
      </c>
      <c r="AB2991" s="6">
        <v>345</v>
      </c>
      <c r="AC2991" s="7">
        <f>Table13[[#This Row],[gross]]-Table13[[#This Row],[budget]]</f>
        <v>-2400000</v>
      </c>
    </row>
    <row r="2992" spans="1:29" ht="12.75">
      <c r="A2992" s="6" t="s">
        <v>28</v>
      </c>
      <c r="B2992" s="6" t="s">
        <v>6620</v>
      </c>
      <c r="C2992" s="6">
        <v>174</v>
      </c>
      <c r="D2992" s="6">
        <v>114</v>
      </c>
      <c r="E2992" s="6">
        <v>335</v>
      </c>
      <c r="F2992" s="6">
        <v>530</v>
      </c>
      <c r="G2992" s="6" t="s">
        <v>2241</v>
      </c>
      <c r="H2992" s="6">
        <v>11000</v>
      </c>
      <c r="I2992" s="7">
        <v>41597830</v>
      </c>
      <c r="J2992" s="6" t="s">
        <v>214</v>
      </c>
      <c r="K2992" s="6" t="s">
        <v>2377</v>
      </c>
      <c r="L2992" s="6" t="s">
        <v>9624</v>
      </c>
      <c r="M2992" s="6">
        <v>102123</v>
      </c>
      <c r="N2992" s="6">
        <v>12624</v>
      </c>
      <c r="O2992" s="6" t="s">
        <v>4770</v>
      </c>
      <c r="P2992" s="6">
        <v>3</v>
      </c>
      <c r="Q2992" s="6" t="s">
        <v>9625</v>
      </c>
      <c r="R2992" s="6" t="s">
        <v>9626</v>
      </c>
      <c r="S2992" s="6">
        <v>660</v>
      </c>
      <c r="T2992" s="6" t="s">
        <v>37</v>
      </c>
      <c r="U2992" s="6" t="s">
        <v>38</v>
      </c>
      <c r="V2992" s="6" t="s">
        <v>39</v>
      </c>
      <c r="W2992" s="7">
        <v>25000000</v>
      </c>
      <c r="X2992" s="6">
        <v>2002</v>
      </c>
      <c r="Y2992" s="6">
        <v>577</v>
      </c>
      <c r="Z2992" s="6">
        <v>7.6</v>
      </c>
      <c r="AA2992" s="6">
        <v>1.85</v>
      </c>
      <c r="AB2992" s="6">
        <v>0</v>
      </c>
      <c r="AC2992" s="7">
        <f>Table13[[#This Row],[gross]]-Table13[[#This Row],[budget]]</f>
        <v>16597830</v>
      </c>
    </row>
    <row r="2993" spans="1:29" ht="12.75">
      <c r="A2993" s="6" t="s">
        <v>28</v>
      </c>
      <c r="B2993" s="6" t="s">
        <v>9588</v>
      </c>
      <c r="C2993" s="6">
        <v>129</v>
      </c>
      <c r="D2993" s="6">
        <v>97</v>
      </c>
      <c r="E2993" s="6">
        <v>29</v>
      </c>
      <c r="F2993" s="6">
        <v>816</v>
      </c>
      <c r="G2993" s="6" t="s">
        <v>9589</v>
      </c>
      <c r="H2993" s="6">
        <v>15000</v>
      </c>
      <c r="I2993" s="7">
        <v>48237389</v>
      </c>
      <c r="J2993" s="6" t="s">
        <v>1681</v>
      </c>
      <c r="K2993" s="6" t="s">
        <v>182</v>
      </c>
      <c r="L2993" s="6" t="s">
        <v>9590</v>
      </c>
      <c r="M2993" s="6">
        <v>63969</v>
      </c>
      <c r="N2993" s="6">
        <v>18789</v>
      </c>
      <c r="O2993" s="6" t="s">
        <v>7746</v>
      </c>
      <c r="P2993" s="6">
        <v>1</v>
      </c>
      <c r="Q2993" s="6" t="s">
        <v>9591</v>
      </c>
      <c r="R2993" s="6" t="s">
        <v>9592</v>
      </c>
      <c r="S2993" s="6">
        <v>126</v>
      </c>
      <c r="T2993" s="6" t="s">
        <v>37</v>
      </c>
      <c r="U2993" s="6" t="s">
        <v>38</v>
      </c>
      <c r="V2993" s="6" t="s">
        <v>39</v>
      </c>
      <c r="W2993" s="7">
        <v>25000000</v>
      </c>
      <c r="X2993" s="6">
        <v>2008</v>
      </c>
      <c r="Y2993" s="6">
        <v>852</v>
      </c>
      <c r="Z2993" s="6">
        <v>5.5</v>
      </c>
      <c r="AA2993" s="6">
        <v>2.35</v>
      </c>
      <c r="AB2993" s="6">
        <v>0</v>
      </c>
      <c r="AC2993" s="7">
        <f>Table13[[#This Row],[gross]]-Table13[[#This Row],[budget]]</f>
        <v>23237389</v>
      </c>
    </row>
    <row r="2994" spans="1:29" ht="12.75">
      <c r="A2994" s="6" t="s">
        <v>28</v>
      </c>
      <c r="B2994" s="6" t="s">
        <v>15203</v>
      </c>
      <c r="C2994" s="6">
        <v>96</v>
      </c>
      <c r="D2994" s="6">
        <v>135</v>
      </c>
      <c r="E2994" s="6">
        <v>25</v>
      </c>
      <c r="F2994" s="6">
        <v>553</v>
      </c>
      <c r="G2994" s="6" t="s">
        <v>1855</v>
      </c>
      <c r="H2994" s="6">
        <v>902</v>
      </c>
      <c r="I2994" s="7">
        <v>3041803</v>
      </c>
      <c r="J2994" s="6" t="s">
        <v>214</v>
      </c>
      <c r="K2994" s="6" t="s">
        <v>5781</v>
      </c>
      <c r="L2994" s="6" t="s">
        <v>15204</v>
      </c>
      <c r="M2994" s="6">
        <v>6377</v>
      </c>
      <c r="N2994" s="6">
        <v>2735</v>
      </c>
      <c r="O2994" s="6" t="s">
        <v>8937</v>
      </c>
      <c r="P2994" s="6">
        <v>0</v>
      </c>
      <c r="Q2994" s="6" t="s">
        <v>15205</v>
      </c>
      <c r="R2994" s="6" t="s">
        <v>15206</v>
      </c>
      <c r="S2994" s="6">
        <v>181</v>
      </c>
      <c r="T2994" s="6" t="s">
        <v>37</v>
      </c>
      <c r="U2994" s="6" t="s">
        <v>56</v>
      </c>
      <c r="V2994" s="6" t="s">
        <v>95</v>
      </c>
      <c r="W2994" s="7">
        <v>10000000</v>
      </c>
      <c r="X2994" s="6">
        <v>2000</v>
      </c>
      <c r="Y2994" s="6">
        <v>576</v>
      </c>
      <c r="Z2994" s="6">
        <v>7.1</v>
      </c>
      <c r="AA2994" s="6">
        <v>2.35</v>
      </c>
      <c r="AB2994" s="6">
        <v>345</v>
      </c>
      <c r="AC2994" s="7">
        <f>Table13[[#This Row],[gross]]-Table13[[#This Row],[budget]]</f>
        <v>-6958197</v>
      </c>
    </row>
    <row r="2995" spans="1:29" ht="12.75">
      <c r="A2995" s="6" t="s">
        <v>28</v>
      </c>
      <c r="B2995" s="6" t="s">
        <v>21808</v>
      </c>
      <c r="C2995" s="6">
        <v>238</v>
      </c>
      <c r="D2995" s="6">
        <v>95</v>
      </c>
      <c r="E2995" s="6">
        <v>243</v>
      </c>
      <c r="F2995" s="6">
        <v>725</v>
      </c>
      <c r="G2995" s="6" t="s">
        <v>9479</v>
      </c>
      <c r="H2995" s="6">
        <v>969</v>
      </c>
      <c r="I2995" s="7">
        <v>100659</v>
      </c>
      <c r="J2995" s="6" t="s">
        <v>6403</v>
      </c>
      <c r="K2995" s="6" t="s">
        <v>21809</v>
      </c>
      <c r="L2995" s="6" t="s">
        <v>21810</v>
      </c>
      <c r="M2995" s="6">
        <v>30160</v>
      </c>
      <c r="N2995" s="6">
        <v>3833</v>
      </c>
      <c r="O2995" s="6" t="s">
        <v>14730</v>
      </c>
      <c r="P2995" s="6">
        <v>0</v>
      </c>
      <c r="Q2995" s="6" t="s">
        <v>21811</v>
      </c>
      <c r="R2995" s="6" t="s">
        <v>21812</v>
      </c>
      <c r="S2995" s="6">
        <v>193</v>
      </c>
      <c r="T2995" s="6" t="s">
        <v>37</v>
      </c>
      <c r="U2995" s="6" t="s">
        <v>38</v>
      </c>
      <c r="V2995" s="6" t="s">
        <v>585</v>
      </c>
      <c r="W2995" s="7">
        <v>900000</v>
      </c>
      <c r="X2995" s="6">
        <v>2009</v>
      </c>
      <c r="Y2995" s="6">
        <v>962</v>
      </c>
      <c r="Z2995" s="6">
        <v>6.4</v>
      </c>
      <c r="AA2995" s="6">
        <v>1.85</v>
      </c>
      <c r="AB2995" s="6">
        <v>0</v>
      </c>
      <c r="AC2995" s="7">
        <f>Table13[[#This Row],[gross]]-Table13[[#This Row],[budget]]</f>
        <v>-799341</v>
      </c>
    </row>
    <row r="2996" spans="1:29" ht="12.75">
      <c r="A2996" s="6" t="s">
        <v>28</v>
      </c>
      <c r="B2996" s="6" t="s">
        <v>2843</v>
      </c>
      <c r="C2996" s="6">
        <v>161</v>
      </c>
      <c r="D2996" s="6">
        <v>91</v>
      </c>
      <c r="E2996" s="6">
        <v>287</v>
      </c>
      <c r="F2996" s="6">
        <v>725</v>
      </c>
      <c r="G2996" s="6" t="s">
        <v>5251</v>
      </c>
      <c r="H2996" s="6">
        <v>1000</v>
      </c>
      <c r="I2996" s="7">
        <v>17986000</v>
      </c>
      <c r="J2996" s="6" t="s">
        <v>6403</v>
      </c>
      <c r="K2996" s="6" t="s">
        <v>8288</v>
      </c>
      <c r="L2996" s="6" t="s">
        <v>21529</v>
      </c>
      <c r="M2996" s="6">
        <v>22773</v>
      </c>
      <c r="N2996" s="6">
        <v>4438</v>
      </c>
      <c r="O2996" s="6" t="s">
        <v>14730</v>
      </c>
      <c r="P2996" s="6">
        <v>0</v>
      </c>
      <c r="Q2996" s="6" t="s">
        <v>21530</v>
      </c>
      <c r="R2996" s="6" t="s">
        <v>21531</v>
      </c>
      <c r="S2996" s="6">
        <v>195</v>
      </c>
      <c r="T2996" s="6" t="s">
        <v>37</v>
      </c>
      <c r="U2996" s="6" t="s">
        <v>38</v>
      </c>
      <c r="V2996" s="6" t="s">
        <v>585</v>
      </c>
      <c r="W2996" s="7">
        <v>1000000</v>
      </c>
      <c r="X2996" s="6">
        <v>1981</v>
      </c>
      <c r="Y2996" s="6">
        <v>823</v>
      </c>
      <c r="Z2996" s="6">
        <v>6.6</v>
      </c>
      <c r="AA2996" s="6">
        <v>1.85</v>
      </c>
      <c r="AB2996" s="6">
        <v>0</v>
      </c>
      <c r="AC2996" s="7">
        <f>Table13[[#This Row],[gross]]-Table13[[#This Row],[budget]]</f>
        <v>16986000</v>
      </c>
    </row>
    <row r="2997" spans="1:29" ht="12.75">
      <c r="A2997" s="6" t="s">
        <v>747</v>
      </c>
      <c r="B2997" s="6" t="s">
        <v>4260</v>
      </c>
      <c r="C2997" s="6">
        <v>77</v>
      </c>
      <c r="D2997" s="6">
        <v>111</v>
      </c>
      <c r="E2997" s="6">
        <v>0</v>
      </c>
      <c r="F2997" s="6">
        <v>385</v>
      </c>
      <c r="G2997" s="6" t="s">
        <v>3833</v>
      </c>
      <c r="H2997" s="6">
        <v>1000</v>
      </c>
      <c r="I2997" s="7">
        <v>2869369</v>
      </c>
      <c r="J2997" s="6" t="s">
        <v>2786</v>
      </c>
      <c r="K2997" s="6" t="s">
        <v>2619</v>
      </c>
      <c r="L2997" s="6" t="s">
        <v>6876</v>
      </c>
      <c r="M2997" s="6">
        <v>65474</v>
      </c>
      <c r="N2997" s="6">
        <v>2612</v>
      </c>
      <c r="O2997" s="6" t="s">
        <v>6877</v>
      </c>
      <c r="P2997" s="6">
        <v>2</v>
      </c>
      <c r="Q2997" s="6" t="s">
        <v>6878</v>
      </c>
      <c r="R2997" s="6" t="s">
        <v>6879</v>
      </c>
      <c r="S2997" s="6">
        <v>211</v>
      </c>
      <c r="T2997" s="6" t="s">
        <v>37</v>
      </c>
      <c r="U2997" s="6" t="s">
        <v>56</v>
      </c>
      <c r="V2997" s="6" t="s">
        <v>95</v>
      </c>
      <c r="W2997" s="7">
        <v>30000000</v>
      </c>
      <c r="X2997" s="6">
        <v>1994</v>
      </c>
      <c r="Y2997" s="6">
        <v>970</v>
      </c>
      <c r="Z2997" s="6">
        <v>7.3</v>
      </c>
      <c r="AA2997" s="6">
        <v>1.85</v>
      </c>
      <c r="AB2997" s="6">
        <v>0</v>
      </c>
      <c r="AC2997" s="7">
        <f>Table13[[#This Row],[gross]]-Table13[[#This Row],[budget]]</f>
        <v>-27130631</v>
      </c>
    </row>
    <row r="2998" spans="1:29" ht="12.75">
      <c r="A2998" s="6" t="s">
        <v>28</v>
      </c>
      <c r="B2998" s="6" t="s">
        <v>1769</v>
      </c>
      <c r="C2998" s="6">
        <v>80</v>
      </c>
      <c r="D2998" s="6">
        <v>91</v>
      </c>
      <c r="E2998" s="6">
        <v>21</v>
      </c>
      <c r="F2998" s="6">
        <v>542</v>
      </c>
      <c r="G2998" s="6" t="s">
        <v>1770</v>
      </c>
      <c r="H2998" s="6">
        <v>2000</v>
      </c>
      <c r="I2998" s="7">
        <v>100117603</v>
      </c>
      <c r="J2998" s="6" t="s">
        <v>1771</v>
      </c>
      <c r="K2998" s="6" t="s">
        <v>1375</v>
      </c>
      <c r="L2998" s="6" t="s">
        <v>1772</v>
      </c>
      <c r="M2998" s="6">
        <v>102933</v>
      </c>
      <c r="N2998" s="6">
        <v>4842</v>
      </c>
      <c r="O2998" s="6" t="s">
        <v>1773</v>
      </c>
      <c r="P2998" s="6">
        <v>0</v>
      </c>
      <c r="Q2998" s="6" t="s">
        <v>1774</v>
      </c>
      <c r="R2998" s="6" t="s">
        <v>1775</v>
      </c>
      <c r="S2998" s="6">
        <v>230</v>
      </c>
      <c r="T2998" s="6" t="s">
        <v>37</v>
      </c>
      <c r="U2998" s="6" t="s">
        <v>38</v>
      </c>
      <c r="V2998" s="6" t="s">
        <v>277</v>
      </c>
      <c r="W2998" s="7">
        <v>100000000</v>
      </c>
      <c r="X2998" s="6">
        <v>1996</v>
      </c>
      <c r="Y2998" s="6">
        <v>700</v>
      </c>
      <c r="Z2998" s="6">
        <v>6.9</v>
      </c>
      <c r="AA2998" s="6">
        <v>1.78</v>
      </c>
      <c r="AB2998" s="6">
        <v>0</v>
      </c>
      <c r="AC2998" s="7">
        <f>Table13[[#This Row],[gross]]-Table13[[#This Row],[budget]]</f>
        <v>117603</v>
      </c>
    </row>
    <row r="2999" spans="1:29" ht="12.75">
      <c r="A2999" s="6" t="s">
        <v>28</v>
      </c>
      <c r="B2999" s="6" t="s">
        <v>7635</v>
      </c>
      <c r="C2999" s="6">
        <v>180</v>
      </c>
      <c r="D2999" s="6">
        <v>122</v>
      </c>
      <c r="E2999" s="6">
        <v>529</v>
      </c>
      <c r="F2999" s="6">
        <v>171</v>
      </c>
      <c r="G2999" s="6" t="s">
        <v>10367</v>
      </c>
      <c r="H2999" s="6">
        <v>820</v>
      </c>
      <c r="I2999" s="7">
        <v>54235441</v>
      </c>
      <c r="J2999" s="6" t="s">
        <v>2527</v>
      </c>
      <c r="K2999" s="6" t="s">
        <v>10368</v>
      </c>
      <c r="L2999" s="6" t="s">
        <v>10369</v>
      </c>
      <c r="M2999" s="6">
        <v>52894</v>
      </c>
      <c r="N2999" s="6">
        <v>1484</v>
      </c>
      <c r="O2999" s="6" t="s">
        <v>10370</v>
      </c>
      <c r="P2999" s="6">
        <v>3</v>
      </c>
      <c r="Q2999" s="6" t="s">
        <v>10371</v>
      </c>
      <c r="R2999" s="6" t="s">
        <v>10372</v>
      </c>
      <c r="S2999" s="6">
        <v>185</v>
      </c>
      <c r="T2999" s="6" t="s">
        <v>37</v>
      </c>
      <c r="U2999" s="6" t="s">
        <v>38</v>
      </c>
      <c r="V2999" s="6" t="s">
        <v>95</v>
      </c>
      <c r="W2999" s="7">
        <v>22000000</v>
      </c>
      <c r="X2999" s="6">
        <v>2014</v>
      </c>
      <c r="Y2999" s="6">
        <v>201</v>
      </c>
      <c r="Z2999" s="6">
        <v>7.3</v>
      </c>
      <c r="AA2999" s="6">
        <v>2.35</v>
      </c>
      <c r="AB2999" s="6">
        <v>55000</v>
      </c>
      <c r="AC2999" s="7">
        <f>Table13[[#This Row],[gross]]-Table13[[#This Row],[budget]]</f>
        <v>32235441</v>
      </c>
    </row>
    <row r="3000" spans="1:29" ht="12.75">
      <c r="A3000" s="6" t="s">
        <v>28</v>
      </c>
      <c r="B3000" s="6" t="s">
        <v>2296</v>
      </c>
      <c r="C3000" s="6">
        <v>673</v>
      </c>
      <c r="D3000" s="6">
        <v>142</v>
      </c>
      <c r="E3000" s="6">
        <v>378</v>
      </c>
      <c r="F3000" s="6">
        <v>575</v>
      </c>
      <c r="G3000" s="6" t="s">
        <v>700</v>
      </c>
      <c r="H3000" s="6">
        <v>34000</v>
      </c>
      <c r="I3000" s="7">
        <v>407999255</v>
      </c>
      <c r="J3000" s="6" t="s">
        <v>1483</v>
      </c>
      <c r="K3000" s="6" t="s">
        <v>347</v>
      </c>
      <c r="L3000" s="6" t="s">
        <v>2538</v>
      </c>
      <c r="M3000" s="6">
        <v>701607</v>
      </c>
      <c r="N3000" s="6">
        <v>49942</v>
      </c>
      <c r="O3000" s="6" t="s">
        <v>2539</v>
      </c>
      <c r="P3000" s="6">
        <v>0</v>
      </c>
      <c r="Q3000" s="6" t="s">
        <v>2540</v>
      </c>
      <c r="R3000" s="6" t="s">
        <v>2541</v>
      </c>
      <c r="S3000" s="6">
        <v>1959</v>
      </c>
      <c r="T3000" s="6" t="s">
        <v>37</v>
      </c>
      <c r="U3000" s="6" t="s">
        <v>38</v>
      </c>
      <c r="V3000" s="6" t="s">
        <v>39</v>
      </c>
      <c r="W3000" s="7">
        <v>78000000</v>
      </c>
      <c r="X3000" s="6">
        <v>2012</v>
      </c>
      <c r="Y3000" s="6">
        <v>14000</v>
      </c>
      <c r="Z3000" s="6">
        <v>7.3</v>
      </c>
      <c r="AA3000" s="6">
        <v>2.35</v>
      </c>
      <c r="AB3000" s="6">
        <v>140000</v>
      </c>
      <c r="AC3000" s="7">
        <f>Table13[[#This Row],[gross]]-Table13[[#This Row],[budget]]</f>
        <v>329999255</v>
      </c>
    </row>
    <row r="3001" spans="1:29" ht="12.75">
      <c r="A3001" s="6" t="s">
        <v>28</v>
      </c>
      <c r="B3001" s="6" t="s">
        <v>696</v>
      </c>
      <c r="C3001" s="6">
        <v>502</v>
      </c>
      <c r="D3001" s="6">
        <v>146</v>
      </c>
      <c r="E3001" s="6">
        <v>508</v>
      </c>
      <c r="F3001" s="6">
        <v>523</v>
      </c>
      <c r="G3001" s="6" t="s">
        <v>700</v>
      </c>
      <c r="H3001" s="6">
        <v>34000</v>
      </c>
      <c r="I3001" s="7">
        <v>424645577</v>
      </c>
      <c r="J3001" s="6" t="s">
        <v>1170</v>
      </c>
      <c r="K3001" s="6" t="s">
        <v>347</v>
      </c>
      <c r="L3001" s="6" t="s">
        <v>1171</v>
      </c>
      <c r="M3001" s="6">
        <v>498397</v>
      </c>
      <c r="N3001" s="6">
        <v>49355</v>
      </c>
      <c r="O3001" s="6" t="s">
        <v>1172</v>
      </c>
      <c r="P3001" s="6">
        <v>1</v>
      </c>
      <c r="Q3001" s="6" t="s">
        <v>1173</v>
      </c>
      <c r="R3001" s="6" t="s">
        <v>1174</v>
      </c>
      <c r="S3001" s="6">
        <v>706</v>
      </c>
      <c r="T3001" s="6" t="s">
        <v>37</v>
      </c>
      <c r="U3001" s="6" t="s">
        <v>38</v>
      </c>
      <c r="V3001" s="6" t="s">
        <v>39</v>
      </c>
      <c r="W3001" s="7">
        <v>130000000</v>
      </c>
      <c r="X3001" s="6">
        <v>2013</v>
      </c>
      <c r="Y3001" s="6">
        <v>14000</v>
      </c>
      <c r="Z3001" s="6">
        <v>7.6</v>
      </c>
      <c r="AA3001" s="6">
        <v>2.35</v>
      </c>
      <c r="AB3001" s="6">
        <v>82000</v>
      </c>
      <c r="AC3001" s="7">
        <f>Table13[[#This Row],[gross]]-Table13[[#This Row],[budget]]</f>
        <v>294645577</v>
      </c>
    </row>
    <row r="3002" spans="1:29" ht="12.75">
      <c r="A3002" s="6" t="s">
        <v>28</v>
      </c>
      <c r="B3002" s="6" t="s">
        <v>696</v>
      </c>
      <c r="C3002" s="6">
        <v>403</v>
      </c>
      <c r="D3002" s="6">
        <v>123</v>
      </c>
      <c r="E3002" s="6">
        <v>508</v>
      </c>
      <c r="F3002" s="6">
        <v>14000</v>
      </c>
      <c r="G3002" s="6" t="s">
        <v>697</v>
      </c>
      <c r="H3002" s="6">
        <v>34000</v>
      </c>
      <c r="I3002" s="7">
        <v>337103873</v>
      </c>
      <c r="J3002" s="6" t="s">
        <v>1170</v>
      </c>
      <c r="K3002" s="6" t="s">
        <v>347</v>
      </c>
      <c r="L3002" s="6" t="s">
        <v>1270</v>
      </c>
      <c r="M3002" s="6">
        <v>305008</v>
      </c>
      <c r="N3002" s="6">
        <v>81385</v>
      </c>
      <c r="O3002" s="6" t="s">
        <v>700</v>
      </c>
      <c r="P3002" s="6">
        <v>1</v>
      </c>
      <c r="Q3002" s="6" t="s">
        <v>1271</v>
      </c>
      <c r="R3002" s="6" t="s">
        <v>1272</v>
      </c>
      <c r="S3002" s="6">
        <v>591</v>
      </c>
      <c r="T3002" s="6" t="s">
        <v>37</v>
      </c>
      <c r="U3002" s="6" t="s">
        <v>38</v>
      </c>
      <c r="V3002" s="6" t="s">
        <v>39</v>
      </c>
      <c r="W3002" s="7">
        <v>125000000</v>
      </c>
      <c r="X3002" s="6">
        <v>2014</v>
      </c>
      <c r="Y3002" s="6">
        <v>22000</v>
      </c>
      <c r="Z3002" s="6">
        <v>6.7</v>
      </c>
      <c r="AA3002" s="6">
        <v>2.35</v>
      </c>
      <c r="AB3002" s="6">
        <v>52000</v>
      </c>
      <c r="AC3002" s="7">
        <f>Table13[[#This Row],[gross]]-Table13[[#This Row],[budget]]</f>
        <v>212103873</v>
      </c>
    </row>
    <row r="3003" spans="1:29" ht="12.75">
      <c r="A3003" s="6" t="s">
        <v>28</v>
      </c>
      <c r="B3003" s="6" t="s">
        <v>696</v>
      </c>
      <c r="C3003" s="6">
        <v>389</v>
      </c>
      <c r="D3003" s="6">
        <v>137</v>
      </c>
      <c r="E3003" s="6">
        <v>508</v>
      </c>
      <c r="F3003" s="6">
        <v>14000</v>
      </c>
      <c r="G3003" s="6" t="s">
        <v>697</v>
      </c>
      <c r="H3003" s="6">
        <v>34000</v>
      </c>
      <c r="I3003" s="7">
        <v>281666058</v>
      </c>
      <c r="J3003" s="6" t="s">
        <v>698</v>
      </c>
      <c r="K3003" s="6" t="s">
        <v>347</v>
      </c>
      <c r="L3003" s="6" t="s">
        <v>699</v>
      </c>
      <c r="M3003" s="6">
        <v>166137</v>
      </c>
      <c r="N3003" s="6">
        <v>81385</v>
      </c>
      <c r="O3003" s="6" t="s">
        <v>700</v>
      </c>
      <c r="P3003" s="6">
        <v>1</v>
      </c>
      <c r="Q3003" s="6" t="s">
        <v>701</v>
      </c>
      <c r="R3003" s="6" t="s">
        <v>702</v>
      </c>
      <c r="S3003" s="6">
        <v>383</v>
      </c>
      <c r="T3003" s="6" t="s">
        <v>37</v>
      </c>
      <c r="U3003" s="6" t="s">
        <v>38</v>
      </c>
      <c r="V3003" s="6" t="s">
        <v>39</v>
      </c>
      <c r="W3003" s="7">
        <v>160000000</v>
      </c>
      <c r="X3003" s="6">
        <v>2015</v>
      </c>
      <c r="Y3003" s="6">
        <v>22000</v>
      </c>
      <c r="Z3003" s="6">
        <v>6.6</v>
      </c>
      <c r="AA3003" s="6">
        <v>2.35</v>
      </c>
      <c r="AB3003" s="6">
        <v>38000</v>
      </c>
      <c r="AC3003" s="7">
        <f>Table13[[#This Row],[gross]]-Table13[[#This Row],[budget]]</f>
        <v>121666058</v>
      </c>
    </row>
    <row r="3004" spans="1:29" ht="12.75">
      <c r="A3004" s="6" t="s">
        <v>28</v>
      </c>
      <c r="B3004" s="6" t="s">
        <v>1311</v>
      </c>
      <c r="C3004" s="6">
        <v>104</v>
      </c>
      <c r="D3004" s="6">
        <v>135</v>
      </c>
      <c r="E3004" s="6">
        <v>323</v>
      </c>
      <c r="F3004" s="6">
        <v>495</v>
      </c>
      <c r="G3004" s="6" t="s">
        <v>1655</v>
      </c>
      <c r="H3004" s="6">
        <v>826</v>
      </c>
      <c r="I3004" s="7">
        <v>122012643</v>
      </c>
      <c r="J3004" s="6" t="s">
        <v>50</v>
      </c>
      <c r="K3004" s="6" t="s">
        <v>1319</v>
      </c>
      <c r="L3004" s="6" t="s">
        <v>8115</v>
      </c>
      <c r="M3004" s="6">
        <v>143696</v>
      </c>
      <c r="N3004" s="6">
        <v>2575</v>
      </c>
      <c r="O3004" s="6" t="s">
        <v>3695</v>
      </c>
      <c r="P3004" s="6">
        <v>1</v>
      </c>
      <c r="Q3004" s="6" t="s">
        <v>8116</v>
      </c>
      <c r="R3004" s="6" t="s">
        <v>8117</v>
      </c>
      <c r="S3004" s="6">
        <v>241</v>
      </c>
      <c r="T3004" s="6" t="s">
        <v>37</v>
      </c>
      <c r="U3004" s="6" t="s">
        <v>38</v>
      </c>
      <c r="V3004" s="6" t="s">
        <v>95</v>
      </c>
      <c r="W3004" s="7">
        <v>30000000</v>
      </c>
      <c r="X3004" s="6">
        <v>1990</v>
      </c>
      <c r="Y3004" s="6">
        <v>692</v>
      </c>
      <c r="Z3004" s="6">
        <v>7.6</v>
      </c>
      <c r="AA3004" s="6">
        <v>2.35</v>
      </c>
      <c r="AB3004" s="6">
        <v>0</v>
      </c>
      <c r="AC3004" s="7">
        <f>Table13[[#This Row],[gross]]-Table13[[#This Row],[budget]]</f>
        <v>92012643</v>
      </c>
    </row>
    <row r="3005" spans="1:29" ht="12.75">
      <c r="A3005" s="6" t="s">
        <v>28</v>
      </c>
      <c r="B3005" s="6" t="s">
        <v>16244</v>
      </c>
      <c r="C3005" s="6">
        <v>349</v>
      </c>
      <c r="D3005" s="6">
        <v>115</v>
      </c>
      <c r="E3005" s="6">
        <v>346</v>
      </c>
      <c r="F3005" s="6">
        <v>26</v>
      </c>
      <c r="G3005" s="6" t="s">
        <v>19092</v>
      </c>
      <c r="H3005" s="6">
        <v>74</v>
      </c>
      <c r="I3005" s="7">
        <v>610968</v>
      </c>
      <c r="J3005" s="6" t="s">
        <v>3409</v>
      </c>
      <c r="K3005" s="6" t="s">
        <v>19093</v>
      </c>
      <c r="L3005" s="6" t="s">
        <v>19094</v>
      </c>
      <c r="M3005" s="6">
        <v>170155</v>
      </c>
      <c r="N3005" s="6">
        <v>216</v>
      </c>
      <c r="O3005" s="6" t="s">
        <v>19095</v>
      </c>
      <c r="P3005" s="6">
        <v>1</v>
      </c>
      <c r="Q3005" s="6" t="s">
        <v>19096</v>
      </c>
      <c r="R3005" s="6" t="s">
        <v>19097</v>
      </c>
      <c r="S3005" s="6">
        <v>249</v>
      </c>
      <c r="T3005" s="6" t="s">
        <v>15778</v>
      </c>
      <c r="U3005" s="6" t="s">
        <v>7711</v>
      </c>
      <c r="V3005" s="6" t="s">
        <v>585</v>
      </c>
      <c r="W3005" s="7">
        <v>3800000</v>
      </c>
      <c r="X3005" s="6">
        <v>2012</v>
      </c>
      <c r="Y3005" s="6">
        <v>69</v>
      </c>
      <c r="Z3005" s="6">
        <v>8.3000000000000007</v>
      </c>
      <c r="AA3005" s="6">
        <v>2.35</v>
      </c>
      <c r="AB3005" s="6">
        <v>60000</v>
      </c>
      <c r="AC3005" s="7">
        <f>Table13[[#This Row],[gross]]-Table13[[#This Row],[budget]]</f>
        <v>-3189032</v>
      </c>
    </row>
    <row r="3006" spans="1:29" ht="12.75">
      <c r="A3006" s="6" t="s">
        <v>28</v>
      </c>
      <c r="B3006" s="6" t="s">
        <v>4733</v>
      </c>
      <c r="C3006" s="6">
        <v>135</v>
      </c>
      <c r="D3006" s="6">
        <v>94</v>
      </c>
      <c r="E3006" s="6">
        <v>607</v>
      </c>
      <c r="F3006" s="6">
        <v>215</v>
      </c>
      <c r="G3006" s="6" t="s">
        <v>4734</v>
      </c>
      <c r="H3006" s="6">
        <v>933</v>
      </c>
      <c r="I3006" s="7">
        <v>34238611</v>
      </c>
      <c r="J3006" s="6" t="s">
        <v>464</v>
      </c>
      <c r="K3006" s="6" t="s">
        <v>1692</v>
      </c>
      <c r="L3006" s="6" t="s">
        <v>4735</v>
      </c>
      <c r="M3006" s="6">
        <v>35830</v>
      </c>
      <c r="N3006" s="6">
        <v>2248</v>
      </c>
      <c r="O3006" s="6" t="s">
        <v>4736</v>
      </c>
      <c r="P3006" s="6">
        <v>1</v>
      </c>
      <c r="Q3006" s="6" t="s">
        <v>4737</v>
      </c>
      <c r="R3006" s="6" t="s">
        <v>4738</v>
      </c>
      <c r="S3006" s="6">
        <v>321</v>
      </c>
      <c r="T3006" s="6" t="s">
        <v>37</v>
      </c>
      <c r="U3006" s="6" t="s">
        <v>38</v>
      </c>
      <c r="V3006" s="6" t="s">
        <v>585</v>
      </c>
      <c r="W3006" s="7">
        <v>55000000</v>
      </c>
      <c r="X3006" s="6">
        <v>2003</v>
      </c>
      <c r="Y3006" s="6">
        <v>518</v>
      </c>
      <c r="Z3006" s="6">
        <v>6</v>
      </c>
      <c r="AA3006" s="6">
        <v>1.85</v>
      </c>
      <c r="AB3006" s="6">
        <v>0</v>
      </c>
      <c r="AC3006" s="7">
        <f>Table13[[#This Row],[gross]]-Table13[[#This Row],[budget]]</f>
        <v>-20761389</v>
      </c>
    </row>
    <row r="3007" spans="1:29" ht="12.75">
      <c r="A3007" s="6" t="s">
        <v>28</v>
      </c>
      <c r="B3007" s="6" t="s">
        <v>6868</v>
      </c>
      <c r="C3007" s="6">
        <v>94</v>
      </c>
      <c r="D3007" s="6">
        <v>101</v>
      </c>
      <c r="E3007" s="6">
        <v>47</v>
      </c>
      <c r="F3007" s="6">
        <v>2</v>
      </c>
      <c r="G3007" s="6" t="s">
        <v>6869</v>
      </c>
      <c r="H3007" s="6">
        <v>499</v>
      </c>
      <c r="I3007" s="7">
        <v>876671</v>
      </c>
      <c r="J3007" s="6" t="s">
        <v>6870</v>
      </c>
      <c r="K3007" s="6" t="s">
        <v>6871</v>
      </c>
      <c r="L3007" s="6" t="s">
        <v>6872</v>
      </c>
      <c r="M3007" s="6">
        <v>22010</v>
      </c>
      <c r="N3007" s="6">
        <v>504</v>
      </c>
      <c r="O3007" s="6" t="s">
        <v>6873</v>
      </c>
      <c r="P3007" s="6">
        <v>2</v>
      </c>
      <c r="Q3007" s="6" t="s">
        <v>6874</v>
      </c>
      <c r="R3007" s="6" t="s">
        <v>6875</v>
      </c>
      <c r="S3007" s="6">
        <v>90</v>
      </c>
      <c r="T3007" s="6" t="s">
        <v>37</v>
      </c>
      <c r="U3007" s="6" t="s">
        <v>38</v>
      </c>
      <c r="V3007" s="6" t="s">
        <v>585</v>
      </c>
      <c r="W3007" s="7">
        <v>25000000</v>
      </c>
      <c r="X3007" s="6">
        <v>2007</v>
      </c>
      <c r="Y3007" s="6">
        <v>3</v>
      </c>
      <c r="Z3007" s="6">
        <v>6.9</v>
      </c>
      <c r="AA3007" s="6">
        <v>2.35</v>
      </c>
      <c r="AB3007" s="6">
        <v>0</v>
      </c>
      <c r="AC3007" s="7">
        <f>Table13[[#This Row],[gross]]-Table13[[#This Row],[budget]]</f>
        <v>-24123329</v>
      </c>
    </row>
    <row r="3008" spans="1:29" ht="12.75">
      <c r="A3008" s="6" t="s">
        <v>28</v>
      </c>
      <c r="B3008" s="6" t="s">
        <v>1472</v>
      </c>
      <c r="C3008" s="6">
        <v>231</v>
      </c>
      <c r="D3008" s="6">
        <v>120</v>
      </c>
      <c r="E3008" s="6">
        <v>19</v>
      </c>
      <c r="F3008" s="6">
        <v>9000</v>
      </c>
      <c r="G3008" s="6" t="s">
        <v>158</v>
      </c>
      <c r="H3008" s="6">
        <v>26000</v>
      </c>
      <c r="I3008" s="7">
        <v>47952020</v>
      </c>
      <c r="J3008" s="6" t="s">
        <v>558</v>
      </c>
      <c r="K3008" s="6" t="s">
        <v>98</v>
      </c>
      <c r="L3008" s="6" t="s">
        <v>1473</v>
      </c>
      <c r="M3008" s="6">
        <v>37750</v>
      </c>
      <c r="N3008" s="6">
        <v>46719</v>
      </c>
      <c r="O3008" s="6" t="s">
        <v>776</v>
      </c>
      <c r="P3008" s="6">
        <v>2</v>
      </c>
      <c r="Q3008" s="6" t="s">
        <v>1474</v>
      </c>
      <c r="R3008" s="6" t="s">
        <v>1475</v>
      </c>
      <c r="S3008" s="6">
        <v>134</v>
      </c>
      <c r="T3008" s="6" t="s">
        <v>37</v>
      </c>
      <c r="U3008" s="6" t="s">
        <v>38</v>
      </c>
      <c r="V3008" s="6" t="s">
        <v>39</v>
      </c>
      <c r="W3008" s="7">
        <v>115000000</v>
      </c>
      <c r="X3008" s="6">
        <v>2016</v>
      </c>
      <c r="Y3008" s="6">
        <v>11000</v>
      </c>
      <c r="Z3008" s="6">
        <v>6.1</v>
      </c>
      <c r="AA3008" s="6">
        <v>2.35</v>
      </c>
      <c r="AB3008" s="6">
        <v>16000</v>
      </c>
      <c r="AC3008" s="7">
        <f>Table13[[#This Row],[gross]]-Table13[[#This Row],[budget]]</f>
        <v>-67047980</v>
      </c>
    </row>
    <row r="3009" spans="1:29" ht="12.75">
      <c r="A3009" s="6" t="s">
        <v>747</v>
      </c>
      <c r="B3009" s="6" t="s">
        <v>6997</v>
      </c>
      <c r="C3009" s="6">
        <v>65</v>
      </c>
      <c r="D3009" s="6">
        <v>146</v>
      </c>
      <c r="E3009" s="6">
        <v>278</v>
      </c>
      <c r="F3009" s="6">
        <v>494</v>
      </c>
      <c r="G3009" s="6" t="s">
        <v>3555</v>
      </c>
      <c r="H3009" s="6">
        <v>18000</v>
      </c>
      <c r="I3009" s="7">
        <v>50668906</v>
      </c>
      <c r="J3009" s="6" t="s">
        <v>1634</v>
      </c>
      <c r="K3009" s="6" t="s">
        <v>1727</v>
      </c>
      <c r="L3009" s="6" t="s">
        <v>6998</v>
      </c>
      <c r="M3009" s="6">
        <v>76016</v>
      </c>
      <c r="N3009" s="6">
        <v>20516</v>
      </c>
      <c r="O3009" s="6" t="s">
        <v>5082</v>
      </c>
      <c r="P3009" s="6">
        <v>0</v>
      </c>
      <c r="Q3009" s="6" t="s">
        <v>6999</v>
      </c>
      <c r="R3009" s="6" t="s">
        <v>7000</v>
      </c>
      <c r="S3009" s="6">
        <v>265</v>
      </c>
      <c r="T3009" s="6" t="s">
        <v>37</v>
      </c>
      <c r="U3009" s="6" t="s">
        <v>38</v>
      </c>
      <c r="V3009" s="6" t="s">
        <v>585</v>
      </c>
      <c r="W3009" s="7">
        <v>38000000</v>
      </c>
      <c r="X3009" s="6">
        <v>1999</v>
      </c>
      <c r="Y3009" s="6">
        <v>584</v>
      </c>
      <c r="Z3009" s="6">
        <v>7.6</v>
      </c>
      <c r="AA3009" s="6">
        <v>1.85</v>
      </c>
      <c r="AB3009" s="6">
        <v>0</v>
      </c>
      <c r="AC3009" s="7">
        <f>Table13[[#This Row],[gross]]-Table13[[#This Row],[budget]]</f>
        <v>12668906</v>
      </c>
    </row>
    <row r="3010" spans="1:29" ht="12.75">
      <c r="A3010" s="6" t="s">
        <v>28</v>
      </c>
      <c r="B3010" s="6" t="s">
        <v>2271</v>
      </c>
      <c r="C3010" s="6">
        <v>388</v>
      </c>
      <c r="D3010" s="6">
        <v>131</v>
      </c>
      <c r="E3010" s="6">
        <v>0</v>
      </c>
      <c r="F3010" s="6">
        <v>383</v>
      </c>
      <c r="G3010" s="6" t="s">
        <v>2272</v>
      </c>
      <c r="H3010" s="6">
        <v>10000</v>
      </c>
      <c r="I3010" s="7">
        <v>15700000</v>
      </c>
      <c r="J3010" s="6" t="s">
        <v>2174</v>
      </c>
      <c r="K3010" s="6" t="s">
        <v>887</v>
      </c>
      <c r="L3010" s="6" t="s">
        <v>12973</v>
      </c>
      <c r="M3010" s="6">
        <v>332065</v>
      </c>
      <c r="N3010" s="6">
        <v>11114</v>
      </c>
      <c r="O3010" s="6" t="s">
        <v>3247</v>
      </c>
      <c r="P3010" s="6">
        <v>0</v>
      </c>
      <c r="Q3010" s="6" t="s">
        <v>12974</v>
      </c>
      <c r="R3010" s="6" t="s">
        <v>12975</v>
      </c>
      <c r="S3010" s="6">
        <v>876</v>
      </c>
      <c r="T3010" s="6" t="s">
        <v>37</v>
      </c>
      <c r="U3010" s="6" t="s">
        <v>38</v>
      </c>
      <c r="V3010" s="6" t="s">
        <v>585</v>
      </c>
      <c r="W3010" s="7">
        <v>15000000</v>
      </c>
      <c r="X3010" s="6">
        <v>2008</v>
      </c>
      <c r="Y3010" s="6">
        <v>602</v>
      </c>
      <c r="Z3010" s="6">
        <v>7.6</v>
      </c>
      <c r="AA3010" s="6">
        <v>1.85</v>
      </c>
      <c r="AB3010" s="6">
        <v>16000</v>
      </c>
      <c r="AC3010" s="7">
        <f>Table13[[#This Row],[gross]]-Table13[[#This Row],[budget]]</f>
        <v>700000</v>
      </c>
    </row>
    <row r="3011" spans="1:29" ht="12.75">
      <c r="A3011" s="6" t="s">
        <v>28</v>
      </c>
      <c r="B3011" s="6" t="s">
        <v>1064</v>
      </c>
      <c r="C3011" s="6">
        <v>124</v>
      </c>
      <c r="D3011" s="6">
        <v>112</v>
      </c>
      <c r="E3011" s="6">
        <v>0</v>
      </c>
      <c r="F3011" s="6">
        <v>177</v>
      </c>
      <c r="G3011" s="6" t="s">
        <v>9884</v>
      </c>
      <c r="H3011" s="6">
        <v>805</v>
      </c>
      <c r="I3011" s="7">
        <v>7837632</v>
      </c>
      <c r="J3011" s="6" t="s">
        <v>3409</v>
      </c>
      <c r="K3011" s="6" t="s">
        <v>2318</v>
      </c>
      <c r="L3011" s="6" t="s">
        <v>11933</v>
      </c>
      <c r="M3011" s="6">
        <v>46396</v>
      </c>
      <c r="N3011" s="6">
        <v>1466</v>
      </c>
      <c r="O3011" s="6" t="s">
        <v>2675</v>
      </c>
      <c r="P3011" s="6">
        <v>0</v>
      </c>
      <c r="Q3011" s="6" t="s">
        <v>11934</v>
      </c>
      <c r="R3011" s="6" t="s">
        <v>11935</v>
      </c>
      <c r="S3011" s="6">
        <v>287</v>
      </c>
      <c r="T3011" s="6" t="s">
        <v>37</v>
      </c>
      <c r="U3011" s="6" t="s">
        <v>38</v>
      </c>
      <c r="V3011" s="6" t="s">
        <v>585</v>
      </c>
      <c r="W3011" s="7">
        <v>18000000</v>
      </c>
      <c r="X3011" s="6">
        <v>1997</v>
      </c>
      <c r="Y3011" s="6">
        <v>223</v>
      </c>
      <c r="Z3011" s="6">
        <v>7.5</v>
      </c>
      <c r="AA3011" s="6">
        <v>1.85</v>
      </c>
      <c r="AB3011" s="6">
        <v>0</v>
      </c>
      <c r="AC3011" s="7">
        <f>Table13[[#This Row],[gross]]-Table13[[#This Row],[budget]]</f>
        <v>-10162368</v>
      </c>
    </row>
    <row r="3012" spans="1:29" ht="12.75">
      <c r="A3012" s="6" t="s">
        <v>28</v>
      </c>
      <c r="B3012" s="6" t="s">
        <v>8040</v>
      </c>
      <c r="C3012" s="6">
        <v>221</v>
      </c>
      <c r="D3012" s="6">
        <v>106</v>
      </c>
      <c r="E3012" s="6">
        <v>34</v>
      </c>
      <c r="F3012" s="6">
        <v>683</v>
      </c>
      <c r="G3012" s="6" t="s">
        <v>80</v>
      </c>
      <c r="H3012" s="6">
        <v>11000</v>
      </c>
      <c r="I3012" s="7">
        <v>1939441</v>
      </c>
      <c r="J3012" s="6" t="s">
        <v>1726</v>
      </c>
      <c r="K3012" s="6" t="s">
        <v>222</v>
      </c>
      <c r="L3012" s="6" t="s">
        <v>15255</v>
      </c>
      <c r="M3012" s="6">
        <v>55567</v>
      </c>
      <c r="N3012" s="6">
        <v>23187</v>
      </c>
      <c r="O3012" s="6" t="s">
        <v>6143</v>
      </c>
      <c r="P3012" s="6">
        <v>1</v>
      </c>
      <c r="Q3012" s="6" t="s">
        <v>15256</v>
      </c>
      <c r="R3012" s="6" t="s">
        <v>15257</v>
      </c>
      <c r="S3012" s="6">
        <v>144</v>
      </c>
      <c r="T3012" s="6" t="s">
        <v>37</v>
      </c>
      <c r="U3012" s="6" t="s">
        <v>38</v>
      </c>
      <c r="V3012" s="6" t="s">
        <v>585</v>
      </c>
      <c r="W3012" s="7">
        <v>10000000</v>
      </c>
      <c r="X3012" s="6">
        <v>2012</v>
      </c>
      <c r="Y3012" s="6">
        <v>11000</v>
      </c>
      <c r="Z3012" s="6">
        <v>6.9</v>
      </c>
      <c r="AA3012" s="6">
        <v>1.85</v>
      </c>
      <c r="AB3012" s="6">
        <v>20000</v>
      </c>
      <c r="AC3012" s="7">
        <f>Table13[[#This Row],[gross]]-Table13[[#This Row],[budget]]</f>
        <v>-8060559</v>
      </c>
    </row>
    <row r="3013" spans="1:29" ht="12.75">
      <c r="A3013" s="6" t="s">
        <v>28</v>
      </c>
      <c r="B3013" s="6" t="s">
        <v>3401</v>
      </c>
      <c r="C3013" s="6">
        <v>421</v>
      </c>
      <c r="D3013" s="6">
        <v>101</v>
      </c>
      <c r="E3013" s="6">
        <v>0</v>
      </c>
      <c r="F3013" s="6">
        <v>1000</v>
      </c>
      <c r="G3013" s="6" t="s">
        <v>697</v>
      </c>
      <c r="H3013" s="6">
        <v>33000</v>
      </c>
      <c r="I3013" s="7">
        <v>40962534</v>
      </c>
      <c r="J3013" s="6" t="s">
        <v>3409</v>
      </c>
      <c r="K3013" s="6" t="s">
        <v>4213</v>
      </c>
      <c r="L3013" s="6" t="s">
        <v>10219</v>
      </c>
      <c r="M3013" s="6">
        <v>188652</v>
      </c>
      <c r="N3013" s="6">
        <v>57077</v>
      </c>
      <c r="O3013" s="6" t="s">
        <v>1403</v>
      </c>
      <c r="P3013" s="6">
        <v>1</v>
      </c>
      <c r="Q3013" s="6" t="s">
        <v>10220</v>
      </c>
      <c r="R3013" s="6" t="s">
        <v>10221</v>
      </c>
      <c r="S3013" s="6">
        <v>288</v>
      </c>
      <c r="T3013" s="6" t="s">
        <v>37</v>
      </c>
      <c r="U3013" s="6" t="s">
        <v>38</v>
      </c>
      <c r="V3013" s="6" t="s">
        <v>585</v>
      </c>
      <c r="W3013" s="7">
        <v>12500000</v>
      </c>
      <c r="X3013" s="6">
        <v>2011</v>
      </c>
      <c r="Y3013" s="6">
        <v>22000</v>
      </c>
      <c r="Z3013" s="6">
        <v>7.1</v>
      </c>
      <c r="AA3013" s="6">
        <v>2.35</v>
      </c>
      <c r="AB3013" s="6">
        <v>22000</v>
      </c>
      <c r="AC3013" s="7">
        <f>Table13[[#This Row],[gross]]-Table13[[#This Row],[budget]]</f>
        <v>28462534</v>
      </c>
    </row>
    <row r="3014" spans="1:29" ht="12.75">
      <c r="A3014" s="6" t="s">
        <v>28</v>
      </c>
      <c r="B3014" s="6" t="s">
        <v>2392</v>
      </c>
      <c r="C3014" s="6">
        <v>236</v>
      </c>
      <c r="D3014" s="6">
        <v>110</v>
      </c>
      <c r="E3014" s="6">
        <v>168</v>
      </c>
      <c r="F3014" s="6">
        <v>96</v>
      </c>
      <c r="G3014" s="6" t="s">
        <v>359</v>
      </c>
      <c r="H3014" s="6">
        <v>3000</v>
      </c>
      <c r="I3014" s="7">
        <v>39825798</v>
      </c>
      <c r="J3014" s="6" t="s">
        <v>3277</v>
      </c>
      <c r="K3014" s="6" t="s">
        <v>1816</v>
      </c>
      <c r="L3014" s="6" t="s">
        <v>12301</v>
      </c>
      <c r="M3014" s="6">
        <v>295375</v>
      </c>
      <c r="N3014" s="6">
        <v>4210</v>
      </c>
      <c r="O3014" s="6" t="s">
        <v>12302</v>
      </c>
      <c r="P3014" s="6">
        <v>3</v>
      </c>
      <c r="Q3014" s="6" t="s">
        <v>12303</v>
      </c>
      <c r="R3014" s="6" t="s">
        <v>12304</v>
      </c>
      <c r="S3014" s="6">
        <v>645</v>
      </c>
      <c r="T3014" s="6" t="s">
        <v>37</v>
      </c>
      <c r="U3014" s="6" t="s">
        <v>38</v>
      </c>
      <c r="V3014" s="6" t="s">
        <v>39</v>
      </c>
      <c r="W3014" s="7">
        <v>16000000</v>
      </c>
      <c r="X3014" s="6">
        <v>2006</v>
      </c>
      <c r="Y3014" s="6">
        <v>979</v>
      </c>
      <c r="Z3014" s="6">
        <v>7.6</v>
      </c>
      <c r="AA3014" s="6">
        <v>1.85</v>
      </c>
      <c r="AB3014" s="6">
        <v>15000</v>
      </c>
      <c r="AC3014" s="7">
        <f>Table13[[#This Row],[gross]]-Table13[[#This Row],[budget]]</f>
        <v>23825798</v>
      </c>
    </row>
    <row r="3015" spans="1:29" ht="12.75">
      <c r="A3015" s="6" t="s">
        <v>28</v>
      </c>
      <c r="B3015" s="6" t="s">
        <v>2791</v>
      </c>
      <c r="C3015" s="6">
        <v>292</v>
      </c>
      <c r="D3015" s="6">
        <v>123</v>
      </c>
      <c r="E3015" s="6">
        <v>0</v>
      </c>
      <c r="F3015" s="6">
        <v>645</v>
      </c>
      <c r="G3015" s="6" t="s">
        <v>7251</v>
      </c>
      <c r="H3015" s="6">
        <v>10000</v>
      </c>
      <c r="I3015" s="7">
        <v>7689458</v>
      </c>
      <c r="J3015" s="6" t="s">
        <v>8633</v>
      </c>
      <c r="K3015" s="6" t="s">
        <v>181</v>
      </c>
      <c r="L3015" s="6" t="s">
        <v>8634</v>
      </c>
      <c r="M3015" s="6">
        <v>126307</v>
      </c>
      <c r="N3015" s="6">
        <v>11769</v>
      </c>
      <c r="O3015" s="6" t="s">
        <v>1254</v>
      </c>
      <c r="P3015" s="6">
        <v>1</v>
      </c>
      <c r="Q3015" s="6" t="s">
        <v>8635</v>
      </c>
      <c r="R3015" s="6" t="s">
        <v>8636</v>
      </c>
      <c r="S3015" s="6">
        <v>210</v>
      </c>
      <c r="T3015" s="6" t="s">
        <v>37</v>
      </c>
      <c r="U3015" s="6" t="s">
        <v>56</v>
      </c>
      <c r="V3015" s="6" t="s">
        <v>39</v>
      </c>
      <c r="W3015" s="7">
        <v>40000000</v>
      </c>
      <c r="X3015" s="6">
        <v>2009</v>
      </c>
      <c r="Y3015" s="6">
        <v>785</v>
      </c>
      <c r="Z3015" s="6">
        <v>6.8</v>
      </c>
      <c r="AA3015" s="6">
        <v>1.85</v>
      </c>
      <c r="AB3015" s="6">
        <v>19000</v>
      </c>
      <c r="AC3015" s="7">
        <f>Table13[[#This Row],[gross]]-Table13[[#This Row],[budget]]</f>
        <v>-32310542</v>
      </c>
    </row>
    <row r="3016" spans="1:29" ht="12.75">
      <c r="A3016" s="6" t="s">
        <v>28</v>
      </c>
      <c r="B3016" s="6" t="s">
        <v>12702</v>
      </c>
      <c r="C3016" s="6">
        <v>454</v>
      </c>
      <c r="D3016" s="6">
        <v>114</v>
      </c>
      <c r="E3016" s="6">
        <v>77</v>
      </c>
      <c r="F3016" s="6">
        <v>305</v>
      </c>
      <c r="G3016" s="6" t="s">
        <v>49</v>
      </c>
      <c r="H3016" s="6">
        <v>19000</v>
      </c>
      <c r="I3016" s="7">
        <v>91121452</v>
      </c>
      <c r="J3016" s="6" t="s">
        <v>9898</v>
      </c>
      <c r="K3016" s="6" t="s">
        <v>353</v>
      </c>
      <c r="L3016" s="6" t="s">
        <v>12703</v>
      </c>
      <c r="M3016" s="6">
        <v>467613</v>
      </c>
      <c r="N3016" s="6">
        <v>20295</v>
      </c>
      <c r="O3016" s="6" t="s">
        <v>12704</v>
      </c>
      <c r="P3016" s="6">
        <v>1</v>
      </c>
      <c r="Q3016" s="6" t="s">
        <v>12705</v>
      </c>
      <c r="R3016" s="6" t="s">
        <v>12706</v>
      </c>
      <c r="S3016" s="6">
        <v>608</v>
      </c>
      <c r="T3016" s="6" t="s">
        <v>37</v>
      </c>
      <c r="U3016" s="6" t="s">
        <v>56</v>
      </c>
      <c r="V3016" s="6" t="s">
        <v>39</v>
      </c>
      <c r="W3016" s="7">
        <v>14000000</v>
      </c>
      <c r="X3016" s="6">
        <v>2014</v>
      </c>
      <c r="Y3016" s="6">
        <v>393</v>
      </c>
      <c r="Z3016" s="6">
        <v>8.1</v>
      </c>
      <c r="AA3016" s="6">
        <v>2.35</v>
      </c>
      <c r="AB3016" s="6">
        <v>165000</v>
      </c>
      <c r="AC3016" s="7">
        <f>Table13[[#This Row],[gross]]-Table13[[#This Row],[budget]]</f>
        <v>77121452</v>
      </c>
    </row>
    <row r="3017" spans="1:29" ht="12.75">
      <c r="A3017" s="6" t="s">
        <v>28</v>
      </c>
      <c r="B3017" s="6" t="s">
        <v>8972</v>
      </c>
      <c r="C3017" s="6">
        <v>230</v>
      </c>
      <c r="D3017" s="6">
        <v>120</v>
      </c>
      <c r="E3017" s="6">
        <v>115</v>
      </c>
      <c r="F3017" s="6">
        <v>310</v>
      </c>
      <c r="G3017" s="6" t="s">
        <v>7031</v>
      </c>
      <c r="H3017" s="6">
        <v>10000</v>
      </c>
      <c r="I3017" s="7">
        <v>1984743</v>
      </c>
      <c r="J3017" s="6" t="s">
        <v>214</v>
      </c>
      <c r="K3017" s="6" t="s">
        <v>887</v>
      </c>
      <c r="L3017" s="6" t="s">
        <v>12556</v>
      </c>
      <c r="M3017" s="6">
        <v>20616</v>
      </c>
      <c r="N3017" s="6">
        <v>11019</v>
      </c>
      <c r="O3017" s="6" t="s">
        <v>12557</v>
      </c>
      <c r="P3017" s="6">
        <v>3</v>
      </c>
      <c r="Q3017" s="6" t="s">
        <v>12558</v>
      </c>
      <c r="R3017" s="6" t="s">
        <v>12559</v>
      </c>
      <c r="S3017" s="6">
        <v>70</v>
      </c>
      <c r="T3017" s="6" t="s">
        <v>37</v>
      </c>
      <c r="U3017" s="6" t="s">
        <v>38</v>
      </c>
      <c r="V3017" s="6" t="s">
        <v>585</v>
      </c>
      <c r="W3017" s="7">
        <v>16000000</v>
      </c>
      <c r="X3017" s="6">
        <v>2013</v>
      </c>
      <c r="Y3017" s="6">
        <v>316</v>
      </c>
      <c r="Z3017" s="6">
        <v>6.6</v>
      </c>
      <c r="AA3017" s="6">
        <v>2.35</v>
      </c>
      <c r="AB3017" s="6">
        <v>0</v>
      </c>
      <c r="AC3017" s="7">
        <f>Table13[[#This Row],[gross]]-Table13[[#This Row],[budget]]</f>
        <v>-14015257</v>
      </c>
    </row>
    <row r="3018" spans="1:29" ht="12.75">
      <c r="A3018" s="6" t="s">
        <v>28</v>
      </c>
      <c r="B3018" s="6" t="s">
        <v>5990</v>
      </c>
      <c r="C3018" s="6">
        <v>104</v>
      </c>
      <c r="D3018" s="6">
        <v>97</v>
      </c>
      <c r="E3018" s="6">
        <v>32</v>
      </c>
      <c r="F3018" s="6">
        <v>692</v>
      </c>
      <c r="G3018" s="6" t="s">
        <v>138</v>
      </c>
      <c r="H3018" s="6">
        <v>14000</v>
      </c>
      <c r="I3018" s="7">
        <v>8378141</v>
      </c>
      <c r="J3018" s="6" t="s">
        <v>1415</v>
      </c>
      <c r="K3018" s="6" t="s">
        <v>436</v>
      </c>
      <c r="L3018" s="6" t="s">
        <v>13101</v>
      </c>
      <c r="M3018" s="6">
        <v>18966</v>
      </c>
      <c r="N3018" s="6">
        <v>16502</v>
      </c>
      <c r="O3018" s="6" t="s">
        <v>725</v>
      </c>
      <c r="P3018" s="6">
        <v>5</v>
      </c>
      <c r="Q3018" s="6" t="s">
        <v>13102</v>
      </c>
      <c r="R3018" s="6" t="s">
        <v>13103</v>
      </c>
      <c r="S3018" s="6">
        <v>141</v>
      </c>
      <c r="T3018" s="6" t="s">
        <v>37</v>
      </c>
      <c r="U3018" s="6" t="s">
        <v>56</v>
      </c>
      <c r="V3018" s="6" t="s">
        <v>95</v>
      </c>
      <c r="W3018" s="7">
        <v>15000000</v>
      </c>
      <c r="X3018" s="6">
        <v>2002</v>
      </c>
      <c r="Y3018" s="6">
        <v>1000</v>
      </c>
      <c r="Z3018" s="6">
        <v>6.9</v>
      </c>
      <c r="AA3018" s="6">
        <v>2.35</v>
      </c>
      <c r="AB3018" s="6">
        <v>0</v>
      </c>
      <c r="AC3018" s="7">
        <f>Table13[[#This Row],[gross]]-Table13[[#This Row],[budget]]</f>
        <v>-6621859</v>
      </c>
    </row>
    <row r="3019" spans="1:29" ht="12.75">
      <c r="A3019" s="6" t="s">
        <v>28</v>
      </c>
      <c r="B3019" s="6" t="s">
        <v>6736</v>
      </c>
      <c r="C3019" s="6">
        <v>371</v>
      </c>
      <c r="D3019" s="6">
        <v>114</v>
      </c>
      <c r="E3019" s="6">
        <v>171</v>
      </c>
      <c r="F3019" s="6">
        <v>284</v>
      </c>
      <c r="G3019" s="6" t="s">
        <v>6737</v>
      </c>
      <c r="H3019" s="6">
        <v>6000</v>
      </c>
      <c r="I3019" s="7">
        <v>18996755</v>
      </c>
      <c r="J3019" s="6" t="s">
        <v>4075</v>
      </c>
      <c r="K3019" s="6" t="s">
        <v>208</v>
      </c>
      <c r="L3019" s="6" t="s">
        <v>6738</v>
      </c>
      <c r="M3019" s="6">
        <v>145270</v>
      </c>
      <c r="N3019" s="6">
        <v>7099</v>
      </c>
      <c r="O3019" s="6" t="s">
        <v>6739</v>
      </c>
      <c r="P3019" s="6">
        <v>0</v>
      </c>
      <c r="Q3019" s="6" t="s">
        <v>6740</v>
      </c>
      <c r="R3019" s="6" t="s">
        <v>6741</v>
      </c>
      <c r="S3019" s="6">
        <v>322</v>
      </c>
      <c r="T3019" s="6" t="s">
        <v>37</v>
      </c>
      <c r="U3019" s="6" t="s">
        <v>3571</v>
      </c>
      <c r="V3019" s="6" t="s">
        <v>39</v>
      </c>
      <c r="W3019" s="7">
        <v>45000000</v>
      </c>
      <c r="X3019" s="6">
        <v>2012</v>
      </c>
      <c r="Y3019" s="6">
        <v>382</v>
      </c>
      <c r="Z3019" s="6">
        <v>7.6</v>
      </c>
      <c r="AA3019" s="6">
        <v>2.35</v>
      </c>
      <c r="AB3019" s="6">
        <v>54000</v>
      </c>
      <c r="AC3019" s="7">
        <f>Table13[[#This Row],[gross]]-Table13[[#This Row],[budget]]</f>
        <v>-26003245</v>
      </c>
    </row>
    <row r="3020" spans="1:29" ht="12.75">
      <c r="A3020" s="6" t="s">
        <v>747</v>
      </c>
      <c r="B3020" s="6" t="s">
        <v>13140</v>
      </c>
      <c r="C3020" s="6">
        <v>49</v>
      </c>
      <c r="D3020" s="6">
        <v>105</v>
      </c>
      <c r="E3020" s="6">
        <v>52</v>
      </c>
      <c r="F3020" s="6">
        <v>275</v>
      </c>
      <c r="G3020" s="6" t="s">
        <v>6373</v>
      </c>
      <c r="H3020" s="6">
        <v>477</v>
      </c>
      <c r="I3020" s="7">
        <v>5217498</v>
      </c>
      <c r="J3020" s="6" t="s">
        <v>1924</v>
      </c>
      <c r="K3020" s="6" t="s">
        <v>9091</v>
      </c>
      <c r="L3020" s="6" t="s">
        <v>13141</v>
      </c>
      <c r="M3020" s="6">
        <v>3668</v>
      </c>
      <c r="N3020" s="6">
        <v>2312</v>
      </c>
      <c r="O3020" s="6" t="s">
        <v>398</v>
      </c>
      <c r="P3020" s="6">
        <v>4</v>
      </c>
      <c r="Q3020" s="6" t="s">
        <v>13142</v>
      </c>
      <c r="R3020" s="6" t="s">
        <v>13143</v>
      </c>
      <c r="S3020" s="6">
        <v>85</v>
      </c>
      <c r="T3020" s="6" t="s">
        <v>37</v>
      </c>
      <c r="U3020" s="6" t="s">
        <v>38</v>
      </c>
      <c r="V3020" s="6" t="s">
        <v>39</v>
      </c>
      <c r="W3020" s="7">
        <v>15000000</v>
      </c>
      <c r="X3020" s="6">
        <v>2000</v>
      </c>
      <c r="Y3020" s="6">
        <v>397</v>
      </c>
      <c r="Z3020" s="6">
        <v>4.5999999999999996</v>
      </c>
      <c r="AA3020" s="6">
        <v>1.85</v>
      </c>
      <c r="AB3020" s="6">
        <v>157</v>
      </c>
      <c r="AC3020" s="7">
        <f>Table13[[#This Row],[gross]]-Table13[[#This Row],[budget]]</f>
        <v>-9782502</v>
      </c>
    </row>
    <row r="3021" spans="1:29" ht="12.75">
      <c r="A3021" s="6" t="s">
        <v>28</v>
      </c>
      <c r="B3021" s="6" t="s">
        <v>8006</v>
      </c>
      <c r="C3021" s="6">
        <v>260</v>
      </c>
      <c r="D3021" s="6">
        <v>100</v>
      </c>
      <c r="E3021" s="6">
        <v>35</v>
      </c>
      <c r="F3021" s="6">
        <v>7000</v>
      </c>
      <c r="G3021" s="6" t="s">
        <v>300</v>
      </c>
      <c r="H3021" s="6">
        <v>12000</v>
      </c>
      <c r="I3021" s="7">
        <v>22525921</v>
      </c>
      <c r="J3021" s="6" t="s">
        <v>1671</v>
      </c>
      <c r="K3021" s="6" t="s">
        <v>272</v>
      </c>
      <c r="L3021" s="6" t="s">
        <v>8007</v>
      </c>
      <c r="M3021" s="6">
        <v>60596</v>
      </c>
      <c r="N3021" s="6">
        <v>32094</v>
      </c>
      <c r="O3021" s="6" t="s">
        <v>518</v>
      </c>
      <c r="P3021" s="6">
        <v>4</v>
      </c>
      <c r="Q3021" s="6" t="s">
        <v>8008</v>
      </c>
      <c r="R3021" s="6" t="s">
        <v>8009</v>
      </c>
      <c r="S3021" s="6">
        <v>158</v>
      </c>
      <c r="T3021" s="6" t="s">
        <v>37</v>
      </c>
      <c r="U3021" s="6" t="s">
        <v>38</v>
      </c>
      <c r="V3021" s="6" t="s">
        <v>39</v>
      </c>
      <c r="W3021" s="7">
        <v>30000000</v>
      </c>
      <c r="X3021" s="6">
        <v>2013</v>
      </c>
      <c r="Y3021" s="6">
        <v>10000</v>
      </c>
      <c r="Z3021" s="6">
        <v>5.9</v>
      </c>
      <c r="AA3021" s="6">
        <v>2.35</v>
      </c>
      <c r="AB3021" s="6">
        <v>13000</v>
      </c>
      <c r="AC3021" s="7">
        <f>Table13[[#This Row],[gross]]-Table13[[#This Row],[budget]]</f>
        <v>-7474079</v>
      </c>
    </row>
    <row r="3022" spans="1:29" ht="12.75">
      <c r="A3022" s="6" t="s">
        <v>28</v>
      </c>
      <c r="B3022" s="6" t="s">
        <v>1114</v>
      </c>
      <c r="C3022" s="6">
        <v>354</v>
      </c>
      <c r="D3022" s="6">
        <v>135</v>
      </c>
      <c r="E3022" s="6">
        <v>255</v>
      </c>
      <c r="F3022" s="6">
        <v>882</v>
      </c>
      <c r="G3022" s="6" t="s">
        <v>1115</v>
      </c>
      <c r="H3022" s="6">
        <v>3000</v>
      </c>
      <c r="I3022" s="7">
        <v>134518390</v>
      </c>
      <c r="J3022" s="6" t="s">
        <v>73</v>
      </c>
      <c r="K3022" s="6" t="s">
        <v>948</v>
      </c>
      <c r="L3022" s="6" t="s">
        <v>1116</v>
      </c>
      <c r="M3022" s="6">
        <v>326286</v>
      </c>
      <c r="N3022" s="6">
        <v>5811</v>
      </c>
      <c r="O3022" s="6" t="s">
        <v>188</v>
      </c>
      <c r="P3022" s="6">
        <v>0</v>
      </c>
      <c r="Q3022" s="6" t="s">
        <v>1117</v>
      </c>
      <c r="R3022" s="6" t="s">
        <v>1118</v>
      </c>
      <c r="S3022" s="6">
        <v>643</v>
      </c>
      <c r="T3022" s="6" t="s">
        <v>37</v>
      </c>
      <c r="U3022" s="6" t="s">
        <v>38</v>
      </c>
      <c r="V3022" s="6" t="s">
        <v>39</v>
      </c>
      <c r="W3022" s="7">
        <v>150000000</v>
      </c>
      <c r="X3022" s="6">
        <v>2008</v>
      </c>
      <c r="Y3022" s="6">
        <v>1000</v>
      </c>
      <c r="Z3022" s="6">
        <v>6.8</v>
      </c>
      <c r="AA3022" s="6">
        <v>2.35</v>
      </c>
      <c r="AB3022" s="6">
        <v>0</v>
      </c>
      <c r="AC3022" s="7">
        <f>Table13[[#This Row],[gross]]-Table13[[#This Row],[budget]]</f>
        <v>-15481610</v>
      </c>
    </row>
    <row r="3023" spans="1:29" ht="12.75">
      <c r="A3023" s="6" t="s">
        <v>28</v>
      </c>
      <c r="B3023" s="6" t="s">
        <v>604</v>
      </c>
      <c r="C3023" s="6">
        <v>283</v>
      </c>
      <c r="D3023" s="6">
        <v>115</v>
      </c>
      <c r="E3023" s="6">
        <v>663</v>
      </c>
      <c r="F3023" s="6">
        <v>55</v>
      </c>
      <c r="G3023" s="6" t="s">
        <v>2059</v>
      </c>
      <c r="H3023" s="6">
        <v>1000</v>
      </c>
      <c r="I3023" s="7">
        <v>261437578</v>
      </c>
      <c r="J3023" s="6" t="s">
        <v>2060</v>
      </c>
      <c r="K3023" s="6" t="s">
        <v>2061</v>
      </c>
      <c r="L3023" s="6" t="s">
        <v>2062</v>
      </c>
      <c r="M3023" s="6">
        <v>479166</v>
      </c>
      <c r="N3023" s="6">
        <v>1901</v>
      </c>
      <c r="O3023" s="6" t="s">
        <v>2063</v>
      </c>
      <c r="P3023" s="6">
        <v>0</v>
      </c>
      <c r="Q3023" s="6" t="s">
        <v>2064</v>
      </c>
      <c r="R3023" s="6" t="s">
        <v>2065</v>
      </c>
      <c r="S3023" s="6">
        <v>815</v>
      </c>
      <c r="T3023" s="6" t="s">
        <v>37</v>
      </c>
      <c r="U3023" s="6" t="s">
        <v>38</v>
      </c>
      <c r="V3023" s="6" t="s">
        <v>95</v>
      </c>
      <c r="W3023" s="7">
        <v>92000000</v>
      </c>
      <c r="X3023" s="6">
        <v>2004</v>
      </c>
      <c r="Y3023" s="6">
        <v>723</v>
      </c>
      <c r="Z3023" s="6">
        <v>8</v>
      </c>
      <c r="AA3023" s="6">
        <v>2.35</v>
      </c>
      <c r="AB3023" s="6">
        <v>0</v>
      </c>
      <c r="AC3023" s="7">
        <f>Table13[[#This Row],[gross]]-Table13[[#This Row],[budget]]</f>
        <v>169437578</v>
      </c>
    </row>
    <row r="3024" spans="1:29" ht="12.75">
      <c r="A3024" s="6" t="s">
        <v>28</v>
      </c>
      <c r="B3024" s="6" t="s">
        <v>23166</v>
      </c>
      <c r="C3024" s="6">
        <v>23</v>
      </c>
      <c r="D3024" s="6">
        <v>94</v>
      </c>
      <c r="E3024" s="6">
        <v>4</v>
      </c>
      <c r="F3024" s="6">
        <v>10</v>
      </c>
      <c r="G3024" s="6" t="s">
        <v>16175</v>
      </c>
      <c r="H3024" s="6">
        <v>360</v>
      </c>
      <c r="I3024" s="7">
        <v>1977544</v>
      </c>
      <c r="J3024" s="6" t="s">
        <v>1415</v>
      </c>
      <c r="K3024" s="6" t="s">
        <v>12914</v>
      </c>
      <c r="L3024" s="6" t="s">
        <v>23167</v>
      </c>
      <c r="M3024" s="6">
        <v>3513</v>
      </c>
      <c r="N3024" s="6">
        <v>656</v>
      </c>
      <c r="O3024" s="6" t="s">
        <v>23168</v>
      </c>
      <c r="P3024" s="6">
        <v>0</v>
      </c>
      <c r="Q3024" s="6" t="s">
        <v>23169</v>
      </c>
      <c r="R3024" s="6" t="s">
        <v>23170</v>
      </c>
      <c r="S3024" s="6">
        <v>36</v>
      </c>
      <c r="T3024" s="6" t="s">
        <v>37</v>
      </c>
      <c r="U3024" s="6" t="s">
        <v>38</v>
      </c>
      <c r="V3024" s="6" t="s">
        <v>585</v>
      </c>
      <c r="W3024" s="7">
        <v>250000</v>
      </c>
      <c r="X3024" s="6">
        <v>1995</v>
      </c>
      <c r="Y3024" s="6">
        <v>273</v>
      </c>
      <c r="Z3024" s="6">
        <v>6.5</v>
      </c>
      <c r="AA3024" s="6">
        <v>1.85</v>
      </c>
      <c r="AB3024" s="6">
        <v>423</v>
      </c>
      <c r="AC3024" s="7">
        <f>Table13[[#This Row],[gross]]-Table13[[#This Row],[budget]]</f>
        <v>1727544</v>
      </c>
    </row>
    <row r="3025" spans="1:29" ht="12.75">
      <c r="A3025" s="6" t="s">
        <v>28</v>
      </c>
      <c r="B3025" s="6" t="s">
        <v>1954</v>
      </c>
      <c r="C3025" s="6">
        <v>25</v>
      </c>
      <c r="D3025" s="6">
        <v>96</v>
      </c>
      <c r="E3025" s="6">
        <v>0</v>
      </c>
      <c r="F3025" s="6">
        <v>563</v>
      </c>
      <c r="G3025" s="6" t="s">
        <v>5850</v>
      </c>
      <c r="H3025" s="6">
        <v>1000</v>
      </c>
      <c r="I3025" s="7">
        <v>35617599</v>
      </c>
      <c r="J3025" s="6" t="s">
        <v>5851</v>
      </c>
      <c r="K3025" s="6" t="s">
        <v>813</v>
      </c>
      <c r="L3025" s="6" t="s">
        <v>5852</v>
      </c>
      <c r="M3025" s="6">
        <v>20688</v>
      </c>
      <c r="N3025" s="6">
        <v>2965</v>
      </c>
      <c r="O3025" s="6" t="s">
        <v>3888</v>
      </c>
      <c r="P3025" s="6">
        <v>1</v>
      </c>
      <c r="Q3025" s="6" t="s">
        <v>5853</v>
      </c>
      <c r="R3025" s="6" t="s">
        <v>5854</v>
      </c>
      <c r="S3025" s="6">
        <v>47</v>
      </c>
      <c r="T3025" s="6" t="s">
        <v>37</v>
      </c>
      <c r="U3025" s="6" t="s">
        <v>38</v>
      </c>
      <c r="V3025" s="6" t="s">
        <v>95</v>
      </c>
      <c r="W3025" s="7">
        <v>45000000</v>
      </c>
      <c r="X3025" s="6">
        <v>1995</v>
      </c>
      <c r="Y3025" s="6">
        <v>845</v>
      </c>
      <c r="Z3025" s="6">
        <v>5.9</v>
      </c>
      <c r="AA3025" s="6">
        <v>1.85</v>
      </c>
      <c r="AB3025" s="6">
        <v>0</v>
      </c>
      <c r="AC3025" s="7">
        <f>Table13[[#This Row],[gross]]-Table13[[#This Row],[budget]]</f>
        <v>-9382401</v>
      </c>
    </row>
    <row r="3026" spans="1:29" ht="12.75">
      <c r="A3026" s="6" t="s">
        <v>28</v>
      </c>
      <c r="B3026" s="6" t="s">
        <v>5683</v>
      </c>
      <c r="C3026" s="6">
        <v>72</v>
      </c>
      <c r="D3026" s="6">
        <v>127</v>
      </c>
      <c r="E3026" s="6">
        <v>65</v>
      </c>
      <c r="F3026" s="6">
        <v>345</v>
      </c>
      <c r="G3026" s="6" t="s">
        <v>5684</v>
      </c>
      <c r="H3026" s="6">
        <v>788</v>
      </c>
      <c r="I3026" s="7">
        <v>14946229</v>
      </c>
      <c r="J3026" s="6" t="s">
        <v>5685</v>
      </c>
      <c r="K3026" s="6" t="s">
        <v>2870</v>
      </c>
      <c r="L3026" s="6" t="s">
        <v>5686</v>
      </c>
      <c r="M3026" s="6">
        <v>2581</v>
      </c>
      <c r="N3026" s="6">
        <v>2104</v>
      </c>
      <c r="O3026" s="6" t="s">
        <v>5687</v>
      </c>
      <c r="P3026" s="6">
        <v>1</v>
      </c>
      <c r="R3026" s="6" t="s">
        <v>5688</v>
      </c>
      <c r="S3026" s="6">
        <v>29</v>
      </c>
      <c r="T3026" s="6" t="s">
        <v>37</v>
      </c>
      <c r="U3026" s="6" t="s">
        <v>56</v>
      </c>
      <c r="V3026" s="6" t="s">
        <v>585</v>
      </c>
      <c r="W3026" s="7">
        <v>25000000</v>
      </c>
      <c r="X3026" s="6">
        <v>2016</v>
      </c>
      <c r="Y3026" s="6">
        <v>423</v>
      </c>
      <c r="Z3026" s="6">
        <v>7.3</v>
      </c>
      <c r="AA3026" s="6">
        <v>2.35</v>
      </c>
      <c r="AB3026" s="6">
        <v>0</v>
      </c>
      <c r="AC3026" s="7">
        <f>Table13[[#This Row],[gross]]-Table13[[#This Row],[budget]]</f>
        <v>-10053771</v>
      </c>
    </row>
    <row r="3027" spans="1:29" ht="12.75">
      <c r="A3027" s="6" t="s">
        <v>28</v>
      </c>
      <c r="B3027" s="6" t="s">
        <v>1526</v>
      </c>
      <c r="C3027" s="6">
        <v>248</v>
      </c>
      <c r="D3027" s="6">
        <v>108</v>
      </c>
      <c r="E3027" s="6">
        <v>0</v>
      </c>
      <c r="F3027" s="6">
        <v>690</v>
      </c>
      <c r="G3027" s="6" t="s">
        <v>5840</v>
      </c>
      <c r="H3027" s="6">
        <v>13000</v>
      </c>
      <c r="I3027" s="7">
        <v>33313582</v>
      </c>
      <c r="J3027" s="6" t="s">
        <v>5316</v>
      </c>
      <c r="K3027" s="6" t="s">
        <v>1157</v>
      </c>
      <c r="L3027" s="6" t="s">
        <v>10394</v>
      </c>
      <c r="M3027" s="6">
        <v>52888</v>
      </c>
      <c r="N3027" s="6">
        <v>16031</v>
      </c>
      <c r="O3027" s="6" t="s">
        <v>6256</v>
      </c>
      <c r="P3027" s="6">
        <v>1</v>
      </c>
      <c r="Q3027" s="6" t="s">
        <v>10395</v>
      </c>
      <c r="R3027" s="6" t="s">
        <v>10396</v>
      </c>
      <c r="S3027" s="6">
        <v>175</v>
      </c>
      <c r="T3027" s="6" t="s">
        <v>37</v>
      </c>
      <c r="U3027" s="6" t="s">
        <v>38</v>
      </c>
      <c r="V3027" s="6" t="s">
        <v>585</v>
      </c>
      <c r="W3027" s="7">
        <v>21000000</v>
      </c>
      <c r="X3027" s="6">
        <v>2009</v>
      </c>
      <c r="Y3027" s="6">
        <v>734</v>
      </c>
      <c r="Z3027" s="6">
        <v>6.5</v>
      </c>
      <c r="AA3027" s="6">
        <v>1.85</v>
      </c>
      <c r="AB3027" s="6">
        <v>0</v>
      </c>
      <c r="AC3027" s="7">
        <f>Table13[[#This Row],[gross]]-Table13[[#This Row],[budget]]</f>
        <v>12313582</v>
      </c>
    </row>
    <row r="3028" spans="1:29" ht="12.75">
      <c r="A3028" s="6" t="s">
        <v>28</v>
      </c>
      <c r="B3028" s="6" t="s">
        <v>21808</v>
      </c>
      <c r="C3028" s="6">
        <v>292</v>
      </c>
      <c r="D3028" s="6">
        <v>101</v>
      </c>
      <c r="E3028" s="6">
        <v>243</v>
      </c>
      <c r="F3028" s="6">
        <v>74</v>
      </c>
      <c r="G3028" s="6" t="s">
        <v>22256</v>
      </c>
      <c r="H3028" s="6">
        <v>969</v>
      </c>
      <c r="I3028" s="7">
        <v>77501</v>
      </c>
      <c r="J3028" s="6" t="s">
        <v>6403</v>
      </c>
      <c r="K3028" s="6" t="s">
        <v>21809</v>
      </c>
      <c r="L3028" s="6" t="s">
        <v>22257</v>
      </c>
      <c r="M3028" s="6">
        <v>27260</v>
      </c>
      <c r="N3028" s="6">
        <v>1252</v>
      </c>
      <c r="O3028" s="6" t="s">
        <v>22258</v>
      </c>
      <c r="P3028" s="6">
        <v>0</v>
      </c>
      <c r="Q3028" s="6" t="s">
        <v>22259</v>
      </c>
      <c r="R3028" s="6" t="s">
        <v>22260</v>
      </c>
      <c r="S3028" s="6">
        <v>247</v>
      </c>
      <c r="T3028" s="6" t="s">
        <v>37</v>
      </c>
      <c r="U3028" s="6" t="s">
        <v>38</v>
      </c>
      <c r="V3028" s="6" t="s">
        <v>585</v>
      </c>
      <c r="W3028" s="7">
        <v>750000</v>
      </c>
      <c r="X3028" s="6">
        <v>2011</v>
      </c>
      <c r="Y3028" s="6">
        <v>128</v>
      </c>
      <c r="Z3028" s="6">
        <v>5.5</v>
      </c>
      <c r="AA3028" s="6">
        <v>2.35</v>
      </c>
      <c r="AB3028" s="6">
        <v>0</v>
      </c>
      <c r="AC3028" s="7">
        <f>Table13[[#This Row],[gross]]-Table13[[#This Row],[budget]]</f>
        <v>-672499</v>
      </c>
    </row>
    <row r="3029" spans="1:29" ht="12.75">
      <c r="A3029" s="6" t="s">
        <v>28</v>
      </c>
      <c r="B3029" s="6" t="s">
        <v>1633</v>
      </c>
      <c r="C3029" s="6">
        <v>209</v>
      </c>
      <c r="D3029" s="6">
        <v>157</v>
      </c>
      <c r="E3029" s="6">
        <v>0</v>
      </c>
      <c r="F3029" s="6">
        <v>680</v>
      </c>
      <c r="G3029" s="6" t="s">
        <v>904</v>
      </c>
      <c r="H3029" s="6">
        <v>14000</v>
      </c>
      <c r="I3029" s="7">
        <v>28965197</v>
      </c>
      <c r="J3029" s="6" t="s">
        <v>3581</v>
      </c>
      <c r="K3029" s="6" t="s">
        <v>2382</v>
      </c>
      <c r="L3029" s="6" t="s">
        <v>3582</v>
      </c>
      <c r="M3029" s="6">
        <v>133526</v>
      </c>
      <c r="N3029" s="6">
        <v>18216</v>
      </c>
      <c r="O3029" s="6" t="s">
        <v>1837</v>
      </c>
      <c r="P3029" s="6">
        <v>1</v>
      </c>
      <c r="Q3029" s="6" t="s">
        <v>3583</v>
      </c>
      <c r="R3029" s="6" t="s">
        <v>3584</v>
      </c>
      <c r="S3029" s="6">
        <v>521</v>
      </c>
      <c r="T3029" s="6" t="s">
        <v>37</v>
      </c>
      <c r="U3029" s="6" t="s">
        <v>38</v>
      </c>
      <c r="V3029" s="6" t="s">
        <v>585</v>
      </c>
      <c r="W3029" s="7">
        <v>68000000</v>
      </c>
      <c r="X3029" s="6">
        <v>1999</v>
      </c>
      <c r="Y3029" s="6">
        <v>826</v>
      </c>
      <c r="Z3029" s="6">
        <v>7.9</v>
      </c>
      <c r="AA3029" s="6">
        <v>2.35</v>
      </c>
      <c r="AB3029" s="6">
        <v>0</v>
      </c>
      <c r="AC3029" s="7">
        <f>Table13[[#This Row],[gross]]-Table13[[#This Row],[budget]]</f>
        <v>-39034803</v>
      </c>
    </row>
    <row r="3030" spans="1:29" ht="12.75">
      <c r="A3030" s="6" t="s">
        <v>28</v>
      </c>
      <c r="B3030" s="6" t="s">
        <v>2367</v>
      </c>
      <c r="C3030" s="6">
        <v>241</v>
      </c>
      <c r="D3030" s="6">
        <v>121</v>
      </c>
      <c r="E3030" s="6">
        <v>278</v>
      </c>
      <c r="F3030" s="6">
        <v>808</v>
      </c>
      <c r="G3030" s="6" t="s">
        <v>257</v>
      </c>
      <c r="H3030" s="6">
        <v>22000</v>
      </c>
      <c r="I3030" s="7">
        <v>75274748</v>
      </c>
      <c r="J3030" s="6" t="s">
        <v>2527</v>
      </c>
      <c r="K3030" s="6" t="s">
        <v>1746</v>
      </c>
      <c r="L3030" s="6" t="s">
        <v>6343</v>
      </c>
      <c r="M3030" s="6">
        <v>130661</v>
      </c>
      <c r="N3030" s="6">
        <v>36010</v>
      </c>
      <c r="O3030" s="6" t="s">
        <v>1059</v>
      </c>
      <c r="P3030" s="6">
        <v>2</v>
      </c>
      <c r="Q3030" s="6" t="s">
        <v>6344</v>
      </c>
      <c r="R3030" s="6" t="s">
        <v>6345</v>
      </c>
      <c r="S3030" s="6">
        <v>304</v>
      </c>
      <c r="T3030" s="6" t="s">
        <v>37</v>
      </c>
      <c r="U3030" s="6" t="s">
        <v>38</v>
      </c>
      <c r="V3030" s="6" t="s">
        <v>39</v>
      </c>
      <c r="W3030" s="7">
        <v>35000000</v>
      </c>
      <c r="X3030" s="6">
        <v>2015</v>
      </c>
      <c r="Y3030" s="6">
        <v>11000</v>
      </c>
      <c r="Z3030" s="6">
        <v>7.2</v>
      </c>
      <c r="AA3030" s="6">
        <v>1.85</v>
      </c>
      <c r="AB3030" s="6">
        <v>54000</v>
      </c>
      <c r="AC3030" s="7">
        <f>Table13[[#This Row],[gross]]-Table13[[#This Row],[budget]]</f>
        <v>40274748</v>
      </c>
    </row>
    <row r="3031" spans="1:29" ht="12.75">
      <c r="A3031" s="6" t="s">
        <v>28</v>
      </c>
      <c r="B3031" s="6" t="s">
        <v>1847</v>
      </c>
      <c r="C3031" s="6">
        <v>245</v>
      </c>
      <c r="D3031" s="6">
        <v>118</v>
      </c>
      <c r="E3031" s="6">
        <v>670</v>
      </c>
      <c r="F3031" s="6">
        <v>294</v>
      </c>
      <c r="G3031" s="6" t="s">
        <v>3123</v>
      </c>
      <c r="H3031" s="6">
        <v>6000</v>
      </c>
      <c r="I3031" s="7">
        <v>25450527</v>
      </c>
      <c r="J3031" s="6" t="s">
        <v>1120</v>
      </c>
      <c r="K3031" s="6" t="s">
        <v>208</v>
      </c>
      <c r="L3031" s="6" t="s">
        <v>5364</v>
      </c>
      <c r="M3031" s="6">
        <v>80196</v>
      </c>
      <c r="N3031" s="6">
        <v>7654</v>
      </c>
      <c r="O3031" s="6" t="s">
        <v>854</v>
      </c>
      <c r="P3031" s="6">
        <v>0</v>
      </c>
      <c r="Q3031" s="6" t="s">
        <v>5365</v>
      </c>
      <c r="R3031" s="6" t="s">
        <v>5366</v>
      </c>
      <c r="S3031" s="6">
        <v>190</v>
      </c>
      <c r="T3031" s="6" t="s">
        <v>37</v>
      </c>
      <c r="U3031" s="6" t="s">
        <v>38</v>
      </c>
      <c r="V3031" s="6" t="s">
        <v>585</v>
      </c>
      <c r="W3031" s="7">
        <v>50000000</v>
      </c>
      <c r="X3031" s="6">
        <v>2009</v>
      </c>
      <c r="Y3031" s="6">
        <v>450</v>
      </c>
      <c r="Z3031" s="6">
        <v>6.5</v>
      </c>
      <c r="AA3031" s="6">
        <v>2.35</v>
      </c>
      <c r="AB3031" s="6">
        <v>0</v>
      </c>
      <c r="AC3031" s="7">
        <f>Table13[[#This Row],[gross]]-Table13[[#This Row],[budget]]</f>
        <v>-24549473</v>
      </c>
    </row>
    <row r="3032" spans="1:29" ht="12.75">
      <c r="A3032" s="6" t="s">
        <v>28</v>
      </c>
      <c r="B3032" s="6" t="s">
        <v>809</v>
      </c>
      <c r="C3032" s="6">
        <v>246</v>
      </c>
      <c r="D3032" s="6">
        <v>125</v>
      </c>
      <c r="E3032" s="6">
        <v>189</v>
      </c>
      <c r="F3032" s="6">
        <v>839</v>
      </c>
      <c r="G3032" s="6" t="s">
        <v>4494</v>
      </c>
      <c r="H3032" s="6">
        <v>1000</v>
      </c>
      <c r="I3032" s="7">
        <v>44665963</v>
      </c>
      <c r="J3032" s="6" t="s">
        <v>1671</v>
      </c>
      <c r="K3032" s="6" t="s">
        <v>830</v>
      </c>
      <c r="L3032" s="6" t="s">
        <v>4495</v>
      </c>
      <c r="M3032" s="6">
        <v>159931</v>
      </c>
      <c r="N3032" s="6">
        <v>5081</v>
      </c>
      <c r="O3032" s="6" t="s">
        <v>4496</v>
      </c>
      <c r="P3032" s="6">
        <v>2</v>
      </c>
      <c r="Q3032" s="6" t="s">
        <v>4497</v>
      </c>
      <c r="R3032" s="6" t="s">
        <v>4498</v>
      </c>
      <c r="S3032" s="6">
        <v>281</v>
      </c>
      <c r="T3032" s="6" t="s">
        <v>37</v>
      </c>
      <c r="U3032" s="6" t="s">
        <v>38</v>
      </c>
      <c r="V3032" s="6" t="s">
        <v>39</v>
      </c>
      <c r="W3032" s="7">
        <v>58000000</v>
      </c>
      <c r="X3032" s="6">
        <v>2013</v>
      </c>
      <c r="Y3032" s="6">
        <v>847</v>
      </c>
      <c r="Z3032" s="6">
        <v>6.3</v>
      </c>
      <c r="AA3032" s="6">
        <v>2.35</v>
      </c>
      <c r="AB3032" s="6">
        <v>22000</v>
      </c>
      <c r="AC3032" s="7">
        <f>Table13[[#This Row],[gross]]-Table13[[#This Row],[budget]]</f>
        <v>-13334037</v>
      </c>
    </row>
    <row r="3033" spans="1:29" ht="12.75">
      <c r="A3033" s="6" t="s">
        <v>28</v>
      </c>
      <c r="B3033" s="6" t="s">
        <v>2213</v>
      </c>
      <c r="C3033" s="6">
        <v>227</v>
      </c>
      <c r="D3033" s="6">
        <v>128</v>
      </c>
      <c r="E3033" s="6">
        <v>521</v>
      </c>
      <c r="F3033" s="6">
        <v>249</v>
      </c>
      <c r="G3033" s="6" t="s">
        <v>2214</v>
      </c>
      <c r="H3033" s="6">
        <v>591</v>
      </c>
      <c r="I3033" s="7">
        <v>72515360</v>
      </c>
      <c r="J3033" s="6" t="s">
        <v>2215</v>
      </c>
      <c r="K3033" s="6" t="s">
        <v>2216</v>
      </c>
      <c r="L3033" s="6" t="s">
        <v>2217</v>
      </c>
      <c r="M3033" s="6">
        <v>86152</v>
      </c>
      <c r="N3033" s="6">
        <v>2100</v>
      </c>
      <c r="O3033" s="6" t="s">
        <v>2218</v>
      </c>
      <c r="P3033" s="6">
        <v>1</v>
      </c>
      <c r="Q3033" s="6" t="s">
        <v>2219</v>
      </c>
      <c r="R3033" s="6" t="s">
        <v>2220</v>
      </c>
      <c r="S3033" s="6">
        <v>411</v>
      </c>
      <c r="T3033" s="6" t="s">
        <v>2221</v>
      </c>
      <c r="U3033" s="6" t="s">
        <v>56</v>
      </c>
      <c r="V3033" s="6" t="s">
        <v>39</v>
      </c>
      <c r="W3033" s="7">
        <v>80000000</v>
      </c>
      <c r="X3033" s="6">
        <v>2005</v>
      </c>
      <c r="Y3033" s="6">
        <v>249</v>
      </c>
      <c r="Z3033" s="6">
        <v>6.4</v>
      </c>
      <c r="AA3033" s="6">
        <v>2.35</v>
      </c>
      <c r="AB3033" s="6">
        <v>0</v>
      </c>
      <c r="AC3033" s="7">
        <f>Table13[[#This Row],[gross]]-Table13[[#This Row],[budget]]</f>
        <v>-7484640</v>
      </c>
    </row>
    <row r="3034" spans="1:29" ht="12.75">
      <c r="A3034" s="6" t="s">
        <v>28</v>
      </c>
      <c r="B3034" s="6" t="s">
        <v>6176</v>
      </c>
      <c r="C3034" s="6">
        <v>293</v>
      </c>
      <c r="D3034" s="6">
        <v>112</v>
      </c>
      <c r="E3034" s="6">
        <v>133</v>
      </c>
      <c r="F3034" s="6">
        <v>365</v>
      </c>
      <c r="G3034" s="6" t="s">
        <v>6177</v>
      </c>
      <c r="H3034" s="6">
        <v>11000</v>
      </c>
      <c r="I3034" s="7">
        <v>6105175</v>
      </c>
      <c r="J3034" s="6" t="s">
        <v>1671</v>
      </c>
      <c r="K3034" s="6" t="s">
        <v>80</v>
      </c>
      <c r="L3034" s="6" t="s">
        <v>6178</v>
      </c>
      <c r="M3034" s="6">
        <v>247020</v>
      </c>
      <c r="N3034" s="6">
        <v>12239</v>
      </c>
      <c r="O3034" s="6" t="s">
        <v>6179</v>
      </c>
      <c r="P3034" s="6">
        <v>4</v>
      </c>
      <c r="Q3034" s="6" t="s">
        <v>6180</v>
      </c>
      <c r="R3034" s="6" t="s">
        <v>6181</v>
      </c>
      <c r="S3034" s="6">
        <v>835</v>
      </c>
      <c r="T3034" s="6" t="s">
        <v>37</v>
      </c>
      <c r="U3034" s="6" t="s">
        <v>38</v>
      </c>
      <c r="V3034" s="6" t="s">
        <v>585</v>
      </c>
      <c r="W3034" s="7">
        <v>44000000</v>
      </c>
      <c r="X3034" s="6">
        <v>2014</v>
      </c>
      <c r="Y3034" s="6">
        <v>392</v>
      </c>
      <c r="Z3034" s="6">
        <v>6.6</v>
      </c>
      <c r="AA3034" s="6">
        <v>2.35</v>
      </c>
      <c r="AB3034" s="6">
        <v>50000</v>
      </c>
      <c r="AC3034" s="7">
        <f>Table13[[#This Row],[gross]]-Table13[[#This Row],[budget]]</f>
        <v>-37894825</v>
      </c>
    </row>
    <row r="3035" spans="1:29" ht="12.75">
      <c r="A3035" s="6" t="s">
        <v>28</v>
      </c>
      <c r="B3035" s="6" t="s">
        <v>2952</v>
      </c>
      <c r="C3035" s="6">
        <v>232</v>
      </c>
      <c r="D3035" s="6">
        <v>99</v>
      </c>
      <c r="E3035" s="6">
        <v>101</v>
      </c>
      <c r="F3035" s="6">
        <v>327</v>
      </c>
      <c r="G3035" s="6" t="s">
        <v>2953</v>
      </c>
      <c r="H3035" s="6">
        <v>1000</v>
      </c>
      <c r="I3035" s="7">
        <v>15071514</v>
      </c>
      <c r="J3035" s="6" t="s">
        <v>2954</v>
      </c>
      <c r="K3035" s="6" t="s">
        <v>2677</v>
      </c>
      <c r="L3035" s="6" t="s">
        <v>2955</v>
      </c>
      <c r="M3035" s="6">
        <v>65037</v>
      </c>
      <c r="N3035" s="6">
        <v>2323</v>
      </c>
      <c r="O3035" s="6" t="s">
        <v>2956</v>
      </c>
      <c r="P3035" s="6">
        <v>2</v>
      </c>
      <c r="Q3035" s="6" t="s">
        <v>2957</v>
      </c>
      <c r="R3035" s="6" t="s">
        <v>2958</v>
      </c>
      <c r="S3035" s="6">
        <v>273</v>
      </c>
      <c r="T3035" s="6" t="s">
        <v>37</v>
      </c>
      <c r="U3035" s="6" t="s">
        <v>38</v>
      </c>
      <c r="V3035" s="6" t="s">
        <v>39</v>
      </c>
      <c r="W3035" s="7">
        <v>80000000</v>
      </c>
      <c r="X3035" s="6">
        <v>2007</v>
      </c>
      <c r="Y3035" s="6">
        <v>422</v>
      </c>
      <c r="Z3035" s="6">
        <v>5.9</v>
      </c>
      <c r="AA3035" s="6">
        <v>1.85</v>
      </c>
      <c r="AB3035" s="6">
        <v>0</v>
      </c>
      <c r="AC3035" s="7">
        <f>Table13[[#This Row],[gross]]-Table13[[#This Row],[budget]]</f>
        <v>-64928486</v>
      </c>
    </row>
    <row r="3036" spans="1:29" ht="12.75">
      <c r="A3036" s="6" t="s">
        <v>28</v>
      </c>
      <c r="B3036" s="6" t="s">
        <v>11711</v>
      </c>
      <c r="C3036" s="6">
        <v>192</v>
      </c>
      <c r="D3036" s="6">
        <v>100</v>
      </c>
      <c r="E3036" s="6">
        <v>0</v>
      </c>
      <c r="F3036" s="6">
        <v>985</v>
      </c>
      <c r="G3036" s="6" t="s">
        <v>4799</v>
      </c>
      <c r="H3036" s="6">
        <v>3000</v>
      </c>
      <c r="I3036" s="7">
        <v>18439082</v>
      </c>
      <c r="J3036" s="6" t="s">
        <v>3632</v>
      </c>
      <c r="K3036" s="6" t="s">
        <v>750</v>
      </c>
      <c r="L3036" s="6" t="s">
        <v>11712</v>
      </c>
      <c r="M3036" s="6">
        <v>94292</v>
      </c>
      <c r="N3036" s="6">
        <v>7252</v>
      </c>
      <c r="O3036" s="6" t="s">
        <v>9053</v>
      </c>
      <c r="P3036" s="6">
        <v>3</v>
      </c>
      <c r="Q3036" s="6" t="s">
        <v>11713</v>
      </c>
      <c r="R3036" s="6" t="s">
        <v>11714</v>
      </c>
      <c r="S3036" s="6">
        <v>287</v>
      </c>
      <c r="T3036" s="6" t="s">
        <v>37</v>
      </c>
      <c r="U3036" s="6" t="s">
        <v>38</v>
      </c>
      <c r="V3036" s="6" t="s">
        <v>39</v>
      </c>
      <c r="W3036" s="7">
        <v>18500000</v>
      </c>
      <c r="X3036" s="6">
        <v>2009</v>
      </c>
      <c r="Y3036" s="6">
        <v>2000</v>
      </c>
      <c r="Z3036" s="6">
        <v>6.4</v>
      </c>
      <c r="AA3036" s="6">
        <v>1.85</v>
      </c>
      <c r="AB3036" s="6">
        <v>13000</v>
      </c>
      <c r="AC3036" s="7">
        <f>Table13[[#This Row],[gross]]-Table13[[#This Row],[budget]]</f>
        <v>-60918</v>
      </c>
    </row>
    <row r="3037" spans="1:29" ht="12.75">
      <c r="A3037" s="6" t="s">
        <v>28</v>
      </c>
      <c r="B3037" s="6" t="s">
        <v>604</v>
      </c>
      <c r="C3037" s="6">
        <v>162</v>
      </c>
      <c r="D3037" s="6">
        <v>90</v>
      </c>
      <c r="E3037" s="6">
        <v>663</v>
      </c>
      <c r="F3037" s="6">
        <v>521</v>
      </c>
      <c r="G3037" s="6" t="s">
        <v>5355</v>
      </c>
      <c r="H3037" s="6">
        <v>14000</v>
      </c>
      <c r="I3037" s="7">
        <v>23159305</v>
      </c>
      <c r="J3037" s="6" t="s">
        <v>613</v>
      </c>
      <c r="K3037" s="6" t="s">
        <v>337</v>
      </c>
      <c r="L3037" s="6" t="s">
        <v>5378</v>
      </c>
      <c r="M3037" s="6">
        <v>128455</v>
      </c>
      <c r="N3037" s="6">
        <v>16358</v>
      </c>
      <c r="O3037" s="6" t="s">
        <v>5379</v>
      </c>
      <c r="P3037" s="6">
        <v>1</v>
      </c>
      <c r="Q3037" s="6" t="s">
        <v>5380</v>
      </c>
      <c r="R3037" s="6" t="s">
        <v>5381</v>
      </c>
      <c r="S3037" s="6">
        <v>514</v>
      </c>
      <c r="T3037" s="6" t="s">
        <v>37</v>
      </c>
      <c r="U3037" s="6" t="s">
        <v>38</v>
      </c>
      <c r="V3037" s="6" t="s">
        <v>95</v>
      </c>
      <c r="W3037" s="7">
        <v>70000000</v>
      </c>
      <c r="X3037" s="6">
        <v>1999</v>
      </c>
      <c r="Y3037" s="6">
        <v>631</v>
      </c>
      <c r="Z3037" s="6">
        <v>8</v>
      </c>
      <c r="AA3037" s="6">
        <v>2.35</v>
      </c>
      <c r="AB3037" s="6">
        <v>0</v>
      </c>
      <c r="AC3037" s="7">
        <f>Table13[[#This Row],[gross]]-Table13[[#This Row],[budget]]</f>
        <v>-46840695</v>
      </c>
    </row>
    <row r="3038" spans="1:29" ht="12.75">
      <c r="A3038" s="6" t="s">
        <v>28</v>
      </c>
      <c r="B3038" s="6" t="s">
        <v>4931</v>
      </c>
      <c r="C3038" s="6">
        <v>331</v>
      </c>
      <c r="D3038" s="6">
        <v>105</v>
      </c>
      <c r="E3038" s="6">
        <v>58</v>
      </c>
      <c r="F3038" s="6">
        <v>583</v>
      </c>
      <c r="G3038" s="6" t="s">
        <v>393</v>
      </c>
      <c r="H3038" s="6">
        <v>11000</v>
      </c>
      <c r="I3038" s="7">
        <v>29959436</v>
      </c>
      <c r="J3038" s="6" t="s">
        <v>5940</v>
      </c>
      <c r="K3038" s="6" t="s">
        <v>2377</v>
      </c>
      <c r="L3038" s="6" t="s">
        <v>13419</v>
      </c>
      <c r="M3038" s="6">
        <v>82327</v>
      </c>
      <c r="N3038" s="6">
        <v>12894</v>
      </c>
      <c r="O3038" s="6" t="s">
        <v>13420</v>
      </c>
      <c r="P3038" s="6">
        <v>1</v>
      </c>
      <c r="Q3038" s="6" t="s">
        <v>13421</v>
      </c>
      <c r="R3038" s="6" t="s">
        <v>13422</v>
      </c>
      <c r="S3038" s="6">
        <v>350</v>
      </c>
      <c r="T3038" s="6" t="s">
        <v>37</v>
      </c>
      <c r="U3038" s="6" t="s">
        <v>56</v>
      </c>
      <c r="V3038" s="6" t="s">
        <v>39</v>
      </c>
      <c r="W3038" s="7">
        <v>13000000</v>
      </c>
      <c r="X3038" s="6">
        <v>2011</v>
      </c>
      <c r="Y3038" s="6">
        <v>1000</v>
      </c>
      <c r="Z3038" s="6">
        <v>6.4</v>
      </c>
      <c r="AA3038" s="6">
        <v>2.35</v>
      </c>
      <c r="AB3038" s="6">
        <v>18000</v>
      </c>
      <c r="AC3038" s="7">
        <f>Table13[[#This Row],[gross]]-Table13[[#This Row],[budget]]</f>
        <v>16959436</v>
      </c>
    </row>
    <row r="3039" spans="1:29" ht="12.75">
      <c r="A3039" s="6" t="s">
        <v>28</v>
      </c>
      <c r="B3039" s="6" t="s">
        <v>4712</v>
      </c>
      <c r="C3039" s="6">
        <v>70</v>
      </c>
      <c r="D3039" s="6">
        <v>99</v>
      </c>
      <c r="E3039" s="6">
        <v>287</v>
      </c>
      <c r="F3039" s="6">
        <v>44</v>
      </c>
      <c r="G3039" s="6" t="s">
        <v>314</v>
      </c>
      <c r="H3039" s="6">
        <v>10000</v>
      </c>
      <c r="I3039" s="7">
        <v>27663982</v>
      </c>
      <c r="J3039" s="6" t="s">
        <v>4332</v>
      </c>
      <c r="K3039" s="6" t="s">
        <v>119</v>
      </c>
      <c r="L3039" s="6" t="s">
        <v>6658</v>
      </c>
      <c r="M3039" s="6">
        <v>26051</v>
      </c>
      <c r="N3039" s="6">
        <v>10469</v>
      </c>
      <c r="O3039" s="6" t="s">
        <v>6659</v>
      </c>
      <c r="P3039" s="6">
        <v>2</v>
      </c>
      <c r="Q3039" s="6" t="s">
        <v>6660</v>
      </c>
      <c r="R3039" s="6" t="s">
        <v>6661</v>
      </c>
      <c r="S3039" s="6">
        <v>164</v>
      </c>
      <c r="T3039" s="6" t="s">
        <v>37</v>
      </c>
      <c r="U3039" s="6" t="s">
        <v>38</v>
      </c>
      <c r="V3039" s="6" t="s">
        <v>39</v>
      </c>
      <c r="W3039" s="7">
        <v>40000000</v>
      </c>
      <c r="X3039" s="6">
        <v>1996</v>
      </c>
      <c r="Y3039" s="6">
        <v>368</v>
      </c>
      <c r="Z3039" s="6">
        <v>4.4000000000000004</v>
      </c>
      <c r="AA3039" s="6">
        <v>2.35</v>
      </c>
      <c r="AB3039" s="6">
        <v>0</v>
      </c>
      <c r="AC3039" s="7">
        <f>Table13[[#This Row],[gross]]-Table13[[#This Row],[budget]]</f>
        <v>-12336018</v>
      </c>
    </row>
    <row r="3040" spans="1:29" ht="12.75">
      <c r="A3040" s="6" t="s">
        <v>28</v>
      </c>
      <c r="B3040" s="6" t="s">
        <v>278</v>
      </c>
      <c r="C3040" s="6">
        <v>257</v>
      </c>
      <c r="D3040" s="6">
        <v>136</v>
      </c>
      <c r="E3040" s="6">
        <v>0</v>
      </c>
      <c r="F3040" s="6">
        <v>3000</v>
      </c>
      <c r="G3040" s="6" t="s">
        <v>272</v>
      </c>
      <c r="H3040" s="6">
        <v>19000</v>
      </c>
      <c r="I3040" s="7">
        <v>35799026</v>
      </c>
      <c r="J3040" s="6" t="s">
        <v>1675</v>
      </c>
      <c r="K3040" s="6" t="s">
        <v>100</v>
      </c>
      <c r="L3040" s="6" t="s">
        <v>1676</v>
      </c>
      <c r="M3040" s="6">
        <v>263329</v>
      </c>
      <c r="N3040" s="6">
        <v>34839</v>
      </c>
      <c r="O3040" s="6" t="s">
        <v>656</v>
      </c>
      <c r="P3040" s="6">
        <v>1</v>
      </c>
      <c r="Q3040" s="6" t="s">
        <v>1677</v>
      </c>
      <c r="R3040" s="6" t="s">
        <v>1678</v>
      </c>
      <c r="S3040" s="6">
        <v>899</v>
      </c>
      <c r="T3040" s="6" t="s">
        <v>37</v>
      </c>
      <c r="U3040" s="6" t="s">
        <v>38</v>
      </c>
      <c r="V3040" s="6" t="s">
        <v>39</v>
      </c>
      <c r="W3040" s="7">
        <v>126000000</v>
      </c>
      <c r="X3040" s="6">
        <v>2005</v>
      </c>
      <c r="Y3040" s="6">
        <v>12000</v>
      </c>
      <c r="Z3040" s="6">
        <v>6.9</v>
      </c>
      <c r="AA3040" s="6">
        <v>2.35</v>
      </c>
      <c r="AB3040" s="6">
        <v>0</v>
      </c>
      <c r="AC3040" s="7">
        <f>Table13[[#This Row],[gross]]-Table13[[#This Row],[budget]]</f>
        <v>-90200974</v>
      </c>
    </row>
    <row r="3041" spans="1:29" ht="12.75">
      <c r="A3041" s="6" t="s">
        <v>28</v>
      </c>
      <c r="B3041" s="6" t="s">
        <v>3088</v>
      </c>
      <c r="C3041" s="6">
        <v>155</v>
      </c>
      <c r="D3041" s="6">
        <v>111</v>
      </c>
      <c r="E3041" s="6">
        <v>473</v>
      </c>
      <c r="F3041" s="6">
        <v>82</v>
      </c>
      <c r="G3041" s="6" t="s">
        <v>776</v>
      </c>
      <c r="H3041" s="6">
        <v>26000</v>
      </c>
      <c r="I3041" s="7">
        <v>106126012</v>
      </c>
      <c r="J3041" s="6" t="s">
        <v>334</v>
      </c>
      <c r="K3041" s="6" t="s">
        <v>335</v>
      </c>
      <c r="L3041" s="6" t="s">
        <v>3994</v>
      </c>
      <c r="M3041" s="6">
        <v>285623</v>
      </c>
      <c r="N3041" s="6">
        <v>35084</v>
      </c>
      <c r="O3041" s="6" t="s">
        <v>3995</v>
      </c>
      <c r="P3041" s="6">
        <v>6</v>
      </c>
      <c r="Q3041" s="6" t="s">
        <v>3996</v>
      </c>
      <c r="R3041" s="6" t="s">
        <v>3997</v>
      </c>
      <c r="S3041" s="6">
        <v>497</v>
      </c>
      <c r="T3041" s="6" t="s">
        <v>37</v>
      </c>
      <c r="U3041" s="6" t="s">
        <v>38</v>
      </c>
      <c r="V3041" s="6" t="s">
        <v>39</v>
      </c>
      <c r="W3041" s="7">
        <v>60000000</v>
      </c>
      <c r="X3041" s="6">
        <v>2003</v>
      </c>
      <c r="Y3041" s="6">
        <v>9000</v>
      </c>
      <c r="Z3041" s="6">
        <v>7</v>
      </c>
      <c r="AA3041" s="6">
        <v>2.35</v>
      </c>
      <c r="AB3041" s="6">
        <v>0</v>
      </c>
      <c r="AC3041" s="7">
        <f>Table13[[#This Row],[gross]]-Table13[[#This Row],[budget]]</f>
        <v>46126012</v>
      </c>
    </row>
    <row r="3042" spans="1:29" ht="12.75">
      <c r="A3042" s="6" t="s">
        <v>28</v>
      </c>
      <c r="B3042" s="6" t="s">
        <v>3516</v>
      </c>
      <c r="C3042" s="6">
        <v>83</v>
      </c>
      <c r="D3042" s="6">
        <v>124</v>
      </c>
      <c r="E3042" s="6">
        <v>105</v>
      </c>
      <c r="F3042" s="6">
        <v>460</v>
      </c>
      <c r="G3042" s="6" t="s">
        <v>977</v>
      </c>
      <c r="H3042" s="6">
        <v>24000</v>
      </c>
      <c r="I3042" s="7">
        <v>54910560</v>
      </c>
      <c r="J3042" s="6" t="s">
        <v>3336</v>
      </c>
      <c r="K3042" s="6" t="s">
        <v>82</v>
      </c>
      <c r="L3042" s="6" t="s">
        <v>4127</v>
      </c>
      <c r="M3042" s="6">
        <v>88225</v>
      </c>
      <c r="N3042" s="6">
        <v>38227</v>
      </c>
      <c r="O3042" s="6" t="s">
        <v>4128</v>
      </c>
      <c r="P3042" s="6">
        <v>0</v>
      </c>
      <c r="Q3042" s="6" t="s">
        <v>4129</v>
      </c>
      <c r="R3042" s="6" t="s">
        <v>4130</v>
      </c>
      <c r="S3042" s="6">
        <v>227</v>
      </c>
      <c r="T3042" s="6" t="s">
        <v>37</v>
      </c>
      <c r="U3042" s="6" t="s">
        <v>38</v>
      </c>
      <c r="V3042" s="6" t="s">
        <v>585</v>
      </c>
      <c r="W3042" s="7">
        <v>60000000</v>
      </c>
      <c r="X3042" s="6">
        <v>1997</v>
      </c>
      <c r="Y3042" s="6">
        <v>13000</v>
      </c>
      <c r="Z3042" s="6">
        <v>6.3</v>
      </c>
      <c r="AA3042" s="6">
        <v>2.35</v>
      </c>
      <c r="AB3042" s="6">
        <v>0</v>
      </c>
      <c r="AC3042" s="7">
        <f>Table13[[#This Row],[gross]]-Table13[[#This Row],[budget]]</f>
        <v>-5089440</v>
      </c>
    </row>
    <row r="3043" spans="1:29" ht="12.75">
      <c r="A3043" s="6" t="s">
        <v>28</v>
      </c>
      <c r="B3043" s="6" t="s">
        <v>8820</v>
      </c>
      <c r="C3043" s="6">
        <v>161</v>
      </c>
      <c r="D3043" s="6">
        <v>94</v>
      </c>
      <c r="E3043" s="6">
        <v>11</v>
      </c>
      <c r="F3043" s="6">
        <v>566</v>
      </c>
      <c r="G3043" s="6" t="s">
        <v>8821</v>
      </c>
      <c r="H3043" s="6">
        <v>1000</v>
      </c>
      <c r="I3043" s="7">
        <v>6301131</v>
      </c>
      <c r="J3043" s="6" t="s">
        <v>2202</v>
      </c>
      <c r="K3043" s="6" t="s">
        <v>2619</v>
      </c>
      <c r="L3043" s="6" t="s">
        <v>8822</v>
      </c>
      <c r="M3043" s="6">
        <v>92850</v>
      </c>
      <c r="N3043" s="6">
        <v>5085</v>
      </c>
      <c r="O3043" s="6" t="s">
        <v>8823</v>
      </c>
      <c r="P3043" s="6">
        <v>0</v>
      </c>
      <c r="Q3043" s="6" t="s">
        <v>8824</v>
      </c>
      <c r="R3043" s="6" t="s">
        <v>8825</v>
      </c>
      <c r="S3043" s="6">
        <v>263</v>
      </c>
      <c r="T3043" s="6" t="s">
        <v>37</v>
      </c>
      <c r="U3043" s="6" t="s">
        <v>38</v>
      </c>
      <c r="V3043" s="6" t="s">
        <v>585</v>
      </c>
      <c r="W3043" s="7">
        <v>29000000</v>
      </c>
      <c r="X3043" s="6">
        <v>2005</v>
      </c>
      <c r="Y3043" s="6">
        <v>948</v>
      </c>
      <c r="Z3043" s="6">
        <v>7.1</v>
      </c>
      <c r="AA3043" s="6">
        <v>2.35</v>
      </c>
      <c r="AB3043" s="6">
        <v>0</v>
      </c>
      <c r="AC3043" s="7">
        <f>Table13[[#This Row],[gross]]-Table13[[#This Row],[budget]]</f>
        <v>-22698869</v>
      </c>
    </row>
    <row r="3044" spans="1:29" ht="12.75">
      <c r="A3044" s="6" t="s">
        <v>28</v>
      </c>
      <c r="B3044" s="6" t="s">
        <v>7531</v>
      </c>
      <c r="C3044" s="6">
        <v>9</v>
      </c>
      <c r="D3044" s="6">
        <v>96</v>
      </c>
      <c r="E3044" s="6">
        <v>436</v>
      </c>
      <c r="F3044" s="6">
        <v>4</v>
      </c>
      <c r="G3044" s="6" t="s">
        <v>7531</v>
      </c>
      <c r="H3044" s="6">
        <v>474</v>
      </c>
      <c r="I3044" s="7">
        <v>703</v>
      </c>
      <c r="J3044" s="6" t="s">
        <v>2527</v>
      </c>
      <c r="K3044" s="6" t="s">
        <v>11233</v>
      </c>
      <c r="L3044" s="6" t="s">
        <v>21878</v>
      </c>
      <c r="M3044" s="6">
        <v>480</v>
      </c>
      <c r="N3044" s="6">
        <v>920</v>
      </c>
      <c r="O3044" s="6" t="s">
        <v>21879</v>
      </c>
      <c r="P3044" s="6">
        <v>3</v>
      </c>
      <c r="Q3044" s="6" t="s">
        <v>21880</v>
      </c>
      <c r="R3044" s="6" t="s">
        <v>21881</v>
      </c>
      <c r="S3044" s="6">
        <v>21</v>
      </c>
      <c r="T3044" s="6" t="s">
        <v>37</v>
      </c>
      <c r="U3044" s="6" t="s">
        <v>38</v>
      </c>
      <c r="V3044" s="6" t="s">
        <v>585</v>
      </c>
      <c r="W3044" s="7">
        <v>1500000</v>
      </c>
      <c r="X3044" s="6">
        <v>2001</v>
      </c>
      <c r="Y3044" s="6">
        <v>436</v>
      </c>
      <c r="Z3044" s="6">
        <v>5.4</v>
      </c>
      <c r="AA3044" s="6">
        <v>1.85</v>
      </c>
      <c r="AB3044" s="6">
        <v>47</v>
      </c>
      <c r="AC3044" s="7">
        <f>Table13[[#This Row],[gross]]-Table13[[#This Row],[budget]]</f>
        <v>-1499297</v>
      </c>
    </row>
    <row r="3045" spans="1:29" ht="12.75">
      <c r="A3045" s="6" t="s">
        <v>28</v>
      </c>
      <c r="B3045" s="6" t="s">
        <v>15273</v>
      </c>
      <c r="C3045" s="6">
        <v>144</v>
      </c>
      <c r="D3045" s="6">
        <v>96</v>
      </c>
      <c r="E3045" s="6">
        <v>17</v>
      </c>
      <c r="F3045" s="6">
        <v>688</v>
      </c>
      <c r="G3045" s="6" t="s">
        <v>3230</v>
      </c>
      <c r="H3045" s="6">
        <v>2000</v>
      </c>
      <c r="I3045" s="7">
        <v>1474508</v>
      </c>
      <c r="J3045" s="6" t="s">
        <v>2527</v>
      </c>
      <c r="K3045" s="6" t="s">
        <v>1375</v>
      </c>
      <c r="L3045" s="6" t="s">
        <v>15274</v>
      </c>
      <c r="M3045" s="6">
        <v>33473</v>
      </c>
      <c r="N3045" s="6">
        <v>4607</v>
      </c>
      <c r="O3045" s="6" t="s">
        <v>15275</v>
      </c>
      <c r="P3045" s="6">
        <v>4</v>
      </c>
      <c r="Q3045" s="6" t="s">
        <v>15276</v>
      </c>
      <c r="R3045" s="6" t="s">
        <v>15277</v>
      </c>
      <c r="S3045" s="6">
        <v>88</v>
      </c>
      <c r="T3045" s="6" t="s">
        <v>37</v>
      </c>
      <c r="U3045" s="6" t="s">
        <v>38</v>
      </c>
      <c r="V3045" s="6" t="s">
        <v>585</v>
      </c>
      <c r="W3045" s="7">
        <v>5000000</v>
      </c>
      <c r="X3045" s="6">
        <v>2009</v>
      </c>
      <c r="Y3045" s="6">
        <v>989</v>
      </c>
      <c r="Z3045" s="6">
        <v>6.5</v>
      </c>
      <c r="AA3045" s="6">
        <v>2.35</v>
      </c>
      <c r="AB3045" s="6">
        <v>0</v>
      </c>
      <c r="AC3045" s="7">
        <f>Table13[[#This Row],[gross]]-Table13[[#This Row],[budget]]</f>
        <v>-3525492</v>
      </c>
    </row>
    <row r="3046" spans="1:29" ht="12.75">
      <c r="A3046" s="6" t="s">
        <v>28</v>
      </c>
      <c r="B3046" s="6" t="s">
        <v>4950</v>
      </c>
      <c r="C3046" s="6">
        <v>276</v>
      </c>
      <c r="D3046" s="6">
        <v>141</v>
      </c>
      <c r="E3046" s="6">
        <v>71</v>
      </c>
      <c r="F3046" s="6">
        <v>3000</v>
      </c>
      <c r="G3046" s="6" t="s">
        <v>1689</v>
      </c>
      <c r="H3046" s="6">
        <v>21000</v>
      </c>
      <c r="I3046" s="7">
        <v>47105085</v>
      </c>
      <c r="J3046" s="6" t="s">
        <v>1935</v>
      </c>
      <c r="K3046" s="6" t="s">
        <v>97</v>
      </c>
      <c r="L3046" s="6" t="s">
        <v>5256</v>
      </c>
      <c r="M3046" s="6">
        <v>136973</v>
      </c>
      <c r="N3046" s="6">
        <v>30183</v>
      </c>
      <c r="O3046" s="6" t="s">
        <v>4517</v>
      </c>
      <c r="P3046" s="6">
        <v>1</v>
      </c>
      <c r="Q3046" s="6" t="s">
        <v>5257</v>
      </c>
      <c r="R3046" s="6" t="s">
        <v>5258</v>
      </c>
      <c r="S3046" s="6">
        <v>275</v>
      </c>
      <c r="T3046" s="6" t="s">
        <v>37</v>
      </c>
      <c r="U3046" s="6" t="s">
        <v>38</v>
      </c>
      <c r="V3046" s="6" t="s">
        <v>585</v>
      </c>
      <c r="W3046" s="7">
        <v>50000000</v>
      </c>
      <c r="X3046" s="6">
        <v>2014</v>
      </c>
      <c r="Y3046" s="6">
        <v>3000</v>
      </c>
      <c r="Z3046" s="6">
        <v>7.4</v>
      </c>
      <c r="AA3046" s="6">
        <v>2.35</v>
      </c>
      <c r="AB3046" s="6">
        <v>47000</v>
      </c>
      <c r="AC3046" s="7">
        <f>Table13[[#This Row],[gross]]-Table13[[#This Row],[budget]]</f>
        <v>-2894915</v>
      </c>
    </row>
    <row r="3047" spans="1:29" ht="12.75">
      <c r="A3047" s="6" t="s">
        <v>28</v>
      </c>
      <c r="B3047" s="6" t="s">
        <v>10768</v>
      </c>
      <c r="C3047" s="6">
        <v>85</v>
      </c>
      <c r="D3047" s="6">
        <v>72</v>
      </c>
      <c r="E3047" s="6">
        <v>0</v>
      </c>
      <c r="F3047" s="6">
        <v>384</v>
      </c>
      <c r="G3047" s="6" t="s">
        <v>10769</v>
      </c>
      <c r="H3047" s="6">
        <v>3000</v>
      </c>
      <c r="I3047" s="7">
        <v>47887943</v>
      </c>
      <c r="J3047" s="6" t="s">
        <v>10770</v>
      </c>
      <c r="K3047" s="6" t="s">
        <v>2189</v>
      </c>
      <c r="L3047" s="6" t="s">
        <v>10771</v>
      </c>
      <c r="M3047" s="6">
        <v>11634</v>
      </c>
      <c r="N3047" s="6">
        <v>4480</v>
      </c>
      <c r="O3047" s="6" t="s">
        <v>10772</v>
      </c>
      <c r="P3047" s="6">
        <v>0</v>
      </c>
      <c r="Q3047" s="6" t="s">
        <v>10773</v>
      </c>
      <c r="R3047" s="6" t="s">
        <v>10774</v>
      </c>
      <c r="S3047" s="6">
        <v>58</v>
      </c>
      <c r="T3047" s="6" t="s">
        <v>37</v>
      </c>
      <c r="U3047" s="6" t="s">
        <v>38</v>
      </c>
      <c r="V3047" s="6" t="s">
        <v>277</v>
      </c>
      <c r="W3047" s="7">
        <v>20000000</v>
      </c>
      <c r="X3047" s="6">
        <v>2003</v>
      </c>
      <c r="Y3047" s="6">
        <v>455</v>
      </c>
      <c r="Z3047" s="6">
        <v>5.4</v>
      </c>
      <c r="AA3047" s="6">
        <v>1.85</v>
      </c>
      <c r="AB3047" s="6">
        <v>227</v>
      </c>
      <c r="AC3047" s="7">
        <f>Table13[[#This Row],[gross]]-Table13[[#This Row],[budget]]</f>
        <v>27887943</v>
      </c>
    </row>
    <row r="3048" spans="1:29" ht="12.75">
      <c r="A3048" s="6" t="s">
        <v>28</v>
      </c>
      <c r="B3048" s="6" t="s">
        <v>250</v>
      </c>
      <c r="C3048" s="6">
        <v>370</v>
      </c>
      <c r="D3048" s="6">
        <v>106</v>
      </c>
      <c r="E3048" s="6">
        <v>4000</v>
      </c>
      <c r="F3048" s="6">
        <v>591</v>
      </c>
      <c r="G3048" s="6" t="s">
        <v>547</v>
      </c>
      <c r="H3048" s="6">
        <v>19000</v>
      </c>
      <c r="I3048" s="7">
        <v>362645141</v>
      </c>
      <c r="J3048" s="6" t="s">
        <v>548</v>
      </c>
      <c r="K3048" s="6" t="s">
        <v>100</v>
      </c>
      <c r="L3048" s="6" t="s">
        <v>549</v>
      </c>
      <c r="M3048" s="6">
        <v>106072</v>
      </c>
      <c r="N3048" s="6">
        <v>32921</v>
      </c>
      <c r="O3048" s="6" t="s">
        <v>550</v>
      </c>
      <c r="P3048" s="6">
        <v>0</v>
      </c>
      <c r="Q3048" s="6" t="s">
        <v>551</v>
      </c>
      <c r="R3048" s="6" t="s">
        <v>552</v>
      </c>
      <c r="S3048" s="6">
        <v>398</v>
      </c>
      <c r="T3048" s="6" t="s">
        <v>37</v>
      </c>
      <c r="U3048" s="6" t="s">
        <v>56</v>
      </c>
      <c r="V3048" s="6" t="s">
        <v>95</v>
      </c>
      <c r="W3048" s="7">
        <v>175000000</v>
      </c>
      <c r="X3048" s="6">
        <v>2016</v>
      </c>
      <c r="Y3048" s="6">
        <v>13000</v>
      </c>
      <c r="Z3048" s="6">
        <v>7.8</v>
      </c>
      <c r="AA3048" s="6">
        <v>1.85</v>
      </c>
      <c r="AB3048" s="6">
        <v>65000</v>
      </c>
      <c r="AC3048" s="7">
        <f>Table13[[#This Row],[gross]]-Table13[[#This Row],[budget]]</f>
        <v>187645141</v>
      </c>
    </row>
    <row r="3049" spans="1:29" ht="12.75">
      <c r="A3049" s="6" t="s">
        <v>28</v>
      </c>
      <c r="B3049" s="6" t="s">
        <v>6024</v>
      </c>
      <c r="C3049" s="6">
        <v>28</v>
      </c>
      <c r="D3049" s="6">
        <v>118</v>
      </c>
      <c r="E3049" s="6">
        <v>13</v>
      </c>
      <c r="F3049" s="6">
        <v>643</v>
      </c>
      <c r="G3049" s="6" t="s">
        <v>1375</v>
      </c>
      <c r="H3049" s="6">
        <v>23000</v>
      </c>
      <c r="I3049" s="7">
        <v>44834712</v>
      </c>
      <c r="J3049" s="6" t="s">
        <v>4075</v>
      </c>
      <c r="K3049" s="6" t="s">
        <v>62</v>
      </c>
      <c r="L3049" s="6" t="s">
        <v>6025</v>
      </c>
      <c r="M3049" s="6">
        <v>13995</v>
      </c>
      <c r="N3049" s="6">
        <v>26907</v>
      </c>
      <c r="O3049" s="6" t="s">
        <v>2261</v>
      </c>
      <c r="P3049" s="6">
        <v>1</v>
      </c>
      <c r="Q3049" s="6" t="s">
        <v>6026</v>
      </c>
      <c r="R3049" s="6" t="s">
        <v>6027</v>
      </c>
      <c r="S3049" s="6">
        <v>62</v>
      </c>
      <c r="T3049" s="6" t="s">
        <v>37</v>
      </c>
      <c r="U3049" s="6" t="s">
        <v>38</v>
      </c>
      <c r="V3049" s="6" t="s">
        <v>585</v>
      </c>
      <c r="W3049" s="7">
        <v>44000000</v>
      </c>
      <c r="X3049" s="6">
        <v>1996</v>
      </c>
      <c r="Y3049" s="6">
        <v>2000</v>
      </c>
      <c r="Z3049" s="6">
        <v>5.6</v>
      </c>
      <c r="AA3049" s="6">
        <v>2.35</v>
      </c>
      <c r="AB3049" s="6">
        <v>353</v>
      </c>
      <c r="AC3049" s="7">
        <f>Table13[[#This Row],[gross]]-Table13[[#This Row],[budget]]</f>
        <v>834712</v>
      </c>
    </row>
    <row r="3050" spans="1:29" ht="12.75">
      <c r="A3050" s="6" t="s">
        <v>28</v>
      </c>
      <c r="B3050" s="6" t="s">
        <v>6234</v>
      </c>
      <c r="C3050" s="6">
        <v>81</v>
      </c>
      <c r="D3050" s="6">
        <v>126</v>
      </c>
      <c r="E3050" s="6">
        <v>80</v>
      </c>
      <c r="F3050" s="6">
        <v>225</v>
      </c>
      <c r="G3050" s="6" t="s">
        <v>6235</v>
      </c>
      <c r="H3050" s="6">
        <v>668</v>
      </c>
      <c r="I3050" s="7">
        <v>90800000</v>
      </c>
      <c r="J3050" s="6" t="s">
        <v>6236</v>
      </c>
      <c r="K3050" s="6" t="s">
        <v>6021</v>
      </c>
      <c r="L3050" s="6" t="s">
        <v>6237</v>
      </c>
      <c r="M3050" s="6">
        <v>126907</v>
      </c>
      <c r="N3050" s="6">
        <v>2004</v>
      </c>
      <c r="O3050" s="6" t="s">
        <v>6238</v>
      </c>
      <c r="P3050" s="6">
        <v>0</v>
      </c>
      <c r="Q3050" s="6" t="s">
        <v>6239</v>
      </c>
      <c r="R3050" s="6" t="s">
        <v>6240</v>
      </c>
      <c r="S3050" s="6">
        <v>235</v>
      </c>
      <c r="T3050" s="6" t="s">
        <v>37</v>
      </c>
      <c r="U3050" s="6" t="s">
        <v>38</v>
      </c>
      <c r="V3050" s="6" t="s">
        <v>95</v>
      </c>
      <c r="W3050" s="7">
        <v>8000000</v>
      </c>
      <c r="X3050" s="6">
        <v>1984</v>
      </c>
      <c r="Y3050" s="6">
        <v>641</v>
      </c>
      <c r="Z3050" s="6">
        <v>7.2</v>
      </c>
      <c r="AA3050" s="6">
        <v>1.85</v>
      </c>
      <c r="AB3050" s="6">
        <v>0</v>
      </c>
      <c r="AC3050" s="7">
        <f>Table13[[#This Row],[gross]]-Table13[[#This Row],[budget]]</f>
        <v>82800000</v>
      </c>
    </row>
    <row r="3051" spans="1:29" ht="12.75">
      <c r="A3051" s="6" t="s">
        <v>28</v>
      </c>
      <c r="B3051" s="6" t="s">
        <v>703</v>
      </c>
      <c r="C3051" s="6">
        <v>86</v>
      </c>
      <c r="D3051" s="6">
        <v>104</v>
      </c>
      <c r="E3051" s="6">
        <v>226</v>
      </c>
      <c r="F3051" s="6">
        <v>577</v>
      </c>
      <c r="G3051" s="6" t="s">
        <v>3709</v>
      </c>
      <c r="H3051" s="6">
        <v>13000</v>
      </c>
      <c r="I3051" s="7">
        <v>69688384</v>
      </c>
      <c r="J3051" s="6" t="s">
        <v>515</v>
      </c>
      <c r="K3051" s="6" t="s">
        <v>977</v>
      </c>
      <c r="L3051" s="6" t="s">
        <v>3710</v>
      </c>
      <c r="M3051" s="6">
        <v>34473</v>
      </c>
      <c r="N3051" s="6">
        <v>16452</v>
      </c>
      <c r="O3051" s="6" t="s">
        <v>3711</v>
      </c>
      <c r="P3051" s="6">
        <v>1</v>
      </c>
      <c r="Q3051" s="6" t="s">
        <v>3712</v>
      </c>
      <c r="R3051" s="6" t="s">
        <v>3713</v>
      </c>
      <c r="S3051" s="6">
        <v>139</v>
      </c>
      <c r="T3051" s="6" t="s">
        <v>37</v>
      </c>
      <c r="U3051" s="6" t="s">
        <v>38</v>
      </c>
      <c r="V3051" s="6" t="s">
        <v>95</v>
      </c>
      <c r="W3051" s="7">
        <v>60000000</v>
      </c>
      <c r="X3051" s="6">
        <v>2000</v>
      </c>
      <c r="Y3051" s="6">
        <v>718</v>
      </c>
      <c r="Z3051" s="6">
        <v>6.1</v>
      </c>
      <c r="AA3051" s="6">
        <v>1.85</v>
      </c>
      <c r="AB3051" s="6">
        <v>0</v>
      </c>
      <c r="AC3051" s="7">
        <f>Table13[[#This Row],[gross]]-Table13[[#This Row],[budget]]</f>
        <v>9688384</v>
      </c>
    </row>
    <row r="3052" spans="1:29" ht="12.75">
      <c r="A3052" s="6" t="s">
        <v>28</v>
      </c>
      <c r="B3052" s="6" t="s">
        <v>18481</v>
      </c>
      <c r="C3052" s="6">
        <v>323</v>
      </c>
      <c r="D3052" s="6">
        <v>106</v>
      </c>
      <c r="E3052" s="6">
        <v>450</v>
      </c>
      <c r="F3052" s="6">
        <v>712</v>
      </c>
      <c r="G3052" s="6" t="s">
        <v>14341</v>
      </c>
      <c r="H3052" s="6">
        <v>14000</v>
      </c>
      <c r="I3052" s="7">
        <v>20803237</v>
      </c>
      <c r="J3052" s="6" t="s">
        <v>2527</v>
      </c>
      <c r="K3052" s="6" t="s">
        <v>700</v>
      </c>
      <c r="L3052" s="6" t="s">
        <v>18482</v>
      </c>
      <c r="M3052" s="6">
        <v>110616</v>
      </c>
      <c r="N3052" s="6">
        <v>18645</v>
      </c>
      <c r="O3052" s="6" t="s">
        <v>8422</v>
      </c>
      <c r="P3052" s="6">
        <v>1</v>
      </c>
      <c r="Q3052" s="6" t="s">
        <v>18483</v>
      </c>
      <c r="R3052" s="6" t="s">
        <v>18484</v>
      </c>
      <c r="S3052" s="6">
        <v>291</v>
      </c>
      <c r="T3052" s="6" t="s">
        <v>37</v>
      </c>
      <c r="U3052" s="6" t="s">
        <v>38</v>
      </c>
      <c r="V3052" s="6" t="s">
        <v>585</v>
      </c>
      <c r="W3052" s="7">
        <v>3500000</v>
      </c>
      <c r="X3052" s="6">
        <v>2010</v>
      </c>
      <c r="Y3052" s="6">
        <v>3000</v>
      </c>
      <c r="Z3052" s="6">
        <v>7.1</v>
      </c>
      <c r="AA3052" s="6">
        <v>1.85</v>
      </c>
      <c r="AB3052" s="6">
        <v>16000</v>
      </c>
      <c r="AC3052" s="7">
        <f>Table13[[#This Row],[gross]]-Table13[[#This Row],[budget]]</f>
        <v>17303237</v>
      </c>
    </row>
    <row r="3053" spans="1:29" ht="12.75">
      <c r="A3053" s="6" t="s">
        <v>28</v>
      </c>
      <c r="B3053" s="6" t="s">
        <v>9430</v>
      </c>
      <c r="C3053" s="6">
        <v>225</v>
      </c>
      <c r="D3053" s="6">
        <v>109</v>
      </c>
      <c r="E3053" s="6">
        <v>187</v>
      </c>
      <c r="F3053" s="6">
        <v>204</v>
      </c>
      <c r="G3053" s="6" t="s">
        <v>4182</v>
      </c>
      <c r="H3053" s="6">
        <v>818</v>
      </c>
      <c r="I3053" s="7">
        <v>214966</v>
      </c>
      <c r="J3053" s="6" t="s">
        <v>2125</v>
      </c>
      <c r="K3053" s="6" t="s">
        <v>2621</v>
      </c>
      <c r="L3053" s="6" t="s">
        <v>13937</v>
      </c>
      <c r="M3053" s="6">
        <v>28483</v>
      </c>
      <c r="N3053" s="6">
        <v>1813</v>
      </c>
      <c r="O3053" s="6" t="s">
        <v>9505</v>
      </c>
      <c r="P3053" s="6">
        <v>0</v>
      </c>
      <c r="Q3053" s="6" t="s">
        <v>13938</v>
      </c>
      <c r="R3053" s="6" t="s">
        <v>13939</v>
      </c>
      <c r="S3053" s="6">
        <v>176</v>
      </c>
      <c r="T3053" s="6" t="s">
        <v>37</v>
      </c>
      <c r="U3053" s="6" t="s">
        <v>38</v>
      </c>
      <c r="V3053" s="6" t="s">
        <v>585</v>
      </c>
      <c r="W3053" s="7">
        <v>13000000</v>
      </c>
      <c r="X3053" s="6">
        <v>2010</v>
      </c>
      <c r="Y3053" s="6">
        <v>467</v>
      </c>
      <c r="Z3053" s="6">
        <v>6.1</v>
      </c>
      <c r="AA3053" s="6">
        <v>2.35</v>
      </c>
      <c r="AB3053" s="6">
        <v>0</v>
      </c>
      <c r="AC3053" s="7">
        <f>Table13[[#This Row],[gross]]-Table13[[#This Row],[budget]]</f>
        <v>-12785034</v>
      </c>
    </row>
    <row r="3054" spans="1:29" ht="12.75">
      <c r="A3054" s="6" t="s">
        <v>28</v>
      </c>
      <c r="B3054" s="6" t="s">
        <v>225</v>
      </c>
      <c r="C3054" s="6">
        <v>234</v>
      </c>
      <c r="D3054" s="6">
        <v>110</v>
      </c>
      <c r="E3054" s="6">
        <v>532</v>
      </c>
      <c r="F3054" s="6">
        <v>461</v>
      </c>
      <c r="G3054" s="6" t="s">
        <v>3223</v>
      </c>
      <c r="H3054" s="6">
        <v>3000</v>
      </c>
      <c r="I3054" s="7">
        <v>47456450</v>
      </c>
      <c r="J3054" s="6" t="s">
        <v>923</v>
      </c>
      <c r="K3054" s="6" t="s">
        <v>750</v>
      </c>
      <c r="L3054" s="6" t="s">
        <v>3224</v>
      </c>
      <c r="M3054" s="6">
        <v>101386</v>
      </c>
      <c r="N3054" s="6">
        <v>5187</v>
      </c>
      <c r="O3054" s="6" t="s">
        <v>3225</v>
      </c>
      <c r="P3054" s="6">
        <v>1</v>
      </c>
      <c r="Q3054" s="6" t="s">
        <v>3226</v>
      </c>
      <c r="R3054" s="6" t="s">
        <v>3227</v>
      </c>
      <c r="S3054" s="6">
        <v>289</v>
      </c>
      <c r="T3054" s="6" t="s">
        <v>37</v>
      </c>
      <c r="U3054" s="6" t="s">
        <v>38</v>
      </c>
      <c r="V3054" s="6" t="s">
        <v>585</v>
      </c>
      <c r="W3054" s="7">
        <v>70000000</v>
      </c>
      <c r="X3054" s="6">
        <v>2007</v>
      </c>
      <c r="Y3054" s="6">
        <v>638</v>
      </c>
      <c r="Z3054" s="6">
        <v>7.1</v>
      </c>
      <c r="AA3054" s="6">
        <v>2.35</v>
      </c>
      <c r="AB3054" s="6">
        <v>0</v>
      </c>
      <c r="AC3054" s="7">
        <f>Table13[[#This Row],[gross]]-Table13[[#This Row],[budget]]</f>
        <v>-22543550</v>
      </c>
    </row>
    <row r="3055" spans="1:29" ht="12.75">
      <c r="A3055" s="6" t="s">
        <v>28</v>
      </c>
      <c r="B3055" s="6" t="s">
        <v>3664</v>
      </c>
      <c r="C3055" s="6">
        <v>479</v>
      </c>
      <c r="D3055" s="6">
        <v>118</v>
      </c>
      <c r="E3055" s="6">
        <v>0</v>
      </c>
      <c r="F3055" s="6">
        <v>520</v>
      </c>
      <c r="G3055" s="6" t="s">
        <v>1403</v>
      </c>
      <c r="H3055" s="6">
        <v>14000</v>
      </c>
      <c r="I3055" s="7">
        <v>138795342</v>
      </c>
      <c r="J3055" s="6" t="s">
        <v>6113</v>
      </c>
      <c r="K3055" s="6" t="s">
        <v>436</v>
      </c>
      <c r="L3055" s="6" t="s">
        <v>12671</v>
      </c>
      <c r="M3055" s="6">
        <v>503631</v>
      </c>
      <c r="N3055" s="6">
        <v>15732</v>
      </c>
      <c r="O3055" s="6" t="s">
        <v>1995</v>
      </c>
      <c r="P3055" s="6">
        <v>0</v>
      </c>
      <c r="Q3055" s="6" t="s">
        <v>12672</v>
      </c>
      <c r="R3055" s="6" t="s">
        <v>12673</v>
      </c>
      <c r="S3055" s="6">
        <v>636</v>
      </c>
      <c r="T3055" s="6" t="s">
        <v>37</v>
      </c>
      <c r="U3055" s="6" t="s">
        <v>56</v>
      </c>
      <c r="V3055" s="6" t="s">
        <v>585</v>
      </c>
      <c r="W3055" s="7">
        <v>15000000</v>
      </c>
      <c r="X3055" s="6">
        <v>2010</v>
      </c>
      <c r="Y3055" s="6">
        <v>1000</v>
      </c>
      <c r="Z3055" s="6">
        <v>8</v>
      </c>
      <c r="AA3055" s="6">
        <v>1.85</v>
      </c>
      <c r="AB3055" s="6">
        <v>64000</v>
      </c>
      <c r="AC3055" s="7">
        <f>Table13[[#This Row],[gross]]-Table13[[#This Row],[budget]]</f>
        <v>123795342</v>
      </c>
    </row>
    <row r="3056" spans="1:29" ht="12.75">
      <c r="A3056" s="6" t="s">
        <v>28</v>
      </c>
      <c r="B3056" s="6" t="s">
        <v>125</v>
      </c>
      <c r="C3056" s="6">
        <v>201</v>
      </c>
      <c r="D3056" s="6">
        <v>128</v>
      </c>
      <c r="E3056" s="6">
        <v>395</v>
      </c>
      <c r="F3056" s="6">
        <v>161</v>
      </c>
      <c r="G3056" s="6" t="s">
        <v>7465</v>
      </c>
      <c r="H3056" s="6">
        <v>283</v>
      </c>
      <c r="I3056" s="7">
        <v>15797907</v>
      </c>
      <c r="J3056" s="6" t="s">
        <v>3409</v>
      </c>
      <c r="K3056" s="6" t="s">
        <v>11112</v>
      </c>
      <c r="L3056" s="6" t="s">
        <v>11113</v>
      </c>
      <c r="M3056" s="6">
        <v>68119</v>
      </c>
      <c r="N3056" s="6">
        <v>904</v>
      </c>
      <c r="O3056" s="6" t="s">
        <v>11114</v>
      </c>
      <c r="P3056" s="6">
        <v>0</v>
      </c>
      <c r="Q3056" s="6" t="s">
        <v>11115</v>
      </c>
      <c r="R3056" s="6" t="s">
        <v>11116</v>
      </c>
      <c r="S3056" s="6">
        <v>230</v>
      </c>
      <c r="T3056" s="6" t="s">
        <v>11117</v>
      </c>
      <c r="U3056" s="6" t="s">
        <v>38</v>
      </c>
      <c r="V3056" s="6" t="s">
        <v>39</v>
      </c>
      <c r="W3056" s="7">
        <v>20000000</v>
      </c>
      <c r="X3056" s="6">
        <v>2007</v>
      </c>
      <c r="Y3056" s="6">
        <v>206</v>
      </c>
      <c r="Z3056" s="6">
        <v>7.6</v>
      </c>
      <c r="AA3056" s="6">
        <v>2.35</v>
      </c>
      <c r="AB3056" s="6">
        <v>0</v>
      </c>
      <c r="AC3056" s="7">
        <f>Table13[[#This Row],[gross]]-Table13[[#This Row],[budget]]</f>
        <v>-4202093</v>
      </c>
    </row>
    <row r="3057" spans="1:29" ht="12.75">
      <c r="A3057" s="6" t="s">
        <v>28</v>
      </c>
      <c r="B3057" s="6" t="s">
        <v>21367</v>
      </c>
      <c r="C3057" s="6">
        <v>1</v>
      </c>
      <c r="D3057" s="6">
        <v>110</v>
      </c>
      <c r="E3057" s="6">
        <v>0</v>
      </c>
      <c r="F3057" s="6">
        <v>0</v>
      </c>
      <c r="G3057" s="6" t="s">
        <v>21368</v>
      </c>
      <c r="H3057" s="6">
        <v>3</v>
      </c>
      <c r="I3057" s="7">
        <v>3830</v>
      </c>
      <c r="J3057" s="6" t="s">
        <v>2527</v>
      </c>
      <c r="K3057" s="6" t="s">
        <v>21369</v>
      </c>
      <c r="L3057" s="6" t="s">
        <v>21370</v>
      </c>
      <c r="M3057" s="6">
        <v>27</v>
      </c>
      <c r="N3057" s="6">
        <v>5</v>
      </c>
      <c r="O3057" s="6" t="s">
        <v>21371</v>
      </c>
      <c r="P3057" s="6">
        <v>3</v>
      </c>
      <c r="R3057" s="6" t="s">
        <v>21372</v>
      </c>
      <c r="S3057" s="6">
        <v>1</v>
      </c>
      <c r="T3057" s="6" t="s">
        <v>2778</v>
      </c>
      <c r="U3057" s="6" t="s">
        <v>38</v>
      </c>
      <c r="W3057" s="7">
        <v>1200000</v>
      </c>
      <c r="X3057" s="6">
        <v>2013</v>
      </c>
      <c r="Y3057" s="6">
        <v>2</v>
      </c>
      <c r="Z3057" s="6">
        <v>7.2</v>
      </c>
      <c r="AB3057" s="6">
        <v>75</v>
      </c>
      <c r="AC3057" s="7">
        <f>Table13[[#This Row],[gross]]-Table13[[#This Row],[budget]]</f>
        <v>-1196170</v>
      </c>
    </row>
    <row r="3058" spans="1:29" ht="12.75">
      <c r="A3058" s="6" t="s">
        <v>28</v>
      </c>
      <c r="B3058" s="6" t="s">
        <v>6102</v>
      </c>
      <c r="C3058" s="6">
        <v>58</v>
      </c>
      <c r="D3058" s="6">
        <v>84</v>
      </c>
      <c r="E3058" s="6">
        <v>71</v>
      </c>
      <c r="F3058" s="6">
        <v>553</v>
      </c>
      <c r="G3058" s="6" t="s">
        <v>3883</v>
      </c>
      <c r="H3058" s="6">
        <v>8000</v>
      </c>
      <c r="I3058" s="7">
        <v>13592872</v>
      </c>
      <c r="J3058" s="6" t="s">
        <v>1671</v>
      </c>
      <c r="K3058" s="6" t="s">
        <v>1249</v>
      </c>
      <c r="L3058" s="6" t="s">
        <v>14595</v>
      </c>
      <c r="M3058" s="6">
        <v>10777</v>
      </c>
      <c r="N3058" s="6">
        <v>10982</v>
      </c>
      <c r="O3058" s="6" t="s">
        <v>2940</v>
      </c>
      <c r="P3058" s="6">
        <v>1</v>
      </c>
      <c r="Q3058" s="6" t="s">
        <v>14596</v>
      </c>
      <c r="R3058" s="6" t="s">
        <v>14597</v>
      </c>
      <c r="S3058" s="6">
        <v>79</v>
      </c>
      <c r="T3058" s="6" t="s">
        <v>37</v>
      </c>
      <c r="U3058" s="6" t="s">
        <v>38</v>
      </c>
      <c r="V3058" s="6" t="s">
        <v>585</v>
      </c>
      <c r="W3058" s="7">
        <v>11000000</v>
      </c>
      <c r="X3058" s="6">
        <v>2000</v>
      </c>
      <c r="Y3058" s="6">
        <v>723</v>
      </c>
      <c r="Z3058" s="6">
        <v>5.0999999999999996</v>
      </c>
      <c r="AA3058" s="6">
        <v>1.85</v>
      </c>
      <c r="AB3058" s="6">
        <v>671</v>
      </c>
      <c r="AC3058" s="7">
        <f>Table13[[#This Row],[gross]]-Table13[[#This Row],[budget]]</f>
        <v>2592872</v>
      </c>
    </row>
    <row r="3059" spans="1:29" ht="12.75">
      <c r="A3059" s="6" t="s">
        <v>747</v>
      </c>
      <c r="B3059" s="6" t="s">
        <v>20521</v>
      </c>
      <c r="C3059" s="6">
        <v>90</v>
      </c>
      <c r="D3059" s="6">
        <v>92</v>
      </c>
      <c r="E3059" s="6">
        <v>0</v>
      </c>
      <c r="F3059" s="6">
        <v>18</v>
      </c>
      <c r="G3059" s="6" t="s">
        <v>20522</v>
      </c>
      <c r="H3059" s="6">
        <v>1000</v>
      </c>
      <c r="I3059" s="7">
        <v>7927</v>
      </c>
      <c r="J3059" s="6" t="s">
        <v>20523</v>
      </c>
      <c r="K3059" s="6" t="s">
        <v>20524</v>
      </c>
      <c r="L3059" s="6" t="s">
        <v>20525</v>
      </c>
      <c r="M3059" s="6">
        <v>19236</v>
      </c>
      <c r="N3059" s="6">
        <v>1055</v>
      </c>
      <c r="O3059" s="6" t="s">
        <v>20526</v>
      </c>
      <c r="P3059" s="6">
        <v>1</v>
      </c>
      <c r="Q3059" s="6" t="s">
        <v>20527</v>
      </c>
      <c r="R3059" s="6" t="s">
        <v>20528</v>
      </c>
      <c r="S3059" s="6">
        <v>175</v>
      </c>
      <c r="T3059" s="6" t="s">
        <v>37</v>
      </c>
      <c r="U3059" s="6" t="s">
        <v>38</v>
      </c>
      <c r="V3059" s="6" t="s">
        <v>4830</v>
      </c>
      <c r="W3059" s="7">
        <v>2300000</v>
      </c>
      <c r="X3059" s="6">
        <v>1947</v>
      </c>
      <c r="Y3059" s="6">
        <v>29</v>
      </c>
      <c r="Z3059" s="6">
        <v>7.7</v>
      </c>
      <c r="AA3059" s="6">
        <v>1.37</v>
      </c>
      <c r="AB3059" s="6">
        <v>0</v>
      </c>
      <c r="AC3059" s="7">
        <f>Table13[[#This Row],[gross]]-Table13[[#This Row],[budget]]</f>
        <v>-2292073</v>
      </c>
    </row>
    <row r="3060" spans="1:29" ht="12.75">
      <c r="A3060" s="6" t="s">
        <v>28</v>
      </c>
      <c r="B3060" s="6" t="s">
        <v>7113</v>
      </c>
      <c r="C3060" s="6">
        <v>193</v>
      </c>
      <c r="D3060" s="6">
        <v>104</v>
      </c>
      <c r="E3060" s="6">
        <v>1000</v>
      </c>
      <c r="F3060" s="6">
        <v>939</v>
      </c>
      <c r="G3060" s="6" t="s">
        <v>322</v>
      </c>
      <c r="H3060" s="6">
        <v>24000</v>
      </c>
      <c r="I3060" s="7">
        <v>39692139</v>
      </c>
      <c r="J3060" s="6" t="s">
        <v>5967</v>
      </c>
      <c r="K3060" s="6" t="s">
        <v>82</v>
      </c>
      <c r="L3060" s="6" t="s">
        <v>7411</v>
      </c>
      <c r="M3060" s="6">
        <v>84131</v>
      </c>
      <c r="N3060" s="6">
        <v>41701</v>
      </c>
      <c r="O3060" s="6" t="s">
        <v>1147</v>
      </c>
      <c r="P3060" s="6">
        <v>1</v>
      </c>
      <c r="Q3060" s="6" t="s">
        <v>7412</v>
      </c>
      <c r="R3060" s="6" t="s">
        <v>7413</v>
      </c>
      <c r="S3060" s="6">
        <v>400</v>
      </c>
      <c r="T3060" s="6" t="s">
        <v>37</v>
      </c>
      <c r="U3060" s="6" t="s">
        <v>38</v>
      </c>
      <c r="V3060" s="6" t="s">
        <v>585</v>
      </c>
      <c r="W3060" s="7">
        <v>35000000</v>
      </c>
      <c r="X3060" s="6">
        <v>2004</v>
      </c>
      <c r="Y3060" s="6">
        <v>15000</v>
      </c>
      <c r="Z3060" s="6">
        <v>6.2</v>
      </c>
      <c r="AA3060" s="6">
        <v>1.85</v>
      </c>
      <c r="AB3060" s="6">
        <v>0</v>
      </c>
      <c r="AC3060" s="7">
        <f>Table13[[#This Row],[gross]]-Table13[[#This Row],[budget]]</f>
        <v>4692139</v>
      </c>
    </row>
    <row r="3061" spans="1:29" ht="12.75">
      <c r="A3061" s="6" t="s">
        <v>28</v>
      </c>
      <c r="B3061" s="6" t="s">
        <v>6485</v>
      </c>
      <c r="C3061" s="6">
        <v>175</v>
      </c>
      <c r="D3061" s="6">
        <v>99</v>
      </c>
      <c r="E3061" s="6">
        <v>18</v>
      </c>
      <c r="F3061" s="6">
        <v>211</v>
      </c>
      <c r="G3061" s="6" t="s">
        <v>5088</v>
      </c>
      <c r="H3061" s="6">
        <v>18000</v>
      </c>
      <c r="I3061" s="7">
        <v>52320979</v>
      </c>
      <c r="J3061" s="6" t="s">
        <v>687</v>
      </c>
      <c r="K3061" s="6" t="s">
        <v>588</v>
      </c>
      <c r="L3061" s="6" t="s">
        <v>6486</v>
      </c>
      <c r="M3061" s="6">
        <v>114321</v>
      </c>
      <c r="N3061" s="6">
        <v>18693</v>
      </c>
      <c r="O3061" s="6" t="s">
        <v>6487</v>
      </c>
      <c r="P3061" s="6">
        <v>0</v>
      </c>
      <c r="Q3061" s="6" t="s">
        <v>6488</v>
      </c>
      <c r="R3061" s="6" t="s">
        <v>6489</v>
      </c>
      <c r="S3061" s="6">
        <v>548</v>
      </c>
      <c r="T3061" s="6" t="s">
        <v>37</v>
      </c>
      <c r="U3061" s="6" t="s">
        <v>38</v>
      </c>
      <c r="V3061" s="6" t="s">
        <v>95</v>
      </c>
      <c r="W3061" s="7">
        <v>40000000</v>
      </c>
      <c r="X3061" s="6">
        <v>2006</v>
      </c>
      <c r="Y3061" s="6">
        <v>426</v>
      </c>
      <c r="Z3061" s="6">
        <v>6.8</v>
      </c>
      <c r="AA3061" s="6">
        <v>2.35</v>
      </c>
      <c r="AB3061" s="6">
        <v>0</v>
      </c>
      <c r="AC3061" s="7">
        <f>Table13[[#This Row],[gross]]-Table13[[#This Row],[budget]]</f>
        <v>12320979</v>
      </c>
    </row>
    <row r="3062" spans="1:29" ht="12.75">
      <c r="A3062" s="6" t="s">
        <v>28</v>
      </c>
      <c r="B3062" s="6" t="s">
        <v>3154</v>
      </c>
      <c r="C3062" s="6">
        <v>24</v>
      </c>
      <c r="D3062" s="6">
        <v>69</v>
      </c>
      <c r="E3062" s="6">
        <v>383</v>
      </c>
      <c r="F3062" s="6">
        <v>191</v>
      </c>
      <c r="G3062" s="6" t="s">
        <v>13991</v>
      </c>
      <c r="H3062" s="6">
        <v>912</v>
      </c>
      <c r="I3062" s="7">
        <v>48092846</v>
      </c>
      <c r="J3062" s="6" t="s">
        <v>2831</v>
      </c>
      <c r="K3062" s="6" t="s">
        <v>10260</v>
      </c>
      <c r="L3062" s="6" t="s">
        <v>13992</v>
      </c>
      <c r="M3062" s="6">
        <v>61753</v>
      </c>
      <c r="N3062" s="6">
        <v>1833</v>
      </c>
      <c r="O3062" s="6" t="s">
        <v>13993</v>
      </c>
      <c r="P3062" s="6">
        <v>0</v>
      </c>
      <c r="Q3062" s="6" t="s">
        <v>13994</v>
      </c>
      <c r="R3062" s="6" t="s">
        <v>13995</v>
      </c>
      <c r="S3062" s="6">
        <v>133</v>
      </c>
      <c r="T3062" s="6" t="s">
        <v>37</v>
      </c>
      <c r="U3062" s="6" t="s">
        <v>38</v>
      </c>
      <c r="V3062" s="6" t="s">
        <v>277</v>
      </c>
      <c r="W3062" s="7">
        <v>12500000</v>
      </c>
      <c r="X3062" s="6">
        <v>1988</v>
      </c>
      <c r="Y3062" s="6">
        <v>320</v>
      </c>
      <c r="Z3062" s="6">
        <v>7.3</v>
      </c>
      <c r="AA3062" s="6">
        <v>1.33</v>
      </c>
      <c r="AB3062" s="6">
        <v>5000</v>
      </c>
      <c r="AC3062" s="7">
        <f>Table13[[#This Row],[gross]]-Table13[[#This Row],[budget]]</f>
        <v>35592846</v>
      </c>
    </row>
    <row r="3063" spans="1:29" ht="12.75">
      <c r="A3063" s="6" t="s">
        <v>28</v>
      </c>
      <c r="B3063" s="6" t="s">
        <v>912</v>
      </c>
      <c r="C3063" s="6">
        <v>280</v>
      </c>
      <c r="D3063" s="6">
        <v>103</v>
      </c>
      <c r="E3063" s="6">
        <v>0</v>
      </c>
      <c r="F3063" s="6">
        <v>346</v>
      </c>
      <c r="G3063" s="6" t="s">
        <v>913</v>
      </c>
      <c r="H3063" s="6">
        <v>1000</v>
      </c>
      <c r="I3063" s="7">
        <v>131564731</v>
      </c>
      <c r="J3063" s="6" t="s">
        <v>148</v>
      </c>
      <c r="K3063" s="6" t="s">
        <v>914</v>
      </c>
      <c r="L3063" s="6" t="s">
        <v>915</v>
      </c>
      <c r="M3063" s="6">
        <v>118951</v>
      </c>
      <c r="N3063" s="6">
        <v>2857</v>
      </c>
      <c r="O3063" s="6" t="s">
        <v>916</v>
      </c>
      <c r="P3063" s="6">
        <v>0</v>
      </c>
      <c r="Q3063" s="6" t="s">
        <v>917</v>
      </c>
      <c r="R3063" s="6" t="s">
        <v>918</v>
      </c>
      <c r="S3063" s="6">
        <v>1382</v>
      </c>
      <c r="T3063" s="6" t="s">
        <v>37</v>
      </c>
      <c r="U3063" s="6" t="s">
        <v>38</v>
      </c>
      <c r="V3063" s="6" t="s">
        <v>95</v>
      </c>
      <c r="W3063" s="7">
        <v>150000000</v>
      </c>
      <c r="X3063" s="6">
        <v>2010</v>
      </c>
      <c r="Y3063" s="6">
        <v>756</v>
      </c>
      <c r="Z3063" s="6">
        <v>4.2</v>
      </c>
      <c r="AA3063" s="6">
        <v>2.35</v>
      </c>
      <c r="AB3063" s="6">
        <v>18000</v>
      </c>
      <c r="AC3063" s="7">
        <f>Table13[[#This Row],[gross]]-Table13[[#This Row],[budget]]</f>
        <v>-18435269</v>
      </c>
    </row>
    <row r="3064" spans="1:29" ht="12.75">
      <c r="A3064" s="6" t="s">
        <v>28</v>
      </c>
      <c r="B3064" s="6" t="s">
        <v>4351</v>
      </c>
      <c r="C3064" s="6">
        <v>110</v>
      </c>
      <c r="D3064" s="6">
        <v>131</v>
      </c>
      <c r="E3064" s="6">
        <v>37</v>
      </c>
      <c r="F3064" s="6">
        <v>507</v>
      </c>
      <c r="G3064" s="6" t="s">
        <v>470</v>
      </c>
      <c r="H3064" s="6">
        <v>968</v>
      </c>
      <c r="I3064" s="7">
        <v>18208078</v>
      </c>
      <c r="J3064" s="6" t="s">
        <v>923</v>
      </c>
      <c r="K3064" s="6" t="s">
        <v>379</v>
      </c>
      <c r="L3064" s="6" t="s">
        <v>4352</v>
      </c>
      <c r="M3064" s="6">
        <v>57100</v>
      </c>
      <c r="N3064" s="6">
        <v>3012</v>
      </c>
      <c r="O3064" s="6" t="s">
        <v>4353</v>
      </c>
      <c r="P3064" s="6">
        <v>3</v>
      </c>
      <c r="Q3064" s="6" t="s">
        <v>4354</v>
      </c>
      <c r="R3064" s="6" t="s">
        <v>4355</v>
      </c>
      <c r="S3064" s="6">
        <v>281</v>
      </c>
      <c r="T3064" s="6" t="s">
        <v>37</v>
      </c>
      <c r="U3064" s="6" t="s">
        <v>38</v>
      </c>
      <c r="V3064" s="6" t="s">
        <v>585</v>
      </c>
      <c r="W3064" s="7">
        <v>60000000</v>
      </c>
      <c r="X3064" s="6">
        <v>2001</v>
      </c>
      <c r="Y3064" s="6">
        <v>848</v>
      </c>
      <c r="Z3064" s="6">
        <v>6.9</v>
      </c>
      <c r="AA3064" s="6">
        <v>2.35</v>
      </c>
      <c r="AB3064" s="6">
        <v>0</v>
      </c>
      <c r="AC3064" s="7">
        <f>Table13[[#This Row],[gross]]-Table13[[#This Row],[budget]]</f>
        <v>-41791922</v>
      </c>
    </row>
    <row r="3065" spans="1:29" ht="12.75">
      <c r="A3065" s="6" t="s">
        <v>28</v>
      </c>
      <c r="B3065" s="6" t="s">
        <v>14714</v>
      </c>
      <c r="C3065" s="6">
        <v>120</v>
      </c>
      <c r="D3065" s="6">
        <v>98</v>
      </c>
      <c r="E3065" s="6">
        <v>7</v>
      </c>
      <c r="F3065" s="6">
        <v>507</v>
      </c>
      <c r="G3065" s="6" t="s">
        <v>2019</v>
      </c>
      <c r="H3065" s="6">
        <v>805</v>
      </c>
      <c r="I3065" s="7">
        <v>23838</v>
      </c>
      <c r="J3065" s="6" t="s">
        <v>4332</v>
      </c>
      <c r="K3065" s="6" t="s">
        <v>10308</v>
      </c>
      <c r="L3065" s="6" t="s">
        <v>14715</v>
      </c>
      <c r="M3065" s="6">
        <v>28570</v>
      </c>
      <c r="N3065" s="6">
        <v>2271</v>
      </c>
      <c r="O3065" s="6" t="s">
        <v>14716</v>
      </c>
      <c r="P3065" s="6">
        <v>0</v>
      </c>
      <c r="Q3065" s="6" t="s">
        <v>14717</v>
      </c>
      <c r="R3065" s="6" t="s">
        <v>14718</v>
      </c>
      <c r="S3065" s="6">
        <v>160</v>
      </c>
      <c r="T3065" s="6" t="s">
        <v>37</v>
      </c>
      <c r="U3065" s="6" t="s">
        <v>56</v>
      </c>
      <c r="V3065" s="6" t="s">
        <v>585</v>
      </c>
      <c r="W3065" s="7">
        <v>7000000</v>
      </c>
      <c r="X3065" s="6">
        <v>2013</v>
      </c>
      <c r="Y3065" s="6">
        <v>766</v>
      </c>
      <c r="Z3065" s="6">
        <v>5.5</v>
      </c>
      <c r="AA3065" s="6">
        <v>2.35</v>
      </c>
      <c r="AB3065" s="6">
        <v>0</v>
      </c>
      <c r="AC3065" s="7">
        <f>Table13[[#This Row],[gross]]-Table13[[#This Row],[budget]]</f>
        <v>-6976162</v>
      </c>
    </row>
    <row r="3066" spans="1:29" ht="12.75">
      <c r="A3066" s="6" t="s">
        <v>28</v>
      </c>
      <c r="B3066" s="6" t="s">
        <v>14884</v>
      </c>
      <c r="C3066" s="6">
        <v>55</v>
      </c>
      <c r="D3066" s="6">
        <v>109</v>
      </c>
      <c r="E3066" s="6">
        <v>78</v>
      </c>
      <c r="F3066" s="6">
        <v>619</v>
      </c>
      <c r="G3066" s="6" t="s">
        <v>14885</v>
      </c>
      <c r="H3066" s="6">
        <v>854</v>
      </c>
      <c r="I3066" s="7">
        <v>33000000</v>
      </c>
      <c r="J3066" s="6" t="s">
        <v>14886</v>
      </c>
      <c r="K3066" s="6" t="s">
        <v>3196</v>
      </c>
      <c r="L3066" s="6" t="s">
        <v>14887</v>
      </c>
      <c r="M3066" s="6">
        <v>9424</v>
      </c>
      <c r="N3066" s="6">
        <v>3394</v>
      </c>
      <c r="O3066" s="6" t="s">
        <v>9594</v>
      </c>
      <c r="P3066" s="6">
        <v>1</v>
      </c>
      <c r="Q3066" s="6" t="s">
        <v>14888</v>
      </c>
      <c r="R3066" s="6" t="s">
        <v>14889</v>
      </c>
      <c r="S3066" s="6">
        <v>109</v>
      </c>
      <c r="T3066" s="6" t="s">
        <v>37</v>
      </c>
      <c r="U3066" s="6" t="s">
        <v>38</v>
      </c>
      <c r="V3066" s="6" t="s">
        <v>39</v>
      </c>
      <c r="W3066" s="7">
        <v>10000000</v>
      </c>
      <c r="X3066" s="6">
        <v>1985</v>
      </c>
      <c r="Y3066" s="6">
        <v>841</v>
      </c>
      <c r="Z3066" s="6">
        <v>6.9</v>
      </c>
      <c r="AA3066" s="6">
        <v>1.85</v>
      </c>
      <c r="AB3066" s="6">
        <v>0</v>
      </c>
      <c r="AC3066" s="7">
        <f>Table13[[#This Row],[gross]]-Table13[[#This Row],[budget]]</f>
        <v>23000000</v>
      </c>
    </row>
    <row r="3067" spans="1:29" ht="12.75">
      <c r="A3067" s="6" t="s">
        <v>28</v>
      </c>
      <c r="B3067" s="6" t="s">
        <v>9551</v>
      </c>
      <c r="C3067" s="6">
        <v>75</v>
      </c>
      <c r="D3067" s="6">
        <v>219</v>
      </c>
      <c r="E3067" s="6">
        <v>973</v>
      </c>
      <c r="F3067" s="6">
        <v>400</v>
      </c>
      <c r="G3067" s="6" t="s">
        <v>5280</v>
      </c>
      <c r="H3067" s="6">
        <v>1000</v>
      </c>
      <c r="I3067" s="7">
        <v>43984230</v>
      </c>
      <c r="J3067" s="6" t="s">
        <v>5940</v>
      </c>
      <c r="K3067" s="6" t="s">
        <v>587</v>
      </c>
      <c r="L3067" s="6" t="s">
        <v>9552</v>
      </c>
      <c r="M3067" s="6">
        <v>70274</v>
      </c>
      <c r="N3067" s="6">
        <v>2451</v>
      </c>
      <c r="O3067" s="6" t="s">
        <v>3432</v>
      </c>
      <c r="P3067" s="6">
        <v>0</v>
      </c>
      <c r="Q3067" s="6" t="s">
        <v>9553</v>
      </c>
      <c r="R3067" s="6" t="s">
        <v>9554</v>
      </c>
      <c r="S3067" s="6">
        <v>133</v>
      </c>
      <c r="T3067" s="6" t="s">
        <v>37</v>
      </c>
      <c r="U3067" s="6" t="s">
        <v>892</v>
      </c>
      <c r="V3067" s="6" t="s">
        <v>39</v>
      </c>
      <c r="W3067" s="7">
        <v>23000000</v>
      </c>
      <c r="X3067" s="6">
        <v>1987</v>
      </c>
      <c r="Y3067" s="6">
        <v>643</v>
      </c>
      <c r="Z3067" s="6">
        <v>7.8</v>
      </c>
      <c r="AA3067" s="6">
        <v>2.35</v>
      </c>
      <c r="AB3067" s="6">
        <v>0</v>
      </c>
      <c r="AC3067" s="7">
        <f>Table13[[#This Row],[gross]]-Table13[[#This Row],[budget]]</f>
        <v>20984230</v>
      </c>
    </row>
    <row r="3068" spans="1:29" ht="12.75">
      <c r="A3068" s="6" t="s">
        <v>28</v>
      </c>
      <c r="B3068" s="6" t="s">
        <v>18503</v>
      </c>
      <c r="C3068" s="6">
        <v>161</v>
      </c>
      <c r="D3068" s="6">
        <v>93</v>
      </c>
      <c r="E3068" s="6">
        <v>8</v>
      </c>
      <c r="F3068" s="6">
        <v>400</v>
      </c>
      <c r="G3068" s="6" t="s">
        <v>8150</v>
      </c>
      <c r="H3068" s="6">
        <v>45000</v>
      </c>
      <c r="I3068" s="7">
        <v>15152879</v>
      </c>
      <c r="J3068" s="6" t="s">
        <v>4384</v>
      </c>
      <c r="K3068" s="6" t="s">
        <v>5333</v>
      </c>
      <c r="L3068" s="6" t="s">
        <v>18504</v>
      </c>
      <c r="M3068" s="6">
        <v>13506</v>
      </c>
      <c r="N3068" s="6">
        <v>46868</v>
      </c>
      <c r="O3068" s="6" t="s">
        <v>18505</v>
      </c>
      <c r="P3068" s="6">
        <v>0</v>
      </c>
      <c r="Q3068" s="6" t="s">
        <v>18506</v>
      </c>
      <c r="R3068" s="6" t="s">
        <v>18507</v>
      </c>
      <c r="S3068" s="6">
        <v>68</v>
      </c>
      <c r="T3068" s="6" t="s">
        <v>37</v>
      </c>
      <c r="U3068" s="6" t="s">
        <v>1465</v>
      </c>
      <c r="V3068" s="6" t="s">
        <v>39</v>
      </c>
      <c r="W3068" s="7">
        <v>5000000</v>
      </c>
      <c r="X3068" s="6">
        <v>2013</v>
      </c>
      <c r="Y3068" s="6">
        <v>541</v>
      </c>
      <c r="Z3068" s="6">
        <v>4</v>
      </c>
      <c r="AA3068" s="6">
        <v>2.35</v>
      </c>
      <c r="AB3068" s="6">
        <v>0</v>
      </c>
      <c r="AC3068" s="7">
        <f>Table13[[#This Row],[gross]]-Table13[[#This Row],[budget]]</f>
        <v>10152879</v>
      </c>
    </row>
    <row r="3069" spans="1:29" ht="12.75">
      <c r="A3069" s="6" t="s">
        <v>28</v>
      </c>
      <c r="B3069" s="6" t="s">
        <v>20657</v>
      </c>
      <c r="C3069" s="6">
        <v>311</v>
      </c>
      <c r="D3069" s="6">
        <v>87</v>
      </c>
      <c r="E3069" s="6">
        <v>13</v>
      </c>
      <c r="F3069" s="6">
        <v>308</v>
      </c>
      <c r="G3069" s="6" t="s">
        <v>18505</v>
      </c>
      <c r="H3069" s="6">
        <v>463</v>
      </c>
      <c r="I3069" s="7">
        <v>40990055</v>
      </c>
      <c r="J3069" s="6" t="s">
        <v>4384</v>
      </c>
      <c r="K3069" s="6" t="s">
        <v>19165</v>
      </c>
      <c r="L3069" s="6" t="s">
        <v>20658</v>
      </c>
      <c r="M3069" s="6">
        <v>41509</v>
      </c>
      <c r="N3069" s="6">
        <v>1958</v>
      </c>
      <c r="O3069" s="6" t="s">
        <v>20659</v>
      </c>
      <c r="P3069" s="6">
        <v>0</v>
      </c>
      <c r="Q3069" s="6" t="s">
        <v>20660</v>
      </c>
      <c r="R3069" s="6" t="s">
        <v>20661</v>
      </c>
      <c r="S3069" s="6">
        <v>300</v>
      </c>
      <c r="T3069" s="6" t="s">
        <v>37</v>
      </c>
      <c r="U3069" s="6" t="s">
        <v>1465</v>
      </c>
      <c r="V3069" s="6" t="s">
        <v>39</v>
      </c>
      <c r="W3069" s="7">
        <v>1800000</v>
      </c>
      <c r="X3069" s="6">
        <v>2010</v>
      </c>
      <c r="Y3069" s="6">
        <v>400</v>
      </c>
      <c r="Z3069" s="6">
        <v>5.6</v>
      </c>
      <c r="AA3069" s="6">
        <v>1.85</v>
      </c>
      <c r="AB3069" s="6">
        <v>0</v>
      </c>
      <c r="AC3069" s="7">
        <f>Table13[[#This Row],[gross]]-Table13[[#This Row],[budget]]</f>
        <v>39190055</v>
      </c>
    </row>
    <row r="3070" spans="1:29" ht="12.75">
      <c r="A3070" s="6" t="s">
        <v>28</v>
      </c>
      <c r="B3070" s="6" t="s">
        <v>7997</v>
      </c>
      <c r="C3070" s="6">
        <v>4</v>
      </c>
      <c r="D3070" s="6">
        <v>100</v>
      </c>
      <c r="E3070" s="6">
        <v>26</v>
      </c>
      <c r="F3070" s="6">
        <v>385</v>
      </c>
      <c r="G3070" s="6" t="s">
        <v>13643</v>
      </c>
      <c r="H3070" s="6">
        <v>898</v>
      </c>
      <c r="I3070" s="7">
        <v>163591</v>
      </c>
      <c r="J3070" s="6" t="s">
        <v>1671</v>
      </c>
      <c r="K3070" s="6" t="s">
        <v>10432</v>
      </c>
      <c r="L3070" s="6" t="s">
        <v>13644</v>
      </c>
      <c r="M3070" s="6">
        <v>912</v>
      </c>
      <c r="N3070" s="6">
        <v>2895</v>
      </c>
      <c r="O3070" s="6" t="s">
        <v>1741</v>
      </c>
      <c r="P3070" s="6">
        <v>5</v>
      </c>
      <c r="Q3070" s="6" t="s">
        <v>13645</v>
      </c>
      <c r="R3070" s="6" t="s">
        <v>13646</v>
      </c>
      <c r="S3070" s="6">
        <v>17</v>
      </c>
      <c r="T3070" s="6" t="s">
        <v>37</v>
      </c>
      <c r="U3070" s="6" t="s">
        <v>5694</v>
      </c>
      <c r="V3070" s="6" t="s">
        <v>39</v>
      </c>
      <c r="W3070" s="7">
        <v>13400000</v>
      </c>
      <c r="X3070" s="6">
        <v>2010</v>
      </c>
      <c r="Y3070" s="6">
        <v>391</v>
      </c>
      <c r="Z3070" s="6">
        <v>3.6</v>
      </c>
      <c r="AA3070" s="6">
        <v>1.78</v>
      </c>
      <c r="AB3070" s="6">
        <v>502</v>
      </c>
      <c r="AC3070" s="7">
        <f>Table13[[#This Row],[gross]]-Table13[[#This Row],[budget]]</f>
        <v>-13236409</v>
      </c>
    </row>
    <row r="3071" spans="1:29" ht="12.75">
      <c r="A3071" s="6" t="s">
        <v>28</v>
      </c>
      <c r="B3071" s="6" t="s">
        <v>12829</v>
      </c>
      <c r="C3071" s="6">
        <v>241</v>
      </c>
      <c r="D3071" s="6">
        <v>114</v>
      </c>
      <c r="E3071" s="6">
        <v>29</v>
      </c>
      <c r="F3071" s="6">
        <v>616</v>
      </c>
      <c r="G3071" s="6" t="s">
        <v>2636</v>
      </c>
      <c r="H3071" s="6">
        <v>956</v>
      </c>
      <c r="I3071" s="7">
        <v>32721635</v>
      </c>
      <c r="J3071" s="6" t="s">
        <v>6790</v>
      </c>
      <c r="K3071" s="6" t="s">
        <v>1016</v>
      </c>
      <c r="L3071" s="6" t="s">
        <v>12830</v>
      </c>
      <c r="M3071" s="6">
        <v>67822</v>
      </c>
      <c r="N3071" s="6">
        <v>3861</v>
      </c>
      <c r="O3071" s="6" t="s">
        <v>12831</v>
      </c>
      <c r="P3071" s="6">
        <v>0</v>
      </c>
      <c r="Q3071" s="6" t="s">
        <v>12832</v>
      </c>
      <c r="R3071" s="6" t="s">
        <v>12833</v>
      </c>
      <c r="S3071" s="6">
        <v>279</v>
      </c>
      <c r="T3071" s="6" t="s">
        <v>37</v>
      </c>
      <c r="U3071" s="6" t="s">
        <v>38</v>
      </c>
      <c r="V3071" s="6" t="s">
        <v>585</v>
      </c>
      <c r="W3071" s="7">
        <v>15000000</v>
      </c>
      <c r="X3071" s="6">
        <v>2009</v>
      </c>
      <c r="Y3071" s="6">
        <v>878</v>
      </c>
      <c r="Z3071" s="6">
        <v>6.6</v>
      </c>
      <c r="AA3071" s="6">
        <v>1.85</v>
      </c>
      <c r="AB3071" s="6">
        <v>0</v>
      </c>
      <c r="AC3071" s="7">
        <f>Table13[[#This Row],[gross]]-Table13[[#This Row],[budget]]</f>
        <v>17721635</v>
      </c>
    </row>
    <row r="3072" spans="1:29" ht="12.75">
      <c r="A3072" s="6" t="s">
        <v>28</v>
      </c>
      <c r="B3072" s="6" t="s">
        <v>4229</v>
      </c>
      <c r="C3072" s="6">
        <v>252</v>
      </c>
      <c r="D3072" s="6">
        <v>121</v>
      </c>
      <c r="E3072" s="6">
        <v>162</v>
      </c>
      <c r="F3072" s="6">
        <v>25</v>
      </c>
      <c r="G3072" s="6" t="s">
        <v>3592</v>
      </c>
      <c r="H3072" s="6">
        <v>1000</v>
      </c>
      <c r="I3072" s="7">
        <v>17605861</v>
      </c>
      <c r="J3072" s="6" t="s">
        <v>6003</v>
      </c>
      <c r="K3072" s="6" t="s">
        <v>2038</v>
      </c>
      <c r="L3072" s="6" t="s">
        <v>17085</v>
      </c>
      <c r="M3072" s="6">
        <v>145580</v>
      </c>
      <c r="N3072" s="6">
        <v>1184</v>
      </c>
      <c r="O3072" s="6" t="s">
        <v>17086</v>
      </c>
      <c r="P3072" s="6">
        <v>1</v>
      </c>
      <c r="Q3072" s="6" t="s">
        <v>17087</v>
      </c>
      <c r="R3072" s="6" t="s">
        <v>17088</v>
      </c>
      <c r="S3072" s="6">
        <v>351</v>
      </c>
      <c r="T3072" s="6" t="s">
        <v>37</v>
      </c>
      <c r="U3072" s="6" t="s">
        <v>56</v>
      </c>
      <c r="V3072" s="6" t="s">
        <v>585</v>
      </c>
      <c r="W3072" s="7">
        <v>6000000</v>
      </c>
      <c r="X3072" s="6">
        <v>2006</v>
      </c>
      <c r="Y3072" s="6">
        <v>149</v>
      </c>
      <c r="Z3072" s="6">
        <v>7.7</v>
      </c>
      <c r="AA3072" s="6">
        <v>2.35</v>
      </c>
      <c r="AB3072" s="6">
        <v>0</v>
      </c>
      <c r="AC3072" s="7">
        <f>Table13[[#This Row],[gross]]-Table13[[#This Row],[budget]]</f>
        <v>11605861</v>
      </c>
    </row>
    <row r="3073" spans="1:29" ht="12.75">
      <c r="A3073" s="6" t="s">
        <v>28</v>
      </c>
      <c r="B3073" s="6" t="s">
        <v>3618</v>
      </c>
      <c r="C3073" s="6">
        <v>90</v>
      </c>
      <c r="D3073" s="6">
        <v>102</v>
      </c>
      <c r="E3073" s="6">
        <v>4</v>
      </c>
      <c r="F3073" s="6">
        <v>112</v>
      </c>
      <c r="G3073" s="6" t="s">
        <v>943</v>
      </c>
      <c r="H3073" s="6">
        <v>14000</v>
      </c>
      <c r="I3073" s="7">
        <v>5932060</v>
      </c>
      <c r="J3073" s="6" t="s">
        <v>3619</v>
      </c>
      <c r="K3073" s="6" t="s">
        <v>436</v>
      </c>
      <c r="L3073" s="6" t="s">
        <v>3620</v>
      </c>
      <c r="M3073" s="6">
        <v>29285</v>
      </c>
      <c r="N3073" s="6">
        <v>14625</v>
      </c>
      <c r="O3073" s="6" t="s">
        <v>3621</v>
      </c>
      <c r="P3073" s="6">
        <v>0</v>
      </c>
      <c r="Q3073" s="6" t="s">
        <v>3622</v>
      </c>
      <c r="R3073" s="6" t="s">
        <v>3623</v>
      </c>
      <c r="S3073" s="6">
        <v>174</v>
      </c>
      <c r="T3073" s="6" t="s">
        <v>37</v>
      </c>
      <c r="U3073" s="6" t="s">
        <v>56</v>
      </c>
      <c r="V3073" s="6" t="s">
        <v>39</v>
      </c>
      <c r="W3073" s="7">
        <v>35000000</v>
      </c>
      <c r="X3073" s="6">
        <v>2007</v>
      </c>
      <c r="Y3073" s="6">
        <v>394</v>
      </c>
      <c r="Z3073" s="6">
        <v>5.4</v>
      </c>
      <c r="AA3073" s="6">
        <v>2.35</v>
      </c>
      <c r="AB3073" s="6">
        <v>0</v>
      </c>
      <c r="AC3073" s="7">
        <f>Table13[[#This Row],[gross]]-Table13[[#This Row],[budget]]</f>
        <v>-29067940</v>
      </c>
    </row>
    <row r="3074" spans="1:29" ht="12.75">
      <c r="A3074" s="6" t="s">
        <v>28</v>
      </c>
      <c r="B3074" s="6" t="s">
        <v>1633</v>
      </c>
      <c r="C3074" s="6">
        <v>89</v>
      </c>
      <c r="D3074" s="6">
        <v>117</v>
      </c>
      <c r="E3074" s="6">
        <v>0</v>
      </c>
      <c r="F3074" s="6">
        <v>322</v>
      </c>
      <c r="G3074" s="6" t="s">
        <v>6350</v>
      </c>
      <c r="H3074" s="6">
        <v>855</v>
      </c>
      <c r="I3074" s="7">
        <v>72455275</v>
      </c>
      <c r="J3074" s="6" t="s">
        <v>6351</v>
      </c>
      <c r="K3074" s="6" t="s">
        <v>34</v>
      </c>
      <c r="L3074" s="6" t="s">
        <v>6352</v>
      </c>
      <c r="M3074" s="6">
        <v>113068</v>
      </c>
      <c r="N3074" s="6">
        <v>2144</v>
      </c>
      <c r="O3074" s="6" t="s">
        <v>6353</v>
      </c>
      <c r="P3074" s="6">
        <v>1</v>
      </c>
      <c r="Q3074" s="6" t="s">
        <v>6354</v>
      </c>
      <c r="R3074" s="6" t="s">
        <v>6355</v>
      </c>
      <c r="S3074" s="6">
        <v>382</v>
      </c>
      <c r="T3074" s="6" t="s">
        <v>37</v>
      </c>
      <c r="U3074" s="6" t="s">
        <v>38</v>
      </c>
      <c r="V3074" s="6" t="s">
        <v>585</v>
      </c>
      <c r="W3074" s="7">
        <v>40000000</v>
      </c>
      <c r="X3074" s="6">
        <v>1992</v>
      </c>
      <c r="Y3074" s="6">
        <v>363</v>
      </c>
      <c r="Z3074" s="6">
        <v>7.8</v>
      </c>
      <c r="AA3074" s="6">
        <v>2.35</v>
      </c>
      <c r="AB3074" s="6">
        <v>0</v>
      </c>
      <c r="AC3074" s="7">
        <f>Table13[[#This Row],[gross]]-Table13[[#This Row],[budget]]</f>
        <v>32455275</v>
      </c>
    </row>
    <row r="3075" spans="1:29" ht="12.75">
      <c r="A3075" s="6" t="s">
        <v>28</v>
      </c>
      <c r="B3075" s="6" t="s">
        <v>1015</v>
      </c>
      <c r="C3075" s="6">
        <v>190</v>
      </c>
      <c r="D3075" s="6">
        <v>154</v>
      </c>
      <c r="E3075" s="6">
        <v>380</v>
      </c>
      <c r="F3075" s="6">
        <v>445</v>
      </c>
      <c r="G3075" s="6" t="s">
        <v>1016</v>
      </c>
      <c r="H3075" s="6">
        <v>10000</v>
      </c>
      <c r="I3075" s="7">
        <v>111110575</v>
      </c>
      <c r="J3075" s="6" t="s">
        <v>1017</v>
      </c>
      <c r="K3075" s="6" t="s">
        <v>523</v>
      </c>
      <c r="L3075" s="6" t="s">
        <v>1018</v>
      </c>
      <c r="M3075" s="6">
        <v>317166</v>
      </c>
      <c r="N3075" s="6">
        <v>11945</v>
      </c>
      <c r="O3075" s="6" t="s">
        <v>1019</v>
      </c>
      <c r="P3075" s="6">
        <v>1</v>
      </c>
      <c r="Q3075" s="6" t="s">
        <v>1020</v>
      </c>
      <c r="R3075" s="6" t="s">
        <v>1021</v>
      </c>
      <c r="S3075" s="6">
        <v>928</v>
      </c>
      <c r="T3075" s="6" t="s">
        <v>37</v>
      </c>
      <c r="U3075" s="6" t="s">
        <v>38</v>
      </c>
      <c r="V3075" s="6" t="s">
        <v>585</v>
      </c>
      <c r="W3075" s="7">
        <v>140000000</v>
      </c>
      <c r="X3075" s="6">
        <v>2003</v>
      </c>
      <c r="Y3075" s="6">
        <v>956</v>
      </c>
      <c r="Z3075" s="6">
        <v>7.7</v>
      </c>
      <c r="AA3075" s="6">
        <v>2.35</v>
      </c>
      <c r="AB3075" s="6">
        <v>0</v>
      </c>
      <c r="AC3075" s="7">
        <f>Table13[[#This Row],[gross]]-Table13[[#This Row],[budget]]</f>
        <v>-28889425</v>
      </c>
    </row>
    <row r="3076" spans="1:29" ht="12.75">
      <c r="A3076" s="6" t="s">
        <v>28</v>
      </c>
      <c r="B3076" s="6" t="s">
        <v>19459</v>
      </c>
      <c r="C3076" s="6">
        <v>18</v>
      </c>
      <c r="D3076" s="6">
        <v>117</v>
      </c>
      <c r="E3076" s="6">
        <v>84</v>
      </c>
      <c r="F3076" s="6">
        <v>275</v>
      </c>
      <c r="G3076" s="6" t="s">
        <v>14576</v>
      </c>
      <c r="H3076" s="6">
        <v>861</v>
      </c>
      <c r="I3076" s="7">
        <v>379643</v>
      </c>
      <c r="J3076" s="6" t="s">
        <v>3409</v>
      </c>
      <c r="K3076" s="6" t="s">
        <v>5936</v>
      </c>
      <c r="L3076" s="6" t="s">
        <v>20028</v>
      </c>
      <c r="M3076" s="6">
        <v>1573</v>
      </c>
      <c r="N3076" s="6">
        <v>2161</v>
      </c>
      <c r="O3076" s="6" t="s">
        <v>398</v>
      </c>
      <c r="P3076" s="6">
        <v>0</v>
      </c>
      <c r="Q3076" s="6" t="s">
        <v>20029</v>
      </c>
      <c r="R3076" s="6" t="s">
        <v>20030</v>
      </c>
      <c r="S3076" s="6">
        <v>29</v>
      </c>
      <c r="T3076" s="6" t="s">
        <v>37</v>
      </c>
      <c r="U3076" s="6" t="s">
        <v>38</v>
      </c>
      <c r="V3076" s="6" t="s">
        <v>39</v>
      </c>
      <c r="W3076" s="7">
        <v>2200000</v>
      </c>
      <c r="X3076" s="6">
        <v>2007</v>
      </c>
      <c r="Y3076" s="6">
        <v>425</v>
      </c>
      <c r="Z3076" s="6">
        <v>5.9</v>
      </c>
      <c r="AA3076" s="6">
        <v>1.85</v>
      </c>
      <c r="AB3076" s="6">
        <v>285</v>
      </c>
      <c r="AC3076" s="7">
        <f>Table13[[#This Row],[gross]]-Table13[[#This Row],[budget]]</f>
        <v>-1820357</v>
      </c>
    </row>
    <row r="3077" spans="1:29" ht="12.75">
      <c r="A3077" s="6" t="s">
        <v>28</v>
      </c>
      <c r="B3077" s="6" t="s">
        <v>6171</v>
      </c>
      <c r="C3077" s="6">
        <v>123</v>
      </c>
      <c r="D3077" s="6">
        <v>107</v>
      </c>
      <c r="E3077" s="6">
        <v>30</v>
      </c>
      <c r="F3077" s="6">
        <v>318</v>
      </c>
      <c r="G3077" s="6" t="s">
        <v>10716</v>
      </c>
      <c r="H3077" s="6">
        <v>742</v>
      </c>
      <c r="I3077" s="7">
        <v>62933793</v>
      </c>
      <c r="J3077" s="6" t="s">
        <v>10717</v>
      </c>
      <c r="K3077" s="6" t="s">
        <v>1639</v>
      </c>
      <c r="L3077" s="6" t="s">
        <v>10718</v>
      </c>
      <c r="M3077" s="6">
        <v>62421</v>
      </c>
      <c r="N3077" s="6">
        <v>2341</v>
      </c>
      <c r="O3077" s="6" t="s">
        <v>10719</v>
      </c>
      <c r="P3077" s="6">
        <v>1</v>
      </c>
      <c r="Q3077" s="6" t="s">
        <v>10720</v>
      </c>
      <c r="R3077" s="6" t="s">
        <v>10721</v>
      </c>
      <c r="S3077" s="6">
        <v>185</v>
      </c>
      <c r="T3077" s="6" t="s">
        <v>37</v>
      </c>
      <c r="U3077" s="6" t="s">
        <v>38</v>
      </c>
      <c r="V3077" s="6" t="s">
        <v>95</v>
      </c>
      <c r="W3077" s="7">
        <v>20000000</v>
      </c>
      <c r="X3077" s="6">
        <v>2010</v>
      </c>
      <c r="Y3077" s="6">
        <v>360</v>
      </c>
      <c r="Z3077" s="6">
        <v>5.8</v>
      </c>
      <c r="AA3077" s="6">
        <v>2.35</v>
      </c>
      <c r="AB3077" s="6">
        <v>10000</v>
      </c>
      <c r="AC3077" s="7">
        <f>Table13[[#This Row],[gross]]-Table13[[#This Row],[budget]]</f>
        <v>42933793</v>
      </c>
    </row>
    <row r="3078" spans="1:29" ht="12.75">
      <c r="A3078" s="6" t="s">
        <v>28</v>
      </c>
      <c r="B3078" s="6" t="s">
        <v>8607</v>
      </c>
      <c r="C3078" s="6">
        <v>376</v>
      </c>
      <c r="D3078" s="6">
        <v>107</v>
      </c>
      <c r="E3078" s="6">
        <v>419</v>
      </c>
      <c r="F3078" s="6">
        <v>165</v>
      </c>
      <c r="G3078" s="6" t="s">
        <v>8608</v>
      </c>
      <c r="H3078" s="6">
        <v>971</v>
      </c>
      <c r="I3078" s="7">
        <v>12026670</v>
      </c>
      <c r="J3078" s="6" t="s">
        <v>334</v>
      </c>
      <c r="K3078" s="6" t="s">
        <v>8226</v>
      </c>
      <c r="L3078" s="6" t="s">
        <v>8609</v>
      </c>
      <c r="M3078" s="6">
        <v>114241</v>
      </c>
      <c r="N3078" s="6">
        <v>1643</v>
      </c>
      <c r="O3078" s="6" t="s">
        <v>8610</v>
      </c>
      <c r="P3078" s="6">
        <v>2</v>
      </c>
      <c r="Q3078" s="6" t="s">
        <v>8611</v>
      </c>
      <c r="R3078" s="6" t="s">
        <v>8612</v>
      </c>
      <c r="S3078" s="6">
        <v>258</v>
      </c>
      <c r="T3078" s="6" t="s">
        <v>37</v>
      </c>
      <c r="U3078" s="6" t="s">
        <v>38</v>
      </c>
      <c r="V3078" s="6" t="s">
        <v>585</v>
      </c>
      <c r="W3078" s="7">
        <v>45000000</v>
      </c>
      <c r="X3078" s="6">
        <v>2013</v>
      </c>
      <c r="Y3078" s="6">
        <v>236</v>
      </c>
      <c r="Z3078" s="6">
        <v>6.4</v>
      </c>
      <c r="AA3078" s="6">
        <v>2.35</v>
      </c>
      <c r="AB3078" s="6">
        <v>24000</v>
      </c>
      <c r="AC3078" s="7">
        <f>Table13[[#This Row],[gross]]-Table13[[#This Row],[budget]]</f>
        <v>-32973330</v>
      </c>
    </row>
    <row r="3079" spans="1:29" ht="12.75">
      <c r="A3079" s="6" t="s">
        <v>28</v>
      </c>
      <c r="B3079" s="6" t="s">
        <v>9392</v>
      </c>
      <c r="C3079" s="6">
        <v>184</v>
      </c>
      <c r="D3079" s="6">
        <v>112</v>
      </c>
      <c r="E3079" s="6">
        <v>97</v>
      </c>
      <c r="F3079" s="6">
        <v>231</v>
      </c>
      <c r="G3079" s="6" t="s">
        <v>11964</v>
      </c>
      <c r="H3079" s="6">
        <v>577</v>
      </c>
      <c r="I3079" s="7">
        <v>6615578</v>
      </c>
      <c r="J3079" s="6" t="s">
        <v>6326</v>
      </c>
      <c r="K3079" s="6" t="s">
        <v>11965</v>
      </c>
      <c r="L3079" s="6" t="s">
        <v>11966</v>
      </c>
      <c r="M3079" s="6">
        <v>15352</v>
      </c>
      <c r="N3079" s="6">
        <v>1341</v>
      </c>
      <c r="O3079" s="6" t="s">
        <v>10508</v>
      </c>
      <c r="P3079" s="6">
        <v>2</v>
      </c>
      <c r="Q3079" s="6" t="s">
        <v>11967</v>
      </c>
      <c r="R3079" s="6" t="s">
        <v>11968</v>
      </c>
      <c r="S3079" s="6">
        <v>82</v>
      </c>
      <c r="T3079" s="6" t="s">
        <v>37</v>
      </c>
      <c r="U3079" s="6" t="s">
        <v>767</v>
      </c>
      <c r="V3079" s="6" t="s">
        <v>585</v>
      </c>
      <c r="W3079" s="7">
        <v>13000000</v>
      </c>
      <c r="X3079" s="6">
        <v>2009</v>
      </c>
      <c r="Y3079" s="6">
        <v>416</v>
      </c>
      <c r="Z3079" s="6">
        <v>7</v>
      </c>
      <c r="AA3079" s="6">
        <v>2.35</v>
      </c>
      <c r="AB3079" s="6">
        <v>0</v>
      </c>
      <c r="AC3079" s="7">
        <f>Table13[[#This Row],[gross]]-Table13[[#This Row],[budget]]</f>
        <v>-6384422</v>
      </c>
    </row>
    <row r="3080" spans="1:29" ht="12.75">
      <c r="A3080" s="6" t="s">
        <v>28</v>
      </c>
      <c r="B3080" s="6" t="s">
        <v>487</v>
      </c>
      <c r="C3080" s="6">
        <v>114</v>
      </c>
      <c r="D3080" s="6">
        <v>164</v>
      </c>
      <c r="E3080" s="6">
        <v>17000</v>
      </c>
      <c r="F3080" s="6">
        <v>159</v>
      </c>
      <c r="G3080" s="6" t="s">
        <v>16591</v>
      </c>
      <c r="H3080" s="6">
        <v>883</v>
      </c>
      <c r="I3080" s="7">
        <v>8373585</v>
      </c>
      <c r="J3080" s="6" t="s">
        <v>3409</v>
      </c>
      <c r="K3080" s="6" t="s">
        <v>7174</v>
      </c>
      <c r="L3080" s="6" t="s">
        <v>16592</v>
      </c>
      <c r="M3080" s="6">
        <v>39680</v>
      </c>
      <c r="N3080" s="6">
        <v>1934</v>
      </c>
      <c r="O3080" s="6" t="s">
        <v>7979</v>
      </c>
      <c r="P3080" s="6">
        <v>0</v>
      </c>
      <c r="Q3080" s="6" t="s">
        <v>16593</v>
      </c>
      <c r="R3080" s="6" t="s">
        <v>16594</v>
      </c>
      <c r="S3080" s="6">
        <v>308</v>
      </c>
      <c r="T3080" s="6" t="s">
        <v>37</v>
      </c>
      <c r="U3080" s="6" t="s">
        <v>38</v>
      </c>
      <c r="V3080" s="6" t="s">
        <v>585</v>
      </c>
      <c r="W3080" s="7">
        <v>7000000</v>
      </c>
      <c r="X3080" s="6">
        <v>1988</v>
      </c>
      <c r="Y3080" s="6">
        <v>618</v>
      </c>
      <c r="Z3080" s="6">
        <v>7.6</v>
      </c>
      <c r="AA3080" s="6">
        <v>1.85</v>
      </c>
      <c r="AB3080" s="6">
        <v>0</v>
      </c>
      <c r="AC3080" s="7">
        <f>Table13[[#This Row],[gross]]-Table13[[#This Row],[budget]]</f>
        <v>1373585</v>
      </c>
    </row>
    <row r="3081" spans="1:29" ht="12.75">
      <c r="A3081" s="6" t="s">
        <v>28</v>
      </c>
      <c r="B3081" s="6" t="s">
        <v>6731</v>
      </c>
      <c r="C3081" s="6">
        <v>12</v>
      </c>
      <c r="D3081" s="6">
        <v>92</v>
      </c>
      <c r="E3081" s="6">
        <v>19</v>
      </c>
      <c r="F3081" s="6">
        <v>599</v>
      </c>
      <c r="G3081" s="6" t="s">
        <v>7323</v>
      </c>
      <c r="H3081" s="6">
        <v>18000</v>
      </c>
      <c r="I3081" s="7">
        <v>12836</v>
      </c>
      <c r="J3081" s="6" t="s">
        <v>1544</v>
      </c>
      <c r="K3081" s="6" t="s">
        <v>588</v>
      </c>
      <c r="L3081" s="6" t="s">
        <v>18706</v>
      </c>
      <c r="M3081" s="6">
        <v>1686</v>
      </c>
      <c r="N3081" s="6">
        <v>20135</v>
      </c>
      <c r="O3081" s="6" t="s">
        <v>5586</v>
      </c>
      <c r="P3081" s="6">
        <v>1</v>
      </c>
      <c r="Q3081" s="6" t="s">
        <v>18707</v>
      </c>
      <c r="R3081" s="6" t="s">
        <v>18708</v>
      </c>
      <c r="S3081" s="6">
        <v>28</v>
      </c>
      <c r="T3081" s="6" t="s">
        <v>37</v>
      </c>
      <c r="U3081" s="6" t="s">
        <v>38</v>
      </c>
      <c r="V3081" s="6" t="s">
        <v>585</v>
      </c>
      <c r="W3081" s="7">
        <v>4000000</v>
      </c>
      <c r="X3081" s="6">
        <v>1997</v>
      </c>
      <c r="Y3081" s="6">
        <v>759</v>
      </c>
      <c r="Z3081" s="6">
        <v>5.8</v>
      </c>
      <c r="AA3081" s="6">
        <v>1.85</v>
      </c>
      <c r="AB3081" s="6">
        <v>161</v>
      </c>
      <c r="AC3081" s="7">
        <f>Table13[[#This Row],[gross]]-Table13[[#This Row],[budget]]</f>
        <v>-3987164</v>
      </c>
    </row>
    <row r="3082" spans="1:29" ht="12.75">
      <c r="A3082" s="6" t="s">
        <v>28</v>
      </c>
      <c r="B3082" s="6" t="s">
        <v>1076</v>
      </c>
      <c r="C3082" s="6">
        <v>202</v>
      </c>
      <c r="D3082" s="6">
        <v>106</v>
      </c>
      <c r="E3082" s="6">
        <v>42</v>
      </c>
      <c r="F3082" s="6">
        <v>612</v>
      </c>
      <c r="G3082" s="6" t="s">
        <v>2870</v>
      </c>
      <c r="H3082" s="6">
        <v>14000</v>
      </c>
      <c r="I3082" s="7">
        <v>27356090</v>
      </c>
      <c r="J3082" s="6" t="s">
        <v>42</v>
      </c>
      <c r="K3082" s="6" t="s">
        <v>337</v>
      </c>
      <c r="L3082" s="6" t="s">
        <v>2871</v>
      </c>
      <c r="M3082" s="6">
        <v>58752</v>
      </c>
      <c r="N3082" s="6">
        <v>16922</v>
      </c>
      <c r="O3082" s="6" t="s">
        <v>2872</v>
      </c>
      <c r="P3082" s="6">
        <v>0</v>
      </c>
      <c r="Q3082" s="6" t="s">
        <v>2873</v>
      </c>
      <c r="R3082" s="6" t="s">
        <v>2874</v>
      </c>
      <c r="S3082" s="6">
        <v>117</v>
      </c>
      <c r="T3082" s="6" t="s">
        <v>37</v>
      </c>
      <c r="U3082" s="6" t="s">
        <v>38</v>
      </c>
      <c r="V3082" s="6" t="s">
        <v>39</v>
      </c>
      <c r="W3082" s="7">
        <v>90000000</v>
      </c>
      <c r="X3082" s="6">
        <v>2015</v>
      </c>
      <c r="Y3082" s="6">
        <v>788</v>
      </c>
      <c r="Z3082" s="6">
        <v>6</v>
      </c>
      <c r="AA3082" s="6">
        <v>2.35</v>
      </c>
      <c r="AB3082" s="6">
        <v>21000</v>
      </c>
      <c r="AC3082" s="7">
        <f>Table13[[#This Row],[gross]]-Table13[[#This Row],[budget]]</f>
        <v>-62643910</v>
      </c>
    </row>
    <row r="3083" spans="1:29" ht="12.75">
      <c r="A3083" s="6" t="s">
        <v>28</v>
      </c>
      <c r="B3083" s="6" t="s">
        <v>8480</v>
      </c>
      <c r="C3083" s="6">
        <v>48</v>
      </c>
      <c r="D3083" s="6">
        <v>140</v>
      </c>
      <c r="E3083" s="6">
        <v>32</v>
      </c>
      <c r="F3083" s="6">
        <v>120</v>
      </c>
      <c r="G3083" s="6" t="s">
        <v>14890</v>
      </c>
      <c r="H3083" s="6">
        <v>535</v>
      </c>
      <c r="I3083" s="7">
        <v>32101000</v>
      </c>
      <c r="J3083" s="6" t="s">
        <v>10222</v>
      </c>
      <c r="K3083" s="6" t="s">
        <v>14891</v>
      </c>
      <c r="L3083" s="6" t="s">
        <v>14892</v>
      </c>
      <c r="M3083" s="6">
        <v>27800</v>
      </c>
      <c r="N3083" s="6">
        <v>1109</v>
      </c>
      <c r="O3083" s="6" t="s">
        <v>1810</v>
      </c>
      <c r="P3083" s="6">
        <v>0</v>
      </c>
      <c r="Q3083" s="6" t="s">
        <v>14893</v>
      </c>
      <c r="R3083" s="6" t="s">
        <v>14894</v>
      </c>
      <c r="S3083" s="6">
        <v>96</v>
      </c>
      <c r="T3083" s="6" t="s">
        <v>37</v>
      </c>
      <c r="U3083" s="6" t="s">
        <v>56</v>
      </c>
      <c r="V3083" s="6" t="s">
        <v>585</v>
      </c>
      <c r="W3083" s="7">
        <v>10000000</v>
      </c>
      <c r="X3083" s="6">
        <v>1992</v>
      </c>
      <c r="Y3083" s="6">
        <v>211</v>
      </c>
      <c r="Z3083" s="6">
        <v>5.4</v>
      </c>
      <c r="AA3083" s="6">
        <v>1.85</v>
      </c>
      <c r="AB3083" s="6">
        <v>0</v>
      </c>
      <c r="AC3083" s="7">
        <f>Table13[[#This Row],[gross]]-Table13[[#This Row],[budget]]</f>
        <v>22101000</v>
      </c>
    </row>
    <row r="3084" spans="1:29" ht="12.75">
      <c r="A3084" s="6" t="s">
        <v>28</v>
      </c>
      <c r="B3084" s="6" t="s">
        <v>17605</v>
      </c>
      <c r="C3084" s="6">
        <v>152</v>
      </c>
      <c r="D3084" s="6">
        <v>83</v>
      </c>
      <c r="E3084" s="6">
        <v>26</v>
      </c>
      <c r="F3084" s="6">
        <v>801</v>
      </c>
      <c r="G3084" s="6" t="s">
        <v>10691</v>
      </c>
      <c r="H3084" s="6">
        <v>10000</v>
      </c>
      <c r="I3084" s="7">
        <v>25799043</v>
      </c>
      <c r="J3084" s="6" t="s">
        <v>4332</v>
      </c>
      <c r="K3084" s="6" t="s">
        <v>300</v>
      </c>
      <c r="L3084" s="6" t="s">
        <v>17606</v>
      </c>
      <c r="M3084" s="6">
        <v>28513</v>
      </c>
      <c r="N3084" s="6">
        <v>11771</v>
      </c>
      <c r="O3084" s="6" t="s">
        <v>1665</v>
      </c>
      <c r="P3084" s="6">
        <v>0</v>
      </c>
      <c r="Q3084" s="6" t="s">
        <v>17607</v>
      </c>
      <c r="R3084" s="6" t="s">
        <v>17608</v>
      </c>
      <c r="S3084" s="6">
        <v>126</v>
      </c>
      <c r="T3084" s="6" t="s">
        <v>37</v>
      </c>
      <c r="U3084" s="6" t="s">
        <v>38</v>
      </c>
      <c r="V3084" s="6" t="s">
        <v>39</v>
      </c>
      <c r="W3084" s="7">
        <v>3300000</v>
      </c>
      <c r="X3084" s="6">
        <v>2015</v>
      </c>
      <c r="Y3084" s="6">
        <v>830</v>
      </c>
      <c r="Z3084" s="6">
        <v>5.2</v>
      </c>
      <c r="AA3084" s="6">
        <v>2.35</v>
      </c>
      <c r="AB3084" s="6">
        <v>0</v>
      </c>
      <c r="AC3084" s="7">
        <f>Table13[[#This Row],[gross]]-Table13[[#This Row],[budget]]</f>
        <v>22499043</v>
      </c>
    </row>
    <row r="3085" spans="1:29" ht="12.75">
      <c r="A3085" s="6" t="s">
        <v>747</v>
      </c>
      <c r="B3085" s="6" t="s">
        <v>2971</v>
      </c>
      <c r="C3085" s="6">
        <v>202</v>
      </c>
      <c r="D3085" s="6">
        <v>110</v>
      </c>
      <c r="E3085" s="6">
        <v>45</v>
      </c>
      <c r="F3085" s="6">
        <v>845</v>
      </c>
      <c r="G3085" s="6" t="s">
        <v>2972</v>
      </c>
      <c r="H3085" s="6">
        <v>1000</v>
      </c>
      <c r="I3085" s="7">
        <v>66462600</v>
      </c>
      <c r="J3085" s="6" t="s">
        <v>31</v>
      </c>
      <c r="K3085" s="6" t="s">
        <v>686</v>
      </c>
      <c r="L3085" s="6" t="s">
        <v>2973</v>
      </c>
      <c r="M3085" s="6">
        <v>141533</v>
      </c>
      <c r="N3085" s="6">
        <v>4714</v>
      </c>
      <c r="O3085" s="6" t="s">
        <v>1214</v>
      </c>
      <c r="P3085" s="6">
        <v>3</v>
      </c>
      <c r="Q3085" s="6" t="s">
        <v>2974</v>
      </c>
      <c r="R3085" s="6" t="s">
        <v>2975</v>
      </c>
      <c r="S3085" s="6">
        <v>786</v>
      </c>
      <c r="T3085" s="6" t="s">
        <v>37</v>
      </c>
      <c r="U3085" s="6" t="s">
        <v>38</v>
      </c>
      <c r="V3085" s="6" t="s">
        <v>39</v>
      </c>
      <c r="W3085" s="7">
        <v>78000000</v>
      </c>
      <c r="X3085" s="6">
        <v>2003</v>
      </c>
      <c r="Y3085" s="6">
        <v>872</v>
      </c>
      <c r="Z3085" s="6">
        <v>5.8</v>
      </c>
      <c r="AA3085" s="6">
        <v>2.35</v>
      </c>
      <c r="AB3085" s="6">
        <v>0</v>
      </c>
      <c r="AC3085" s="7">
        <f>Table13[[#This Row],[gross]]-Table13[[#This Row],[budget]]</f>
        <v>-11537400</v>
      </c>
    </row>
    <row r="3086" spans="1:29" ht="12.75">
      <c r="A3086" s="6" t="s">
        <v>28</v>
      </c>
      <c r="B3086" s="6" t="s">
        <v>4041</v>
      </c>
      <c r="C3086" s="6">
        <v>125</v>
      </c>
      <c r="D3086" s="6">
        <v>126</v>
      </c>
      <c r="E3086" s="6">
        <v>0</v>
      </c>
      <c r="F3086" s="6">
        <v>9000</v>
      </c>
      <c r="G3086" s="6" t="s">
        <v>166</v>
      </c>
      <c r="H3086" s="6">
        <v>13000</v>
      </c>
      <c r="I3086" s="7">
        <v>30695227</v>
      </c>
      <c r="J3086" s="6" t="s">
        <v>4300</v>
      </c>
      <c r="K3086" s="6" t="s">
        <v>1157</v>
      </c>
      <c r="L3086" s="6" t="s">
        <v>4301</v>
      </c>
      <c r="M3086" s="6">
        <v>45296</v>
      </c>
      <c r="N3086" s="6">
        <v>34774</v>
      </c>
      <c r="O3086" s="6" t="s">
        <v>776</v>
      </c>
      <c r="P3086" s="6">
        <v>3</v>
      </c>
      <c r="Q3086" s="6" t="s">
        <v>4302</v>
      </c>
      <c r="R3086" s="6" t="s">
        <v>4303</v>
      </c>
      <c r="S3086" s="6">
        <v>267</v>
      </c>
      <c r="T3086" s="6" t="s">
        <v>37</v>
      </c>
      <c r="U3086" s="6" t="s">
        <v>38</v>
      </c>
      <c r="V3086" s="6" t="s">
        <v>39</v>
      </c>
      <c r="W3086" s="7">
        <v>60000000</v>
      </c>
      <c r="X3086" s="6">
        <v>2000</v>
      </c>
      <c r="Y3086" s="6">
        <v>10000</v>
      </c>
      <c r="Z3086" s="6">
        <v>6.7</v>
      </c>
      <c r="AA3086" s="6">
        <v>1.85</v>
      </c>
      <c r="AB3086" s="6">
        <v>0</v>
      </c>
      <c r="AC3086" s="7">
        <f>Table13[[#This Row],[gross]]-Table13[[#This Row],[budget]]</f>
        <v>-29304773</v>
      </c>
    </row>
    <row r="3087" spans="1:29" ht="12.75">
      <c r="A3087" s="6" t="s">
        <v>28</v>
      </c>
      <c r="B3087" s="6" t="s">
        <v>20159</v>
      </c>
      <c r="C3087" s="6">
        <v>77</v>
      </c>
      <c r="D3087" s="6">
        <v>102</v>
      </c>
      <c r="E3087" s="6">
        <v>32</v>
      </c>
      <c r="F3087" s="6">
        <v>75</v>
      </c>
      <c r="G3087" s="6" t="s">
        <v>16322</v>
      </c>
      <c r="H3087" s="6">
        <v>483</v>
      </c>
      <c r="I3087" s="7">
        <v>11546543</v>
      </c>
      <c r="J3087" s="6" t="s">
        <v>2136</v>
      </c>
      <c r="K3087" s="6" t="s">
        <v>6883</v>
      </c>
      <c r="L3087" s="6" t="s">
        <v>20160</v>
      </c>
      <c r="M3087" s="6">
        <v>34520</v>
      </c>
      <c r="N3087" s="6">
        <v>768</v>
      </c>
      <c r="O3087" s="6" t="s">
        <v>20161</v>
      </c>
      <c r="P3087" s="6">
        <v>1</v>
      </c>
      <c r="Q3087" s="6" t="s">
        <v>20162</v>
      </c>
      <c r="R3087" s="6" t="s">
        <v>20163</v>
      </c>
      <c r="S3087" s="6">
        <v>146</v>
      </c>
      <c r="T3087" s="6" t="s">
        <v>7241</v>
      </c>
      <c r="U3087" s="6" t="s">
        <v>3859</v>
      </c>
      <c r="V3087" s="6" t="s">
        <v>585</v>
      </c>
      <c r="W3087" s="7">
        <v>2000000</v>
      </c>
      <c r="X3087" s="6">
        <v>1994</v>
      </c>
      <c r="Y3087" s="6">
        <v>147</v>
      </c>
      <c r="Z3087" s="6">
        <v>7.6</v>
      </c>
      <c r="AA3087" s="6">
        <v>2.35</v>
      </c>
      <c r="AB3087" s="6">
        <v>0</v>
      </c>
      <c r="AC3087" s="7">
        <f>Table13[[#This Row],[gross]]-Table13[[#This Row],[budget]]</f>
        <v>9546543</v>
      </c>
    </row>
    <row r="3088" spans="1:29" ht="12.75">
      <c r="A3088" s="6" t="s">
        <v>28</v>
      </c>
      <c r="B3088" s="6" t="s">
        <v>23950</v>
      </c>
      <c r="C3088" s="6">
        <v>3</v>
      </c>
      <c r="D3088" s="6">
        <v>78</v>
      </c>
      <c r="E3088" s="6">
        <v>6</v>
      </c>
      <c r="F3088" s="6">
        <v>17</v>
      </c>
      <c r="G3088" s="6" t="s">
        <v>23951</v>
      </c>
      <c r="H3088" s="6">
        <v>32</v>
      </c>
      <c r="I3088" s="7">
        <v>243768</v>
      </c>
      <c r="J3088" s="6" t="s">
        <v>15011</v>
      </c>
      <c r="K3088" s="6" t="s">
        <v>23952</v>
      </c>
      <c r="L3088" s="6" t="s">
        <v>23953</v>
      </c>
      <c r="M3088" s="6">
        <v>143</v>
      </c>
      <c r="N3088" s="6">
        <v>72</v>
      </c>
      <c r="O3088" s="6" t="s">
        <v>23954</v>
      </c>
      <c r="P3088" s="6">
        <v>0</v>
      </c>
      <c r="R3088" s="6" t="s">
        <v>23955</v>
      </c>
      <c r="S3088" s="6">
        <v>9</v>
      </c>
      <c r="T3088" s="6" t="s">
        <v>37</v>
      </c>
      <c r="U3088" s="6" t="s">
        <v>38</v>
      </c>
      <c r="V3088" s="6" t="s">
        <v>585</v>
      </c>
      <c r="W3088" s="7">
        <v>30000</v>
      </c>
      <c r="X3088" s="6">
        <v>2007</v>
      </c>
      <c r="Y3088" s="6">
        <v>17</v>
      </c>
      <c r="Z3088" s="6">
        <v>4.0999999999999996</v>
      </c>
      <c r="AA3088" s="6">
        <v>2.35</v>
      </c>
      <c r="AB3088" s="6">
        <v>13</v>
      </c>
      <c r="AC3088" s="7">
        <f>Table13[[#This Row],[gross]]-Table13[[#This Row],[budget]]</f>
        <v>213768</v>
      </c>
    </row>
    <row r="3089" spans="1:29" ht="12.75">
      <c r="A3089" s="6" t="s">
        <v>28</v>
      </c>
      <c r="B3089" s="6" t="s">
        <v>2066</v>
      </c>
      <c r="C3089" s="6">
        <v>156</v>
      </c>
      <c r="D3089" s="6">
        <v>99</v>
      </c>
      <c r="E3089" s="6">
        <v>212</v>
      </c>
      <c r="F3089" s="6">
        <v>182</v>
      </c>
      <c r="G3089" s="6" t="s">
        <v>3530</v>
      </c>
      <c r="H3089" s="6">
        <v>576</v>
      </c>
      <c r="I3089" s="7">
        <v>18821279</v>
      </c>
      <c r="J3089" s="6" t="s">
        <v>42</v>
      </c>
      <c r="K3089" s="6" t="s">
        <v>3531</v>
      </c>
      <c r="L3089" s="6" t="s">
        <v>3532</v>
      </c>
      <c r="M3089" s="6">
        <v>44891</v>
      </c>
      <c r="N3089" s="6">
        <v>1520</v>
      </c>
      <c r="O3089" s="6" t="s">
        <v>3533</v>
      </c>
      <c r="P3089" s="6">
        <v>0</v>
      </c>
      <c r="Q3089" s="6" t="s">
        <v>3534</v>
      </c>
      <c r="R3089" s="6" t="s">
        <v>3535</v>
      </c>
      <c r="S3089" s="6">
        <v>202</v>
      </c>
      <c r="T3089" s="6" t="s">
        <v>37</v>
      </c>
      <c r="U3089" s="6" t="s">
        <v>38</v>
      </c>
      <c r="V3089" s="6" t="s">
        <v>39</v>
      </c>
      <c r="W3089" s="7">
        <v>70000000</v>
      </c>
      <c r="X3089" s="6">
        <v>2014</v>
      </c>
      <c r="Y3089" s="6">
        <v>358</v>
      </c>
      <c r="Z3089" s="6">
        <v>4.2</v>
      </c>
      <c r="AA3089" s="6">
        <v>2.35</v>
      </c>
      <c r="AB3089" s="6">
        <v>12000</v>
      </c>
      <c r="AC3089" s="7">
        <f>Table13[[#This Row],[gross]]-Table13[[#This Row],[budget]]</f>
        <v>-51178721</v>
      </c>
    </row>
    <row r="3090" spans="1:29" ht="12.75">
      <c r="A3090" s="6" t="s">
        <v>28</v>
      </c>
      <c r="B3090" s="6" t="s">
        <v>15742</v>
      </c>
      <c r="C3090" s="6">
        <v>31</v>
      </c>
      <c r="D3090" s="6">
        <v>300</v>
      </c>
      <c r="E3090" s="6">
        <v>6</v>
      </c>
      <c r="F3090" s="6">
        <v>6</v>
      </c>
      <c r="G3090" s="6" t="s">
        <v>15743</v>
      </c>
      <c r="H3090" s="6">
        <v>7</v>
      </c>
      <c r="I3090" s="7">
        <v>454255</v>
      </c>
      <c r="J3090" s="6" t="s">
        <v>1098</v>
      </c>
      <c r="K3090" s="6" t="s">
        <v>13243</v>
      </c>
      <c r="L3090" s="6" t="s">
        <v>15744</v>
      </c>
      <c r="M3090" s="6">
        <v>1666</v>
      </c>
      <c r="N3090" s="6">
        <v>32</v>
      </c>
      <c r="O3090" s="6" t="s">
        <v>15745</v>
      </c>
      <c r="P3090" s="6">
        <v>3</v>
      </c>
      <c r="Q3090" s="6" t="s">
        <v>15746</v>
      </c>
      <c r="R3090" s="6" t="s">
        <v>15747</v>
      </c>
      <c r="S3090" s="6">
        <v>47</v>
      </c>
      <c r="T3090" s="6" t="s">
        <v>13246</v>
      </c>
      <c r="U3090" s="6" t="s">
        <v>13247</v>
      </c>
      <c r="V3090" s="6" t="s">
        <v>585</v>
      </c>
      <c r="W3090" s="7">
        <v>400000000</v>
      </c>
      <c r="X3090" s="6">
        <v>2001</v>
      </c>
      <c r="Y3090" s="6">
        <v>6</v>
      </c>
      <c r="Z3090" s="6">
        <v>6.6</v>
      </c>
      <c r="AA3090" s="6">
        <v>1.85</v>
      </c>
      <c r="AB3090" s="6">
        <v>124</v>
      </c>
      <c r="AC3090" s="7">
        <f>Table13[[#This Row],[gross]]-Table13[[#This Row],[budget]]</f>
        <v>-399545745</v>
      </c>
    </row>
    <row r="3091" spans="1:29" ht="12.75">
      <c r="A3091" s="6" t="s">
        <v>28</v>
      </c>
      <c r="B3091" s="6" t="s">
        <v>103</v>
      </c>
      <c r="C3091" s="6">
        <v>248</v>
      </c>
      <c r="D3091" s="6">
        <v>110</v>
      </c>
      <c r="E3091" s="6">
        <v>282</v>
      </c>
      <c r="F3091" s="6">
        <v>103</v>
      </c>
      <c r="G3091" s="6" t="s">
        <v>226</v>
      </c>
      <c r="H3091" s="6">
        <v>11000</v>
      </c>
      <c r="I3091" s="7">
        <v>124051759</v>
      </c>
      <c r="J3091" s="6" t="s">
        <v>207</v>
      </c>
      <c r="K3091" s="6" t="s">
        <v>51</v>
      </c>
      <c r="L3091" s="6" t="s">
        <v>449</v>
      </c>
      <c r="M3091" s="6">
        <v>42372</v>
      </c>
      <c r="N3091" s="6">
        <v>21175</v>
      </c>
      <c r="O3091" s="6" t="s">
        <v>450</v>
      </c>
      <c r="P3091" s="6">
        <v>2</v>
      </c>
      <c r="Q3091" s="6" t="s">
        <v>451</v>
      </c>
      <c r="R3091" s="6" t="s">
        <v>452</v>
      </c>
      <c r="S3091" s="6">
        <v>239</v>
      </c>
      <c r="T3091" s="6" t="s">
        <v>37</v>
      </c>
      <c r="U3091" s="6" t="s">
        <v>38</v>
      </c>
      <c r="V3091" s="6" t="s">
        <v>39</v>
      </c>
      <c r="W3091" s="7">
        <v>180000000</v>
      </c>
      <c r="X3091" s="6">
        <v>2016</v>
      </c>
      <c r="Y3091" s="6">
        <v>10000</v>
      </c>
      <c r="Z3091" s="6">
        <v>6.6</v>
      </c>
      <c r="AA3091" s="6">
        <v>2.35</v>
      </c>
      <c r="AB3091" s="6">
        <v>29000</v>
      </c>
      <c r="AC3091" s="7">
        <f>Table13[[#This Row],[gross]]-Table13[[#This Row],[budget]]</f>
        <v>-55948241</v>
      </c>
    </row>
    <row r="3092" spans="1:29" ht="12.75">
      <c r="A3092" s="6" t="s">
        <v>28</v>
      </c>
      <c r="B3092" s="6" t="s">
        <v>11910</v>
      </c>
      <c r="C3092" s="6">
        <v>25</v>
      </c>
      <c r="D3092" s="6">
        <v>98</v>
      </c>
      <c r="E3092" s="6">
        <v>28</v>
      </c>
      <c r="F3092" s="6">
        <v>102</v>
      </c>
      <c r="G3092" s="6" t="s">
        <v>11911</v>
      </c>
      <c r="H3092" s="6">
        <v>372</v>
      </c>
      <c r="I3092" s="7">
        <v>8000000</v>
      </c>
      <c r="J3092" s="6" t="s">
        <v>136</v>
      </c>
      <c r="K3092" s="6" t="s">
        <v>6805</v>
      </c>
      <c r="L3092" s="6" t="s">
        <v>11912</v>
      </c>
      <c r="M3092" s="6">
        <v>1400</v>
      </c>
      <c r="N3092" s="6">
        <v>927</v>
      </c>
      <c r="O3092" s="6" t="s">
        <v>11913</v>
      </c>
      <c r="P3092" s="6">
        <v>0</v>
      </c>
      <c r="Q3092" s="6" t="s">
        <v>11914</v>
      </c>
      <c r="R3092" s="6" t="s">
        <v>11915</v>
      </c>
      <c r="S3092" s="6">
        <v>41</v>
      </c>
      <c r="T3092" s="6" t="s">
        <v>37</v>
      </c>
      <c r="U3092" s="6" t="s">
        <v>38</v>
      </c>
      <c r="V3092" s="6" t="s">
        <v>95</v>
      </c>
      <c r="W3092" s="7">
        <v>18000000</v>
      </c>
      <c r="X3092" s="6">
        <v>1981</v>
      </c>
      <c r="Y3092" s="6">
        <v>262</v>
      </c>
      <c r="Z3092" s="6">
        <v>5</v>
      </c>
      <c r="AA3092" s="6">
        <v>2.35</v>
      </c>
      <c r="AB3092" s="6">
        <v>346</v>
      </c>
      <c r="AC3092" s="7">
        <f>Table13[[#This Row],[gross]]-Table13[[#This Row],[budget]]</f>
        <v>-10000000</v>
      </c>
    </row>
    <row r="3093" spans="1:29" ht="12.75">
      <c r="A3093" s="6" t="s">
        <v>28</v>
      </c>
      <c r="B3093" s="6" t="s">
        <v>313</v>
      </c>
      <c r="C3093" s="6">
        <v>137</v>
      </c>
      <c r="D3093" s="6">
        <v>129</v>
      </c>
      <c r="E3093" s="6">
        <v>258</v>
      </c>
      <c r="F3093" s="6">
        <v>163</v>
      </c>
      <c r="G3093" s="6" t="s">
        <v>2772</v>
      </c>
      <c r="H3093" s="6">
        <v>2000</v>
      </c>
      <c r="I3093" s="7">
        <v>45356386</v>
      </c>
      <c r="J3093" s="6" t="s">
        <v>136</v>
      </c>
      <c r="K3093" s="6" t="s">
        <v>2773</v>
      </c>
      <c r="L3093" s="6" t="s">
        <v>2774</v>
      </c>
      <c r="M3093" s="6">
        <v>71574</v>
      </c>
      <c r="N3093" s="6">
        <v>2864</v>
      </c>
      <c r="O3093" s="6" t="s">
        <v>2775</v>
      </c>
      <c r="P3093" s="6">
        <v>1</v>
      </c>
      <c r="Q3093" s="6" t="s">
        <v>2776</v>
      </c>
      <c r="R3093" s="6" t="s">
        <v>2777</v>
      </c>
      <c r="S3093" s="6">
        <v>244</v>
      </c>
      <c r="T3093" s="6" t="s">
        <v>2778</v>
      </c>
      <c r="U3093" s="6" t="s">
        <v>38</v>
      </c>
      <c r="V3093" s="6" t="s">
        <v>95</v>
      </c>
      <c r="W3093" s="7">
        <v>75000000</v>
      </c>
      <c r="X3093" s="6">
        <v>2005</v>
      </c>
      <c r="Y3093" s="6">
        <v>277</v>
      </c>
      <c r="Z3093" s="6">
        <v>5.9</v>
      </c>
      <c r="AA3093" s="6">
        <v>2.35</v>
      </c>
      <c r="AB3093" s="6">
        <v>951</v>
      </c>
      <c r="AC3093" s="7">
        <f>Table13[[#This Row],[gross]]-Table13[[#This Row],[budget]]</f>
        <v>-29643614</v>
      </c>
    </row>
    <row r="3094" spans="1:29" ht="12.75">
      <c r="A3094" s="6" t="s">
        <v>28</v>
      </c>
      <c r="B3094" s="6" t="s">
        <v>2099</v>
      </c>
      <c r="C3094" s="6">
        <v>435</v>
      </c>
      <c r="D3094" s="6">
        <v>100</v>
      </c>
      <c r="E3094" s="6">
        <v>97</v>
      </c>
      <c r="F3094" s="6">
        <v>2000</v>
      </c>
      <c r="G3094" s="6" t="s">
        <v>1249</v>
      </c>
      <c r="H3094" s="6">
        <v>11000</v>
      </c>
      <c r="I3094" s="7">
        <v>257756197</v>
      </c>
      <c r="J3094" s="6" t="s">
        <v>1035</v>
      </c>
      <c r="K3094" s="6" t="s">
        <v>466</v>
      </c>
      <c r="L3094" s="6" t="s">
        <v>4199</v>
      </c>
      <c r="M3094" s="6">
        <v>246698</v>
      </c>
      <c r="N3094" s="6">
        <v>22128</v>
      </c>
      <c r="O3094" s="6" t="s">
        <v>4200</v>
      </c>
      <c r="P3094" s="6">
        <v>0</v>
      </c>
      <c r="Q3094" s="6" t="s">
        <v>4201</v>
      </c>
      <c r="R3094" s="6" t="s">
        <v>4202</v>
      </c>
      <c r="S3094" s="6">
        <v>471</v>
      </c>
      <c r="T3094" s="6" t="s">
        <v>37</v>
      </c>
      <c r="U3094" s="6" t="s">
        <v>370</v>
      </c>
      <c r="V3094" s="6" t="s">
        <v>95</v>
      </c>
      <c r="W3094" s="7">
        <v>60000000</v>
      </c>
      <c r="X3094" s="6">
        <v>2014</v>
      </c>
      <c r="Y3094" s="6">
        <v>8000</v>
      </c>
      <c r="Z3094" s="6">
        <v>7.8</v>
      </c>
      <c r="AA3094" s="6">
        <v>2.35</v>
      </c>
      <c r="AB3094" s="6">
        <v>64000</v>
      </c>
      <c r="AC3094" s="7">
        <f>Table13[[#This Row],[gross]]-Table13[[#This Row],[budget]]</f>
        <v>197756197</v>
      </c>
    </row>
    <row r="3095" spans="1:29" ht="12.75">
      <c r="A3095" s="6" t="s">
        <v>28</v>
      </c>
      <c r="B3095" s="6" t="s">
        <v>5382</v>
      </c>
      <c r="C3095" s="6">
        <v>259</v>
      </c>
      <c r="D3095" s="6">
        <v>119</v>
      </c>
      <c r="E3095" s="6">
        <v>0</v>
      </c>
      <c r="F3095" s="6">
        <v>639</v>
      </c>
      <c r="G3095" s="6" t="s">
        <v>3980</v>
      </c>
      <c r="H3095" s="6">
        <v>13000</v>
      </c>
      <c r="I3095" s="7">
        <v>24006726</v>
      </c>
      <c r="J3095" s="6" t="s">
        <v>5383</v>
      </c>
      <c r="K3095" s="6" t="s">
        <v>547</v>
      </c>
      <c r="L3095" s="6" t="s">
        <v>5384</v>
      </c>
      <c r="M3095" s="6">
        <v>139535</v>
      </c>
      <c r="N3095" s="6">
        <v>15757</v>
      </c>
      <c r="O3095" s="6" t="s">
        <v>4568</v>
      </c>
      <c r="P3095" s="6">
        <v>8</v>
      </c>
      <c r="Q3095" s="6" t="s">
        <v>5385</v>
      </c>
      <c r="R3095" s="6" t="s">
        <v>5386</v>
      </c>
      <c r="S3095" s="6">
        <v>632</v>
      </c>
      <c r="T3095" s="6" t="s">
        <v>37</v>
      </c>
      <c r="U3095" s="6" t="s">
        <v>38</v>
      </c>
      <c r="V3095" s="6" t="s">
        <v>585</v>
      </c>
      <c r="W3095" s="7">
        <v>50000000</v>
      </c>
      <c r="X3095" s="6">
        <v>2004</v>
      </c>
      <c r="Y3095" s="6">
        <v>1000</v>
      </c>
      <c r="Z3095" s="6">
        <v>7.3</v>
      </c>
      <c r="AA3095" s="6">
        <v>2.35</v>
      </c>
      <c r="AB3095" s="6">
        <v>0</v>
      </c>
      <c r="AC3095" s="7">
        <f>Table13[[#This Row],[gross]]-Table13[[#This Row],[budget]]</f>
        <v>-25993274</v>
      </c>
    </row>
    <row r="3096" spans="1:29" ht="12.75">
      <c r="A3096" s="6" t="s">
        <v>28</v>
      </c>
      <c r="B3096" s="6" t="s">
        <v>12371</v>
      </c>
      <c r="C3096" s="6">
        <v>78</v>
      </c>
      <c r="D3096" s="6">
        <v>90</v>
      </c>
      <c r="E3096" s="6">
        <v>26</v>
      </c>
      <c r="F3096" s="6">
        <v>350</v>
      </c>
      <c r="G3096" s="6" t="s">
        <v>11233</v>
      </c>
      <c r="H3096" s="6">
        <v>797</v>
      </c>
      <c r="I3096" s="7">
        <v>303439</v>
      </c>
      <c r="J3096" s="6" t="s">
        <v>1924</v>
      </c>
      <c r="K3096" s="6" t="s">
        <v>10246</v>
      </c>
      <c r="L3096" s="6" t="s">
        <v>14377</v>
      </c>
      <c r="M3096" s="6">
        <v>12125</v>
      </c>
      <c r="N3096" s="6">
        <v>2073</v>
      </c>
      <c r="O3096" s="6" t="s">
        <v>10979</v>
      </c>
      <c r="P3096" s="6">
        <v>2</v>
      </c>
      <c r="Q3096" s="6" t="s">
        <v>14378</v>
      </c>
      <c r="R3096" s="6" t="s">
        <v>14379</v>
      </c>
      <c r="S3096" s="6">
        <v>78</v>
      </c>
      <c r="T3096" s="6" t="s">
        <v>37</v>
      </c>
      <c r="U3096" s="6" t="s">
        <v>38</v>
      </c>
      <c r="V3096" s="6" t="s">
        <v>585</v>
      </c>
      <c r="W3096" s="7">
        <v>8000000</v>
      </c>
      <c r="X3096" s="6">
        <v>2007</v>
      </c>
      <c r="Y3096" s="6">
        <v>474</v>
      </c>
      <c r="Z3096" s="6">
        <v>6.4</v>
      </c>
      <c r="AA3096" s="6">
        <v>2.35</v>
      </c>
      <c r="AB3096" s="6">
        <v>1000</v>
      </c>
      <c r="AC3096" s="7">
        <f>Table13[[#This Row],[gross]]-Table13[[#This Row],[budget]]</f>
        <v>-7696561</v>
      </c>
    </row>
    <row r="3097" spans="1:29" ht="12.75">
      <c r="A3097" s="6" t="s">
        <v>28</v>
      </c>
      <c r="B3097" s="6" t="s">
        <v>4704</v>
      </c>
      <c r="C3097" s="6">
        <v>141</v>
      </c>
      <c r="D3097" s="6">
        <v>130</v>
      </c>
      <c r="E3097" s="6">
        <v>317</v>
      </c>
      <c r="F3097" s="6">
        <v>256</v>
      </c>
      <c r="G3097" s="6" t="s">
        <v>213</v>
      </c>
      <c r="H3097" s="6">
        <v>18000</v>
      </c>
      <c r="I3097" s="7">
        <v>19593740</v>
      </c>
      <c r="J3097" s="6" t="s">
        <v>2125</v>
      </c>
      <c r="K3097" s="6" t="s">
        <v>120</v>
      </c>
      <c r="L3097" s="6" t="s">
        <v>5393</v>
      </c>
      <c r="M3097" s="6">
        <v>88270</v>
      </c>
      <c r="N3097" s="6">
        <v>32637</v>
      </c>
      <c r="O3097" s="6" t="s">
        <v>925</v>
      </c>
      <c r="P3097" s="6">
        <v>0</v>
      </c>
      <c r="Q3097" s="6" t="s">
        <v>5394</v>
      </c>
      <c r="R3097" s="6" t="s">
        <v>5395</v>
      </c>
      <c r="S3097" s="6">
        <v>420</v>
      </c>
      <c r="T3097" s="6" t="s">
        <v>37</v>
      </c>
      <c r="U3097" s="6" t="s">
        <v>38</v>
      </c>
      <c r="V3097" s="6" t="s">
        <v>585</v>
      </c>
      <c r="W3097" s="7">
        <v>50000000</v>
      </c>
      <c r="X3097" s="6">
        <v>2003</v>
      </c>
      <c r="Y3097" s="6">
        <v>14000</v>
      </c>
      <c r="Z3097" s="6">
        <v>7.5</v>
      </c>
      <c r="AA3097" s="6">
        <v>2.35</v>
      </c>
      <c r="AB3097" s="6">
        <v>0</v>
      </c>
      <c r="AC3097" s="7">
        <f>Table13[[#This Row],[gross]]-Table13[[#This Row],[budget]]</f>
        <v>-30406260</v>
      </c>
    </row>
    <row r="3098" spans="1:29" ht="12.75">
      <c r="A3098" s="6" t="s">
        <v>28</v>
      </c>
      <c r="B3098" s="6" t="s">
        <v>1526</v>
      </c>
      <c r="C3098" s="6">
        <v>111</v>
      </c>
      <c r="D3098" s="6">
        <v>89</v>
      </c>
      <c r="E3098" s="6">
        <v>0</v>
      </c>
      <c r="F3098" s="6">
        <v>132</v>
      </c>
      <c r="G3098" s="6" t="s">
        <v>15196</v>
      </c>
      <c r="H3098" s="6">
        <v>402</v>
      </c>
      <c r="I3098" s="7">
        <v>3193102</v>
      </c>
      <c r="J3098" s="6" t="s">
        <v>2142</v>
      </c>
      <c r="K3098" s="6" t="s">
        <v>1366</v>
      </c>
      <c r="L3098" s="6" t="s">
        <v>15197</v>
      </c>
      <c r="M3098" s="6">
        <v>24412</v>
      </c>
      <c r="N3098" s="6">
        <v>1335</v>
      </c>
      <c r="O3098" s="6" t="s">
        <v>5847</v>
      </c>
      <c r="P3098" s="6">
        <v>0</v>
      </c>
      <c r="Q3098" s="6" t="s">
        <v>15198</v>
      </c>
      <c r="R3098" s="6" t="s">
        <v>15199</v>
      </c>
      <c r="S3098" s="6">
        <v>240</v>
      </c>
      <c r="T3098" s="6" t="s">
        <v>37</v>
      </c>
      <c r="U3098" s="6" t="s">
        <v>38</v>
      </c>
      <c r="V3098" s="6" t="s">
        <v>585</v>
      </c>
      <c r="W3098" s="7">
        <v>9000000</v>
      </c>
      <c r="X3098" s="6">
        <v>1999</v>
      </c>
      <c r="Y3098" s="6">
        <v>296</v>
      </c>
      <c r="Z3098" s="6">
        <v>7.1</v>
      </c>
      <c r="AA3098" s="6">
        <v>1.85</v>
      </c>
      <c r="AB3098" s="6">
        <v>944</v>
      </c>
      <c r="AC3098" s="7">
        <f>Table13[[#This Row],[gross]]-Table13[[#This Row],[budget]]</f>
        <v>-5806898</v>
      </c>
    </row>
    <row r="3099" spans="1:29" ht="12.75">
      <c r="A3099" s="6" t="s">
        <v>28</v>
      </c>
      <c r="B3099" s="6" t="s">
        <v>5683</v>
      </c>
      <c r="C3099" s="6">
        <v>274</v>
      </c>
      <c r="D3099" s="6">
        <v>118</v>
      </c>
      <c r="E3099" s="6">
        <v>65</v>
      </c>
      <c r="F3099" s="6">
        <v>638</v>
      </c>
      <c r="G3099" s="6" t="s">
        <v>6441</v>
      </c>
      <c r="H3099" s="6">
        <v>11000</v>
      </c>
      <c r="I3099" s="7">
        <v>57981889</v>
      </c>
      <c r="J3099" s="6" t="s">
        <v>2125</v>
      </c>
      <c r="K3099" s="6" t="s">
        <v>660</v>
      </c>
      <c r="L3099" s="6" t="s">
        <v>6442</v>
      </c>
      <c r="M3099" s="6">
        <v>173848</v>
      </c>
      <c r="N3099" s="6">
        <v>13943</v>
      </c>
      <c r="O3099" s="6" t="s">
        <v>3223</v>
      </c>
      <c r="P3099" s="6">
        <v>1</v>
      </c>
      <c r="Q3099" s="6" t="s">
        <v>6443</v>
      </c>
      <c r="R3099" s="6" t="s">
        <v>6444</v>
      </c>
      <c r="S3099" s="6">
        <v>203</v>
      </c>
      <c r="T3099" s="6" t="s">
        <v>37</v>
      </c>
      <c r="U3099" s="6" t="s">
        <v>38</v>
      </c>
      <c r="V3099" s="6" t="s">
        <v>585</v>
      </c>
      <c r="W3099" s="7">
        <v>40000000</v>
      </c>
      <c r="X3099" s="6">
        <v>2011</v>
      </c>
      <c r="Y3099" s="6">
        <v>980</v>
      </c>
      <c r="Z3099" s="6">
        <v>7.3</v>
      </c>
      <c r="AA3099" s="6">
        <v>2.35</v>
      </c>
      <c r="AB3099" s="6">
        <v>25000</v>
      </c>
      <c r="AC3099" s="7">
        <f>Table13[[#This Row],[gross]]-Table13[[#This Row],[budget]]</f>
        <v>17981889</v>
      </c>
    </row>
    <row r="3100" spans="1:29" ht="12.75">
      <c r="A3100" s="6" t="s">
        <v>28</v>
      </c>
      <c r="B3100" s="6" t="s">
        <v>2386</v>
      </c>
      <c r="C3100" s="6">
        <v>186</v>
      </c>
      <c r="D3100" s="6">
        <v>73</v>
      </c>
      <c r="E3100" s="6">
        <v>28</v>
      </c>
      <c r="F3100" s="6">
        <v>847</v>
      </c>
      <c r="G3100" s="6" t="s">
        <v>1384</v>
      </c>
      <c r="H3100" s="6">
        <v>2000</v>
      </c>
      <c r="I3100" s="7">
        <v>422783777</v>
      </c>
      <c r="J3100" s="6" t="s">
        <v>2918</v>
      </c>
      <c r="K3100" s="6" t="s">
        <v>902</v>
      </c>
      <c r="L3100" s="6" t="s">
        <v>2919</v>
      </c>
      <c r="M3100" s="6">
        <v>644348</v>
      </c>
      <c r="N3100" s="6">
        <v>6458</v>
      </c>
      <c r="O3100" s="6" t="s">
        <v>2920</v>
      </c>
      <c r="P3100" s="6">
        <v>0</v>
      </c>
      <c r="Q3100" s="6" t="s">
        <v>2921</v>
      </c>
      <c r="R3100" s="6" t="s">
        <v>2922</v>
      </c>
      <c r="S3100" s="6">
        <v>656</v>
      </c>
      <c r="T3100" s="6" t="s">
        <v>37</v>
      </c>
      <c r="U3100" s="6" t="s">
        <v>38</v>
      </c>
      <c r="V3100" s="6" t="s">
        <v>277</v>
      </c>
      <c r="W3100" s="7">
        <v>45000000</v>
      </c>
      <c r="X3100" s="6">
        <v>1994</v>
      </c>
      <c r="Y3100" s="6">
        <v>886</v>
      </c>
      <c r="Z3100" s="6">
        <v>8.5</v>
      </c>
      <c r="AA3100" s="6">
        <v>1.66</v>
      </c>
      <c r="AB3100" s="6">
        <v>17000</v>
      </c>
      <c r="AC3100" s="7">
        <f>Table13[[#This Row],[gross]]-Table13[[#This Row],[budget]]</f>
        <v>377783777</v>
      </c>
    </row>
    <row r="3101" spans="1:29" ht="12.75">
      <c r="A3101" s="6" t="s">
        <v>28</v>
      </c>
      <c r="B3101" s="6" t="s">
        <v>1161</v>
      </c>
      <c r="C3101" s="6">
        <v>119</v>
      </c>
      <c r="D3101" s="6">
        <v>108</v>
      </c>
      <c r="E3101" s="6">
        <v>54</v>
      </c>
      <c r="F3101" s="6">
        <v>6000</v>
      </c>
      <c r="G3101" s="6" t="s">
        <v>80</v>
      </c>
      <c r="H3101" s="6">
        <v>12000</v>
      </c>
      <c r="I3101" s="7">
        <v>1339152</v>
      </c>
      <c r="J3101" s="6" t="s">
        <v>2948</v>
      </c>
      <c r="K3101" s="6" t="s">
        <v>301</v>
      </c>
      <c r="L3101" s="6" t="s">
        <v>2949</v>
      </c>
      <c r="M3101" s="6">
        <v>28276</v>
      </c>
      <c r="N3101" s="6">
        <v>30230</v>
      </c>
      <c r="O3101" s="6" t="s">
        <v>662</v>
      </c>
      <c r="P3101" s="6">
        <v>1</v>
      </c>
      <c r="Q3101" s="6" t="s">
        <v>2950</v>
      </c>
      <c r="R3101" s="6" t="s">
        <v>2951</v>
      </c>
      <c r="S3101" s="6">
        <v>64</v>
      </c>
      <c r="T3101" s="6" t="s">
        <v>37</v>
      </c>
      <c r="U3101" s="6" t="s">
        <v>1465</v>
      </c>
      <c r="V3101" s="6" t="s">
        <v>95</v>
      </c>
      <c r="W3101" s="7">
        <v>81200000</v>
      </c>
      <c r="X3101" s="6">
        <v>2015</v>
      </c>
      <c r="Y3101" s="6">
        <v>11000</v>
      </c>
      <c r="Z3101" s="6">
        <v>7.8</v>
      </c>
      <c r="AA3101" s="6">
        <v>2.35</v>
      </c>
      <c r="AB3101" s="6">
        <v>31000</v>
      </c>
      <c r="AC3101" s="7">
        <f>Table13[[#This Row],[gross]]-Table13[[#This Row],[budget]]</f>
        <v>-79860848</v>
      </c>
    </row>
    <row r="3102" spans="1:29" ht="12.75">
      <c r="A3102" s="6" t="s">
        <v>28</v>
      </c>
      <c r="B3102" s="6" t="s">
        <v>10453</v>
      </c>
      <c r="C3102" s="6">
        <v>38</v>
      </c>
      <c r="D3102" s="6">
        <v>95</v>
      </c>
      <c r="E3102" s="6">
        <v>34</v>
      </c>
      <c r="F3102" s="6">
        <v>368</v>
      </c>
      <c r="G3102" s="6" t="s">
        <v>2360</v>
      </c>
      <c r="H3102" s="6">
        <v>554</v>
      </c>
      <c r="I3102" s="7">
        <v>13555988</v>
      </c>
      <c r="J3102" s="6" t="s">
        <v>787</v>
      </c>
      <c r="K3102" s="6" t="s">
        <v>2293</v>
      </c>
      <c r="L3102" s="6" t="s">
        <v>10454</v>
      </c>
      <c r="M3102" s="6">
        <v>7242</v>
      </c>
      <c r="N3102" s="6">
        <v>2216</v>
      </c>
      <c r="O3102" s="6" t="s">
        <v>5222</v>
      </c>
      <c r="P3102" s="6">
        <v>1</v>
      </c>
      <c r="Q3102" s="6" t="s">
        <v>10455</v>
      </c>
      <c r="R3102" s="6" t="s">
        <v>10456</v>
      </c>
      <c r="S3102" s="6">
        <v>38</v>
      </c>
      <c r="T3102" s="6" t="s">
        <v>37</v>
      </c>
      <c r="U3102" s="6" t="s">
        <v>767</v>
      </c>
      <c r="V3102" s="6" t="s">
        <v>95</v>
      </c>
      <c r="W3102" s="7">
        <v>22000000</v>
      </c>
      <c r="X3102" s="6">
        <v>2000</v>
      </c>
      <c r="Y3102" s="6">
        <v>439</v>
      </c>
      <c r="Z3102" s="6">
        <v>5.7</v>
      </c>
      <c r="AA3102" s="6">
        <v>1.85</v>
      </c>
      <c r="AB3102" s="6">
        <v>0</v>
      </c>
      <c r="AC3102" s="7">
        <f>Table13[[#This Row],[gross]]-Table13[[#This Row],[budget]]</f>
        <v>-8444012</v>
      </c>
    </row>
    <row r="3103" spans="1:29" ht="12.75">
      <c r="A3103" s="6" t="s">
        <v>28</v>
      </c>
      <c r="B3103" s="6" t="s">
        <v>1813</v>
      </c>
      <c r="C3103" s="6">
        <v>215</v>
      </c>
      <c r="D3103" s="6">
        <v>137</v>
      </c>
      <c r="E3103" s="6">
        <v>207</v>
      </c>
      <c r="F3103" s="6">
        <v>155</v>
      </c>
      <c r="G3103" s="6" t="s">
        <v>13561</v>
      </c>
      <c r="H3103" s="6">
        <v>380</v>
      </c>
      <c r="I3103" s="7">
        <v>11284657</v>
      </c>
      <c r="J3103" s="6" t="s">
        <v>4075</v>
      </c>
      <c r="K3103" s="6" t="s">
        <v>10486</v>
      </c>
      <c r="L3103" s="6" t="s">
        <v>20176</v>
      </c>
      <c r="M3103" s="6">
        <v>259379</v>
      </c>
      <c r="N3103" s="6">
        <v>927</v>
      </c>
      <c r="O3103" s="6" t="s">
        <v>11549</v>
      </c>
      <c r="P3103" s="6">
        <v>3</v>
      </c>
      <c r="Q3103" s="6" t="s">
        <v>20177</v>
      </c>
      <c r="R3103" s="6" t="s">
        <v>20178</v>
      </c>
      <c r="S3103" s="6">
        <v>407</v>
      </c>
      <c r="T3103" s="6" t="s">
        <v>8731</v>
      </c>
      <c r="U3103" s="6" t="s">
        <v>767</v>
      </c>
      <c r="V3103" s="6" t="s">
        <v>585</v>
      </c>
      <c r="W3103" s="7">
        <v>2000000</v>
      </c>
      <c r="X3103" s="6">
        <v>2006</v>
      </c>
      <c r="Y3103" s="6">
        <v>284</v>
      </c>
      <c r="Z3103" s="6">
        <v>8.5</v>
      </c>
      <c r="AA3103" s="6">
        <v>2.35</v>
      </c>
      <c r="AB3103" s="6">
        <v>39000</v>
      </c>
      <c r="AC3103" s="7">
        <f>Table13[[#This Row],[gross]]-Table13[[#This Row],[budget]]</f>
        <v>9284657</v>
      </c>
    </row>
    <row r="3104" spans="1:29" ht="12.75">
      <c r="A3104" s="6" t="s">
        <v>28</v>
      </c>
      <c r="B3104" s="6" t="s">
        <v>6142</v>
      </c>
      <c r="C3104" s="6">
        <v>105</v>
      </c>
      <c r="D3104" s="6">
        <v>130</v>
      </c>
      <c r="E3104" s="6">
        <v>46</v>
      </c>
      <c r="F3104" s="6">
        <v>162</v>
      </c>
      <c r="G3104" s="6" t="s">
        <v>1093</v>
      </c>
      <c r="H3104" s="6">
        <v>387</v>
      </c>
      <c r="I3104" s="7">
        <v>51185897</v>
      </c>
      <c r="J3104" s="6" t="s">
        <v>50</v>
      </c>
      <c r="K3104" s="6" t="s">
        <v>1519</v>
      </c>
      <c r="L3104" s="6" t="s">
        <v>6469</v>
      </c>
      <c r="M3104" s="6">
        <v>69457</v>
      </c>
      <c r="N3104" s="6">
        <v>1233</v>
      </c>
      <c r="O3104" s="6" t="s">
        <v>897</v>
      </c>
      <c r="P3104" s="6">
        <v>1</v>
      </c>
      <c r="Q3104" s="6" t="s">
        <v>6470</v>
      </c>
      <c r="R3104" s="6" t="s">
        <v>6471</v>
      </c>
      <c r="S3104" s="6">
        <v>271</v>
      </c>
      <c r="T3104" s="6" t="s">
        <v>37</v>
      </c>
      <c r="U3104" s="6" t="s">
        <v>56</v>
      </c>
      <c r="V3104" s="6" t="s">
        <v>95</v>
      </c>
      <c r="W3104" s="7">
        <v>30000000</v>
      </c>
      <c r="X3104" s="6">
        <v>1987</v>
      </c>
      <c r="Y3104" s="6">
        <v>244</v>
      </c>
      <c r="Z3104" s="6">
        <v>6.7</v>
      </c>
      <c r="AA3104" s="6">
        <v>2.35</v>
      </c>
      <c r="AB3104" s="6">
        <v>0</v>
      </c>
      <c r="AC3104" s="7">
        <f>Table13[[#This Row],[gross]]-Table13[[#This Row],[budget]]</f>
        <v>21185897</v>
      </c>
    </row>
    <row r="3105" spans="1:29" ht="12.75">
      <c r="A3105" s="6" t="s">
        <v>28</v>
      </c>
      <c r="B3105" s="6" t="s">
        <v>22654</v>
      </c>
      <c r="C3105" s="6">
        <v>28</v>
      </c>
      <c r="D3105" s="6">
        <v>91</v>
      </c>
      <c r="E3105" s="6">
        <v>0</v>
      </c>
      <c r="F3105" s="6">
        <v>170</v>
      </c>
      <c r="G3105" s="6" t="s">
        <v>22655</v>
      </c>
      <c r="H3105" s="6">
        <v>472</v>
      </c>
      <c r="I3105" s="7">
        <v>12055</v>
      </c>
      <c r="J3105" s="6" t="s">
        <v>1671</v>
      </c>
      <c r="K3105" s="6" t="s">
        <v>7588</v>
      </c>
      <c r="L3105" s="6" t="s">
        <v>22656</v>
      </c>
      <c r="M3105" s="6">
        <v>739</v>
      </c>
      <c r="N3105" s="6">
        <v>1047</v>
      </c>
      <c r="O3105" s="6" t="s">
        <v>22657</v>
      </c>
      <c r="P3105" s="6">
        <v>2</v>
      </c>
      <c r="Q3105" s="6" t="s">
        <v>22658</v>
      </c>
      <c r="R3105" s="6" t="s">
        <v>22659</v>
      </c>
      <c r="S3105" s="6">
        <v>10</v>
      </c>
      <c r="T3105" s="6" t="s">
        <v>37</v>
      </c>
      <c r="U3105" s="6" t="s">
        <v>38</v>
      </c>
      <c r="V3105" s="6" t="s">
        <v>39</v>
      </c>
      <c r="W3105" s="7">
        <v>500000</v>
      </c>
      <c r="X3105" s="6">
        <v>2007</v>
      </c>
      <c r="Y3105" s="6">
        <v>185</v>
      </c>
      <c r="Z3105" s="6">
        <v>6.5</v>
      </c>
      <c r="AB3105" s="6">
        <v>339</v>
      </c>
      <c r="AC3105" s="7">
        <f>Table13[[#This Row],[gross]]-Table13[[#This Row],[budget]]</f>
        <v>-487945</v>
      </c>
    </row>
    <row r="3106" spans="1:29" ht="12.75">
      <c r="A3106" s="6" t="s">
        <v>28</v>
      </c>
      <c r="B3106" s="6" t="s">
        <v>12767</v>
      </c>
      <c r="C3106" s="6">
        <v>66</v>
      </c>
      <c r="D3106" s="6">
        <v>94</v>
      </c>
      <c r="E3106" s="6">
        <v>13</v>
      </c>
      <c r="F3106" s="6">
        <v>566</v>
      </c>
      <c r="G3106" s="6" t="s">
        <v>12768</v>
      </c>
      <c r="H3106" s="6">
        <v>925</v>
      </c>
      <c r="I3106" s="7">
        <v>42672630</v>
      </c>
      <c r="J3106" s="6" t="s">
        <v>12769</v>
      </c>
      <c r="K3106" s="6" t="s">
        <v>12770</v>
      </c>
      <c r="L3106" s="6" t="s">
        <v>12771</v>
      </c>
      <c r="M3106" s="6">
        <v>27580</v>
      </c>
      <c r="N3106" s="6">
        <v>3423</v>
      </c>
      <c r="O3106" s="6" t="s">
        <v>1862</v>
      </c>
      <c r="P3106" s="6">
        <v>1</v>
      </c>
      <c r="Q3106" s="6" t="s">
        <v>12772</v>
      </c>
      <c r="R3106" s="6" t="s">
        <v>12773</v>
      </c>
      <c r="S3106" s="6">
        <v>172</v>
      </c>
      <c r="T3106" s="6" t="s">
        <v>37</v>
      </c>
      <c r="U3106" s="6" t="s">
        <v>38</v>
      </c>
      <c r="V3106" s="6" t="s">
        <v>95</v>
      </c>
      <c r="W3106" s="7">
        <v>17000000</v>
      </c>
      <c r="X3106" s="6">
        <v>2003</v>
      </c>
      <c r="Y3106" s="6">
        <v>738</v>
      </c>
      <c r="Z3106" s="6">
        <v>5.3</v>
      </c>
      <c r="AA3106" s="6">
        <v>2.35</v>
      </c>
      <c r="AB3106" s="6">
        <v>0</v>
      </c>
      <c r="AC3106" s="7">
        <f>Table13[[#This Row],[gross]]-Table13[[#This Row],[budget]]</f>
        <v>25672630</v>
      </c>
    </row>
    <row r="3107" spans="1:29" ht="12.75">
      <c r="A3107" s="6" t="s">
        <v>28</v>
      </c>
      <c r="B3107" s="6" t="s">
        <v>40</v>
      </c>
      <c r="C3107" s="6">
        <v>450</v>
      </c>
      <c r="D3107" s="6">
        <v>150</v>
      </c>
      <c r="E3107" s="6">
        <v>563</v>
      </c>
      <c r="F3107" s="6">
        <v>1000</v>
      </c>
      <c r="G3107" s="6" t="s">
        <v>135</v>
      </c>
      <c r="H3107" s="6">
        <v>40000</v>
      </c>
      <c r="I3107" s="7">
        <v>89289910</v>
      </c>
      <c r="J3107" s="6" t="s">
        <v>136</v>
      </c>
      <c r="K3107" s="6" t="s">
        <v>43</v>
      </c>
      <c r="L3107" s="6" t="s">
        <v>137</v>
      </c>
      <c r="M3107" s="6">
        <v>181792</v>
      </c>
      <c r="N3107" s="6">
        <v>45757</v>
      </c>
      <c r="O3107" s="6" t="s">
        <v>138</v>
      </c>
      <c r="P3107" s="6">
        <v>1</v>
      </c>
      <c r="Q3107" s="6" t="s">
        <v>139</v>
      </c>
      <c r="R3107" s="6" t="s">
        <v>140</v>
      </c>
      <c r="S3107" s="6">
        <v>711</v>
      </c>
      <c r="T3107" s="6" t="s">
        <v>37</v>
      </c>
      <c r="U3107" s="6" t="s">
        <v>38</v>
      </c>
      <c r="V3107" s="6" t="s">
        <v>39</v>
      </c>
      <c r="W3107" s="7">
        <v>215000000</v>
      </c>
      <c r="X3107" s="6">
        <v>2013</v>
      </c>
      <c r="Y3107" s="6">
        <v>2000</v>
      </c>
      <c r="Z3107" s="6">
        <v>6.5</v>
      </c>
      <c r="AA3107" s="6">
        <v>2.35</v>
      </c>
      <c r="AB3107" s="6">
        <v>48000</v>
      </c>
      <c r="AC3107" s="7">
        <f>Table13[[#This Row],[gross]]-Table13[[#This Row],[budget]]</f>
        <v>-125710090</v>
      </c>
    </row>
    <row r="3108" spans="1:29" ht="12.75">
      <c r="A3108" s="6" t="s">
        <v>28</v>
      </c>
      <c r="B3108" s="6" t="s">
        <v>2066</v>
      </c>
      <c r="C3108" s="6">
        <v>94</v>
      </c>
      <c r="D3108" s="6">
        <v>121</v>
      </c>
      <c r="E3108" s="6">
        <v>212</v>
      </c>
      <c r="F3108" s="6">
        <v>263</v>
      </c>
      <c r="G3108" s="6" t="s">
        <v>3772</v>
      </c>
      <c r="H3108" s="6">
        <v>394</v>
      </c>
      <c r="I3108" s="7">
        <v>33328051</v>
      </c>
      <c r="J3108" s="6" t="s">
        <v>1120</v>
      </c>
      <c r="K3108" s="6" t="s">
        <v>3773</v>
      </c>
      <c r="L3108" s="6" t="s">
        <v>3774</v>
      </c>
      <c r="M3108" s="6">
        <v>60508</v>
      </c>
      <c r="N3108" s="6">
        <v>1531</v>
      </c>
      <c r="O3108" s="6" t="s">
        <v>3775</v>
      </c>
      <c r="P3108" s="6">
        <v>2</v>
      </c>
      <c r="Q3108" s="6" t="s">
        <v>3776</v>
      </c>
      <c r="R3108" s="6" t="s">
        <v>3777</v>
      </c>
      <c r="S3108" s="6">
        <v>285</v>
      </c>
      <c r="T3108" s="6" t="s">
        <v>37</v>
      </c>
      <c r="U3108" s="6" t="s">
        <v>38</v>
      </c>
      <c r="V3108" s="6" t="s">
        <v>585</v>
      </c>
      <c r="W3108" s="7">
        <v>65000000</v>
      </c>
      <c r="X3108" s="6">
        <v>1996</v>
      </c>
      <c r="Y3108" s="6">
        <v>380</v>
      </c>
      <c r="Z3108" s="6">
        <v>6.7</v>
      </c>
      <c r="AA3108" s="6">
        <v>2.35</v>
      </c>
      <c r="AB3108" s="6">
        <v>4000</v>
      </c>
      <c r="AC3108" s="7">
        <f>Table13[[#This Row],[gross]]-Table13[[#This Row],[budget]]</f>
        <v>-31671949</v>
      </c>
    </row>
    <row r="3109" spans="1:29" ht="12.75">
      <c r="A3109" s="6" t="s">
        <v>28</v>
      </c>
      <c r="B3109" s="6" t="s">
        <v>7785</v>
      </c>
      <c r="C3109" s="6">
        <v>117</v>
      </c>
      <c r="D3109" s="6">
        <v>128</v>
      </c>
      <c r="E3109" s="6">
        <v>88</v>
      </c>
      <c r="F3109" s="6">
        <v>954</v>
      </c>
      <c r="G3109" s="6" t="s">
        <v>7786</v>
      </c>
      <c r="H3109" s="6">
        <v>989</v>
      </c>
      <c r="I3109" s="7">
        <v>37432299</v>
      </c>
      <c r="J3109" s="6" t="s">
        <v>214</v>
      </c>
      <c r="K3109" s="6" t="s">
        <v>7787</v>
      </c>
      <c r="L3109" s="6" t="s">
        <v>7788</v>
      </c>
      <c r="M3109" s="6">
        <v>50041</v>
      </c>
      <c r="N3109" s="6">
        <v>3386</v>
      </c>
      <c r="O3109" s="6" t="s">
        <v>7789</v>
      </c>
      <c r="P3109" s="6">
        <v>0</v>
      </c>
      <c r="Q3109" s="6" t="s">
        <v>7790</v>
      </c>
      <c r="R3109" s="6" t="s">
        <v>7791</v>
      </c>
      <c r="S3109" s="6">
        <v>116</v>
      </c>
      <c r="T3109" s="6" t="s">
        <v>37</v>
      </c>
      <c r="U3109" s="6" t="s">
        <v>38</v>
      </c>
      <c r="V3109" s="6" t="s">
        <v>39</v>
      </c>
      <c r="W3109" s="7">
        <v>34000000</v>
      </c>
      <c r="X3109" s="6">
        <v>2015</v>
      </c>
      <c r="Y3109" s="6">
        <v>970</v>
      </c>
      <c r="Z3109" s="6">
        <v>7.1</v>
      </c>
      <c r="AA3109" s="6">
        <v>2.35</v>
      </c>
      <c r="AB3109" s="6">
        <v>23000</v>
      </c>
      <c r="AC3109" s="7">
        <f>Table13[[#This Row],[gross]]-Table13[[#This Row],[budget]]</f>
        <v>3432299</v>
      </c>
    </row>
    <row r="3110" spans="1:29" ht="12.75">
      <c r="A3110" s="6" t="s">
        <v>28</v>
      </c>
      <c r="B3110" s="6" t="s">
        <v>2467</v>
      </c>
      <c r="C3110" s="6">
        <v>134</v>
      </c>
      <c r="D3110" s="6">
        <v>113</v>
      </c>
      <c r="E3110" s="6">
        <v>88</v>
      </c>
      <c r="F3110" s="6">
        <v>421</v>
      </c>
      <c r="G3110" s="6" t="s">
        <v>2574</v>
      </c>
      <c r="H3110" s="6">
        <v>11000</v>
      </c>
      <c r="I3110" s="7">
        <v>158115031</v>
      </c>
      <c r="J3110" s="6" t="s">
        <v>2575</v>
      </c>
      <c r="K3110" s="6" t="s">
        <v>2180</v>
      </c>
      <c r="L3110" s="6" t="s">
        <v>2576</v>
      </c>
      <c r="M3110" s="6">
        <v>130070</v>
      </c>
      <c r="N3110" s="6">
        <v>13693</v>
      </c>
      <c r="O3110" s="6" t="s">
        <v>2577</v>
      </c>
      <c r="P3110" s="6">
        <v>11</v>
      </c>
      <c r="Q3110" s="6" t="s">
        <v>2578</v>
      </c>
      <c r="R3110" s="6" t="s">
        <v>2579</v>
      </c>
      <c r="S3110" s="6">
        <v>316</v>
      </c>
      <c r="T3110" s="6" t="s">
        <v>37</v>
      </c>
      <c r="U3110" s="6" t="s">
        <v>38</v>
      </c>
      <c r="V3110" s="6" t="s">
        <v>39</v>
      </c>
      <c r="W3110" s="7">
        <v>82000000</v>
      </c>
      <c r="X3110" s="6">
        <v>2005</v>
      </c>
      <c r="Y3110" s="6">
        <v>437</v>
      </c>
      <c r="Z3110" s="6">
        <v>6.4</v>
      </c>
      <c r="AA3110" s="6">
        <v>2.35</v>
      </c>
      <c r="AB3110" s="6">
        <v>0</v>
      </c>
      <c r="AC3110" s="7">
        <f>Table13[[#This Row],[gross]]-Table13[[#This Row],[budget]]</f>
        <v>76115031</v>
      </c>
    </row>
    <row r="3111" spans="1:29" ht="12.75">
      <c r="A3111" s="6" t="s">
        <v>28</v>
      </c>
      <c r="B3111" s="6" t="s">
        <v>10269</v>
      </c>
      <c r="C3111" s="6">
        <v>47</v>
      </c>
      <c r="D3111" s="6">
        <v>94</v>
      </c>
      <c r="E3111" s="6">
        <v>258</v>
      </c>
      <c r="F3111" s="6">
        <v>424</v>
      </c>
      <c r="G3111" s="6" t="s">
        <v>4947</v>
      </c>
      <c r="H3111" s="6">
        <v>721</v>
      </c>
      <c r="I3111" s="7">
        <v>11508423</v>
      </c>
      <c r="J3111" s="6" t="s">
        <v>10270</v>
      </c>
      <c r="K3111" s="6" t="s">
        <v>4010</v>
      </c>
      <c r="L3111" s="6" t="s">
        <v>10271</v>
      </c>
      <c r="M3111" s="6">
        <v>3174</v>
      </c>
      <c r="N3111" s="6">
        <v>2453</v>
      </c>
      <c r="O3111" s="6" t="s">
        <v>10272</v>
      </c>
      <c r="P3111" s="6">
        <v>2</v>
      </c>
      <c r="Q3111" s="6" t="s">
        <v>10273</v>
      </c>
      <c r="R3111" s="6" t="s">
        <v>10274</v>
      </c>
      <c r="S3111" s="6">
        <v>19</v>
      </c>
      <c r="T3111" s="6" t="s">
        <v>37</v>
      </c>
      <c r="U3111" s="6" t="s">
        <v>38</v>
      </c>
      <c r="V3111" s="6" t="s">
        <v>95</v>
      </c>
      <c r="W3111" s="7">
        <v>23000000</v>
      </c>
      <c r="X3111" s="6">
        <v>2008</v>
      </c>
      <c r="Y3111" s="6">
        <v>463</v>
      </c>
      <c r="Z3111" s="6">
        <v>5.0999999999999996</v>
      </c>
      <c r="AA3111" s="6">
        <v>2.35</v>
      </c>
      <c r="AB3111" s="6">
        <v>376</v>
      </c>
      <c r="AC3111" s="7">
        <f>Table13[[#This Row],[gross]]-Table13[[#This Row],[budget]]</f>
        <v>-11491577</v>
      </c>
    </row>
    <row r="3112" spans="1:29" ht="12.75">
      <c r="A3112" s="6" t="s">
        <v>28</v>
      </c>
      <c r="B3112" s="6" t="s">
        <v>171</v>
      </c>
      <c r="C3112" s="6">
        <v>297</v>
      </c>
      <c r="D3112" s="6">
        <v>171</v>
      </c>
      <c r="E3112" s="6">
        <v>0</v>
      </c>
      <c r="F3112" s="6">
        <v>857</v>
      </c>
      <c r="G3112" s="6" t="s">
        <v>41</v>
      </c>
      <c r="H3112" s="6">
        <v>16000</v>
      </c>
      <c r="I3112" s="7">
        <v>313837577</v>
      </c>
      <c r="J3112" s="6" t="s">
        <v>558</v>
      </c>
      <c r="K3112" s="6" t="s">
        <v>201</v>
      </c>
      <c r="L3112" s="6" t="s">
        <v>1623</v>
      </c>
      <c r="M3112" s="6">
        <v>1238746</v>
      </c>
      <c r="N3112" s="6">
        <v>22342</v>
      </c>
      <c r="O3112" s="6" t="s">
        <v>1624</v>
      </c>
      <c r="P3112" s="6">
        <v>2</v>
      </c>
      <c r="Q3112" s="6" t="s">
        <v>1625</v>
      </c>
      <c r="R3112" s="6" t="s">
        <v>1626</v>
      </c>
      <c r="S3112" s="6">
        <v>5060</v>
      </c>
      <c r="T3112" s="6" t="s">
        <v>37</v>
      </c>
      <c r="U3112" s="6" t="s">
        <v>179</v>
      </c>
      <c r="V3112" s="6" t="s">
        <v>39</v>
      </c>
      <c r="W3112" s="7">
        <v>93000000</v>
      </c>
      <c r="X3112" s="6">
        <v>2001</v>
      </c>
      <c r="Y3112" s="6">
        <v>5000</v>
      </c>
      <c r="Z3112" s="6">
        <v>8.8000000000000007</v>
      </c>
      <c r="AA3112" s="6">
        <v>2.35</v>
      </c>
      <c r="AB3112" s="6">
        <v>21000</v>
      </c>
      <c r="AC3112" s="7">
        <f>Table13[[#This Row],[gross]]-Table13[[#This Row],[budget]]</f>
        <v>220837577</v>
      </c>
    </row>
    <row r="3113" spans="1:29" ht="12.75">
      <c r="A3113" s="6" t="s">
        <v>28</v>
      </c>
      <c r="B3113" s="6" t="s">
        <v>171</v>
      </c>
      <c r="C3113" s="6">
        <v>328</v>
      </c>
      <c r="D3113" s="6">
        <v>192</v>
      </c>
      <c r="E3113" s="6">
        <v>0</v>
      </c>
      <c r="F3113" s="6">
        <v>416</v>
      </c>
      <c r="G3113" s="6" t="s">
        <v>1624</v>
      </c>
      <c r="H3113" s="6">
        <v>5000</v>
      </c>
      <c r="I3113" s="7">
        <v>377019252</v>
      </c>
      <c r="J3113" s="6" t="s">
        <v>558</v>
      </c>
      <c r="K3113" s="6" t="s">
        <v>41</v>
      </c>
      <c r="L3113" s="6" t="s">
        <v>2010</v>
      </c>
      <c r="M3113" s="6">
        <v>1215718</v>
      </c>
      <c r="N3113" s="6">
        <v>6434</v>
      </c>
      <c r="O3113" s="6" t="s">
        <v>2011</v>
      </c>
      <c r="P3113" s="6">
        <v>2</v>
      </c>
      <c r="Q3113" s="6" t="s">
        <v>2012</v>
      </c>
      <c r="R3113" s="6" t="s">
        <v>2013</v>
      </c>
      <c r="S3113" s="6">
        <v>3189</v>
      </c>
      <c r="T3113" s="6" t="s">
        <v>37</v>
      </c>
      <c r="U3113" s="6" t="s">
        <v>38</v>
      </c>
      <c r="V3113" s="6" t="s">
        <v>39</v>
      </c>
      <c r="W3113" s="7">
        <v>94000000</v>
      </c>
      <c r="X3113" s="6">
        <v>2003</v>
      </c>
      <c r="Y3113" s="6">
        <v>857</v>
      </c>
      <c r="Z3113" s="6">
        <v>8.9</v>
      </c>
      <c r="AA3113" s="6">
        <v>2.35</v>
      </c>
      <c r="AB3113" s="6">
        <v>16000</v>
      </c>
      <c r="AC3113" s="7">
        <f>Table13[[#This Row],[gross]]-Table13[[#This Row],[budget]]</f>
        <v>283019252</v>
      </c>
    </row>
    <row r="3114" spans="1:29" ht="12.75">
      <c r="A3114" s="6" t="s">
        <v>28</v>
      </c>
      <c r="B3114" s="6" t="s">
        <v>171</v>
      </c>
      <c r="C3114" s="6">
        <v>294</v>
      </c>
      <c r="D3114" s="6">
        <v>172</v>
      </c>
      <c r="E3114" s="6">
        <v>0</v>
      </c>
      <c r="F3114" s="6">
        <v>857</v>
      </c>
      <c r="G3114" s="6" t="s">
        <v>41</v>
      </c>
      <c r="H3114" s="6">
        <v>16000</v>
      </c>
      <c r="I3114" s="7">
        <v>340478898</v>
      </c>
      <c r="J3114" s="6" t="s">
        <v>558</v>
      </c>
      <c r="K3114" s="6" t="s">
        <v>201</v>
      </c>
      <c r="L3114" s="6" t="s">
        <v>2014</v>
      </c>
      <c r="M3114" s="6">
        <v>1100446</v>
      </c>
      <c r="N3114" s="6">
        <v>23052</v>
      </c>
      <c r="O3114" s="6" t="s">
        <v>1624</v>
      </c>
      <c r="P3114" s="6">
        <v>1</v>
      </c>
      <c r="Q3114" s="6" t="s">
        <v>2015</v>
      </c>
      <c r="R3114" s="6" t="s">
        <v>2016</v>
      </c>
      <c r="S3114" s="6">
        <v>2417</v>
      </c>
      <c r="T3114" s="6" t="s">
        <v>37</v>
      </c>
      <c r="U3114" s="6" t="s">
        <v>38</v>
      </c>
      <c r="V3114" s="6" t="s">
        <v>39</v>
      </c>
      <c r="W3114" s="7">
        <v>94000000</v>
      </c>
      <c r="X3114" s="6">
        <v>2002</v>
      </c>
      <c r="Y3114" s="6">
        <v>5000</v>
      </c>
      <c r="Z3114" s="6">
        <v>8.6999999999999993</v>
      </c>
      <c r="AA3114" s="6">
        <v>2.35</v>
      </c>
      <c r="AB3114" s="6">
        <v>10000</v>
      </c>
      <c r="AC3114" s="7">
        <f>Table13[[#This Row],[gross]]-Table13[[#This Row],[budget]]</f>
        <v>246478898</v>
      </c>
    </row>
    <row r="3115" spans="1:29" ht="12.75">
      <c r="A3115" s="6" t="s">
        <v>28</v>
      </c>
      <c r="B3115" s="6" t="s">
        <v>12822</v>
      </c>
      <c r="C3115" s="6">
        <v>234</v>
      </c>
      <c r="D3115" s="6">
        <v>101</v>
      </c>
      <c r="E3115" s="6">
        <v>0</v>
      </c>
      <c r="F3115" s="6">
        <v>721</v>
      </c>
      <c r="G3115" s="6" t="s">
        <v>14730</v>
      </c>
      <c r="H3115" s="6">
        <v>1000</v>
      </c>
      <c r="I3115" s="7">
        <v>1163508</v>
      </c>
      <c r="J3115" s="6" t="s">
        <v>895</v>
      </c>
      <c r="K3115" s="6" t="s">
        <v>14066</v>
      </c>
      <c r="L3115" s="6" t="s">
        <v>21041</v>
      </c>
      <c r="M3115" s="6">
        <v>20376</v>
      </c>
      <c r="N3115" s="6">
        <v>5158</v>
      </c>
      <c r="O3115" s="6" t="s">
        <v>17218</v>
      </c>
      <c r="P3115" s="6">
        <v>1</v>
      </c>
      <c r="Q3115" s="6" t="s">
        <v>21042</v>
      </c>
      <c r="R3115" s="6" t="s">
        <v>21043</v>
      </c>
      <c r="S3115" s="6">
        <v>166</v>
      </c>
      <c r="T3115" s="6" t="s">
        <v>37</v>
      </c>
      <c r="U3115" s="6" t="s">
        <v>38</v>
      </c>
      <c r="V3115" s="6" t="s">
        <v>585</v>
      </c>
      <c r="W3115" s="7">
        <v>2500000</v>
      </c>
      <c r="X3115" s="6">
        <v>2012</v>
      </c>
      <c r="Y3115" s="6">
        <v>725</v>
      </c>
      <c r="Z3115" s="6">
        <v>5.0999999999999996</v>
      </c>
      <c r="AA3115" s="6">
        <v>2.35</v>
      </c>
      <c r="AB3115" s="6">
        <v>15000</v>
      </c>
      <c r="AC3115" s="7">
        <f>Table13[[#This Row],[gross]]-Table13[[#This Row],[budget]]</f>
        <v>-1336492</v>
      </c>
    </row>
    <row r="3116" spans="1:29" ht="12.75">
      <c r="A3116" s="6" t="s">
        <v>28</v>
      </c>
      <c r="B3116" s="6" t="s">
        <v>9748</v>
      </c>
      <c r="C3116" s="6">
        <v>213</v>
      </c>
      <c r="D3116" s="6">
        <v>97</v>
      </c>
      <c r="E3116" s="6">
        <v>41</v>
      </c>
      <c r="F3116" s="6">
        <v>619</v>
      </c>
      <c r="G3116" s="6" t="s">
        <v>1607</v>
      </c>
      <c r="H3116" s="6">
        <v>11000</v>
      </c>
      <c r="I3116" s="7">
        <v>23527955</v>
      </c>
      <c r="J3116" s="6" t="s">
        <v>1120</v>
      </c>
      <c r="K3116" s="6" t="s">
        <v>222</v>
      </c>
      <c r="L3116" s="6" t="s">
        <v>9749</v>
      </c>
      <c r="M3116" s="6">
        <v>74691</v>
      </c>
      <c r="N3116" s="6">
        <v>12841</v>
      </c>
      <c r="O3116" s="6" t="s">
        <v>9750</v>
      </c>
      <c r="P3116" s="6">
        <v>1</v>
      </c>
      <c r="Q3116" s="6" t="s">
        <v>9751</v>
      </c>
      <c r="R3116" s="6" t="s">
        <v>9752</v>
      </c>
      <c r="S3116" s="6">
        <v>165</v>
      </c>
      <c r="T3116" s="6" t="s">
        <v>37</v>
      </c>
      <c r="U3116" s="6" t="s">
        <v>38</v>
      </c>
      <c r="V3116" s="6" t="s">
        <v>39</v>
      </c>
      <c r="W3116" s="7">
        <v>25000000</v>
      </c>
      <c r="X3116" s="6">
        <v>2010</v>
      </c>
      <c r="Y3116" s="6">
        <v>673</v>
      </c>
      <c r="Z3116" s="6">
        <v>6.4</v>
      </c>
      <c r="AA3116" s="6">
        <v>2.35</v>
      </c>
      <c r="AB3116" s="6">
        <v>0</v>
      </c>
      <c r="AC3116" s="7">
        <f>Table13[[#This Row],[gross]]-Table13[[#This Row],[budget]]</f>
        <v>-1472045</v>
      </c>
    </row>
    <row r="3117" spans="1:29" ht="12.75">
      <c r="A3117" s="6" t="s">
        <v>28</v>
      </c>
      <c r="B3117" s="6" t="s">
        <v>18459</v>
      </c>
      <c r="C3117" s="6">
        <v>31</v>
      </c>
      <c r="D3117" s="6">
        <v>106</v>
      </c>
      <c r="E3117" s="6">
        <v>81</v>
      </c>
      <c r="F3117" s="6">
        <v>687</v>
      </c>
      <c r="G3117" s="6" t="s">
        <v>4063</v>
      </c>
      <c r="H3117" s="6">
        <v>2000</v>
      </c>
      <c r="I3117" s="7">
        <v>399793</v>
      </c>
      <c r="J3117" s="6" t="s">
        <v>3409</v>
      </c>
      <c r="K3117" s="6" t="s">
        <v>403</v>
      </c>
      <c r="L3117" s="6" t="s">
        <v>18631</v>
      </c>
      <c r="M3117" s="6">
        <v>2877</v>
      </c>
      <c r="N3117" s="6">
        <v>4343</v>
      </c>
      <c r="O3117" s="6" t="s">
        <v>6216</v>
      </c>
      <c r="P3117" s="6">
        <v>0</v>
      </c>
      <c r="Q3117" s="6" t="s">
        <v>18632</v>
      </c>
      <c r="R3117" s="6" t="s">
        <v>18633</v>
      </c>
      <c r="S3117" s="6">
        <v>70</v>
      </c>
      <c r="T3117" s="6" t="s">
        <v>37</v>
      </c>
      <c r="U3117" s="6" t="s">
        <v>38</v>
      </c>
      <c r="V3117" s="6" t="s">
        <v>585</v>
      </c>
      <c r="W3117" s="7">
        <v>4000000</v>
      </c>
      <c r="X3117" s="6">
        <v>1999</v>
      </c>
      <c r="Y3117" s="6">
        <v>811</v>
      </c>
      <c r="Z3117" s="6">
        <v>5.4</v>
      </c>
      <c r="AA3117" s="6">
        <v>1.78</v>
      </c>
      <c r="AB3117" s="6">
        <v>111</v>
      </c>
      <c r="AC3117" s="7">
        <f>Table13[[#This Row],[gross]]-Table13[[#This Row],[budget]]</f>
        <v>-3600207</v>
      </c>
    </row>
    <row r="3118" spans="1:29" ht="12.75">
      <c r="A3118" s="6" t="s">
        <v>28</v>
      </c>
      <c r="B3118" s="6" t="s">
        <v>15502</v>
      </c>
      <c r="C3118" s="6">
        <v>52</v>
      </c>
      <c r="D3118" s="6">
        <v>144</v>
      </c>
      <c r="E3118" s="6">
        <v>0</v>
      </c>
      <c r="F3118" s="6">
        <v>195</v>
      </c>
      <c r="G3118" s="6" t="s">
        <v>15503</v>
      </c>
      <c r="H3118" s="6">
        <v>786</v>
      </c>
      <c r="I3118" s="7">
        <v>2483955</v>
      </c>
      <c r="J3118" s="6" t="s">
        <v>214</v>
      </c>
      <c r="K3118" s="6" t="s">
        <v>12924</v>
      </c>
      <c r="L3118" s="6" t="s">
        <v>15504</v>
      </c>
      <c r="M3118" s="6">
        <v>8369</v>
      </c>
      <c r="N3118" s="6">
        <v>1674</v>
      </c>
      <c r="O3118" s="6" t="s">
        <v>15505</v>
      </c>
      <c r="P3118" s="6">
        <v>0</v>
      </c>
      <c r="Q3118" s="6" t="s">
        <v>15506</v>
      </c>
      <c r="R3118" s="6" t="s">
        <v>15507</v>
      </c>
      <c r="S3118" s="6">
        <v>165</v>
      </c>
      <c r="T3118" s="6" t="s">
        <v>37</v>
      </c>
      <c r="U3118" s="6" t="s">
        <v>38</v>
      </c>
      <c r="V3118" s="6" t="s">
        <v>585</v>
      </c>
      <c r="W3118" s="7">
        <v>9600000</v>
      </c>
      <c r="X3118" s="6">
        <v>2005</v>
      </c>
      <c r="Y3118" s="6">
        <v>228</v>
      </c>
      <c r="Z3118" s="6">
        <v>6.7</v>
      </c>
      <c r="AA3118" s="6">
        <v>1.85</v>
      </c>
      <c r="AB3118" s="6">
        <v>957</v>
      </c>
      <c r="AC3118" s="7">
        <f>Table13[[#This Row],[gross]]-Table13[[#This Row],[budget]]</f>
        <v>-7116045</v>
      </c>
    </row>
    <row r="3119" spans="1:29" ht="12.75">
      <c r="A3119" s="6" t="s">
        <v>747</v>
      </c>
      <c r="B3119" s="6" t="s">
        <v>23718</v>
      </c>
      <c r="C3119" s="6">
        <v>88</v>
      </c>
      <c r="D3119" s="6">
        <v>90</v>
      </c>
      <c r="E3119" s="6">
        <v>56</v>
      </c>
      <c r="F3119" s="6">
        <v>56</v>
      </c>
      <c r="G3119" s="6" t="s">
        <v>23719</v>
      </c>
      <c r="H3119" s="6">
        <v>126</v>
      </c>
      <c r="I3119" s="7">
        <v>110536</v>
      </c>
      <c r="J3119" s="6" t="s">
        <v>12639</v>
      </c>
      <c r="K3119" s="6" t="s">
        <v>23720</v>
      </c>
      <c r="L3119" s="6" t="s">
        <v>23721</v>
      </c>
      <c r="M3119" s="6">
        <v>4117</v>
      </c>
      <c r="N3119" s="6">
        <v>284</v>
      </c>
      <c r="O3119" s="6" t="s">
        <v>23718</v>
      </c>
      <c r="P3119" s="6">
        <v>1</v>
      </c>
      <c r="Q3119" s="6" t="s">
        <v>23722</v>
      </c>
      <c r="R3119" s="6" t="s">
        <v>23723</v>
      </c>
      <c r="S3119" s="6">
        <v>118</v>
      </c>
      <c r="T3119" s="6" t="s">
        <v>37</v>
      </c>
      <c r="U3119" s="6" t="s">
        <v>38</v>
      </c>
      <c r="V3119" s="6" t="s">
        <v>95</v>
      </c>
      <c r="W3119" s="7">
        <v>40000</v>
      </c>
      <c r="X3119" s="6">
        <v>2001</v>
      </c>
      <c r="Y3119" s="6">
        <v>76</v>
      </c>
      <c r="Z3119" s="6">
        <v>7</v>
      </c>
      <c r="AA3119" s="6">
        <v>1.85</v>
      </c>
      <c r="AB3119" s="6">
        <v>0</v>
      </c>
      <c r="AC3119" s="7">
        <f>Table13[[#This Row],[gross]]-Table13[[#This Row],[budget]]</f>
        <v>70536</v>
      </c>
    </row>
    <row r="3120" spans="1:29" ht="12.75">
      <c r="A3120" s="6" t="s">
        <v>28</v>
      </c>
      <c r="B3120" s="6" t="s">
        <v>389</v>
      </c>
      <c r="C3120" s="6">
        <v>177</v>
      </c>
      <c r="D3120" s="6">
        <v>129</v>
      </c>
      <c r="E3120" s="6">
        <v>14000</v>
      </c>
      <c r="F3120" s="6">
        <v>227</v>
      </c>
      <c r="G3120" s="6" t="s">
        <v>2985</v>
      </c>
      <c r="H3120" s="6">
        <v>610</v>
      </c>
      <c r="I3120" s="7">
        <v>229074524</v>
      </c>
      <c r="J3120" s="6" t="s">
        <v>73</v>
      </c>
      <c r="K3120" s="6" t="s">
        <v>2986</v>
      </c>
      <c r="L3120" s="6" t="s">
        <v>2987</v>
      </c>
      <c r="M3120" s="6">
        <v>278362</v>
      </c>
      <c r="N3120" s="6">
        <v>1635</v>
      </c>
      <c r="O3120" s="6" t="s">
        <v>2988</v>
      </c>
      <c r="P3120" s="6">
        <v>0</v>
      </c>
      <c r="Q3120" s="6" t="s">
        <v>2989</v>
      </c>
      <c r="R3120" s="6" t="s">
        <v>2990</v>
      </c>
      <c r="S3120" s="6">
        <v>552</v>
      </c>
      <c r="T3120" s="6" t="s">
        <v>37</v>
      </c>
      <c r="U3120" s="6" t="s">
        <v>38</v>
      </c>
      <c r="V3120" s="6" t="s">
        <v>39</v>
      </c>
      <c r="W3120" s="7">
        <v>73000000</v>
      </c>
      <c r="X3120" s="6">
        <v>1997</v>
      </c>
      <c r="Y3120" s="6">
        <v>506</v>
      </c>
      <c r="Z3120" s="6">
        <v>6.5</v>
      </c>
      <c r="AA3120" s="6">
        <v>1.85</v>
      </c>
      <c r="AB3120" s="6">
        <v>0</v>
      </c>
      <c r="AC3120" s="7">
        <f>Table13[[#This Row],[gross]]-Table13[[#This Row],[budget]]</f>
        <v>156074524</v>
      </c>
    </row>
    <row r="3121" spans="1:29" ht="12.75">
      <c r="A3121" s="6" t="s">
        <v>28</v>
      </c>
      <c r="B3121" s="6" t="s">
        <v>3896</v>
      </c>
      <c r="C3121" s="6">
        <v>150</v>
      </c>
      <c r="D3121" s="6">
        <v>87</v>
      </c>
      <c r="E3121" s="6">
        <v>12</v>
      </c>
      <c r="F3121" s="6">
        <v>645</v>
      </c>
      <c r="G3121" s="6" t="s">
        <v>3897</v>
      </c>
      <c r="H3121" s="6">
        <v>3000</v>
      </c>
      <c r="I3121" s="7">
        <v>32178777</v>
      </c>
      <c r="J3121" s="6" t="s">
        <v>3898</v>
      </c>
      <c r="K3121" s="6" t="s">
        <v>723</v>
      </c>
      <c r="L3121" s="6" t="s">
        <v>3899</v>
      </c>
      <c r="M3121" s="6">
        <v>43300</v>
      </c>
      <c r="N3121" s="6">
        <v>6658</v>
      </c>
      <c r="O3121" s="6" t="s">
        <v>1254</v>
      </c>
      <c r="P3121" s="6">
        <v>6</v>
      </c>
      <c r="Q3121" s="6" t="s">
        <v>3900</v>
      </c>
      <c r="R3121" s="6" t="s">
        <v>3901</v>
      </c>
      <c r="S3121" s="6">
        <v>250</v>
      </c>
      <c r="T3121" s="6" t="s">
        <v>37</v>
      </c>
      <c r="U3121" s="6" t="s">
        <v>38</v>
      </c>
      <c r="V3121" s="6" t="s">
        <v>39</v>
      </c>
      <c r="W3121" s="7">
        <v>62000000</v>
      </c>
      <c r="X3121" s="6">
        <v>2008</v>
      </c>
      <c r="Y3121" s="6">
        <v>966</v>
      </c>
      <c r="Z3121" s="6">
        <v>3.8</v>
      </c>
      <c r="AA3121" s="6">
        <v>2.35</v>
      </c>
      <c r="AB3121" s="6">
        <v>0</v>
      </c>
      <c r="AC3121" s="7">
        <f>Table13[[#This Row],[gross]]-Table13[[#This Row],[budget]]</f>
        <v>-29821223</v>
      </c>
    </row>
    <row r="3122" spans="1:29" ht="12.75">
      <c r="A3122" s="6" t="s">
        <v>28</v>
      </c>
      <c r="B3122" s="6" t="s">
        <v>171</v>
      </c>
      <c r="C3122" s="6">
        <v>308</v>
      </c>
      <c r="D3122" s="6">
        <v>135</v>
      </c>
      <c r="E3122" s="6">
        <v>0</v>
      </c>
      <c r="F3122" s="6">
        <v>310</v>
      </c>
      <c r="G3122" s="6" t="s">
        <v>2000</v>
      </c>
      <c r="H3122" s="6">
        <v>873</v>
      </c>
      <c r="I3122" s="7">
        <v>43982842</v>
      </c>
      <c r="J3122" s="6" t="s">
        <v>2001</v>
      </c>
      <c r="K3122" s="6" t="s">
        <v>2002</v>
      </c>
      <c r="L3122" s="6" t="s">
        <v>2003</v>
      </c>
      <c r="M3122" s="6">
        <v>125109</v>
      </c>
      <c r="N3122" s="6">
        <v>2370</v>
      </c>
      <c r="O3122" s="6" t="s">
        <v>432</v>
      </c>
      <c r="P3122" s="6">
        <v>1</v>
      </c>
      <c r="Q3122" s="6" t="s">
        <v>2004</v>
      </c>
      <c r="R3122" s="6" t="s">
        <v>2005</v>
      </c>
      <c r="S3122" s="6">
        <v>593</v>
      </c>
      <c r="T3122" s="6" t="s">
        <v>37</v>
      </c>
      <c r="U3122" s="6" t="s">
        <v>38</v>
      </c>
      <c r="V3122" s="6" t="s">
        <v>39</v>
      </c>
      <c r="W3122" s="7">
        <v>65000000</v>
      </c>
      <c r="X3122" s="6">
        <v>2009</v>
      </c>
      <c r="Y3122" s="6">
        <v>560</v>
      </c>
      <c r="Z3122" s="6">
        <v>6.7</v>
      </c>
      <c r="AA3122" s="6">
        <v>2.35</v>
      </c>
      <c r="AB3122" s="6">
        <v>16000</v>
      </c>
      <c r="AC3122" s="7">
        <f>Table13[[#This Row],[gross]]-Table13[[#This Row],[budget]]</f>
        <v>-21017158</v>
      </c>
    </row>
    <row r="3123" spans="1:29" ht="12.75">
      <c r="A3123" s="6" t="s">
        <v>28</v>
      </c>
      <c r="B3123" s="6" t="s">
        <v>7204</v>
      </c>
      <c r="C3123" s="6">
        <v>170</v>
      </c>
      <c r="D3123" s="6">
        <v>101</v>
      </c>
      <c r="E3123" s="6">
        <v>96</v>
      </c>
      <c r="F3123" s="6">
        <v>204</v>
      </c>
      <c r="G3123" s="6" t="s">
        <v>9503</v>
      </c>
      <c r="H3123" s="6">
        <v>713</v>
      </c>
      <c r="I3123" s="7">
        <v>60443237</v>
      </c>
      <c r="J3123" s="6" t="s">
        <v>214</v>
      </c>
      <c r="K3123" s="6" t="s">
        <v>1745</v>
      </c>
      <c r="L3123" s="6" t="s">
        <v>9504</v>
      </c>
      <c r="M3123" s="6">
        <v>76882</v>
      </c>
      <c r="N3123" s="6">
        <v>1852</v>
      </c>
      <c r="O3123" s="6" t="s">
        <v>9505</v>
      </c>
      <c r="P3123" s="6">
        <v>0</v>
      </c>
      <c r="Q3123" s="6" t="s">
        <v>9506</v>
      </c>
      <c r="R3123" s="6" t="s">
        <v>9507</v>
      </c>
      <c r="S3123" s="6">
        <v>106</v>
      </c>
      <c r="T3123" s="6" t="s">
        <v>37</v>
      </c>
      <c r="U3123" s="6" t="s">
        <v>38</v>
      </c>
      <c r="V3123" s="6" t="s">
        <v>39</v>
      </c>
      <c r="W3123" s="7">
        <v>25000000</v>
      </c>
      <c r="X3123" s="6">
        <v>2012</v>
      </c>
      <c r="Y3123" s="6">
        <v>220</v>
      </c>
      <c r="Z3123" s="6">
        <v>6.5</v>
      </c>
      <c r="AA3123" s="6">
        <v>2.35</v>
      </c>
      <c r="AB3123" s="6">
        <v>29000</v>
      </c>
      <c r="AC3123" s="7">
        <f>Table13[[#This Row],[gross]]-Table13[[#This Row],[budget]]</f>
        <v>35443237</v>
      </c>
    </row>
    <row r="3124" spans="1:29" ht="12.75">
      <c r="A3124" s="6" t="s">
        <v>28</v>
      </c>
      <c r="B3124" s="6" t="s">
        <v>2392</v>
      </c>
      <c r="C3124" s="6">
        <v>57</v>
      </c>
      <c r="D3124" s="6">
        <v>115</v>
      </c>
      <c r="E3124" s="6">
        <v>168</v>
      </c>
      <c r="F3124" s="6">
        <v>322</v>
      </c>
      <c r="G3124" s="6" t="s">
        <v>1968</v>
      </c>
      <c r="H3124" s="6">
        <v>697</v>
      </c>
      <c r="I3124" s="7">
        <v>183088</v>
      </c>
      <c r="J3124" s="6" t="s">
        <v>11841</v>
      </c>
      <c r="K3124" s="6" t="s">
        <v>3198</v>
      </c>
      <c r="L3124" s="6" t="s">
        <v>13570</v>
      </c>
      <c r="M3124" s="6">
        <v>11704</v>
      </c>
      <c r="N3124" s="6">
        <v>2243</v>
      </c>
      <c r="O3124" s="6" t="s">
        <v>5069</v>
      </c>
      <c r="P3124" s="6">
        <v>0</v>
      </c>
      <c r="Q3124" s="6" t="s">
        <v>13571</v>
      </c>
      <c r="R3124" s="6" t="s">
        <v>13572</v>
      </c>
      <c r="S3124" s="6">
        <v>36</v>
      </c>
      <c r="T3124" s="6" t="s">
        <v>37</v>
      </c>
      <c r="U3124" s="6" t="s">
        <v>38</v>
      </c>
      <c r="V3124" s="6" t="s">
        <v>585</v>
      </c>
      <c r="W3124" s="7">
        <v>15000000</v>
      </c>
      <c r="X3124" s="6">
        <v>2008</v>
      </c>
      <c r="Y3124" s="6">
        <v>329</v>
      </c>
      <c r="Z3124" s="6">
        <v>7</v>
      </c>
      <c r="AA3124" s="6">
        <v>1.85</v>
      </c>
      <c r="AB3124" s="6">
        <v>702</v>
      </c>
      <c r="AC3124" s="7">
        <f>Table13[[#This Row],[gross]]-Table13[[#This Row],[budget]]</f>
        <v>-14816912</v>
      </c>
    </row>
    <row r="3125" spans="1:29" ht="12.75">
      <c r="A3125" s="6" t="s">
        <v>28</v>
      </c>
      <c r="B3125" s="6" t="s">
        <v>20800</v>
      </c>
      <c r="C3125" s="6">
        <v>195</v>
      </c>
      <c r="D3125" s="6">
        <v>104</v>
      </c>
      <c r="E3125" s="6">
        <v>25</v>
      </c>
      <c r="F3125" s="6">
        <v>73</v>
      </c>
      <c r="G3125" s="6" t="s">
        <v>11187</v>
      </c>
      <c r="H3125" s="6">
        <v>638</v>
      </c>
      <c r="I3125" s="7">
        <v>4231500</v>
      </c>
      <c r="J3125" s="6" t="s">
        <v>214</v>
      </c>
      <c r="K3125" s="6" t="s">
        <v>20801</v>
      </c>
      <c r="L3125" s="6" t="s">
        <v>20802</v>
      </c>
      <c r="M3125" s="6">
        <v>30479</v>
      </c>
      <c r="N3125" s="6">
        <v>822</v>
      </c>
      <c r="O3125" s="6" t="s">
        <v>10310</v>
      </c>
      <c r="P3125" s="6">
        <v>2</v>
      </c>
      <c r="Q3125" s="6" t="s">
        <v>20803</v>
      </c>
      <c r="R3125" s="6" t="s">
        <v>20804</v>
      </c>
      <c r="S3125" s="6">
        <v>162</v>
      </c>
      <c r="T3125" s="6" t="s">
        <v>5611</v>
      </c>
      <c r="U3125" s="6" t="s">
        <v>5612</v>
      </c>
      <c r="V3125" s="6" t="s">
        <v>95</v>
      </c>
      <c r="W3125" s="7">
        <v>1000000</v>
      </c>
      <c r="X3125" s="6">
        <v>2013</v>
      </c>
      <c r="Y3125" s="6">
        <v>85</v>
      </c>
      <c r="Z3125" s="6">
        <v>7.8</v>
      </c>
      <c r="AA3125" s="6">
        <v>2.35</v>
      </c>
      <c r="AB3125" s="6">
        <v>16000</v>
      </c>
      <c r="AC3125" s="7">
        <f>Table13[[#This Row],[gross]]-Table13[[#This Row],[budget]]</f>
        <v>3231500</v>
      </c>
    </row>
    <row r="3126" spans="1:29" ht="12.75">
      <c r="A3126" s="6" t="s">
        <v>28</v>
      </c>
      <c r="B3126" s="6" t="s">
        <v>13181</v>
      </c>
      <c r="C3126" s="6">
        <v>204</v>
      </c>
      <c r="D3126" s="6">
        <v>94</v>
      </c>
      <c r="E3126" s="6">
        <v>122</v>
      </c>
      <c r="F3126" s="6">
        <v>360</v>
      </c>
      <c r="G3126" s="6" t="s">
        <v>2619</v>
      </c>
      <c r="H3126" s="6">
        <v>23000</v>
      </c>
      <c r="I3126" s="7">
        <v>1082044</v>
      </c>
      <c r="J3126" s="6" t="s">
        <v>4075</v>
      </c>
      <c r="K3126" s="6" t="s">
        <v>58</v>
      </c>
      <c r="L3126" s="6" t="s">
        <v>17904</v>
      </c>
      <c r="M3126" s="6">
        <v>281649</v>
      </c>
      <c r="N3126" s="6">
        <v>24994</v>
      </c>
      <c r="O3126" s="6" t="s">
        <v>1501</v>
      </c>
      <c r="P3126" s="6">
        <v>0</v>
      </c>
      <c r="Q3126" s="6" t="s">
        <v>17905</v>
      </c>
      <c r="R3126" s="6" t="s">
        <v>17906</v>
      </c>
      <c r="S3126" s="6">
        <v>458</v>
      </c>
      <c r="T3126" s="6" t="s">
        <v>37</v>
      </c>
      <c r="U3126" s="6" t="s">
        <v>3571</v>
      </c>
      <c r="V3126" s="6" t="s">
        <v>585</v>
      </c>
      <c r="W3126" s="7">
        <v>5000000</v>
      </c>
      <c r="X3126" s="6">
        <v>2004</v>
      </c>
      <c r="Y3126" s="6">
        <v>1000</v>
      </c>
      <c r="Z3126" s="6">
        <v>7.7</v>
      </c>
      <c r="AA3126" s="6">
        <v>2.35</v>
      </c>
      <c r="AB3126" s="6">
        <v>21000</v>
      </c>
      <c r="AC3126" s="7">
        <f>Table13[[#This Row],[gross]]-Table13[[#This Row],[budget]]</f>
        <v>-3917956</v>
      </c>
    </row>
    <row r="3127" spans="1:29" ht="12.75">
      <c r="A3127" s="6" t="s">
        <v>28</v>
      </c>
      <c r="B3127" s="6" t="s">
        <v>6694</v>
      </c>
      <c r="C3127" s="6">
        <v>34</v>
      </c>
      <c r="D3127" s="6">
        <v>86</v>
      </c>
      <c r="E3127" s="6">
        <v>7</v>
      </c>
      <c r="F3127" s="6">
        <v>795</v>
      </c>
      <c r="G3127" s="6" t="s">
        <v>6695</v>
      </c>
      <c r="H3127" s="6">
        <v>10000</v>
      </c>
      <c r="I3127" s="7">
        <v>22717758</v>
      </c>
      <c r="J3127" s="6" t="s">
        <v>6696</v>
      </c>
      <c r="K3127" s="6" t="s">
        <v>440</v>
      </c>
      <c r="L3127" s="6" t="s">
        <v>6697</v>
      </c>
      <c r="M3127" s="6">
        <v>11156</v>
      </c>
      <c r="N3127" s="6">
        <v>14275</v>
      </c>
      <c r="O3127" s="6" t="s">
        <v>722</v>
      </c>
      <c r="P3127" s="6">
        <v>0</v>
      </c>
      <c r="Q3127" s="6" t="s">
        <v>6698</v>
      </c>
      <c r="R3127" s="6" t="s">
        <v>6699</v>
      </c>
      <c r="S3127" s="6">
        <v>67</v>
      </c>
      <c r="T3127" s="6" t="s">
        <v>37</v>
      </c>
      <c r="U3127" s="6" t="s">
        <v>38</v>
      </c>
      <c r="V3127" s="6" t="s">
        <v>277</v>
      </c>
      <c r="W3127" s="7">
        <v>40000000</v>
      </c>
      <c r="X3127" s="6">
        <v>1998</v>
      </c>
      <c r="Y3127" s="6">
        <v>908</v>
      </c>
      <c r="Z3127" s="6">
        <v>6.2</v>
      </c>
      <c r="AA3127" s="6">
        <v>1.85</v>
      </c>
      <c r="AB3127" s="6">
        <v>0</v>
      </c>
      <c r="AC3127" s="7">
        <f>Table13[[#This Row],[gross]]-Table13[[#This Row],[budget]]</f>
        <v>-17282242</v>
      </c>
    </row>
    <row r="3128" spans="1:29" ht="12.75">
      <c r="A3128" s="6" t="s">
        <v>28</v>
      </c>
      <c r="B3128" s="6" t="s">
        <v>3259</v>
      </c>
      <c r="C3128" s="6">
        <v>128</v>
      </c>
      <c r="D3128" s="6">
        <v>152</v>
      </c>
      <c r="E3128" s="6">
        <v>0</v>
      </c>
      <c r="F3128" s="6">
        <v>745</v>
      </c>
      <c r="G3128" s="6" t="s">
        <v>2496</v>
      </c>
      <c r="H3128" s="6">
        <v>940</v>
      </c>
      <c r="I3128" s="7">
        <v>27796042</v>
      </c>
      <c r="J3128" s="6" t="s">
        <v>214</v>
      </c>
      <c r="K3128" s="6" t="s">
        <v>3260</v>
      </c>
      <c r="L3128" s="6" t="s">
        <v>3261</v>
      </c>
      <c r="M3128" s="6">
        <v>45031</v>
      </c>
      <c r="N3128" s="6">
        <v>4310</v>
      </c>
      <c r="O3128" s="6" t="s">
        <v>3262</v>
      </c>
      <c r="P3128" s="6">
        <v>1</v>
      </c>
      <c r="Q3128" s="6" t="s">
        <v>3263</v>
      </c>
      <c r="R3128" s="6" t="s">
        <v>3264</v>
      </c>
      <c r="S3128" s="6">
        <v>376</v>
      </c>
      <c r="T3128" s="6" t="s">
        <v>37</v>
      </c>
      <c r="U3128" s="6" t="s">
        <v>38</v>
      </c>
      <c r="V3128" s="6" t="s">
        <v>95</v>
      </c>
      <c r="W3128" s="7">
        <v>72000000</v>
      </c>
      <c r="X3128" s="6">
        <v>2001</v>
      </c>
      <c r="Y3128" s="6">
        <v>826</v>
      </c>
      <c r="Z3128" s="6">
        <v>6.9</v>
      </c>
      <c r="AA3128" s="6">
        <v>1.85</v>
      </c>
      <c r="AB3128" s="6">
        <v>0</v>
      </c>
      <c r="AC3128" s="7">
        <f>Table13[[#This Row],[gross]]-Table13[[#This Row],[budget]]</f>
        <v>-44203958</v>
      </c>
    </row>
    <row r="3129" spans="1:29" ht="12.75">
      <c r="A3129" s="6" t="s">
        <v>28</v>
      </c>
      <c r="B3129" s="6" t="s">
        <v>1294</v>
      </c>
      <c r="C3129" s="6">
        <v>362</v>
      </c>
      <c r="D3129" s="6">
        <v>116</v>
      </c>
      <c r="E3129" s="6">
        <v>0</v>
      </c>
      <c r="F3129" s="6">
        <v>104</v>
      </c>
      <c r="G3129" s="6" t="s">
        <v>365</v>
      </c>
      <c r="H3129" s="6">
        <v>15000</v>
      </c>
      <c r="I3129" s="7">
        <v>45434443</v>
      </c>
      <c r="J3129" s="6" t="s">
        <v>1628</v>
      </c>
      <c r="K3129" s="6" t="s">
        <v>113</v>
      </c>
      <c r="L3129" s="6" t="s">
        <v>3108</v>
      </c>
      <c r="M3129" s="6">
        <v>175960</v>
      </c>
      <c r="N3129" s="6">
        <v>15735</v>
      </c>
      <c r="O3129" s="6" t="s">
        <v>3109</v>
      </c>
      <c r="P3129" s="6">
        <v>2</v>
      </c>
      <c r="Q3129" s="6" t="s">
        <v>3110</v>
      </c>
      <c r="R3129" s="6" t="s">
        <v>3111</v>
      </c>
      <c r="S3129" s="6">
        <v>360</v>
      </c>
      <c r="T3129" s="6" t="s">
        <v>37</v>
      </c>
      <c r="U3129" s="6" t="s">
        <v>38</v>
      </c>
      <c r="V3129" s="6" t="s">
        <v>39</v>
      </c>
      <c r="W3129" s="7">
        <v>75000000</v>
      </c>
      <c r="X3129" s="6">
        <v>2015</v>
      </c>
      <c r="Y3129" s="6">
        <v>509</v>
      </c>
      <c r="Z3129" s="6">
        <v>7.3</v>
      </c>
      <c r="AA3129" s="6">
        <v>2.35</v>
      </c>
      <c r="AB3129" s="6">
        <v>43000</v>
      </c>
      <c r="AC3129" s="7">
        <f>Table13[[#This Row],[gross]]-Table13[[#This Row],[budget]]</f>
        <v>-29565557</v>
      </c>
    </row>
    <row r="3130" spans="1:29" ht="12.75">
      <c r="A3130" s="6" t="s">
        <v>28</v>
      </c>
      <c r="B3130" s="6" t="s">
        <v>3367</v>
      </c>
      <c r="C3130" s="6">
        <v>83</v>
      </c>
      <c r="D3130" s="6">
        <v>132</v>
      </c>
      <c r="E3130" s="6">
        <v>130</v>
      </c>
      <c r="F3130" s="6">
        <v>80</v>
      </c>
      <c r="G3130" s="6" t="s">
        <v>7338</v>
      </c>
      <c r="H3130" s="6">
        <v>29000</v>
      </c>
      <c r="I3130" s="7">
        <v>56876365</v>
      </c>
      <c r="J3130" s="6" t="s">
        <v>127</v>
      </c>
      <c r="K3130" s="6" t="s">
        <v>215</v>
      </c>
      <c r="L3130" s="6" t="s">
        <v>7339</v>
      </c>
      <c r="M3130" s="6">
        <v>125219</v>
      </c>
      <c r="N3130" s="6">
        <v>29265</v>
      </c>
      <c r="O3130" s="6" t="s">
        <v>7340</v>
      </c>
      <c r="P3130" s="6">
        <v>1</v>
      </c>
      <c r="Q3130" s="6" t="s">
        <v>7341</v>
      </c>
      <c r="R3130" s="6" t="s">
        <v>7342</v>
      </c>
      <c r="S3130" s="6">
        <v>244</v>
      </c>
      <c r="T3130" s="6" t="s">
        <v>37</v>
      </c>
      <c r="U3130" s="6" t="s">
        <v>38</v>
      </c>
      <c r="V3130" s="6" t="s">
        <v>39</v>
      </c>
      <c r="W3130" s="7">
        <v>35000000</v>
      </c>
      <c r="X3130" s="6">
        <v>1998</v>
      </c>
      <c r="Y3130" s="6">
        <v>130</v>
      </c>
      <c r="Z3130" s="6">
        <v>6.4</v>
      </c>
      <c r="AA3130" s="6">
        <v>1.85</v>
      </c>
      <c r="AB3130" s="6">
        <v>0</v>
      </c>
      <c r="AC3130" s="7">
        <f>Table13[[#This Row],[gross]]-Table13[[#This Row],[budget]]</f>
        <v>21876365</v>
      </c>
    </row>
    <row r="3131" spans="1:29" ht="12.75">
      <c r="A3131" s="6" t="s">
        <v>28</v>
      </c>
      <c r="B3131" s="6" t="s">
        <v>2461</v>
      </c>
      <c r="C3131" s="6">
        <v>34</v>
      </c>
      <c r="D3131" s="6">
        <v>94</v>
      </c>
      <c r="E3131" s="6">
        <v>36</v>
      </c>
      <c r="F3131" s="6">
        <v>507</v>
      </c>
      <c r="G3131" s="6" t="s">
        <v>4810</v>
      </c>
      <c r="H3131" s="6">
        <v>13000</v>
      </c>
      <c r="I3131" s="7">
        <v>13801755</v>
      </c>
      <c r="J3131" s="6" t="s">
        <v>422</v>
      </c>
      <c r="K3131" s="6" t="s">
        <v>547</v>
      </c>
      <c r="L3131" s="6" t="s">
        <v>11160</v>
      </c>
      <c r="M3131" s="6">
        <v>23928</v>
      </c>
      <c r="N3131" s="6">
        <v>15183</v>
      </c>
      <c r="O3131" s="6" t="s">
        <v>11161</v>
      </c>
      <c r="P3131" s="6">
        <v>1</v>
      </c>
      <c r="Q3131" s="6" t="s">
        <v>11162</v>
      </c>
      <c r="R3131" s="6" t="s">
        <v>11163</v>
      </c>
      <c r="S3131" s="6">
        <v>100</v>
      </c>
      <c r="T3131" s="6" t="s">
        <v>37</v>
      </c>
      <c r="U3131" s="6" t="s">
        <v>38</v>
      </c>
      <c r="V3131" s="6" t="s">
        <v>95</v>
      </c>
      <c r="W3131" s="7">
        <v>20000000</v>
      </c>
      <c r="X3131" s="6">
        <v>1997</v>
      </c>
      <c r="Y3131" s="6">
        <v>828</v>
      </c>
      <c r="Z3131" s="6">
        <v>6.6</v>
      </c>
      <c r="AA3131" s="6">
        <v>1.85</v>
      </c>
      <c r="AB3131" s="6">
        <v>0</v>
      </c>
      <c r="AC3131" s="7">
        <f>Table13[[#This Row],[gross]]-Table13[[#This Row],[budget]]</f>
        <v>-6198245</v>
      </c>
    </row>
    <row r="3132" spans="1:29" ht="12.75">
      <c r="A3132" s="6" t="s">
        <v>28</v>
      </c>
      <c r="B3132" s="6" t="s">
        <v>16450</v>
      </c>
      <c r="C3132" s="6">
        <v>118</v>
      </c>
      <c r="D3132" s="6">
        <v>125</v>
      </c>
      <c r="E3132" s="6">
        <v>82</v>
      </c>
      <c r="F3132" s="6">
        <v>244</v>
      </c>
      <c r="G3132" s="6" t="s">
        <v>16514</v>
      </c>
      <c r="H3132" s="6">
        <v>16000</v>
      </c>
      <c r="I3132" s="7">
        <v>21000000</v>
      </c>
      <c r="J3132" s="6" t="s">
        <v>50</v>
      </c>
      <c r="K3132" s="6" t="s">
        <v>201</v>
      </c>
      <c r="L3132" s="6" t="s">
        <v>16515</v>
      </c>
      <c r="M3132" s="6">
        <v>73950</v>
      </c>
      <c r="N3132" s="6">
        <v>17611</v>
      </c>
      <c r="O3132" s="6" t="s">
        <v>1093</v>
      </c>
      <c r="P3132" s="6">
        <v>3</v>
      </c>
      <c r="Q3132" s="6" t="s">
        <v>16516</v>
      </c>
      <c r="R3132" s="6" t="s">
        <v>16517</v>
      </c>
      <c r="S3132" s="6">
        <v>258</v>
      </c>
      <c r="T3132" s="6" t="s">
        <v>37</v>
      </c>
      <c r="U3132" s="6" t="s">
        <v>56</v>
      </c>
      <c r="V3132" s="6" t="s">
        <v>95</v>
      </c>
      <c r="W3132" s="7">
        <v>13000000</v>
      </c>
      <c r="X3132" s="6">
        <v>1974</v>
      </c>
      <c r="Y3132" s="6">
        <v>387</v>
      </c>
      <c r="Z3132" s="6">
        <v>6.8</v>
      </c>
      <c r="AA3132" s="6">
        <v>1.66</v>
      </c>
      <c r="AB3132" s="6">
        <v>2000</v>
      </c>
      <c r="AC3132" s="7">
        <f>Table13[[#This Row],[gross]]-Table13[[#This Row],[budget]]</f>
        <v>8000000</v>
      </c>
    </row>
    <row r="3133" spans="1:29" ht="12.75">
      <c r="A3133" s="6" t="s">
        <v>28</v>
      </c>
      <c r="B3133" s="6" t="s">
        <v>1729</v>
      </c>
      <c r="C3133" s="6">
        <v>208</v>
      </c>
      <c r="D3133" s="6">
        <v>107</v>
      </c>
      <c r="E3133" s="6">
        <v>561</v>
      </c>
      <c r="F3133" s="6">
        <v>353</v>
      </c>
      <c r="G3133" s="6" t="s">
        <v>1729</v>
      </c>
      <c r="H3133" s="6">
        <v>746</v>
      </c>
      <c r="I3133" s="7">
        <v>15608545</v>
      </c>
      <c r="J3133" s="6" t="s">
        <v>1325</v>
      </c>
      <c r="K3133" s="6" t="s">
        <v>966</v>
      </c>
      <c r="L3133" s="6" t="s">
        <v>13051</v>
      </c>
      <c r="M3133" s="6">
        <v>53471</v>
      </c>
      <c r="N3133" s="6">
        <v>2377</v>
      </c>
      <c r="O3133" s="6" t="s">
        <v>13052</v>
      </c>
      <c r="P3133" s="6">
        <v>3</v>
      </c>
      <c r="Q3133" s="6" t="s">
        <v>13053</v>
      </c>
      <c r="R3133" s="6" t="s">
        <v>13054</v>
      </c>
      <c r="S3133" s="6">
        <v>224</v>
      </c>
      <c r="T3133" s="6" t="s">
        <v>37</v>
      </c>
      <c r="U3133" s="6" t="s">
        <v>38</v>
      </c>
      <c r="V3133" s="6" t="s">
        <v>585</v>
      </c>
      <c r="W3133" s="7">
        <v>15000000</v>
      </c>
      <c r="X3133" s="6">
        <v>2012</v>
      </c>
      <c r="Y3133" s="6">
        <v>561</v>
      </c>
      <c r="Z3133" s="6">
        <v>5.4</v>
      </c>
      <c r="AA3133" s="6">
        <v>2.35</v>
      </c>
      <c r="AB3133" s="6">
        <v>29000</v>
      </c>
      <c r="AC3133" s="7">
        <f>Table13[[#This Row],[gross]]-Table13[[#This Row],[budget]]</f>
        <v>608545</v>
      </c>
    </row>
    <row r="3134" spans="1:29" ht="12.75">
      <c r="A3134" s="6" t="s">
        <v>28</v>
      </c>
      <c r="B3134" s="6" t="s">
        <v>2656</v>
      </c>
      <c r="C3134" s="6">
        <v>72</v>
      </c>
      <c r="D3134" s="6">
        <v>83</v>
      </c>
      <c r="E3134" s="6">
        <v>10</v>
      </c>
      <c r="F3134" s="6">
        <v>69</v>
      </c>
      <c r="G3134" s="6" t="s">
        <v>11270</v>
      </c>
      <c r="H3134" s="6">
        <v>688</v>
      </c>
      <c r="I3134" s="7">
        <v>8326035</v>
      </c>
      <c r="J3134" s="6" t="s">
        <v>1752</v>
      </c>
      <c r="K3134" s="6" t="s">
        <v>1281</v>
      </c>
      <c r="L3134" s="6" t="s">
        <v>11271</v>
      </c>
      <c r="M3134" s="6">
        <v>21933</v>
      </c>
      <c r="N3134" s="6">
        <v>1019</v>
      </c>
      <c r="O3134" s="6" t="s">
        <v>11272</v>
      </c>
      <c r="P3134" s="6">
        <v>2</v>
      </c>
      <c r="Q3134" s="6" t="s">
        <v>11273</v>
      </c>
      <c r="R3134" s="6" t="s">
        <v>11274</v>
      </c>
      <c r="S3134" s="6">
        <v>76</v>
      </c>
      <c r="T3134" s="6" t="s">
        <v>37</v>
      </c>
      <c r="U3134" s="6" t="s">
        <v>767</v>
      </c>
      <c r="V3134" s="6" t="s">
        <v>39</v>
      </c>
      <c r="W3134" s="7">
        <v>33000000</v>
      </c>
      <c r="X3134" s="6">
        <v>2005</v>
      </c>
      <c r="Y3134" s="6">
        <v>99</v>
      </c>
      <c r="Z3134" s="6">
        <v>5.5</v>
      </c>
      <c r="AA3134" s="6">
        <v>1.85</v>
      </c>
      <c r="AB3134" s="6">
        <v>676</v>
      </c>
      <c r="AC3134" s="7">
        <f>Table13[[#This Row],[gross]]-Table13[[#This Row],[budget]]</f>
        <v>-24673965</v>
      </c>
    </row>
    <row r="3135" spans="1:29" ht="12.75">
      <c r="A3135" s="6" t="s">
        <v>28</v>
      </c>
      <c r="B3135" s="6" t="s">
        <v>2728</v>
      </c>
      <c r="C3135" s="6">
        <v>209</v>
      </c>
      <c r="D3135" s="6">
        <v>129</v>
      </c>
      <c r="E3135" s="6">
        <v>438</v>
      </c>
      <c r="F3135" s="6">
        <v>502</v>
      </c>
      <c r="G3135" s="6" t="s">
        <v>2729</v>
      </c>
      <c r="H3135" s="6">
        <v>18000</v>
      </c>
      <c r="I3135" s="7">
        <v>65948711</v>
      </c>
      <c r="J3135" s="6" t="s">
        <v>2202</v>
      </c>
      <c r="K3135" s="6" t="s">
        <v>1727</v>
      </c>
      <c r="L3135" s="6" t="s">
        <v>2730</v>
      </c>
      <c r="M3135" s="6">
        <v>86422</v>
      </c>
      <c r="N3135" s="6">
        <v>20056</v>
      </c>
      <c r="O3135" s="6" t="s">
        <v>2731</v>
      </c>
      <c r="P3135" s="6">
        <v>1</v>
      </c>
      <c r="Q3135" s="6" t="s">
        <v>2732</v>
      </c>
      <c r="R3135" s="6" t="s">
        <v>2733</v>
      </c>
      <c r="S3135" s="6">
        <v>363</v>
      </c>
      <c r="T3135" s="6" t="s">
        <v>37</v>
      </c>
      <c r="U3135" s="6" t="s">
        <v>38</v>
      </c>
      <c r="V3135" s="6" t="s">
        <v>585</v>
      </c>
      <c r="W3135" s="7">
        <v>80000000</v>
      </c>
      <c r="X3135" s="6">
        <v>2004</v>
      </c>
      <c r="Y3135" s="6">
        <v>1000</v>
      </c>
      <c r="Z3135" s="6">
        <v>6.6</v>
      </c>
      <c r="AA3135" s="6">
        <v>1.85</v>
      </c>
      <c r="AB3135" s="6">
        <v>0</v>
      </c>
      <c r="AC3135" s="7">
        <f>Table13[[#This Row],[gross]]-Table13[[#This Row],[budget]]</f>
        <v>-14051289</v>
      </c>
    </row>
    <row r="3136" spans="1:29" ht="12.75">
      <c r="A3136" s="6" t="s">
        <v>28</v>
      </c>
      <c r="B3136" s="6" t="s">
        <v>12940</v>
      </c>
      <c r="C3136" s="6">
        <v>78</v>
      </c>
      <c r="D3136" s="6">
        <v>92</v>
      </c>
      <c r="E3136" s="6">
        <v>8</v>
      </c>
      <c r="F3136" s="6">
        <v>129</v>
      </c>
      <c r="G3136" s="6" t="s">
        <v>12941</v>
      </c>
      <c r="H3136" s="6">
        <v>472</v>
      </c>
      <c r="I3136" s="7">
        <v>18843314</v>
      </c>
      <c r="J3136" s="6" t="s">
        <v>923</v>
      </c>
      <c r="K3136" s="6" t="s">
        <v>11124</v>
      </c>
      <c r="L3136" s="6" t="s">
        <v>12942</v>
      </c>
      <c r="M3136" s="6">
        <v>27486</v>
      </c>
      <c r="N3136" s="6">
        <v>1045</v>
      </c>
      <c r="O3136" s="6" t="s">
        <v>10320</v>
      </c>
      <c r="P3136" s="6">
        <v>1</v>
      </c>
      <c r="Q3136" s="6" t="s">
        <v>12943</v>
      </c>
      <c r="R3136" s="6" t="s">
        <v>12944</v>
      </c>
      <c r="S3136" s="6">
        <v>284</v>
      </c>
      <c r="T3136" s="6" t="s">
        <v>37</v>
      </c>
      <c r="U3136" s="6" t="s">
        <v>38</v>
      </c>
      <c r="V3136" s="6" t="s">
        <v>39</v>
      </c>
      <c r="W3136" s="7">
        <v>20000000</v>
      </c>
      <c r="X3136" s="6">
        <v>2006</v>
      </c>
      <c r="Y3136" s="6">
        <v>239</v>
      </c>
      <c r="Z3136" s="6">
        <v>4.7</v>
      </c>
      <c r="AA3136" s="6">
        <v>1.85</v>
      </c>
      <c r="AB3136" s="6">
        <v>0</v>
      </c>
      <c r="AC3136" s="7">
        <f>Table13[[#This Row],[gross]]-Table13[[#This Row],[budget]]</f>
        <v>-1156686</v>
      </c>
    </row>
    <row r="3137" spans="1:29" ht="12.75">
      <c r="A3137" s="6" t="s">
        <v>28</v>
      </c>
      <c r="B3137" s="6" t="s">
        <v>187</v>
      </c>
      <c r="C3137" s="6">
        <v>568</v>
      </c>
      <c r="D3137" s="6">
        <v>151</v>
      </c>
      <c r="E3137" s="6">
        <v>0</v>
      </c>
      <c r="F3137" s="6">
        <v>372</v>
      </c>
      <c r="G3137" s="6" t="s">
        <v>1665</v>
      </c>
      <c r="H3137" s="6">
        <v>13000</v>
      </c>
      <c r="I3137" s="7">
        <v>228430993</v>
      </c>
      <c r="J3137" s="6" t="s">
        <v>659</v>
      </c>
      <c r="K3137" s="6" t="s">
        <v>1157</v>
      </c>
      <c r="L3137" s="6" t="s">
        <v>1666</v>
      </c>
      <c r="M3137" s="6">
        <v>472488</v>
      </c>
      <c r="N3137" s="6">
        <v>14831</v>
      </c>
      <c r="O3137" s="6" t="s">
        <v>1667</v>
      </c>
      <c r="P3137" s="6">
        <v>1</v>
      </c>
      <c r="Q3137" s="6" t="s">
        <v>1668</v>
      </c>
      <c r="R3137" s="6" t="s">
        <v>1669</v>
      </c>
      <c r="S3137" s="6">
        <v>1023</v>
      </c>
      <c r="T3137" s="6" t="s">
        <v>37</v>
      </c>
      <c r="U3137" s="6" t="s">
        <v>38</v>
      </c>
      <c r="V3137" s="6" t="s">
        <v>39</v>
      </c>
      <c r="W3137" s="7">
        <v>108000000</v>
      </c>
      <c r="X3137" s="6">
        <v>2015</v>
      </c>
      <c r="Y3137" s="6">
        <v>801</v>
      </c>
      <c r="Z3137" s="6">
        <v>8.1</v>
      </c>
      <c r="AA3137" s="6">
        <v>2.35</v>
      </c>
      <c r="AB3137" s="6">
        <v>153000</v>
      </c>
      <c r="AC3137" s="7">
        <f>Table13[[#This Row],[gross]]-Table13[[#This Row],[budget]]</f>
        <v>120430993</v>
      </c>
    </row>
    <row r="3138" spans="1:29" ht="12.75">
      <c r="A3138" s="6" t="s">
        <v>28</v>
      </c>
      <c r="B3138" s="6" t="s">
        <v>313</v>
      </c>
      <c r="C3138" s="6">
        <v>156</v>
      </c>
      <c r="D3138" s="6">
        <v>136</v>
      </c>
      <c r="E3138" s="6">
        <v>258</v>
      </c>
      <c r="F3138" s="6">
        <v>94</v>
      </c>
      <c r="G3138" s="6" t="s">
        <v>3677</v>
      </c>
      <c r="H3138" s="6">
        <v>12000</v>
      </c>
      <c r="I3138" s="7">
        <v>93771072</v>
      </c>
      <c r="J3138" s="6" t="s">
        <v>3678</v>
      </c>
      <c r="K3138" s="6" t="s">
        <v>762</v>
      </c>
      <c r="L3138" s="6" t="s">
        <v>3679</v>
      </c>
      <c r="M3138" s="6">
        <v>135404</v>
      </c>
      <c r="N3138" s="6">
        <v>12396</v>
      </c>
      <c r="O3138" s="6" t="s">
        <v>3680</v>
      </c>
      <c r="P3138" s="6">
        <v>0</v>
      </c>
      <c r="Q3138" s="6" t="s">
        <v>3681</v>
      </c>
      <c r="R3138" s="6" t="s">
        <v>3682</v>
      </c>
      <c r="S3138" s="6">
        <v>318</v>
      </c>
      <c r="T3138" s="6" t="s">
        <v>37</v>
      </c>
      <c r="U3138" s="6" t="s">
        <v>38</v>
      </c>
      <c r="V3138" s="6" t="s">
        <v>39</v>
      </c>
      <c r="W3138" s="7">
        <v>65000000</v>
      </c>
      <c r="X3138" s="6">
        <v>1998</v>
      </c>
      <c r="Y3138" s="6">
        <v>174</v>
      </c>
      <c r="Z3138" s="6">
        <v>6.7</v>
      </c>
      <c r="AA3138" s="6">
        <v>2.35</v>
      </c>
      <c r="AB3138" s="6">
        <v>0</v>
      </c>
      <c r="AC3138" s="7">
        <f>Table13[[#This Row],[gross]]-Table13[[#This Row],[budget]]</f>
        <v>28771072</v>
      </c>
    </row>
    <row r="3139" spans="1:29" ht="12.75">
      <c r="A3139" s="6" t="s">
        <v>28</v>
      </c>
      <c r="B3139" s="6" t="s">
        <v>1757</v>
      </c>
      <c r="C3139" s="6">
        <v>57</v>
      </c>
      <c r="D3139" s="6">
        <v>114</v>
      </c>
      <c r="E3139" s="6">
        <v>55</v>
      </c>
      <c r="F3139" s="6">
        <v>360</v>
      </c>
      <c r="G3139" s="6" t="s">
        <v>11719</v>
      </c>
      <c r="H3139" s="6">
        <v>789</v>
      </c>
      <c r="I3139" s="7">
        <v>119938730</v>
      </c>
      <c r="J3139" s="6" t="s">
        <v>11096</v>
      </c>
      <c r="K3139" s="6" t="s">
        <v>4156</v>
      </c>
      <c r="L3139" s="6" t="s">
        <v>11720</v>
      </c>
      <c r="M3139" s="6">
        <v>265818</v>
      </c>
      <c r="N3139" s="6">
        <v>2085</v>
      </c>
      <c r="O3139" s="6" t="s">
        <v>1501</v>
      </c>
      <c r="P3139" s="6">
        <v>0</v>
      </c>
      <c r="Q3139" s="6" t="s">
        <v>11721</v>
      </c>
      <c r="R3139" s="6" t="s">
        <v>11722</v>
      </c>
      <c r="S3139" s="6">
        <v>213</v>
      </c>
      <c r="T3139" s="6" t="s">
        <v>37</v>
      </c>
      <c r="U3139" s="6" t="s">
        <v>38</v>
      </c>
      <c r="V3139" s="6" t="s">
        <v>39</v>
      </c>
      <c r="W3139" s="7">
        <v>18000000</v>
      </c>
      <c r="X3139" s="6">
        <v>1994</v>
      </c>
      <c r="Y3139" s="6">
        <v>424</v>
      </c>
      <c r="Z3139" s="6">
        <v>6.9</v>
      </c>
      <c r="AA3139" s="6">
        <v>1.85</v>
      </c>
      <c r="AB3139" s="6">
        <v>0</v>
      </c>
      <c r="AC3139" s="7">
        <f>Table13[[#This Row],[gross]]-Table13[[#This Row],[budget]]</f>
        <v>101938730</v>
      </c>
    </row>
    <row r="3140" spans="1:29" ht="12.75">
      <c r="A3140" s="6" t="s">
        <v>28</v>
      </c>
      <c r="B3140" s="6" t="s">
        <v>18991</v>
      </c>
      <c r="C3140" s="6">
        <v>9</v>
      </c>
      <c r="D3140" s="6">
        <v>105</v>
      </c>
      <c r="E3140" s="6">
        <v>28</v>
      </c>
      <c r="F3140" s="6">
        <v>131</v>
      </c>
      <c r="G3140" s="6" t="s">
        <v>18992</v>
      </c>
      <c r="H3140" s="6">
        <v>426</v>
      </c>
      <c r="I3140" s="7">
        <v>123777</v>
      </c>
      <c r="J3140" s="6" t="s">
        <v>18993</v>
      </c>
      <c r="K3140" s="6" t="s">
        <v>13122</v>
      </c>
      <c r="L3140" s="6" t="s">
        <v>18994</v>
      </c>
      <c r="M3140" s="6">
        <v>342</v>
      </c>
      <c r="N3140" s="6">
        <v>1043</v>
      </c>
      <c r="O3140" s="6" t="s">
        <v>18995</v>
      </c>
      <c r="P3140" s="6">
        <v>0</v>
      </c>
      <c r="R3140" s="6" t="s">
        <v>18996</v>
      </c>
      <c r="S3140" s="6">
        <v>15</v>
      </c>
      <c r="T3140" s="6" t="s">
        <v>37</v>
      </c>
      <c r="U3140" s="6" t="s">
        <v>268</v>
      </c>
      <c r="V3140" s="6" t="s">
        <v>39</v>
      </c>
      <c r="W3140" s="7">
        <v>3500000</v>
      </c>
      <c r="X3140" s="6">
        <v>2016</v>
      </c>
      <c r="Y3140" s="6">
        <v>294</v>
      </c>
      <c r="Z3140" s="6">
        <v>4.7</v>
      </c>
      <c r="AA3140" s="6">
        <v>1.85</v>
      </c>
      <c r="AB3140" s="6">
        <v>0</v>
      </c>
      <c r="AC3140" s="7">
        <f>Table13[[#This Row],[gross]]-Table13[[#This Row],[budget]]</f>
        <v>-3376223</v>
      </c>
    </row>
    <row r="3141" spans="1:29" ht="12.75">
      <c r="A3141" s="6" t="s">
        <v>28</v>
      </c>
      <c r="B3141" s="6" t="s">
        <v>12419</v>
      </c>
      <c r="C3141" s="6">
        <v>56</v>
      </c>
      <c r="D3141" s="6">
        <v>80</v>
      </c>
      <c r="E3141" s="6">
        <v>11</v>
      </c>
      <c r="F3141" s="6">
        <v>499</v>
      </c>
      <c r="G3141" s="6" t="s">
        <v>7222</v>
      </c>
      <c r="H3141" s="6">
        <v>911</v>
      </c>
      <c r="I3141" s="7">
        <v>40363530</v>
      </c>
      <c r="J3141" s="6" t="s">
        <v>3057</v>
      </c>
      <c r="K3141" s="6" t="s">
        <v>5165</v>
      </c>
      <c r="L3141" s="6" t="s">
        <v>12420</v>
      </c>
      <c r="M3141" s="6">
        <v>18254</v>
      </c>
      <c r="N3141" s="6">
        <v>3058</v>
      </c>
      <c r="O3141" s="6" t="s">
        <v>6871</v>
      </c>
      <c r="P3141" s="6">
        <v>2</v>
      </c>
      <c r="Q3141" s="6" t="s">
        <v>12421</v>
      </c>
      <c r="R3141" s="6" t="s">
        <v>12422</v>
      </c>
      <c r="S3141" s="6">
        <v>307</v>
      </c>
      <c r="T3141" s="6" t="s">
        <v>37</v>
      </c>
      <c r="U3141" s="6" t="s">
        <v>38</v>
      </c>
      <c r="V3141" s="6" t="s">
        <v>95</v>
      </c>
      <c r="W3141" s="7">
        <v>16000000</v>
      </c>
      <c r="X3141" s="6">
        <v>2002</v>
      </c>
      <c r="Y3141" s="6">
        <v>521</v>
      </c>
      <c r="Z3141" s="6">
        <v>3.3</v>
      </c>
      <c r="AA3141" s="6">
        <v>1.85</v>
      </c>
      <c r="AB3141" s="6">
        <v>1000</v>
      </c>
      <c r="AC3141" s="7">
        <f>Table13[[#This Row],[gross]]-Table13[[#This Row],[budget]]</f>
        <v>24363530</v>
      </c>
    </row>
    <row r="3142" spans="1:29" ht="12.75">
      <c r="A3142" s="6" t="s">
        <v>28</v>
      </c>
      <c r="B3142" s="6" t="s">
        <v>7076</v>
      </c>
      <c r="C3142" s="6">
        <v>546</v>
      </c>
      <c r="D3142" s="6">
        <v>144</v>
      </c>
      <c r="E3142" s="6">
        <v>0</v>
      </c>
      <c r="F3142" s="6">
        <v>15</v>
      </c>
      <c r="G3142" s="6" t="s">
        <v>7077</v>
      </c>
      <c r="H3142" s="6">
        <v>378</v>
      </c>
      <c r="I3142" s="7">
        <v>16377274</v>
      </c>
      <c r="J3142" s="6" t="s">
        <v>3409</v>
      </c>
      <c r="K3142" s="6" t="s">
        <v>7078</v>
      </c>
      <c r="L3142" s="6" t="s">
        <v>7079</v>
      </c>
      <c r="M3142" s="6">
        <v>105144</v>
      </c>
      <c r="N3142" s="6">
        <v>427</v>
      </c>
      <c r="O3142" s="6" t="s">
        <v>7080</v>
      </c>
      <c r="P3142" s="6">
        <v>31</v>
      </c>
      <c r="Q3142" s="6" t="s">
        <v>7081</v>
      </c>
      <c r="R3142" s="6" t="s">
        <v>7082</v>
      </c>
      <c r="S3142" s="6">
        <v>405</v>
      </c>
      <c r="T3142" s="6" t="s">
        <v>37</v>
      </c>
      <c r="U3142" s="6" t="s">
        <v>38</v>
      </c>
      <c r="V3142" s="6" t="s">
        <v>585</v>
      </c>
      <c r="W3142" s="7">
        <v>32000000</v>
      </c>
      <c r="X3142" s="6">
        <v>2012</v>
      </c>
      <c r="Y3142" s="6">
        <v>18</v>
      </c>
      <c r="Z3142" s="6">
        <v>7.1</v>
      </c>
      <c r="AA3142" s="6">
        <v>1.85</v>
      </c>
      <c r="AB3142" s="6">
        <v>27000</v>
      </c>
      <c r="AC3142" s="7">
        <f>Table13[[#This Row],[gross]]-Table13[[#This Row],[budget]]</f>
        <v>-15622726</v>
      </c>
    </row>
    <row r="3143" spans="1:29" ht="12.75">
      <c r="A3143" s="6" t="s">
        <v>28</v>
      </c>
      <c r="B3143" s="6" t="s">
        <v>6868</v>
      </c>
      <c r="C3143" s="6">
        <v>191</v>
      </c>
      <c r="D3143" s="6">
        <v>96</v>
      </c>
      <c r="E3143" s="6">
        <v>47</v>
      </c>
      <c r="F3143" s="6">
        <v>442</v>
      </c>
      <c r="G3143" s="6" t="s">
        <v>3538</v>
      </c>
      <c r="H3143" s="6">
        <v>3000</v>
      </c>
      <c r="I3143" s="7">
        <v>12570442</v>
      </c>
      <c r="J3143" s="6" t="s">
        <v>5316</v>
      </c>
      <c r="K3143" s="6" t="s">
        <v>1543</v>
      </c>
      <c r="L3143" s="6" t="s">
        <v>15045</v>
      </c>
      <c r="M3143" s="6">
        <v>40514</v>
      </c>
      <c r="N3143" s="6">
        <v>4053</v>
      </c>
      <c r="O3143" s="6" t="s">
        <v>8062</v>
      </c>
      <c r="P3143" s="6">
        <v>0</v>
      </c>
      <c r="Q3143" s="6" t="s">
        <v>15046</v>
      </c>
      <c r="R3143" s="6" t="s">
        <v>15047</v>
      </c>
      <c r="S3143" s="6">
        <v>234</v>
      </c>
      <c r="T3143" s="6" t="s">
        <v>37</v>
      </c>
      <c r="U3143" s="6" t="s">
        <v>38</v>
      </c>
      <c r="V3143" s="6" t="s">
        <v>585</v>
      </c>
      <c r="W3143" s="7">
        <v>10000000</v>
      </c>
      <c r="X3143" s="6">
        <v>2005</v>
      </c>
      <c r="Y3143" s="6">
        <v>497</v>
      </c>
      <c r="Z3143" s="6">
        <v>6.8</v>
      </c>
      <c r="AA3143" s="6">
        <v>2.35</v>
      </c>
      <c r="AB3143" s="6">
        <v>808</v>
      </c>
      <c r="AC3143" s="7">
        <f>Table13[[#This Row],[gross]]-Table13[[#This Row],[budget]]</f>
        <v>2570442</v>
      </c>
    </row>
    <row r="3144" spans="1:29" ht="12.75">
      <c r="A3144" s="6" t="s">
        <v>28</v>
      </c>
      <c r="B3144" s="6" t="s">
        <v>443</v>
      </c>
      <c r="C3144" s="6">
        <v>275</v>
      </c>
      <c r="D3144" s="6">
        <v>138</v>
      </c>
      <c r="E3144" s="6">
        <v>0</v>
      </c>
      <c r="F3144" s="6">
        <v>30</v>
      </c>
      <c r="G3144" s="6" t="s">
        <v>835</v>
      </c>
      <c r="H3144" s="6">
        <v>234</v>
      </c>
      <c r="I3144" s="7">
        <v>281492479</v>
      </c>
      <c r="J3144" s="6" t="s">
        <v>647</v>
      </c>
      <c r="K3144" s="6" t="s">
        <v>836</v>
      </c>
      <c r="L3144" s="6" t="s">
        <v>837</v>
      </c>
      <c r="M3144" s="6">
        <v>421818</v>
      </c>
      <c r="N3144" s="6">
        <v>534</v>
      </c>
      <c r="O3144" s="6" t="s">
        <v>838</v>
      </c>
      <c r="P3144" s="6">
        <v>0</v>
      </c>
      <c r="Q3144" s="6" t="s">
        <v>839</v>
      </c>
      <c r="R3144" s="6" t="s">
        <v>840</v>
      </c>
      <c r="S3144" s="6">
        <v>2789</v>
      </c>
      <c r="T3144" s="6" t="s">
        <v>37</v>
      </c>
      <c r="U3144" s="6" t="s">
        <v>38</v>
      </c>
      <c r="V3144" s="6" t="s">
        <v>585</v>
      </c>
      <c r="W3144" s="7">
        <v>150000000</v>
      </c>
      <c r="X3144" s="6">
        <v>2003</v>
      </c>
      <c r="Y3144" s="6">
        <v>198</v>
      </c>
      <c r="Z3144" s="6">
        <v>7.2</v>
      </c>
      <c r="AA3144" s="6">
        <v>2.35</v>
      </c>
      <c r="AB3144" s="6">
        <v>0</v>
      </c>
      <c r="AC3144" s="7">
        <f>Table13[[#This Row],[gross]]-Table13[[#This Row],[budget]]</f>
        <v>131492479</v>
      </c>
    </row>
    <row r="3145" spans="1:29" ht="12.75">
      <c r="A3145" s="6" t="s">
        <v>28</v>
      </c>
      <c r="B3145" s="6" t="s">
        <v>443</v>
      </c>
      <c r="C3145" s="6">
        <v>245</v>
      </c>
      <c r="D3145" s="6">
        <v>129</v>
      </c>
      <c r="E3145" s="6">
        <v>0</v>
      </c>
      <c r="F3145" s="6">
        <v>233</v>
      </c>
      <c r="G3145" s="6" t="s">
        <v>821</v>
      </c>
      <c r="H3145" s="6">
        <v>309</v>
      </c>
      <c r="I3145" s="7">
        <v>139259759</v>
      </c>
      <c r="J3145" s="6" t="s">
        <v>647</v>
      </c>
      <c r="K3145" s="6" t="s">
        <v>822</v>
      </c>
      <c r="L3145" s="6" t="s">
        <v>823</v>
      </c>
      <c r="M3145" s="6">
        <v>364948</v>
      </c>
      <c r="N3145" s="6">
        <v>1062</v>
      </c>
      <c r="O3145" s="6" t="s">
        <v>824</v>
      </c>
      <c r="P3145" s="6">
        <v>0</v>
      </c>
      <c r="Q3145" s="6" t="s">
        <v>825</v>
      </c>
      <c r="R3145" s="6" t="s">
        <v>826</v>
      </c>
      <c r="S3145" s="6">
        <v>2121</v>
      </c>
      <c r="T3145" s="6" t="s">
        <v>37</v>
      </c>
      <c r="U3145" s="6" t="s">
        <v>370</v>
      </c>
      <c r="V3145" s="6" t="s">
        <v>585</v>
      </c>
      <c r="W3145" s="7">
        <v>150000000</v>
      </c>
      <c r="X3145" s="6">
        <v>2003</v>
      </c>
      <c r="Y3145" s="6">
        <v>269</v>
      </c>
      <c r="Z3145" s="6">
        <v>6.7</v>
      </c>
      <c r="AA3145" s="6">
        <v>2.35</v>
      </c>
      <c r="AB3145" s="6">
        <v>0</v>
      </c>
      <c r="AC3145" s="7">
        <f>Table13[[#This Row],[gross]]-Table13[[#This Row],[budget]]</f>
        <v>-10740241</v>
      </c>
    </row>
    <row r="3146" spans="1:29" ht="12.75">
      <c r="A3146" s="6" t="s">
        <v>28</v>
      </c>
      <c r="B3146" s="6" t="s">
        <v>443</v>
      </c>
      <c r="C3146" s="6">
        <v>313</v>
      </c>
      <c r="D3146" s="6">
        <v>136</v>
      </c>
      <c r="E3146" s="6">
        <v>0</v>
      </c>
      <c r="F3146" s="6">
        <v>99</v>
      </c>
      <c r="G3146" s="6" t="s">
        <v>3647</v>
      </c>
      <c r="H3146" s="6">
        <v>18000</v>
      </c>
      <c r="I3146" s="7">
        <v>171383253</v>
      </c>
      <c r="J3146" s="6" t="s">
        <v>647</v>
      </c>
      <c r="K3146" s="6" t="s">
        <v>588</v>
      </c>
      <c r="L3146" s="6" t="s">
        <v>3648</v>
      </c>
      <c r="M3146" s="6">
        <v>1217752</v>
      </c>
      <c r="N3146" s="6">
        <v>18563</v>
      </c>
      <c r="O3146" s="6" t="s">
        <v>3649</v>
      </c>
      <c r="P3146" s="6">
        <v>3</v>
      </c>
      <c r="Q3146" s="6" t="s">
        <v>3650</v>
      </c>
      <c r="R3146" s="6" t="s">
        <v>3651</v>
      </c>
      <c r="S3146" s="6">
        <v>3646</v>
      </c>
      <c r="T3146" s="6" t="s">
        <v>37</v>
      </c>
      <c r="U3146" s="6" t="s">
        <v>38</v>
      </c>
      <c r="V3146" s="6" t="s">
        <v>585</v>
      </c>
      <c r="W3146" s="7">
        <v>63000000</v>
      </c>
      <c r="X3146" s="6">
        <v>1999</v>
      </c>
      <c r="Y3146" s="6">
        <v>145</v>
      </c>
      <c r="Z3146" s="6">
        <v>8.6999999999999993</v>
      </c>
      <c r="AA3146" s="6">
        <v>2.35</v>
      </c>
      <c r="AB3146" s="6">
        <v>25000</v>
      </c>
      <c r="AC3146" s="7">
        <f>Table13[[#This Row],[gross]]-Table13[[#This Row],[budget]]</f>
        <v>108383253</v>
      </c>
    </row>
    <row r="3147" spans="1:29" ht="12.75">
      <c r="A3147" s="6" t="s">
        <v>28</v>
      </c>
      <c r="B3147" s="6" t="s">
        <v>4021</v>
      </c>
      <c r="C3147" s="6">
        <v>297</v>
      </c>
      <c r="D3147" s="6">
        <v>113</v>
      </c>
      <c r="E3147" s="6">
        <v>47</v>
      </c>
      <c r="F3147" s="6">
        <v>129</v>
      </c>
      <c r="G3147" s="6" t="s">
        <v>7749</v>
      </c>
      <c r="H3147" s="6">
        <v>988</v>
      </c>
      <c r="I3147" s="7">
        <v>102413606</v>
      </c>
      <c r="J3147" s="6" t="s">
        <v>1644</v>
      </c>
      <c r="K3147" s="6" t="s">
        <v>4022</v>
      </c>
      <c r="L3147" s="6" t="s">
        <v>7750</v>
      </c>
      <c r="M3147" s="6">
        <v>310903</v>
      </c>
      <c r="N3147" s="6">
        <v>1783</v>
      </c>
      <c r="O3147" s="6" t="s">
        <v>7751</v>
      </c>
      <c r="P3147" s="6">
        <v>0</v>
      </c>
      <c r="Q3147" s="6" t="s">
        <v>7752</v>
      </c>
      <c r="R3147" s="6" t="s">
        <v>7753</v>
      </c>
      <c r="S3147" s="6">
        <v>524</v>
      </c>
      <c r="T3147" s="6" t="s">
        <v>37</v>
      </c>
      <c r="U3147" s="6" t="s">
        <v>38</v>
      </c>
      <c r="V3147" s="6" t="s">
        <v>39</v>
      </c>
      <c r="W3147" s="7">
        <v>34000000</v>
      </c>
      <c r="X3147" s="6">
        <v>2014</v>
      </c>
      <c r="Y3147" s="6">
        <v>149</v>
      </c>
      <c r="Z3147" s="6">
        <v>6.8</v>
      </c>
      <c r="AA3147" s="6">
        <v>2.35</v>
      </c>
      <c r="AB3147" s="6">
        <v>38000</v>
      </c>
      <c r="AC3147" s="7">
        <f>Table13[[#This Row],[gross]]-Table13[[#This Row],[budget]]</f>
        <v>68413606</v>
      </c>
    </row>
    <row r="3148" spans="1:29" ht="12.75">
      <c r="A3148" s="6" t="s">
        <v>28</v>
      </c>
      <c r="B3148" s="6" t="s">
        <v>1783</v>
      </c>
      <c r="C3148" s="6">
        <v>252</v>
      </c>
      <c r="D3148" s="6">
        <v>93</v>
      </c>
      <c r="E3148" s="6">
        <v>165</v>
      </c>
      <c r="F3148" s="6">
        <v>350</v>
      </c>
      <c r="G3148" s="6" t="s">
        <v>1016</v>
      </c>
      <c r="H3148" s="6">
        <v>26000</v>
      </c>
      <c r="I3148" s="7">
        <v>29113588</v>
      </c>
      <c r="J3148" s="6" t="s">
        <v>334</v>
      </c>
      <c r="K3148" s="6" t="s">
        <v>335</v>
      </c>
      <c r="L3148" s="6" t="s">
        <v>6081</v>
      </c>
      <c r="M3148" s="6">
        <v>117999</v>
      </c>
      <c r="N3148" s="6">
        <v>27834</v>
      </c>
      <c r="O3148" s="6" t="s">
        <v>1530</v>
      </c>
      <c r="P3148" s="6">
        <v>0</v>
      </c>
      <c r="Q3148" s="6" t="s">
        <v>6082</v>
      </c>
      <c r="R3148" s="6" t="s">
        <v>6083</v>
      </c>
      <c r="S3148" s="6">
        <v>181</v>
      </c>
      <c r="T3148" s="6" t="s">
        <v>37</v>
      </c>
      <c r="U3148" s="6" t="s">
        <v>38</v>
      </c>
      <c r="V3148" s="6" t="s">
        <v>585</v>
      </c>
      <c r="W3148" s="7">
        <v>40000000</v>
      </c>
      <c r="X3148" s="6">
        <v>2011</v>
      </c>
      <c r="Y3148" s="6">
        <v>956</v>
      </c>
      <c r="Z3148" s="6">
        <v>6.6</v>
      </c>
      <c r="AA3148" s="6">
        <v>2.35</v>
      </c>
      <c r="AB3148" s="6">
        <v>16000</v>
      </c>
      <c r="AC3148" s="7">
        <f>Table13[[#This Row],[gross]]-Table13[[#This Row],[budget]]</f>
        <v>-10886412</v>
      </c>
    </row>
    <row r="3149" spans="1:29" ht="12.75">
      <c r="A3149" s="6" t="s">
        <v>28</v>
      </c>
      <c r="B3149" s="6" t="s">
        <v>6214</v>
      </c>
      <c r="C3149" s="6">
        <v>98</v>
      </c>
      <c r="D3149" s="6">
        <v>108</v>
      </c>
      <c r="E3149" s="6">
        <v>4</v>
      </c>
      <c r="F3149" s="6">
        <v>96</v>
      </c>
      <c r="G3149" s="6" t="s">
        <v>6215</v>
      </c>
      <c r="H3149" s="6">
        <v>687</v>
      </c>
      <c r="I3149" s="7">
        <v>22108977</v>
      </c>
      <c r="J3149" s="6" t="s">
        <v>1258</v>
      </c>
      <c r="K3149" s="6" t="s">
        <v>6216</v>
      </c>
      <c r="L3149" s="6" t="s">
        <v>6217</v>
      </c>
      <c r="M3149" s="6">
        <v>29861</v>
      </c>
      <c r="N3149" s="6">
        <v>1134</v>
      </c>
      <c r="O3149" s="6" t="s">
        <v>6218</v>
      </c>
      <c r="P3149" s="6">
        <v>1</v>
      </c>
      <c r="Q3149" s="6" t="s">
        <v>6219</v>
      </c>
      <c r="R3149" s="6" t="s">
        <v>6220</v>
      </c>
      <c r="S3149" s="6">
        <v>132</v>
      </c>
      <c r="T3149" s="6" t="s">
        <v>37</v>
      </c>
      <c r="U3149" s="6" t="s">
        <v>3859</v>
      </c>
      <c r="V3149" s="6" t="s">
        <v>39</v>
      </c>
      <c r="W3149" s="7">
        <v>41000000</v>
      </c>
      <c r="X3149" s="6">
        <v>2003</v>
      </c>
      <c r="Y3149" s="6">
        <v>312</v>
      </c>
      <c r="Z3149" s="6">
        <v>5.2</v>
      </c>
      <c r="AA3149" s="6">
        <v>2.35</v>
      </c>
      <c r="AB3149" s="6">
        <v>505</v>
      </c>
      <c r="AC3149" s="7">
        <f>Table13[[#This Row],[gross]]-Table13[[#This Row],[budget]]</f>
        <v>-18891023</v>
      </c>
    </row>
    <row r="3150" spans="1:29" ht="12.75">
      <c r="A3150" s="6" t="s">
        <v>28</v>
      </c>
      <c r="B3150" s="6" t="s">
        <v>1490</v>
      </c>
      <c r="C3150" s="6">
        <v>271</v>
      </c>
      <c r="D3150" s="6">
        <v>94</v>
      </c>
      <c r="E3150" s="6">
        <v>293</v>
      </c>
      <c r="F3150" s="6">
        <v>939</v>
      </c>
      <c r="G3150" s="6" t="s">
        <v>301</v>
      </c>
      <c r="H3150" s="6">
        <v>18000</v>
      </c>
      <c r="I3150" s="7">
        <v>32416109</v>
      </c>
      <c r="J3150" s="6" t="s">
        <v>6190</v>
      </c>
      <c r="K3150" s="6" t="s">
        <v>120</v>
      </c>
      <c r="L3150" s="6" t="s">
        <v>10127</v>
      </c>
      <c r="M3150" s="6">
        <v>109620</v>
      </c>
      <c r="N3150" s="6">
        <v>32474</v>
      </c>
      <c r="O3150" s="6" t="s">
        <v>1147</v>
      </c>
      <c r="P3150" s="6">
        <v>0</v>
      </c>
      <c r="Q3150" s="6" t="s">
        <v>10128</v>
      </c>
      <c r="R3150" s="6" t="s">
        <v>10129</v>
      </c>
      <c r="S3150" s="6">
        <v>268</v>
      </c>
      <c r="T3150" s="6" t="s">
        <v>37</v>
      </c>
      <c r="U3150" s="6" t="s">
        <v>38</v>
      </c>
      <c r="V3150" s="6" t="s">
        <v>585</v>
      </c>
      <c r="W3150" s="7">
        <v>25000000</v>
      </c>
      <c r="X3150" s="6">
        <v>2009</v>
      </c>
      <c r="Y3150" s="6">
        <v>12000</v>
      </c>
      <c r="Z3150" s="6">
        <v>6.2</v>
      </c>
      <c r="AA3150" s="6">
        <v>2.35</v>
      </c>
      <c r="AB3150" s="6">
        <v>15000</v>
      </c>
      <c r="AC3150" s="7">
        <f>Table13[[#This Row],[gross]]-Table13[[#This Row],[budget]]</f>
        <v>7416109</v>
      </c>
    </row>
    <row r="3151" spans="1:29" ht="12.75">
      <c r="A3151" s="6" t="s">
        <v>28</v>
      </c>
      <c r="B3151" s="6" t="s">
        <v>8671</v>
      </c>
      <c r="C3151" s="6">
        <v>117</v>
      </c>
      <c r="D3151" s="6">
        <v>131</v>
      </c>
      <c r="E3151" s="6">
        <v>53</v>
      </c>
      <c r="F3151" s="6">
        <v>548</v>
      </c>
      <c r="G3151" s="6" t="s">
        <v>1210</v>
      </c>
      <c r="H3151" s="6">
        <v>14000</v>
      </c>
      <c r="I3151" s="7">
        <v>3752725</v>
      </c>
      <c r="J3151" s="6" t="s">
        <v>214</v>
      </c>
      <c r="K3151" s="6" t="s">
        <v>2382</v>
      </c>
      <c r="L3151" s="6" t="s">
        <v>8672</v>
      </c>
      <c r="M3151" s="6">
        <v>29715</v>
      </c>
      <c r="N3151" s="6">
        <v>16252</v>
      </c>
      <c r="O3151" s="6" t="s">
        <v>5794</v>
      </c>
      <c r="P3151" s="6">
        <v>3</v>
      </c>
      <c r="Q3151" s="6" t="s">
        <v>8673</v>
      </c>
      <c r="R3151" s="6" t="s">
        <v>8674</v>
      </c>
      <c r="S3151" s="6">
        <v>161</v>
      </c>
      <c r="T3151" s="6" t="s">
        <v>37</v>
      </c>
      <c r="U3151" s="6" t="s">
        <v>38</v>
      </c>
      <c r="V3151" s="6" t="s">
        <v>585</v>
      </c>
      <c r="W3151" s="7">
        <v>18000000</v>
      </c>
      <c r="X3151" s="6">
        <v>2004</v>
      </c>
      <c r="Y3151" s="6">
        <v>871</v>
      </c>
      <c r="Z3151" s="6">
        <v>7.1</v>
      </c>
      <c r="AA3151" s="6">
        <v>2.35</v>
      </c>
      <c r="AB3151" s="6">
        <v>0</v>
      </c>
      <c r="AC3151" s="7">
        <f>Table13[[#This Row],[gross]]-Table13[[#This Row],[budget]]</f>
        <v>-14247275</v>
      </c>
    </row>
    <row r="3152" spans="1:29" ht="12.75">
      <c r="A3152" s="6" t="s">
        <v>28</v>
      </c>
      <c r="B3152" s="6" t="s">
        <v>16930</v>
      </c>
      <c r="C3152" s="6">
        <v>217</v>
      </c>
      <c r="D3152" s="6">
        <v>105</v>
      </c>
      <c r="E3152" s="6">
        <v>38</v>
      </c>
      <c r="F3152" s="6">
        <v>706</v>
      </c>
      <c r="G3152" s="6" t="s">
        <v>8422</v>
      </c>
      <c r="H3152" s="6">
        <v>12000</v>
      </c>
      <c r="I3152" s="7">
        <v>66637</v>
      </c>
      <c r="J3152" s="6" t="s">
        <v>5605</v>
      </c>
      <c r="K3152" s="6" t="s">
        <v>272</v>
      </c>
      <c r="L3152" s="6" t="s">
        <v>16931</v>
      </c>
      <c r="M3152" s="6">
        <v>29608</v>
      </c>
      <c r="N3152" s="6">
        <v>14462</v>
      </c>
      <c r="O3152" s="6" t="s">
        <v>14357</v>
      </c>
      <c r="P3152" s="6">
        <v>0</v>
      </c>
      <c r="Q3152" s="6" t="s">
        <v>16932</v>
      </c>
      <c r="R3152" s="6" t="s">
        <v>16933</v>
      </c>
      <c r="S3152" s="6">
        <v>92</v>
      </c>
      <c r="T3152" s="6" t="s">
        <v>37</v>
      </c>
      <c r="U3152" s="6" t="s">
        <v>38</v>
      </c>
      <c r="V3152" s="6" t="s">
        <v>585</v>
      </c>
      <c r="W3152" s="7">
        <v>6500000</v>
      </c>
      <c r="X3152" s="6">
        <v>2009</v>
      </c>
      <c r="Y3152" s="6">
        <v>712</v>
      </c>
      <c r="Z3152" s="6">
        <v>7.2</v>
      </c>
      <c r="AA3152" s="6">
        <v>2.35</v>
      </c>
      <c r="AB3152" s="6">
        <v>0</v>
      </c>
      <c r="AC3152" s="7">
        <f>Table13[[#This Row],[gross]]-Table13[[#This Row],[budget]]</f>
        <v>-6433363</v>
      </c>
    </row>
    <row r="3153" spans="1:29" ht="12.75">
      <c r="A3153" s="6" t="s">
        <v>28</v>
      </c>
      <c r="B3153" s="6" t="s">
        <v>1971</v>
      </c>
      <c r="C3153" s="6">
        <v>111</v>
      </c>
      <c r="D3153" s="6">
        <v>158</v>
      </c>
      <c r="E3153" s="6">
        <v>0</v>
      </c>
      <c r="F3153" s="6">
        <v>15</v>
      </c>
      <c r="G3153" s="6" t="s">
        <v>5412</v>
      </c>
      <c r="H3153" s="6">
        <v>51</v>
      </c>
      <c r="I3153" s="7">
        <v>14131298</v>
      </c>
      <c r="J3153" s="6" t="s">
        <v>3430</v>
      </c>
      <c r="K3153" s="6" t="s">
        <v>5413</v>
      </c>
      <c r="L3153" s="6" t="s">
        <v>5414</v>
      </c>
      <c r="M3153" s="6">
        <v>55889</v>
      </c>
      <c r="N3153" s="6">
        <v>144</v>
      </c>
      <c r="O3153" s="6" t="s">
        <v>5415</v>
      </c>
      <c r="P3153" s="6">
        <v>0</v>
      </c>
      <c r="Q3153" s="6" t="s">
        <v>5416</v>
      </c>
      <c r="R3153" s="6" t="s">
        <v>5417</v>
      </c>
      <c r="S3153" s="6">
        <v>390</v>
      </c>
      <c r="T3153" s="6" t="s">
        <v>37</v>
      </c>
      <c r="U3153" s="6" t="s">
        <v>1465</v>
      </c>
      <c r="V3153" s="6" t="s">
        <v>585</v>
      </c>
      <c r="W3153" s="7">
        <v>390000000</v>
      </c>
      <c r="X3153" s="6">
        <v>1999</v>
      </c>
      <c r="Y3153" s="6">
        <v>40</v>
      </c>
      <c r="Z3153" s="6">
        <v>6.4</v>
      </c>
      <c r="AA3153" s="6">
        <v>2.35</v>
      </c>
      <c r="AB3153" s="6">
        <v>0</v>
      </c>
      <c r="AC3153" s="7">
        <f>Table13[[#This Row],[gross]]-Table13[[#This Row],[budget]]</f>
        <v>-375868702</v>
      </c>
    </row>
    <row r="3154" spans="1:29" ht="12.75">
      <c r="A3154" s="6" t="s">
        <v>28</v>
      </c>
      <c r="B3154" s="6" t="s">
        <v>40</v>
      </c>
      <c r="C3154" s="6">
        <v>125</v>
      </c>
      <c r="D3154" s="6">
        <v>123</v>
      </c>
      <c r="E3154" s="6">
        <v>563</v>
      </c>
      <c r="F3154" s="6">
        <v>8000</v>
      </c>
      <c r="G3154" s="6" t="s">
        <v>340</v>
      </c>
      <c r="H3154" s="6">
        <v>24000</v>
      </c>
      <c r="I3154" s="7">
        <v>66808615</v>
      </c>
      <c r="J3154" s="6" t="s">
        <v>6387</v>
      </c>
      <c r="K3154" s="6" t="s">
        <v>82</v>
      </c>
      <c r="L3154" s="6" t="s">
        <v>6388</v>
      </c>
      <c r="M3154" s="6">
        <v>87351</v>
      </c>
      <c r="N3154" s="6">
        <v>43917</v>
      </c>
      <c r="O3154" s="6" t="s">
        <v>1527</v>
      </c>
      <c r="P3154" s="6">
        <v>0</v>
      </c>
      <c r="Q3154" s="6" t="s">
        <v>6389</v>
      </c>
      <c r="R3154" s="6" t="s">
        <v>6390</v>
      </c>
      <c r="S3154" s="6">
        <v>344</v>
      </c>
      <c r="T3154" s="6" t="s">
        <v>37</v>
      </c>
      <c r="U3154" s="6" t="s">
        <v>38</v>
      </c>
      <c r="V3154" s="6" t="s">
        <v>585</v>
      </c>
      <c r="W3154" s="7">
        <v>34000000</v>
      </c>
      <c r="X3154" s="6">
        <v>2001</v>
      </c>
      <c r="Y3154" s="6">
        <v>11000</v>
      </c>
      <c r="Z3154" s="6">
        <v>6.1</v>
      </c>
      <c r="AA3154" s="6">
        <v>2.35</v>
      </c>
      <c r="AB3154" s="6">
        <v>2000</v>
      </c>
      <c r="AC3154" s="7">
        <f>Table13[[#This Row],[gross]]-Table13[[#This Row],[budget]]</f>
        <v>32808615</v>
      </c>
    </row>
    <row r="3155" spans="1:29" ht="12.75">
      <c r="A3155" s="6" t="s">
        <v>28</v>
      </c>
      <c r="B3155" s="6" t="s">
        <v>13258</v>
      </c>
      <c r="C3155" s="6">
        <v>177</v>
      </c>
      <c r="D3155" s="6">
        <v>103</v>
      </c>
      <c r="E3155" s="6">
        <v>129</v>
      </c>
      <c r="F3155" s="6">
        <v>1000</v>
      </c>
      <c r="G3155" s="6" t="s">
        <v>7606</v>
      </c>
      <c r="H3155" s="6">
        <v>14000</v>
      </c>
      <c r="I3155" s="7">
        <v>73548</v>
      </c>
      <c r="J3155" s="6" t="s">
        <v>9492</v>
      </c>
      <c r="K3155" s="6" t="s">
        <v>654</v>
      </c>
      <c r="L3155" s="6" t="s">
        <v>13259</v>
      </c>
      <c r="M3155" s="6">
        <v>47574</v>
      </c>
      <c r="N3155" s="6">
        <v>18639</v>
      </c>
      <c r="O3155" s="6" t="s">
        <v>2716</v>
      </c>
      <c r="P3155" s="6">
        <v>0</v>
      </c>
      <c r="Q3155" s="6" t="s">
        <v>13260</v>
      </c>
      <c r="R3155" s="6" t="s">
        <v>13261</v>
      </c>
      <c r="S3155" s="6">
        <v>209</v>
      </c>
      <c r="T3155" s="6" t="s">
        <v>37</v>
      </c>
      <c r="U3155" s="6" t="s">
        <v>38</v>
      </c>
      <c r="V3155" s="6" t="s">
        <v>585</v>
      </c>
      <c r="W3155" s="7">
        <v>15000000</v>
      </c>
      <c r="X3155" s="6">
        <v>2008</v>
      </c>
      <c r="Y3155" s="6">
        <v>1000</v>
      </c>
      <c r="Z3155" s="6">
        <v>6.1</v>
      </c>
      <c r="AA3155" s="6">
        <v>2.35</v>
      </c>
      <c r="AB3155" s="6">
        <v>0</v>
      </c>
      <c r="AC3155" s="7">
        <f>Table13[[#This Row],[gross]]-Table13[[#This Row],[budget]]</f>
        <v>-14926452</v>
      </c>
    </row>
    <row r="3156" spans="1:29" ht="12.75">
      <c r="A3156" s="6" t="s">
        <v>28</v>
      </c>
      <c r="B3156" s="6" t="s">
        <v>4437</v>
      </c>
      <c r="C3156" s="6">
        <v>22</v>
      </c>
      <c r="D3156" s="6">
        <v>100</v>
      </c>
      <c r="E3156" s="6">
        <v>65</v>
      </c>
      <c r="F3156" s="6">
        <v>577</v>
      </c>
      <c r="G3156" s="6" t="s">
        <v>6609</v>
      </c>
      <c r="H3156" s="6">
        <v>633</v>
      </c>
      <c r="I3156" s="7">
        <v>50752337</v>
      </c>
      <c r="J3156" s="6" t="s">
        <v>7445</v>
      </c>
      <c r="K3156" s="6" t="s">
        <v>14515</v>
      </c>
      <c r="L3156" s="6" t="s">
        <v>14824</v>
      </c>
      <c r="M3156" s="6">
        <v>44502</v>
      </c>
      <c r="N3156" s="6">
        <v>3362</v>
      </c>
      <c r="O3156" s="6" t="s">
        <v>2630</v>
      </c>
      <c r="P3156" s="6">
        <v>8</v>
      </c>
      <c r="Q3156" s="6" t="s">
        <v>14825</v>
      </c>
      <c r="R3156" s="6" t="s">
        <v>14826</v>
      </c>
      <c r="S3156" s="6">
        <v>46</v>
      </c>
      <c r="T3156" s="6" t="s">
        <v>37</v>
      </c>
      <c r="U3156" s="6" t="s">
        <v>38</v>
      </c>
      <c r="V3156" s="6" t="s">
        <v>95</v>
      </c>
      <c r="W3156" s="7">
        <v>10000000</v>
      </c>
      <c r="X3156" s="6">
        <v>1992</v>
      </c>
      <c r="Y3156" s="6">
        <v>613</v>
      </c>
      <c r="Z3156" s="6">
        <v>6.4</v>
      </c>
      <c r="AA3156" s="6">
        <v>1.85</v>
      </c>
      <c r="AB3156" s="6">
        <v>0</v>
      </c>
      <c r="AC3156" s="7">
        <f>Table13[[#This Row],[gross]]-Table13[[#This Row],[budget]]</f>
        <v>40752337</v>
      </c>
    </row>
    <row r="3157" spans="1:29" ht="12.75">
      <c r="A3157" s="6" t="s">
        <v>28</v>
      </c>
      <c r="B3157" s="6" t="s">
        <v>16665</v>
      </c>
      <c r="C3157" s="6">
        <v>34</v>
      </c>
      <c r="D3157" s="6">
        <v>99</v>
      </c>
      <c r="E3157" s="6">
        <v>2</v>
      </c>
      <c r="F3157" s="6">
        <v>455</v>
      </c>
      <c r="G3157" s="6" t="s">
        <v>7689</v>
      </c>
      <c r="H3157" s="6">
        <v>1000</v>
      </c>
      <c r="I3157" s="7">
        <v>1889522</v>
      </c>
      <c r="J3157" s="6" t="s">
        <v>3794</v>
      </c>
      <c r="K3157" s="6" t="s">
        <v>7763</v>
      </c>
      <c r="L3157" s="6" t="s">
        <v>16666</v>
      </c>
      <c r="M3157" s="6">
        <v>1119</v>
      </c>
      <c r="N3157" s="6">
        <v>2589</v>
      </c>
      <c r="O3157" s="6" t="s">
        <v>16667</v>
      </c>
      <c r="P3157" s="6">
        <v>2</v>
      </c>
      <c r="Q3157" s="6" t="s">
        <v>16668</v>
      </c>
      <c r="R3157" s="6" t="s">
        <v>16669</v>
      </c>
      <c r="S3157" s="6">
        <v>12</v>
      </c>
      <c r="T3157" s="6" t="s">
        <v>37</v>
      </c>
      <c r="U3157" s="6" t="s">
        <v>38</v>
      </c>
      <c r="V3157" s="6" t="s">
        <v>277</v>
      </c>
      <c r="W3157" s="7">
        <v>7000000</v>
      </c>
      <c r="X3157" s="6">
        <v>2009</v>
      </c>
      <c r="Y3157" s="6">
        <v>690</v>
      </c>
      <c r="Z3157" s="6">
        <v>6.5</v>
      </c>
      <c r="AA3157" s="6">
        <v>2.35</v>
      </c>
      <c r="AB3157" s="6">
        <v>797</v>
      </c>
      <c r="AC3157" s="7">
        <f>Table13[[#This Row],[gross]]-Table13[[#This Row],[budget]]</f>
        <v>-5110478</v>
      </c>
    </row>
    <row r="3158" spans="1:29" ht="12.75">
      <c r="A3158" s="6" t="s">
        <v>28</v>
      </c>
      <c r="B3158" s="6" t="s">
        <v>6126</v>
      </c>
      <c r="C3158" s="6">
        <v>27</v>
      </c>
      <c r="D3158" s="6">
        <v>122</v>
      </c>
      <c r="E3158" s="6">
        <v>0</v>
      </c>
      <c r="F3158" s="6">
        <v>292</v>
      </c>
      <c r="G3158" s="6" t="s">
        <v>2914</v>
      </c>
      <c r="H3158" s="6">
        <v>12000</v>
      </c>
      <c r="I3158" s="7">
        <v>41252428</v>
      </c>
      <c r="J3158" s="6" t="s">
        <v>1415</v>
      </c>
      <c r="K3158" s="6" t="s">
        <v>301</v>
      </c>
      <c r="L3158" s="6" t="s">
        <v>6127</v>
      </c>
      <c r="M3158" s="6">
        <v>11453</v>
      </c>
      <c r="N3158" s="6">
        <v>13716</v>
      </c>
      <c r="O3158" s="6" t="s">
        <v>6128</v>
      </c>
      <c r="P3158" s="6">
        <v>0</v>
      </c>
      <c r="Q3158" s="6" t="s">
        <v>6129</v>
      </c>
      <c r="R3158" s="6" t="s">
        <v>6130</v>
      </c>
      <c r="S3158" s="6">
        <v>71</v>
      </c>
      <c r="T3158" s="6" t="s">
        <v>37</v>
      </c>
      <c r="U3158" s="6" t="s">
        <v>38</v>
      </c>
      <c r="V3158" s="6" t="s">
        <v>39</v>
      </c>
      <c r="W3158" s="7">
        <v>42000000</v>
      </c>
      <c r="X3158" s="6">
        <v>1996</v>
      </c>
      <c r="Y3158" s="6">
        <v>592</v>
      </c>
      <c r="Z3158" s="6">
        <v>6.5</v>
      </c>
      <c r="AA3158" s="6">
        <v>1.85</v>
      </c>
      <c r="AB3158" s="6">
        <v>0</v>
      </c>
      <c r="AC3158" s="7">
        <f>Table13[[#This Row],[gross]]-Table13[[#This Row],[budget]]</f>
        <v>-747572</v>
      </c>
    </row>
    <row r="3159" spans="1:29" ht="12.75">
      <c r="A3159" s="6" t="s">
        <v>28</v>
      </c>
      <c r="B3159" s="6" t="s">
        <v>20428</v>
      </c>
      <c r="C3159" s="6">
        <v>66</v>
      </c>
      <c r="D3159" s="6">
        <v>95</v>
      </c>
      <c r="E3159" s="6">
        <v>8</v>
      </c>
      <c r="F3159" s="6">
        <v>399</v>
      </c>
      <c r="G3159" s="6" t="s">
        <v>5684</v>
      </c>
      <c r="H3159" s="6">
        <v>529</v>
      </c>
      <c r="I3159" s="7">
        <v>17580</v>
      </c>
      <c r="J3159" s="6" t="s">
        <v>3409</v>
      </c>
      <c r="K3159" s="6" t="s">
        <v>3286</v>
      </c>
      <c r="L3159" s="6" t="s">
        <v>20429</v>
      </c>
      <c r="M3159" s="6">
        <v>1268</v>
      </c>
      <c r="N3159" s="6">
        <v>2749</v>
      </c>
      <c r="O3159" s="6" t="s">
        <v>4261</v>
      </c>
      <c r="P3159" s="6">
        <v>3</v>
      </c>
      <c r="Q3159" s="6" t="s">
        <v>20430</v>
      </c>
      <c r="R3159" s="6" t="s">
        <v>20431</v>
      </c>
      <c r="S3159" s="6">
        <v>23</v>
      </c>
      <c r="T3159" s="6" t="s">
        <v>37</v>
      </c>
      <c r="U3159" s="6" t="s">
        <v>38</v>
      </c>
      <c r="W3159" s="7">
        <v>1500000</v>
      </c>
      <c r="X3159" s="6">
        <v>2009</v>
      </c>
      <c r="Y3159" s="6">
        <v>423</v>
      </c>
      <c r="Z3159" s="6">
        <v>6.2</v>
      </c>
      <c r="AA3159" s="6">
        <v>1.85</v>
      </c>
      <c r="AB3159" s="6">
        <v>195</v>
      </c>
      <c r="AC3159" s="7">
        <f>Table13[[#This Row],[gross]]-Table13[[#This Row],[budget]]</f>
        <v>-1482420</v>
      </c>
    </row>
    <row r="3160" spans="1:29" ht="12.75">
      <c r="A3160" s="6" t="s">
        <v>28</v>
      </c>
      <c r="B3160" s="6" t="s">
        <v>3259</v>
      </c>
      <c r="C3160" s="6">
        <v>330</v>
      </c>
      <c r="D3160" s="6">
        <v>126</v>
      </c>
      <c r="E3160" s="6">
        <v>0</v>
      </c>
      <c r="F3160" s="6">
        <v>745</v>
      </c>
      <c r="G3160" s="6" t="s">
        <v>1301</v>
      </c>
      <c r="H3160" s="6">
        <v>2000</v>
      </c>
      <c r="I3160" s="7">
        <v>25592632</v>
      </c>
      <c r="J3160" s="6" t="s">
        <v>6403</v>
      </c>
      <c r="K3160" s="6" t="s">
        <v>1212</v>
      </c>
      <c r="L3160" s="6" t="s">
        <v>13742</v>
      </c>
      <c r="M3160" s="6">
        <v>220475</v>
      </c>
      <c r="N3160" s="6">
        <v>5371</v>
      </c>
      <c r="O3160" s="6" t="s">
        <v>3262</v>
      </c>
      <c r="P3160" s="6">
        <v>0</v>
      </c>
      <c r="Q3160" s="6" t="s">
        <v>13743</v>
      </c>
      <c r="R3160" s="6" t="s">
        <v>13744</v>
      </c>
      <c r="S3160" s="6">
        <v>1066</v>
      </c>
      <c r="T3160" s="6" t="s">
        <v>37</v>
      </c>
      <c r="U3160" s="6" t="s">
        <v>38</v>
      </c>
      <c r="V3160" s="6" t="s">
        <v>585</v>
      </c>
      <c r="W3160" s="7">
        <v>18000000</v>
      </c>
      <c r="X3160" s="6">
        <v>2007</v>
      </c>
      <c r="Y3160" s="6">
        <v>850</v>
      </c>
      <c r="Z3160" s="6">
        <v>7.2</v>
      </c>
      <c r="AA3160" s="6">
        <v>1.85</v>
      </c>
      <c r="AB3160" s="6">
        <v>20000</v>
      </c>
      <c r="AC3160" s="7">
        <f>Table13[[#This Row],[gross]]-Table13[[#This Row],[budget]]</f>
        <v>7592632</v>
      </c>
    </row>
    <row r="3161" spans="1:29" ht="12.75">
      <c r="A3161" s="6" t="s">
        <v>28</v>
      </c>
      <c r="B3161" s="6" t="s">
        <v>3401</v>
      </c>
      <c r="C3161" s="6">
        <v>371</v>
      </c>
      <c r="D3161" s="6">
        <v>118</v>
      </c>
      <c r="E3161" s="6">
        <v>0</v>
      </c>
      <c r="F3161" s="6">
        <v>559</v>
      </c>
      <c r="G3161" s="6" t="s">
        <v>1157</v>
      </c>
      <c r="H3161" s="6">
        <v>13000</v>
      </c>
      <c r="I3161" s="7">
        <v>78031620</v>
      </c>
      <c r="J3161" s="6" t="s">
        <v>3396</v>
      </c>
      <c r="K3161" s="6" t="s">
        <v>547</v>
      </c>
      <c r="L3161" s="6" t="s">
        <v>3402</v>
      </c>
      <c r="M3161" s="6">
        <v>102248</v>
      </c>
      <c r="N3161" s="6">
        <v>27674</v>
      </c>
      <c r="O3161" s="6" t="s">
        <v>3355</v>
      </c>
      <c r="P3161" s="6">
        <v>7</v>
      </c>
      <c r="Q3161" s="6" t="s">
        <v>3403</v>
      </c>
      <c r="R3161" s="6" t="s">
        <v>3404</v>
      </c>
      <c r="S3161" s="6">
        <v>403</v>
      </c>
      <c r="T3161" s="6" t="s">
        <v>37</v>
      </c>
      <c r="U3161" s="6" t="s">
        <v>38</v>
      </c>
      <c r="V3161" s="6" t="s">
        <v>39</v>
      </c>
      <c r="W3161" s="7">
        <v>70000000</v>
      </c>
      <c r="X3161" s="6">
        <v>2014</v>
      </c>
      <c r="Y3161" s="6">
        <v>13000</v>
      </c>
      <c r="Z3161" s="6">
        <v>6.1</v>
      </c>
      <c r="AA3161" s="6">
        <v>2.35</v>
      </c>
      <c r="AB3161" s="6">
        <v>34000</v>
      </c>
      <c r="AC3161" s="7">
        <f>Table13[[#This Row],[gross]]-Table13[[#This Row],[budget]]</f>
        <v>8031620</v>
      </c>
    </row>
    <row r="3162" spans="1:29" ht="12.75">
      <c r="A3162" s="6" t="s">
        <v>28</v>
      </c>
      <c r="B3162" s="6" t="s">
        <v>4370</v>
      </c>
      <c r="C3162" s="6">
        <v>212</v>
      </c>
      <c r="D3162" s="6">
        <v>130</v>
      </c>
      <c r="E3162" s="6">
        <v>91</v>
      </c>
      <c r="F3162" s="6">
        <v>1000</v>
      </c>
      <c r="G3162" s="6" t="s">
        <v>4371</v>
      </c>
      <c r="H3162" s="6">
        <v>5000</v>
      </c>
      <c r="I3162" s="7">
        <v>31165421</v>
      </c>
      <c r="J3162" s="6" t="s">
        <v>4372</v>
      </c>
      <c r="K3162" s="6" t="s">
        <v>174</v>
      </c>
      <c r="L3162" s="6" t="s">
        <v>4373</v>
      </c>
      <c r="M3162" s="6">
        <v>107028</v>
      </c>
      <c r="N3162" s="6">
        <v>10247</v>
      </c>
      <c r="O3162" s="6" t="s">
        <v>32</v>
      </c>
      <c r="P3162" s="6">
        <v>3</v>
      </c>
      <c r="Q3162" s="6" t="s">
        <v>4374</v>
      </c>
      <c r="R3162" s="6" t="s">
        <v>4375</v>
      </c>
      <c r="S3162" s="6">
        <v>457</v>
      </c>
      <c r="T3162" s="6" t="s">
        <v>37</v>
      </c>
      <c r="U3162" s="6" t="s">
        <v>38</v>
      </c>
      <c r="V3162" s="6" t="s">
        <v>39</v>
      </c>
      <c r="W3162" s="7">
        <v>60000000</v>
      </c>
      <c r="X3162" s="6">
        <v>2013</v>
      </c>
      <c r="Y3162" s="6">
        <v>2000</v>
      </c>
      <c r="Z3162" s="6">
        <v>6</v>
      </c>
      <c r="AA3162" s="6">
        <v>2.35</v>
      </c>
      <c r="AB3162" s="6">
        <v>44000</v>
      </c>
      <c r="AC3162" s="7">
        <f>Table13[[#This Row],[gross]]-Table13[[#This Row],[budget]]</f>
        <v>-28834579</v>
      </c>
    </row>
    <row r="3163" spans="1:29" ht="12.75">
      <c r="A3163" s="6" t="s">
        <v>28</v>
      </c>
      <c r="B3163" s="6" t="s">
        <v>6131</v>
      </c>
      <c r="C3163" s="6">
        <v>166</v>
      </c>
      <c r="D3163" s="6">
        <v>119</v>
      </c>
      <c r="E3163" s="6">
        <v>89</v>
      </c>
      <c r="F3163" s="6">
        <v>395</v>
      </c>
      <c r="G3163" s="6" t="s">
        <v>979</v>
      </c>
      <c r="H3163" s="6">
        <v>650</v>
      </c>
      <c r="I3163" s="7">
        <v>35228696</v>
      </c>
      <c r="J3163" s="6" t="s">
        <v>6132</v>
      </c>
      <c r="K3163" s="6" t="s">
        <v>2387</v>
      </c>
      <c r="L3163" s="6" t="s">
        <v>6133</v>
      </c>
      <c r="M3163" s="6">
        <v>63677</v>
      </c>
      <c r="N3163" s="6">
        <v>1651</v>
      </c>
      <c r="O3163" s="6" t="s">
        <v>6134</v>
      </c>
      <c r="P3163" s="6">
        <v>0</v>
      </c>
      <c r="Q3163" s="6" t="s">
        <v>6135</v>
      </c>
      <c r="R3163" s="6" t="s">
        <v>6136</v>
      </c>
      <c r="S3163" s="6">
        <v>460</v>
      </c>
      <c r="T3163" s="6" t="s">
        <v>37</v>
      </c>
      <c r="U3163" s="6" t="s">
        <v>38</v>
      </c>
      <c r="V3163" s="6" t="s">
        <v>39</v>
      </c>
      <c r="W3163" s="7">
        <v>32000000</v>
      </c>
      <c r="X3163" s="6">
        <v>2002</v>
      </c>
      <c r="Y3163" s="6">
        <v>537</v>
      </c>
      <c r="Z3163" s="6">
        <v>6.5</v>
      </c>
      <c r="AA3163" s="6">
        <v>2.35</v>
      </c>
      <c r="AB3163" s="6">
        <v>0</v>
      </c>
      <c r="AC3163" s="7">
        <f>Table13[[#This Row],[gross]]-Table13[[#This Row],[budget]]</f>
        <v>3228696</v>
      </c>
    </row>
    <row r="3164" spans="1:29" ht="12.75">
      <c r="A3164" s="6" t="s">
        <v>28</v>
      </c>
      <c r="B3164" s="6" t="s">
        <v>535</v>
      </c>
      <c r="C3164" s="6">
        <v>202</v>
      </c>
      <c r="D3164" s="6">
        <v>130</v>
      </c>
      <c r="E3164" s="6">
        <v>208</v>
      </c>
      <c r="F3164" s="6">
        <v>591</v>
      </c>
      <c r="G3164" s="6" t="s">
        <v>500</v>
      </c>
      <c r="H3164" s="6">
        <v>12000</v>
      </c>
      <c r="I3164" s="7">
        <v>202007640</v>
      </c>
      <c r="J3164" s="6" t="s">
        <v>1930</v>
      </c>
      <c r="K3164" s="6" t="s">
        <v>1072</v>
      </c>
      <c r="L3164" s="6" t="s">
        <v>1931</v>
      </c>
      <c r="M3164" s="6">
        <v>248045</v>
      </c>
      <c r="N3164" s="6">
        <v>15972</v>
      </c>
      <c r="O3164" s="6" t="s">
        <v>1932</v>
      </c>
      <c r="P3164" s="6">
        <v>5</v>
      </c>
      <c r="Q3164" s="6" t="s">
        <v>1933</v>
      </c>
      <c r="R3164" s="6" t="s">
        <v>1934</v>
      </c>
      <c r="S3164" s="6">
        <v>890</v>
      </c>
      <c r="T3164" s="6" t="s">
        <v>37</v>
      </c>
      <c r="U3164" s="6" t="s">
        <v>38</v>
      </c>
      <c r="V3164" s="6" t="s">
        <v>39</v>
      </c>
      <c r="W3164" s="7">
        <v>98000000</v>
      </c>
      <c r="X3164" s="6">
        <v>2001</v>
      </c>
      <c r="Y3164" s="6">
        <v>3000</v>
      </c>
      <c r="Z3164" s="6">
        <v>6.3</v>
      </c>
      <c r="AA3164" s="6">
        <v>2.35</v>
      </c>
      <c r="AB3164" s="6">
        <v>0</v>
      </c>
      <c r="AC3164" s="7">
        <f>Table13[[#This Row],[gross]]-Table13[[#This Row],[budget]]</f>
        <v>104007640</v>
      </c>
    </row>
    <row r="3165" spans="1:29" ht="12.75">
      <c r="A3165" s="6" t="s">
        <v>28</v>
      </c>
      <c r="B3165" s="6" t="s">
        <v>499</v>
      </c>
      <c r="C3165" s="6">
        <v>264</v>
      </c>
      <c r="D3165" s="6">
        <v>112</v>
      </c>
      <c r="E3165" s="6">
        <v>357</v>
      </c>
      <c r="F3165" s="6">
        <v>595</v>
      </c>
      <c r="G3165" s="6" t="s">
        <v>500</v>
      </c>
      <c r="H3165" s="6">
        <v>5000</v>
      </c>
      <c r="I3165" s="7">
        <v>102176165</v>
      </c>
      <c r="J3165" s="6" t="s">
        <v>501</v>
      </c>
      <c r="K3165" s="6" t="s">
        <v>502</v>
      </c>
      <c r="L3165" s="6" t="s">
        <v>503</v>
      </c>
      <c r="M3165" s="6">
        <v>117927</v>
      </c>
      <c r="N3165" s="6">
        <v>9131</v>
      </c>
      <c r="O3165" s="6" t="s">
        <v>504</v>
      </c>
      <c r="P3165" s="6">
        <v>2</v>
      </c>
      <c r="Q3165" s="6" t="s">
        <v>505</v>
      </c>
      <c r="R3165" s="6" t="s">
        <v>506</v>
      </c>
      <c r="S3165" s="6">
        <v>501</v>
      </c>
      <c r="T3165" s="6" t="s">
        <v>37</v>
      </c>
      <c r="U3165" s="6" t="s">
        <v>38</v>
      </c>
      <c r="V3165" s="6" t="s">
        <v>39</v>
      </c>
      <c r="W3165" s="7">
        <v>145000000</v>
      </c>
      <c r="X3165" s="6">
        <v>2008</v>
      </c>
      <c r="Y3165" s="6">
        <v>3000</v>
      </c>
      <c r="Z3165" s="6">
        <v>5.2</v>
      </c>
      <c r="AA3165" s="6">
        <v>2.35</v>
      </c>
      <c r="AB3165" s="6">
        <v>0</v>
      </c>
      <c r="AC3165" s="7">
        <f>Table13[[#This Row],[gross]]-Table13[[#This Row],[budget]]</f>
        <v>-42823835</v>
      </c>
    </row>
    <row r="3166" spans="1:29" ht="12.75">
      <c r="A3166" s="6" t="s">
        <v>28</v>
      </c>
      <c r="B3166" s="6" t="s">
        <v>14123</v>
      </c>
      <c r="C3166" s="6">
        <v>75</v>
      </c>
      <c r="D3166" s="6">
        <v>89</v>
      </c>
      <c r="E3166" s="6">
        <v>53</v>
      </c>
      <c r="F3166" s="6">
        <v>84</v>
      </c>
      <c r="G3166" s="6" t="s">
        <v>14124</v>
      </c>
      <c r="H3166" s="6">
        <v>227</v>
      </c>
      <c r="I3166" s="7">
        <v>27281507</v>
      </c>
      <c r="J3166" s="6" t="s">
        <v>14125</v>
      </c>
      <c r="K3166" s="6" t="s">
        <v>7382</v>
      </c>
      <c r="L3166" s="6" t="s">
        <v>14126</v>
      </c>
      <c r="M3166" s="6">
        <v>33850</v>
      </c>
      <c r="N3166" s="6">
        <v>534</v>
      </c>
      <c r="O3166" s="6" t="s">
        <v>5761</v>
      </c>
      <c r="P3166" s="6">
        <v>0</v>
      </c>
      <c r="Q3166" s="6" t="s">
        <v>14127</v>
      </c>
      <c r="R3166" s="6" t="s">
        <v>14128</v>
      </c>
      <c r="S3166" s="6">
        <v>147</v>
      </c>
      <c r="T3166" s="6" t="s">
        <v>37</v>
      </c>
      <c r="U3166" s="6" t="s">
        <v>38</v>
      </c>
      <c r="V3166" s="6" t="s">
        <v>277</v>
      </c>
      <c r="W3166" s="7">
        <v>12000000</v>
      </c>
      <c r="X3166" s="6">
        <v>1992</v>
      </c>
      <c r="Y3166" s="6">
        <v>94</v>
      </c>
      <c r="Z3166" s="6">
        <v>7.7</v>
      </c>
      <c r="AA3166" s="6">
        <v>1.85</v>
      </c>
      <c r="AB3166" s="6">
        <v>0</v>
      </c>
      <c r="AC3166" s="7">
        <f>Table13[[#This Row],[gross]]-Table13[[#This Row],[budget]]</f>
        <v>15281507</v>
      </c>
    </row>
    <row r="3167" spans="1:29" ht="12.75">
      <c r="A3167" s="6" t="s">
        <v>28</v>
      </c>
      <c r="B3167" s="6" t="s">
        <v>717</v>
      </c>
      <c r="C3167" s="6">
        <v>398</v>
      </c>
      <c r="D3167" s="6">
        <v>103</v>
      </c>
      <c r="E3167" s="6">
        <v>33</v>
      </c>
      <c r="F3167" s="6">
        <v>84</v>
      </c>
      <c r="G3167" s="6" t="s">
        <v>5758</v>
      </c>
      <c r="H3167" s="6">
        <v>970</v>
      </c>
      <c r="I3167" s="7">
        <v>88625922</v>
      </c>
      <c r="J3167" s="6" t="s">
        <v>5759</v>
      </c>
      <c r="K3167" s="6" t="s">
        <v>3833</v>
      </c>
      <c r="L3167" s="6" t="s">
        <v>5760</v>
      </c>
      <c r="M3167" s="6">
        <v>75176</v>
      </c>
      <c r="N3167" s="6">
        <v>1336</v>
      </c>
      <c r="O3167" s="6" t="s">
        <v>5761</v>
      </c>
      <c r="P3167" s="6">
        <v>3</v>
      </c>
      <c r="Q3167" s="6" t="s">
        <v>5762</v>
      </c>
      <c r="R3167" s="6" t="s">
        <v>5763</v>
      </c>
      <c r="S3167" s="6">
        <v>252</v>
      </c>
      <c r="T3167" s="6" t="s">
        <v>37</v>
      </c>
      <c r="U3167" s="6" t="s">
        <v>38</v>
      </c>
      <c r="V3167" s="6" t="s">
        <v>95</v>
      </c>
      <c r="W3167" s="7">
        <v>45000000</v>
      </c>
      <c r="X3167" s="6">
        <v>2011</v>
      </c>
      <c r="Y3167" s="6">
        <v>91</v>
      </c>
      <c r="Z3167" s="6">
        <v>7.1</v>
      </c>
      <c r="AA3167" s="6">
        <v>1.85</v>
      </c>
      <c r="AB3167" s="6">
        <v>26000</v>
      </c>
      <c r="AC3167" s="7">
        <f>Table13[[#This Row],[gross]]-Table13[[#This Row],[budget]]</f>
        <v>43625922</v>
      </c>
    </row>
    <row r="3168" spans="1:29" ht="12.75">
      <c r="A3168" s="6" t="s">
        <v>28</v>
      </c>
      <c r="B3168" s="6" t="s">
        <v>2968</v>
      </c>
      <c r="C3168" s="6">
        <v>97</v>
      </c>
      <c r="D3168" s="6">
        <v>97</v>
      </c>
      <c r="E3168" s="6">
        <v>745</v>
      </c>
      <c r="F3168" s="6">
        <v>745</v>
      </c>
      <c r="G3168" s="6" t="s">
        <v>5572</v>
      </c>
      <c r="H3168" s="6">
        <v>12000</v>
      </c>
      <c r="I3168" s="7">
        <v>11614236</v>
      </c>
      <c r="J3168" s="6" t="s">
        <v>1671</v>
      </c>
      <c r="K3168" s="6" t="s">
        <v>301</v>
      </c>
      <c r="L3168" s="6" t="s">
        <v>13034</v>
      </c>
      <c r="M3168" s="6">
        <v>9294</v>
      </c>
      <c r="N3168" s="6">
        <v>15209</v>
      </c>
      <c r="O3168" s="6" t="s">
        <v>2968</v>
      </c>
      <c r="P3168" s="6">
        <v>2</v>
      </c>
      <c r="Q3168" s="6" t="s">
        <v>13035</v>
      </c>
      <c r="R3168" s="6" t="s">
        <v>13036</v>
      </c>
      <c r="S3168" s="6">
        <v>140</v>
      </c>
      <c r="T3168" s="6" t="s">
        <v>37</v>
      </c>
      <c r="U3168" s="6" t="s">
        <v>38</v>
      </c>
      <c r="V3168" s="6" t="s">
        <v>39</v>
      </c>
      <c r="W3168" s="7">
        <v>15000000</v>
      </c>
      <c r="X3168" s="6">
        <v>1999</v>
      </c>
      <c r="Y3168" s="6">
        <v>821</v>
      </c>
      <c r="Z3168" s="6">
        <v>5.6</v>
      </c>
      <c r="AA3168" s="6">
        <v>1.37</v>
      </c>
      <c r="AB3168" s="6">
        <v>251</v>
      </c>
      <c r="AC3168" s="7">
        <f>Table13[[#This Row],[gross]]-Table13[[#This Row],[budget]]</f>
        <v>-3385764</v>
      </c>
    </row>
    <row r="3169" spans="1:29" ht="12.75">
      <c r="A3169" s="6" t="s">
        <v>28</v>
      </c>
      <c r="B3169" s="6" t="s">
        <v>1819</v>
      </c>
      <c r="C3169" s="6">
        <v>107</v>
      </c>
      <c r="D3169" s="6">
        <v>104</v>
      </c>
      <c r="E3169" s="6">
        <v>0</v>
      </c>
      <c r="F3169" s="6">
        <v>327</v>
      </c>
      <c r="G3169" s="6" t="s">
        <v>6662</v>
      </c>
      <c r="H3169" s="6">
        <v>964</v>
      </c>
      <c r="I3169" s="7">
        <v>27053815</v>
      </c>
      <c r="J3169" s="6" t="s">
        <v>81</v>
      </c>
      <c r="K3169" s="6" t="s">
        <v>6663</v>
      </c>
      <c r="L3169" s="6" t="s">
        <v>6664</v>
      </c>
      <c r="M3169" s="6">
        <v>12856</v>
      </c>
      <c r="N3169" s="6">
        <v>2888</v>
      </c>
      <c r="O3169" s="6" t="s">
        <v>3457</v>
      </c>
      <c r="P3169" s="6">
        <v>0</v>
      </c>
      <c r="Q3169" s="6" t="s">
        <v>6665</v>
      </c>
      <c r="R3169" s="6" t="s">
        <v>6666</v>
      </c>
      <c r="S3169" s="6">
        <v>291</v>
      </c>
      <c r="T3169" s="6" t="s">
        <v>37</v>
      </c>
      <c r="U3169" s="6" t="s">
        <v>767</v>
      </c>
      <c r="V3169" s="6" t="s">
        <v>39</v>
      </c>
      <c r="W3169" s="7">
        <v>40000000</v>
      </c>
      <c r="X3169" s="6">
        <v>2001</v>
      </c>
      <c r="Y3169" s="6">
        <v>931</v>
      </c>
      <c r="Z3169" s="6">
        <v>4.7</v>
      </c>
      <c r="AA3169" s="6">
        <v>2.35</v>
      </c>
      <c r="AB3169" s="6">
        <v>299</v>
      </c>
      <c r="AC3169" s="7">
        <f>Table13[[#This Row],[gross]]-Table13[[#This Row],[budget]]</f>
        <v>-12946185</v>
      </c>
    </row>
    <row r="3170" spans="1:29" ht="12.75">
      <c r="A3170" s="6" t="s">
        <v>28</v>
      </c>
      <c r="B3170" s="6" t="s">
        <v>5702</v>
      </c>
      <c r="C3170" s="6">
        <v>43</v>
      </c>
      <c r="D3170" s="6">
        <v>85</v>
      </c>
      <c r="E3170" s="6">
        <v>119</v>
      </c>
      <c r="F3170" s="6">
        <v>144</v>
      </c>
      <c r="G3170" s="6" t="s">
        <v>8285</v>
      </c>
      <c r="H3170" s="6">
        <v>3000</v>
      </c>
      <c r="I3170" s="7">
        <v>86930411</v>
      </c>
      <c r="J3170" s="6" t="s">
        <v>1009</v>
      </c>
      <c r="K3170" s="6" t="s">
        <v>8011</v>
      </c>
      <c r="L3170" s="6" t="s">
        <v>10210</v>
      </c>
      <c r="M3170" s="6">
        <v>83269</v>
      </c>
      <c r="N3170" s="6">
        <v>3847</v>
      </c>
      <c r="O3170" s="6" t="s">
        <v>10211</v>
      </c>
      <c r="P3170" s="6">
        <v>6</v>
      </c>
      <c r="Q3170" s="6" t="s">
        <v>10212</v>
      </c>
      <c r="R3170" s="6" t="s">
        <v>10213</v>
      </c>
      <c r="S3170" s="6">
        <v>87</v>
      </c>
      <c r="T3170" s="6" t="s">
        <v>37</v>
      </c>
      <c r="U3170" s="6" t="s">
        <v>38</v>
      </c>
      <c r="V3170" s="6" t="s">
        <v>39</v>
      </c>
      <c r="W3170" s="7">
        <v>23000000</v>
      </c>
      <c r="X3170" s="6">
        <v>1991</v>
      </c>
      <c r="Y3170" s="6">
        <v>348</v>
      </c>
      <c r="Z3170" s="6">
        <v>6.8</v>
      </c>
      <c r="AA3170" s="6">
        <v>1.85</v>
      </c>
      <c r="AB3170" s="6">
        <v>0</v>
      </c>
      <c r="AC3170" s="7">
        <f>Table13[[#This Row],[gross]]-Table13[[#This Row],[budget]]</f>
        <v>63930411</v>
      </c>
    </row>
    <row r="3171" spans="1:29" ht="12.75">
      <c r="A3171" s="6" t="s">
        <v>28</v>
      </c>
      <c r="B3171" s="6" t="s">
        <v>18191</v>
      </c>
      <c r="C3171" s="6">
        <v>87</v>
      </c>
      <c r="D3171" s="6">
        <v>100</v>
      </c>
      <c r="E3171" s="6">
        <v>3</v>
      </c>
      <c r="F3171" s="6">
        <v>9</v>
      </c>
      <c r="G3171" s="6" t="s">
        <v>18192</v>
      </c>
      <c r="H3171" s="6">
        <v>74</v>
      </c>
      <c r="I3171" s="7">
        <v>513836</v>
      </c>
      <c r="J3171" s="6" t="s">
        <v>1415</v>
      </c>
      <c r="K3171" s="6" t="s">
        <v>13554</v>
      </c>
      <c r="L3171" s="6" t="s">
        <v>18193</v>
      </c>
      <c r="M3171" s="6">
        <v>6304</v>
      </c>
      <c r="N3171" s="6">
        <v>143</v>
      </c>
      <c r="O3171" s="6" t="s">
        <v>18194</v>
      </c>
      <c r="P3171" s="6">
        <v>1</v>
      </c>
      <c r="Q3171" s="6" t="s">
        <v>18195</v>
      </c>
      <c r="R3171" s="6" t="s">
        <v>18196</v>
      </c>
      <c r="S3171" s="6">
        <v>21</v>
      </c>
      <c r="T3171" s="6" t="s">
        <v>1464</v>
      </c>
      <c r="U3171" s="6" t="s">
        <v>1465</v>
      </c>
      <c r="V3171" s="6" t="s">
        <v>585</v>
      </c>
      <c r="W3171" s="7">
        <v>4600000</v>
      </c>
      <c r="X3171" s="6">
        <v>2010</v>
      </c>
      <c r="Y3171" s="6">
        <v>52</v>
      </c>
      <c r="Z3171" s="6">
        <v>7.2</v>
      </c>
      <c r="AA3171" s="6">
        <v>1.85</v>
      </c>
      <c r="AB3171" s="6">
        <v>0</v>
      </c>
      <c r="AC3171" s="7">
        <f>Table13[[#This Row],[gross]]-Table13[[#This Row],[budget]]</f>
        <v>-4086164</v>
      </c>
    </row>
    <row r="3172" spans="1:29" ht="12.75">
      <c r="A3172" s="6" t="s">
        <v>28</v>
      </c>
      <c r="B3172" s="6" t="s">
        <v>6148</v>
      </c>
      <c r="C3172" s="6">
        <v>122</v>
      </c>
      <c r="D3172" s="6">
        <v>101</v>
      </c>
      <c r="E3172" s="6">
        <v>308</v>
      </c>
      <c r="F3172" s="6">
        <v>206</v>
      </c>
      <c r="G3172" s="6" t="s">
        <v>7462</v>
      </c>
      <c r="H3172" s="6">
        <v>446</v>
      </c>
      <c r="I3172" s="7">
        <v>37617947</v>
      </c>
      <c r="J3172" s="6" t="s">
        <v>5851</v>
      </c>
      <c r="K3172" s="6" t="s">
        <v>7463</v>
      </c>
      <c r="L3172" s="6" t="s">
        <v>7464</v>
      </c>
      <c r="M3172" s="6">
        <v>8143</v>
      </c>
      <c r="N3172" s="6">
        <v>966</v>
      </c>
      <c r="O3172" s="6" t="s">
        <v>7465</v>
      </c>
      <c r="P3172" s="6">
        <v>0</v>
      </c>
      <c r="Q3172" s="6" t="s">
        <v>7466</v>
      </c>
      <c r="R3172" s="6" t="s">
        <v>7467</v>
      </c>
      <c r="S3172" s="6">
        <v>203</v>
      </c>
      <c r="T3172" s="6" t="s">
        <v>37</v>
      </c>
      <c r="U3172" s="6" t="s">
        <v>38</v>
      </c>
      <c r="V3172" s="6" t="s">
        <v>95</v>
      </c>
      <c r="W3172" s="7">
        <v>30000000</v>
      </c>
      <c r="X3172" s="6">
        <v>2006</v>
      </c>
      <c r="Y3172" s="6">
        <v>224</v>
      </c>
      <c r="Z3172" s="6">
        <v>6.8</v>
      </c>
      <c r="AA3172" s="6">
        <v>2.35</v>
      </c>
      <c r="AB3172" s="6">
        <v>0</v>
      </c>
      <c r="AC3172" s="7">
        <f>Table13[[#This Row],[gross]]-Table13[[#This Row],[budget]]</f>
        <v>7617947</v>
      </c>
    </row>
    <row r="3173" spans="1:29" ht="12.75">
      <c r="A3173" s="6" t="s">
        <v>28</v>
      </c>
      <c r="B3173" s="6" t="s">
        <v>3088</v>
      </c>
      <c r="C3173" s="6">
        <v>68</v>
      </c>
      <c r="D3173" s="6">
        <v>140</v>
      </c>
      <c r="E3173" s="6">
        <v>473</v>
      </c>
      <c r="F3173" s="6">
        <v>294</v>
      </c>
      <c r="G3173" s="6" t="s">
        <v>5235</v>
      </c>
      <c r="H3173" s="6">
        <v>18000</v>
      </c>
      <c r="I3173" s="7">
        <v>44484065</v>
      </c>
      <c r="J3173" s="6" t="s">
        <v>1120</v>
      </c>
      <c r="K3173" s="6" t="s">
        <v>120</v>
      </c>
      <c r="L3173" s="6" t="s">
        <v>5236</v>
      </c>
      <c r="M3173" s="6">
        <v>107227</v>
      </c>
      <c r="N3173" s="6">
        <v>20152</v>
      </c>
      <c r="O3173" s="6" t="s">
        <v>4561</v>
      </c>
      <c r="P3173" s="6">
        <v>2</v>
      </c>
      <c r="Q3173" s="6" t="s">
        <v>5237</v>
      </c>
      <c r="R3173" s="6" t="s">
        <v>5238</v>
      </c>
      <c r="S3173" s="6">
        <v>279</v>
      </c>
      <c r="T3173" s="6" t="s">
        <v>37</v>
      </c>
      <c r="U3173" s="6" t="s">
        <v>767</v>
      </c>
      <c r="V3173" s="6" t="s">
        <v>585</v>
      </c>
      <c r="W3173" s="7">
        <v>50000000</v>
      </c>
      <c r="X3173" s="6">
        <v>1998</v>
      </c>
      <c r="Y3173" s="6">
        <v>822</v>
      </c>
      <c r="Z3173" s="6">
        <v>7.3</v>
      </c>
      <c r="AA3173" s="6">
        <v>2.35</v>
      </c>
      <c r="AB3173" s="6">
        <v>3000</v>
      </c>
      <c r="AC3173" s="7">
        <f>Table13[[#This Row],[gross]]-Table13[[#This Row],[budget]]</f>
        <v>-5515935</v>
      </c>
    </row>
    <row r="3174" spans="1:29" ht="12.75">
      <c r="A3174" s="6" t="s">
        <v>28</v>
      </c>
      <c r="B3174" s="6" t="s">
        <v>12849</v>
      </c>
      <c r="C3174" s="6">
        <v>253</v>
      </c>
      <c r="D3174" s="6">
        <v>118</v>
      </c>
      <c r="E3174" s="6">
        <v>0</v>
      </c>
      <c r="F3174" s="6">
        <v>500</v>
      </c>
      <c r="G3174" s="6" t="s">
        <v>9014</v>
      </c>
      <c r="H3174" s="6">
        <v>18000</v>
      </c>
      <c r="I3174" s="7">
        <v>1330827</v>
      </c>
      <c r="J3174" s="6" t="s">
        <v>5544</v>
      </c>
      <c r="K3174" s="6" t="s">
        <v>588</v>
      </c>
      <c r="L3174" s="6" t="s">
        <v>16427</v>
      </c>
      <c r="M3174" s="6">
        <v>9866</v>
      </c>
      <c r="N3174" s="6">
        <v>19879</v>
      </c>
      <c r="O3174" s="6" t="s">
        <v>16428</v>
      </c>
      <c r="P3174" s="6">
        <v>2</v>
      </c>
      <c r="Q3174" s="6" t="s">
        <v>16429</v>
      </c>
      <c r="R3174" s="6" t="s">
        <v>16430</v>
      </c>
      <c r="S3174" s="6">
        <v>73</v>
      </c>
      <c r="T3174" s="6" t="s">
        <v>37</v>
      </c>
      <c r="U3174" s="6" t="s">
        <v>1465</v>
      </c>
      <c r="V3174" s="6" t="s">
        <v>585</v>
      </c>
      <c r="W3174" s="7">
        <v>7000000</v>
      </c>
      <c r="X3174" s="6">
        <v>2016</v>
      </c>
      <c r="Y3174" s="6">
        <v>860</v>
      </c>
      <c r="Z3174" s="6">
        <v>7</v>
      </c>
      <c r="AA3174" s="6">
        <v>2.35</v>
      </c>
      <c r="AB3174" s="6">
        <v>0</v>
      </c>
      <c r="AC3174" s="7">
        <f>Table13[[#This Row],[gross]]-Table13[[#This Row],[budget]]</f>
        <v>-5669173</v>
      </c>
    </row>
    <row r="3175" spans="1:29" ht="12.75">
      <c r="A3175" s="6" t="s">
        <v>28</v>
      </c>
      <c r="B3175" s="6" t="s">
        <v>6704</v>
      </c>
      <c r="C3175" s="6">
        <v>53</v>
      </c>
      <c r="D3175" s="6">
        <v>114</v>
      </c>
      <c r="E3175" s="6">
        <v>34</v>
      </c>
      <c r="F3175" s="6">
        <v>287</v>
      </c>
      <c r="G3175" s="6" t="s">
        <v>2956</v>
      </c>
      <c r="H3175" s="6">
        <v>649</v>
      </c>
      <c r="I3175" s="7">
        <v>50728000</v>
      </c>
      <c r="J3175" s="6" t="s">
        <v>1120</v>
      </c>
      <c r="K3175" s="6" t="s">
        <v>7964</v>
      </c>
      <c r="L3175" s="6" t="s">
        <v>10373</v>
      </c>
      <c r="M3175" s="6">
        <v>48909</v>
      </c>
      <c r="N3175" s="6">
        <v>1725</v>
      </c>
      <c r="O3175" s="6" t="s">
        <v>10374</v>
      </c>
      <c r="P3175" s="6">
        <v>0</v>
      </c>
      <c r="Q3175" s="6" t="s">
        <v>10375</v>
      </c>
      <c r="R3175" s="6" t="s">
        <v>10376</v>
      </c>
      <c r="S3175" s="6">
        <v>166</v>
      </c>
      <c r="T3175" s="6" t="s">
        <v>37</v>
      </c>
      <c r="U3175" s="6" t="s">
        <v>38</v>
      </c>
      <c r="V3175" s="6" t="s">
        <v>39</v>
      </c>
      <c r="W3175" s="7">
        <v>22000000</v>
      </c>
      <c r="X3175" s="6">
        <v>1995</v>
      </c>
      <c r="Y3175" s="6">
        <v>327</v>
      </c>
      <c r="Z3175" s="6">
        <v>5.8</v>
      </c>
      <c r="AA3175" s="6">
        <v>1.85</v>
      </c>
      <c r="AB3175" s="6">
        <v>0</v>
      </c>
      <c r="AC3175" s="7">
        <f>Table13[[#This Row],[gross]]-Table13[[#This Row],[budget]]</f>
        <v>28728000</v>
      </c>
    </row>
    <row r="3176" spans="1:29" ht="12.75">
      <c r="A3176" s="6" t="s">
        <v>28</v>
      </c>
      <c r="B3176" s="6" t="s">
        <v>13692</v>
      </c>
      <c r="C3176" s="6">
        <v>49</v>
      </c>
      <c r="D3176" s="6">
        <v>92</v>
      </c>
      <c r="E3176" s="6">
        <v>13</v>
      </c>
      <c r="F3176" s="6">
        <v>301</v>
      </c>
      <c r="G3176" s="6" t="s">
        <v>9577</v>
      </c>
      <c r="H3176" s="6">
        <v>11000</v>
      </c>
      <c r="I3176" s="7">
        <v>28972187</v>
      </c>
      <c r="J3176" s="6" t="s">
        <v>1671</v>
      </c>
      <c r="K3176" s="6" t="s">
        <v>1948</v>
      </c>
      <c r="L3176" s="6" t="s">
        <v>13693</v>
      </c>
      <c r="M3176" s="6">
        <v>28805</v>
      </c>
      <c r="N3176" s="6">
        <v>12687</v>
      </c>
      <c r="O3176" s="6" t="s">
        <v>13694</v>
      </c>
      <c r="P3176" s="6">
        <v>1</v>
      </c>
      <c r="Q3176" s="6" t="s">
        <v>13695</v>
      </c>
      <c r="R3176" s="6" t="s">
        <v>13696</v>
      </c>
      <c r="S3176" s="6">
        <v>159</v>
      </c>
      <c r="T3176" s="6" t="s">
        <v>37</v>
      </c>
      <c r="U3176" s="6" t="s">
        <v>38</v>
      </c>
      <c r="V3176" s="6" t="s">
        <v>39</v>
      </c>
      <c r="W3176" s="7">
        <v>13000000</v>
      </c>
      <c r="X3176" s="6">
        <v>2002</v>
      </c>
      <c r="Y3176" s="6">
        <v>489</v>
      </c>
      <c r="Z3176" s="6">
        <v>5.9</v>
      </c>
      <c r="AA3176" s="6">
        <v>1.85</v>
      </c>
      <c r="AB3176" s="6">
        <v>1000</v>
      </c>
      <c r="AC3176" s="7">
        <f>Table13[[#This Row],[gross]]-Table13[[#This Row],[budget]]</f>
        <v>15972187</v>
      </c>
    </row>
    <row r="3177" spans="1:29" ht="12.75">
      <c r="A3177" s="6" t="s">
        <v>28</v>
      </c>
      <c r="B3177" s="6" t="s">
        <v>4945</v>
      </c>
      <c r="C3177" s="6">
        <v>222</v>
      </c>
      <c r="D3177" s="6">
        <v>150</v>
      </c>
      <c r="E3177" s="6">
        <v>0</v>
      </c>
      <c r="F3177" s="6">
        <v>855</v>
      </c>
      <c r="G3177" s="6" t="s">
        <v>8592</v>
      </c>
      <c r="H3177" s="6">
        <v>23000</v>
      </c>
      <c r="I3177" s="7">
        <v>12712093</v>
      </c>
      <c r="J3177" s="6" t="s">
        <v>6113</v>
      </c>
      <c r="K3177" s="6" t="s">
        <v>58</v>
      </c>
      <c r="L3177" s="6" t="s">
        <v>8593</v>
      </c>
      <c r="M3177" s="6">
        <v>70771</v>
      </c>
      <c r="N3177" s="6">
        <v>27829</v>
      </c>
      <c r="O3177" s="6" t="s">
        <v>34</v>
      </c>
      <c r="P3177" s="6">
        <v>0</v>
      </c>
      <c r="Q3177" s="6" t="s">
        <v>8594</v>
      </c>
      <c r="R3177" s="6" t="s">
        <v>8595</v>
      </c>
      <c r="S3177" s="6">
        <v>671</v>
      </c>
      <c r="T3177" s="6" t="s">
        <v>37</v>
      </c>
      <c r="U3177" s="6" t="s">
        <v>38</v>
      </c>
      <c r="V3177" s="6" t="s">
        <v>39</v>
      </c>
      <c r="W3177" s="7">
        <v>30000000</v>
      </c>
      <c r="X3177" s="6">
        <v>2005</v>
      </c>
      <c r="Y3177" s="6">
        <v>909</v>
      </c>
      <c r="Z3177" s="6">
        <v>6.7</v>
      </c>
      <c r="AA3177" s="6">
        <v>2.35</v>
      </c>
      <c r="AB3177" s="6">
        <v>0</v>
      </c>
      <c r="AC3177" s="7">
        <f>Table13[[#This Row],[gross]]-Table13[[#This Row],[budget]]</f>
        <v>-17287907</v>
      </c>
    </row>
    <row r="3178" spans="1:29" ht="12.75">
      <c r="A3178" s="6" t="s">
        <v>28</v>
      </c>
      <c r="B3178" s="6" t="s">
        <v>9162</v>
      </c>
      <c r="C3178" s="6">
        <v>63</v>
      </c>
      <c r="D3178" s="6">
        <v>123</v>
      </c>
      <c r="E3178" s="6">
        <v>0</v>
      </c>
      <c r="F3178" s="6">
        <v>324</v>
      </c>
      <c r="G3178" s="6" t="s">
        <v>9163</v>
      </c>
      <c r="H3178" s="6">
        <v>11000</v>
      </c>
      <c r="I3178" s="7">
        <v>10297897</v>
      </c>
      <c r="J3178" s="6" t="s">
        <v>9164</v>
      </c>
      <c r="K3178" s="6" t="s">
        <v>660</v>
      </c>
      <c r="L3178" s="6" t="s">
        <v>9165</v>
      </c>
      <c r="M3178" s="6">
        <v>8309</v>
      </c>
      <c r="N3178" s="6">
        <v>11969</v>
      </c>
      <c r="O3178" s="6" t="s">
        <v>5537</v>
      </c>
      <c r="P3178" s="6">
        <v>4</v>
      </c>
      <c r="Q3178" s="6" t="s">
        <v>9166</v>
      </c>
      <c r="R3178" s="6" t="s">
        <v>9167</v>
      </c>
      <c r="S3178" s="6">
        <v>39</v>
      </c>
      <c r="T3178" s="6" t="s">
        <v>37</v>
      </c>
      <c r="U3178" s="6" t="s">
        <v>38</v>
      </c>
      <c r="V3178" s="6" t="s">
        <v>39</v>
      </c>
      <c r="W3178" s="7">
        <v>27000000</v>
      </c>
      <c r="X3178" s="6">
        <v>1998</v>
      </c>
      <c r="Y3178" s="6">
        <v>597</v>
      </c>
      <c r="Z3178" s="6">
        <v>6</v>
      </c>
      <c r="AA3178" s="6">
        <v>2.35</v>
      </c>
      <c r="AB3178" s="6">
        <v>315</v>
      </c>
      <c r="AC3178" s="7">
        <f>Table13[[#This Row],[gross]]-Table13[[#This Row],[budget]]</f>
        <v>-16702103</v>
      </c>
    </row>
    <row r="3179" spans="1:29" ht="12.75">
      <c r="A3179" s="6" t="s">
        <v>28</v>
      </c>
      <c r="B3179" s="6" t="s">
        <v>9813</v>
      </c>
      <c r="C3179" s="6">
        <v>86</v>
      </c>
      <c r="D3179" s="6">
        <v>99</v>
      </c>
      <c r="E3179" s="6">
        <v>154</v>
      </c>
      <c r="F3179" s="6">
        <v>347</v>
      </c>
      <c r="G3179" s="6" t="s">
        <v>725</v>
      </c>
      <c r="H3179" s="6">
        <v>774</v>
      </c>
      <c r="I3179" s="7">
        <v>14983572</v>
      </c>
      <c r="J3179" s="6" t="s">
        <v>1415</v>
      </c>
      <c r="K3179" s="6" t="s">
        <v>3422</v>
      </c>
      <c r="L3179" s="6" t="s">
        <v>9814</v>
      </c>
      <c r="M3179" s="6">
        <v>9361</v>
      </c>
      <c r="N3179" s="6">
        <v>2498</v>
      </c>
      <c r="O3179" s="6" t="s">
        <v>7944</v>
      </c>
      <c r="P3179" s="6">
        <v>1</v>
      </c>
      <c r="Q3179" s="6" t="s">
        <v>9815</v>
      </c>
      <c r="R3179" s="6" t="s">
        <v>9816</v>
      </c>
      <c r="S3179" s="6">
        <v>162</v>
      </c>
      <c r="T3179" s="6" t="s">
        <v>37</v>
      </c>
      <c r="U3179" s="6" t="s">
        <v>38</v>
      </c>
      <c r="V3179" s="6" t="s">
        <v>39</v>
      </c>
      <c r="W3179" s="7">
        <v>25000000</v>
      </c>
      <c r="X3179" s="6">
        <v>2000</v>
      </c>
      <c r="Y3179" s="6">
        <v>692</v>
      </c>
      <c r="Z3179" s="6">
        <v>4.7</v>
      </c>
      <c r="AA3179" s="6">
        <v>1.85</v>
      </c>
      <c r="AB3179" s="6">
        <v>378</v>
      </c>
      <c r="AC3179" s="7">
        <f>Table13[[#This Row],[gross]]-Table13[[#This Row],[budget]]</f>
        <v>-10016428</v>
      </c>
    </row>
    <row r="3180" spans="1:29" ht="12.75">
      <c r="A3180" s="6" t="s">
        <v>28</v>
      </c>
      <c r="B3180" s="6" t="s">
        <v>8508</v>
      </c>
      <c r="C3180" s="6">
        <v>239</v>
      </c>
      <c r="D3180" s="6">
        <v>133</v>
      </c>
      <c r="E3180" s="6">
        <v>549</v>
      </c>
      <c r="F3180" s="6">
        <v>343</v>
      </c>
      <c r="G3180" s="6" t="s">
        <v>8509</v>
      </c>
      <c r="H3180" s="6">
        <v>10000</v>
      </c>
      <c r="I3180" s="7">
        <v>21129348</v>
      </c>
      <c r="J3180" s="6" t="s">
        <v>5274</v>
      </c>
      <c r="K3180" s="6" t="s">
        <v>300</v>
      </c>
      <c r="L3180" s="6" t="s">
        <v>8510</v>
      </c>
      <c r="M3180" s="6">
        <v>146364</v>
      </c>
      <c r="N3180" s="6">
        <v>11799</v>
      </c>
      <c r="O3180" s="6" t="s">
        <v>8511</v>
      </c>
      <c r="P3180" s="6">
        <v>0</v>
      </c>
      <c r="Q3180" s="6" t="s">
        <v>8512</v>
      </c>
      <c r="R3180" s="6" t="s">
        <v>8513</v>
      </c>
      <c r="S3180" s="6">
        <v>237</v>
      </c>
      <c r="T3180" s="6" t="s">
        <v>37</v>
      </c>
      <c r="U3180" s="6" t="s">
        <v>38</v>
      </c>
      <c r="V3180" s="6" t="s">
        <v>39</v>
      </c>
      <c r="W3180" s="7">
        <v>35000000</v>
      </c>
      <c r="X3180" s="6">
        <v>2010</v>
      </c>
      <c r="Y3180" s="6">
        <v>796</v>
      </c>
      <c r="Z3180" s="6">
        <v>7.4</v>
      </c>
      <c r="AA3180" s="6">
        <v>2.35</v>
      </c>
      <c r="AB3180" s="6">
        <v>27000</v>
      </c>
      <c r="AC3180" s="7">
        <f>Table13[[#This Row],[gross]]-Table13[[#This Row],[budget]]</f>
        <v>-13870652</v>
      </c>
    </row>
    <row r="3181" spans="1:29" ht="12.75">
      <c r="A3181" s="6" t="s">
        <v>28</v>
      </c>
      <c r="B3181" s="6" t="s">
        <v>17189</v>
      </c>
      <c r="C3181" s="6">
        <v>125</v>
      </c>
      <c r="D3181" s="6">
        <v>81</v>
      </c>
      <c r="E3181" s="6">
        <v>5</v>
      </c>
      <c r="F3181" s="6">
        <v>710</v>
      </c>
      <c r="G3181" s="6" t="s">
        <v>1045</v>
      </c>
      <c r="H3181" s="6">
        <v>49000</v>
      </c>
      <c r="I3181" s="7">
        <v>7825820</v>
      </c>
      <c r="J3181" s="6" t="s">
        <v>2215</v>
      </c>
      <c r="K3181" s="6" t="s">
        <v>811</v>
      </c>
      <c r="L3181" s="6" t="s">
        <v>18535</v>
      </c>
      <c r="M3181" s="6">
        <v>13086</v>
      </c>
      <c r="N3181" s="6">
        <v>50831</v>
      </c>
      <c r="O3181" s="6" t="s">
        <v>3287</v>
      </c>
      <c r="P3181" s="6">
        <v>0</v>
      </c>
      <c r="Q3181" s="6" t="s">
        <v>18536</v>
      </c>
      <c r="R3181" s="6" t="s">
        <v>18537</v>
      </c>
      <c r="S3181" s="6">
        <v>156</v>
      </c>
      <c r="T3181" s="6" t="s">
        <v>37</v>
      </c>
      <c r="U3181" s="6" t="s">
        <v>38</v>
      </c>
      <c r="V3181" s="6" t="s">
        <v>585</v>
      </c>
      <c r="W3181" s="7">
        <v>4000000</v>
      </c>
      <c r="X3181" s="6">
        <v>2006</v>
      </c>
      <c r="Y3181" s="6">
        <v>780</v>
      </c>
      <c r="Z3181" s="6">
        <v>5.9</v>
      </c>
      <c r="AA3181" s="6">
        <v>1.85</v>
      </c>
      <c r="AB3181" s="6">
        <v>576</v>
      </c>
      <c r="AC3181" s="7">
        <f>Table13[[#This Row],[gross]]-Table13[[#This Row],[budget]]</f>
        <v>3825820</v>
      </c>
    </row>
    <row r="3182" spans="1:29" ht="12.75">
      <c r="A3182" s="6" t="s">
        <v>28</v>
      </c>
      <c r="B3182" s="6" t="s">
        <v>3817</v>
      </c>
      <c r="C3182" s="6">
        <v>172</v>
      </c>
      <c r="D3182" s="6">
        <v>133</v>
      </c>
      <c r="E3182" s="6">
        <v>2000</v>
      </c>
      <c r="F3182" s="6">
        <v>541</v>
      </c>
      <c r="G3182" s="6" t="s">
        <v>122</v>
      </c>
      <c r="H3182" s="6">
        <v>40000</v>
      </c>
      <c r="I3182" s="7">
        <v>18653746</v>
      </c>
      <c r="J3182" s="6" t="s">
        <v>852</v>
      </c>
      <c r="K3182" s="6" t="s">
        <v>43</v>
      </c>
      <c r="L3182" s="6" t="s">
        <v>7024</v>
      </c>
      <c r="M3182" s="6">
        <v>137722</v>
      </c>
      <c r="N3182" s="6">
        <v>42344</v>
      </c>
      <c r="O3182" s="6" t="s">
        <v>3161</v>
      </c>
      <c r="P3182" s="6">
        <v>1</v>
      </c>
      <c r="Q3182" s="6" t="s">
        <v>7025</v>
      </c>
      <c r="R3182" s="6" t="s">
        <v>7026</v>
      </c>
      <c r="S3182" s="6">
        <v>638</v>
      </c>
      <c r="T3182" s="6" t="s">
        <v>37</v>
      </c>
      <c r="U3182" s="6" t="s">
        <v>3571</v>
      </c>
      <c r="V3182" s="6" t="s">
        <v>585</v>
      </c>
      <c r="W3182" s="7">
        <v>38000000</v>
      </c>
      <c r="X3182" s="6">
        <v>1999</v>
      </c>
      <c r="Y3182" s="6">
        <v>903</v>
      </c>
      <c r="Z3182" s="6">
        <v>6.7</v>
      </c>
      <c r="AA3182" s="6">
        <v>2.35</v>
      </c>
      <c r="AB3182" s="6">
        <v>0</v>
      </c>
      <c r="AC3182" s="7">
        <f>Table13[[#This Row],[gross]]-Table13[[#This Row],[budget]]</f>
        <v>-19346254</v>
      </c>
    </row>
    <row r="3183" spans="1:29" ht="12.75">
      <c r="A3183" s="6" t="s">
        <v>28</v>
      </c>
      <c r="B3183" s="6" t="s">
        <v>6396</v>
      </c>
      <c r="C3183" s="6">
        <v>177</v>
      </c>
      <c r="D3183" s="6">
        <v>123</v>
      </c>
      <c r="E3183" s="6">
        <v>415</v>
      </c>
      <c r="F3183" s="6">
        <v>545</v>
      </c>
      <c r="G3183" s="6" t="s">
        <v>7343</v>
      </c>
      <c r="H3183" s="6">
        <v>33000</v>
      </c>
      <c r="I3183" s="7">
        <v>64286</v>
      </c>
      <c r="J3183" s="6" t="s">
        <v>214</v>
      </c>
      <c r="K3183" s="6" t="s">
        <v>4213</v>
      </c>
      <c r="L3183" s="6" t="s">
        <v>8162</v>
      </c>
      <c r="M3183" s="6">
        <v>396396</v>
      </c>
      <c r="N3183" s="6">
        <v>34495</v>
      </c>
      <c r="O3183" s="6" t="s">
        <v>6491</v>
      </c>
      <c r="P3183" s="6">
        <v>0</v>
      </c>
      <c r="Q3183" s="6" t="s">
        <v>8163</v>
      </c>
      <c r="R3183" s="6" t="s">
        <v>8164</v>
      </c>
      <c r="S3183" s="6">
        <v>1111</v>
      </c>
      <c r="T3183" s="6" t="s">
        <v>37</v>
      </c>
      <c r="U3183" s="6" t="s">
        <v>38</v>
      </c>
      <c r="V3183" s="6" t="s">
        <v>39</v>
      </c>
      <c r="W3183" s="7">
        <v>29000000</v>
      </c>
      <c r="X3183" s="6">
        <v>2004</v>
      </c>
      <c r="Y3183" s="6">
        <v>638</v>
      </c>
      <c r="Z3183" s="6">
        <v>7.9</v>
      </c>
      <c r="AA3183" s="6">
        <v>2.35</v>
      </c>
      <c r="AB3183" s="6">
        <v>57000</v>
      </c>
      <c r="AC3183" s="7">
        <f>Table13[[#This Row],[gross]]-Table13[[#This Row],[budget]]</f>
        <v>-28935714</v>
      </c>
    </row>
    <row r="3184" spans="1:29" ht="12.75">
      <c r="A3184" s="6" t="s">
        <v>28</v>
      </c>
      <c r="B3184" s="6" t="s">
        <v>1489</v>
      </c>
      <c r="C3184" s="6">
        <v>172</v>
      </c>
      <c r="D3184" s="6">
        <v>108</v>
      </c>
      <c r="E3184" s="6">
        <v>79</v>
      </c>
      <c r="F3184" s="6">
        <v>537</v>
      </c>
      <c r="G3184" s="6" t="s">
        <v>12963</v>
      </c>
      <c r="H3184" s="6">
        <v>775</v>
      </c>
      <c r="I3184" s="7">
        <v>24984868</v>
      </c>
      <c r="J3184" s="6" t="s">
        <v>334</v>
      </c>
      <c r="K3184" s="6" t="s">
        <v>9393</v>
      </c>
      <c r="L3184" s="6" t="s">
        <v>12964</v>
      </c>
      <c r="M3184" s="6">
        <v>50056</v>
      </c>
      <c r="N3184" s="6">
        <v>3033</v>
      </c>
      <c r="O3184" s="6" t="s">
        <v>979</v>
      </c>
      <c r="P3184" s="6">
        <v>2</v>
      </c>
      <c r="Q3184" s="6" t="s">
        <v>12965</v>
      </c>
      <c r="R3184" s="6" t="s">
        <v>12966</v>
      </c>
      <c r="S3184" s="6">
        <v>152</v>
      </c>
      <c r="T3184" s="6" t="s">
        <v>37</v>
      </c>
      <c r="U3184" s="6" t="s">
        <v>38</v>
      </c>
      <c r="V3184" s="6" t="s">
        <v>585</v>
      </c>
      <c r="W3184" s="7">
        <v>15000000</v>
      </c>
      <c r="X3184" s="6">
        <v>2014</v>
      </c>
      <c r="Y3184" s="6">
        <v>614</v>
      </c>
      <c r="Z3184" s="6">
        <v>6.3</v>
      </c>
      <c r="AA3184" s="6">
        <v>2.35</v>
      </c>
      <c r="AB3184" s="6">
        <v>0</v>
      </c>
      <c r="AC3184" s="7">
        <f>Table13[[#This Row],[gross]]-Table13[[#This Row],[budget]]</f>
        <v>9984868</v>
      </c>
    </row>
    <row r="3185" spans="1:29" ht="12.75">
      <c r="A3185" s="6" t="s">
        <v>28</v>
      </c>
      <c r="B3185" s="6" t="s">
        <v>1324</v>
      </c>
      <c r="C3185" s="6">
        <v>224</v>
      </c>
      <c r="D3185" s="6">
        <v>98</v>
      </c>
      <c r="E3185" s="6">
        <v>541</v>
      </c>
      <c r="F3185" s="6">
        <v>897</v>
      </c>
      <c r="G3185" s="6" t="s">
        <v>2666</v>
      </c>
      <c r="H3185" s="6">
        <v>8000</v>
      </c>
      <c r="I3185" s="7">
        <v>35063732</v>
      </c>
      <c r="J3185" s="6" t="s">
        <v>852</v>
      </c>
      <c r="K3185" s="6" t="s">
        <v>1207</v>
      </c>
      <c r="L3185" s="6" t="s">
        <v>7949</v>
      </c>
      <c r="M3185" s="6">
        <v>164608</v>
      </c>
      <c r="N3185" s="6">
        <v>10938</v>
      </c>
      <c r="O3185" s="6" t="s">
        <v>4268</v>
      </c>
      <c r="P3185" s="6">
        <v>1</v>
      </c>
      <c r="Q3185" s="6" t="s">
        <v>7950</v>
      </c>
      <c r="R3185" s="6" t="s">
        <v>7951</v>
      </c>
      <c r="S3185" s="6">
        <v>383</v>
      </c>
      <c r="T3185" s="6" t="s">
        <v>37</v>
      </c>
      <c r="U3185" s="6" t="s">
        <v>38</v>
      </c>
      <c r="V3185" s="6" t="s">
        <v>585</v>
      </c>
      <c r="W3185" s="7">
        <v>32000000</v>
      </c>
      <c r="X3185" s="6">
        <v>2007</v>
      </c>
      <c r="Y3185" s="6">
        <v>912</v>
      </c>
      <c r="Z3185" s="6">
        <v>6.4</v>
      </c>
      <c r="AA3185" s="6">
        <v>2.35</v>
      </c>
      <c r="AB3185" s="6">
        <v>10000</v>
      </c>
      <c r="AC3185" s="7">
        <f>Table13[[#This Row],[gross]]-Table13[[#This Row],[budget]]</f>
        <v>3063732</v>
      </c>
    </row>
    <row r="3186" spans="1:29" ht="12.75">
      <c r="A3186" s="6" t="s">
        <v>28</v>
      </c>
      <c r="B3186" s="6" t="s">
        <v>8261</v>
      </c>
      <c r="C3186" s="6">
        <v>121</v>
      </c>
      <c r="D3186" s="6">
        <v>85</v>
      </c>
      <c r="E3186" s="6">
        <v>7</v>
      </c>
      <c r="F3186" s="6">
        <v>691</v>
      </c>
      <c r="G3186" s="6" t="s">
        <v>500</v>
      </c>
      <c r="H3186" s="6">
        <v>14000</v>
      </c>
      <c r="I3186" s="7">
        <v>64238770</v>
      </c>
      <c r="J3186" s="6" t="s">
        <v>471</v>
      </c>
      <c r="K3186" s="6" t="s">
        <v>228</v>
      </c>
      <c r="L3186" s="6" t="s">
        <v>8262</v>
      </c>
      <c r="M3186" s="6">
        <v>19547</v>
      </c>
      <c r="N3186" s="6">
        <v>18795</v>
      </c>
      <c r="O3186" s="6" t="s">
        <v>3415</v>
      </c>
      <c r="P3186" s="6">
        <v>0</v>
      </c>
      <c r="Q3186" s="6" t="s">
        <v>8263</v>
      </c>
      <c r="R3186" s="6" t="s">
        <v>8264</v>
      </c>
      <c r="S3186" s="6">
        <v>64</v>
      </c>
      <c r="T3186" s="6" t="s">
        <v>37</v>
      </c>
      <c r="U3186" s="6" t="s">
        <v>268</v>
      </c>
      <c r="V3186" s="6" t="s">
        <v>95</v>
      </c>
      <c r="W3186" s="7">
        <v>42000000</v>
      </c>
      <c r="X3186" s="6">
        <v>2014</v>
      </c>
      <c r="Y3186" s="6">
        <v>3000</v>
      </c>
      <c r="Z3186" s="6">
        <v>5.8</v>
      </c>
      <c r="AA3186" s="6">
        <v>1.85</v>
      </c>
      <c r="AB3186" s="6">
        <v>0</v>
      </c>
      <c r="AC3186" s="7">
        <f>Table13[[#This Row],[gross]]-Table13[[#This Row],[budget]]</f>
        <v>22238770</v>
      </c>
    </row>
    <row r="3187" spans="1:29" ht="12.75">
      <c r="A3187" s="6" t="s">
        <v>28</v>
      </c>
      <c r="B3187" s="6" t="s">
        <v>2289</v>
      </c>
      <c r="C3187" s="6">
        <v>47</v>
      </c>
      <c r="D3187" s="6">
        <v>110</v>
      </c>
      <c r="E3187" s="6">
        <v>96</v>
      </c>
      <c r="F3187" s="6">
        <v>554</v>
      </c>
      <c r="G3187" s="6" t="s">
        <v>1384</v>
      </c>
      <c r="H3187" s="6">
        <v>887</v>
      </c>
      <c r="I3187" s="7">
        <v>190562</v>
      </c>
      <c r="J3187" s="6" t="s">
        <v>2290</v>
      </c>
      <c r="K3187" s="6" t="s">
        <v>2291</v>
      </c>
      <c r="L3187" s="6" t="s">
        <v>2292</v>
      </c>
      <c r="M3187" s="6">
        <v>2508</v>
      </c>
      <c r="N3187" s="6">
        <v>2728</v>
      </c>
      <c r="O3187" s="6" t="s">
        <v>2293</v>
      </c>
      <c r="P3187" s="6">
        <v>0</v>
      </c>
      <c r="Q3187" s="6" t="s">
        <v>2294</v>
      </c>
      <c r="R3187" s="6" t="s">
        <v>2295</v>
      </c>
      <c r="S3187" s="6">
        <v>24</v>
      </c>
      <c r="T3187" s="6" t="s">
        <v>37</v>
      </c>
      <c r="U3187" s="6" t="s">
        <v>56</v>
      </c>
      <c r="V3187" s="6" t="s">
        <v>95</v>
      </c>
      <c r="W3187" s="7">
        <v>90000000</v>
      </c>
      <c r="X3187" s="6">
        <v>2010</v>
      </c>
      <c r="Y3187" s="6">
        <v>886</v>
      </c>
      <c r="Z3187" s="6">
        <v>4.4000000000000004</v>
      </c>
      <c r="AA3187" s="6">
        <v>2.35</v>
      </c>
      <c r="AB3187" s="6">
        <v>788</v>
      </c>
      <c r="AC3187" s="7">
        <f>Table13[[#This Row],[gross]]-Table13[[#This Row],[budget]]</f>
        <v>-89809438</v>
      </c>
    </row>
    <row r="3188" spans="1:29" ht="12.75">
      <c r="A3188" s="6" t="s">
        <v>28</v>
      </c>
      <c r="B3188" s="6" t="s">
        <v>11673</v>
      </c>
      <c r="C3188" s="6">
        <v>10</v>
      </c>
      <c r="D3188" s="6">
        <v>92</v>
      </c>
      <c r="E3188" s="6">
        <v>22</v>
      </c>
      <c r="F3188" s="6">
        <v>0</v>
      </c>
      <c r="G3188" s="6" t="s">
        <v>11674</v>
      </c>
      <c r="H3188" s="6">
        <v>2</v>
      </c>
      <c r="I3188" s="7">
        <v>2119994</v>
      </c>
      <c r="J3188" s="6" t="s">
        <v>11675</v>
      </c>
      <c r="K3188" s="6" t="s">
        <v>11676</v>
      </c>
      <c r="L3188" s="6" t="s">
        <v>11677</v>
      </c>
      <c r="M3188" s="6">
        <v>1153</v>
      </c>
      <c r="N3188" s="6">
        <v>2</v>
      </c>
      <c r="O3188" s="6" t="s">
        <v>11678</v>
      </c>
      <c r="P3188" s="6">
        <v>0</v>
      </c>
      <c r="Q3188" s="6" t="s">
        <v>11679</v>
      </c>
      <c r="R3188" s="6" t="s">
        <v>11680</v>
      </c>
      <c r="S3188" s="6">
        <v>15</v>
      </c>
      <c r="T3188" s="6" t="s">
        <v>37</v>
      </c>
      <c r="U3188" s="6" t="s">
        <v>38</v>
      </c>
      <c r="V3188" s="6" t="s">
        <v>277</v>
      </c>
      <c r="W3188" s="7">
        <v>19000000</v>
      </c>
      <c r="X3188" s="6">
        <v>1993</v>
      </c>
      <c r="Y3188" s="6">
        <v>0</v>
      </c>
      <c r="Z3188" s="6">
        <v>5.7</v>
      </c>
      <c r="AA3188" s="6">
        <v>1.85</v>
      </c>
      <c r="AB3188" s="6">
        <v>238</v>
      </c>
      <c r="AC3188" s="7">
        <f>Table13[[#This Row],[gross]]-Table13[[#This Row],[budget]]</f>
        <v>-16880006</v>
      </c>
    </row>
    <row r="3189" spans="1:29" ht="12.75">
      <c r="A3189" s="6" t="s">
        <v>28</v>
      </c>
      <c r="B3189" s="6" t="s">
        <v>514</v>
      </c>
      <c r="C3189" s="6">
        <v>57</v>
      </c>
      <c r="D3189" s="6">
        <v>95</v>
      </c>
      <c r="E3189" s="6">
        <v>293</v>
      </c>
      <c r="F3189" s="6">
        <v>744</v>
      </c>
      <c r="G3189" s="6" t="s">
        <v>1441</v>
      </c>
      <c r="H3189" s="6">
        <v>851</v>
      </c>
      <c r="I3189" s="7">
        <v>128769345</v>
      </c>
      <c r="J3189" s="6" t="s">
        <v>2469</v>
      </c>
      <c r="K3189" s="6" t="s">
        <v>802</v>
      </c>
      <c r="L3189" s="6" t="s">
        <v>4585</v>
      </c>
      <c r="M3189" s="6">
        <v>86556</v>
      </c>
      <c r="N3189" s="6">
        <v>3155</v>
      </c>
      <c r="O3189" s="6" t="s">
        <v>2638</v>
      </c>
      <c r="P3189" s="6">
        <v>1</v>
      </c>
      <c r="Q3189" s="6" t="s">
        <v>4586</v>
      </c>
      <c r="R3189" s="6" t="s">
        <v>4587</v>
      </c>
      <c r="S3189" s="6">
        <v>99</v>
      </c>
      <c r="T3189" s="6" t="s">
        <v>37</v>
      </c>
      <c r="U3189" s="6" t="s">
        <v>38</v>
      </c>
      <c r="V3189" s="6" t="s">
        <v>39</v>
      </c>
      <c r="W3189" s="7">
        <v>54000000</v>
      </c>
      <c r="X3189" s="6">
        <v>1996</v>
      </c>
      <c r="Y3189" s="6">
        <v>773</v>
      </c>
      <c r="Z3189" s="6">
        <v>5.6</v>
      </c>
      <c r="AA3189" s="6">
        <v>1.85</v>
      </c>
      <c r="AB3189" s="6">
        <v>960</v>
      </c>
      <c r="AC3189" s="7">
        <f>Table13[[#This Row],[gross]]-Table13[[#This Row],[budget]]</f>
        <v>74769345</v>
      </c>
    </row>
    <row r="3190" spans="1:29" ht="12.75">
      <c r="A3190" s="6" t="s">
        <v>28</v>
      </c>
      <c r="B3190" s="6" t="s">
        <v>11881</v>
      </c>
      <c r="C3190" s="6">
        <v>65</v>
      </c>
      <c r="D3190" s="6">
        <v>111</v>
      </c>
      <c r="E3190" s="6">
        <v>13</v>
      </c>
      <c r="F3190" s="6">
        <v>106</v>
      </c>
      <c r="G3190" s="6" t="s">
        <v>5357</v>
      </c>
      <c r="H3190" s="6">
        <v>818</v>
      </c>
      <c r="I3190" s="7">
        <v>29106737</v>
      </c>
      <c r="J3190" s="6" t="s">
        <v>1415</v>
      </c>
      <c r="K3190" s="6" t="s">
        <v>2621</v>
      </c>
      <c r="L3190" s="6" t="s">
        <v>12859</v>
      </c>
      <c r="M3190" s="6">
        <v>15582</v>
      </c>
      <c r="N3190" s="6">
        <v>1450</v>
      </c>
      <c r="O3190" s="6" t="s">
        <v>12860</v>
      </c>
      <c r="P3190" s="6">
        <v>0</v>
      </c>
      <c r="Q3190" s="6" t="s">
        <v>12861</v>
      </c>
      <c r="R3190" s="6" t="s">
        <v>12862</v>
      </c>
      <c r="S3190" s="6">
        <v>132</v>
      </c>
      <c r="T3190" s="6" t="s">
        <v>37</v>
      </c>
      <c r="U3190" s="6" t="s">
        <v>38</v>
      </c>
      <c r="V3190" s="6" t="s">
        <v>585</v>
      </c>
      <c r="W3190" s="7">
        <v>15000000</v>
      </c>
      <c r="X3190" s="6">
        <v>1998</v>
      </c>
      <c r="Y3190" s="6">
        <v>511</v>
      </c>
      <c r="Z3190" s="6">
        <v>6</v>
      </c>
      <c r="AA3190" s="6">
        <v>1.85</v>
      </c>
      <c r="AB3190" s="6">
        <v>849</v>
      </c>
      <c r="AC3190" s="7">
        <f>Table13[[#This Row],[gross]]-Table13[[#This Row],[budget]]</f>
        <v>14106737</v>
      </c>
    </row>
    <row r="3191" spans="1:29" ht="12.75">
      <c r="A3191" s="6" t="s">
        <v>28</v>
      </c>
      <c r="B3191" s="6" t="s">
        <v>6496</v>
      </c>
      <c r="C3191" s="6">
        <v>169</v>
      </c>
      <c r="D3191" s="6">
        <v>105</v>
      </c>
      <c r="E3191" s="6">
        <v>54</v>
      </c>
      <c r="F3191" s="6">
        <v>988</v>
      </c>
      <c r="G3191" s="6" t="s">
        <v>4451</v>
      </c>
      <c r="H3191" s="6">
        <v>3000</v>
      </c>
      <c r="I3191" s="7">
        <v>51853450</v>
      </c>
      <c r="J3191" s="6" t="s">
        <v>4795</v>
      </c>
      <c r="K3191" s="6" t="s">
        <v>750</v>
      </c>
      <c r="L3191" s="6" t="s">
        <v>6497</v>
      </c>
      <c r="M3191" s="6">
        <v>37398</v>
      </c>
      <c r="N3191" s="6">
        <v>9069</v>
      </c>
      <c r="O3191" s="6" t="s">
        <v>329</v>
      </c>
      <c r="P3191" s="6">
        <v>0</v>
      </c>
      <c r="Q3191" s="6" t="s">
        <v>6498</v>
      </c>
      <c r="R3191" s="6" t="s">
        <v>6499</v>
      </c>
      <c r="S3191" s="6">
        <v>110</v>
      </c>
      <c r="T3191" s="6" t="s">
        <v>37</v>
      </c>
      <c r="U3191" s="6" t="s">
        <v>38</v>
      </c>
      <c r="V3191" s="6" t="s">
        <v>95</v>
      </c>
      <c r="W3191" s="7">
        <v>25000000</v>
      </c>
      <c r="X3191" s="6">
        <v>2012</v>
      </c>
      <c r="Y3191" s="6">
        <v>2000</v>
      </c>
      <c r="Z3191" s="6">
        <v>6.6</v>
      </c>
      <c r="AA3191" s="6">
        <v>1.85</v>
      </c>
      <c r="AB3191" s="6">
        <v>11000</v>
      </c>
      <c r="AC3191" s="7">
        <f>Table13[[#This Row],[gross]]-Table13[[#This Row],[budget]]</f>
        <v>26853450</v>
      </c>
    </row>
    <row r="3192" spans="1:29" ht="12.75">
      <c r="A3192" s="6" t="s">
        <v>28</v>
      </c>
      <c r="B3192" s="6" t="s">
        <v>16435</v>
      </c>
      <c r="C3192" s="6">
        <v>39</v>
      </c>
      <c r="D3192" s="6">
        <v>100</v>
      </c>
      <c r="E3192" s="6">
        <v>0</v>
      </c>
      <c r="F3192" s="6">
        <v>440</v>
      </c>
      <c r="G3192" s="6" t="s">
        <v>7246</v>
      </c>
      <c r="H3192" s="6">
        <v>488</v>
      </c>
      <c r="I3192" s="7">
        <v>12610552</v>
      </c>
      <c r="J3192" s="6" t="s">
        <v>262</v>
      </c>
      <c r="K3192" s="6" t="s">
        <v>16436</v>
      </c>
      <c r="L3192" s="6" t="s">
        <v>16437</v>
      </c>
      <c r="M3192" s="6">
        <v>4682</v>
      </c>
      <c r="N3192" s="6">
        <v>2428</v>
      </c>
      <c r="O3192" s="6" t="s">
        <v>16438</v>
      </c>
      <c r="P3192" s="6">
        <v>0</v>
      </c>
      <c r="Q3192" s="6" t="s">
        <v>16439</v>
      </c>
      <c r="R3192" s="6" t="s">
        <v>16440</v>
      </c>
      <c r="S3192" s="6">
        <v>206</v>
      </c>
      <c r="T3192" s="6" t="s">
        <v>37</v>
      </c>
      <c r="U3192" s="6" t="s">
        <v>38</v>
      </c>
      <c r="V3192" s="6" t="s">
        <v>39</v>
      </c>
      <c r="W3192" s="7">
        <v>7500000</v>
      </c>
      <c r="X3192" s="6">
        <v>1999</v>
      </c>
      <c r="Y3192" s="6">
        <v>488</v>
      </c>
      <c r="Z3192" s="6">
        <v>3.5</v>
      </c>
      <c r="AA3192" s="6">
        <v>1.37</v>
      </c>
      <c r="AB3192" s="6">
        <v>129</v>
      </c>
      <c r="AC3192" s="7">
        <f>Table13[[#This Row],[gross]]-Table13[[#This Row],[budget]]</f>
        <v>5110552</v>
      </c>
    </row>
    <row r="3193" spans="1:29" ht="12.75">
      <c r="A3193" s="6" t="s">
        <v>28</v>
      </c>
      <c r="B3193" s="6" t="s">
        <v>5495</v>
      </c>
      <c r="C3193" s="6">
        <v>98</v>
      </c>
      <c r="D3193" s="6">
        <v>85</v>
      </c>
      <c r="E3193" s="6">
        <v>70</v>
      </c>
      <c r="F3193" s="6">
        <v>848</v>
      </c>
      <c r="G3193" s="6" t="s">
        <v>502</v>
      </c>
      <c r="H3193" s="6">
        <v>26000</v>
      </c>
      <c r="I3193" s="7">
        <v>43905746</v>
      </c>
      <c r="J3193" s="6" t="s">
        <v>2813</v>
      </c>
      <c r="K3193" s="6" t="s">
        <v>335</v>
      </c>
      <c r="L3193" s="6" t="s">
        <v>5496</v>
      </c>
      <c r="M3193" s="6">
        <v>77684</v>
      </c>
      <c r="N3193" s="6">
        <v>32831</v>
      </c>
      <c r="O3193" s="6" t="s">
        <v>470</v>
      </c>
      <c r="P3193" s="6">
        <v>1</v>
      </c>
      <c r="Q3193" s="6" t="s">
        <v>5497</v>
      </c>
      <c r="R3193" s="6" t="s">
        <v>5498</v>
      </c>
      <c r="S3193" s="6">
        <v>294</v>
      </c>
      <c r="T3193" s="6" t="s">
        <v>37</v>
      </c>
      <c r="U3193" s="6" t="s">
        <v>38</v>
      </c>
      <c r="V3193" s="6" t="s">
        <v>39</v>
      </c>
      <c r="W3193" s="7">
        <v>49000000</v>
      </c>
      <c r="X3193" s="6">
        <v>2001</v>
      </c>
      <c r="Y3193" s="6">
        <v>5000</v>
      </c>
      <c r="Z3193" s="6">
        <v>5.9</v>
      </c>
      <c r="AA3193" s="6">
        <v>2.35</v>
      </c>
      <c r="AB3193" s="6">
        <v>0</v>
      </c>
      <c r="AC3193" s="7">
        <f>Table13[[#This Row],[gross]]-Table13[[#This Row],[budget]]</f>
        <v>-5094254</v>
      </c>
    </row>
    <row r="3194" spans="1:29" ht="12.75">
      <c r="A3194" s="6" t="s">
        <v>28</v>
      </c>
      <c r="B3194" s="6" t="s">
        <v>11431</v>
      </c>
      <c r="C3194" s="6">
        <v>28</v>
      </c>
      <c r="D3194" s="6">
        <v>88</v>
      </c>
      <c r="E3194" s="6">
        <v>12</v>
      </c>
      <c r="F3194" s="6">
        <v>231</v>
      </c>
      <c r="G3194" s="6" t="s">
        <v>11432</v>
      </c>
      <c r="H3194" s="6">
        <v>979</v>
      </c>
      <c r="I3194" s="7">
        <v>1064277</v>
      </c>
      <c r="J3194" s="6" t="s">
        <v>9790</v>
      </c>
      <c r="K3194" s="6" t="s">
        <v>1653</v>
      </c>
      <c r="L3194" s="6" t="s">
        <v>11433</v>
      </c>
      <c r="M3194" s="6">
        <v>14015</v>
      </c>
      <c r="N3194" s="6">
        <v>1978</v>
      </c>
      <c r="O3194" s="6" t="s">
        <v>11434</v>
      </c>
      <c r="P3194" s="6">
        <v>0</v>
      </c>
      <c r="Q3194" s="6" t="s">
        <v>11435</v>
      </c>
      <c r="R3194" s="6" t="s">
        <v>11436</v>
      </c>
      <c r="S3194" s="6">
        <v>83</v>
      </c>
      <c r="T3194" s="6" t="s">
        <v>37</v>
      </c>
      <c r="U3194" s="6" t="s">
        <v>38</v>
      </c>
      <c r="V3194" s="6" t="s">
        <v>277</v>
      </c>
      <c r="W3194" s="7">
        <v>20000000</v>
      </c>
      <c r="X3194" s="6">
        <v>2012</v>
      </c>
      <c r="Y3194" s="6">
        <v>532</v>
      </c>
      <c r="Z3194" s="6">
        <v>6.7</v>
      </c>
      <c r="AB3194" s="6">
        <v>831</v>
      </c>
      <c r="AC3194" s="7">
        <f>Table13[[#This Row],[gross]]-Table13[[#This Row],[budget]]</f>
        <v>-18935723</v>
      </c>
    </row>
    <row r="3195" spans="1:29" ht="12.75">
      <c r="A3195" s="6" t="s">
        <v>28</v>
      </c>
      <c r="B3195" s="6" t="s">
        <v>15386</v>
      </c>
      <c r="C3195" s="6">
        <v>23</v>
      </c>
      <c r="D3195" s="6">
        <v>91</v>
      </c>
      <c r="E3195" s="6">
        <v>7</v>
      </c>
      <c r="F3195" s="6">
        <v>875</v>
      </c>
      <c r="G3195" s="6" t="s">
        <v>723</v>
      </c>
      <c r="H3195" s="6">
        <v>12000</v>
      </c>
      <c r="I3195" s="7">
        <v>19348</v>
      </c>
      <c r="J3195" s="6" t="s">
        <v>2527</v>
      </c>
      <c r="K3195" s="6" t="s">
        <v>301</v>
      </c>
      <c r="L3195" s="6" t="s">
        <v>15387</v>
      </c>
      <c r="M3195" s="6">
        <v>2941</v>
      </c>
      <c r="N3195" s="6">
        <v>16118</v>
      </c>
      <c r="O3195" s="6" t="s">
        <v>2497</v>
      </c>
      <c r="P3195" s="6">
        <v>2</v>
      </c>
      <c r="Q3195" s="6" t="s">
        <v>15388</v>
      </c>
      <c r="R3195" s="6" t="s">
        <v>15389</v>
      </c>
      <c r="S3195" s="6">
        <v>11</v>
      </c>
      <c r="T3195" s="6" t="s">
        <v>37</v>
      </c>
      <c r="U3195" s="6" t="s">
        <v>38</v>
      </c>
      <c r="V3195" s="6" t="s">
        <v>39</v>
      </c>
      <c r="W3195" s="7">
        <v>10000000</v>
      </c>
      <c r="X3195" s="6">
        <v>2009</v>
      </c>
      <c r="Y3195" s="6">
        <v>3000</v>
      </c>
      <c r="Z3195" s="6">
        <v>5.5</v>
      </c>
      <c r="AA3195" s="6">
        <v>2.35</v>
      </c>
      <c r="AB3195" s="6">
        <v>370</v>
      </c>
      <c r="AC3195" s="7">
        <f>Table13[[#This Row],[gross]]-Table13[[#This Row],[budget]]</f>
        <v>-9980652</v>
      </c>
    </row>
    <row r="3196" spans="1:29" ht="12.75">
      <c r="A3196" s="6" t="s">
        <v>28</v>
      </c>
      <c r="B3196" s="6" t="s">
        <v>5081</v>
      </c>
      <c r="C3196" s="6">
        <v>112</v>
      </c>
      <c r="D3196" s="6">
        <v>102</v>
      </c>
      <c r="E3196" s="6">
        <v>241</v>
      </c>
      <c r="F3196" s="6">
        <v>127</v>
      </c>
      <c r="G3196" s="6" t="s">
        <v>190</v>
      </c>
      <c r="H3196" s="6">
        <v>13000</v>
      </c>
      <c r="I3196" s="7">
        <v>7659747</v>
      </c>
      <c r="J3196" s="6" t="s">
        <v>1156</v>
      </c>
      <c r="K3196" s="6" t="s">
        <v>463</v>
      </c>
      <c r="L3196" s="6" t="s">
        <v>7669</v>
      </c>
      <c r="M3196" s="6">
        <v>14962</v>
      </c>
      <c r="N3196" s="6">
        <v>14165</v>
      </c>
      <c r="O3196" s="6" t="s">
        <v>7670</v>
      </c>
      <c r="P3196" s="6">
        <v>1</v>
      </c>
      <c r="Q3196" s="6" t="s">
        <v>7671</v>
      </c>
      <c r="R3196" s="6" t="s">
        <v>7672</v>
      </c>
      <c r="S3196" s="6">
        <v>204</v>
      </c>
      <c r="T3196" s="6" t="s">
        <v>37</v>
      </c>
      <c r="U3196" s="6" t="s">
        <v>38</v>
      </c>
      <c r="V3196" s="6" t="s">
        <v>585</v>
      </c>
      <c r="W3196" s="7">
        <v>38000000</v>
      </c>
      <c r="X3196" s="6">
        <v>2003</v>
      </c>
      <c r="Y3196" s="6">
        <v>891</v>
      </c>
      <c r="Z3196" s="6">
        <v>5.0999999999999996</v>
      </c>
      <c r="AA3196" s="6">
        <v>1.85</v>
      </c>
      <c r="AB3196" s="6">
        <v>704</v>
      </c>
      <c r="AC3196" s="7">
        <f>Table13[[#This Row],[gross]]-Table13[[#This Row],[budget]]</f>
        <v>-30340253</v>
      </c>
    </row>
    <row r="3197" spans="1:29" ht="12.75">
      <c r="A3197" s="6" t="s">
        <v>28</v>
      </c>
      <c r="B3197" s="6" t="s">
        <v>5076</v>
      </c>
      <c r="C3197" s="6">
        <v>53</v>
      </c>
      <c r="D3197" s="6">
        <v>115</v>
      </c>
      <c r="E3197" s="6">
        <v>0</v>
      </c>
      <c r="F3197" s="6">
        <v>360</v>
      </c>
      <c r="G3197" s="6" t="s">
        <v>806</v>
      </c>
      <c r="H3197" s="6">
        <v>1000</v>
      </c>
      <c r="I3197" s="7">
        <v>38168022</v>
      </c>
      <c r="J3197" s="6" t="s">
        <v>17534</v>
      </c>
      <c r="K3197" s="6" t="s">
        <v>804</v>
      </c>
      <c r="L3197" s="6" t="s">
        <v>19177</v>
      </c>
      <c r="M3197" s="6">
        <v>4687</v>
      </c>
      <c r="N3197" s="6">
        <v>1964</v>
      </c>
      <c r="O3197" s="6" t="s">
        <v>16001</v>
      </c>
      <c r="P3197" s="6">
        <v>0</v>
      </c>
      <c r="Q3197" s="6" t="s">
        <v>19178</v>
      </c>
      <c r="R3197" s="6" t="s">
        <v>19179</v>
      </c>
      <c r="S3197" s="6">
        <v>83</v>
      </c>
      <c r="T3197" s="6" t="s">
        <v>37</v>
      </c>
      <c r="U3197" s="6" t="s">
        <v>38</v>
      </c>
      <c r="V3197" s="6" t="s">
        <v>585</v>
      </c>
      <c r="W3197" s="7">
        <v>3000000</v>
      </c>
      <c r="X3197" s="6">
        <v>2000</v>
      </c>
      <c r="Y3197" s="6">
        <v>436</v>
      </c>
      <c r="Z3197" s="6">
        <v>6.6</v>
      </c>
      <c r="AA3197" s="6">
        <v>1.85</v>
      </c>
      <c r="AB3197" s="6">
        <v>290</v>
      </c>
      <c r="AC3197" s="7">
        <f>Table13[[#This Row],[gross]]-Table13[[#This Row],[budget]]</f>
        <v>35168022</v>
      </c>
    </row>
    <row r="3198" spans="1:29" ht="12.75">
      <c r="A3198" s="6" t="s">
        <v>28</v>
      </c>
      <c r="B3198" s="6" t="s">
        <v>6736</v>
      </c>
      <c r="C3198" s="6">
        <v>300</v>
      </c>
      <c r="D3198" s="6">
        <v>105</v>
      </c>
      <c r="E3198" s="6">
        <v>171</v>
      </c>
      <c r="F3198" s="6">
        <v>143</v>
      </c>
      <c r="G3198" s="6" t="s">
        <v>13629</v>
      </c>
      <c r="H3198" s="6">
        <v>382</v>
      </c>
      <c r="I3198" s="7">
        <v>7159147</v>
      </c>
      <c r="J3198" s="6" t="s">
        <v>1924</v>
      </c>
      <c r="K3198" s="6" t="s">
        <v>6737</v>
      </c>
      <c r="L3198" s="6" t="s">
        <v>18544</v>
      </c>
      <c r="M3198" s="6">
        <v>120189</v>
      </c>
      <c r="N3198" s="6">
        <v>954</v>
      </c>
      <c r="O3198" s="6" t="s">
        <v>18545</v>
      </c>
      <c r="P3198" s="6">
        <v>0</v>
      </c>
      <c r="Q3198" s="6" t="s">
        <v>18546</v>
      </c>
      <c r="R3198" s="6" t="s">
        <v>18547</v>
      </c>
      <c r="S3198" s="6">
        <v>308</v>
      </c>
      <c r="T3198" s="6" t="s">
        <v>2778</v>
      </c>
      <c r="U3198" s="6" t="s">
        <v>3571</v>
      </c>
      <c r="V3198" s="6" t="s">
        <v>585</v>
      </c>
      <c r="W3198" s="7">
        <v>3400000</v>
      </c>
      <c r="X3198" s="6">
        <v>2007</v>
      </c>
      <c r="Y3198" s="6">
        <v>273</v>
      </c>
      <c r="Z3198" s="6">
        <v>7.5</v>
      </c>
      <c r="AA3198" s="6">
        <v>2.35</v>
      </c>
      <c r="AB3198" s="6">
        <v>11000</v>
      </c>
      <c r="AC3198" s="7">
        <f>Table13[[#This Row],[gross]]-Table13[[#This Row],[budget]]</f>
        <v>3759147</v>
      </c>
    </row>
    <row r="3199" spans="1:29" ht="12.75">
      <c r="A3199" s="6" t="s">
        <v>28</v>
      </c>
      <c r="B3199" s="6" t="s">
        <v>6667</v>
      </c>
      <c r="C3199" s="6">
        <v>169</v>
      </c>
      <c r="D3199" s="6">
        <v>115</v>
      </c>
      <c r="E3199" s="6">
        <v>56</v>
      </c>
      <c r="F3199" s="6">
        <v>19000</v>
      </c>
      <c r="G3199" s="6" t="s">
        <v>100</v>
      </c>
      <c r="H3199" s="6">
        <v>20000</v>
      </c>
      <c r="I3199" s="7">
        <v>26814957</v>
      </c>
      <c r="J3199" s="6" t="s">
        <v>6113</v>
      </c>
      <c r="K3199" s="6" t="s">
        <v>841</v>
      </c>
      <c r="L3199" s="6" t="s">
        <v>6668</v>
      </c>
      <c r="M3199" s="6">
        <v>84357</v>
      </c>
      <c r="N3199" s="6">
        <v>77823</v>
      </c>
      <c r="O3199" s="6" t="s">
        <v>353</v>
      </c>
      <c r="P3199" s="6">
        <v>3</v>
      </c>
      <c r="Q3199" s="6" t="s">
        <v>6669</v>
      </c>
      <c r="R3199" s="6" t="s">
        <v>6670</v>
      </c>
      <c r="S3199" s="6">
        <v>252</v>
      </c>
      <c r="T3199" s="6" t="s">
        <v>37</v>
      </c>
      <c r="U3199" s="6" t="s">
        <v>56</v>
      </c>
      <c r="V3199" s="6" t="s">
        <v>39</v>
      </c>
      <c r="W3199" s="7">
        <v>35000000</v>
      </c>
      <c r="X3199" s="6">
        <v>2008</v>
      </c>
      <c r="Y3199" s="6">
        <v>19000</v>
      </c>
      <c r="Z3199" s="6">
        <v>6.7</v>
      </c>
      <c r="AA3199" s="6">
        <v>1.85</v>
      </c>
      <c r="AB3199" s="6">
        <v>0</v>
      </c>
      <c r="AC3199" s="7">
        <f>Table13[[#This Row],[gross]]-Table13[[#This Row],[budget]]</f>
        <v>-8185043</v>
      </c>
    </row>
    <row r="3200" spans="1:29" ht="12.75">
      <c r="A3200" s="6" t="s">
        <v>28</v>
      </c>
      <c r="B3200" s="6" t="s">
        <v>22612</v>
      </c>
      <c r="C3200" s="6">
        <v>26</v>
      </c>
      <c r="D3200" s="6">
        <v>89</v>
      </c>
      <c r="E3200" s="6">
        <v>6</v>
      </c>
      <c r="F3200" s="6">
        <v>8</v>
      </c>
      <c r="G3200" s="6" t="s">
        <v>22613</v>
      </c>
      <c r="H3200" s="6">
        <v>14</v>
      </c>
      <c r="I3200" s="7">
        <v>133778</v>
      </c>
      <c r="J3200" s="6" t="s">
        <v>16528</v>
      </c>
      <c r="K3200" s="6" t="s">
        <v>22614</v>
      </c>
      <c r="L3200" s="6" t="s">
        <v>22615</v>
      </c>
      <c r="M3200" s="6">
        <v>3086</v>
      </c>
      <c r="N3200" s="6">
        <v>44</v>
      </c>
      <c r="O3200" s="6" t="s">
        <v>22616</v>
      </c>
      <c r="P3200" s="6">
        <v>1</v>
      </c>
      <c r="Q3200" s="6" t="s">
        <v>22617</v>
      </c>
      <c r="R3200" s="6" t="s">
        <v>22618</v>
      </c>
      <c r="S3200" s="6">
        <v>9</v>
      </c>
      <c r="T3200" s="6" t="s">
        <v>37</v>
      </c>
      <c r="U3200" s="6" t="s">
        <v>38</v>
      </c>
      <c r="V3200" s="6" t="s">
        <v>4830</v>
      </c>
      <c r="W3200" s="7">
        <v>500000</v>
      </c>
      <c r="X3200" s="6">
        <v>2012</v>
      </c>
      <c r="Y3200" s="6">
        <v>9</v>
      </c>
      <c r="Z3200" s="6">
        <v>8.4</v>
      </c>
      <c r="AB3200" s="6">
        <v>0</v>
      </c>
      <c r="AC3200" s="7">
        <f>Table13[[#This Row],[gross]]-Table13[[#This Row],[budget]]</f>
        <v>-366222</v>
      </c>
    </row>
    <row r="3201" spans="1:29" ht="12.75">
      <c r="A3201" s="6" t="s">
        <v>28</v>
      </c>
      <c r="B3201" s="6" t="s">
        <v>19918</v>
      </c>
      <c r="C3201" s="6">
        <v>22</v>
      </c>
      <c r="D3201" s="6">
        <v>106</v>
      </c>
      <c r="E3201" s="6">
        <v>8</v>
      </c>
      <c r="F3201" s="6">
        <v>315</v>
      </c>
      <c r="G3201" s="6" t="s">
        <v>16601</v>
      </c>
      <c r="H3201" s="6">
        <v>611</v>
      </c>
      <c r="I3201" s="7">
        <v>115504</v>
      </c>
      <c r="J3201" s="6" t="s">
        <v>1415</v>
      </c>
      <c r="K3201" s="6" t="s">
        <v>2470</v>
      </c>
      <c r="L3201" s="6" t="s">
        <v>19919</v>
      </c>
      <c r="M3201" s="6">
        <v>4820</v>
      </c>
      <c r="N3201" s="6">
        <v>1739</v>
      </c>
      <c r="O3201" s="6" t="s">
        <v>19920</v>
      </c>
      <c r="P3201" s="6">
        <v>2</v>
      </c>
      <c r="Q3201" s="6" t="s">
        <v>19921</v>
      </c>
      <c r="R3201" s="6" t="s">
        <v>19922</v>
      </c>
      <c r="S3201" s="6">
        <v>26</v>
      </c>
      <c r="T3201" s="6" t="s">
        <v>37</v>
      </c>
      <c r="U3201" s="6" t="s">
        <v>56</v>
      </c>
      <c r="V3201" s="6" t="s">
        <v>39</v>
      </c>
      <c r="W3201" s="7">
        <v>14000000</v>
      </c>
      <c r="X3201" s="6">
        <v>2008</v>
      </c>
      <c r="Y3201" s="6">
        <v>397</v>
      </c>
      <c r="Z3201" s="6">
        <v>6.2</v>
      </c>
      <c r="AA3201" s="6">
        <v>2.35</v>
      </c>
      <c r="AB3201" s="6">
        <v>0</v>
      </c>
      <c r="AC3201" s="7">
        <f>Table13[[#This Row],[gross]]-Table13[[#This Row],[budget]]</f>
        <v>-13884496</v>
      </c>
    </row>
    <row r="3202" spans="1:29" ht="12.75">
      <c r="A3202" s="6" t="s">
        <v>28</v>
      </c>
      <c r="B3202" s="6" t="s">
        <v>1751</v>
      </c>
      <c r="C3202" s="6">
        <v>265</v>
      </c>
      <c r="D3202" s="6">
        <v>116</v>
      </c>
      <c r="E3202" s="6">
        <v>285</v>
      </c>
      <c r="F3202" s="6">
        <v>107</v>
      </c>
      <c r="G3202" s="6" t="s">
        <v>1249</v>
      </c>
      <c r="H3202" s="6">
        <v>12000</v>
      </c>
      <c r="I3202" s="7">
        <v>119219978</v>
      </c>
      <c r="J3202" s="6" t="s">
        <v>1752</v>
      </c>
      <c r="K3202" s="6" t="s">
        <v>1072</v>
      </c>
      <c r="L3202" s="6" t="s">
        <v>1753</v>
      </c>
      <c r="M3202" s="6">
        <v>189806</v>
      </c>
      <c r="N3202" s="6">
        <v>20233</v>
      </c>
      <c r="O3202" s="6" t="s">
        <v>1754</v>
      </c>
      <c r="P3202" s="6">
        <v>2</v>
      </c>
      <c r="Q3202" s="6" t="s">
        <v>1755</v>
      </c>
      <c r="R3202" s="6" t="s">
        <v>1756</v>
      </c>
      <c r="S3202" s="6">
        <v>316</v>
      </c>
      <c r="T3202" s="6" t="s">
        <v>37</v>
      </c>
      <c r="U3202" s="6" t="s">
        <v>38</v>
      </c>
      <c r="V3202" s="6" t="s">
        <v>39</v>
      </c>
      <c r="W3202" s="7">
        <v>100000000</v>
      </c>
      <c r="X3202" s="6">
        <v>2010</v>
      </c>
      <c r="Y3202" s="6">
        <v>8000</v>
      </c>
      <c r="Z3202" s="6">
        <v>6.7</v>
      </c>
      <c r="AA3202" s="6">
        <v>2.35</v>
      </c>
      <c r="AB3202" s="6">
        <v>16000</v>
      </c>
      <c r="AC3202" s="7">
        <f>Table13[[#This Row],[gross]]-Table13[[#This Row],[budget]]</f>
        <v>19219978</v>
      </c>
    </row>
    <row r="3203" spans="1:29" ht="12.75">
      <c r="A3203" s="6" t="s">
        <v>28</v>
      </c>
      <c r="B3203" s="6" t="s">
        <v>16624</v>
      </c>
      <c r="C3203" s="6">
        <v>27</v>
      </c>
      <c r="D3203" s="6">
        <v>113</v>
      </c>
      <c r="E3203" s="6">
        <v>7</v>
      </c>
      <c r="F3203" s="6">
        <v>35</v>
      </c>
      <c r="G3203" s="6" t="s">
        <v>16625</v>
      </c>
      <c r="H3203" s="6">
        <v>11000</v>
      </c>
      <c r="I3203" s="7">
        <v>4720371</v>
      </c>
      <c r="J3203" s="6" t="s">
        <v>11069</v>
      </c>
      <c r="K3203" s="6" t="s">
        <v>257</v>
      </c>
      <c r="L3203" s="6" t="s">
        <v>16626</v>
      </c>
      <c r="M3203" s="6">
        <v>3203</v>
      </c>
      <c r="N3203" s="6">
        <v>11116</v>
      </c>
      <c r="O3203" s="6" t="s">
        <v>16627</v>
      </c>
      <c r="P3203" s="6">
        <v>2</v>
      </c>
      <c r="Q3203" s="6" t="s">
        <v>16628</v>
      </c>
      <c r="R3203" s="6" t="s">
        <v>16629</v>
      </c>
      <c r="S3203" s="6">
        <v>85</v>
      </c>
      <c r="T3203" s="6" t="s">
        <v>37</v>
      </c>
      <c r="U3203" s="6" t="s">
        <v>38</v>
      </c>
      <c r="V3203" s="6" t="s">
        <v>95</v>
      </c>
      <c r="W3203" s="7">
        <v>7000000</v>
      </c>
      <c r="X3203" s="6">
        <v>2001</v>
      </c>
      <c r="Y3203" s="6">
        <v>43</v>
      </c>
      <c r="Z3203" s="6">
        <v>6.5</v>
      </c>
      <c r="AA3203" s="6">
        <v>1.85</v>
      </c>
      <c r="AB3203" s="6">
        <v>650</v>
      </c>
      <c r="AC3203" s="7">
        <f>Table13[[#This Row],[gross]]-Table13[[#This Row],[budget]]</f>
        <v>-2279629</v>
      </c>
    </row>
    <row r="3204" spans="1:29" ht="12.75">
      <c r="A3204" s="6" t="s">
        <v>28</v>
      </c>
      <c r="B3204" s="6" t="s">
        <v>6396</v>
      </c>
      <c r="C3204" s="6">
        <v>191</v>
      </c>
      <c r="D3204" s="6">
        <v>109</v>
      </c>
      <c r="E3204" s="6">
        <v>415</v>
      </c>
      <c r="F3204" s="6">
        <v>119</v>
      </c>
      <c r="G3204" s="6" t="s">
        <v>6397</v>
      </c>
      <c r="H3204" s="6">
        <v>982</v>
      </c>
      <c r="I3204" s="7">
        <v>83906114</v>
      </c>
      <c r="J3204" s="6" t="s">
        <v>1681</v>
      </c>
      <c r="K3204" s="6" t="s">
        <v>1121</v>
      </c>
      <c r="L3204" s="6" t="s">
        <v>6398</v>
      </c>
      <c r="M3204" s="6">
        <v>104481</v>
      </c>
      <c r="N3204" s="6">
        <v>2357</v>
      </c>
      <c r="O3204" s="6" t="s">
        <v>6399</v>
      </c>
      <c r="P3204" s="6">
        <v>2</v>
      </c>
      <c r="Q3204" s="6" t="s">
        <v>6400</v>
      </c>
      <c r="R3204" s="6" t="s">
        <v>6401</v>
      </c>
      <c r="S3204" s="6">
        <v>189</v>
      </c>
      <c r="T3204" s="6" t="s">
        <v>37</v>
      </c>
      <c r="U3204" s="6" t="s">
        <v>38</v>
      </c>
      <c r="V3204" s="6" t="s">
        <v>39</v>
      </c>
      <c r="W3204" s="7">
        <v>40000000</v>
      </c>
      <c r="X3204" s="6">
        <v>2014</v>
      </c>
      <c r="Y3204" s="6">
        <v>971</v>
      </c>
      <c r="Z3204" s="6">
        <v>6</v>
      </c>
      <c r="AA3204" s="6">
        <v>2.35</v>
      </c>
      <c r="AB3204" s="6">
        <v>16000</v>
      </c>
      <c r="AC3204" s="7">
        <f>Table13[[#This Row],[gross]]-Table13[[#This Row],[budget]]</f>
        <v>43906114</v>
      </c>
    </row>
    <row r="3205" spans="1:29" ht="12.75">
      <c r="A3205" s="6" t="s">
        <v>28</v>
      </c>
      <c r="B3205" s="6" t="s">
        <v>3563</v>
      </c>
      <c r="C3205" s="6">
        <v>239</v>
      </c>
      <c r="D3205" s="6">
        <v>101</v>
      </c>
      <c r="E3205" s="6">
        <v>448</v>
      </c>
      <c r="F3205" s="6">
        <v>83</v>
      </c>
      <c r="G3205" s="6" t="s">
        <v>12138</v>
      </c>
      <c r="H3205" s="6">
        <v>482</v>
      </c>
      <c r="I3205" s="7">
        <v>96471845</v>
      </c>
      <c r="J3205" s="6" t="s">
        <v>9754</v>
      </c>
      <c r="K3205" s="6" t="s">
        <v>8232</v>
      </c>
      <c r="L3205" s="6" t="s">
        <v>12139</v>
      </c>
      <c r="M3205" s="6">
        <v>268581</v>
      </c>
      <c r="N3205" s="6">
        <v>956</v>
      </c>
      <c r="O3205" s="6" t="s">
        <v>12140</v>
      </c>
      <c r="P3205" s="6">
        <v>0</v>
      </c>
      <c r="Q3205" s="6" t="s">
        <v>12141</v>
      </c>
      <c r="R3205" s="6" t="s">
        <v>12142</v>
      </c>
      <c r="S3205" s="6">
        <v>1109</v>
      </c>
      <c r="T3205" s="6" t="s">
        <v>37</v>
      </c>
      <c r="U3205" s="6" t="s">
        <v>38</v>
      </c>
      <c r="V3205" s="6" t="s">
        <v>39</v>
      </c>
      <c r="W3205" s="7">
        <v>17000000</v>
      </c>
      <c r="X3205" s="6">
        <v>2001</v>
      </c>
      <c r="Y3205" s="6">
        <v>203</v>
      </c>
      <c r="Z3205" s="6">
        <v>7.6</v>
      </c>
      <c r="AA3205" s="6">
        <v>1.85</v>
      </c>
      <c r="AB3205" s="6">
        <v>20000</v>
      </c>
      <c r="AC3205" s="7">
        <f>Table13[[#This Row],[gross]]-Table13[[#This Row],[budget]]</f>
        <v>79471845</v>
      </c>
    </row>
    <row r="3206" spans="1:29" ht="12.75">
      <c r="A3206" s="6" t="s">
        <v>28</v>
      </c>
      <c r="B3206" s="6" t="s">
        <v>4591</v>
      </c>
      <c r="C3206" s="6">
        <v>62</v>
      </c>
      <c r="D3206" s="6">
        <v>90</v>
      </c>
      <c r="E3206" s="6">
        <v>39</v>
      </c>
      <c r="F3206" s="6">
        <v>210</v>
      </c>
      <c r="G3206" s="6" t="s">
        <v>6653</v>
      </c>
      <c r="H3206" s="6">
        <v>607</v>
      </c>
      <c r="I3206" s="7">
        <v>28535768</v>
      </c>
      <c r="J3206" s="6" t="s">
        <v>1671</v>
      </c>
      <c r="K3206" s="6" t="s">
        <v>4143</v>
      </c>
      <c r="L3206" s="6" t="s">
        <v>6654</v>
      </c>
      <c r="M3206" s="6">
        <v>10446</v>
      </c>
      <c r="N3206" s="6">
        <v>1335</v>
      </c>
      <c r="O3206" s="6" t="s">
        <v>6655</v>
      </c>
      <c r="P3206" s="6">
        <v>2</v>
      </c>
      <c r="Q3206" s="6" t="s">
        <v>6656</v>
      </c>
      <c r="R3206" s="6" t="s">
        <v>6657</v>
      </c>
      <c r="S3206" s="6">
        <v>105</v>
      </c>
      <c r="T3206" s="6" t="s">
        <v>37</v>
      </c>
      <c r="U3206" s="6" t="s">
        <v>38</v>
      </c>
      <c r="V3206" s="6" t="s">
        <v>39</v>
      </c>
      <c r="W3206" s="7">
        <v>40000000</v>
      </c>
      <c r="X3206" s="6">
        <v>1999</v>
      </c>
      <c r="Y3206" s="6">
        <v>322</v>
      </c>
      <c r="Z3206" s="6">
        <v>5.3</v>
      </c>
      <c r="AA3206" s="6">
        <v>1.85</v>
      </c>
      <c r="AB3206" s="6">
        <v>279</v>
      </c>
      <c r="AC3206" s="7">
        <f>Table13[[#This Row],[gross]]-Table13[[#This Row],[budget]]</f>
        <v>-11464232</v>
      </c>
    </row>
    <row r="3207" spans="1:29" ht="12.75">
      <c r="A3207" s="6" t="s">
        <v>28</v>
      </c>
      <c r="B3207" s="6" t="s">
        <v>4850</v>
      </c>
      <c r="C3207" s="6">
        <v>60</v>
      </c>
      <c r="D3207" s="6">
        <v>114</v>
      </c>
      <c r="E3207" s="6">
        <v>0</v>
      </c>
      <c r="F3207" s="6">
        <v>699</v>
      </c>
      <c r="G3207" s="6" t="s">
        <v>2278</v>
      </c>
      <c r="H3207" s="6">
        <v>10000</v>
      </c>
      <c r="I3207" s="7">
        <v>25600000</v>
      </c>
      <c r="J3207" s="6" t="s">
        <v>1935</v>
      </c>
      <c r="K3207" s="6" t="s">
        <v>523</v>
      </c>
      <c r="L3207" s="6" t="s">
        <v>14928</v>
      </c>
      <c r="M3207" s="6">
        <v>57363</v>
      </c>
      <c r="N3207" s="6">
        <v>12097</v>
      </c>
      <c r="O3207" s="6" t="s">
        <v>14929</v>
      </c>
      <c r="P3207" s="6">
        <v>0</v>
      </c>
      <c r="Q3207" s="6" t="s">
        <v>14930</v>
      </c>
      <c r="R3207" s="6" t="s">
        <v>14931</v>
      </c>
      <c r="S3207" s="6">
        <v>308</v>
      </c>
      <c r="T3207" s="6" t="s">
        <v>37</v>
      </c>
      <c r="U3207" s="6" t="s">
        <v>38</v>
      </c>
      <c r="V3207" s="6" t="s">
        <v>39</v>
      </c>
      <c r="W3207" s="7">
        <v>10000000</v>
      </c>
      <c r="X3207" s="6">
        <v>1983</v>
      </c>
      <c r="Y3207" s="6">
        <v>919</v>
      </c>
      <c r="Z3207" s="6">
        <v>7.2</v>
      </c>
      <c r="AA3207" s="6">
        <v>2.35</v>
      </c>
      <c r="AB3207" s="6">
        <v>10000</v>
      </c>
      <c r="AC3207" s="7">
        <f>Table13[[#This Row],[gross]]-Table13[[#This Row],[budget]]</f>
        <v>15600000</v>
      </c>
    </row>
    <row r="3208" spans="1:29" ht="12.75">
      <c r="A3208" s="6" t="s">
        <v>28</v>
      </c>
      <c r="B3208" s="6" t="s">
        <v>15418</v>
      </c>
      <c r="C3208" s="6">
        <v>71</v>
      </c>
      <c r="D3208" s="6">
        <v>104</v>
      </c>
      <c r="E3208" s="6">
        <v>275</v>
      </c>
      <c r="F3208" s="6">
        <v>102</v>
      </c>
      <c r="G3208" s="6" t="s">
        <v>15419</v>
      </c>
      <c r="H3208" s="6">
        <v>439</v>
      </c>
      <c r="I3208" s="7">
        <v>3607</v>
      </c>
      <c r="J3208" s="6" t="s">
        <v>2215</v>
      </c>
      <c r="K3208" s="6" t="s">
        <v>2360</v>
      </c>
      <c r="L3208" s="6" t="s">
        <v>15420</v>
      </c>
      <c r="M3208" s="6">
        <v>22753</v>
      </c>
      <c r="N3208" s="6">
        <v>940</v>
      </c>
      <c r="O3208" s="6" t="s">
        <v>15421</v>
      </c>
      <c r="P3208" s="6">
        <v>4</v>
      </c>
      <c r="Q3208" s="6" t="s">
        <v>15422</v>
      </c>
      <c r="R3208" s="6" t="s">
        <v>15423</v>
      </c>
      <c r="S3208" s="6">
        <v>94</v>
      </c>
      <c r="T3208" s="6" t="s">
        <v>37</v>
      </c>
      <c r="U3208" s="6" t="s">
        <v>3571</v>
      </c>
      <c r="V3208" s="6" t="s">
        <v>585</v>
      </c>
      <c r="W3208" s="7">
        <v>10000000</v>
      </c>
      <c r="X3208" s="6">
        <v>2008</v>
      </c>
      <c r="Y3208" s="6">
        <v>161</v>
      </c>
      <c r="Z3208" s="6">
        <v>6.1</v>
      </c>
      <c r="AA3208" s="6">
        <v>2.35</v>
      </c>
      <c r="AB3208" s="6">
        <v>0</v>
      </c>
      <c r="AC3208" s="7">
        <f>Table13[[#This Row],[gross]]-Table13[[#This Row],[budget]]</f>
        <v>-9996393</v>
      </c>
    </row>
    <row r="3209" spans="1:29" ht="12.75">
      <c r="A3209" s="6" t="s">
        <v>28</v>
      </c>
      <c r="B3209" s="6" t="s">
        <v>2612</v>
      </c>
      <c r="C3209" s="6">
        <v>125</v>
      </c>
      <c r="D3209" s="6">
        <v>95</v>
      </c>
      <c r="E3209" s="6">
        <v>163</v>
      </c>
      <c r="F3209" s="6">
        <v>650</v>
      </c>
      <c r="G3209" s="6" t="s">
        <v>90</v>
      </c>
      <c r="H3209" s="6">
        <v>14000</v>
      </c>
      <c r="I3209" s="7">
        <v>113006880</v>
      </c>
      <c r="J3209" s="6" t="s">
        <v>4550</v>
      </c>
      <c r="K3209" s="6" t="s">
        <v>337</v>
      </c>
      <c r="L3209" s="6" t="s">
        <v>4551</v>
      </c>
      <c r="M3209" s="6">
        <v>66308</v>
      </c>
      <c r="N3209" s="6">
        <v>16884</v>
      </c>
      <c r="O3209" s="6" t="s">
        <v>4183</v>
      </c>
      <c r="P3209" s="6">
        <v>0</v>
      </c>
      <c r="Q3209" s="6" t="s">
        <v>4552</v>
      </c>
      <c r="R3209" s="6" t="s">
        <v>4553</v>
      </c>
      <c r="S3209" s="6">
        <v>225</v>
      </c>
      <c r="T3209" s="6" t="s">
        <v>37</v>
      </c>
      <c r="U3209" s="6" t="s">
        <v>268</v>
      </c>
      <c r="V3209" s="6" t="s">
        <v>95</v>
      </c>
      <c r="W3209" s="7">
        <v>56000000</v>
      </c>
      <c r="X3209" s="6">
        <v>2005</v>
      </c>
      <c r="Y3209" s="6">
        <v>799</v>
      </c>
      <c r="Z3209" s="6">
        <v>5.5</v>
      </c>
      <c r="AA3209" s="6">
        <v>2.35</v>
      </c>
      <c r="AB3209" s="6">
        <v>0</v>
      </c>
      <c r="AC3209" s="7">
        <f>Table13[[#This Row],[gross]]-Table13[[#This Row],[budget]]</f>
        <v>57006880</v>
      </c>
    </row>
    <row r="3210" spans="1:29" ht="12.75">
      <c r="A3210" s="6" t="s">
        <v>28</v>
      </c>
      <c r="B3210" s="6" t="s">
        <v>10516</v>
      </c>
      <c r="C3210" s="6">
        <v>143</v>
      </c>
      <c r="D3210" s="6">
        <v>125</v>
      </c>
      <c r="E3210" s="6">
        <v>43</v>
      </c>
      <c r="F3210" s="6">
        <v>7</v>
      </c>
      <c r="G3210" s="6" t="s">
        <v>4725</v>
      </c>
      <c r="H3210" s="6">
        <v>2000</v>
      </c>
      <c r="I3210" s="7">
        <v>8047690</v>
      </c>
      <c r="J3210" s="6" t="s">
        <v>214</v>
      </c>
      <c r="K3210" s="6" t="s">
        <v>1212</v>
      </c>
      <c r="L3210" s="6" t="s">
        <v>11544</v>
      </c>
      <c r="M3210" s="6">
        <v>77656</v>
      </c>
      <c r="N3210" s="6">
        <v>2608</v>
      </c>
      <c r="O3210" s="6" t="s">
        <v>11545</v>
      </c>
      <c r="P3210" s="6">
        <v>0</v>
      </c>
      <c r="Q3210" s="6" t="s">
        <v>11546</v>
      </c>
      <c r="R3210" s="6" t="s">
        <v>11547</v>
      </c>
      <c r="S3210" s="6">
        <v>220</v>
      </c>
      <c r="T3210" s="6" t="s">
        <v>1946</v>
      </c>
      <c r="U3210" s="6" t="s">
        <v>892</v>
      </c>
      <c r="V3210" s="6" t="s">
        <v>39</v>
      </c>
      <c r="W3210" s="7">
        <v>19400000</v>
      </c>
      <c r="X3210" s="6">
        <v>2006</v>
      </c>
      <c r="Y3210" s="6">
        <v>594</v>
      </c>
      <c r="Z3210" s="6">
        <v>7.5</v>
      </c>
      <c r="AA3210" s="6">
        <v>2.35</v>
      </c>
      <c r="AB3210" s="6">
        <v>0</v>
      </c>
      <c r="AC3210" s="7">
        <f>Table13[[#This Row],[gross]]-Table13[[#This Row],[budget]]</f>
        <v>-11352310</v>
      </c>
    </row>
    <row r="3211" spans="1:29" ht="12.75">
      <c r="A3211" s="6" t="s">
        <v>28</v>
      </c>
      <c r="B3211" s="6" t="s">
        <v>3239</v>
      </c>
      <c r="C3211" s="6">
        <v>406</v>
      </c>
      <c r="D3211" s="6">
        <v>120</v>
      </c>
      <c r="E3211" s="6">
        <v>0</v>
      </c>
      <c r="F3211" s="6">
        <v>113</v>
      </c>
      <c r="G3211" s="6" t="s">
        <v>9367</v>
      </c>
      <c r="H3211" s="6">
        <v>260</v>
      </c>
      <c r="I3211" s="7">
        <v>499263</v>
      </c>
      <c r="J3211" s="6" t="s">
        <v>3409</v>
      </c>
      <c r="K3211" s="6" t="s">
        <v>9368</v>
      </c>
      <c r="L3211" s="6" t="s">
        <v>9369</v>
      </c>
      <c r="M3211" s="6">
        <v>179235</v>
      </c>
      <c r="N3211" s="6">
        <v>705</v>
      </c>
      <c r="O3211" s="6" t="s">
        <v>9370</v>
      </c>
      <c r="P3211" s="6">
        <v>0</v>
      </c>
      <c r="Q3211" s="6" t="s">
        <v>9371</v>
      </c>
      <c r="R3211" s="6" t="s">
        <v>9372</v>
      </c>
      <c r="S3211" s="6">
        <v>2814</v>
      </c>
      <c r="T3211" s="6" t="s">
        <v>9373</v>
      </c>
      <c r="U3211" s="6" t="s">
        <v>38</v>
      </c>
      <c r="V3211" s="6" t="s">
        <v>585</v>
      </c>
      <c r="W3211" s="7">
        <v>30000000</v>
      </c>
      <c r="X3211" s="6">
        <v>2004</v>
      </c>
      <c r="Y3211" s="6">
        <v>252</v>
      </c>
      <c r="Z3211" s="6">
        <v>7.1</v>
      </c>
      <c r="AA3211" s="6">
        <v>2.35</v>
      </c>
      <c r="AB3211" s="6">
        <v>13000</v>
      </c>
      <c r="AC3211" s="7">
        <f>Table13[[#This Row],[gross]]-Table13[[#This Row],[budget]]</f>
        <v>-29500737</v>
      </c>
    </row>
    <row r="3212" spans="1:29" ht="12.75">
      <c r="A3212" s="6" t="s">
        <v>28</v>
      </c>
      <c r="B3212" s="6" t="s">
        <v>428</v>
      </c>
      <c r="C3212" s="6">
        <v>192</v>
      </c>
      <c r="D3212" s="6">
        <v>142</v>
      </c>
      <c r="E3212" s="6">
        <v>776</v>
      </c>
      <c r="F3212" s="6">
        <v>1000</v>
      </c>
      <c r="G3212" s="6" t="s">
        <v>1522</v>
      </c>
      <c r="H3212" s="6">
        <v>13000</v>
      </c>
      <c r="I3212" s="7">
        <v>113330342</v>
      </c>
      <c r="J3212" s="6" t="s">
        <v>1017</v>
      </c>
      <c r="K3212" s="6" t="s">
        <v>463</v>
      </c>
      <c r="L3212" s="6" t="s">
        <v>1523</v>
      </c>
      <c r="M3212" s="6">
        <v>207613</v>
      </c>
      <c r="N3212" s="6">
        <v>19454</v>
      </c>
      <c r="O3212" s="6" t="s">
        <v>138</v>
      </c>
      <c r="P3212" s="6">
        <v>1</v>
      </c>
      <c r="Q3212" s="6" t="s">
        <v>1524</v>
      </c>
      <c r="R3212" s="6" t="s">
        <v>1525</v>
      </c>
      <c r="S3212" s="6">
        <v>1144</v>
      </c>
      <c r="T3212" s="6" t="s">
        <v>37</v>
      </c>
      <c r="U3212" s="6" t="s">
        <v>38</v>
      </c>
      <c r="V3212" s="6" t="s">
        <v>585</v>
      </c>
      <c r="W3212" s="7">
        <v>110000000</v>
      </c>
      <c r="X3212" s="6">
        <v>2000</v>
      </c>
      <c r="Y3212" s="6">
        <v>2000</v>
      </c>
      <c r="Z3212" s="6">
        <v>7.1</v>
      </c>
      <c r="AA3212" s="6">
        <v>2.35</v>
      </c>
      <c r="AB3212" s="6">
        <v>4000</v>
      </c>
      <c r="AC3212" s="7">
        <f>Table13[[#This Row],[gross]]-Table13[[#This Row],[budget]]</f>
        <v>3330342</v>
      </c>
    </row>
    <row r="3213" spans="1:29" ht="12.75">
      <c r="A3213" s="6" t="s">
        <v>28</v>
      </c>
      <c r="B3213" s="6" t="s">
        <v>2565</v>
      </c>
      <c r="C3213" s="6">
        <v>93</v>
      </c>
      <c r="D3213" s="6">
        <v>124</v>
      </c>
      <c r="E3213" s="6">
        <v>75</v>
      </c>
      <c r="F3213" s="6">
        <v>258</v>
      </c>
      <c r="G3213" s="6" t="s">
        <v>4698</v>
      </c>
      <c r="H3213" s="6">
        <v>294</v>
      </c>
      <c r="I3213" s="7">
        <v>41256277</v>
      </c>
      <c r="J3213" s="6" t="s">
        <v>59</v>
      </c>
      <c r="K3213" s="6" t="s">
        <v>854</v>
      </c>
      <c r="L3213" s="6" t="s">
        <v>5259</v>
      </c>
      <c r="M3213" s="6">
        <v>46451</v>
      </c>
      <c r="N3213" s="6">
        <v>1289</v>
      </c>
      <c r="O3213" s="6" t="s">
        <v>5260</v>
      </c>
      <c r="P3213" s="6">
        <v>2</v>
      </c>
      <c r="Q3213" s="6" t="s">
        <v>5261</v>
      </c>
      <c r="R3213" s="6" t="s">
        <v>5262</v>
      </c>
      <c r="S3213" s="6">
        <v>156</v>
      </c>
      <c r="T3213" s="6" t="s">
        <v>37</v>
      </c>
      <c r="U3213" s="6" t="s">
        <v>38</v>
      </c>
      <c r="V3213" s="6" t="s">
        <v>585</v>
      </c>
      <c r="W3213" s="7">
        <v>50000000</v>
      </c>
      <c r="X3213" s="6">
        <v>1997</v>
      </c>
      <c r="Y3213" s="6">
        <v>273</v>
      </c>
      <c r="Z3213" s="6">
        <v>5.9</v>
      </c>
      <c r="AA3213" s="6">
        <v>2.35</v>
      </c>
      <c r="AB3213" s="6">
        <v>0</v>
      </c>
      <c r="AC3213" s="7">
        <f>Table13[[#This Row],[gross]]-Table13[[#This Row],[budget]]</f>
        <v>-8743723</v>
      </c>
    </row>
    <row r="3214" spans="1:29" ht="12.75">
      <c r="A3214" s="6" t="s">
        <v>28</v>
      </c>
      <c r="B3214" s="6" t="s">
        <v>1915</v>
      </c>
      <c r="C3214" s="6">
        <v>208</v>
      </c>
      <c r="D3214" s="6">
        <v>88</v>
      </c>
      <c r="E3214" s="6">
        <v>20</v>
      </c>
      <c r="F3214" s="6">
        <v>36</v>
      </c>
      <c r="G3214" s="6" t="s">
        <v>1916</v>
      </c>
      <c r="H3214" s="6">
        <v>144</v>
      </c>
      <c r="I3214" s="7">
        <v>130174897</v>
      </c>
      <c r="J3214" s="6" t="s">
        <v>471</v>
      </c>
      <c r="K3214" s="6" t="s">
        <v>1917</v>
      </c>
      <c r="L3214" s="6" t="s">
        <v>1918</v>
      </c>
      <c r="M3214" s="6">
        <v>27918</v>
      </c>
      <c r="N3214" s="6">
        <v>309</v>
      </c>
      <c r="O3214" s="6" t="s">
        <v>1919</v>
      </c>
      <c r="P3214" s="6">
        <v>0</v>
      </c>
      <c r="Q3214" s="6" t="s">
        <v>1920</v>
      </c>
      <c r="R3214" s="6" t="s">
        <v>1921</v>
      </c>
      <c r="S3214" s="6">
        <v>155</v>
      </c>
      <c r="T3214" s="6" t="s">
        <v>37</v>
      </c>
      <c r="U3214" s="6" t="s">
        <v>38</v>
      </c>
      <c r="V3214" s="6" t="s">
        <v>277</v>
      </c>
      <c r="W3214" s="7">
        <v>99000000</v>
      </c>
      <c r="X3214" s="6">
        <v>2015</v>
      </c>
      <c r="Y3214" s="6">
        <v>42</v>
      </c>
      <c r="Z3214" s="6">
        <v>7.2</v>
      </c>
      <c r="AA3214" s="6">
        <v>1.85</v>
      </c>
      <c r="AB3214" s="6">
        <v>33000</v>
      </c>
      <c r="AC3214" s="7">
        <f>Table13[[#This Row],[gross]]-Table13[[#This Row],[budget]]</f>
        <v>31174897</v>
      </c>
    </row>
    <row r="3215" spans="1:29" ht="12.75">
      <c r="A3215" s="6" t="s">
        <v>28</v>
      </c>
      <c r="B3215" s="6" t="s">
        <v>2266</v>
      </c>
      <c r="C3215" s="6">
        <v>43</v>
      </c>
      <c r="D3215" s="6">
        <v>141</v>
      </c>
      <c r="E3215" s="6">
        <v>79</v>
      </c>
      <c r="F3215" s="6">
        <v>956</v>
      </c>
      <c r="G3215" s="6" t="s">
        <v>1527</v>
      </c>
      <c r="H3215" s="6">
        <v>18000</v>
      </c>
      <c r="I3215" s="7">
        <v>100768056</v>
      </c>
      <c r="J3215" s="6" t="s">
        <v>2142</v>
      </c>
      <c r="K3215" s="6" t="s">
        <v>1727</v>
      </c>
      <c r="L3215" s="6" t="s">
        <v>5724</v>
      </c>
      <c r="M3215" s="6">
        <v>59569</v>
      </c>
      <c r="N3215" s="6">
        <v>30063</v>
      </c>
      <c r="O3215" s="6" t="s">
        <v>1016</v>
      </c>
      <c r="P3215" s="6">
        <v>0</v>
      </c>
      <c r="Q3215" s="6" t="s">
        <v>5725</v>
      </c>
      <c r="R3215" s="6" t="s">
        <v>5726</v>
      </c>
      <c r="S3215" s="6">
        <v>89</v>
      </c>
      <c r="T3215" s="6" t="s">
        <v>37</v>
      </c>
      <c r="U3215" s="6" t="s">
        <v>38</v>
      </c>
      <c r="V3215" s="6" t="s">
        <v>39</v>
      </c>
      <c r="W3215" s="7">
        <v>45000000</v>
      </c>
      <c r="X3215" s="6">
        <v>1993</v>
      </c>
      <c r="Y3215" s="6">
        <v>8000</v>
      </c>
      <c r="Z3215" s="6">
        <v>6.5</v>
      </c>
      <c r="AA3215" s="6">
        <v>2.35</v>
      </c>
      <c r="AB3215" s="6">
        <v>0</v>
      </c>
      <c r="AC3215" s="7">
        <f>Table13[[#This Row],[gross]]-Table13[[#This Row],[budget]]</f>
        <v>55768056</v>
      </c>
    </row>
    <row r="3216" spans="1:29" ht="12.75">
      <c r="A3216" s="6" t="s">
        <v>28</v>
      </c>
      <c r="B3216" s="6" t="s">
        <v>10306</v>
      </c>
      <c r="C3216" s="6">
        <v>15</v>
      </c>
      <c r="D3216" s="6">
        <v>113</v>
      </c>
      <c r="E3216" s="6">
        <v>300</v>
      </c>
      <c r="F3216" s="6">
        <v>787</v>
      </c>
      <c r="G3216" s="6" t="s">
        <v>1653</v>
      </c>
      <c r="H3216" s="6">
        <v>1000</v>
      </c>
      <c r="I3216" s="7">
        <v>2832826</v>
      </c>
      <c r="J3216" s="6" t="s">
        <v>1415</v>
      </c>
      <c r="K3216" s="6" t="s">
        <v>3980</v>
      </c>
      <c r="L3216" s="6" t="s">
        <v>14644</v>
      </c>
      <c r="M3216" s="6">
        <v>1761</v>
      </c>
      <c r="N3216" s="6">
        <v>3072</v>
      </c>
      <c r="O3216" s="6" t="s">
        <v>13975</v>
      </c>
      <c r="P3216" s="6">
        <v>2</v>
      </c>
      <c r="Q3216" s="6" t="s">
        <v>14645</v>
      </c>
      <c r="R3216" s="6" t="s">
        <v>14646</v>
      </c>
      <c r="S3216" s="6">
        <v>19</v>
      </c>
      <c r="T3216" s="6" t="s">
        <v>37</v>
      </c>
      <c r="U3216" s="6" t="s">
        <v>38</v>
      </c>
      <c r="V3216" s="6" t="s">
        <v>585</v>
      </c>
      <c r="W3216" s="7">
        <v>11000000</v>
      </c>
      <c r="X3216" s="6">
        <v>1995</v>
      </c>
      <c r="Y3216" s="6">
        <v>979</v>
      </c>
      <c r="Z3216" s="6">
        <v>6.2</v>
      </c>
      <c r="AA3216" s="6">
        <v>1.85</v>
      </c>
      <c r="AB3216" s="6">
        <v>174</v>
      </c>
      <c r="AC3216" s="7">
        <f>Table13[[#This Row],[gross]]-Table13[[#This Row],[budget]]</f>
        <v>-8167174</v>
      </c>
    </row>
    <row r="3217" spans="1:29" ht="12.75">
      <c r="A3217" s="6" t="s">
        <v>747</v>
      </c>
      <c r="B3217" s="6" t="s">
        <v>14002</v>
      </c>
      <c r="C3217" s="6">
        <v>41</v>
      </c>
      <c r="D3217" s="6">
        <v>118</v>
      </c>
      <c r="E3217" s="6">
        <v>50</v>
      </c>
      <c r="F3217" s="6">
        <v>655</v>
      </c>
      <c r="G3217" s="6" t="s">
        <v>3298</v>
      </c>
      <c r="H3217" s="6">
        <v>968</v>
      </c>
      <c r="I3217" s="7">
        <v>1089445</v>
      </c>
      <c r="J3217" s="6" t="s">
        <v>7445</v>
      </c>
      <c r="K3217" s="6" t="s">
        <v>379</v>
      </c>
      <c r="L3217" s="6" t="s">
        <v>14003</v>
      </c>
      <c r="M3217" s="6">
        <v>2676</v>
      </c>
      <c r="N3217" s="6">
        <v>4270</v>
      </c>
      <c r="O3217" s="6" t="s">
        <v>2283</v>
      </c>
      <c r="P3217" s="6">
        <v>0</v>
      </c>
      <c r="Q3217" s="6" t="s">
        <v>14004</v>
      </c>
      <c r="R3217" s="6" t="s">
        <v>14005</v>
      </c>
      <c r="S3217" s="6">
        <v>33</v>
      </c>
      <c r="T3217" s="6" t="s">
        <v>37</v>
      </c>
      <c r="U3217" s="6" t="s">
        <v>268</v>
      </c>
      <c r="V3217" s="6" t="s">
        <v>95</v>
      </c>
      <c r="W3217" s="7">
        <v>12500000</v>
      </c>
      <c r="X3217" s="6">
        <v>2009</v>
      </c>
      <c r="Y3217" s="6">
        <v>844</v>
      </c>
      <c r="Z3217" s="6">
        <v>7</v>
      </c>
      <c r="AA3217" s="6">
        <v>2.35</v>
      </c>
      <c r="AB3217" s="6">
        <v>0</v>
      </c>
      <c r="AC3217" s="7">
        <f>Table13[[#This Row],[gross]]-Table13[[#This Row],[budget]]</f>
        <v>-11410555</v>
      </c>
    </row>
    <row r="3218" spans="1:29" ht="12.75">
      <c r="A3218" s="6" t="s">
        <v>28</v>
      </c>
      <c r="B3218" s="6" t="s">
        <v>21813</v>
      </c>
      <c r="C3218" s="6">
        <v>112</v>
      </c>
      <c r="D3218" s="6">
        <v>93</v>
      </c>
      <c r="E3218" s="6">
        <v>11</v>
      </c>
      <c r="F3218" s="6">
        <v>271</v>
      </c>
      <c r="G3218" s="6" t="s">
        <v>4424</v>
      </c>
      <c r="H3218" s="6">
        <v>443</v>
      </c>
      <c r="I3218" s="7">
        <v>48430</v>
      </c>
      <c r="J3218" s="6" t="s">
        <v>5967</v>
      </c>
      <c r="K3218" s="6" t="s">
        <v>3391</v>
      </c>
      <c r="L3218" s="6" t="s">
        <v>21814</v>
      </c>
      <c r="M3218" s="6">
        <v>20176</v>
      </c>
      <c r="N3218" s="6">
        <v>1452</v>
      </c>
      <c r="O3218" s="6" t="s">
        <v>3427</v>
      </c>
      <c r="P3218" s="6">
        <v>1</v>
      </c>
      <c r="Q3218" s="6" t="s">
        <v>21815</v>
      </c>
      <c r="R3218" s="6" t="s">
        <v>21816</v>
      </c>
      <c r="S3218" s="6">
        <v>73</v>
      </c>
      <c r="T3218" s="6" t="s">
        <v>37</v>
      </c>
      <c r="U3218" s="6" t="s">
        <v>38</v>
      </c>
      <c r="V3218" s="6" t="s">
        <v>585</v>
      </c>
      <c r="W3218" s="7">
        <v>500000</v>
      </c>
      <c r="X3218" s="6">
        <v>2010</v>
      </c>
      <c r="Y3218" s="6">
        <v>298</v>
      </c>
      <c r="Z3218" s="6">
        <v>6.8</v>
      </c>
      <c r="AA3218" s="6">
        <v>1.85</v>
      </c>
      <c r="AB3218" s="6">
        <v>0</v>
      </c>
      <c r="AC3218" s="7">
        <f>Table13[[#This Row],[gross]]-Table13[[#This Row],[budget]]</f>
        <v>-451570</v>
      </c>
    </row>
    <row r="3219" spans="1:29" ht="12.75">
      <c r="A3219" s="6" t="s">
        <v>28</v>
      </c>
      <c r="B3219" s="6" t="s">
        <v>11562</v>
      </c>
      <c r="C3219" s="6">
        <v>65</v>
      </c>
      <c r="D3219" s="6">
        <v>100</v>
      </c>
      <c r="E3219" s="6">
        <v>15</v>
      </c>
      <c r="F3219" s="6">
        <v>804</v>
      </c>
      <c r="G3219" s="6" t="s">
        <v>1978</v>
      </c>
      <c r="H3219" s="6">
        <v>1000</v>
      </c>
      <c r="I3219" s="7">
        <v>16247775</v>
      </c>
      <c r="J3219" s="6" t="s">
        <v>2717</v>
      </c>
      <c r="K3219" s="6" t="s">
        <v>9438</v>
      </c>
      <c r="L3219" s="6" t="s">
        <v>14989</v>
      </c>
      <c r="M3219" s="6">
        <v>23527</v>
      </c>
      <c r="N3219" s="6">
        <v>4789</v>
      </c>
      <c r="O3219" s="6" t="s">
        <v>11000</v>
      </c>
      <c r="P3219" s="6">
        <v>3</v>
      </c>
      <c r="Q3219" s="6" t="s">
        <v>14990</v>
      </c>
      <c r="R3219" s="6" t="s">
        <v>14991</v>
      </c>
      <c r="S3219" s="6">
        <v>104</v>
      </c>
      <c r="T3219" s="6" t="s">
        <v>37</v>
      </c>
      <c r="U3219" s="6" t="s">
        <v>38</v>
      </c>
      <c r="V3219" s="6" t="s">
        <v>95</v>
      </c>
      <c r="W3219" s="7">
        <v>25000000</v>
      </c>
      <c r="X3219" s="6">
        <v>2005</v>
      </c>
      <c r="Y3219" s="6">
        <v>962</v>
      </c>
      <c r="Z3219" s="6">
        <v>5.5</v>
      </c>
      <c r="AA3219" s="6">
        <v>1.85</v>
      </c>
      <c r="AB3219" s="6">
        <v>767</v>
      </c>
      <c r="AC3219" s="7">
        <f>Table13[[#This Row],[gross]]-Table13[[#This Row],[budget]]</f>
        <v>-8752225</v>
      </c>
    </row>
    <row r="3220" spans="1:29" ht="12.75">
      <c r="A3220" s="6" t="s">
        <v>28</v>
      </c>
      <c r="B3220" s="6" t="s">
        <v>9593</v>
      </c>
      <c r="C3220" s="6">
        <v>12</v>
      </c>
      <c r="D3220" s="6">
        <v>96</v>
      </c>
      <c r="E3220" s="6">
        <v>23</v>
      </c>
      <c r="F3220" s="6">
        <v>503</v>
      </c>
      <c r="G3220" s="6" t="s">
        <v>3495</v>
      </c>
      <c r="H3220" s="6">
        <v>927</v>
      </c>
      <c r="I3220" s="7">
        <v>9658370</v>
      </c>
      <c r="J3220" s="6" t="s">
        <v>1681</v>
      </c>
      <c r="K3220" s="6" t="s">
        <v>9032</v>
      </c>
      <c r="L3220" s="6" t="s">
        <v>17796</v>
      </c>
      <c r="M3220" s="6">
        <v>1180</v>
      </c>
      <c r="N3220" s="6">
        <v>3552</v>
      </c>
      <c r="O3220" s="6" t="s">
        <v>17797</v>
      </c>
      <c r="P3220" s="6">
        <v>6</v>
      </c>
      <c r="R3220" s="6" t="s">
        <v>17798</v>
      </c>
      <c r="S3220" s="6">
        <v>9</v>
      </c>
      <c r="T3220" s="6" t="s">
        <v>37</v>
      </c>
      <c r="U3220" s="6" t="s">
        <v>38</v>
      </c>
      <c r="V3220" s="6" t="s">
        <v>585</v>
      </c>
      <c r="W3220" s="7">
        <v>5000000</v>
      </c>
      <c r="X3220" s="6">
        <v>2016</v>
      </c>
      <c r="Y3220" s="6">
        <v>509</v>
      </c>
      <c r="Z3220" s="6">
        <v>4.5</v>
      </c>
      <c r="AB3220" s="6">
        <v>740</v>
      </c>
      <c r="AC3220" s="7">
        <f>Table13[[#This Row],[gross]]-Table13[[#This Row],[budget]]</f>
        <v>4658370</v>
      </c>
    </row>
    <row r="3221" spans="1:29" ht="12.75">
      <c r="A3221" s="6" t="s">
        <v>28</v>
      </c>
      <c r="B3221" s="6" t="s">
        <v>710</v>
      </c>
      <c r="C3221" s="6">
        <v>231</v>
      </c>
      <c r="D3221" s="6">
        <v>130</v>
      </c>
      <c r="E3221" s="6">
        <v>249</v>
      </c>
      <c r="F3221" s="6">
        <v>461</v>
      </c>
      <c r="G3221" s="6" t="s">
        <v>1345</v>
      </c>
      <c r="H3221" s="6">
        <v>784</v>
      </c>
      <c r="I3221" s="7">
        <v>182618434</v>
      </c>
      <c r="J3221" s="6" t="s">
        <v>712</v>
      </c>
      <c r="K3221" s="6" t="s">
        <v>1346</v>
      </c>
      <c r="L3221" s="6" t="s">
        <v>1347</v>
      </c>
      <c r="M3221" s="6">
        <v>133076</v>
      </c>
      <c r="N3221" s="6">
        <v>2684</v>
      </c>
      <c r="O3221" s="6" t="s">
        <v>1348</v>
      </c>
      <c r="P3221" s="6">
        <v>0</v>
      </c>
      <c r="Q3221" s="6" t="s">
        <v>1349</v>
      </c>
      <c r="R3221" s="6" t="s">
        <v>1350</v>
      </c>
      <c r="S3221" s="6">
        <v>779</v>
      </c>
      <c r="T3221" s="6" t="s">
        <v>37</v>
      </c>
      <c r="U3221" s="6" t="s">
        <v>38</v>
      </c>
      <c r="V3221" s="6" t="s">
        <v>39</v>
      </c>
      <c r="W3221" s="7">
        <v>140000000</v>
      </c>
      <c r="X3221" s="6">
        <v>2000</v>
      </c>
      <c r="Y3221" s="6">
        <v>638</v>
      </c>
      <c r="Z3221" s="6">
        <v>6.4</v>
      </c>
      <c r="AA3221" s="6">
        <v>2.35</v>
      </c>
      <c r="AB3221" s="6">
        <v>0</v>
      </c>
      <c r="AC3221" s="7">
        <f>Table13[[#This Row],[gross]]-Table13[[#This Row],[budget]]</f>
        <v>42618434</v>
      </c>
    </row>
    <row r="3222" spans="1:29" ht="12.75">
      <c r="A3222" s="6" t="s">
        <v>28</v>
      </c>
      <c r="B3222" s="6" t="s">
        <v>13857</v>
      </c>
      <c r="C3222" s="6">
        <v>364</v>
      </c>
      <c r="D3222" s="6">
        <v>102</v>
      </c>
      <c r="E3222" s="6">
        <v>139</v>
      </c>
      <c r="F3222" s="6">
        <v>850</v>
      </c>
      <c r="G3222" s="6" t="s">
        <v>13858</v>
      </c>
      <c r="H3222" s="6">
        <v>8000</v>
      </c>
      <c r="I3222" s="7">
        <v>17738570</v>
      </c>
      <c r="J3222" s="6" t="s">
        <v>214</v>
      </c>
      <c r="K3222" s="6" t="s">
        <v>1207</v>
      </c>
      <c r="L3222" s="6" t="s">
        <v>13859</v>
      </c>
      <c r="M3222" s="6">
        <v>351274</v>
      </c>
      <c r="N3222" s="6">
        <v>13631</v>
      </c>
      <c r="O3222" s="6" t="s">
        <v>9279</v>
      </c>
      <c r="P3222" s="6">
        <v>2</v>
      </c>
      <c r="Q3222" s="6" t="s">
        <v>13860</v>
      </c>
      <c r="R3222" s="6" t="s">
        <v>13861</v>
      </c>
      <c r="S3222" s="6">
        <v>457</v>
      </c>
      <c r="T3222" s="6" t="s">
        <v>37</v>
      </c>
      <c r="U3222" s="6" t="s">
        <v>38</v>
      </c>
      <c r="V3222" s="6" t="s">
        <v>39</v>
      </c>
      <c r="W3222" s="7">
        <v>13000000</v>
      </c>
      <c r="X3222" s="6">
        <v>2012</v>
      </c>
      <c r="Y3222" s="6">
        <v>3000</v>
      </c>
      <c r="Z3222" s="6">
        <v>8</v>
      </c>
      <c r="AA3222" s="6">
        <v>1.85</v>
      </c>
      <c r="AB3222" s="6">
        <v>131000</v>
      </c>
      <c r="AC3222" s="7">
        <f>Table13[[#This Row],[gross]]-Table13[[#This Row],[budget]]</f>
        <v>4738570</v>
      </c>
    </row>
    <row r="3223" spans="1:29" ht="12.75">
      <c r="A3223" s="6" t="s">
        <v>747</v>
      </c>
      <c r="B3223" s="6" t="s">
        <v>1324</v>
      </c>
      <c r="C3223" s="6">
        <v>153</v>
      </c>
      <c r="D3223" s="6">
        <v>143</v>
      </c>
      <c r="E3223" s="6">
        <v>541</v>
      </c>
      <c r="F3223" s="6">
        <v>530</v>
      </c>
      <c r="G3223" s="6" t="s">
        <v>3490</v>
      </c>
      <c r="H3223" s="6">
        <v>18000</v>
      </c>
      <c r="I3223" s="7">
        <v>51225796</v>
      </c>
      <c r="J3223" s="6" t="s">
        <v>4768</v>
      </c>
      <c r="K3223" s="6" t="s">
        <v>641</v>
      </c>
      <c r="L3223" s="6" t="s">
        <v>4769</v>
      </c>
      <c r="M3223" s="6">
        <v>96654</v>
      </c>
      <c r="N3223" s="6">
        <v>20660</v>
      </c>
      <c r="O3223" s="6" t="s">
        <v>4770</v>
      </c>
      <c r="P3223" s="6">
        <v>0</v>
      </c>
      <c r="Q3223" s="6" t="s">
        <v>4771</v>
      </c>
      <c r="R3223" s="6" t="s">
        <v>4772</v>
      </c>
      <c r="S3223" s="6">
        <v>2047</v>
      </c>
      <c r="T3223" s="6" t="s">
        <v>37</v>
      </c>
      <c r="U3223" s="6" t="s">
        <v>56</v>
      </c>
      <c r="V3223" s="6" t="s">
        <v>39</v>
      </c>
      <c r="W3223" s="7">
        <v>70000000</v>
      </c>
      <c r="X3223" s="6">
        <v>2004</v>
      </c>
      <c r="Y3223" s="6">
        <v>893</v>
      </c>
      <c r="Z3223" s="6">
        <v>7.4</v>
      </c>
      <c r="AA3223" s="6">
        <v>2.35</v>
      </c>
      <c r="AB3223" s="6">
        <v>0</v>
      </c>
      <c r="AC3223" s="7">
        <f>Table13[[#This Row],[gross]]-Table13[[#This Row],[budget]]</f>
        <v>-18774204</v>
      </c>
    </row>
    <row r="3224" spans="1:29" ht="12.75">
      <c r="A3224" s="6" t="s">
        <v>28</v>
      </c>
      <c r="B3224" s="6" t="s">
        <v>5930</v>
      </c>
      <c r="C3224" s="6">
        <v>60</v>
      </c>
      <c r="D3224" s="6">
        <v>100</v>
      </c>
      <c r="E3224" s="6">
        <v>23</v>
      </c>
      <c r="F3224" s="6">
        <v>579</v>
      </c>
      <c r="G3224" s="6" t="s">
        <v>4206</v>
      </c>
      <c r="H3224" s="6">
        <v>1000</v>
      </c>
      <c r="I3224" s="7">
        <v>17300889</v>
      </c>
      <c r="J3224" s="6" t="s">
        <v>2407</v>
      </c>
      <c r="K3224" s="6" t="s">
        <v>587</v>
      </c>
      <c r="L3224" s="6" t="s">
        <v>5931</v>
      </c>
      <c r="M3224" s="6">
        <v>27648</v>
      </c>
      <c r="N3224" s="6">
        <v>3855</v>
      </c>
      <c r="O3224" s="6" t="s">
        <v>5932</v>
      </c>
      <c r="P3224" s="6">
        <v>0</v>
      </c>
      <c r="Q3224" s="6" t="s">
        <v>5933</v>
      </c>
      <c r="R3224" s="6" t="s">
        <v>5934</v>
      </c>
      <c r="S3224" s="6">
        <v>148</v>
      </c>
      <c r="T3224" s="6" t="s">
        <v>37</v>
      </c>
      <c r="U3224" s="6" t="s">
        <v>370</v>
      </c>
      <c r="V3224" s="6" t="s">
        <v>95</v>
      </c>
      <c r="W3224" s="7">
        <v>45000000</v>
      </c>
      <c r="X3224" s="6">
        <v>1996</v>
      </c>
      <c r="Y3224" s="6">
        <v>642</v>
      </c>
      <c r="Z3224" s="6">
        <v>4.9000000000000004</v>
      </c>
      <c r="AA3224" s="6">
        <v>2.35</v>
      </c>
      <c r="AB3224" s="6">
        <v>0</v>
      </c>
      <c r="AC3224" s="7">
        <f>Table13[[#This Row],[gross]]-Table13[[#This Row],[budget]]</f>
        <v>-27699111</v>
      </c>
    </row>
    <row r="3225" spans="1:29" ht="12.75">
      <c r="A3225" s="6" t="s">
        <v>747</v>
      </c>
      <c r="B3225" s="6" t="s">
        <v>3817</v>
      </c>
      <c r="C3225" s="6">
        <v>193</v>
      </c>
      <c r="D3225" s="6">
        <v>150</v>
      </c>
      <c r="E3225" s="6">
        <v>2000</v>
      </c>
      <c r="F3225" s="6">
        <v>95</v>
      </c>
      <c r="G3225" s="6" t="s">
        <v>7456</v>
      </c>
      <c r="H3225" s="6">
        <v>396</v>
      </c>
      <c r="I3225" s="7">
        <v>32519322</v>
      </c>
      <c r="J3225" s="6" t="s">
        <v>7249</v>
      </c>
      <c r="K3225" s="6" t="s">
        <v>7457</v>
      </c>
      <c r="L3225" s="6" t="s">
        <v>7458</v>
      </c>
      <c r="M3225" s="6">
        <v>497946</v>
      </c>
      <c r="N3225" s="6">
        <v>1075</v>
      </c>
      <c r="O3225" s="6" t="s">
        <v>7459</v>
      </c>
      <c r="P3225" s="6">
        <v>0</v>
      </c>
      <c r="Q3225" s="6" t="s">
        <v>7460</v>
      </c>
      <c r="R3225" s="6" t="s">
        <v>7461</v>
      </c>
      <c r="S3225" s="6">
        <v>761</v>
      </c>
      <c r="T3225" s="6" t="s">
        <v>37</v>
      </c>
      <c r="U3225" s="6" t="s">
        <v>1465</v>
      </c>
      <c r="V3225" s="6" t="s">
        <v>585</v>
      </c>
      <c r="W3225" s="7">
        <v>35000000</v>
      </c>
      <c r="X3225" s="6">
        <v>2002</v>
      </c>
      <c r="Y3225" s="6">
        <v>338</v>
      </c>
      <c r="Z3225" s="6">
        <v>8.5</v>
      </c>
      <c r="AA3225" s="6">
        <v>1.85</v>
      </c>
      <c r="AB3225" s="6">
        <v>21000</v>
      </c>
      <c r="AC3225" s="7">
        <f>Table13[[#This Row],[gross]]-Table13[[#This Row],[budget]]</f>
        <v>-2480678</v>
      </c>
    </row>
    <row r="3226" spans="1:29" ht="12.75">
      <c r="A3226" s="6" t="s">
        <v>28</v>
      </c>
      <c r="B3226" s="6" t="s">
        <v>14295</v>
      </c>
      <c r="C3226" s="6">
        <v>83</v>
      </c>
      <c r="D3226" s="6">
        <v>121</v>
      </c>
      <c r="E3226" s="6">
        <v>319</v>
      </c>
      <c r="F3226" s="6">
        <v>11</v>
      </c>
      <c r="G3226" s="6" t="s">
        <v>16466</v>
      </c>
      <c r="H3226" s="6">
        <v>1000</v>
      </c>
      <c r="I3226" s="7">
        <v>40158000</v>
      </c>
      <c r="J3226" s="6" t="s">
        <v>7837</v>
      </c>
      <c r="K3226" s="6" t="s">
        <v>2061</v>
      </c>
      <c r="L3226" s="6" t="s">
        <v>16467</v>
      </c>
      <c r="M3226" s="6">
        <v>63931</v>
      </c>
      <c r="N3226" s="6">
        <v>1051</v>
      </c>
      <c r="O3226" s="6" t="s">
        <v>16468</v>
      </c>
      <c r="P3226" s="6">
        <v>1</v>
      </c>
      <c r="Q3226" s="6" t="s">
        <v>16469</v>
      </c>
      <c r="R3226" s="6" t="s">
        <v>16470</v>
      </c>
      <c r="S3226" s="6">
        <v>241</v>
      </c>
      <c r="T3226" s="6" t="s">
        <v>37</v>
      </c>
      <c r="U3226" s="6" t="s">
        <v>179</v>
      </c>
      <c r="V3226" s="6" t="s">
        <v>585</v>
      </c>
      <c r="W3226" s="7">
        <v>7000000</v>
      </c>
      <c r="X3226" s="6">
        <v>1993</v>
      </c>
      <c r="Y3226" s="6">
        <v>18</v>
      </c>
      <c r="Z3226" s="6">
        <v>7.6</v>
      </c>
      <c r="AA3226" s="6">
        <v>1.85</v>
      </c>
      <c r="AB3226" s="6">
        <v>0</v>
      </c>
      <c r="AC3226" s="7">
        <f>Table13[[#This Row],[gross]]-Table13[[#This Row],[budget]]</f>
        <v>33158000</v>
      </c>
    </row>
    <row r="3227" spans="1:29" ht="12.75">
      <c r="A3227" s="6" t="s">
        <v>28</v>
      </c>
      <c r="B3227" s="6" t="s">
        <v>809</v>
      </c>
      <c r="C3227" s="6">
        <v>147</v>
      </c>
      <c r="D3227" s="6">
        <v>93</v>
      </c>
      <c r="E3227" s="6">
        <v>189</v>
      </c>
      <c r="F3227" s="6">
        <v>38</v>
      </c>
      <c r="G3227" s="6" t="s">
        <v>2675</v>
      </c>
      <c r="H3227" s="6">
        <v>1000</v>
      </c>
      <c r="I3227" s="7">
        <v>82226474</v>
      </c>
      <c r="J3227" s="6" t="s">
        <v>2676</v>
      </c>
      <c r="K3227" s="6" t="s">
        <v>2677</v>
      </c>
      <c r="L3227" s="6" t="s">
        <v>2678</v>
      </c>
      <c r="M3227" s="6">
        <v>65499</v>
      </c>
      <c r="N3227" s="6">
        <v>1267</v>
      </c>
      <c r="O3227" s="6" t="s">
        <v>2679</v>
      </c>
      <c r="P3227" s="6">
        <v>0</v>
      </c>
      <c r="Q3227" s="6" t="s">
        <v>2680</v>
      </c>
      <c r="R3227" s="6" t="s">
        <v>2681</v>
      </c>
      <c r="S3227" s="6">
        <v>424</v>
      </c>
      <c r="T3227" s="6" t="s">
        <v>37</v>
      </c>
      <c r="U3227" s="6" t="s">
        <v>38</v>
      </c>
      <c r="V3227" s="6" t="s">
        <v>95</v>
      </c>
      <c r="W3227" s="7">
        <v>65000000</v>
      </c>
      <c r="X3227" s="6">
        <v>2006</v>
      </c>
      <c r="Y3227" s="6">
        <v>177</v>
      </c>
      <c r="Z3227" s="6">
        <v>5.6</v>
      </c>
      <c r="AA3227" s="6">
        <v>1.85</v>
      </c>
      <c r="AB3227" s="6">
        <v>0</v>
      </c>
      <c r="AC3227" s="7">
        <f>Table13[[#This Row],[gross]]-Table13[[#This Row],[budget]]</f>
        <v>17226474</v>
      </c>
    </row>
    <row r="3228" spans="1:29" ht="12.75">
      <c r="A3228" s="6" t="s">
        <v>28</v>
      </c>
      <c r="B3228" s="6" t="s">
        <v>18836</v>
      </c>
      <c r="C3228" s="6">
        <v>41</v>
      </c>
      <c r="D3228" s="6">
        <v>102</v>
      </c>
      <c r="E3228" s="6">
        <v>136</v>
      </c>
      <c r="F3228" s="6">
        <v>48</v>
      </c>
      <c r="G3228" s="6" t="s">
        <v>18837</v>
      </c>
      <c r="H3228" s="6">
        <v>89</v>
      </c>
      <c r="I3228" s="7">
        <v>2956000</v>
      </c>
      <c r="J3228" s="6" t="s">
        <v>18838</v>
      </c>
      <c r="K3228" s="6" t="s">
        <v>18839</v>
      </c>
      <c r="L3228" s="6" t="s">
        <v>18840</v>
      </c>
      <c r="M3228" s="6">
        <v>3258</v>
      </c>
      <c r="N3228" s="6">
        <v>282</v>
      </c>
      <c r="O3228" s="6" t="s">
        <v>18841</v>
      </c>
      <c r="P3228" s="6">
        <v>0</v>
      </c>
      <c r="Q3228" s="6" t="s">
        <v>18842</v>
      </c>
      <c r="R3228" s="6" t="s">
        <v>18843</v>
      </c>
      <c r="S3228" s="6">
        <v>54</v>
      </c>
      <c r="T3228" s="6" t="s">
        <v>37</v>
      </c>
      <c r="U3228" s="6" t="s">
        <v>38</v>
      </c>
      <c r="V3228" s="6" t="s">
        <v>6036</v>
      </c>
      <c r="W3228" s="7">
        <v>3700000</v>
      </c>
      <c r="X3228" s="6">
        <v>1948</v>
      </c>
      <c r="Y3228" s="6">
        <v>78</v>
      </c>
      <c r="Z3228" s="6">
        <v>7.1</v>
      </c>
      <c r="AA3228" s="6">
        <v>1.37</v>
      </c>
      <c r="AB3228" s="6">
        <v>359</v>
      </c>
      <c r="AC3228" s="7">
        <f>Table13[[#This Row],[gross]]-Table13[[#This Row],[budget]]</f>
        <v>-744000</v>
      </c>
    </row>
    <row r="3229" spans="1:29" ht="12.75">
      <c r="A3229" s="6" t="s">
        <v>28</v>
      </c>
      <c r="B3229" s="6" t="s">
        <v>12993</v>
      </c>
      <c r="C3229" s="6">
        <v>37</v>
      </c>
      <c r="D3229" s="6">
        <v>85</v>
      </c>
      <c r="E3229" s="6">
        <v>12</v>
      </c>
      <c r="F3229" s="6">
        <v>23</v>
      </c>
      <c r="G3229" s="6" t="s">
        <v>12994</v>
      </c>
      <c r="H3229" s="6">
        <v>354</v>
      </c>
      <c r="I3229" s="7">
        <v>12701880</v>
      </c>
      <c r="J3229" s="6" t="s">
        <v>471</v>
      </c>
      <c r="K3229" s="6" t="s">
        <v>12995</v>
      </c>
      <c r="L3229" s="6" t="s">
        <v>12996</v>
      </c>
      <c r="M3229" s="6">
        <v>2037</v>
      </c>
      <c r="N3229" s="6">
        <v>568</v>
      </c>
      <c r="O3229" s="6" t="s">
        <v>12997</v>
      </c>
      <c r="P3229" s="6">
        <v>0</v>
      </c>
      <c r="Q3229" s="6" t="s">
        <v>12998</v>
      </c>
      <c r="R3229" s="6" t="s">
        <v>12999</v>
      </c>
      <c r="S3229" s="6">
        <v>22</v>
      </c>
      <c r="T3229" s="6" t="s">
        <v>37</v>
      </c>
      <c r="U3229" s="6" t="s">
        <v>38</v>
      </c>
      <c r="V3229" s="6" t="s">
        <v>277</v>
      </c>
      <c r="W3229" s="7">
        <v>15000000</v>
      </c>
      <c r="X3229" s="6">
        <v>2008</v>
      </c>
      <c r="Y3229" s="6">
        <v>173</v>
      </c>
      <c r="Z3229" s="6">
        <v>5.7</v>
      </c>
      <c r="AA3229" s="6">
        <v>1.85</v>
      </c>
      <c r="AB3229" s="6">
        <v>175</v>
      </c>
      <c r="AC3229" s="7">
        <f>Table13[[#This Row],[gross]]-Table13[[#This Row],[budget]]</f>
        <v>-2298120</v>
      </c>
    </row>
    <row r="3230" spans="1:29" ht="12.75">
      <c r="A3230" s="6" t="s">
        <v>28</v>
      </c>
      <c r="B3230" s="6" t="s">
        <v>4752</v>
      </c>
      <c r="C3230" s="6">
        <v>238</v>
      </c>
      <c r="D3230" s="6">
        <v>88</v>
      </c>
      <c r="E3230" s="6">
        <v>91</v>
      </c>
      <c r="F3230" s="6">
        <v>591</v>
      </c>
      <c r="G3230" s="6" t="s">
        <v>4753</v>
      </c>
      <c r="H3230" s="6">
        <v>4000</v>
      </c>
      <c r="I3230" s="7">
        <v>31051126</v>
      </c>
      <c r="J3230" s="6" t="s">
        <v>471</v>
      </c>
      <c r="K3230" s="6" t="s">
        <v>493</v>
      </c>
      <c r="L3230" s="6" t="s">
        <v>4754</v>
      </c>
      <c r="M3230" s="6">
        <v>36877</v>
      </c>
      <c r="N3230" s="6">
        <v>6254</v>
      </c>
      <c r="O3230" s="6" t="s">
        <v>764</v>
      </c>
      <c r="P3230" s="6">
        <v>0</v>
      </c>
      <c r="Q3230" s="6" t="s">
        <v>4755</v>
      </c>
      <c r="R3230" s="6" t="s">
        <v>4756</v>
      </c>
      <c r="S3230" s="6">
        <v>101</v>
      </c>
      <c r="T3230" s="6" t="s">
        <v>37</v>
      </c>
      <c r="U3230" s="6" t="s">
        <v>56</v>
      </c>
      <c r="V3230" s="6" t="s">
        <v>95</v>
      </c>
      <c r="W3230" s="7">
        <v>55000000</v>
      </c>
      <c r="X3230" s="6">
        <v>2012</v>
      </c>
      <c r="Y3230" s="6">
        <v>796</v>
      </c>
      <c r="Z3230" s="6">
        <v>6.7</v>
      </c>
      <c r="AA3230" s="6">
        <v>2.35</v>
      </c>
      <c r="AB3230" s="6">
        <v>0</v>
      </c>
      <c r="AC3230" s="7">
        <f>Table13[[#This Row],[gross]]-Table13[[#This Row],[budget]]</f>
        <v>-23948874</v>
      </c>
    </row>
    <row r="3231" spans="1:29" ht="12.75">
      <c r="A3231" s="6" t="s">
        <v>28</v>
      </c>
      <c r="B3231" s="6" t="s">
        <v>12958</v>
      </c>
      <c r="C3231" s="6">
        <v>417</v>
      </c>
      <c r="D3231" s="6">
        <v>140</v>
      </c>
      <c r="E3231" s="6">
        <v>310</v>
      </c>
      <c r="F3231" s="6">
        <v>619</v>
      </c>
      <c r="G3231" s="6" t="s">
        <v>1025</v>
      </c>
      <c r="H3231" s="6">
        <v>33000</v>
      </c>
      <c r="I3231" s="7">
        <v>21383298</v>
      </c>
      <c r="J3231" s="6" t="s">
        <v>2125</v>
      </c>
      <c r="K3231" s="6" t="s">
        <v>4213</v>
      </c>
      <c r="L3231" s="6" t="s">
        <v>12959</v>
      </c>
      <c r="M3231" s="6">
        <v>187170</v>
      </c>
      <c r="N3231" s="6">
        <v>34413</v>
      </c>
      <c r="O3231" s="6" t="s">
        <v>12960</v>
      </c>
      <c r="P3231" s="6">
        <v>3</v>
      </c>
      <c r="Q3231" s="6" t="s">
        <v>12961</v>
      </c>
      <c r="R3231" s="6" t="s">
        <v>12962</v>
      </c>
      <c r="S3231" s="6">
        <v>376</v>
      </c>
      <c r="T3231" s="6" t="s">
        <v>37</v>
      </c>
      <c r="U3231" s="6" t="s">
        <v>38</v>
      </c>
      <c r="V3231" s="6" t="s">
        <v>585</v>
      </c>
      <c r="W3231" s="7">
        <v>15000000</v>
      </c>
      <c r="X3231" s="6">
        <v>2012</v>
      </c>
      <c r="Y3231" s="6">
        <v>748</v>
      </c>
      <c r="Z3231" s="6">
        <v>7.3</v>
      </c>
      <c r="AA3231" s="6">
        <v>2.35</v>
      </c>
      <c r="AB3231" s="6">
        <v>47000</v>
      </c>
      <c r="AC3231" s="7">
        <f>Table13[[#This Row],[gross]]-Table13[[#This Row],[budget]]</f>
        <v>6383298</v>
      </c>
    </row>
    <row r="3232" spans="1:29" ht="12.75">
      <c r="A3232" s="6" t="s">
        <v>28</v>
      </c>
      <c r="B3232" s="6" t="s">
        <v>17665</v>
      </c>
      <c r="C3232" s="6">
        <v>22</v>
      </c>
      <c r="D3232" s="6">
        <v>104</v>
      </c>
      <c r="E3232" s="6">
        <v>0</v>
      </c>
      <c r="F3232" s="6">
        <v>498</v>
      </c>
      <c r="G3232" s="6" t="s">
        <v>17666</v>
      </c>
      <c r="H3232" s="6">
        <v>1000</v>
      </c>
      <c r="I3232" s="7">
        <v>23031390</v>
      </c>
      <c r="J3232" s="6" t="s">
        <v>2527</v>
      </c>
      <c r="K3232" s="6" t="s">
        <v>804</v>
      </c>
      <c r="L3232" s="6" t="s">
        <v>17667</v>
      </c>
      <c r="M3232" s="6">
        <v>4345</v>
      </c>
      <c r="N3232" s="6">
        <v>2868</v>
      </c>
      <c r="O3232" s="6" t="s">
        <v>17668</v>
      </c>
      <c r="P3232" s="6">
        <v>9</v>
      </c>
      <c r="Q3232" s="6" t="s">
        <v>17669</v>
      </c>
      <c r="R3232" s="6" t="s">
        <v>17670</v>
      </c>
      <c r="S3232" s="6">
        <v>26</v>
      </c>
      <c r="T3232" s="6" t="s">
        <v>37</v>
      </c>
      <c r="U3232" s="6" t="s">
        <v>38</v>
      </c>
      <c r="V3232" s="6" t="s">
        <v>585</v>
      </c>
      <c r="W3232" s="7">
        <v>4500000</v>
      </c>
      <c r="X3232" s="6">
        <v>1998</v>
      </c>
      <c r="Y3232" s="6">
        <v>597</v>
      </c>
      <c r="Z3232" s="6">
        <v>5.6</v>
      </c>
      <c r="AA3232" s="6">
        <v>1.85</v>
      </c>
      <c r="AB3232" s="6">
        <v>575</v>
      </c>
      <c r="AC3232" s="7">
        <f>Table13[[#This Row],[gross]]-Table13[[#This Row],[budget]]</f>
        <v>18531390</v>
      </c>
    </row>
    <row r="3233" spans="1:29" ht="12.75">
      <c r="A3233" s="6" t="s">
        <v>28</v>
      </c>
      <c r="B3233" s="6" t="s">
        <v>5918</v>
      </c>
      <c r="C3233" s="6">
        <v>150</v>
      </c>
      <c r="D3233" s="6">
        <v>124</v>
      </c>
      <c r="E3233" s="6">
        <v>0</v>
      </c>
      <c r="F3233" s="6">
        <v>19</v>
      </c>
      <c r="G3233" s="6" t="s">
        <v>5919</v>
      </c>
      <c r="H3233" s="6">
        <v>723</v>
      </c>
      <c r="I3233" s="7">
        <v>19719930</v>
      </c>
      <c r="J3233" s="6" t="s">
        <v>2142</v>
      </c>
      <c r="K3233" s="6" t="s">
        <v>5920</v>
      </c>
      <c r="L3233" s="6" t="s">
        <v>5921</v>
      </c>
      <c r="M3233" s="6">
        <v>42621</v>
      </c>
      <c r="N3233" s="6">
        <v>793</v>
      </c>
      <c r="O3233" s="6" t="s">
        <v>5922</v>
      </c>
      <c r="P3233" s="6">
        <v>0</v>
      </c>
      <c r="Q3233" s="6" t="s">
        <v>5923</v>
      </c>
      <c r="R3233" s="6" t="s">
        <v>5924</v>
      </c>
      <c r="S3233" s="6">
        <v>531</v>
      </c>
      <c r="T3233" s="6" t="s">
        <v>37</v>
      </c>
      <c r="U3233" s="6" t="s">
        <v>38</v>
      </c>
      <c r="V3233" s="6" t="s">
        <v>585</v>
      </c>
      <c r="W3233" s="7">
        <v>45000000</v>
      </c>
      <c r="X3233" s="6">
        <v>2001</v>
      </c>
      <c r="Y3233" s="6">
        <v>44</v>
      </c>
      <c r="Z3233" s="6">
        <v>6.8</v>
      </c>
      <c r="AA3233" s="6">
        <v>2.35</v>
      </c>
      <c r="AB3233" s="6">
        <v>0</v>
      </c>
      <c r="AC3233" s="7">
        <f>Table13[[#This Row],[gross]]-Table13[[#This Row],[budget]]</f>
        <v>-25280070</v>
      </c>
    </row>
    <row r="3234" spans="1:29" ht="12.75">
      <c r="A3234" s="6" t="s">
        <v>28</v>
      </c>
      <c r="B3234" s="6" t="s">
        <v>435</v>
      </c>
      <c r="C3234" s="6">
        <v>188</v>
      </c>
      <c r="D3234" s="6">
        <v>100</v>
      </c>
      <c r="E3234" s="6">
        <v>0</v>
      </c>
      <c r="F3234" s="6">
        <v>267</v>
      </c>
      <c r="G3234" s="6" t="s">
        <v>627</v>
      </c>
      <c r="H3234" s="6">
        <v>15000</v>
      </c>
      <c r="I3234" s="7">
        <v>665426</v>
      </c>
      <c r="J3234" s="6" t="s">
        <v>628</v>
      </c>
      <c r="K3234" s="6" t="s">
        <v>322</v>
      </c>
      <c r="L3234" s="6" t="s">
        <v>629</v>
      </c>
      <c r="M3234" s="6">
        <v>120798</v>
      </c>
      <c r="N3234" s="6">
        <v>16264</v>
      </c>
      <c r="O3234" s="6" t="s">
        <v>630</v>
      </c>
      <c r="P3234" s="6">
        <v>0</v>
      </c>
      <c r="Q3234" s="6" t="s">
        <v>631</v>
      </c>
      <c r="R3234" s="6" t="s">
        <v>632</v>
      </c>
      <c r="S3234" s="6">
        <v>444</v>
      </c>
      <c r="T3234" s="6" t="s">
        <v>37</v>
      </c>
      <c r="U3234" s="6" t="s">
        <v>38</v>
      </c>
      <c r="V3234" s="6" t="s">
        <v>277</v>
      </c>
      <c r="W3234" s="7">
        <v>165000000</v>
      </c>
      <c r="X3234" s="6">
        <v>2004</v>
      </c>
      <c r="Y3234" s="6">
        <v>726</v>
      </c>
      <c r="Z3234" s="6">
        <v>6.6</v>
      </c>
      <c r="AA3234" s="6">
        <v>2.35</v>
      </c>
      <c r="AB3234" s="6">
        <v>10000</v>
      </c>
      <c r="AC3234" s="7">
        <f>Table13[[#This Row],[gross]]-Table13[[#This Row],[budget]]</f>
        <v>-164334574</v>
      </c>
    </row>
    <row r="3235" spans="1:29" ht="12.75">
      <c r="A3235" s="6" t="s">
        <v>28</v>
      </c>
      <c r="B3235" s="6" t="s">
        <v>9921</v>
      </c>
      <c r="C3235" s="6">
        <v>264</v>
      </c>
      <c r="D3235" s="6">
        <v>92</v>
      </c>
      <c r="E3235" s="6">
        <v>30</v>
      </c>
      <c r="F3235" s="6">
        <v>309</v>
      </c>
      <c r="G3235" s="6" t="s">
        <v>9922</v>
      </c>
      <c r="H3235" s="6">
        <v>941</v>
      </c>
      <c r="I3235" s="7">
        <v>49122319</v>
      </c>
      <c r="J3235" s="6" t="s">
        <v>5544</v>
      </c>
      <c r="K3235" s="6" t="s">
        <v>7892</v>
      </c>
      <c r="L3235" s="6" t="s">
        <v>9923</v>
      </c>
      <c r="M3235" s="6">
        <v>47169</v>
      </c>
      <c r="N3235" s="6">
        <v>2348</v>
      </c>
      <c r="O3235" s="6" t="s">
        <v>9924</v>
      </c>
      <c r="P3235" s="6">
        <v>0</v>
      </c>
      <c r="Q3235" s="6" t="s">
        <v>9925</v>
      </c>
      <c r="R3235" s="6" t="s">
        <v>9926</v>
      </c>
      <c r="S3235" s="6">
        <v>162</v>
      </c>
      <c r="T3235" s="6" t="s">
        <v>37</v>
      </c>
      <c r="U3235" s="6" t="s">
        <v>38</v>
      </c>
      <c r="V3235" s="6" t="s">
        <v>39</v>
      </c>
      <c r="W3235" s="7">
        <v>14000000</v>
      </c>
      <c r="X3235" s="6">
        <v>2012</v>
      </c>
      <c r="Y3235" s="6">
        <v>459</v>
      </c>
      <c r="Z3235" s="6">
        <v>5.9</v>
      </c>
      <c r="AA3235" s="6">
        <v>2.35</v>
      </c>
      <c r="AB3235" s="6">
        <v>17000</v>
      </c>
      <c r="AC3235" s="7">
        <f>Table13[[#This Row],[gross]]-Table13[[#This Row],[budget]]</f>
        <v>35122319</v>
      </c>
    </row>
    <row r="3236" spans="1:29" ht="12.75">
      <c r="A3236" s="6" t="s">
        <v>28</v>
      </c>
      <c r="B3236" s="6" t="s">
        <v>2859</v>
      </c>
      <c r="C3236" s="6">
        <v>79</v>
      </c>
      <c r="D3236" s="6">
        <v>177</v>
      </c>
      <c r="E3236" s="6">
        <v>0</v>
      </c>
      <c r="F3236" s="6">
        <v>582</v>
      </c>
      <c r="G3236" s="6" t="s">
        <v>2860</v>
      </c>
      <c r="H3236" s="6">
        <v>766</v>
      </c>
      <c r="I3236" s="7">
        <v>17593391</v>
      </c>
      <c r="J3236" s="6" t="s">
        <v>571</v>
      </c>
      <c r="K3236" s="6" t="s">
        <v>2019</v>
      </c>
      <c r="L3236" s="6" t="s">
        <v>2861</v>
      </c>
      <c r="M3236" s="6">
        <v>56403</v>
      </c>
      <c r="N3236" s="6">
        <v>4346</v>
      </c>
      <c r="O3236" s="6" t="s">
        <v>2862</v>
      </c>
      <c r="P3236" s="6">
        <v>1</v>
      </c>
      <c r="Q3236" s="6" t="s">
        <v>2863</v>
      </c>
      <c r="R3236" s="6" t="s">
        <v>2864</v>
      </c>
      <c r="S3236" s="6">
        <v>376</v>
      </c>
      <c r="T3236" s="6" t="s">
        <v>37</v>
      </c>
      <c r="U3236" s="6" t="s">
        <v>38</v>
      </c>
      <c r="V3236" s="6" t="s">
        <v>585</v>
      </c>
      <c r="W3236" s="7">
        <v>80000000</v>
      </c>
      <c r="X3236" s="6">
        <v>1997</v>
      </c>
      <c r="Y3236" s="6">
        <v>674</v>
      </c>
      <c r="Z3236" s="6">
        <v>6</v>
      </c>
      <c r="AA3236" s="6">
        <v>2.35</v>
      </c>
      <c r="AB3236" s="6">
        <v>0</v>
      </c>
      <c r="AC3236" s="7">
        <f>Table13[[#This Row],[gross]]-Table13[[#This Row],[budget]]</f>
        <v>-62406609</v>
      </c>
    </row>
    <row r="3237" spans="1:29" ht="12.75">
      <c r="A3237" s="6" t="s">
        <v>28</v>
      </c>
      <c r="B3237" s="6" t="s">
        <v>57</v>
      </c>
      <c r="C3237" s="6">
        <v>341</v>
      </c>
      <c r="D3237" s="6">
        <v>130</v>
      </c>
      <c r="E3237" s="6">
        <v>22000</v>
      </c>
      <c r="F3237" s="6">
        <v>19000</v>
      </c>
      <c r="G3237" s="6" t="s">
        <v>263</v>
      </c>
      <c r="H3237" s="6">
        <v>23000</v>
      </c>
      <c r="I3237" s="7">
        <v>53082743</v>
      </c>
      <c r="J3237" s="6" t="s">
        <v>2202</v>
      </c>
      <c r="K3237" s="6" t="s">
        <v>58</v>
      </c>
      <c r="L3237" s="6" t="s">
        <v>6449</v>
      </c>
      <c r="M3237" s="6">
        <v>844052</v>
      </c>
      <c r="N3237" s="6">
        <v>63986</v>
      </c>
      <c r="O3237" s="6" t="s">
        <v>100</v>
      </c>
      <c r="P3237" s="6">
        <v>1</v>
      </c>
      <c r="Q3237" s="6" t="s">
        <v>6450</v>
      </c>
      <c r="R3237" s="6" t="s">
        <v>6451</v>
      </c>
      <c r="S3237" s="6">
        <v>1100</v>
      </c>
      <c r="T3237" s="6" t="s">
        <v>37</v>
      </c>
      <c r="U3237" s="6" t="s">
        <v>38</v>
      </c>
      <c r="V3237" s="6" t="s">
        <v>39</v>
      </c>
      <c r="W3237" s="7">
        <v>40000000</v>
      </c>
      <c r="X3237" s="6">
        <v>2006</v>
      </c>
      <c r="Y3237" s="6">
        <v>20000</v>
      </c>
      <c r="Z3237" s="6">
        <v>8.5</v>
      </c>
      <c r="AA3237" s="6">
        <v>2.35</v>
      </c>
      <c r="AB3237" s="6">
        <v>49000</v>
      </c>
      <c r="AC3237" s="7">
        <f>Table13[[#This Row],[gross]]-Table13[[#This Row],[budget]]</f>
        <v>13082743</v>
      </c>
    </row>
    <row r="3238" spans="1:29" ht="12.75">
      <c r="A3238" s="6" t="s">
        <v>28</v>
      </c>
      <c r="B3238" s="6" t="s">
        <v>3973</v>
      </c>
      <c r="C3238" s="6">
        <v>120</v>
      </c>
      <c r="D3238" s="6">
        <v>99</v>
      </c>
      <c r="E3238" s="6">
        <v>59</v>
      </c>
      <c r="F3238" s="6">
        <v>145</v>
      </c>
      <c r="G3238" s="6" t="s">
        <v>3974</v>
      </c>
      <c r="H3238" s="6">
        <v>770</v>
      </c>
      <c r="I3238" s="7">
        <v>101217900</v>
      </c>
      <c r="J3238" s="6" t="s">
        <v>3975</v>
      </c>
      <c r="K3238" s="6" t="s">
        <v>958</v>
      </c>
      <c r="L3238" s="6" t="s">
        <v>3976</v>
      </c>
      <c r="M3238" s="6">
        <v>91093</v>
      </c>
      <c r="N3238" s="6">
        <v>1195</v>
      </c>
      <c r="O3238" s="6" t="s">
        <v>3977</v>
      </c>
      <c r="P3238" s="6">
        <v>2</v>
      </c>
      <c r="Q3238" s="6" t="s">
        <v>3978</v>
      </c>
      <c r="R3238" s="6" t="s">
        <v>3979</v>
      </c>
      <c r="S3238" s="6">
        <v>353</v>
      </c>
      <c r="T3238" s="6" t="s">
        <v>37</v>
      </c>
      <c r="U3238" s="6" t="s">
        <v>38</v>
      </c>
      <c r="V3238" s="6" t="s">
        <v>95</v>
      </c>
      <c r="W3238" s="7">
        <v>70000000</v>
      </c>
      <c r="X3238" s="6">
        <v>1998</v>
      </c>
      <c r="Y3238" s="6">
        <v>263</v>
      </c>
      <c r="Z3238" s="6">
        <v>7</v>
      </c>
      <c r="AA3238" s="6">
        <v>1.85</v>
      </c>
      <c r="AB3238" s="6">
        <v>0</v>
      </c>
      <c r="AC3238" s="7">
        <f>Table13[[#This Row],[gross]]-Table13[[#This Row],[budget]]</f>
        <v>31217900</v>
      </c>
    </row>
    <row r="3239" spans="1:29" ht="12.75">
      <c r="A3239" s="6" t="s">
        <v>28</v>
      </c>
      <c r="B3239" s="6" t="s">
        <v>6126</v>
      </c>
      <c r="C3239" s="6">
        <v>30</v>
      </c>
      <c r="D3239" s="6">
        <v>132</v>
      </c>
      <c r="E3239" s="6">
        <v>0</v>
      </c>
      <c r="F3239" s="6">
        <v>252</v>
      </c>
      <c r="G3239" s="6" t="s">
        <v>1745</v>
      </c>
      <c r="H3239" s="6">
        <v>769</v>
      </c>
      <c r="I3239" s="7">
        <v>74787599</v>
      </c>
      <c r="J3239" s="6" t="s">
        <v>214</v>
      </c>
      <c r="K3239" s="6" t="s">
        <v>3300</v>
      </c>
      <c r="L3239" s="6" t="s">
        <v>8179</v>
      </c>
      <c r="M3239" s="6">
        <v>12549</v>
      </c>
      <c r="N3239" s="6">
        <v>1936</v>
      </c>
      <c r="O3239" s="6" t="s">
        <v>8180</v>
      </c>
      <c r="P3239" s="6">
        <v>1</v>
      </c>
      <c r="Q3239" s="6" t="s">
        <v>8181</v>
      </c>
      <c r="R3239" s="6" t="s">
        <v>8182</v>
      </c>
      <c r="S3239" s="6">
        <v>109</v>
      </c>
      <c r="T3239" s="6" t="s">
        <v>37</v>
      </c>
      <c r="U3239" s="6" t="s">
        <v>38</v>
      </c>
      <c r="V3239" s="6" t="s">
        <v>585</v>
      </c>
      <c r="W3239" s="7">
        <v>30000000</v>
      </c>
      <c r="X3239" s="6">
        <v>1991</v>
      </c>
      <c r="Y3239" s="6">
        <v>713</v>
      </c>
      <c r="Z3239" s="6">
        <v>6.6</v>
      </c>
      <c r="AA3239" s="6">
        <v>1.85</v>
      </c>
      <c r="AB3239" s="6">
        <v>883</v>
      </c>
      <c r="AC3239" s="7">
        <f>Table13[[#This Row],[gross]]-Table13[[#This Row],[budget]]</f>
        <v>44787599</v>
      </c>
    </row>
    <row r="3240" spans="1:29" ht="12.75">
      <c r="A3240" s="6" t="s">
        <v>28</v>
      </c>
      <c r="B3240" s="6" t="s">
        <v>10176</v>
      </c>
      <c r="C3240" s="6">
        <v>10</v>
      </c>
      <c r="D3240" s="6">
        <v>80</v>
      </c>
      <c r="E3240" s="6">
        <v>18</v>
      </c>
      <c r="F3240" s="6">
        <v>73</v>
      </c>
      <c r="G3240" s="6" t="s">
        <v>10177</v>
      </c>
      <c r="H3240" s="6">
        <v>742</v>
      </c>
      <c r="I3240" s="7">
        <v>669276</v>
      </c>
      <c r="J3240" s="6" t="s">
        <v>10178</v>
      </c>
      <c r="K3240" s="6" t="s">
        <v>10179</v>
      </c>
      <c r="L3240" s="6" t="s">
        <v>10180</v>
      </c>
      <c r="M3240" s="6">
        <v>2541</v>
      </c>
      <c r="N3240" s="6">
        <v>1088</v>
      </c>
      <c r="O3240" s="6" t="s">
        <v>10181</v>
      </c>
      <c r="P3240" s="6">
        <v>0</v>
      </c>
      <c r="Q3240" s="6" t="s">
        <v>10182</v>
      </c>
      <c r="R3240" s="6" t="s">
        <v>10183</v>
      </c>
      <c r="S3240" s="6">
        <v>47</v>
      </c>
      <c r="T3240" s="6" t="s">
        <v>37</v>
      </c>
      <c r="U3240" s="6" t="s">
        <v>56</v>
      </c>
      <c r="V3240" s="6" t="s">
        <v>277</v>
      </c>
      <c r="W3240" s="7">
        <v>28000000</v>
      </c>
      <c r="X3240" s="6">
        <v>1993</v>
      </c>
      <c r="Y3240" s="6">
        <v>83</v>
      </c>
      <c r="Z3240" s="6">
        <v>7.2</v>
      </c>
      <c r="AA3240" s="6">
        <v>2.35</v>
      </c>
      <c r="AB3240" s="6">
        <v>408</v>
      </c>
      <c r="AC3240" s="7">
        <f>Table13[[#This Row],[gross]]-Table13[[#This Row],[budget]]</f>
        <v>-27330724</v>
      </c>
    </row>
    <row r="3241" spans="1:29" ht="12.75">
      <c r="A3241" s="6" t="s">
        <v>28</v>
      </c>
      <c r="B3241" s="6" t="s">
        <v>1658</v>
      </c>
      <c r="C3241" s="6">
        <v>228</v>
      </c>
      <c r="D3241" s="6">
        <v>97</v>
      </c>
      <c r="E3241" s="6">
        <v>63</v>
      </c>
      <c r="F3241" s="6">
        <v>525</v>
      </c>
      <c r="G3241" s="6" t="s">
        <v>1659</v>
      </c>
      <c r="H3241" s="6">
        <v>852</v>
      </c>
      <c r="I3241" s="7">
        <v>104374107</v>
      </c>
      <c r="J3241" s="6" t="s">
        <v>1660</v>
      </c>
      <c r="K3241" s="6" t="s">
        <v>901</v>
      </c>
      <c r="L3241" s="6" t="s">
        <v>1661</v>
      </c>
      <c r="M3241" s="6">
        <v>89351</v>
      </c>
      <c r="N3241" s="6">
        <v>2480</v>
      </c>
      <c r="O3241" s="6" t="s">
        <v>1662</v>
      </c>
      <c r="P3241" s="6">
        <v>0</v>
      </c>
      <c r="Q3241" s="6" t="s">
        <v>1663</v>
      </c>
      <c r="R3241" s="6" t="s">
        <v>1664</v>
      </c>
      <c r="S3241" s="6">
        <v>214</v>
      </c>
      <c r="T3241" s="6" t="s">
        <v>37</v>
      </c>
      <c r="U3241" s="6" t="s">
        <v>38</v>
      </c>
      <c r="V3241" s="6" t="s">
        <v>277</v>
      </c>
      <c r="W3241" s="7">
        <v>105000000</v>
      </c>
      <c r="X3241" s="6">
        <v>2009</v>
      </c>
      <c r="Y3241" s="6">
        <v>578</v>
      </c>
      <c r="Z3241" s="6">
        <v>7.1</v>
      </c>
      <c r="AA3241" s="6">
        <v>1.85</v>
      </c>
      <c r="AB3241" s="6">
        <v>5000</v>
      </c>
      <c r="AC3241" s="7">
        <f>Table13[[#This Row],[gross]]-Table13[[#This Row],[budget]]</f>
        <v>-625893</v>
      </c>
    </row>
    <row r="3242" spans="1:29" ht="12.75">
      <c r="A3242" s="6" t="s">
        <v>28</v>
      </c>
      <c r="B3242" s="6" t="s">
        <v>3891</v>
      </c>
      <c r="C3242" s="6">
        <v>185</v>
      </c>
      <c r="D3242" s="6">
        <v>98</v>
      </c>
      <c r="E3242" s="6">
        <v>0</v>
      </c>
      <c r="F3242" s="6">
        <v>594</v>
      </c>
      <c r="G3242" s="6" t="s">
        <v>6744</v>
      </c>
      <c r="H3242" s="6">
        <v>18000</v>
      </c>
      <c r="I3242" s="7">
        <v>30857814</v>
      </c>
      <c r="J3242" s="6" t="s">
        <v>3425</v>
      </c>
      <c r="K3242" s="6" t="s">
        <v>438</v>
      </c>
      <c r="L3242" s="6" t="s">
        <v>12842</v>
      </c>
      <c r="M3242" s="6">
        <v>294163</v>
      </c>
      <c r="N3242" s="6">
        <v>20060</v>
      </c>
      <c r="O3242" s="6" t="s">
        <v>12843</v>
      </c>
      <c r="P3242" s="6">
        <v>0</v>
      </c>
      <c r="Q3242" s="6" t="s">
        <v>12844</v>
      </c>
      <c r="R3242" s="6" t="s">
        <v>12845</v>
      </c>
      <c r="S3242" s="6">
        <v>718</v>
      </c>
      <c r="T3242" s="6" t="s">
        <v>37</v>
      </c>
      <c r="U3242" s="6" t="s">
        <v>38</v>
      </c>
      <c r="V3242" s="6" t="s">
        <v>95</v>
      </c>
      <c r="W3242" s="7">
        <v>16000000</v>
      </c>
      <c r="X3242" s="6">
        <v>1987</v>
      </c>
      <c r="Y3242" s="6">
        <v>636</v>
      </c>
      <c r="Z3242" s="6">
        <v>8.1</v>
      </c>
      <c r="AA3242" s="6">
        <v>1.85</v>
      </c>
      <c r="AB3242" s="6">
        <v>33000</v>
      </c>
      <c r="AC3242" s="7">
        <f>Table13[[#This Row],[gross]]-Table13[[#This Row],[budget]]</f>
        <v>14857814</v>
      </c>
    </row>
    <row r="3243" spans="1:29" ht="12.75">
      <c r="A3243" s="6" t="s">
        <v>28</v>
      </c>
      <c r="B3243" s="6" t="s">
        <v>3303</v>
      </c>
      <c r="C3243" s="6">
        <v>77</v>
      </c>
      <c r="D3243" s="6">
        <v>113</v>
      </c>
      <c r="E3243" s="6">
        <v>0</v>
      </c>
      <c r="F3243" s="6">
        <v>995</v>
      </c>
      <c r="G3243" s="6" t="s">
        <v>3234</v>
      </c>
      <c r="H3243" s="6">
        <v>11000</v>
      </c>
      <c r="I3243" s="7">
        <v>95149435</v>
      </c>
      <c r="J3243" s="6" t="s">
        <v>2717</v>
      </c>
      <c r="K3243" s="6" t="s">
        <v>257</v>
      </c>
      <c r="L3243" s="6" t="s">
        <v>5721</v>
      </c>
      <c r="M3243" s="6">
        <v>53687</v>
      </c>
      <c r="N3243" s="6">
        <v>15362</v>
      </c>
      <c r="O3243" s="6" t="s">
        <v>3305</v>
      </c>
      <c r="P3243" s="6">
        <v>2</v>
      </c>
      <c r="Q3243" s="6" t="s">
        <v>5722</v>
      </c>
      <c r="R3243" s="6" t="s">
        <v>5723</v>
      </c>
      <c r="S3243" s="6">
        <v>152</v>
      </c>
      <c r="T3243" s="6" t="s">
        <v>37</v>
      </c>
      <c r="U3243" s="6" t="s">
        <v>38</v>
      </c>
      <c r="V3243" s="6" t="s">
        <v>277</v>
      </c>
      <c r="W3243" s="7">
        <v>40000000</v>
      </c>
      <c r="X3243" s="6">
        <v>2004</v>
      </c>
      <c r="Y3243" s="6">
        <v>1000</v>
      </c>
      <c r="Z3243" s="6">
        <v>5.7</v>
      </c>
      <c r="AA3243" s="6">
        <v>1.85</v>
      </c>
      <c r="AB3243" s="6">
        <v>1000</v>
      </c>
      <c r="AC3243" s="7">
        <f>Table13[[#This Row],[gross]]-Table13[[#This Row],[budget]]</f>
        <v>55149435</v>
      </c>
    </row>
    <row r="3244" spans="1:29" ht="12.75">
      <c r="A3244" s="6" t="s">
        <v>28</v>
      </c>
      <c r="B3244" s="6" t="s">
        <v>3303</v>
      </c>
      <c r="C3244" s="6">
        <v>108</v>
      </c>
      <c r="D3244" s="6">
        <v>111</v>
      </c>
      <c r="E3244" s="6">
        <v>0</v>
      </c>
      <c r="F3244" s="6">
        <v>529</v>
      </c>
      <c r="G3244" s="6" t="s">
        <v>3305</v>
      </c>
      <c r="H3244" s="6">
        <v>11000</v>
      </c>
      <c r="I3244" s="7">
        <v>108244774</v>
      </c>
      <c r="J3244" s="6" t="s">
        <v>2717</v>
      </c>
      <c r="K3244" s="6" t="s">
        <v>257</v>
      </c>
      <c r="L3244" s="6" t="s">
        <v>8131</v>
      </c>
      <c r="M3244" s="6">
        <v>94049</v>
      </c>
      <c r="N3244" s="6">
        <v>13645</v>
      </c>
      <c r="O3244" s="6" t="s">
        <v>8132</v>
      </c>
      <c r="P3244" s="6">
        <v>2</v>
      </c>
      <c r="Q3244" s="6" t="s">
        <v>8133</v>
      </c>
      <c r="R3244" s="6" t="s">
        <v>8134</v>
      </c>
      <c r="S3244" s="6">
        <v>301</v>
      </c>
      <c r="T3244" s="6" t="s">
        <v>37</v>
      </c>
      <c r="U3244" s="6" t="s">
        <v>38</v>
      </c>
      <c r="V3244" s="6" t="s">
        <v>277</v>
      </c>
      <c r="W3244" s="7">
        <v>37000000</v>
      </c>
      <c r="X3244" s="6">
        <v>2001</v>
      </c>
      <c r="Y3244" s="6">
        <v>995</v>
      </c>
      <c r="Z3244" s="6">
        <v>6.2</v>
      </c>
      <c r="AA3244" s="6">
        <v>1.85</v>
      </c>
      <c r="AB3244" s="6">
        <v>0</v>
      </c>
      <c r="AC3244" s="7">
        <f>Table13[[#This Row],[gross]]-Table13[[#This Row],[budget]]</f>
        <v>71244774</v>
      </c>
    </row>
    <row r="3245" spans="1:29" ht="12.75">
      <c r="A3245" s="6" t="s">
        <v>28</v>
      </c>
      <c r="B3245" s="6" t="s">
        <v>5925</v>
      </c>
      <c r="C3245" s="6">
        <v>168</v>
      </c>
      <c r="D3245" s="6">
        <v>134</v>
      </c>
      <c r="E3245" s="6">
        <v>38</v>
      </c>
      <c r="F3245" s="6">
        <v>2000</v>
      </c>
      <c r="G3245" s="6" t="s">
        <v>1249</v>
      </c>
      <c r="H3245" s="6">
        <v>11000</v>
      </c>
      <c r="I3245" s="7">
        <v>19377727</v>
      </c>
      <c r="J3245" s="6" t="s">
        <v>5926</v>
      </c>
      <c r="K3245" s="6" t="s">
        <v>1956</v>
      </c>
      <c r="L3245" s="6" t="s">
        <v>5927</v>
      </c>
      <c r="M3245" s="6">
        <v>35140</v>
      </c>
      <c r="N3245" s="6">
        <v>24351</v>
      </c>
      <c r="O3245" s="6" t="s">
        <v>902</v>
      </c>
      <c r="P3245" s="6">
        <v>3</v>
      </c>
      <c r="Q3245" s="6" t="s">
        <v>5928</v>
      </c>
      <c r="R3245" s="6" t="s">
        <v>5929</v>
      </c>
      <c r="S3245" s="6">
        <v>409</v>
      </c>
      <c r="T3245" s="6" t="s">
        <v>37</v>
      </c>
      <c r="U3245" s="6" t="s">
        <v>38</v>
      </c>
      <c r="V3245" s="6" t="s">
        <v>39</v>
      </c>
      <c r="W3245" s="7">
        <v>45000000</v>
      </c>
      <c r="X3245" s="6">
        <v>2005</v>
      </c>
      <c r="Y3245" s="6">
        <v>8000</v>
      </c>
      <c r="Z3245" s="6">
        <v>6.4</v>
      </c>
      <c r="AA3245" s="6">
        <v>2.35</v>
      </c>
      <c r="AB3245" s="6">
        <v>0</v>
      </c>
      <c r="AC3245" s="7">
        <f>Table13[[#This Row],[gross]]-Table13[[#This Row],[budget]]</f>
        <v>-25622273</v>
      </c>
    </row>
    <row r="3246" spans="1:29" ht="12.75">
      <c r="A3246" s="6" t="s">
        <v>28</v>
      </c>
      <c r="B3246" s="6" t="s">
        <v>8690</v>
      </c>
      <c r="C3246" s="6">
        <v>90</v>
      </c>
      <c r="D3246" s="6">
        <v>103</v>
      </c>
      <c r="E3246" s="6">
        <v>45</v>
      </c>
      <c r="F3246" s="6">
        <v>107</v>
      </c>
      <c r="G3246" s="6" t="s">
        <v>8691</v>
      </c>
      <c r="H3246" s="6">
        <v>489</v>
      </c>
      <c r="I3246" s="7">
        <v>668171</v>
      </c>
      <c r="J3246" s="6" t="s">
        <v>6905</v>
      </c>
      <c r="K3246" s="6" t="s">
        <v>6183</v>
      </c>
      <c r="L3246" s="6" t="s">
        <v>8692</v>
      </c>
      <c r="M3246" s="6">
        <v>8215</v>
      </c>
      <c r="N3246" s="6">
        <v>949</v>
      </c>
      <c r="O3246" s="6" t="s">
        <v>8693</v>
      </c>
      <c r="P3246" s="6">
        <v>0</v>
      </c>
      <c r="Q3246" s="6" t="s">
        <v>8694</v>
      </c>
      <c r="R3246" s="6" t="s">
        <v>8695</v>
      </c>
      <c r="S3246" s="6">
        <v>132</v>
      </c>
      <c r="T3246" s="6" t="s">
        <v>1946</v>
      </c>
      <c r="U3246" s="6" t="s">
        <v>892</v>
      </c>
      <c r="V3246" s="6" t="s">
        <v>39</v>
      </c>
      <c r="W3246" s="7">
        <v>60000000</v>
      </c>
      <c r="X3246" s="6">
        <v>2005</v>
      </c>
      <c r="Y3246" s="6">
        <v>181</v>
      </c>
      <c r="Z3246" s="6">
        <v>5.6</v>
      </c>
      <c r="AA3246" s="6">
        <v>2.35</v>
      </c>
      <c r="AB3246" s="6">
        <v>445</v>
      </c>
      <c r="AC3246" s="7">
        <f>Table13[[#This Row],[gross]]-Table13[[#This Row],[budget]]</f>
        <v>-59331829</v>
      </c>
    </row>
    <row r="3247" spans="1:29" ht="12.75">
      <c r="A3247" s="6" t="s">
        <v>28</v>
      </c>
      <c r="B3247" s="6" t="s">
        <v>23026</v>
      </c>
      <c r="C3247" s="6">
        <v>56</v>
      </c>
      <c r="D3247" s="6">
        <v>98</v>
      </c>
      <c r="E3247" s="6">
        <v>10</v>
      </c>
      <c r="F3247" s="6">
        <v>912</v>
      </c>
      <c r="G3247" s="6" t="s">
        <v>2865</v>
      </c>
      <c r="H3247" s="6">
        <v>10000</v>
      </c>
      <c r="I3247" s="7">
        <v>16115878</v>
      </c>
      <c r="J3247" s="6" t="s">
        <v>23027</v>
      </c>
      <c r="K3247" s="6" t="s">
        <v>2824</v>
      </c>
      <c r="L3247" s="6" t="s">
        <v>23028</v>
      </c>
      <c r="M3247" s="6">
        <v>24438</v>
      </c>
      <c r="N3247" s="6">
        <v>13433</v>
      </c>
      <c r="O3247" s="6" t="s">
        <v>2666</v>
      </c>
      <c r="P3247" s="6">
        <v>0</v>
      </c>
      <c r="Q3247" s="6" t="s">
        <v>23029</v>
      </c>
      <c r="R3247" s="6" t="s">
        <v>23030</v>
      </c>
      <c r="S3247" s="6">
        <v>194</v>
      </c>
      <c r="T3247" s="6" t="s">
        <v>37</v>
      </c>
      <c r="U3247" s="6" t="s">
        <v>38</v>
      </c>
      <c r="V3247" s="6" t="s">
        <v>585</v>
      </c>
      <c r="W3247" s="7">
        <v>8000000</v>
      </c>
      <c r="X3247" s="6">
        <v>1995</v>
      </c>
      <c r="Y3247" s="6">
        <v>1000</v>
      </c>
      <c r="Z3247" s="6">
        <v>6.6</v>
      </c>
      <c r="AA3247" s="6">
        <v>2.35</v>
      </c>
      <c r="AB3247" s="6">
        <v>0</v>
      </c>
      <c r="AC3247" s="7">
        <f>Table13[[#This Row],[gross]]-Table13[[#This Row],[budget]]</f>
        <v>8115878</v>
      </c>
    </row>
    <row r="3248" spans="1:29" ht="12.75">
      <c r="A3248" s="6" t="s">
        <v>28</v>
      </c>
      <c r="B3248" s="6" t="s">
        <v>6244</v>
      </c>
      <c r="C3248" s="6">
        <v>224</v>
      </c>
      <c r="D3248" s="6">
        <v>108</v>
      </c>
      <c r="E3248" s="6">
        <v>98</v>
      </c>
      <c r="F3248" s="6">
        <v>723</v>
      </c>
      <c r="G3248" s="6" t="s">
        <v>4236</v>
      </c>
      <c r="H3248" s="6">
        <v>16000</v>
      </c>
      <c r="I3248" s="7">
        <v>163947053</v>
      </c>
      <c r="J3248" s="6" t="s">
        <v>1415</v>
      </c>
      <c r="K3248" s="6" t="s">
        <v>315</v>
      </c>
      <c r="L3248" s="6" t="s">
        <v>6245</v>
      </c>
      <c r="M3248" s="6">
        <v>227824</v>
      </c>
      <c r="N3248" s="6">
        <v>18656</v>
      </c>
      <c r="O3248" s="6" t="s">
        <v>2059</v>
      </c>
      <c r="P3248" s="6">
        <v>1</v>
      </c>
      <c r="Q3248" s="6" t="s">
        <v>6246</v>
      </c>
      <c r="R3248" s="6" t="s">
        <v>6247</v>
      </c>
      <c r="S3248" s="6">
        <v>273</v>
      </c>
      <c r="T3248" s="6" t="s">
        <v>37</v>
      </c>
      <c r="U3248" s="6" t="s">
        <v>38</v>
      </c>
      <c r="V3248" s="6" t="s">
        <v>39</v>
      </c>
      <c r="W3248" s="7">
        <v>40000000</v>
      </c>
      <c r="X3248" s="6">
        <v>2009</v>
      </c>
      <c r="Y3248" s="6">
        <v>896</v>
      </c>
      <c r="Z3248" s="6">
        <v>6.7</v>
      </c>
      <c r="AA3248" s="6">
        <v>2.35</v>
      </c>
      <c r="AB3248" s="6">
        <v>10000</v>
      </c>
      <c r="AC3248" s="7">
        <f>Table13[[#This Row],[gross]]-Table13[[#This Row],[budget]]</f>
        <v>123947053</v>
      </c>
    </row>
    <row r="3249" spans="1:29" ht="12.75">
      <c r="A3249" s="6" t="s">
        <v>28</v>
      </c>
      <c r="B3249" s="6" t="s">
        <v>9947</v>
      </c>
      <c r="C3249" s="6">
        <v>168</v>
      </c>
      <c r="D3249" s="6">
        <v>104</v>
      </c>
      <c r="E3249" s="6">
        <v>214</v>
      </c>
      <c r="F3249" s="6">
        <v>430</v>
      </c>
      <c r="G3249" s="6" t="s">
        <v>525</v>
      </c>
      <c r="H3249" s="6">
        <v>1000</v>
      </c>
      <c r="I3249" s="7">
        <v>1900725</v>
      </c>
      <c r="J3249" s="6" t="s">
        <v>11019</v>
      </c>
      <c r="K3249" s="6" t="s">
        <v>390</v>
      </c>
      <c r="L3249" s="6" t="s">
        <v>11407</v>
      </c>
      <c r="M3249" s="6">
        <v>43205</v>
      </c>
      <c r="N3249" s="6">
        <v>2129</v>
      </c>
      <c r="O3249" s="6" t="s">
        <v>2994</v>
      </c>
      <c r="P3249" s="6">
        <v>1</v>
      </c>
      <c r="Q3249" s="6" t="s">
        <v>11408</v>
      </c>
      <c r="R3249" s="6" t="s">
        <v>11409</v>
      </c>
      <c r="S3249" s="6">
        <v>232</v>
      </c>
      <c r="T3249" s="6" t="s">
        <v>37</v>
      </c>
      <c r="U3249" s="6" t="s">
        <v>370</v>
      </c>
      <c r="V3249" s="6" t="s">
        <v>585</v>
      </c>
      <c r="W3249" s="7">
        <v>2000000</v>
      </c>
      <c r="X3249" s="6">
        <v>2005</v>
      </c>
      <c r="Y3249" s="6">
        <v>509</v>
      </c>
      <c r="Z3249" s="6">
        <v>7.4</v>
      </c>
      <c r="AA3249" s="6">
        <v>2.35</v>
      </c>
      <c r="AB3249" s="6">
        <v>0</v>
      </c>
      <c r="AC3249" s="7">
        <f>Table13[[#This Row],[gross]]-Table13[[#This Row],[budget]]</f>
        <v>-99275</v>
      </c>
    </row>
    <row r="3250" spans="1:29" ht="12.75">
      <c r="A3250" s="6" t="s">
        <v>28</v>
      </c>
      <c r="B3250" s="6" t="s">
        <v>17333</v>
      </c>
      <c r="C3250" s="6">
        <v>112</v>
      </c>
      <c r="D3250" s="6">
        <v>111</v>
      </c>
      <c r="E3250" s="6">
        <v>64</v>
      </c>
      <c r="F3250" s="6">
        <v>380</v>
      </c>
      <c r="G3250" s="6" t="s">
        <v>17334</v>
      </c>
      <c r="H3250" s="6">
        <v>778</v>
      </c>
      <c r="I3250" s="7">
        <v>11905519</v>
      </c>
      <c r="J3250" s="6" t="s">
        <v>464</v>
      </c>
      <c r="K3250" s="6" t="s">
        <v>7263</v>
      </c>
      <c r="L3250" s="6" t="s">
        <v>17335</v>
      </c>
      <c r="M3250" s="6">
        <v>30210</v>
      </c>
      <c r="N3250" s="6">
        <v>2205</v>
      </c>
      <c r="O3250" s="6" t="s">
        <v>17336</v>
      </c>
      <c r="P3250" s="6">
        <v>0</v>
      </c>
      <c r="Q3250" s="6" t="s">
        <v>17337</v>
      </c>
      <c r="R3250" s="6" t="s">
        <v>17338</v>
      </c>
      <c r="S3250" s="6">
        <v>214</v>
      </c>
      <c r="T3250" s="6" t="s">
        <v>13246</v>
      </c>
      <c r="U3250" s="6" t="s">
        <v>13247</v>
      </c>
      <c r="V3250" s="6" t="s">
        <v>585</v>
      </c>
      <c r="W3250" s="7">
        <v>200000000</v>
      </c>
      <c r="X3250" s="6">
        <v>2005</v>
      </c>
      <c r="Y3250" s="6">
        <v>635</v>
      </c>
      <c r="Z3250" s="6">
        <v>7.1</v>
      </c>
      <c r="AA3250" s="6">
        <v>1.85</v>
      </c>
      <c r="AB3250" s="6">
        <v>0</v>
      </c>
      <c r="AC3250" s="7">
        <f>Table13[[#This Row],[gross]]-Table13[[#This Row],[budget]]</f>
        <v>-188094481</v>
      </c>
    </row>
    <row r="3251" spans="1:29" ht="12.75">
      <c r="A3251" s="6" t="s">
        <v>28</v>
      </c>
      <c r="B3251" s="6" t="s">
        <v>15176</v>
      </c>
      <c r="C3251" s="6">
        <v>51</v>
      </c>
      <c r="D3251" s="6">
        <v>85</v>
      </c>
      <c r="E3251" s="6">
        <v>157</v>
      </c>
      <c r="F3251" s="6">
        <v>10</v>
      </c>
      <c r="G3251" s="6" t="s">
        <v>16641</v>
      </c>
      <c r="H3251" s="6">
        <v>830</v>
      </c>
      <c r="I3251" s="7">
        <v>192467</v>
      </c>
      <c r="J3251" s="6" t="s">
        <v>1415</v>
      </c>
      <c r="K3251" s="6" t="s">
        <v>10691</v>
      </c>
      <c r="L3251" s="6" t="s">
        <v>24033</v>
      </c>
      <c r="M3251" s="6">
        <v>4067</v>
      </c>
      <c r="N3251" s="6">
        <v>1064</v>
      </c>
      <c r="O3251" s="6" t="s">
        <v>24034</v>
      </c>
      <c r="P3251" s="6">
        <v>0</v>
      </c>
      <c r="Q3251" s="6" t="s">
        <v>24035</v>
      </c>
      <c r="R3251" s="6" t="s">
        <v>24036</v>
      </c>
      <c r="S3251" s="6">
        <v>71</v>
      </c>
      <c r="T3251" s="6" t="s">
        <v>37</v>
      </c>
      <c r="U3251" s="6" t="s">
        <v>38</v>
      </c>
      <c r="V3251" s="6" t="s">
        <v>585</v>
      </c>
      <c r="W3251" s="7">
        <v>15000</v>
      </c>
      <c r="X3251" s="6">
        <v>2005</v>
      </c>
      <c r="Y3251" s="6">
        <v>224</v>
      </c>
      <c r="Z3251" s="6">
        <v>6.6</v>
      </c>
      <c r="AB3251" s="6">
        <v>297</v>
      </c>
      <c r="AC3251" s="7">
        <f>Table13[[#This Row],[gross]]-Table13[[#This Row],[budget]]</f>
        <v>177467</v>
      </c>
    </row>
    <row r="3252" spans="1:29" ht="12.75">
      <c r="A3252" s="6" t="s">
        <v>28</v>
      </c>
      <c r="B3252" s="6" t="s">
        <v>7852</v>
      </c>
      <c r="C3252" s="6">
        <v>192</v>
      </c>
      <c r="D3252" s="6">
        <v>140</v>
      </c>
      <c r="E3252" s="6">
        <v>36</v>
      </c>
      <c r="F3252" s="6">
        <v>336</v>
      </c>
      <c r="G3252" s="6" t="s">
        <v>7853</v>
      </c>
      <c r="H3252" s="6">
        <v>669</v>
      </c>
      <c r="I3252" s="7">
        <v>33682273</v>
      </c>
      <c r="J3252" s="6" t="s">
        <v>464</v>
      </c>
      <c r="K3252" s="6" t="s">
        <v>7151</v>
      </c>
      <c r="L3252" s="6" t="s">
        <v>7854</v>
      </c>
      <c r="M3252" s="6">
        <v>124242</v>
      </c>
      <c r="N3252" s="6">
        <v>2114</v>
      </c>
      <c r="O3252" s="6" t="s">
        <v>7855</v>
      </c>
      <c r="P3252" s="6">
        <v>1</v>
      </c>
      <c r="Q3252" s="6" t="s">
        <v>7856</v>
      </c>
      <c r="R3252" s="6" t="s">
        <v>7857</v>
      </c>
      <c r="S3252" s="6">
        <v>622</v>
      </c>
      <c r="T3252" s="6" t="s">
        <v>37</v>
      </c>
      <c r="U3252" s="6" t="s">
        <v>38</v>
      </c>
      <c r="V3252" s="6" t="s">
        <v>585</v>
      </c>
      <c r="W3252" s="7">
        <v>33000000</v>
      </c>
      <c r="X3252" s="6">
        <v>2004</v>
      </c>
      <c r="Y3252" s="6">
        <v>403</v>
      </c>
      <c r="Z3252" s="6">
        <v>6.5</v>
      </c>
      <c r="AA3252" s="6">
        <v>2.35</v>
      </c>
      <c r="AB3252" s="6">
        <v>4000</v>
      </c>
      <c r="AC3252" s="7">
        <f>Table13[[#This Row],[gross]]-Table13[[#This Row],[budget]]</f>
        <v>682273</v>
      </c>
    </row>
    <row r="3253" spans="1:29" ht="12.75">
      <c r="A3253" s="6" t="s">
        <v>28</v>
      </c>
      <c r="B3253" s="6" t="s">
        <v>14799</v>
      </c>
      <c r="C3253" s="6">
        <v>361</v>
      </c>
      <c r="D3253" s="6">
        <v>85</v>
      </c>
      <c r="E3253" s="6">
        <v>65</v>
      </c>
      <c r="F3253" s="6">
        <v>535</v>
      </c>
      <c r="G3253" s="6" t="s">
        <v>19204</v>
      </c>
      <c r="H3253" s="6">
        <v>942</v>
      </c>
      <c r="I3253" s="7">
        <v>64423650</v>
      </c>
      <c r="J3253" s="6" t="s">
        <v>4332</v>
      </c>
      <c r="K3253" s="6" t="s">
        <v>8491</v>
      </c>
      <c r="L3253" s="6" t="s">
        <v>19205</v>
      </c>
      <c r="M3253" s="6">
        <v>139329</v>
      </c>
      <c r="N3253" s="6">
        <v>3708</v>
      </c>
      <c r="O3253" s="6" t="s">
        <v>4603</v>
      </c>
      <c r="P3253" s="6">
        <v>0</v>
      </c>
      <c r="Q3253" s="6" t="s">
        <v>19206</v>
      </c>
      <c r="R3253" s="6" t="s">
        <v>19207</v>
      </c>
      <c r="S3253" s="6">
        <v>578</v>
      </c>
      <c r="T3253" s="6" t="s">
        <v>37</v>
      </c>
      <c r="U3253" s="6" t="s">
        <v>38</v>
      </c>
      <c r="V3253" s="6" t="s">
        <v>585</v>
      </c>
      <c r="W3253" s="7">
        <v>3000000</v>
      </c>
      <c r="X3253" s="6">
        <v>2013</v>
      </c>
      <c r="Y3253" s="6">
        <v>810</v>
      </c>
      <c r="Z3253" s="6">
        <v>5.7</v>
      </c>
      <c r="AA3253" s="6">
        <v>2.35</v>
      </c>
      <c r="AB3253" s="6">
        <v>31000</v>
      </c>
      <c r="AC3253" s="7">
        <f>Table13[[#This Row],[gross]]-Table13[[#This Row],[budget]]</f>
        <v>61423650</v>
      </c>
    </row>
    <row r="3254" spans="1:29" ht="12.75">
      <c r="A3254" s="6" t="s">
        <v>28</v>
      </c>
      <c r="B3254" s="6" t="s">
        <v>14799</v>
      </c>
      <c r="C3254" s="6">
        <v>285</v>
      </c>
      <c r="D3254" s="6">
        <v>103</v>
      </c>
      <c r="E3254" s="6">
        <v>65</v>
      </c>
      <c r="F3254" s="6">
        <v>908</v>
      </c>
      <c r="G3254" s="6" t="s">
        <v>8226</v>
      </c>
      <c r="H3254" s="6">
        <v>2000</v>
      </c>
      <c r="I3254" s="7">
        <v>71519230</v>
      </c>
      <c r="J3254" s="6" t="s">
        <v>2208</v>
      </c>
      <c r="K3254" s="6" t="s">
        <v>5731</v>
      </c>
      <c r="L3254" s="6" t="s">
        <v>15641</v>
      </c>
      <c r="M3254" s="6">
        <v>92364</v>
      </c>
      <c r="N3254" s="6">
        <v>6807</v>
      </c>
      <c r="O3254" s="6" t="s">
        <v>15642</v>
      </c>
      <c r="P3254" s="6">
        <v>0</v>
      </c>
      <c r="Q3254" s="6" t="s">
        <v>15643</v>
      </c>
      <c r="R3254" s="6" t="s">
        <v>15644</v>
      </c>
      <c r="S3254" s="6">
        <v>244</v>
      </c>
      <c r="T3254" s="6" t="s">
        <v>37</v>
      </c>
      <c r="U3254" s="6" t="s">
        <v>38</v>
      </c>
      <c r="V3254" s="6" t="s">
        <v>585</v>
      </c>
      <c r="W3254" s="7">
        <v>9000000</v>
      </c>
      <c r="X3254" s="6">
        <v>2014</v>
      </c>
      <c r="Y3254" s="6">
        <v>971</v>
      </c>
      <c r="Z3254" s="6">
        <v>6.5</v>
      </c>
      <c r="AA3254" s="6">
        <v>2.35</v>
      </c>
      <c r="AB3254" s="6">
        <v>15000</v>
      </c>
      <c r="AC3254" s="7">
        <f>Table13[[#This Row],[gross]]-Table13[[#This Row],[budget]]</f>
        <v>62519230</v>
      </c>
    </row>
    <row r="3255" spans="1:29" ht="12.75">
      <c r="A3255" s="6" t="s">
        <v>28</v>
      </c>
      <c r="B3255" s="6" t="s">
        <v>14799</v>
      </c>
      <c r="C3255" s="6">
        <v>165</v>
      </c>
      <c r="D3255" s="6">
        <v>109</v>
      </c>
      <c r="E3255" s="6">
        <v>65</v>
      </c>
      <c r="F3255" s="6">
        <v>393</v>
      </c>
      <c r="G3255" s="6" t="s">
        <v>10797</v>
      </c>
      <c r="H3255" s="6">
        <v>798</v>
      </c>
      <c r="I3255" s="7">
        <v>78845130</v>
      </c>
      <c r="J3255" s="6" t="s">
        <v>2208</v>
      </c>
      <c r="K3255" s="6" t="s">
        <v>1698</v>
      </c>
      <c r="L3255" s="6" t="s">
        <v>14800</v>
      </c>
      <c r="M3255" s="6">
        <v>17596</v>
      </c>
      <c r="N3255" s="6">
        <v>2480</v>
      </c>
      <c r="O3255" s="6" t="s">
        <v>5552</v>
      </c>
      <c r="P3255" s="6">
        <v>1</v>
      </c>
      <c r="Q3255" s="6" t="s">
        <v>14801</v>
      </c>
      <c r="R3255" s="6" t="s">
        <v>14802</v>
      </c>
      <c r="S3255" s="6">
        <v>94</v>
      </c>
      <c r="T3255" s="6" t="s">
        <v>37</v>
      </c>
      <c r="U3255" s="6" t="s">
        <v>1465</v>
      </c>
      <c r="V3255" s="6" t="s">
        <v>585</v>
      </c>
      <c r="W3255" s="7">
        <v>10000000</v>
      </c>
      <c r="X3255" s="6">
        <v>2016</v>
      </c>
      <c r="Y3255" s="6">
        <v>465</v>
      </c>
      <c r="Z3255" s="6">
        <v>6.1</v>
      </c>
      <c r="AA3255" s="6">
        <v>2.35</v>
      </c>
      <c r="AB3255" s="6">
        <v>0</v>
      </c>
      <c r="AC3255" s="7">
        <f>Table13[[#This Row],[gross]]-Table13[[#This Row],[budget]]</f>
        <v>68845130</v>
      </c>
    </row>
    <row r="3256" spans="1:29" ht="12.75">
      <c r="A3256" s="6" t="s">
        <v>28</v>
      </c>
      <c r="B3256" s="6" t="s">
        <v>4628</v>
      </c>
      <c r="C3256" s="6">
        <v>201</v>
      </c>
      <c r="D3256" s="6">
        <v>117</v>
      </c>
      <c r="E3256" s="6">
        <v>125</v>
      </c>
      <c r="F3256" s="6">
        <v>168</v>
      </c>
      <c r="G3256" s="6" t="s">
        <v>4629</v>
      </c>
      <c r="H3256" s="6">
        <v>10000</v>
      </c>
      <c r="I3256" s="7">
        <v>162586036</v>
      </c>
      <c r="J3256" s="6" t="s">
        <v>1544</v>
      </c>
      <c r="K3256" s="6" t="s">
        <v>166</v>
      </c>
      <c r="L3256" s="6" t="s">
        <v>4630</v>
      </c>
      <c r="M3256" s="6">
        <v>338383</v>
      </c>
      <c r="N3256" s="6">
        <v>11036</v>
      </c>
      <c r="O3256" s="6" t="s">
        <v>4631</v>
      </c>
      <c r="P3256" s="6">
        <v>0</v>
      </c>
      <c r="Q3256" s="6" t="s">
        <v>4632</v>
      </c>
      <c r="R3256" s="6" t="s">
        <v>4633</v>
      </c>
      <c r="S3256" s="6">
        <v>611</v>
      </c>
      <c r="T3256" s="6" t="s">
        <v>37</v>
      </c>
      <c r="U3256" s="6" t="s">
        <v>38</v>
      </c>
      <c r="V3256" s="6" t="s">
        <v>39</v>
      </c>
      <c r="W3256" s="7">
        <v>55000000</v>
      </c>
      <c r="X3256" s="6">
        <v>2006</v>
      </c>
      <c r="Y3256" s="6">
        <v>617</v>
      </c>
      <c r="Z3256" s="6">
        <v>8</v>
      </c>
      <c r="AA3256" s="6">
        <v>2.35</v>
      </c>
      <c r="AB3256" s="6">
        <v>32000</v>
      </c>
      <c r="AC3256" s="7">
        <f>Table13[[#This Row],[gross]]-Table13[[#This Row],[budget]]</f>
        <v>107586036</v>
      </c>
    </row>
    <row r="3257" spans="1:29" ht="12.75">
      <c r="A3257" s="6" t="s">
        <v>28</v>
      </c>
      <c r="B3257" s="6" t="s">
        <v>5647</v>
      </c>
      <c r="C3257" s="6">
        <v>280</v>
      </c>
      <c r="D3257" s="6">
        <v>94</v>
      </c>
      <c r="E3257" s="6">
        <v>350</v>
      </c>
      <c r="F3257" s="6">
        <v>39</v>
      </c>
      <c r="G3257" s="6" t="s">
        <v>12732</v>
      </c>
      <c r="H3257" s="6">
        <v>326</v>
      </c>
      <c r="I3257" s="7">
        <v>56437947</v>
      </c>
      <c r="J3257" s="6" t="s">
        <v>1544</v>
      </c>
      <c r="K3257" s="6" t="s">
        <v>11645</v>
      </c>
      <c r="L3257" s="6" t="s">
        <v>12733</v>
      </c>
      <c r="M3257" s="6">
        <v>85333</v>
      </c>
      <c r="N3257" s="6">
        <v>486</v>
      </c>
      <c r="O3257" s="6" t="s">
        <v>7595</v>
      </c>
      <c r="P3257" s="6">
        <v>0</v>
      </c>
      <c r="Q3257" s="6" t="s">
        <v>12734</v>
      </c>
      <c r="R3257" s="6" t="s">
        <v>12735</v>
      </c>
      <c r="S3257" s="6">
        <v>421</v>
      </c>
      <c r="T3257" s="6" t="s">
        <v>37</v>
      </c>
      <c r="U3257" s="6" t="s">
        <v>56</v>
      </c>
      <c r="V3257" s="6" t="s">
        <v>39</v>
      </c>
      <c r="W3257" s="7">
        <v>9800000</v>
      </c>
      <c r="X3257" s="6">
        <v>2006</v>
      </c>
      <c r="Y3257" s="6">
        <v>48</v>
      </c>
      <c r="Z3257" s="6">
        <v>7.3</v>
      </c>
      <c r="AA3257" s="6">
        <v>1.85</v>
      </c>
      <c r="AB3257" s="6">
        <v>0</v>
      </c>
      <c r="AC3257" s="7">
        <f>Table13[[#This Row],[gross]]-Table13[[#This Row],[budget]]</f>
        <v>46637947</v>
      </c>
    </row>
    <row r="3258" spans="1:29" ht="12.75">
      <c r="A3258" s="6" t="s">
        <v>747</v>
      </c>
      <c r="B3258" s="6" t="s">
        <v>79</v>
      </c>
      <c r="C3258" s="6">
        <v>63</v>
      </c>
      <c r="D3258" s="6">
        <v>107</v>
      </c>
      <c r="E3258" s="6">
        <v>0</v>
      </c>
      <c r="F3258" s="6">
        <v>159</v>
      </c>
      <c r="G3258" s="6" t="s">
        <v>7976</v>
      </c>
      <c r="H3258" s="6">
        <v>29000</v>
      </c>
      <c r="I3258" s="7">
        <v>18636537</v>
      </c>
      <c r="J3258" s="6" t="s">
        <v>7977</v>
      </c>
      <c r="K3258" s="6" t="s">
        <v>215</v>
      </c>
      <c r="L3258" s="6" t="s">
        <v>7978</v>
      </c>
      <c r="M3258" s="6">
        <v>69197</v>
      </c>
      <c r="N3258" s="6">
        <v>29743</v>
      </c>
      <c r="O3258" s="6" t="s">
        <v>7979</v>
      </c>
      <c r="P3258" s="6">
        <v>0</v>
      </c>
      <c r="Q3258" s="6" t="s">
        <v>7980</v>
      </c>
      <c r="R3258" s="6" t="s">
        <v>7981</v>
      </c>
      <c r="S3258" s="6">
        <v>216</v>
      </c>
      <c r="T3258" s="6" t="s">
        <v>37</v>
      </c>
      <c r="U3258" s="6" t="s">
        <v>677</v>
      </c>
      <c r="V3258" s="6" t="s">
        <v>585</v>
      </c>
      <c r="W3258" s="7">
        <v>32000000</v>
      </c>
      <c r="X3258" s="6">
        <v>1995</v>
      </c>
      <c r="Y3258" s="6">
        <v>165</v>
      </c>
      <c r="Z3258" s="6">
        <v>6.4</v>
      </c>
      <c r="AA3258" s="6">
        <v>1.85</v>
      </c>
      <c r="AB3258" s="6">
        <v>0</v>
      </c>
      <c r="AC3258" s="7">
        <f>Table13[[#This Row],[gross]]-Table13[[#This Row],[budget]]</f>
        <v>-13363463</v>
      </c>
    </row>
    <row r="3259" spans="1:29" ht="12.75">
      <c r="A3259" s="6" t="s">
        <v>28</v>
      </c>
      <c r="B3259" s="6" t="s">
        <v>1198</v>
      </c>
      <c r="C3259" s="6">
        <v>149</v>
      </c>
      <c r="D3259" s="6">
        <v>101</v>
      </c>
      <c r="E3259" s="6">
        <v>176</v>
      </c>
      <c r="F3259" s="6">
        <v>83</v>
      </c>
      <c r="G3259" s="6" t="s">
        <v>423</v>
      </c>
      <c r="H3259" s="6">
        <v>3000</v>
      </c>
      <c r="I3259" s="7">
        <v>12987647</v>
      </c>
      <c r="J3259" s="6" t="s">
        <v>11190</v>
      </c>
      <c r="K3259" s="6" t="s">
        <v>500</v>
      </c>
      <c r="L3259" s="6" t="s">
        <v>11191</v>
      </c>
      <c r="M3259" s="6">
        <v>24019</v>
      </c>
      <c r="N3259" s="6">
        <v>3431</v>
      </c>
      <c r="O3259" s="6" t="s">
        <v>7966</v>
      </c>
      <c r="P3259" s="6">
        <v>2</v>
      </c>
      <c r="Q3259" s="6" t="s">
        <v>11192</v>
      </c>
      <c r="R3259" s="6" t="s">
        <v>11193</v>
      </c>
      <c r="S3259" s="6">
        <v>199</v>
      </c>
      <c r="T3259" s="6" t="s">
        <v>37</v>
      </c>
      <c r="U3259" s="6" t="s">
        <v>56</v>
      </c>
      <c r="V3259" s="6" t="s">
        <v>585</v>
      </c>
      <c r="W3259" s="7">
        <v>30000000</v>
      </c>
      <c r="X3259" s="6">
        <v>2002</v>
      </c>
      <c r="Y3259" s="6">
        <v>268</v>
      </c>
      <c r="Z3259" s="6">
        <v>7.1</v>
      </c>
      <c r="AA3259" s="6">
        <v>2.35</v>
      </c>
      <c r="AB3259" s="6">
        <v>983</v>
      </c>
      <c r="AC3259" s="7">
        <f>Table13[[#This Row],[gross]]-Table13[[#This Row],[budget]]</f>
        <v>-17012353</v>
      </c>
    </row>
    <row r="3260" spans="1:29" ht="12.75">
      <c r="A3260" s="6" t="s">
        <v>28</v>
      </c>
      <c r="B3260" s="6" t="s">
        <v>21311</v>
      </c>
      <c r="C3260" s="6">
        <v>65</v>
      </c>
      <c r="D3260" s="6">
        <v>91</v>
      </c>
      <c r="E3260" s="6">
        <v>91</v>
      </c>
      <c r="F3260" s="6">
        <v>659</v>
      </c>
      <c r="G3260" s="6" t="s">
        <v>7894</v>
      </c>
      <c r="H3260" s="6">
        <v>982</v>
      </c>
      <c r="I3260" s="7">
        <v>381186</v>
      </c>
      <c r="J3260" s="6" t="s">
        <v>4075</v>
      </c>
      <c r="K3260" s="6" t="s">
        <v>2601</v>
      </c>
      <c r="L3260" s="6" t="s">
        <v>22067</v>
      </c>
      <c r="M3260" s="6">
        <v>13485</v>
      </c>
      <c r="N3260" s="6">
        <v>3299</v>
      </c>
      <c r="O3260" s="6" t="s">
        <v>17353</v>
      </c>
      <c r="P3260" s="6">
        <v>0</v>
      </c>
      <c r="Q3260" s="6" t="s">
        <v>22068</v>
      </c>
      <c r="R3260" s="6" t="s">
        <v>22069</v>
      </c>
      <c r="S3260" s="6">
        <v>90</v>
      </c>
      <c r="T3260" s="6" t="s">
        <v>37</v>
      </c>
      <c r="U3260" s="6" t="s">
        <v>38</v>
      </c>
      <c r="V3260" s="6" t="s">
        <v>585</v>
      </c>
      <c r="W3260" s="7">
        <v>900000</v>
      </c>
      <c r="X3260" s="6">
        <v>2005</v>
      </c>
      <c r="Y3260" s="6">
        <v>796</v>
      </c>
      <c r="Z3260" s="6">
        <v>6.4</v>
      </c>
      <c r="AA3260" s="6">
        <v>2.35</v>
      </c>
      <c r="AB3260" s="6">
        <v>698</v>
      </c>
      <c r="AC3260" s="7">
        <f>Table13[[#This Row],[gross]]-Table13[[#This Row],[budget]]</f>
        <v>-518814</v>
      </c>
    </row>
    <row r="3261" spans="1:29" ht="12.75">
      <c r="A3261" s="6" t="s">
        <v>28</v>
      </c>
      <c r="B3261" s="6" t="s">
        <v>22543</v>
      </c>
      <c r="C3261" s="6">
        <v>3</v>
      </c>
      <c r="D3261" s="6">
        <v>101</v>
      </c>
      <c r="E3261" s="6">
        <v>0</v>
      </c>
      <c r="F3261" s="6">
        <v>17</v>
      </c>
      <c r="G3261" s="6" t="s">
        <v>22569</v>
      </c>
      <c r="H3261" s="6">
        <v>69</v>
      </c>
      <c r="I3261" s="7">
        <v>1111615</v>
      </c>
      <c r="J3261" s="6" t="s">
        <v>14200</v>
      </c>
      <c r="K3261" s="6" t="s">
        <v>20304</v>
      </c>
      <c r="L3261" s="6" t="s">
        <v>22570</v>
      </c>
      <c r="M3261" s="6">
        <v>651</v>
      </c>
      <c r="N3261" s="6">
        <v>155</v>
      </c>
      <c r="O3261" s="6" t="s">
        <v>22571</v>
      </c>
      <c r="P3261" s="6">
        <v>0</v>
      </c>
      <c r="Q3261" s="6" t="s">
        <v>22572</v>
      </c>
      <c r="R3261" s="6" t="s">
        <v>22573</v>
      </c>
      <c r="S3261" s="6">
        <v>34</v>
      </c>
      <c r="T3261" s="6" t="s">
        <v>37</v>
      </c>
      <c r="U3261" s="6" t="s">
        <v>38</v>
      </c>
      <c r="V3261" s="6" t="s">
        <v>95</v>
      </c>
      <c r="W3261" s="7">
        <v>500000</v>
      </c>
      <c r="X3261" s="6">
        <v>2003</v>
      </c>
      <c r="Y3261" s="6">
        <v>34</v>
      </c>
      <c r="Z3261" s="6">
        <v>6</v>
      </c>
      <c r="AB3261" s="6">
        <v>44</v>
      </c>
      <c r="AC3261" s="7">
        <f>Table13[[#This Row],[gross]]-Table13[[#This Row],[budget]]</f>
        <v>611615</v>
      </c>
    </row>
    <row r="3262" spans="1:29" ht="12.75">
      <c r="A3262" s="6" t="s">
        <v>747</v>
      </c>
      <c r="B3262" s="6" t="s">
        <v>10593</v>
      </c>
      <c r="C3262" s="6">
        <v>85</v>
      </c>
      <c r="D3262" s="6">
        <v>104</v>
      </c>
      <c r="E3262" s="6">
        <v>52</v>
      </c>
      <c r="F3262" s="6">
        <v>484</v>
      </c>
      <c r="G3262" s="6" t="s">
        <v>7844</v>
      </c>
      <c r="H3262" s="6">
        <v>711</v>
      </c>
      <c r="I3262" s="7">
        <v>17757087</v>
      </c>
      <c r="J3262" s="6" t="s">
        <v>4332</v>
      </c>
      <c r="K3262" s="6" t="s">
        <v>10594</v>
      </c>
      <c r="L3262" s="6" t="s">
        <v>10595</v>
      </c>
      <c r="M3262" s="6">
        <v>13065</v>
      </c>
      <c r="N3262" s="6">
        <v>3162</v>
      </c>
      <c r="O3262" s="6" t="s">
        <v>10596</v>
      </c>
      <c r="P3262" s="6">
        <v>1</v>
      </c>
      <c r="Q3262" s="6" t="s">
        <v>10597</v>
      </c>
      <c r="R3262" s="6" t="s">
        <v>10598</v>
      </c>
      <c r="S3262" s="6">
        <v>253</v>
      </c>
      <c r="T3262" s="6" t="s">
        <v>37</v>
      </c>
      <c r="U3262" s="6" t="s">
        <v>38</v>
      </c>
      <c r="V3262" s="6" t="s">
        <v>585</v>
      </c>
      <c r="W3262" s="7">
        <v>21000000</v>
      </c>
      <c r="X3262" s="6">
        <v>1999</v>
      </c>
      <c r="Y3262" s="6">
        <v>490</v>
      </c>
      <c r="Z3262" s="6">
        <v>4.5999999999999996</v>
      </c>
      <c r="AA3262" s="6">
        <v>1.85</v>
      </c>
      <c r="AB3262" s="6">
        <v>897</v>
      </c>
      <c r="AC3262" s="7">
        <f>Table13[[#This Row],[gross]]-Table13[[#This Row],[budget]]</f>
        <v>-3242913</v>
      </c>
    </row>
    <row r="3263" spans="1:29" ht="12.75">
      <c r="A3263" s="6" t="s">
        <v>28</v>
      </c>
      <c r="B3263" s="6" t="s">
        <v>21466</v>
      </c>
      <c r="C3263" s="6">
        <v>481</v>
      </c>
      <c r="D3263" s="6">
        <v>102</v>
      </c>
      <c r="E3263" s="6">
        <v>338</v>
      </c>
      <c r="F3263" s="6">
        <v>60</v>
      </c>
      <c r="G3263" s="6" t="s">
        <v>21467</v>
      </c>
      <c r="H3263" s="6">
        <v>1000</v>
      </c>
      <c r="I3263" s="7">
        <v>4105123</v>
      </c>
      <c r="J3263" s="6" t="s">
        <v>334</v>
      </c>
      <c r="K3263" s="6" t="s">
        <v>21468</v>
      </c>
      <c r="L3263" s="6" t="s">
        <v>21469</v>
      </c>
      <c r="M3263" s="6">
        <v>148221</v>
      </c>
      <c r="N3263" s="6">
        <v>1445</v>
      </c>
      <c r="O3263" s="6" t="s">
        <v>21470</v>
      </c>
      <c r="P3263" s="6">
        <v>0</v>
      </c>
      <c r="Q3263" s="6" t="s">
        <v>21471</v>
      </c>
      <c r="R3263" s="6" t="s">
        <v>21472</v>
      </c>
      <c r="S3263" s="6">
        <v>316</v>
      </c>
      <c r="T3263" s="6" t="s">
        <v>21473</v>
      </c>
      <c r="U3263" s="6" t="s">
        <v>21474</v>
      </c>
      <c r="V3263" s="6" t="s">
        <v>585</v>
      </c>
      <c r="W3263" s="7">
        <v>1100000</v>
      </c>
      <c r="X3263" s="6">
        <v>2011</v>
      </c>
      <c r="Y3263" s="6">
        <v>342</v>
      </c>
      <c r="Z3263" s="6">
        <v>7.6</v>
      </c>
      <c r="AA3263" s="6">
        <v>1.85</v>
      </c>
      <c r="AB3263" s="6">
        <v>51000</v>
      </c>
      <c r="AC3263" s="7">
        <f>Table13[[#This Row],[gross]]-Table13[[#This Row],[budget]]</f>
        <v>3005123</v>
      </c>
    </row>
    <row r="3264" spans="1:29" ht="12.75">
      <c r="A3264" s="6" t="s">
        <v>28</v>
      </c>
      <c r="B3264" s="6" t="s">
        <v>12008</v>
      </c>
      <c r="C3264" s="6">
        <v>186</v>
      </c>
      <c r="D3264" s="6">
        <v>116</v>
      </c>
      <c r="E3264" s="6">
        <v>6</v>
      </c>
      <c r="F3264" s="6">
        <v>212</v>
      </c>
      <c r="G3264" s="6" t="s">
        <v>436</v>
      </c>
      <c r="H3264" s="6">
        <v>25000</v>
      </c>
      <c r="I3264" s="7">
        <v>4435083</v>
      </c>
      <c r="J3264" s="6" t="s">
        <v>12009</v>
      </c>
      <c r="K3264" s="6" t="s">
        <v>3397</v>
      </c>
      <c r="L3264" s="6" t="s">
        <v>12010</v>
      </c>
      <c r="M3264" s="6">
        <v>27882</v>
      </c>
      <c r="N3264" s="6">
        <v>39463</v>
      </c>
      <c r="O3264" s="6" t="s">
        <v>12011</v>
      </c>
      <c r="P3264" s="6">
        <v>2</v>
      </c>
      <c r="Q3264" s="6" t="s">
        <v>12012</v>
      </c>
      <c r="R3264" s="6" t="s">
        <v>12013</v>
      </c>
      <c r="S3264" s="6">
        <v>119</v>
      </c>
      <c r="T3264" s="6" t="s">
        <v>37</v>
      </c>
      <c r="U3264" s="6" t="s">
        <v>370</v>
      </c>
      <c r="V3264" s="6" t="s">
        <v>585</v>
      </c>
      <c r="W3264" s="7">
        <v>18000000</v>
      </c>
      <c r="X3264" s="6">
        <v>2013</v>
      </c>
      <c r="Y3264" s="6">
        <v>14000</v>
      </c>
      <c r="Z3264" s="6">
        <v>7.1</v>
      </c>
      <c r="AA3264" s="6">
        <v>2.35</v>
      </c>
      <c r="AB3264" s="6">
        <v>18000</v>
      </c>
      <c r="AC3264" s="7">
        <f>Table13[[#This Row],[gross]]-Table13[[#This Row],[budget]]</f>
        <v>-13564917</v>
      </c>
    </row>
    <row r="3265" spans="1:29" ht="12.75">
      <c r="A3265" s="6" t="s">
        <v>28</v>
      </c>
      <c r="B3265" s="6" t="s">
        <v>4850</v>
      </c>
      <c r="C3265" s="6">
        <v>91</v>
      </c>
      <c r="D3265" s="6">
        <v>135</v>
      </c>
      <c r="E3265" s="6">
        <v>0</v>
      </c>
      <c r="F3265" s="6">
        <v>913</v>
      </c>
      <c r="G3265" s="6" t="s">
        <v>2324</v>
      </c>
      <c r="H3265" s="6">
        <v>13000</v>
      </c>
      <c r="I3265" s="7">
        <v>45856732</v>
      </c>
      <c r="J3265" s="6" t="s">
        <v>2125</v>
      </c>
      <c r="K3265" s="6" t="s">
        <v>1157</v>
      </c>
      <c r="L3265" s="6" t="s">
        <v>6513</v>
      </c>
      <c r="M3265" s="6">
        <v>46221</v>
      </c>
      <c r="N3265" s="6">
        <v>16762</v>
      </c>
      <c r="O3265" s="6" t="s">
        <v>2666</v>
      </c>
      <c r="P3265" s="6">
        <v>1</v>
      </c>
      <c r="Q3265" s="6" t="s">
        <v>6514</v>
      </c>
      <c r="R3265" s="6" t="s">
        <v>6515</v>
      </c>
      <c r="S3265" s="6">
        <v>141</v>
      </c>
      <c r="T3265" s="6" t="s">
        <v>37</v>
      </c>
      <c r="U3265" s="6" t="s">
        <v>38</v>
      </c>
      <c r="V3265" s="6" t="s">
        <v>39</v>
      </c>
      <c r="W3265" s="7">
        <v>40000000</v>
      </c>
      <c r="X3265" s="6">
        <v>1997</v>
      </c>
      <c r="Y3265" s="6">
        <v>936</v>
      </c>
      <c r="Z3265" s="6">
        <v>7.1</v>
      </c>
      <c r="AA3265" s="6">
        <v>2.35</v>
      </c>
      <c r="AB3265" s="6">
        <v>0</v>
      </c>
      <c r="AC3265" s="7">
        <f>Table13[[#This Row],[gross]]-Table13[[#This Row],[budget]]</f>
        <v>5856732</v>
      </c>
    </row>
    <row r="3266" spans="1:29" ht="12.75">
      <c r="A3266" s="6" t="s">
        <v>28</v>
      </c>
      <c r="B3266" s="6" t="s">
        <v>5139</v>
      </c>
      <c r="C3266" s="6">
        <v>265</v>
      </c>
      <c r="D3266" s="6">
        <v>110</v>
      </c>
      <c r="E3266" s="6">
        <v>160</v>
      </c>
      <c r="F3266" s="6">
        <v>427</v>
      </c>
      <c r="G3266" s="6" t="s">
        <v>1238</v>
      </c>
      <c r="H3266" s="6">
        <v>771</v>
      </c>
      <c r="I3266" s="7">
        <v>16005978</v>
      </c>
      <c r="J3266" s="6" t="s">
        <v>2215</v>
      </c>
      <c r="K3266" s="6" t="s">
        <v>9320</v>
      </c>
      <c r="L3266" s="6" t="s">
        <v>9321</v>
      </c>
      <c r="M3266" s="6">
        <v>72886</v>
      </c>
      <c r="N3266" s="6">
        <v>2356</v>
      </c>
      <c r="O3266" s="6" t="s">
        <v>3603</v>
      </c>
      <c r="P3266" s="6">
        <v>1</v>
      </c>
      <c r="Q3266" s="6" t="s">
        <v>9322</v>
      </c>
      <c r="R3266" s="6" t="s">
        <v>9323</v>
      </c>
      <c r="S3266" s="6">
        <v>190</v>
      </c>
      <c r="T3266" s="6" t="s">
        <v>37</v>
      </c>
      <c r="U3266" s="6" t="s">
        <v>38</v>
      </c>
      <c r="V3266" s="6" t="s">
        <v>585</v>
      </c>
      <c r="W3266" s="7">
        <v>26000000</v>
      </c>
      <c r="X3266" s="6">
        <v>2012</v>
      </c>
      <c r="Y3266" s="6">
        <v>570</v>
      </c>
      <c r="Z3266" s="6">
        <v>6.4</v>
      </c>
      <c r="AA3266" s="6">
        <v>2.35</v>
      </c>
      <c r="AB3266" s="6">
        <v>35000</v>
      </c>
      <c r="AC3266" s="7">
        <f>Table13[[#This Row],[gross]]-Table13[[#This Row],[budget]]</f>
        <v>-9994022</v>
      </c>
    </row>
    <row r="3267" spans="1:29" ht="12.75">
      <c r="A3267" s="6" t="s">
        <v>28</v>
      </c>
      <c r="B3267" s="6" t="s">
        <v>6620</v>
      </c>
      <c r="C3267" s="6">
        <v>299</v>
      </c>
      <c r="D3267" s="6">
        <v>124</v>
      </c>
      <c r="E3267" s="6">
        <v>335</v>
      </c>
      <c r="F3267" s="6">
        <v>50</v>
      </c>
      <c r="G3267" s="6" t="s">
        <v>7880</v>
      </c>
      <c r="H3267" s="6">
        <v>14000</v>
      </c>
      <c r="I3267" s="7">
        <v>34180954</v>
      </c>
      <c r="J3267" s="6" t="s">
        <v>214</v>
      </c>
      <c r="K3267" s="6" t="s">
        <v>213</v>
      </c>
      <c r="L3267" s="6" t="s">
        <v>7881</v>
      </c>
      <c r="M3267" s="6">
        <v>189812</v>
      </c>
      <c r="N3267" s="6">
        <v>14504</v>
      </c>
      <c r="O3267" s="6" t="s">
        <v>7882</v>
      </c>
      <c r="P3267" s="6">
        <v>0</v>
      </c>
      <c r="Q3267" s="6" t="s">
        <v>7883</v>
      </c>
      <c r="R3267" s="6" t="s">
        <v>7884</v>
      </c>
      <c r="S3267" s="6">
        <v>370</v>
      </c>
      <c r="T3267" s="6" t="s">
        <v>37</v>
      </c>
      <c r="U3267" s="6" t="s">
        <v>38</v>
      </c>
      <c r="V3267" s="6" t="s">
        <v>585</v>
      </c>
      <c r="W3267" s="7">
        <v>32000000</v>
      </c>
      <c r="X3267" s="6">
        <v>2008</v>
      </c>
      <c r="Y3267" s="6">
        <v>388</v>
      </c>
      <c r="Z3267" s="6">
        <v>7.6</v>
      </c>
      <c r="AA3267" s="6">
        <v>1.85</v>
      </c>
      <c r="AB3267" s="6">
        <v>15000</v>
      </c>
      <c r="AC3267" s="7">
        <f>Table13[[#This Row],[gross]]-Table13[[#This Row],[budget]]</f>
        <v>2180954</v>
      </c>
    </row>
    <row r="3268" spans="1:29" ht="12.75">
      <c r="A3268" s="6" t="s">
        <v>28</v>
      </c>
      <c r="B3268" s="6" t="s">
        <v>18572</v>
      </c>
      <c r="C3268" s="6">
        <v>52</v>
      </c>
      <c r="D3268" s="6">
        <v>96</v>
      </c>
      <c r="E3268" s="6">
        <v>2</v>
      </c>
      <c r="F3268" s="6">
        <v>0</v>
      </c>
      <c r="G3268" s="6" t="s">
        <v>735</v>
      </c>
      <c r="H3268" s="6">
        <v>960</v>
      </c>
      <c r="I3268" s="7">
        <v>3713002</v>
      </c>
      <c r="J3268" s="6" t="s">
        <v>67</v>
      </c>
      <c r="K3268" s="6" t="s">
        <v>9629</v>
      </c>
      <c r="L3268" s="6" t="s">
        <v>18573</v>
      </c>
      <c r="M3268" s="6">
        <v>3611</v>
      </c>
      <c r="N3268" s="6">
        <v>972</v>
      </c>
      <c r="O3268" s="6" t="s">
        <v>18574</v>
      </c>
      <c r="P3268" s="6">
        <v>1</v>
      </c>
      <c r="Q3268" s="6" t="s">
        <v>18575</v>
      </c>
      <c r="R3268" s="6" t="s">
        <v>18576</v>
      </c>
      <c r="S3268" s="6">
        <v>62</v>
      </c>
      <c r="T3268" s="6" t="s">
        <v>37</v>
      </c>
      <c r="U3268" s="6" t="s">
        <v>38</v>
      </c>
      <c r="V3268" s="6" t="s">
        <v>585</v>
      </c>
      <c r="W3268" s="7">
        <v>8000000</v>
      </c>
      <c r="X3268" s="6">
        <v>2003</v>
      </c>
      <c r="Y3268" s="6">
        <v>12</v>
      </c>
      <c r="Z3268" s="6">
        <v>2.7</v>
      </c>
      <c r="AA3268" s="6">
        <v>1.85</v>
      </c>
      <c r="AB3268" s="6">
        <v>131</v>
      </c>
      <c r="AC3268" s="7">
        <f>Table13[[#This Row],[gross]]-Table13[[#This Row],[budget]]</f>
        <v>-4286998</v>
      </c>
    </row>
    <row r="3269" spans="1:29" ht="12.75">
      <c r="A3269" s="6" t="s">
        <v>28</v>
      </c>
      <c r="B3269" s="6" t="s">
        <v>2722</v>
      </c>
      <c r="C3269" s="6">
        <v>190</v>
      </c>
      <c r="D3269" s="6">
        <v>99</v>
      </c>
      <c r="E3269" s="6">
        <v>81</v>
      </c>
      <c r="F3269" s="6">
        <v>135</v>
      </c>
      <c r="G3269" s="6" t="s">
        <v>6675</v>
      </c>
      <c r="H3269" s="6">
        <v>327</v>
      </c>
      <c r="I3269" s="7">
        <v>25117498</v>
      </c>
      <c r="J3269" s="6" t="s">
        <v>5544</v>
      </c>
      <c r="K3269" s="6" t="s">
        <v>3457</v>
      </c>
      <c r="L3269" s="6" t="s">
        <v>6676</v>
      </c>
      <c r="M3269" s="6">
        <v>37412</v>
      </c>
      <c r="N3269" s="6">
        <v>960</v>
      </c>
      <c r="O3269" s="6" t="s">
        <v>6677</v>
      </c>
      <c r="P3269" s="6">
        <v>0</v>
      </c>
      <c r="Q3269" s="6" t="s">
        <v>6678</v>
      </c>
      <c r="R3269" s="6" t="s">
        <v>6679</v>
      </c>
      <c r="S3269" s="6">
        <v>178</v>
      </c>
      <c r="T3269" s="6" t="s">
        <v>37</v>
      </c>
      <c r="U3269" s="6" t="s">
        <v>38</v>
      </c>
      <c r="V3269" s="6" t="s">
        <v>585</v>
      </c>
      <c r="W3269" s="7">
        <v>40000000</v>
      </c>
      <c r="X3269" s="6">
        <v>2007</v>
      </c>
      <c r="Y3269" s="6">
        <v>253</v>
      </c>
      <c r="Z3269" s="6">
        <v>5.7</v>
      </c>
      <c r="AA3269" s="6">
        <v>2.35</v>
      </c>
      <c r="AB3269" s="6">
        <v>0</v>
      </c>
      <c r="AC3269" s="7">
        <f>Table13[[#This Row],[gross]]-Table13[[#This Row],[budget]]</f>
        <v>-14882502</v>
      </c>
    </row>
    <row r="3270" spans="1:29" ht="12.75">
      <c r="A3270" s="6" t="s">
        <v>28</v>
      </c>
      <c r="B3270" s="6" t="s">
        <v>15128</v>
      </c>
      <c r="C3270" s="6">
        <v>94</v>
      </c>
      <c r="D3270" s="6">
        <v>130</v>
      </c>
      <c r="E3270" s="6">
        <v>63</v>
      </c>
      <c r="F3270" s="6">
        <v>2</v>
      </c>
      <c r="G3270" s="6" t="s">
        <v>15129</v>
      </c>
      <c r="H3270" s="6">
        <v>24</v>
      </c>
      <c r="I3270" s="7">
        <v>9473382</v>
      </c>
      <c r="J3270" s="6" t="s">
        <v>15130</v>
      </c>
      <c r="K3270" s="6" t="s">
        <v>15131</v>
      </c>
      <c r="L3270" s="6" t="s">
        <v>15132</v>
      </c>
      <c r="M3270" s="6">
        <v>26832</v>
      </c>
      <c r="N3270" s="6">
        <v>29</v>
      </c>
      <c r="O3270" s="6" t="s">
        <v>15133</v>
      </c>
      <c r="P3270" s="6">
        <v>3</v>
      </c>
      <c r="Q3270" s="6" t="s">
        <v>15134</v>
      </c>
      <c r="R3270" s="6" t="s">
        <v>15135</v>
      </c>
      <c r="S3270" s="6">
        <v>247</v>
      </c>
      <c r="T3270" s="6" t="s">
        <v>1464</v>
      </c>
      <c r="U3270" s="6" t="s">
        <v>268</v>
      </c>
      <c r="V3270" s="6" t="s">
        <v>585</v>
      </c>
      <c r="W3270" s="7">
        <v>10000000</v>
      </c>
      <c r="X3270" s="6">
        <v>1998</v>
      </c>
      <c r="Y3270" s="6">
        <v>3</v>
      </c>
      <c r="Z3270" s="6">
        <v>7.7</v>
      </c>
      <c r="AA3270" s="6">
        <v>1.85</v>
      </c>
      <c r="AB3270" s="6">
        <v>0</v>
      </c>
      <c r="AC3270" s="7">
        <f>Table13[[#This Row],[gross]]-Table13[[#This Row],[budget]]</f>
        <v>-526618</v>
      </c>
    </row>
    <row r="3271" spans="1:29" ht="12.75">
      <c r="A3271" s="6" t="s">
        <v>28</v>
      </c>
      <c r="B3271" s="6" t="s">
        <v>1819</v>
      </c>
      <c r="C3271" s="6">
        <v>95</v>
      </c>
      <c r="D3271" s="6">
        <v>110</v>
      </c>
      <c r="E3271" s="6">
        <v>0</v>
      </c>
      <c r="F3271" s="6">
        <v>308</v>
      </c>
      <c r="G3271" s="6" t="s">
        <v>4276</v>
      </c>
      <c r="H3271" s="6">
        <v>510</v>
      </c>
      <c r="I3271" s="7">
        <v>33927476</v>
      </c>
      <c r="J3271" s="6" t="s">
        <v>4277</v>
      </c>
      <c r="K3271" s="6" t="s">
        <v>4278</v>
      </c>
      <c r="L3271" s="6" t="s">
        <v>4279</v>
      </c>
      <c r="M3271" s="6">
        <v>19176</v>
      </c>
      <c r="N3271" s="6">
        <v>1976</v>
      </c>
      <c r="O3271" s="6" t="s">
        <v>4280</v>
      </c>
      <c r="P3271" s="6">
        <v>0</v>
      </c>
      <c r="Q3271" s="6" t="s">
        <v>4281</v>
      </c>
      <c r="R3271" s="6" t="s">
        <v>4282</v>
      </c>
      <c r="S3271" s="6">
        <v>165</v>
      </c>
      <c r="T3271" s="6" t="s">
        <v>37</v>
      </c>
      <c r="U3271" s="6" t="s">
        <v>56</v>
      </c>
      <c r="V3271" s="6" t="s">
        <v>585</v>
      </c>
      <c r="W3271" s="7">
        <v>40000000</v>
      </c>
      <c r="X3271" s="6">
        <v>1997</v>
      </c>
      <c r="Y3271" s="6">
        <v>344</v>
      </c>
      <c r="Z3271" s="6">
        <v>5.7</v>
      </c>
      <c r="AA3271" s="6">
        <v>2.35</v>
      </c>
      <c r="AB3271" s="6">
        <v>956</v>
      </c>
      <c r="AC3271" s="7">
        <f>Table13[[#This Row],[gross]]-Table13[[#This Row],[budget]]</f>
        <v>-6072524</v>
      </c>
    </row>
    <row r="3272" spans="1:29" ht="12.75">
      <c r="A3272" s="6" t="s">
        <v>28</v>
      </c>
      <c r="B3272" s="6" t="s">
        <v>12560</v>
      </c>
      <c r="C3272" s="6">
        <v>58</v>
      </c>
      <c r="D3272" s="6">
        <v>134</v>
      </c>
      <c r="E3272" s="6">
        <v>133</v>
      </c>
      <c r="F3272" s="6">
        <v>258</v>
      </c>
      <c r="G3272" s="6" t="s">
        <v>11484</v>
      </c>
      <c r="H3272" s="6">
        <v>12000</v>
      </c>
      <c r="I3272" s="7">
        <v>22954968</v>
      </c>
      <c r="J3272" s="6" t="s">
        <v>214</v>
      </c>
      <c r="K3272" s="6" t="s">
        <v>762</v>
      </c>
      <c r="L3272" s="6" t="s">
        <v>12911</v>
      </c>
      <c r="M3272" s="6">
        <v>45703</v>
      </c>
      <c r="N3272" s="6">
        <v>12749</v>
      </c>
      <c r="O3272" s="6" t="s">
        <v>8981</v>
      </c>
      <c r="P3272" s="6">
        <v>1</v>
      </c>
      <c r="Q3272" s="6" t="s">
        <v>12912</v>
      </c>
      <c r="R3272" s="6" t="s">
        <v>12913</v>
      </c>
      <c r="S3272" s="6">
        <v>156</v>
      </c>
      <c r="T3272" s="6" t="s">
        <v>37</v>
      </c>
      <c r="U3272" s="6" t="s">
        <v>56</v>
      </c>
      <c r="V3272" s="6" t="s">
        <v>95</v>
      </c>
      <c r="W3272" s="7">
        <v>11500000</v>
      </c>
      <c r="X3272" s="6">
        <v>1993</v>
      </c>
      <c r="Y3272" s="6">
        <v>310</v>
      </c>
      <c r="Z3272" s="6">
        <v>7.9</v>
      </c>
      <c r="AA3272" s="6">
        <v>2.35</v>
      </c>
      <c r="AB3272" s="6">
        <v>0</v>
      </c>
      <c r="AC3272" s="7">
        <f>Table13[[#This Row],[gross]]-Table13[[#This Row],[budget]]</f>
        <v>11454968</v>
      </c>
    </row>
    <row r="3273" spans="1:29" ht="12.75">
      <c r="A3273" s="6" t="s">
        <v>28</v>
      </c>
      <c r="B3273" s="6" t="s">
        <v>3098</v>
      </c>
      <c r="C3273" s="6">
        <v>105</v>
      </c>
      <c r="D3273" s="6">
        <v>96</v>
      </c>
      <c r="E3273" s="6">
        <v>845</v>
      </c>
      <c r="F3273" s="6">
        <v>488</v>
      </c>
      <c r="G3273" s="6" t="s">
        <v>379</v>
      </c>
      <c r="H3273" s="6">
        <v>978</v>
      </c>
      <c r="I3273" s="7">
        <v>18967571</v>
      </c>
      <c r="J3273" s="6" t="s">
        <v>334</v>
      </c>
      <c r="K3273" s="6" t="s">
        <v>6705</v>
      </c>
      <c r="L3273" s="6" t="s">
        <v>8525</v>
      </c>
      <c r="M3273" s="6">
        <v>23345</v>
      </c>
      <c r="N3273" s="6">
        <v>3072</v>
      </c>
      <c r="O3273" s="6" t="s">
        <v>4158</v>
      </c>
      <c r="P3273" s="6">
        <v>2</v>
      </c>
      <c r="Q3273" s="6" t="s">
        <v>8526</v>
      </c>
      <c r="R3273" s="6" t="s">
        <v>8527</v>
      </c>
      <c r="S3273" s="6">
        <v>167</v>
      </c>
      <c r="T3273" s="6" t="s">
        <v>37</v>
      </c>
      <c r="U3273" s="6" t="s">
        <v>38</v>
      </c>
      <c r="V3273" s="6" t="s">
        <v>585</v>
      </c>
      <c r="W3273" s="7">
        <v>30000000</v>
      </c>
      <c r="X3273" s="6">
        <v>1998</v>
      </c>
      <c r="Y3273" s="6">
        <v>968</v>
      </c>
      <c r="Z3273" s="6">
        <v>6.1</v>
      </c>
      <c r="AA3273" s="6">
        <v>2.35</v>
      </c>
      <c r="AB3273" s="6">
        <v>629</v>
      </c>
      <c r="AC3273" s="7">
        <f>Table13[[#This Row],[gross]]-Table13[[#This Row],[budget]]</f>
        <v>-11032429</v>
      </c>
    </row>
    <row r="3274" spans="1:29" ht="12.75">
      <c r="A3274" s="6" t="s">
        <v>28</v>
      </c>
      <c r="B3274" s="6" t="s">
        <v>5225</v>
      </c>
      <c r="C3274" s="6">
        <v>118</v>
      </c>
      <c r="D3274" s="6">
        <v>118</v>
      </c>
      <c r="E3274" s="6">
        <v>41</v>
      </c>
      <c r="F3274" s="6">
        <v>585</v>
      </c>
      <c r="G3274" s="6" t="s">
        <v>250</v>
      </c>
      <c r="H3274" s="6">
        <v>18000</v>
      </c>
      <c r="I3274" s="7">
        <v>44737059</v>
      </c>
      <c r="J3274" s="6" t="s">
        <v>3913</v>
      </c>
      <c r="K3274" s="6" t="s">
        <v>588</v>
      </c>
      <c r="L3274" s="6" t="s">
        <v>5226</v>
      </c>
      <c r="M3274" s="6">
        <v>48322</v>
      </c>
      <c r="N3274" s="6">
        <v>24024</v>
      </c>
      <c r="O3274" s="6" t="s">
        <v>5227</v>
      </c>
      <c r="P3274" s="6">
        <v>1</v>
      </c>
      <c r="Q3274" s="6" t="s">
        <v>5228</v>
      </c>
      <c r="R3274" s="6" t="s">
        <v>5229</v>
      </c>
      <c r="S3274" s="6">
        <v>261</v>
      </c>
      <c r="T3274" s="6" t="s">
        <v>37</v>
      </c>
      <c r="U3274" s="6" t="s">
        <v>38</v>
      </c>
      <c r="V3274" s="6" t="s">
        <v>39</v>
      </c>
      <c r="W3274" s="7">
        <v>50000000</v>
      </c>
      <c r="X3274" s="6">
        <v>2000</v>
      </c>
      <c r="Y3274" s="6">
        <v>4000</v>
      </c>
      <c r="Z3274" s="6">
        <v>6.5</v>
      </c>
      <c r="AA3274" s="6">
        <v>1.85</v>
      </c>
      <c r="AB3274" s="6">
        <v>0</v>
      </c>
      <c r="AC3274" s="7">
        <f>Table13[[#This Row],[gross]]-Table13[[#This Row],[budget]]</f>
        <v>-5262941</v>
      </c>
    </row>
    <row r="3275" spans="1:29" ht="12.75">
      <c r="A3275" s="6" t="s">
        <v>28</v>
      </c>
      <c r="B3275" s="6" t="s">
        <v>1133</v>
      </c>
      <c r="C3275" s="6">
        <v>556</v>
      </c>
      <c r="D3275" s="6">
        <v>156</v>
      </c>
      <c r="E3275" s="6">
        <v>0</v>
      </c>
      <c r="F3275" s="6">
        <v>733</v>
      </c>
      <c r="G3275" s="6" t="s">
        <v>60</v>
      </c>
      <c r="H3275" s="6">
        <v>29000</v>
      </c>
      <c r="I3275" s="7">
        <v>183635922</v>
      </c>
      <c r="J3275" s="6" t="s">
        <v>1134</v>
      </c>
      <c r="K3275" s="6" t="s">
        <v>215</v>
      </c>
      <c r="L3275" s="6" t="s">
        <v>1135</v>
      </c>
      <c r="M3275" s="6">
        <v>406020</v>
      </c>
      <c r="N3275" s="6">
        <v>57108</v>
      </c>
      <c r="O3275" s="6" t="s">
        <v>1136</v>
      </c>
      <c r="P3275" s="6">
        <v>0</v>
      </c>
      <c r="Q3275" s="6" t="s">
        <v>1137</v>
      </c>
      <c r="R3275" s="6" t="s">
        <v>1138</v>
      </c>
      <c r="S3275" s="6">
        <v>1188</v>
      </c>
      <c r="T3275" s="6" t="s">
        <v>37</v>
      </c>
      <c r="U3275" s="6" t="s">
        <v>38</v>
      </c>
      <c r="V3275" s="6" t="s">
        <v>585</v>
      </c>
      <c r="W3275" s="7">
        <v>135000000</v>
      </c>
      <c r="X3275" s="6">
        <v>2015</v>
      </c>
      <c r="Y3275" s="6">
        <v>27000</v>
      </c>
      <c r="Z3275" s="6">
        <v>8.1</v>
      </c>
      <c r="AA3275" s="6">
        <v>2.35</v>
      </c>
      <c r="AB3275" s="6">
        <v>190000</v>
      </c>
      <c r="AC3275" s="7">
        <f>Table13[[#This Row],[gross]]-Table13[[#This Row],[budget]]</f>
        <v>48635922</v>
      </c>
    </row>
    <row r="3276" spans="1:29" ht="12.75">
      <c r="A3276" s="6" t="s">
        <v>28</v>
      </c>
      <c r="B3276" s="6" t="s">
        <v>9128</v>
      </c>
      <c r="C3276" s="6">
        <v>80</v>
      </c>
      <c r="D3276" s="6">
        <v>193</v>
      </c>
      <c r="E3276" s="6">
        <v>133</v>
      </c>
      <c r="F3276" s="6">
        <v>820</v>
      </c>
      <c r="G3276" s="6" t="s">
        <v>1319</v>
      </c>
      <c r="H3276" s="6">
        <v>2000</v>
      </c>
      <c r="I3276" s="7">
        <v>21500000</v>
      </c>
      <c r="J3276" s="6" t="s">
        <v>2157</v>
      </c>
      <c r="K3276" s="6" t="s">
        <v>536</v>
      </c>
      <c r="L3276" s="6" t="s">
        <v>9129</v>
      </c>
      <c r="M3276" s="6">
        <v>45271</v>
      </c>
      <c r="N3276" s="6">
        <v>6341</v>
      </c>
      <c r="O3276" s="6" t="s">
        <v>1046</v>
      </c>
      <c r="P3276" s="6">
        <v>0</v>
      </c>
      <c r="Q3276" s="6" t="s">
        <v>9130</v>
      </c>
      <c r="R3276" s="6" t="s">
        <v>9131</v>
      </c>
      <c r="S3276" s="6">
        <v>170</v>
      </c>
      <c r="T3276" s="6" t="s">
        <v>37</v>
      </c>
      <c r="U3276" s="6" t="s">
        <v>38</v>
      </c>
      <c r="V3276" s="6" t="s">
        <v>95</v>
      </c>
      <c r="W3276" s="7">
        <v>27000000</v>
      </c>
      <c r="X3276" s="6">
        <v>1983</v>
      </c>
      <c r="Y3276" s="6">
        <v>826</v>
      </c>
      <c r="Z3276" s="6">
        <v>7.9</v>
      </c>
      <c r="AA3276" s="6">
        <v>1.85</v>
      </c>
      <c r="AB3276" s="6">
        <v>0</v>
      </c>
      <c r="AC3276" s="7">
        <f>Table13[[#This Row],[gross]]-Table13[[#This Row],[budget]]</f>
        <v>-5500000</v>
      </c>
    </row>
    <row r="3277" spans="1:29" ht="12.75">
      <c r="A3277" s="6" t="s">
        <v>28</v>
      </c>
      <c r="B3277" s="6" t="s">
        <v>3523</v>
      </c>
      <c r="C3277" s="6">
        <v>267</v>
      </c>
      <c r="D3277" s="6">
        <v>114</v>
      </c>
      <c r="E3277" s="6">
        <v>101</v>
      </c>
      <c r="F3277" s="6">
        <v>2000</v>
      </c>
      <c r="G3277" s="6" t="s">
        <v>7209</v>
      </c>
      <c r="H3277" s="6">
        <v>12000</v>
      </c>
      <c r="I3277" s="7">
        <v>33037754</v>
      </c>
      <c r="J3277" s="6" t="s">
        <v>6132</v>
      </c>
      <c r="K3277" s="6" t="s">
        <v>762</v>
      </c>
      <c r="L3277" s="6" t="s">
        <v>7210</v>
      </c>
      <c r="M3277" s="6">
        <v>75864</v>
      </c>
      <c r="N3277" s="6">
        <v>19904</v>
      </c>
      <c r="O3277" s="6" t="s">
        <v>1212</v>
      </c>
      <c r="P3277" s="6">
        <v>1</v>
      </c>
      <c r="Q3277" s="6" t="s">
        <v>7211</v>
      </c>
      <c r="R3277" s="6" t="s">
        <v>7212</v>
      </c>
      <c r="S3277" s="6">
        <v>197</v>
      </c>
      <c r="T3277" s="6" t="s">
        <v>37</v>
      </c>
      <c r="U3277" s="6" t="s">
        <v>38</v>
      </c>
      <c r="V3277" s="6" t="s">
        <v>39</v>
      </c>
      <c r="W3277" s="7">
        <v>37000000</v>
      </c>
      <c r="X3277" s="6">
        <v>2011</v>
      </c>
      <c r="Y3277" s="6">
        <v>3000</v>
      </c>
      <c r="Z3277" s="6">
        <v>6</v>
      </c>
      <c r="AA3277" s="6">
        <v>2.35</v>
      </c>
      <c r="AB3277" s="6">
        <v>23000</v>
      </c>
      <c r="AC3277" s="7">
        <f>Table13[[#This Row],[gross]]-Table13[[#This Row],[budget]]</f>
        <v>-3962246</v>
      </c>
    </row>
    <row r="3278" spans="1:29" ht="12.75">
      <c r="A3278" s="6" t="s">
        <v>28</v>
      </c>
      <c r="B3278" s="6" t="s">
        <v>4914</v>
      </c>
      <c r="C3278" s="6">
        <v>42</v>
      </c>
      <c r="D3278" s="6">
        <v>111</v>
      </c>
      <c r="E3278" s="6">
        <v>161</v>
      </c>
      <c r="F3278" s="6">
        <v>132</v>
      </c>
      <c r="G3278" s="6" t="s">
        <v>280</v>
      </c>
      <c r="H3278" s="6">
        <v>11000</v>
      </c>
      <c r="I3278" s="7">
        <v>46815748</v>
      </c>
      <c r="J3278" s="6" t="s">
        <v>3336</v>
      </c>
      <c r="K3278" s="6" t="s">
        <v>2377</v>
      </c>
      <c r="L3278" s="6" t="s">
        <v>5846</v>
      </c>
      <c r="M3278" s="6">
        <v>32544</v>
      </c>
      <c r="N3278" s="6">
        <v>12161</v>
      </c>
      <c r="O3278" s="6" t="s">
        <v>5847</v>
      </c>
      <c r="P3278" s="6">
        <v>1</v>
      </c>
      <c r="Q3278" s="6" t="s">
        <v>5848</v>
      </c>
      <c r="R3278" s="6" t="s">
        <v>5849</v>
      </c>
      <c r="S3278" s="6">
        <v>69</v>
      </c>
      <c r="T3278" s="6" t="s">
        <v>37</v>
      </c>
      <c r="U3278" s="6" t="s">
        <v>38</v>
      </c>
      <c r="V3278" s="6" t="s">
        <v>39</v>
      </c>
      <c r="W3278" s="7">
        <v>45000000</v>
      </c>
      <c r="X3278" s="6">
        <v>1994</v>
      </c>
      <c r="Y3278" s="6">
        <v>894</v>
      </c>
      <c r="Z3278" s="6">
        <v>6.3</v>
      </c>
      <c r="AA3278" s="6">
        <v>2.35</v>
      </c>
      <c r="AB3278" s="6">
        <v>0</v>
      </c>
      <c r="AC3278" s="7">
        <f>Table13[[#This Row],[gross]]-Table13[[#This Row],[budget]]</f>
        <v>1815748</v>
      </c>
    </row>
    <row r="3279" spans="1:29" ht="12.75">
      <c r="A3279" s="6" t="s">
        <v>28</v>
      </c>
      <c r="B3279" s="6" t="s">
        <v>1983</v>
      </c>
      <c r="C3279" s="6">
        <v>82</v>
      </c>
      <c r="D3279" s="6">
        <v>89</v>
      </c>
      <c r="E3279" s="6">
        <v>10</v>
      </c>
      <c r="F3279" s="6">
        <v>442</v>
      </c>
      <c r="G3279" s="6" t="s">
        <v>1984</v>
      </c>
      <c r="H3279" s="6">
        <v>2000</v>
      </c>
      <c r="I3279" s="7">
        <v>50802661</v>
      </c>
      <c r="J3279" s="6" t="s">
        <v>1985</v>
      </c>
      <c r="K3279" s="6" t="s">
        <v>1986</v>
      </c>
      <c r="L3279" s="6" t="s">
        <v>1987</v>
      </c>
      <c r="M3279" s="6">
        <v>58300</v>
      </c>
      <c r="N3279" s="6">
        <v>3372</v>
      </c>
      <c r="O3279" s="6" t="s">
        <v>1988</v>
      </c>
      <c r="P3279" s="6">
        <v>1</v>
      </c>
      <c r="Q3279" s="6" t="s">
        <v>1989</v>
      </c>
      <c r="R3279" s="6" t="s">
        <v>1990</v>
      </c>
      <c r="S3279" s="6">
        <v>139</v>
      </c>
      <c r="T3279" s="6" t="s">
        <v>37</v>
      </c>
      <c r="U3279" s="6" t="s">
        <v>38</v>
      </c>
      <c r="V3279" s="6" t="s">
        <v>95</v>
      </c>
      <c r="W3279" s="7">
        <v>95000000</v>
      </c>
      <c r="X3279" s="6">
        <v>2000</v>
      </c>
      <c r="Y3279" s="6">
        <v>919</v>
      </c>
      <c r="Z3279" s="6">
        <v>6.9</v>
      </c>
      <c r="AA3279" s="6">
        <v>1.85</v>
      </c>
      <c r="AB3279" s="6">
        <v>0</v>
      </c>
      <c r="AC3279" s="7">
        <f>Table13[[#This Row],[gross]]-Table13[[#This Row],[budget]]</f>
        <v>-44197339</v>
      </c>
    </row>
    <row r="3280" spans="1:29" ht="12.75">
      <c r="A3280" s="6" t="s">
        <v>28</v>
      </c>
      <c r="B3280" s="6" t="s">
        <v>9947</v>
      </c>
      <c r="C3280" s="6">
        <v>355</v>
      </c>
      <c r="D3280" s="6">
        <v>111</v>
      </c>
      <c r="E3280" s="6">
        <v>214</v>
      </c>
      <c r="F3280" s="6">
        <v>3000</v>
      </c>
      <c r="G3280" s="6" t="s">
        <v>776</v>
      </c>
      <c r="H3280" s="6">
        <v>10000</v>
      </c>
      <c r="I3280" s="7">
        <v>56692</v>
      </c>
      <c r="J3280" s="6" t="s">
        <v>7043</v>
      </c>
      <c r="K3280" s="6" t="s">
        <v>2824</v>
      </c>
      <c r="L3280" s="6" t="s">
        <v>9948</v>
      </c>
      <c r="M3280" s="6">
        <v>177401</v>
      </c>
      <c r="N3280" s="6">
        <v>23566</v>
      </c>
      <c r="O3280" s="6" t="s">
        <v>1689</v>
      </c>
      <c r="P3280" s="6">
        <v>2</v>
      </c>
      <c r="Q3280" s="6" t="s">
        <v>9949</v>
      </c>
      <c r="R3280" s="6" t="s">
        <v>9950</v>
      </c>
      <c r="S3280" s="6">
        <v>504</v>
      </c>
      <c r="T3280" s="6" t="s">
        <v>37</v>
      </c>
      <c r="U3280" s="6" t="s">
        <v>38</v>
      </c>
      <c r="V3280" s="6" t="s">
        <v>585</v>
      </c>
      <c r="W3280" s="7">
        <v>25000000</v>
      </c>
      <c r="X3280" s="6">
        <v>2009</v>
      </c>
      <c r="Y3280" s="6">
        <v>9000</v>
      </c>
      <c r="Z3280" s="6">
        <v>7.3</v>
      </c>
      <c r="AA3280" s="6">
        <v>2.35</v>
      </c>
      <c r="AB3280" s="6">
        <v>32000</v>
      </c>
      <c r="AC3280" s="7">
        <f>Table13[[#This Row],[gross]]-Table13[[#This Row],[budget]]</f>
        <v>-24943308</v>
      </c>
    </row>
    <row r="3281" spans="1:29" ht="12.75">
      <c r="A3281" s="6" t="s">
        <v>28</v>
      </c>
      <c r="B3281" s="6" t="s">
        <v>17570</v>
      </c>
      <c r="C3281" s="6">
        <v>42</v>
      </c>
      <c r="D3281" s="6">
        <v>135</v>
      </c>
      <c r="E3281" s="6">
        <v>28</v>
      </c>
      <c r="F3281" s="6">
        <v>275</v>
      </c>
      <c r="G3281" s="6" t="s">
        <v>1085</v>
      </c>
      <c r="H3281" s="6">
        <v>726</v>
      </c>
      <c r="I3281" s="7">
        <v>36000000</v>
      </c>
      <c r="J3281" s="6" t="s">
        <v>6519</v>
      </c>
      <c r="K3281" s="6" t="s">
        <v>6112</v>
      </c>
      <c r="L3281" s="6" t="s">
        <v>17571</v>
      </c>
      <c r="M3281" s="6">
        <v>6359</v>
      </c>
      <c r="N3281" s="6">
        <v>1920</v>
      </c>
      <c r="O3281" s="6" t="s">
        <v>17572</v>
      </c>
      <c r="P3281" s="6">
        <v>1</v>
      </c>
      <c r="Q3281" s="6" t="s">
        <v>17573</v>
      </c>
      <c r="R3281" s="6" t="s">
        <v>17574</v>
      </c>
      <c r="S3281" s="6">
        <v>69</v>
      </c>
      <c r="T3281" s="6" t="s">
        <v>37</v>
      </c>
      <c r="U3281" s="6" t="s">
        <v>38</v>
      </c>
      <c r="V3281" s="6" t="s">
        <v>5613</v>
      </c>
      <c r="W3281" s="7">
        <v>5000000</v>
      </c>
      <c r="X3281" s="6">
        <v>1953</v>
      </c>
      <c r="Y3281" s="6">
        <v>422</v>
      </c>
      <c r="Z3281" s="6">
        <v>6.8</v>
      </c>
      <c r="AA3281" s="6">
        <v>2.2000000000000002</v>
      </c>
      <c r="AB3281" s="6">
        <v>0</v>
      </c>
      <c r="AC3281" s="7">
        <f>Table13[[#This Row],[gross]]-Table13[[#This Row],[budget]]</f>
        <v>31000000</v>
      </c>
    </row>
    <row r="3282" spans="1:29" ht="12.75">
      <c r="A3282" s="6" t="s">
        <v>28</v>
      </c>
      <c r="B3282" s="6" t="s">
        <v>278</v>
      </c>
      <c r="C3282" s="6">
        <v>122</v>
      </c>
      <c r="D3282" s="6">
        <v>136</v>
      </c>
      <c r="E3282" s="6">
        <v>0</v>
      </c>
      <c r="F3282" s="6">
        <v>904</v>
      </c>
      <c r="G3282" s="6" t="s">
        <v>3007</v>
      </c>
      <c r="H3282" s="6">
        <v>12000</v>
      </c>
      <c r="I3282" s="7">
        <v>134006721</v>
      </c>
      <c r="J3282" s="6" t="s">
        <v>50</v>
      </c>
      <c r="K3282" s="6" t="s">
        <v>705</v>
      </c>
      <c r="L3282" s="6" t="s">
        <v>3008</v>
      </c>
      <c r="M3282" s="6">
        <v>259492</v>
      </c>
      <c r="N3282" s="6">
        <v>15999</v>
      </c>
      <c r="O3282" s="6" t="s">
        <v>3009</v>
      </c>
      <c r="P3282" s="6">
        <v>1</v>
      </c>
      <c r="Q3282" s="6" t="s">
        <v>3010</v>
      </c>
      <c r="R3282" s="6" t="s">
        <v>3011</v>
      </c>
      <c r="S3282" s="6">
        <v>415</v>
      </c>
      <c r="T3282" s="6" t="s">
        <v>37</v>
      </c>
      <c r="U3282" s="6" t="s">
        <v>38</v>
      </c>
      <c r="V3282" s="6" t="s">
        <v>585</v>
      </c>
      <c r="W3282" s="7">
        <v>75000000</v>
      </c>
      <c r="X3282" s="6">
        <v>1996</v>
      </c>
      <c r="Y3282" s="6">
        <v>2000</v>
      </c>
      <c r="Z3282" s="6">
        <v>7.4</v>
      </c>
      <c r="AA3282" s="6">
        <v>2.35</v>
      </c>
      <c r="AB3282" s="6">
        <v>51000</v>
      </c>
      <c r="AC3282" s="7">
        <f>Table13[[#This Row],[gross]]-Table13[[#This Row],[budget]]</f>
        <v>59006721</v>
      </c>
    </row>
    <row r="3283" spans="1:29" ht="12.75">
      <c r="A3283" s="6" t="s">
        <v>28</v>
      </c>
      <c r="B3283" s="6" t="s">
        <v>13125</v>
      </c>
      <c r="C3283" s="6">
        <v>132</v>
      </c>
      <c r="D3283" s="6">
        <v>102</v>
      </c>
      <c r="E3283" s="6">
        <v>11</v>
      </c>
      <c r="F3283" s="6">
        <v>1000</v>
      </c>
      <c r="G3283" s="6" t="s">
        <v>654</v>
      </c>
      <c r="H3283" s="6">
        <v>15000</v>
      </c>
      <c r="I3283" s="7">
        <v>6409206</v>
      </c>
      <c r="J3283" s="6" t="s">
        <v>6419</v>
      </c>
      <c r="K3283" s="6" t="s">
        <v>182</v>
      </c>
      <c r="L3283" s="6" t="s">
        <v>13126</v>
      </c>
      <c r="M3283" s="6">
        <v>32311</v>
      </c>
      <c r="N3283" s="6">
        <v>33153</v>
      </c>
      <c r="O3283" s="6" t="s">
        <v>830</v>
      </c>
      <c r="P3283" s="6">
        <v>4</v>
      </c>
      <c r="Q3283" s="6" t="s">
        <v>13127</v>
      </c>
      <c r="R3283" s="6" t="s">
        <v>13128</v>
      </c>
      <c r="S3283" s="6">
        <v>104</v>
      </c>
      <c r="T3283" s="6" t="s">
        <v>37</v>
      </c>
      <c r="U3283" s="6" t="s">
        <v>38</v>
      </c>
      <c r="V3283" s="6" t="s">
        <v>39</v>
      </c>
      <c r="W3283" s="7">
        <v>15000000</v>
      </c>
      <c r="X3283" s="6">
        <v>2008</v>
      </c>
      <c r="Y3283" s="6">
        <v>14000</v>
      </c>
      <c r="Z3283" s="6">
        <v>6.2</v>
      </c>
      <c r="AA3283" s="6">
        <v>1.85</v>
      </c>
      <c r="AB3283" s="6">
        <v>0</v>
      </c>
      <c r="AC3283" s="7">
        <f>Table13[[#This Row],[gross]]-Table13[[#This Row],[budget]]</f>
        <v>-8590794</v>
      </c>
    </row>
    <row r="3284" spans="1:29" ht="12.75">
      <c r="A3284" s="6" t="s">
        <v>28</v>
      </c>
      <c r="B3284" s="6" t="s">
        <v>2054</v>
      </c>
      <c r="C3284" s="6">
        <v>92</v>
      </c>
      <c r="D3284" s="6">
        <v>127</v>
      </c>
      <c r="E3284" s="6">
        <v>102</v>
      </c>
      <c r="F3284" s="6">
        <v>1000</v>
      </c>
      <c r="G3284" s="6" t="s">
        <v>3714</v>
      </c>
      <c r="H3284" s="6">
        <v>2000</v>
      </c>
      <c r="I3284" s="7">
        <v>75597042</v>
      </c>
      <c r="J3284" s="6" t="s">
        <v>7963</v>
      </c>
      <c r="K3284" s="6" t="s">
        <v>536</v>
      </c>
      <c r="L3284" s="6" t="s">
        <v>10348</v>
      </c>
      <c r="M3284" s="6">
        <v>26434</v>
      </c>
      <c r="N3284" s="6">
        <v>6657</v>
      </c>
      <c r="O3284" s="6" t="s">
        <v>10349</v>
      </c>
      <c r="P3284" s="6">
        <v>0</v>
      </c>
      <c r="Q3284" s="6" t="s">
        <v>10350</v>
      </c>
      <c r="R3284" s="6" t="s">
        <v>10351</v>
      </c>
      <c r="S3284" s="6">
        <v>174</v>
      </c>
      <c r="T3284" s="6" t="s">
        <v>37</v>
      </c>
      <c r="U3284" s="6" t="s">
        <v>38</v>
      </c>
      <c r="V3284" s="6" t="s">
        <v>277</v>
      </c>
      <c r="W3284" s="7">
        <v>20000000</v>
      </c>
      <c r="X3284" s="6">
        <v>2002</v>
      </c>
      <c r="Y3284" s="6">
        <v>1000</v>
      </c>
      <c r="Z3284" s="6">
        <v>7</v>
      </c>
      <c r="AA3284" s="6">
        <v>2.35</v>
      </c>
      <c r="AB3284" s="6">
        <v>0</v>
      </c>
      <c r="AC3284" s="7">
        <f>Table13[[#This Row],[gross]]-Table13[[#This Row],[budget]]</f>
        <v>55597042</v>
      </c>
    </row>
    <row r="3285" spans="1:29" ht="12.75">
      <c r="A3285" s="6" t="s">
        <v>28</v>
      </c>
      <c r="B3285" s="6" t="s">
        <v>12441</v>
      </c>
      <c r="C3285" s="6">
        <v>138</v>
      </c>
      <c r="D3285" s="6">
        <v>91</v>
      </c>
      <c r="E3285" s="6">
        <v>26</v>
      </c>
      <c r="F3285" s="6">
        <v>638</v>
      </c>
      <c r="G3285" s="6" t="s">
        <v>7423</v>
      </c>
      <c r="H3285" s="6">
        <v>3000</v>
      </c>
      <c r="I3285" s="7">
        <v>37300107</v>
      </c>
      <c r="J3285" s="6" t="s">
        <v>4384</v>
      </c>
      <c r="K3285" s="6" t="s">
        <v>4517</v>
      </c>
      <c r="L3285" s="6" t="s">
        <v>12442</v>
      </c>
      <c r="M3285" s="6">
        <v>29147</v>
      </c>
      <c r="N3285" s="6">
        <v>5349</v>
      </c>
      <c r="O3285" s="6" t="s">
        <v>3223</v>
      </c>
      <c r="P3285" s="6">
        <v>1</v>
      </c>
      <c r="Q3285" s="6" t="s">
        <v>12443</v>
      </c>
      <c r="R3285" s="6" t="s">
        <v>12444</v>
      </c>
      <c r="S3285" s="6">
        <v>115</v>
      </c>
      <c r="T3285" s="6" t="s">
        <v>37</v>
      </c>
      <c r="U3285" s="6" t="s">
        <v>38</v>
      </c>
      <c r="V3285" s="6" t="s">
        <v>39</v>
      </c>
      <c r="W3285" s="7">
        <v>16000000</v>
      </c>
      <c r="X3285" s="6">
        <v>2011</v>
      </c>
      <c r="Y3285" s="6">
        <v>1000</v>
      </c>
      <c r="Z3285" s="6">
        <v>4.8</v>
      </c>
      <c r="AA3285" s="6">
        <v>2.35</v>
      </c>
      <c r="AB3285" s="6">
        <v>0</v>
      </c>
      <c r="AC3285" s="7">
        <f>Table13[[#This Row],[gross]]-Table13[[#This Row],[budget]]</f>
        <v>21300107</v>
      </c>
    </row>
    <row r="3286" spans="1:29" ht="12.75">
      <c r="A3286" s="6" t="s">
        <v>28</v>
      </c>
      <c r="B3286" s="6" t="s">
        <v>15844</v>
      </c>
      <c r="C3286" s="6">
        <v>32</v>
      </c>
      <c r="D3286" s="6">
        <v>125</v>
      </c>
      <c r="E3286" s="6">
        <v>43</v>
      </c>
      <c r="F3286" s="6">
        <v>122</v>
      </c>
      <c r="G3286" s="6" t="s">
        <v>15845</v>
      </c>
      <c r="H3286" s="6">
        <v>563</v>
      </c>
      <c r="I3286" s="7">
        <v>29200000</v>
      </c>
      <c r="J3286" s="6" t="s">
        <v>7837</v>
      </c>
      <c r="K3286" s="6" t="s">
        <v>3888</v>
      </c>
      <c r="L3286" s="6" t="s">
        <v>15846</v>
      </c>
      <c r="M3286" s="6">
        <v>6142</v>
      </c>
      <c r="N3286" s="6">
        <v>1097</v>
      </c>
      <c r="O3286" s="6" t="s">
        <v>15847</v>
      </c>
      <c r="P3286" s="6">
        <v>0</v>
      </c>
      <c r="Q3286" s="6" t="s">
        <v>15848</v>
      </c>
      <c r="R3286" s="6" t="s">
        <v>15849</v>
      </c>
      <c r="S3286" s="6">
        <v>52</v>
      </c>
      <c r="T3286" s="6" t="s">
        <v>37</v>
      </c>
      <c r="U3286" s="6" t="s">
        <v>38</v>
      </c>
      <c r="V3286" s="6" t="s">
        <v>585</v>
      </c>
      <c r="W3286" s="7">
        <v>8500000</v>
      </c>
      <c r="X3286" s="6">
        <v>1979</v>
      </c>
      <c r="Y3286" s="6">
        <v>236</v>
      </c>
      <c r="Z3286" s="6">
        <v>6.9</v>
      </c>
      <c r="AA3286" s="6">
        <v>1.85</v>
      </c>
      <c r="AB3286" s="6">
        <v>1000</v>
      </c>
      <c r="AC3286" s="7">
        <f>Table13[[#This Row],[gross]]-Table13[[#This Row],[budget]]</f>
        <v>20700000</v>
      </c>
    </row>
    <row r="3287" spans="1:29" ht="12.75">
      <c r="A3287" s="6" t="s">
        <v>28</v>
      </c>
      <c r="B3287" s="6" t="s">
        <v>5382</v>
      </c>
      <c r="C3287" s="6">
        <v>220</v>
      </c>
      <c r="D3287" s="6">
        <v>110</v>
      </c>
      <c r="E3287" s="6">
        <v>0</v>
      </c>
      <c r="F3287" s="6">
        <v>327</v>
      </c>
      <c r="G3287" s="6" t="s">
        <v>3980</v>
      </c>
      <c r="H3287" s="6">
        <v>13000</v>
      </c>
      <c r="I3287" s="7">
        <v>52353636</v>
      </c>
      <c r="J3287" s="6" t="s">
        <v>2527</v>
      </c>
      <c r="K3287" s="6" t="s">
        <v>547</v>
      </c>
      <c r="L3287" s="6" t="s">
        <v>8892</v>
      </c>
      <c r="M3287" s="6">
        <v>209133</v>
      </c>
      <c r="N3287" s="6">
        <v>14609</v>
      </c>
      <c r="O3287" s="6" t="s">
        <v>4745</v>
      </c>
      <c r="P3287" s="6">
        <v>1</v>
      </c>
      <c r="Q3287" s="6" t="s">
        <v>8893</v>
      </c>
      <c r="R3287" s="6" t="s">
        <v>8894</v>
      </c>
      <c r="S3287" s="6">
        <v>962</v>
      </c>
      <c r="T3287" s="6" t="s">
        <v>37</v>
      </c>
      <c r="U3287" s="6" t="s">
        <v>38</v>
      </c>
      <c r="V3287" s="6" t="s">
        <v>585</v>
      </c>
      <c r="W3287" s="7">
        <v>21000000</v>
      </c>
      <c r="X3287" s="6">
        <v>2001</v>
      </c>
      <c r="Y3287" s="6">
        <v>1000</v>
      </c>
      <c r="Z3287" s="6">
        <v>7.6</v>
      </c>
      <c r="AA3287" s="6">
        <v>2.35</v>
      </c>
      <c r="AB3287" s="6">
        <v>0</v>
      </c>
      <c r="AC3287" s="7">
        <f>Table13[[#This Row],[gross]]-Table13[[#This Row],[budget]]</f>
        <v>31353636</v>
      </c>
    </row>
    <row r="3288" spans="1:29" ht="12.75">
      <c r="A3288" s="6" t="s">
        <v>28</v>
      </c>
      <c r="B3288" s="6" t="s">
        <v>8840</v>
      </c>
      <c r="C3288" s="6">
        <v>45</v>
      </c>
      <c r="D3288" s="6">
        <v>83</v>
      </c>
      <c r="E3288" s="6">
        <v>5</v>
      </c>
      <c r="F3288" s="6">
        <v>368</v>
      </c>
      <c r="G3288" s="6" t="s">
        <v>2163</v>
      </c>
      <c r="H3288" s="6">
        <v>971</v>
      </c>
      <c r="I3288" s="7">
        <v>100491683</v>
      </c>
      <c r="J3288" s="6" t="s">
        <v>8841</v>
      </c>
      <c r="K3288" s="6" t="s">
        <v>2315</v>
      </c>
      <c r="L3288" s="6" t="s">
        <v>8842</v>
      </c>
      <c r="M3288" s="6">
        <v>14005</v>
      </c>
      <c r="N3288" s="6">
        <v>3438</v>
      </c>
      <c r="O3288" s="6" t="s">
        <v>8214</v>
      </c>
      <c r="P3288" s="6">
        <v>0</v>
      </c>
      <c r="Q3288" s="6" t="s">
        <v>8843</v>
      </c>
      <c r="R3288" s="6" t="s">
        <v>8844</v>
      </c>
      <c r="S3288" s="6">
        <v>67</v>
      </c>
      <c r="T3288" s="6" t="s">
        <v>37</v>
      </c>
      <c r="U3288" s="6" t="s">
        <v>38</v>
      </c>
      <c r="V3288" s="6" t="s">
        <v>277</v>
      </c>
      <c r="W3288" s="7">
        <v>24000000</v>
      </c>
      <c r="X3288" s="6">
        <v>1998</v>
      </c>
      <c r="Y3288" s="6">
        <v>503</v>
      </c>
      <c r="Z3288" s="6">
        <v>5.9</v>
      </c>
      <c r="AA3288" s="6">
        <v>1.85</v>
      </c>
      <c r="AB3288" s="6">
        <v>418</v>
      </c>
      <c r="AC3288" s="7">
        <f>Table13[[#This Row],[gross]]-Table13[[#This Row],[budget]]</f>
        <v>76491683</v>
      </c>
    </row>
    <row r="3289" spans="1:29" ht="12.75">
      <c r="A3289" s="6" t="s">
        <v>28</v>
      </c>
      <c r="B3289" s="6" t="s">
        <v>9807</v>
      </c>
      <c r="C3289" s="6">
        <v>233</v>
      </c>
      <c r="D3289" s="6">
        <v>93</v>
      </c>
      <c r="E3289" s="6">
        <v>27</v>
      </c>
      <c r="F3289" s="6">
        <v>49</v>
      </c>
      <c r="G3289" s="6" t="s">
        <v>9808</v>
      </c>
      <c r="H3289" s="6">
        <v>960</v>
      </c>
      <c r="I3289" s="7">
        <v>17427926</v>
      </c>
      <c r="J3289" s="6" t="s">
        <v>6403</v>
      </c>
      <c r="K3289" s="6" t="s">
        <v>9629</v>
      </c>
      <c r="L3289" s="6" t="s">
        <v>9809</v>
      </c>
      <c r="M3289" s="6">
        <v>60062</v>
      </c>
      <c r="N3289" s="6">
        <v>1749</v>
      </c>
      <c r="O3289" s="6" t="s">
        <v>9810</v>
      </c>
      <c r="P3289" s="6">
        <v>0</v>
      </c>
      <c r="Q3289" s="6" t="s">
        <v>9811</v>
      </c>
      <c r="R3289" s="6" t="s">
        <v>9812</v>
      </c>
      <c r="S3289" s="6">
        <v>351</v>
      </c>
      <c r="T3289" s="6" t="s">
        <v>37</v>
      </c>
      <c r="U3289" s="6" t="s">
        <v>38</v>
      </c>
      <c r="V3289" s="6" t="s">
        <v>585</v>
      </c>
      <c r="W3289" s="7">
        <v>8000000</v>
      </c>
      <c r="X3289" s="6">
        <v>2008</v>
      </c>
      <c r="Y3289" s="6">
        <v>664</v>
      </c>
      <c r="Z3289" s="6">
        <v>5.9</v>
      </c>
      <c r="AA3289" s="6">
        <v>2.35</v>
      </c>
      <c r="AB3289" s="6">
        <v>0</v>
      </c>
      <c r="AC3289" s="7">
        <f>Table13[[#This Row],[gross]]-Table13[[#This Row],[budget]]</f>
        <v>9427926</v>
      </c>
    </row>
    <row r="3290" spans="1:29" ht="12.75">
      <c r="A3290" s="6" t="s">
        <v>28</v>
      </c>
      <c r="B3290" s="6" t="s">
        <v>18553</v>
      </c>
      <c r="C3290" s="6">
        <v>143</v>
      </c>
      <c r="D3290" s="6">
        <v>110</v>
      </c>
      <c r="E3290" s="6">
        <v>675</v>
      </c>
      <c r="F3290" s="6">
        <v>968</v>
      </c>
      <c r="G3290" s="6" t="s">
        <v>5619</v>
      </c>
      <c r="H3290" s="6">
        <v>16000</v>
      </c>
      <c r="I3290" s="7">
        <v>6525762</v>
      </c>
      <c r="J3290" s="6" t="s">
        <v>1415</v>
      </c>
      <c r="K3290" s="6" t="s">
        <v>10646</v>
      </c>
      <c r="L3290" s="6" t="s">
        <v>18554</v>
      </c>
      <c r="M3290" s="6">
        <v>44339</v>
      </c>
      <c r="N3290" s="6">
        <v>19928</v>
      </c>
      <c r="O3290" s="6" t="s">
        <v>379</v>
      </c>
      <c r="P3290" s="6">
        <v>2</v>
      </c>
      <c r="Q3290" s="6" t="s">
        <v>18555</v>
      </c>
      <c r="R3290" s="6" t="s">
        <v>18556</v>
      </c>
      <c r="S3290" s="6">
        <v>425</v>
      </c>
      <c r="T3290" s="6" t="s">
        <v>37</v>
      </c>
      <c r="U3290" s="6" t="s">
        <v>38</v>
      </c>
      <c r="V3290" s="6" t="s">
        <v>585</v>
      </c>
      <c r="W3290" s="7">
        <v>4000000</v>
      </c>
      <c r="X3290" s="6">
        <v>2002</v>
      </c>
      <c r="Y3290" s="6">
        <v>977</v>
      </c>
      <c r="Z3290" s="6">
        <v>6.7</v>
      </c>
      <c r="AA3290" s="6">
        <v>1.85</v>
      </c>
      <c r="AB3290" s="6">
        <v>0</v>
      </c>
      <c r="AC3290" s="7">
        <f>Table13[[#This Row],[gross]]-Table13[[#This Row],[budget]]</f>
        <v>2525762</v>
      </c>
    </row>
    <row r="3291" spans="1:29" ht="12.75">
      <c r="A3291" s="6" t="s">
        <v>28</v>
      </c>
      <c r="B3291" s="6" t="s">
        <v>15600</v>
      </c>
      <c r="C3291" s="6">
        <v>259</v>
      </c>
      <c r="D3291" s="6">
        <v>106</v>
      </c>
      <c r="E3291" s="6">
        <v>50</v>
      </c>
      <c r="F3291" s="6">
        <v>741</v>
      </c>
      <c r="G3291" s="6" t="s">
        <v>10032</v>
      </c>
      <c r="H3291" s="6">
        <v>17000</v>
      </c>
      <c r="I3291" s="7">
        <v>3571735</v>
      </c>
      <c r="J3291" s="6" t="s">
        <v>4296</v>
      </c>
      <c r="K3291" s="6" t="s">
        <v>557</v>
      </c>
      <c r="L3291" s="6" t="s">
        <v>15601</v>
      </c>
      <c r="M3291" s="6">
        <v>39260</v>
      </c>
      <c r="N3291" s="6">
        <v>21711</v>
      </c>
      <c r="O3291" s="6" t="s">
        <v>6530</v>
      </c>
      <c r="P3291" s="6">
        <v>2</v>
      </c>
      <c r="Q3291" s="6" t="s">
        <v>15602</v>
      </c>
      <c r="R3291" s="6" t="s">
        <v>15603</v>
      </c>
      <c r="S3291" s="6">
        <v>129</v>
      </c>
      <c r="T3291" s="6" t="s">
        <v>37</v>
      </c>
      <c r="U3291" s="6" t="s">
        <v>38</v>
      </c>
      <c r="V3291" s="6" t="s">
        <v>585</v>
      </c>
      <c r="W3291" s="7">
        <v>10000000</v>
      </c>
      <c r="X3291" s="6">
        <v>2010</v>
      </c>
      <c r="Y3291" s="6">
        <v>908</v>
      </c>
      <c r="Z3291" s="6">
        <v>6.6</v>
      </c>
      <c r="AA3291" s="6">
        <v>2.35</v>
      </c>
      <c r="AB3291" s="6">
        <v>0</v>
      </c>
      <c r="AC3291" s="7">
        <f>Table13[[#This Row],[gross]]-Table13[[#This Row],[budget]]</f>
        <v>-6428265</v>
      </c>
    </row>
    <row r="3292" spans="1:29" ht="12.75">
      <c r="A3292" s="6" t="s">
        <v>28</v>
      </c>
      <c r="B3292" s="6" t="s">
        <v>225</v>
      </c>
      <c r="C3292" s="6">
        <v>151</v>
      </c>
      <c r="D3292" s="6">
        <v>104</v>
      </c>
      <c r="E3292" s="6">
        <v>532</v>
      </c>
      <c r="F3292" s="6">
        <v>557</v>
      </c>
      <c r="G3292" s="6" t="s">
        <v>982</v>
      </c>
      <c r="H3292" s="6">
        <v>12000</v>
      </c>
      <c r="I3292" s="7">
        <v>47592825</v>
      </c>
      <c r="J3292" s="6" t="s">
        <v>1077</v>
      </c>
      <c r="K3292" s="6" t="s">
        <v>1072</v>
      </c>
      <c r="L3292" s="6" t="s">
        <v>2403</v>
      </c>
      <c r="M3292" s="6">
        <v>82731</v>
      </c>
      <c r="N3292" s="6">
        <v>16930</v>
      </c>
      <c r="O3292" s="6" t="s">
        <v>358</v>
      </c>
      <c r="P3292" s="6">
        <v>1</v>
      </c>
      <c r="Q3292" s="6" t="s">
        <v>2404</v>
      </c>
      <c r="R3292" s="6" t="s">
        <v>2405</v>
      </c>
      <c r="S3292" s="6">
        <v>255</v>
      </c>
      <c r="T3292" s="6" t="s">
        <v>37</v>
      </c>
      <c r="U3292" s="6" t="s">
        <v>38</v>
      </c>
      <c r="V3292" s="6" t="s">
        <v>39</v>
      </c>
      <c r="W3292" s="7">
        <v>85000000</v>
      </c>
      <c r="X3292" s="6">
        <v>2003</v>
      </c>
      <c r="Y3292" s="6">
        <v>3000</v>
      </c>
      <c r="Z3292" s="6">
        <v>6.7</v>
      </c>
      <c r="AA3292" s="6">
        <v>2.35</v>
      </c>
      <c r="AB3292" s="6">
        <v>0</v>
      </c>
      <c r="AC3292" s="7">
        <f>Table13[[#This Row],[gross]]-Table13[[#This Row],[budget]]</f>
        <v>-37407175</v>
      </c>
    </row>
    <row r="3293" spans="1:29" ht="12.75">
      <c r="A3293" s="6" t="s">
        <v>28</v>
      </c>
      <c r="B3293" s="6" t="s">
        <v>2591</v>
      </c>
      <c r="C3293" s="6">
        <v>120</v>
      </c>
      <c r="D3293" s="6">
        <v>101</v>
      </c>
      <c r="E3293" s="6">
        <v>343</v>
      </c>
      <c r="F3293" s="6">
        <v>384</v>
      </c>
      <c r="G3293" s="6" t="s">
        <v>8391</v>
      </c>
      <c r="H3293" s="6">
        <v>581</v>
      </c>
      <c r="I3293" s="7">
        <v>38122105</v>
      </c>
      <c r="J3293" s="6" t="s">
        <v>1401</v>
      </c>
      <c r="K3293" s="6" t="s">
        <v>8387</v>
      </c>
      <c r="L3293" s="6" t="s">
        <v>8392</v>
      </c>
      <c r="M3293" s="6">
        <v>112669</v>
      </c>
      <c r="N3293" s="6">
        <v>2373</v>
      </c>
      <c r="O3293" s="6" t="s">
        <v>8393</v>
      </c>
      <c r="P3293" s="6">
        <v>1</v>
      </c>
      <c r="Q3293" s="6" t="s">
        <v>8394</v>
      </c>
      <c r="R3293" s="6" t="s">
        <v>8395</v>
      </c>
      <c r="S3293" s="6">
        <v>226</v>
      </c>
      <c r="T3293" s="6" t="s">
        <v>37</v>
      </c>
      <c r="U3293" s="6" t="s">
        <v>38</v>
      </c>
      <c r="V3293" s="6" t="s">
        <v>585</v>
      </c>
      <c r="W3293" s="7">
        <v>27000000</v>
      </c>
      <c r="X3293" s="6">
        <v>1987</v>
      </c>
      <c r="Y3293" s="6">
        <v>571</v>
      </c>
      <c r="Z3293" s="6">
        <v>6.6</v>
      </c>
      <c r="AA3293" s="6">
        <v>1.37</v>
      </c>
      <c r="AB3293" s="6">
        <v>0</v>
      </c>
      <c r="AC3293" s="7">
        <f>Table13[[#This Row],[gross]]-Table13[[#This Row],[budget]]</f>
        <v>11122105</v>
      </c>
    </row>
    <row r="3294" spans="1:29" ht="12.75">
      <c r="A3294" s="6" t="s">
        <v>28</v>
      </c>
      <c r="B3294" s="6" t="s">
        <v>1198</v>
      </c>
      <c r="C3294" s="6">
        <v>64</v>
      </c>
      <c r="D3294" s="6">
        <v>116</v>
      </c>
      <c r="E3294" s="6">
        <v>176</v>
      </c>
      <c r="F3294" s="6">
        <v>84</v>
      </c>
      <c r="G3294" s="6" t="s">
        <v>2235</v>
      </c>
      <c r="H3294" s="6">
        <v>192</v>
      </c>
      <c r="I3294" s="7">
        <v>61355436</v>
      </c>
      <c r="J3294" s="6" t="s">
        <v>1675</v>
      </c>
      <c r="K3294" s="6" t="s">
        <v>2236</v>
      </c>
      <c r="L3294" s="6" t="s">
        <v>2237</v>
      </c>
      <c r="M3294" s="6">
        <v>52136</v>
      </c>
      <c r="N3294" s="6">
        <v>475</v>
      </c>
      <c r="O3294" s="6" t="s">
        <v>2238</v>
      </c>
      <c r="P3294" s="6">
        <v>0</v>
      </c>
      <c r="Q3294" s="6" t="s">
        <v>2239</v>
      </c>
      <c r="R3294" s="6" t="s">
        <v>2240</v>
      </c>
      <c r="S3294" s="6">
        <v>184</v>
      </c>
      <c r="T3294" s="6" t="s">
        <v>37</v>
      </c>
      <c r="U3294" s="6" t="s">
        <v>38</v>
      </c>
      <c r="V3294" s="6" t="s">
        <v>39</v>
      </c>
      <c r="W3294" s="7">
        <v>68000000</v>
      </c>
      <c r="X3294" s="6">
        <v>1997</v>
      </c>
      <c r="Y3294" s="6">
        <v>117</v>
      </c>
      <c r="Z3294" s="6">
        <v>6.2</v>
      </c>
      <c r="AA3294" s="6">
        <v>2.35</v>
      </c>
      <c r="AB3294" s="6">
        <v>0</v>
      </c>
      <c r="AC3294" s="7">
        <f>Table13[[#This Row],[gross]]-Table13[[#This Row],[budget]]</f>
        <v>-6644564</v>
      </c>
    </row>
    <row r="3295" spans="1:29" ht="12.75">
      <c r="A3295" s="6" t="s">
        <v>28</v>
      </c>
      <c r="B3295" s="6" t="s">
        <v>13756</v>
      </c>
      <c r="C3295" s="6">
        <v>14</v>
      </c>
      <c r="D3295" s="6">
        <v>90</v>
      </c>
      <c r="E3295" s="6">
        <v>7</v>
      </c>
      <c r="F3295" s="6">
        <v>424</v>
      </c>
      <c r="G3295" s="6" t="s">
        <v>17666</v>
      </c>
      <c r="H3295" s="6">
        <v>890</v>
      </c>
      <c r="I3295" s="7">
        <v>92362</v>
      </c>
      <c r="J3295" s="6" t="s">
        <v>2527</v>
      </c>
      <c r="K3295" s="6" t="s">
        <v>634</v>
      </c>
      <c r="L3295" s="6" t="s">
        <v>21009</v>
      </c>
      <c r="M3295" s="6">
        <v>444</v>
      </c>
      <c r="N3295" s="6">
        <v>3138</v>
      </c>
      <c r="O3295" s="6" t="s">
        <v>10272</v>
      </c>
      <c r="P3295" s="6">
        <v>7</v>
      </c>
      <c r="R3295" s="6" t="s">
        <v>21010</v>
      </c>
      <c r="S3295" s="6">
        <v>5</v>
      </c>
      <c r="T3295" s="6" t="s">
        <v>37</v>
      </c>
      <c r="U3295" s="6" t="s">
        <v>38</v>
      </c>
      <c r="V3295" s="6" t="s">
        <v>39</v>
      </c>
      <c r="W3295" s="7">
        <v>1500000</v>
      </c>
      <c r="X3295" s="6">
        <v>2005</v>
      </c>
      <c r="Y3295" s="6">
        <v>597</v>
      </c>
      <c r="Z3295" s="6">
        <v>4.3</v>
      </c>
      <c r="AA3295" s="6">
        <v>1.85</v>
      </c>
      <c r="AB3295" s="6">
        <v>68</v>
      </c>
      <c r="AC3295" s="7">
        <f>Table13[[#This Row],[gross]]-Table13[[#This Row],[budget]]</f>
        <v>-1407638</v>
      </c>
    </row>
    <row r="3296" spans="1:29" ht="12.75">
      <c r="A3296" s="6" t="s">
        <v>28</v>
      </c>
      <c r="B3296" s="6" t="s">
        <v>2641</v>
      </c>
      <c r="C3296" s="6">
        <v>79</v>
      </c>
      <c r="D3296" s="6">
        <v>103</v>
      </c>
      <c r="E3296" s="6">
        <v>154</v>
      </c>
      <c r="F3296" s="6">
        <v>576</v>
      </c>
      <c r="G3296" s="6" t="s">
        <v>3788</v>
      </c>
      <c r="H3296" s="6">
        <v>1000</v>
      </c>
      <c r="I3296" s="7">
        <v>676698</v>
      </c>
      <c r="J3296" s="6" t="s">
        <v>2142</v>
      </c>
      <c r="K3296" s="6" t="s">
        <v>2865</v>
      </c>
      <c r="L3296" s="6" t="s">
        <v>12034</v>
      </c>
      <c r="M3296" s="6">
        <v>26730</v>
      </c>
      <c r="N3296" s="6">
        <v>4094</v>
      </c>
      <c r="O3296" s="6" t="s">
        <v>1855</v>
      </c>
      <c r="P3296" s="6">
        <v>0</v>
      </c>
      <c r="Q3296" s="6" t="s">
        <v>12035</v>
      </c>
      <c r="R3296" s="6" t="s">
        <v>12036</v>
      </c>
      <c r="S3296" s="6">
        <v>180</v>
      </c>
      <c r="T3296" s="6" t="s">
        <v>37</v>
      </c>
      <c r="U3296" s="6" t="s">
        <v>38</v>
      </c>
      <c r="V3296" s="6" t="s">
        <v>585</v>
      </c>
      <c r="W3296" s="7">
        <v>18000000</v>
      </c>
      <c r="X3296" s="6">
        <v>2002</v>
      </c>
      <c r="Y3296" s="6">
        <v>783</v>
      </c>
      <c r="Z3296" s="6">
        <v>7.2</v>
      </c>
      <c r="AA3296" s="6">
        <v>1.85</v>
      </c>
      <c r="AB3296" s="6">
        <v>2000</v>
      </c>
      <c r="AC3296" s="7">
        <f>Table13[[#This Row],[gross]]-Table13[[#This Row],[budget]]</f>
        <v>-17323302</v>
      </c>
    </row>
    <row r="3297" spans="1:29" ht="12.75">
      <c r="A3297" s="6" t="s">
        <v>28</v>
      </c>
      <c r="B3297" s="6" t="s">
        <v>3657</v>
      </c>
      <c r="C3297" s="6">
        <v>80</v>
      </c>
      <c r="D3297" s="6">
        <v>104</v>
      </c>
      <c r="E3297" s="6">
        <v>54</v>
      </c>
      <c r="F3297" s="6">
        <v>775</v>
      </c>
      <c r="G3297" s="6" t="s">
        <v>3658</v>
      </c>
      <c r="H3297" s="6">
        <v>901</v>
      </c>
      <c r="I3297" s="7">
        <v>139225854</v>
      </c>
      <c r="J3297" s="6" t="s">
        <v>515</v>
      </c>
      <c r="K3297" s="6" t="s">
        <v>3659</v>
      </c>
      <c r="L3297" s="6" t="s">
        <v>3660</v>
      </c>
      <c r="M3297" s="6">
        <v>34561</v>
      </c>
      <c r="N3297" s="6">
        <v>5265</v>
      </c>
      <c r="O3297" s="6" t="s">
        <v>3661</v>
      </c>
      <c r="P3297" s="6">
        <v>0</v>
      </c>
      <c r="Q3297" s="6" t="s">
        <v>3662</v>
      </c>
      <c r="R3297" s="6" t="s">
        <v>3663</v>
      </c>
      <c r="S3297" s="6">
        <v>116</v>
      </c>
      <c r="T3297" s="6" t="s">
        <v>37</v>
      </c>
      <c r="U3297" s="6" t="s">
        <v>38</v>
      </c>
      <c r="V3297" s="6" t="s">
        <v>277</v>
      </c>
      <c r="W3297" s="7">
        <v>60000000</v>
      </c>
      <c r="X3297" s="6">
        <v>2002</v>
      </c>
      <c r="Y3297" s="6">
        <v>857</v>
      </c>
      <c r="Z3297" s="6">
        <v>5.5</v>
      </c>
      <c r="AA3297" s="6">
        <v>1.85</v>
      </c>
      <c r="AB3297" s="6">
        <v>1000</v>
      </c>
      <c r="AC3297" s="7">
        <f>Table13[[#This Row],[gross]]-Table13[[#This Row],[budget]]</f>
        <v>79225854</v>
      </c>
    </row>
    <row r="3298" spans="1:29" ht="12.75">
      <c r="A3298" s="6" t="s">
        <v>28</v>
      </c>
      <c r="B3298" s="6" t="s">
        <v>4203</v>
      </c>
      <c r="C3298" s="6">
        <v>64</v>
      </c>
      <c r="D3298" s="6">
        <v>97</v>
      </c>
      <c r="E3298" s="6">
        <v>11</v>
      </c>
      <c r="F3298" s="6">
        <v>595</v>
      </c>
      <c r="G3298" s="6" t="s">
        <v>3661</v>
      </c>
      <c r="H3298" s="6">
        <v>901</v>
      </c>
      <c r="I3298" s="7">
        <v>144833357</v>
      </c>
      <c r="J3298" s="6" t="s">
        <v>4795</v>
      </c>
      <c r="K3298" s="6" t="s">
        <v>3659</v>
      </c>
      <c r="L3298" s="6" t="s">
        <v>10345</v>
      </c>
      <c r="M3298" s="6">
        <v>64742</v>
      </c>
      <c r="N3298" s="6">
        <v>2790</v>
      </c>
      <c r="O3298" s="6" t="s">
        <v>3283</v>
      </c>
      <c r="P3298" s="6">
        <v>0</v>
      </c>
      <c r="Q3298" s="6" t="s">
        <v>10346</v>
      </c>
      <c r="R3298" s="6" t="s">
        <v>10347</v>
      </c>
      <c r="S3298" s="6">
        <v>111</v>
      </c>
      <c r="T3298" s="6" t="s">
        <v>37</v>
      </c>
      <c r="U3298" s="6" t="s">
        <v>38</v>
      </c>
      <c r="V3298" s="6" t="s">
        <v>95</v>
      </c>
      <c r="W3298" s="7">
        <v>22000000</v>
      </c>
      <c r="X3298" s="6">
        <v>1994</v>
      </c>
      <c r="Y3298" s="6">
        <v>775</v>
      </c>
      <c r="Z3298" s="6">
        <v>6.4</v>
      </c>
      <c r="AA3298" s="6">
        <v>1.85</v>
      </c>
      <c r="AB3298" s="6">
        <v>0</v>
      </c>
      <c r="AC3298" s="7">
        <f>Table13[[#This Row],[gross]]-Table13[[#This Row],[budget]]</f>
        <v>122833357</v>
      </c>
    </row>
    <row r="3299" spans="1:29" ht="12.75">
      <c r="A3299" s="6" t="s">
        <v>28</v>
      </c>
      <c r="B3299" s="6" t="s">
        <v>576</v>
      </c>
      <c r="C3299" s="6">
        <v>34</v>
      </c>
      <c r="D3299" s="6">
        <v>135</v>
      </c>
      <c r="E3299" s="6">
        <v>596</v>
      </c>
      <c r="F3299" s="6">
        <v>2000</v>
      </c>
      <c r="G3299" s="6" t="s">
        <v>1689</v>
      </c>
      <c r="H3299" s="6">
        <v>10000</v>
      </c>
      <c r="I3299" s="7">
        <v>10400000</v>
      </c>
      <c r="J3299" s="6" t="s">
        <v>214</v>
      </c>
      <c r="K3299" s="6" t="s">
        <v>440</v>
      </c>
      <c r="L3299" s="6" t="s">
        <v>5439</v>
      </c>
      <c r="M3299" s="6">
        <v>12037</v>
      </c>
      <c r="N3299" s="6">
        <v>15820</v>
      </c>
      <c r="O3299" s="6" t="s">
        <v>1375</v>
      </c>
      <c r="P3299" s="6">
        <v>1</v>
      </c>
      <c r="Q3299" s="6" t="s">
        <v>5440</v>
      </c>
      <c r="R3299" s="6" t="s">
        <v>5441</v>
      </c>
      <c r="S3299" s="6">
        <v>90</v>
      </c>
      <c r="T3299" s="6" t="s">
        <v>37</v>
      </c>
      <c r="U3299" s="6" t="s">
        <v>38</v>
      </c>
      <c r="V3299" s="6" t="s">
        <v>585</v>
      </c>
      <c r="W3299" s="7">
        <v>50000000</v>
      </c>
      <c r="X3299" s="6">
        <v>1995</v>
      </c>
      <c r="Y3299" s="6">
        <v>3000</v>
      </c>
      <c r="Z3299" s="6">
        <v>5.0999999999999996</v>
      </c>
      <c r="AA3299" s="6">
        <v>2.35</v>
      </c>
      <c r="AB3299" s="6">
        <v>943</v>
      </c>
      <c r="AC3299" s="7">
        <f>Table13[[#This Row],[gross]]-Table13[[#This Row],[budget]]</f>
        <v>-39600000</v>
      </c>
    </row>
    <row r="3300" spans="1:29" ht="12.75">
      <c r="A3300" s="6" t="s">
        <v>28</v>
      </c>
      <c r="B3300" s="6" t="s">
        <v>4021</v>
      </c>
      <c r="C3300" s="6">
        <v>249</v>
      </c>
      <c r="D3300" s="6">
        <v>132</v>
      </c>
      <c r="E3300" s="6">
        <v>47</v>
      </c>
      <c r="F3300" s="6">
        <v>240</v>
      </c>
      <c r="G3300" s="6" t="s">
        <v>2663</v>
      </c>
      <c r="H3300" s="6">
        <v>988</v>
      </c>
      <c r="I3300" s="7">
        <v>81687587</v>
      </c>
      <c r="J3300" s="6" t="s">
        <v>2813</v>
      </c>
      <c r="K3300" s="6" t="s">
        <v>4022</v>
      </c>
      <c r="L3300" s="6" t="s">
        <v>4023</v>
      </c>
      <c r="M3300" s="6">
        <v>138246</v>
      </c>
      <c r="N3300" s="6">
        <v>2517</v>
      </c>
      <c r="O3300" s="6" t="s">
        <v>4024</v>
      </c>
      <c r="P3300" s="6">
        <v>0</v>
      </c>
      <c r="Q3300" s="6" t="s">
        <v>4025</v>
      </c>
      <c r="R3300" s="6" t="s">
        <v>4026</v>
      </c>
      <c r="S3300" s="6">
        <v>360</v>
      </c>
      <c r="T3300" s="6" t="s">
        <v>37</v>
      </c>
      <c r="U3300" s="6" t="s">
        <v>38</v>
      </c>
      <c r="V3300" s="6" t="s">
        <v>39</v>
      </c>
      <c r="W3300" s="7">
        <v>61000000</v>
      </c>
      <c r="X3300" s="6">
        <v>2015</v>
      </c>
      <c r="Y3300" s="6">
        <v>960</v>
      </c>
      <c r="Z3300" s="6">
        <v>6.4</v>
      </c>
      <c r="AA3300" s="6">
        <v>2.35</v>
      </c>
      <c r="AB3300" s="6">
        <v>24000</v>
      </c>
      <c r="AC3300" s="7">
        <f>Table13[[#This Row],[gross]]-Table13[[#This Row],[budget]]</f>
        <v>20687587</v>
      </c>
    </row>
    <row r="3301" spans="1:29" ht="12.75">
      <c r="A3301" s="6" t="s">
        <v>28</v>
      </c>
      <c r="B3301" s="6" t="s">
        <v>1954</v>
      </c>
      <c r="C3301" s="6">
        <v>141</v>
      </c>
      <c r="D3301" s="6">
        <v>124</v>
      </c>
      <c r="E3301" s="6">
        <v>0</v>
      </c>
      <c r="F3301" s="6">
        <v>580</v>
      </c>
      <c r="G3301" s="6" t="s">
        <v>119</v>
      </c>
      <c r="H3301" s="6">
        <v>22000</v>
      </c>
      <c r="I3301" s="7">
        <v>71069884</v>
      </c>
      <c r="J3301" s="6" t="s">
        <v>2125</v>
      </c>
      <c r="K3301" s="6" t="s">
        <v>1746</v>
      </c>
      <c r="L3301" s="6" t="s">
        <v>3545</v>
      </c>
      <c r="M3301" s="6">
        <v>101899</v>
      </c>
      <c r="N3301" s="6">
        <v>32871</v>
      </c>
      <c r="O3301" s="6" t="s">
        <v>3546</v>
      </c>
      <c r="P3301" s="6">
        <v>0</v>
      </c>
      <c r="Q3301" s="6" t="s">
        <v>3547</v>
      </c>
      <c r="R3301" s="6" t="s">
        <v>3548</v>
      </c>
      <c r="S3301" s="6">
        <v>445</v>
      </c>
      <c r="T3301" s="6" t="s">
        <v>37</v>
      </c>
      <c r="U3301" s="6" t="s">
        <v>38</v>
      </c>
      <c r="V3301" s="6" t="s">
        <v>585</v>
      </c>
      <c r="W3301" s="7">
        <v>68000000</v>
      </c>
      <c r="X3301" s="6">
        <v>2001</v>
      </c>
      <c r="Y3301" s="6">
        <v>10000</v>
      </c>
      <c r="Z3301" s="6">
        <v>6.8</v>
      </c>
      <c r="AA3301" s="6">
        <v>2.35</v>
      </c>
      <c r="AB3301" s="6">
        <v>0</v>
      </c>
      <c r="AC3301" s="7">
        <f>Table13[[#This Row],[gross]]-Table13[[#This Row],[budget]]</f>
        <v>3069884</v>
      </c>
    </row>
    <row r="3302" spans="1:29" ht="12.75">
      <c r="A3302" s="6" t="s">
        <v>28</v>
      </c>
      <c r="B3302" s="6" t="s">
        <v>1757</v>
      </c>
      <c r="C3302" s="6">
        <v>167</v>
      </c>
      <c r="D3302" s="6">
        <v>100</v>
      </c>
      <c r="E3302" s="6">
        <v>55</v>
      </c>
      <c r="F3302" s="6">
        <v>416</v>
      </c>
      <c r="G3302" s="6" t="s">
        <v>2677</v>
      </c>
      <c r="H3302" s="6">
        <v>12000</v>
      </c>
      <c r="I3302" s="7">
        <v>90341670</v>
      </c>
      <c r="J3302" s="6" t="s">
        <v>1930</v>
      </c>
      <c r="K3302" s="6" t="s">
        <v>1072</v>
      </c>
      <c r="L3302" s="6" t="s">
        <v>4050</v>
      </c>
      <c r="M3302" s="6">
        <v>102129</v>
      </c>
      <c r="N3302" s="6">
        <v>14611</v>
      </c>
      <c r="O3302" s="6" t="s">
        <v>2011</v>
      </c>
      <c r="P3302" s="6">
        <v>4</v>
      </c>
      <c r="Q3302" s="6" t="s">
        <v>4051</v>
      </c>
      <c r="R3302" s="6" t="s">
        <v>4052</v>
      </c>
      <c r="S3302" s="6">
        <v>432</v>
      </c>
      <c r="T3302" s="6" t="s">
        <v>37</v>
      </c>
      <c r="U3302" s="6" t="s">
        <v>38</v>
      </c>
      <c r="V3302" s="6" t="s">
        <v>39</v>
      </c>
      <c r="W3302" s="7">
        <v>60000000</v>
      </c>
      <c r="X3302" s="6">
        <v>2002</v>
      </c>
      <c r="Y3302" s="6">
        <v>1000</v>
      </c>
      <c r="Z3302" s="6">
        <v>5.5</v>
      </c>
      <c r="AA3302" s="6">
        <v>2.35</v>
      </c>
      <c r="AB3302" s="6">
        <v>0</v>
      </c>
      <c r="AC3302" s="7">
        <f>Table13[[#This Row],[gross]]-Table13[[#This Row],[budget]]</f>
        <v>30341670</v>
      </c>
    </row>
    <row r="3303" spans="1:29" ht="12.75">
      <c r="A3303" s="6" t="s">
        <v>28</v>
      </c>
      <c r="B3303" s="6" t="s">
        <v>3563</v>
      </c>
      <c r="C3303" s="6">
        <v>157</v>
      </c>
      <c r="D3303" s="6">
        <v>125</v>
      </c>
      <c r="E3303" s="6">
        <v>448</v>
      </c>
      <c r="F3303" s="6">
        <v>93</v>
      </c>
      <c r="G3303" s="6" t="s">
        <v>13628</v>
      </c>
      <c r="H3303" s="6">
        <v>273</v>
      </c>
      <c r="I3303" s="7">
        <v>2086345</v>
      </c>
      <c r="J3303" s="6" t="s">
        <v>6326</v>
      </c>
      <c r="K3303" s="6" t="s">
        <v>13629</v>
      </c>
      <c r="L3303" s="6" t="s">
        <v>13630</v>
      </c>
      <c r="M3303" s="6">
        <v>64556</v>
      </c>
      <c r="N3303" s="6">
        <v>529</v>
      </c>
      <c r="O3303" s="6" t="s">
        <v>13631</v>
      </c>
      <c r="P3303" s="6">
        <v>1</v>
      </c>
      <c r="Q3303" s="6" t="s">
        <v>13632</v>
      </c>
      <c r="R3303" s="6" t="s">
        <v>13633</v>
      </c>
      <c r="S3303" s="6">
        <v>140</v>
      </c>
      <c r="T3303" s="6" t="s">
        <v>2778</v>
      </c>
      <c r="U3303" s="6" t="s">
        <v>3571</v>
      </c>
      <c r="V3303" s="6" t="s">
        <v>39</v>
      </c>
      <c r="W3303" s="7">
        <v>10000000</v>
      </c>
      <c r="X3303" s="6">
        <v>2004</v>
      </c>
      <c r="Y3303" s="6">
        <v>114</v>
      </c>
      <c r="Z3303" s="6">
        <v>8.1</v>
      </c>
      <c r="AA3303" s="6">
        <v>2.35</v>
      </c>
      <c r="AB3303" s="6">
        <v>0</v>
      </c>
      <c r="AC3303" s="7">
        <f>Table13[[#This Row],[gross]]-Table13[[#This Row],[budget]]</f>
        <v>-7913655</v>
      </c>
    </row>
    <row r="3304" spans="1:29" ht="12.75">
      <c r="A3304" s="6" t="s">
        <v>28</v>
      </c>
      <c r="B3304" s="6" t="s">
        <v>4537</v>
      </c>
      <c r="C3304" s="6">
        <v>158</v>
      </c>
      <c r="D3304" s="6">
        <v>122</v>
      </c>
      <c r="E3304" s="6">
        <v>108</v>
      </c>
      <c r="F3304" s="6">
        <v>111</v>
      </c>
      <c r="G3304" s="6" t="s">
        <v>5270</v>
      </c>
      <c r="H3304" s="6">
        <v>220</v>
      </c>
      <c r="I3304" s="7">
        <v>33071558</v>
      </c>
      <c r="J3304" s="6" t="s">
        <v>2527</v>
      </c>
      <c r="K3304" s="6" t="s">
        <v>14980</v>
      </c>
      <c r="L3304" s="6" t="s">
        <v>14981</v>
      </c>
      <c r="M3304" s="6">
        <v>22369</v>
      </c>
      <c r="N3304" s="6">
        <v>583</v>
      </c>
      <c r="O3304" s="6" t="s">
        <v>14982</v>
      </c>
      <c r="P3304" s="6">
        <v>6</v>
      </c>
      <c r="Q3304" s="6" t="s">
        <v>14983</v>
      </c>
      <c r="R3304" s="6" t="s">
        <v>14984</v>
      </c>
      <c r="S3304" s="6">
        <v>100</v>
      </c>
      <c r="T3304" s="6" t="s">
        <v>37</v>
      </c>
      <c r="U3304" s="6" t="s">
        <v>56</v>
      </c>
      <c r="V3304" s="6" t="s">
        <v>95</v>
      </c>
      <c r="W3304" s="7">
        <v>10000000</v>
      </c>
      <c r="X3304" s="6">
        <v>2015</v>
      </c>
      <c r="Y3304" s="6">
        <v>186</v>
      </c>
      <c r="Z3304" s="6">
        <v>6.6</v>
      </c>
      <c r="AA3304" s="6">
        <v>2.35</v>
      </c>
      <c r="AB3304" s="6">
        <v>21000</v>
      </c>
      <c r="AC3304" s="7">
        <f>Table13[[#This Row],[gross]]-Table13[[#This Row],[budget]]</f>
        <v>23071558</v>
      </c>
    </row>
    <row r="3305" spans="1:29" ht="12.75">
      <c r="A3305" s="6" t="s">
        <v>28</v>
      </c>
      <c r="B3305" s="6" t="s">
        <v>21333</v>
      </c>
      <c r="C3305" s="6">
        <v>111</v>
      </c>
      <c r="D3305" s="6">
        <v>112</v>
      </c>
      <c r="E3305" s="6">
        <v>9</v>
      </c>
      <c r="F3305" s="6">
        <v>4</v>
      </c>
      <c r="G3305" s="6" t="s">
        <v>21334</v>
      </c>
      <c r="H3305" s="6">
        <v>61</v>
      </c>
      <c r="I3305" s="7">
        <v>375723</v>
      </c>
      <c r="J3305" s="6" t="s">
        <v>2527</v>
      </c>
      <c r="K3305" s="6" t="s">
        <v>21335</v>
      </c>
      <c r="L3305" s="6" t="s">
        <v>21336</v>
      </c>
      <c r="M3305" s="6">
        <v>7025</v>
      </c>
      <c r="N3305" s="6">
        <v>76</v>
      </c>
      <c r="O3305" s="6" t="s">
        <v>21337</v>
      </c>
      <c r="P3305" s="6">
        <v>1</v>
      </c>
      <c r="Q3305" s="6" t="s">
        <v>21338</v>
      </c>
      <c r="R3305" s="6" t="s">
        <v>21339</v>
      </c>
      <c r="S3305" s="6">
        <v>26</v>
      </c>
      <c r="T3305" s="6" t="s">
        <v>14503</v>
      </c>
      <c r="U3305" s="6" t="s">
        <v>16841</v>
      </c>
      <c r="V3305" s="6" t="s">
        <v>585</v>
      </c>
      <c r="W3305" s="7">
        <v>4000000</v>
      </c>
      <c r="X3305" s="6">
        <v>2015</v>
      </c>
      <c r="Y3305" s="6">
        <v>9</v>
      </c>
      <c r="Z3305" s="6">
        <v>7.9</v>
      </c>
      <c r="AA3305" s="6">
        <v>2.35</v>
      </c>
      <c r="AB3305" s="6">
        <v>0</v>
      </c>
      <c r="AC3305" s="7">
        <f>Table13[[#This Row],[gross]]-Table13[[#This Row],[budget]]</f>
        <v>-3624277</v>
      </c>
    </row>
    <row r="3306" spans="1:29" ht="12.75">
      <c r="A3306" s="6" t="s">
        <v>28</v>
      </c>
      <c r="B3306" s="6" t="s">
        <v>10540</v>
      </c>
      <c r="C3306" s="6">
        <v>262</v>
      </c>
      <c r="D3306" s="6">
        <v>129</v>
      </c>
      <c r="E3306" s="6">
        <v>195</v>
      </c>
      <c r="F3306" s="6">
        <v>50</v>
      </c>
      <c r="G3306" s="6" t="s">
        <v>18936</v>
      </c>
      <c r="H3306" s="6">
        <v>827</v>
      </c>
      <c r="I3306" s="7">
        <v>20167424</v>
      </c>
      <c r="J3306" s="6" t="s">
        <v>1924</v>
      </c>
      <c r="K3306" s="6" t="s">
        <v>18937</v>
      </c>
      <c r="L3306" s="6" t="s">
        <v>18938</v>
      </c>
      <c r="M3306" s="6">
        <v>131831</v>
      </c>
      <c r="N3306" s="6">
        <v>1044</v>
      </c>
      <c r="O3306" s="6" t="s">
        <v>18939</v>
      </c>
      <c r="P3306" s="6">
        <v>0</v>
      </c>
      <c r="Q3306" s="6" t="s">
        <v>18940</v>
      </c>
      <c r="R3306" s="6" t="s">
        <v>18941</v>
      </c>
      <c r="S3306" s="6">
        <v>231</v>
      </c>
      <c r="T3306" s="6" t="s">
        <v>2778</v>
      </c>
      <c r="U3306" s="6" t="s">
        <v>18942</v>
      </c>
      <c r="V3306" s="6" t="s">
        <v>585</v>
      </c>
      <c r="W3306" s="7">
        <v>2000000</v>
      </c>
      <c r="X3306" s="6">
        <v>2009</v>
      </c>
      <c r="Y3306" s="6">
        <v>88</v>
      </c>
      <c r="Z3306" s="6">
        <v>8.1999999999999993</v>
      </c>
      <c r="AA3306" s="6">
        <v>2.35</v>
      </c>
      <c r="AB3306" s="6">
        <v>33000</v>
      </c>
      <c r="AC3306" s="7">
        <f>Table13[[#This Row],[gross]]-Table13[[#This Row],[budget]]</f>
        <v>18167424</v>
      </c>
    </row>
    <row r="3307" spans="1:29" ht="12.75">
      <c r="A3307" s="6" t="s">
        <v>28</v>
      </c>
      <c r="B3307" s="6" t="s">
        <v>12876</v>
      </c>
      <c r="C3307" s="6">
        <v>109</v>
      </c>
      <c r="D3307" s="6">
        <v>110</v>
      </c>
      <c r="E3307" s="6">
        <v>107</v>
      </c>
      <c r="F3307" s="6">
        <v>549</v>
      </c>
      <c r="G3307" s="6" t="s">
        <v>14559</v>
      </c>
      <c r="H3307" s="6">
        <v>664</v>
      </c>
      <c r="I3307" s="7">
        <v>37766350</v>
      </c>
      <c r="J3307" s="6" t="s">
        <v>3409</v>
      </c>
      <c r="K3307" s="6" t="s">
        <v>4504</v>
      </c>
      <c r="L3307" s="6" t="s">
        <v>14560</v>
      </c>
      <c r="M3307" s="6">
        <v>19440</v>
      </c>
      <c r="N3307" s="6">
        <v>3376</v>
      </c>
      <c r="O3307" s="6" t="s">
        <v>3075</v>
      </c>
      <c r="P3307" s="6">
        <v>5</v>
      </c>
      <c r="Q3307" s="6" t="s">
        <v>14561</v>
      </c>
      <c r="R3307" s="6" t="s">
        <v>14562</v>
      </c>
      <c r="S3307" s="6">
        <v>56</v>
      </c>
      <c r="T3307" s="6" t="s">
        <v>37</v>
      </c>
      <c r="U3307" s="6" t="s">
        <v>38</v>
      </c>
      <c r="V3307" s="6" t="s">
        <v>39</v>
      </c>
      <c r="W3307" s="7">
        <v>11000000</v>
      </c>
      <c r="X3307" s="6">
        <v>2008</v>
      </c>
      <c r="Y3307" s="6">
        <v>551</v>
      </c>
      <c r="Z3307" s="6">
        <v>7.3</v>
      </c>
      <c r="AA3307" s="6">
        <v>2.35</v>
      </c>
      <c r="AB3307" s="6">
        <v>0</v>
      </c>
      <c r="AC3307" s="7">
        <f>Table13[[#This Row],[gross]]-Table13[[#This Row],[budget]]</f>
        <v>26766350</v>
      </c>
    </row>
    <row r="3308" spans="1:29" ht="12.75">
      <c r="A3308" s="6" t="s">
        <v>28</v>
      </c>
      <c r="B3308" s="6" t="s">
        <v>2964</v>
      </c>
      <c r="C3308" s="6">
        <v>165</v>
      </c>
      <c r="D3308" s="6">
        <v>87</v>
      </c>
      <c r="E3308" s="6">
        <v>11</v>
      </c>
      <c r="F3308" s="6">
        <v>745</v>
      </c>
      <c r="G3308" s="6" t="s">
        <v>2965</v>
      </c>
      <c r="H3308" s="6">
        <v>1000</v>
      </c>
      <c r="I3308" s="7">
        <v>323505540</v>
      </c>
      <c r="J3308" s="6" t="s">
        <v>2966</v>
      </c>
      <c r="K3308" s="6" t="s">
        <v>813</v>
      </c>
      <c r="L3308" s="6" t="s">
        <v>2967</v>
      </c>
      <c r="M3308" s="6">
        <v>24407</v>
      </c>
      <c r="N3308" s="6">
        <v>4782</v>
      </c>
      <c r="O3308" s="6" t="s">
        <v>2968</v>
      </c>
      <c r="P3308" s="6">
        <v>0</v>
      </c>
      <c r="Q3308" s="6" t="s">
        <v>2969</v>
      </c>
      <c r="R3308" s="6" t="s">
        <v>2970</v>
      </c>
      <c r="S3308" s="6">
        <v>155</v>
      </c>
      <c r="T3308" s="6" t="s">
        <v>37</v>
      </c>
      <c r="U3308" s="6" t="s">
        <v>677</v>
      </c>
      <c r="V3308" s="6" t="s">
        <v>95</v>
      </c>
      <c r="W3308" s="7">
        <v>75000000</v>
      </c>
      <c r="X3308" s="6">
        <v>2016</v>
      </c>
      <c r="Y3308" s="6">
        <v>904</v>
      </c>
      <c r="Z3308" s="6">
        <v>6.8</v>
      </c>
      <c r="AA3308" s="6">
        <v>1.85</v>
      </c>
      <c r="AB3308" s="6">
        <v>36000</v>
      </c>
      <c r="AC3308" s="7">
        <f>Table13[[#This Row],[gross]]-Table13[[#This Row],[budget]]</f>
        <v>248505540</v>
      </c>
    </row>
    <row r="3309" spans="1:29" ht="12.75">
      <c r="A3309" s="6" t="s">
        <v>28</v>
      </c>
      <c r="B3309" s="6" t="s">
        <v>2112</v>
      </c>
      <c r="C3309" s="6">
        <v>362</v>
      </c>
      <c r="D3309" s="6">
        <v>114</v>
      </c>
      <c r="E3309" s="6">
        <v>0</v>
      </c>
      <c r="F3309" s="6">
        <v>423</v>
      </c>
      <c r="G3309" s="6" t="s">
        <v>2113</v>
      </c>
      <c r="H3309" s="6">
        <v>3000</v>
      </c>
      <c r="I3309" s="7">
        <v>58229120</v>
      </c>
      <c r="J3309" s="6" t="s">
        <v>2114</v>
      </c>
      <c r="K3309" s="6" t="s">
        <v>1543</v>
      </c>
      <c r="L3309" s="6" t="s">
        <v>2115</v>
      </c>
      <c r="M3309" s="6">
        <v>236421</v>
      </c>
      <c r="N3309" s="6">
        <v>5095</v>
      </c>
      <c r="O3309" s="6" t="s">
        <v>2116</v>
      </c>
      <c r="P3309" s="6">
        <v>1</v>
      </c>
      <c r="Q3309" s="6" t="s">
        <v>2117</v>
      </c>
      <c r="R3309" s="6" t="s">
        <v>2118</v>
      </c>
      <c r="S3309" s="6">
        <v>515</v>
      </c>
      <c r="T3309" s="6" t="s">
        <v>37</v>
      </c>
      <c r="U3309" s="6" t="s">
        <v>38</v>
      </c>
      <c r="V3309" s="6" t="s">
        <v>95</v>
      </c>
      <c r="W3309" s="7">
        <v>90000000</v>
      </c>
      <c r="X3309" s="6">
        <v>2013</v>
      </c>
      <c r="Y3309" s="6">
        <v>806</v>
      </c>
      <c r="Z3309" s="6">
        <v>7.3</v>
      </c>
      <c r="AA3309" s="6">
        <v>2.35</v>
      </c>
      <c r="AB3309" s="6">
        <v>70000</v>
      </c>
      <c r="AC3309" s="7">
        <f>Table13[[#This Row],[gross]]-Table13[[#This Row],[budget]]</f>
        <v>-31770880</v>
      </c>
    </row>
    <row r="3310" spans="1:29" ht="12.75">
      <c r="A3310" s="6" t="s">
        <v>28</v>
      </c>
      <c r="B3310" s="6" t="s">
        <v>16185</v>
      </c>
      <c r="C3310" s="6">
        <v>118</v>
      </c>
      <c r="D3310" s="6">
        <v>75</v>
      </c>
      <c r="E3310" s="6">
        <v>45</v>
      </c>
      <c r="F3310" s="6">
        <v>4</v>
      </c>
      <c r="G3310" s="6" t="s">
        <v>16186</v>
      </c>
      <c r="H3310" s="6">
        <v>61</v>
      </c>
      <c r="I3310" s="7">
        <v>686383</v>
      </c>
      <c r="J3310" s="6" t="s">
        <v>628</v>
      </c>
      <c r="K3310" s="6" t="s">
        <v>16187</v>
      </c>
      <c r="L3310" s="6" t="s">
        <v>16188</v>
      </c>
      <c r="M3310" s="6">
        <v>22811</v>
      </c>
      <c r="N3310" s="6">
        <v>75</v>
      </c>
      <c r="O3310" s="6" t="s">
        <v>16189</v>
      </c>
      <c r="P3310" s="6">
        <v>0</v>
      </c>
      <c r="Q3310" s="6" t="s">
        <v>16190</v>
      </c>
      <c r="R3310" s="6" t="s">
        <v>16191</v>
      </c>
      <c r="S3310" s="6">
        <v>71</v>
      </c>
      <c r="T3310" s="6" t="s">
        <v>37</v>
      </c>
      <c r="U3310" s="6" t="s">
        <v>1465</v>
      </c>
      <c r="V3310" s="6" t="s">
        <v>4830</v>
      </c>
      <c r="W3310" s="7">
        <v>6500000</v>
      </c>
      <c r="X3310" s="6">
        <v>2009</v>
      </c>
      <c r="Y3310" s="6">
        <v>5</v>
      </c>
      <c r="Z3310" s="6">
        <v>7.7</v>
      </c>
      <c r="AA3310" s="6">
        <v>1.85</v>
      </c>
      <c r="AB3310" s="6">
        <v>11000</v>
      </c>
      <c r="AC3310" s="7">
        <f>Table13[[#This Row],[gross]]-Table13[[#This Row],[budget]]</f>
        <v>-5813617</v>
      </c>
    </row>
    <row r="3311" spans="1:29" ht="12.75">
      <c r="A3311" s="6" t="s">
        <v>28</v>
      </c>
      <c r="B3311" s="6" t="s">
        <v>3334</v>
      </c>
      <c r="C3311" s="6">
        <v>161</v>
      </c>
      <c r="D3311" s="6">
        <v>107</v>
      </c>
      <c r="E3311" s="6">
        <v>69</v>
      </c>
      <c r="F3311" s="6">
        <v>206</v>
      </c>
      <c r="G3311" s="6" t="s">
        <v>4246</v>
      </c>
      <c r="H3311" s="6">
        <v>310</v>
      </c>
      <c r="I3311" s="7">
        <v>36279230</v>
      </c>
      <c r="J3311" s="6" t="s">
        <v>334</v>
      </c>
      <c r="K3311" s="6" t="s">
        <v>4247</v>
      </c>
      <c r="L3311" s="6" t="s">
        <v>4248</v>
      </c>
      <c r="M3311" s="6">
        <v>42144</v>
      </c>
      <c r="N3311" s="6">
        <v>1352</v>
      </c>
      <c r="O3311" s="6" t="s">
        <v>4249</v>
      </c>
      <c r="P3311" s="6">
        <v>0</v>
      </c>
      <c r="Q3311" s="6" t="s">
        <v>4250</v>
      </c>
      <c r="R3311" s="6" t="s">
        <v>4251</v>
      </c>
      <c r="S3311" s="6">
        <v>213</v>
      </c>
      <c r="T3311" s="6" t="s">
        <v>37</v>
      </c>
      <c r="U3311" s="6" t="s">
        <v>38</v>
      </c>
      <c r="V3311" s="6" t="s">
        <v>39</v>
      </c>
      <c r="W3311" s="7">
        <v>60000000</v>
      </c>
      <c r="X3311" s="6">
        <v>2006</v>
      </c>
      <c r="Y3311" s="6">
        <v>219</v>
      </c>
      <c r="Z3311" s="6">
        <v>6.1</v>
      </c>
      <c r="AA3311" s="6">
        <v>2.35</v>
      </c>
      <c r="AB3311" s="6">
        <v>690</v>
      </c>
      <c r="AC3311" s="7">
        <f>Table13[[#This Row],[gross]]-Table13[[#This Row],[budget]]</f>
        <v>-23720770</v>
      </c>
    </row>
    <row r="3312" spans="1:29" ht="12.75">
      <c r="A3312" s="6" t="s">
        <v>28</v>
      </c>
      <c r="B3312" s="6" t="s">
        <v>21620</v>
      </c>
      <c r="C3312" s="6">
        <v>337</v>
      </c>
      <c r="D3312" s="6">
        <v>95</v>
      </c>
      <c r="E3312" s="6">
        <v>20</v>
      </c>
      <c r="F3312" s="6">
        <v>365</v>
      </c>
      <c r="G3312" s="6" t="s">
        <v>3083</v>
      </c>
      <c r="H3312" s="6">
        <v>422</v>
      </c>
      <c r="I3312" s="7">
        <v>5997134</v>
      </c>
      <c r="J3312" s="6" t="s">
        <v>5022</v>
      </c>
      <c r="K3312" s="6" t="s">
        <v>11567</v>
      </c>
      <c r="L3312" s="6" t="s">
        <v>21621</v>
      </c>
      <c r="M3312" s="6">
        <v>36381</v>
      </c>
      <c r="N3312" s="6">
        <v>1899</v>
      </c>
      <c r="O3312" s="6" t="s">
        <v>21622</v>
      </c>
      <c r="P3312" s="6">
        <v>3</v>
      </c>
      <c r="Q3312" s="6" t="s">
        <v>21623</v>
      </c>
      <c r="R3312" s="6" t="s">
        <v>21624</v>
      </c>
      <c r="S3312" s="6">
        <v>126</v>
      </c>
      <c r="T3312" s="6" t="s">
        <v>37</v>
      </c>
      <c r="U3312" s="6" t="s">
        <v>38</v>
      </c>
      <c r="V3312" s="6" t="s">
        <v>585</v>
      </c>
      <c r="W3312" s="7">
        <v>1000000</v>
      </c>
      <c r="X3312" s="6">
        <v>2012</v>
      </c>
      <c r="Y3312" s="6">
        <v>374</v>
      </c>
      <c r="Z3312" s="6">
        <v>7.2</v>
      </c>
      <c r="AA3312" s="6">
        <v>1.85</v>
      </c>
      <c r="AB3312" s="6">
        <v>11000</v>
      </c>
      <c r="AC3312" s="7">
        <f>Table13[[#This Row],[gross]]-Table13[[#This Row],[budget]]</f>
        <v>4997134</v>
      </c>
    </row>
    <row r="3313" spans="1:29" ht="12.75">
      <c r="A3313" s="6" t="s">
        <v>28</v>
      </c>
      <c r="B3313" s="6" t="s">
        <v>5834</v>
      </c>
      <c r="C3313" s="6">
        <v>70</v>
      </c>
      <c r="D3313" s="6">
        <v>93</v>
      </c>
      <c r="E3313" s="6">
        <v>85</v>
      </c>
      <c r="F3313" s="6">
        <v>510</v>
      </c>
      <c r="G3313" s="6" t="s">
        <v>3283</v>
      </c>
      <c r="H3313" s="6">
        <v>924</v>
      </c>
      <c r="I3313" s="7">
        <v>32055248</v>
      </c>
      <c r="J3313" s="6" t="s">
        <v>6616</v>
      </c>
      <c r="K3313" s="6" t="s">
        <v>2961</v>
      </c>
      <c r="L3313" s="6" t="s">
        <v>6617</v>
      </c>
      <c r="M3313" s="6">
        <v>18723</v>
      </c>
      <c r="N3313" s="6">
        <v>2711</v>
      </c>
      <c r="O3313" s="6" t="s">
        <v>4278</v>
      </c>
      <c r="P3313" s="6">
        <v>0</v>
      </c>
      <c r="Q3313" s="6" t="s">
        <v>6618</v>
      </c>
      <c r="R3313" s="6" t="s">
        <v>6619</v>
      </c>
      <c r="S3313" s="6">
        <v>146</v>
      </c>
      <c r="T3313" s="6" t="s">
        <v>37</v>
      </c>
      <c r="U3313" s="6" t="s">
        <v>38</v>
      </c>
      <c r="V3313" s="6" t="s">
        <v>39</v>
      </c>
      <c r="W3313" s="7">
        <v>25000000</v>
      </c>
      <c r="X3313" s="6">
        <v>1994</v>
      </c>
      <c r="Y3313" s="6">
        <v>595</v>
      </c>
      <c r="Z3313" s="6">
        <v>6</v>
      </c>
      <c r="AA3313" s="6">
        <v>1.85</v>
      </c>
      <c r="AB3313" s="6">
        <v>0</v>
      </c>
      <c r="AC3313" s="7">
        <f>Table13[[#This Row],[gross]]-Table13[[#This Row],[budget]]</f>
        <v>7055248</v>
      </c>
    </row>
    <row r="3314" spans="1:29" ht="12.75">
      <c r="A3314" s="6" t="s">
        <v>28</v>
      </c>
      <c r="B3314" s="6" t="s">
        <v>4099</v>
      </c>
      <c r="C3314" s="6">
        <v>76</v>
      </c>
      <c r="D3314" s="6">
        <v>98</v>
      </c>
      <c r="E3314" s="6">
        <v>48</v>
      </c>
      <c r="F3314" s="6">
        <v>722</v>
      </c>
      <c r="G3314" s="6" t="s">
        <v>30</v>
      </c>
      <c r="H3314" s="6">
        <v>21000</v>
      </c>
      <c r="I3314" s="7">
        <v>61112916</v>
      </c>
      <c r="J3314" s="6" t="s">
        <v>515</v>
      </c>
      <c r="K3314" s="6" t="s">
        <v>97</v>
      </c>
      <c r="L3314" s="6" t="s">
        <v>4100</v>
      </c>
      <c r="M3314" s="6">
        <v>14888</v>
      </c>
      <c r="N3314" s="6">
        <v>24664</v>
      </c>
      <c r="O3314" s="6" t="s">
        <v>1980</v>
      </c>
      <c r="P3314" s="6">
        <v>0</v>
      </c>
      <c r="Q3314" s="6" t="s">
        <v>4101</v>
      </c>
      <c r="R3314" s="6" t="s">
        <v>4102</v>
      </c>
      <c r="S3314" s="6">
        <v>83</v>
      </c>
      <c r="T3314" s="6" t="s">
        <v>37</v>
      </c>
      <c r="U3314" s="6" t="s">
        <v>38</v>
      </c>
      <c r="V3314" s="6" t="s">
        <v>95</v>
      </c>
      <c r="W3314" s="7">
        <v>50000000</v>
      </c>
      <c r="X3314" s="6">
        <v>2006</v>
      </c>
      <c r="Y3314" s="6">
        <v>936</v>
      </c>
      <c r="Z3314" s="6">
        <v>4.4000000000000004</v>
      </c>
      <c r="AA3314" s="6">
        <v>2.35</v>
      </c>
      <c r="AB3314" s="6">
        <v>747</v>
      </c>
      <c r="AC3314" s="7">
        <f>Table13[[#This Row],[gross]]-Table13[[#This Row],[budget]]</f>
        <v>11112916</v>
      </c>
    </row>
    <row r="3315" spans="1:29" ht="12.75">
      <c r="A3315" s="6" t="s">
        <v>28</v>
      </c>
      <c r="B3315" s="6" t="s">
        <v>5128</v>
      </c>
      <c r="C3315" s="6">
        <v>186</v>
      </c>
      <c r="D3315" s="6">
        <v>86</v>
      </c>
      <c r="E3315" s="6">
        <v>174</v>
      </c>
      <c r="F3315" s="6">
        <v>2</v>
      </c>
      <c r="G3315" s="6" t="s">
        <v>10979</v>
      </c>
      <c r="H3315" s="6">
        <v>619</v>
      </c>
      <c r="I3315" s="7">
        <v>54257433</v>
      </c>
      <c r="J3315" s="6" t="s">
        <v>4384</v>
      </c>
      <c r="K3315" s="6" t="s">
        <v>9750</v>
      </c>
      <c r="L3315" s="6" t="s">
        <v>13701</v>
      </c>
      <c r="M3315" s="6">
        <v>12983</v>
      </c>
      <c r="N3315" s="6">
        <v>971</v>
      </c>
      <c r="O3315" s="6" t="s">
        <v>13702</v>
      </c>
      <c r="P3315" s="6">
        <v>0</v>
      </c>
      <c r="Q3315" s="6" t="s">
        <v>13703</v>
      </c>
      <c r="R3315" s="6" t="s">
        <v>13704</v>
      </c>
      <c r="S3315" s="6">
        <v>139</v>
      </c>
      <c r="T3315" s="6" t="s">
        <v>37</v>
      </c>
      <c r="U3315" s="6" t="s">
        <v>38</v>
      </c>
      <c r="V3315" s="6" t="s">
        <v>39</v>
      </c>
      <c r="W3315" s="7">
        <v>17000000</v>
      </c>
      <c r="X3315" s="6">
        <v>2016</v>
      </c>
      <c r="Y3315" s="6">
        <v>350</v>
      </c>
      <c r="Z3315" s="6">
        <v>6.8</v>
      </c>
      <c r="AA3315" s="6">
        <v>2.35</v>
      </c>
      <c r="AB3315" s="6">
        <v>0</v>
      </c>
      <c r="AC3315" s="7">
        <f>Table13[[#This Row],[gross]]-Table13[[#This Row],[budget]]</f>
        <v>37257433</v>
      </c>
    </row>
    <row r="3316" spans="1:29" ht="12.75">
      <c r="A3316" s="6" t="s">
        <v>28</v>
      </c>
      <c r="B3316" s="6" t="s">
        <v>3259</v>
      </c>
      <c r="C3316" s="6">
        <v>199</v>
      </c>
      <c r="D3316" s="6">
        <v>142</v>
      </c>
      <c r="E3316" s="6">
        <v>0</v>
      </c>
      <c r="F3316" s="6">
        <v>461</v>
      </c>
      <c r="G3316" s="6" t="s">
        <v>3262</v>
      </c>
      <c r="H3316" s="6">
        <v>11000</v>
      </c>
      <c r="I3316" s="7">
        <v>28341469</v>
      </c>
      <c r="J3316" s="6" t="s">
        <v>1935</v>
      </c>
      <c r="K3316" s="6" t="s">
        <v>466</v>
      </c>
      <c r="L3316" s="6" t="s">
        <v>9693</v>
      </c>
      <c r="M3316" s="6">
        <v>1689764</v>
      </c>
      <c r="N3316" s="6">
        <v>13495</v>
      </c>
      <c r="O3316" s="6" t="s">
        <v>1348</v>
      </c>
      <c r="P3316" s="6">
        <v>0</v>
      </c>
      <c r="Q3316" s="6" t="s">
        <v>9694</v>
      </c>
      <c r="R3316" s="6" t="s">
        <v>9695</v>
      </c>
      <c r="S3316" s="6">
        <v>4144</v>
      </c>
      <c r="T3316" s="6" t="s">
        <v>37</v>
      </c>
      <c r="U3316" s="6" t="s">
        <v>38</v>
      </c>
      <c r="V3316" s="6" t="s">
        <v>585</v>
      </c>
      <c r="W3316" s="7">
        <v>25000000</v>
      </c>
      <c r="X3316" s="6">
        <v>1994</v>
      </c>
      <c r="Y3316" s="6">
        <v>745</v>
      </c>
      <c r="Z3316" s="6">
        <v>9.3000000000000007</v>
      </c>
      <c r="AA3316" s="6">
        <v>1.85</v>
      </c>
      <c r="AB3316" s="6">
        <v>108000</v>
      </c>
      <c r="AC3316" s="7">
        <f>Table13[[#This Row],[gross]]-Table13[[#This Row],[budget]]</f>
        <v>3341469</v>
      </c>
    </row>
    <row r="3317" spans="1:29" ht="12.75">
      <c r="A3317" s="6" t="s">
        <v>28</v>
      </c>
      <c r="B3317" s="6" t="s">
        <v>7635</v>
      </c>
      <c r="C3317" s="6">
        <v>119</v>
      </c>
      <c r="D3317" s="6">
        <v>111</v>
      </c>
      <c r="E3317" s="6">
        <v>529</v>
      </c>
      <c r="F3317" s="6">
        <v>505</v>
      </c>
      <c r="G3317" s="6" t="s">
        <v>1319</v>
      </c>
      <c r="H3317" s="6">
        <v>18000</v>
      </c>
      <c r="I3317" s="7">
        <v>11405825</v>
      </c>
      <c r="J3317" s="6" t="s">
        <v>3409</v>
      </c>
      <c r="K3317" s="6" t="s">
        <v>120</v>
      </c>
      <c r="L3317" s="6" t="s">
        <v>7636</v>
      </c>
      <c r="M3317" s="6">
        <v>28542</v>
      </c>
      <c r="N3317" s="6">
        <v>19805</v>
      </c>
      <c r="O3317" s="6" t="s">
        <v>7637</v>
      </c>
      <c r="P3317" s="6">
        <v>3</v>
      </c>
      <c r="Q3317" s="6" t="s">
        <v>7638</v>
      </c>
      <c r="R3317" s="6" t="s">
        <v>7639</v>
      </c>
      <c r="S3317" s="6">
        <v>208</v>
      </c>
      <c r="T3317" s="6" t="s">
        <v>37</v>
      </c>
      <c r="U3317" s="6" t="s">
        <v>38</v>
      </c>
      <c r="V3317" s="6" t="s">
        <v>585</v>
      </c>
      <c r="W3317" s="7">
        <v>35000000</v>
      </c>
      <c r="X3317" s="6">
        <v>2001</v>
      </c>
      <c r="Y3317" s="6">
        <v>826</v>
      </c>
      <c r="Z3317" s="6">
        <v>6.8</v>
      </c>
      <c r="AA3317" s="6">
        <v>2.35</v>
      </c>
      <c r="AB3317" s="6">
        <v>0</v>
      </c>
      <c r="AC3317" s="7">
        <f>Table13[[#This Row],[gross]]-Table13[[#This Row],[budget]]</f>
        <v>-23594175</v>
      </c>
    </row>
    <row r="3318" spans="1:29" ht="12.75">
      <c r="A3318" s="6" t="s">
        <v>28</v>
      </c>
      <c r="B3318" s="6" t="s">
        <v>1015</v>
      </c>
      <c r="C3318" s="6">
        <v>120</v>
      </c>
      <c r="D3318" s="6">
        <v>116</v>
      </c>
      <c r="E3318" s="6">
        <v>380</v>
      </c>
      <c r="F3318" s="6">
        <v>774</v>
      </c>
      <c r="G3318" s="6" t="s">
        <v>977</v>
      </c>
      <c r="H3318" s="6">
        <v>18000</v>
      </c>
      <c r="I3318" s="7">
        <v>40932372</v>
      </c>
      <c r="J3318" s="6" t="s">
        <v>59</v>
      </c>
      <c r="K3318" s="6" t="s">
        <v>1727</v>
      </c>
      <c r="L3318" s="6" t="s">
        <v>3421</v>
      </c>
      <c r="M3318" s="6">
        <v>58023</v>
      </c>
      <c r="N3318" s="6">
        <v>32563</v>
      </c>
      <c r="O3318" s="6" t="s">
        <v>3422</v>
      </c>
      <c r="P3318" s="6">
        <v>0</v>
      </c>
      <c r="Q3318" s="6" t="s">
        <v>3423</v>
      </c>
      <c r="R3318" s="6" t="s">
        <v>3424</v>
      </c>
      <c r="S3318" s="6">
        <v>281</v>
      </c>
      <c r="T3318" s="6" t="s">
        <v>37</v>
      </c>
      <c r="U3318" s="6" t="s">
        <v>38</v>
      </c>
      <c r="V3318" s="6" t="s">
        <v>585</v>
      </c>
      <c r="W3318" s="7">
        <v>70000000</v>
      </c>
      <c r="X3318" s="6">
        <v>1998</v>
      </c>
      <c r="Y3318" s="6">
        <v>13000</v>
      </c>
      <c r="Z3318" s="6">
        <v>6.3</v>
      </c>
      <c r="AA3318" s="6">
        <v>2.35</v>
      </c>
      <c r="AB3318" s="6">
        <v>0</v>
      </c>
      <c r="AC3318" s="7">
        <f>Table13[[#This Row],[gross]]-Table13[[#This Row],[budget]]</f>
        <v>-29067628</v>
      </c>
    </row>
    <row r="3319" spans="1:29" ht="12.75">
      <c r="A3319" s="6" t="s">
        <v>28</v>
      </c>
      <c r="B3319" s="6" t="s">
        <v>2728</v>
      </c>
      <c r="C3319" s="6">
        <v>185</v>
      </c>
      <c r="D3319" s="6">
        <v>138</v>
      </c>
      <c r="E3319" s="6">
        <v>438</v>
      </c>
      <c r="F3319" s="6">
        <v>173</v>
      </c>
      <c r="G3319" s="6" t="s">
        <v>1319</v>
      </c>
      <c r="H3319" s="6">
        <v>12000</v>
      </c>
      <c r="I3319" s="7">
        <v>130727000</v>
      </c>
      <c r="J3319" s="6" t="s">
        <v>6648</v>
      </c>
      <c r="K3319" s="6" t="s">
        <v>762</v>
      </c>
      <c r="L3319" s="6" t="s">
        <v>10658</v>
      </c>
      <c r="M3319" s="6">
        <v>887467</v>
      </c>
      <c r="N3319" s="6">
        <v>13184</v>
      </c>
      <c r="O3319" s="6" t="s">
        <v>6567</v>
      </c>
      <c r="P3319" s="6">
        <v>0</v>
      </c>
      <c r="Q3319" s="6" t="s">
        <v>10659</v>
      </c>
      <c r="R3319" s="6" t="s">
        <v>10660</v>
      </c>
      <c r="S3319" s="6">
        <v>916</v>
      </c>
      <c r="T3319" s="6" t="s">
        <v>37</v>
      </c>
      <c r="U3319" s="6" t="s">
        <v>38</v>
      </c>
      <c r="V3319" s="6" t="s">
        <v>585</v>
      </c>
      <c r="W3319" s="7">
        <v>19000000</v>
      </c>
      <c r="X3319" s="6">
        <v>1991</v>
      </c>
      <c r="Y3319" s="6">
        <v>826</v>
      </c>
      <c r="Z3319" s="6">
        <v>8.6</v>
      </c>
      <c r="AA3319" s="6">
        <v>1.85</v>
      </c>
      <c r="AB3319" s="6">
        <v>40000</v>
      </c>
      <c r="AC3319" s="7">
        <f>Table13[[#This Row],[gross]]-Table13[[#This Row],[budget]]</f>
        <v>111727000</v>
      </c>
    </row>
    <row r="3320" spans="1:29" ht="12.75">
      <c r="A3320" s="6" t="s">
        <v>28</v>
      </c>
      <c r="B3320" s="6" t="s">
        <v>3252</v>
      </c>
      <c r="C3320" s="6">
        <v>299</v>
      </c>
      <c r="D3320" s="6">
        <v>87</v>
      </c>
      <c r="E3320" s="6">
        <v>30</v>
      </c>
      <c r="F3320" s="6">
        <v>433</v>
      </c>
      <c r="G3320" s="6" t="s">
        <v>3253</v>
      </c>
      <c r="H3320" s="6">
        <v>745</v>
      </c>
      <c r="I3320" s="7">
        <v>183132370</v>
      </c>
      <c r="J3320" s="6" t="s">
        <v>3254</v>
      </c>
      <c r="K3320" s="6" t="s">
        <v>2968</v>
      </c>
      <c r="L3320" s="6" t="s">
        <v>3255</v>
      </c>
      <c r="M3320" s="6">
        <v>259083</v>
      </c>
      <c r="N3320" s="6">
        <v>3086</v>
      </c>
      <c r="O3320" s="6" t="s">
        <v>3256</v>
      </c>
      <c r="P3320" s="6">
        <v>0</v>
      </c>
      <c r="Q3320" s="6" t="s">
        <v>3257</v>
      </c>
      <c r="R3320" s="6" t="s">
        <v>3258</v>
      </c>
      <c r="S3320" s="6">
        <v>763</v>
      </c>
      <c r="T3320" s="6" t="s">
        <v>37</v>
      </c>
      <c r="U3320" s="6" t="s">
        <v>38</v>
      </c>
      <c r="V3320" s="6" t="s">
        <v>39</v>
      </c>
      <c r="W3320" s="7">
        <v>75000000</v>
      </c>
      <c r="X3320" s="6">
        <v>2007</v>
      </c>
      <c r="Y3320" s="6">
        <v>440</v>
      </c>
      <c r="Z3320" s="6">
        <v>7.4</v>
      </c>
      <c r="AA3320" s="6">
        <v>2.35</v>
      </c>
      <c r="AB3320" s="6">
        <v>0</v>
      </c>
      <c r="AC3320" s="7">
        <f>Table13[[#This Row],[gross]]-Table13[[#This Row],[budget]]</f>
        <v>108132370</v>
      </c>
    </row>
    <row r="3321" spans="1:29" ht="12.75">
      <c r="A3321" s="6" t="s">
        <v>28</v>
      </c>
      <c r="B3321" s="6" t="s">
        <v>16212</v>
      </c>
      <c r="C3321" s="6">
        <v>66</v>
      </c>
      <c r="D3321" s="6">
        <v>109</v>
      </c>
      <c r="E3321" s="6">
        <v>200</v>
      </c>
      <c r="F3321" s="6">
        <v>1000</v>
      </c>
      <c r="G3321" s="6" t="s">
        <v>438</v>
      </c>
      <c r="H3321" s="6">
        <v>21000</v>
      </c>
      <c r="I3321" s="7">
        <v>336456</v>
      </c>
      <c r="J3321" s="6" t="s">
        <v>16213</v>
      </c>
      <c r="K3321" s="6" t="s">
        <v>97</v>
      </c>
      <c r="L3321" s="6" t="s">
        <v>16214</v>
      </c>
      <c r="M3321" s="6">
        <v>7116</v>
      </c>
      <c r="N3321" s="6">
        <v>41645</v>
      </c>
      <c r="O3321" s="6" t="s">
        <v>1232</v>
      </c>
      <c r="P3321" s="6">
        <v>2</v>
      </c>
      <c r="Q3321" s="6" t="s">
        <v>16215</v>
      </c>
      <c r="R3321" s="6" t="s">
        <v>16216</v>
      </c>
      <c r="S3321" s="6">
        <v>79</v>
      </c>
      <c r="T3321" s="6" t="s">
        <v>37</v>
      </c>
      <c r="U3321" s="6" t="s">
        <v>38</v>
      </c>
      <c r="V3321" s="6" t="s">
        <v>585</v>
      </c>
      <c r="W3321" s="7">
        <v>8000000</v>
      </c>
      <c r="X3321" s="6">
        <v>2003</v>
      </c>
      <c r="Y3321" s="6">
        <v>18000</v>
      </c>
      <c r="Z3321" s="6">
        <v>5.6</v>
      </c>
      <c r="AA3321" s="6">
        <v>1.85</v>
      </c>
      <c r="AB3321" s="6">
        <v>494</v>
      </c>
      <c r="AC3321" s="7">
        <f>Table13[[#This Row],[gross]]-Table13[[#This Row],[budget]]</f>
        <v>-7663544</v>
      </c>
    </row>
    <row r="3322" spans="1:29" ht="12.75">
      <c r="A3322" s="6" t="s">
        <v>28</v>
      </c>
      <c r="B3322" s="6" t="s">
        <v>22543</v>
      </c>
      <c r="C3322" s="6">
        <v>5</v>
      </c>
      <c r="D3322" s="6">
        <v>102</v>
      </c>
      <c r="E3322" s="6">
        <v>0</v>
      </c>
      <c r="F3322" s="6">
        <v>15</v>
      </c>
      <c r="G3322" s="6" t="s">
        <v>22544</v>
      </c>
      <c r="H3322" s="6">
        <v>69</v>
      </c>
      <c r="I3322" s="7">
        <v>1250798</v>
      </c>
      <c r="J3322" s="6" t="s">
        <v>1415</v>
      </c>
      <c r="K3322" s="6" t="s">
        <v>20304</v>
      </c>
      <c r="L3322" s="6" t="s">
        <v>22545</v>
      </c>
      <c r="M3322" s="6">
        <v>1099</v>
      </c>
      <c r="N3322" s="6">
        <v>161</v>
      </c>
      <c r="O3322" s="6" t="s">
        <v>22546</v>
      </c>
      <c r="P3322" s="6">
        <v>0</v>
      </c>
      <c r="Q3322" s="6" t="s">
        <v>22547</v>
      </c>
      <c r="R3322" s="6" t="s">
        <v>22548</v>
      </c>
      <c r="S3322" s="6">
        <v>53</v>
      </c>
      <c r="T3322" s="6" t="s">
        <v>37</v>
      </c>
      <c r="U3322" s="6" t="s">
        <v>38</v>
      </c>
      <c r="V3322" s="6" t="s">
        <v>95</v>
      </c>
      <c r="W3322" s="7">
        <v>500000</v>
      </c>
      <c r="X3322" s="6">
        <v>2002</v>
      </c>
      <c r="Y3322" s="6">
        <v>24</v>
      </c>
      <c r="Z3322" s="6">
        <v>6.4</v>
      </c>
      <c r="AB3322" s="6">
        <v>43</v>
      </c>
      <c r="AC3322" s="7">
        <f>Table13[[#This Row],[gross]]-Table13[[#This Row],[budget]]</f>
        <v>750798</v>
      </c>
    </row>
    <row r="3323" spans="1:29" ht="12.75">
      <c r="A3323" s="6" t="s">
        <v>28</v>
      </c>
      <c r="B3323" s="6" t="s">
        <v>6297</v>
      </c>
      <c r="C3323" s="6">
        <v>88</v>
      </c>
      <c r="D3323" s="6">
        <v>119</v>
      </c>
      <c r="E3323" s="6">
        <v>42</v>
      </c>
      <c r="F3323" s="6">
        <v>917</v>
      </c>
      <c r="G3323" s="6" t="s">
        <v>640</v>
      </c>
      <c r="H3323" s="6">
        <v>2000</v>
      </c>
      <c r="I3323" s="7">
        <v>39008741</v>
      </c>
      <c r="J3323" s="6" t="s">
        <v>9105</v>
      </c>
      <c r="K3323" s="6" t="s">
        <v>711</v>
      </c>
      <c r="L3323" s="6" t="s">
        <v>9581</v>
      </c>
      <c r="M3323" s="6">
        <v>44838</v>
      </c>
      <c r="N3323" s="6">
        <v>6862</v>
      </c>
      <c r="O3323" s="6" t="s">
        <v>7969</v>
      </c>
      <c r="P3323" s="6">
        <v>0</v>
      </c>
      <c r="Q3323" s="6" t="s">
        <v>9582</v>
      </c>
      <c r="R3323" s="6" t="s">
        <v>9583</v>
      </c>
      <c r="S3323" s="6">
        <v>223</v>
      </c>
      <c r="T3323" s="6" t="s">
        <v>37</v>
      </c>
      <c r="U3323" s="6" t="s">
        <v>38</v>
      </c>
      <c r="V3323" s="6" t="s">
        <v>95</v>
      </c>
      <c r="W3323" s="7">
        <v>25000000</v>
      </c>
      <c r="X3323" s="6">
        <v>2005</v>
      </c>
      <c r="Y3323" s="6">
        <v>953</v>
      </c>
      <c r="Z3323" s="6">
        <v>6.6</v>
      </c>
      <c r="AA3323" s="6">
        <v>2.35</v>
      </c>
      <c r="AB3323" s="6">
        <v>0</v>
      </c>
      <c r="AC3323" s="7">
        <f>Table13[[#This Row],[gross]]-Table13[[#This Row],[budget]]</f>
        <v>14008741</v>
      </c>
    </row>
    <row r="3324" spans="1:29" ht="12.75">
      <c r="A3324" s="6" t="s">
        <v>28</v>
      </c>
      <c r="B3324" s="6" t="s">
        <v>912</v>
      </c>
      <c r="C3324" s="6">
        <v>234</v>
      </c>
      <c r="D3324" s="6">
        <v>107</v>
      </c>
      <c r="E3324" s="6">
        <v>0</v>
      </c>
      <c r="F3324" s="6">
        <v>766</v>
      </c>
      <c r="G3324" s="6" t="s">
        <v>2189</v>
      </c>
      <c r="H3324" s="6">
        <v>13000</v>
      </c>
      <c r="I3324" s="7">
        <v>293501675</v>
      </c>
      <c r="J3324" s="6" t="s">
        <v>1924</v>
      </c>
      <c r="K3324" s="6" t="s">
        <v>977</v>
      </c>
      <c r="L3324" s="6" t="s">
        <v>6221</v>
      </c>
      <c r="M3324" s="6">
        <v>704766</v>
      </c>
      <c r="N3324" s="6">
        <v>17540</v>
      </c>
      <c r="O3324" s="6" t="s">
        <v>2019</v>
      </c>
      <c r="P3324" s="6">
        <v>0</v>
      </c>
      <c r="Q3324" s="6" t="s">
        <v>6222</v>
      </c>
      <c r="R3324" s="6" t="s">
        <v>6223</v>
      </c>
      <c r="S3324" s="6">
        <v>2073</v>
      </c>
      <c r="T3324" s="6" t="s">
        <v>37</v>
      </c>
      <c r="U3324" s="6" t="s">
        <v>38</v>
      </c>
      <c r="V3324" s="6" t="s">
        <v>39</v>
      </c>
      <c r="W3324" s="7">
        <v>40000000</v>
      </c>
      <c r="X3324" s="6">
        <v>1999</v>
      </c>
      <c r="Y3324" s="6">
        <v>3000</v>
      </c>
      <c r="Z3324" s="6">
        <v>8.1</v>
      </c>
      <c r="AA3324" s="6">
        <v>1.85</v>
      </c>
      <c r="AB3324" s="6">
        <v>14000</v>
      </c>
      <c r="AC3324" s="7">
        <f>Table13[[#This Row],[gross]]-Table13[[#This Row],[budget]]</f>
        <v>253501675</v>
      </c>
    </row>
    <row r="3325" spans="1:29" ht="12.75">
      <c r="A3325" s="6" t="s">
        <v>747</v>
      </c>
      <c r="B3325" s="6" t="s">
        <v>4392</v>
      </c>
      <c r="C3325" s="6">
        <v>193</v>
      </c>
      <c r="D3325" s="6">
        <v>104</v>
      </c>
      <c r="E3325" s="6">
        <v>34</v>
      </c>
      <c r="F3325" s="6">
        <v>280</v>
      </c>
      <c r="G3325" s="6" t="s">
        <v>6490</v>
      </c>
      <c r="H3325" s="6">
        <v>545</v>
      </c>
      <c r="I3325" s="7">
        <v>47806295</v>
      </c>
      <c r="J3325" s="6" t="s">
        <v>3030</v>
      </c>
      <c r="K3325" s="6" t="s">
        <v>6491</v>
      </c>
      <c r="L3325" s="6" t="s">
        <v>6492</v>
      </c>
      <c r="M3325" s="6">
        <v>87447</v>
      </c>
      <c r="N3325" s="6">
        <v>1274</v>
      </c>
      <c r="O3325" s="6" t="s">
        <v>6493</v>
      </c>
      <c r="P3325" s="6">
        <v>0</v>
      </c>
      <c r="Q3325" s="6" t="s">
        <v>6494</v>
      </c>
      <c r="R3325" s="6" t="s">
        <v>6495</v>
      </c>
      <c r="S3325" s="6">
        <v>371</v>
      </c>
      <c r="T3325" s="6" t="s">
        <v>37</v>
      </c>
      <c r="U3325" s="6" t="s">
        <v>38</v>
      </c>
      <c r="V3325" s="6" t="s">
        <v>39</v>
      </c>
      <c r="W3325" s="7">
        <v>43000000</v>
      </c>
      <c r="X3325" s="6">
        <v>2005</v>
      </c>
      <c r="Y3325" s="6">
        <v>351</v>
      </c>
      <c r="Z3325" s="6">
        <v>6.5</v>
      </c>
      <c r="AA3325" s="6">
        <v>2.35</v>
      </c>
      <c r="AB3325" s="6">
        <v>0</v>
      </c>
      <c r="AC3325" s="7">
        <f>Table13[[#This Row],[gross]]-Table13[[#This Row],[budget]]</f>
        <v>4806295</v>
      </c>
    </row>
    <row r="3326" spans="1:29" ht="12.75">
      <c r="A3326" s="6" t="s">
        <v>28</v>
      </c>
      <c r="B3326" s="6" t="s">
        <v>499</v>
      </c>
      <c r="C3326" s="6">
        <v>102</v>
      </c>
      <c r="D3326" s="6">
        <v>106</v>
      </c>
      <c r="E3326" s="6">
        <v>357</v>
      </c>
      <c r="F3326" s="6">
        <v>883</v>
      </c>
      <c r="G3326" s="6" t="s">
        <v>2716</v>
      </c>
      <c r="H3326" s="6">
        <v>23000</v>
      </c>
      <c r="I3326" s="7">
        <v>35007180</v>
      </c>
      <c r="J3326" s="6" t="s">
        <v>464</v>
      </c>
      <c r="K3326" s="6" t="s">
        <v>333</v>
      </c>
      <c r="L3326" s="6" t="s">
        <v>12803</v>
      </c>
      <c r="M3326" s="6">
        <v>26846</v>
      </c>
      <c r="N3326" s="6">
        <v>26652</v>
      </c>
      <c r="O3326" s="6" t="s">
        <v>12804</v>
      </c>
      <c r="P3326" s="6">
        <v>0</v>
      </c>
      <c r="Q3326" s="6" t="s">
        <v>12805</v>
      </c>
      <c r="R3326" s="6" t="s">
        <v>12806</v>
      </c>
      <c r="S3326" s="6">
        <v>193</v>
      </c>
      <c r="T3326" s="6" t="s">
        <v>37</v>
      </c>
      <c r="U3326" s="6" t="s">
        <v>38</v>
      </c>
      <c r="V3326" s="6" t="s">
        <v>39</v>
      </c>
      <c r="W3326" s="7">
        <v>15000000</v>
      </c>
      <c r="X3326" s="6">
        <v>2000</v>
      </c>
      <c r="Y3326" s="6">
        <v>1000</v>
      </c>
      <c r="Z3326" s="6">
        <v>5.6</v>
      </c>
      <c r="AA3326" s="6">
        <v>1.85</v>
      </c>
      <c r="AB3326" s="6">
        <v>0</v>
      </c>
      <c r="AC3326" s="7">
        <f>Table13[[#This Row],[gross]]-Table13[[#This Row],[budget]]</f>
        <v>20007180</v>
      </c>
    </row>
    <row r="3327" spans="1:29" ht="12.75">
      <c r="A3327" s="6" t="s">
        <v>28</v>
      </c>
      <c r="B3327" s="6" t="s">
        <v>22641</v>
      </c>
      <c r="C3327" s="6">
        <v>17</v>
      </c>
      <c r="D3327" s="6">
        <v>112</v>
      </c>
      <c r="E3327" s="6">
        <v>12</v>
      </c>
      <c r="F3327" s="6">
        <v>699</v>
      </c>
      <c r="G3327" s="6" t="s">
        <v>6004</v>
      </c>
      <c r="H3327" s="6">
        <v>33000</v>
      </c>
      <c r="I3327" s="7">
        <v>13134</v>
      </c>
      <c r="J3327" s="6" t="s">
        <v>3794</v>
      </c>
      <c r="K3327" s="6" t="s">
        <v>4213</v>
      </c>
      <c r="L3327" s="6" t="s">
        <v>22642</v>
      </c>
      <c r="M3327" s="6">
        <v>2004</v>
      </c>
      <c r="N3327" s="6">
        <v>35294</v>
      </c>
      <c r="O3327" s="6" t="s">
        <v>22643</v>
      </c>
      <c r="P3327" s="6">
        <v>2</v>
      </c>
      <c r="Q3327" s="6" t="s">
        <v>22644</v>
      </c>
      <c r="R3327" s="6" t="s">
        <v>22645</v>
      </c>
      <c r="S3327" s="6">
        <v>32</v>
      </c>
      <c r="T3327" s="6" t="s">
        <v>37</v>
      </c>
      <c r="U3327" s="6" t="s">
        <v>38</v>
      </c>
      <c r="V3327" s="6" t="s">
        <v>585</v>
      </c>
      <c r="W3327" s="7">
        <v>500000</v>
      </c>
      <c r="X3327" s="6">
        <v>2002</v>
      </c>
      <c r="Y3327" s="6">
        <v>1000</v>
      </c>
      <c r="Z3327" s="6">
        <v>6.1</v>
      </c>
      <c r="AA3327" s="6">
        <v>2.35</v>
      </c>
      <c r="AB3327" s="6">
        <v>183</v>
      </c>
      <c r="AC3327" s="7">
        <f>Table13[[#This Row],[gross]]-Table13[[#This Row],[budget]]</f>
        <v>-486866</v>
      </c>
    </row>
    <row r="3328" spans="1:29" ht="12.75">
      <c r="A3328" s="6" t="s">
        <v>28</v>
      </c>
      <c r="B3328" s="6" t="s">
        <v>1575</v>
      </c>
      <c r="C3328" s="6">
        <v>125</v>
      </c>
      <c r="D3328" s="6">
        <v>105</v>
      </c>
      <c r="E3328" s="6">
        <v>67</v>
      </c>
      <c r="F3328" s="6">
        <v>40</v>
      </c>
      <c r="G3328" s="6" t="s">
        <v>1599</v>
      </c>
      <c r="H3328" s="6">
        <v>681</v>
      </c>
      <c r="I3328" s="7">
        <v>71017784</v>
      </c>
      <c r="J3328" s="6" t="s">
        <v>271</v>
      </c>
      <c r="K3328" s="6" t="s">
        <v>1600</v>
      </c>
      <c r="L3328" s="6" t="s">
        <v>1601</v>
      </c>
      <c r="M3328" s="6">
        <v>27257</v>
      </c>
      <c r="N3328" s="6">
        <v>914</v>
      </c>
      <c r="O3328" s="6" t="s">
        <v>1602</v>
      </c>
      <c r="P3328" s="6">
        <v>3</v>
      </c>
      <c r="Q3328" s="6" t="s">
        <v>1603</v>
      </c>
      <c r="R3328" s="6" t="s">
        <v>1604</v>
      </c>
      <c r="S3328" s="6">
        <v>59</v>
      </c>
      <c r="T3328" s="6" t="s">
        <v>37</v>
      </c>
      <c r="U3328" s="6" t="s">
        <v>38</v>
      </c>
      <c r="V3328" s="6" t="s">
        <v>95</v>
      </c>
      <c r="W3328" s="7">
        <v>105000000</v>
      </c>
      <c r="X3328" s="6">
        <v>2013</v>
      </c>
      <c r="Y3328" s="6">
        <v>71</v>
      </c>
      <c r="Z3328" s="6">
        <v>5.4</v>
      </c>
      <c r="AA3328" s="6">
        <v>1.85</v>
      </c>
      <c r="AB3328" s="6">
        <v>0</v>
      </c>
      <c r="AC3328" s="7">
        <f>Table13[[#This Row],[gross]]-Table13[[#This Row],[budget]]</f>
        <v>-33982216</v>
      </c>
    </row>
    <row r="3329" spans="1:29" ht="12.75">
      <c r="A3329" s="6" t="s">
        <v>28</v>
      </c>
      <c r="B3329" s="6" t="s">
        <v>1575</v>
      </c>
      <c r="C3329" s="6">
        <v>172</v>
      </c>
      <c r="D3329" s="6">
        <v>103</v>
      </c>
      <c r="E3329" s="6">
        <v>67</v>
      </c>
      <c r="F3329" s="6">
        <v>111</v>
      </c>
      <c r="G3329" s="6" t="s">
        <v>1576</v>
      </c>
      <c r="H3329" s="6">
        <v>383</v>
      </c>
      <c r="I3329" s="7">
        <v>142614158</v>
      </c>
      <c r="J3329" s="6" t="s">
        <v>271</v>
      </c>
      <c r="K3329" s="6" t="s">
        <v>1577</v>
      </c>
      <c r="L3329" s="6" t="s">
        <v>1578</v>
      </c>
      <c r="M3329" s="6">
        <v>66593</v>
      </c>
      <c r="N3329" s="6">
        <v>692</v>
      </c>
      <c r="O3329" s="6" t="s">
        <v>1579</v>
      </c>
      <c r="P3329" s="6">
        <v>3</v>
      </c>
      <c r="Q3329" s="6" t="s">
        <v>1580</v>
      </c>
      <c r="R3329" s="6" t="s">
        <v>1581</v>
      </c>
      <c r="S3329" s="6">
        <v>153</v>
      </c>
      <c r="T3329" s="6" t="s">
        <v>37</v>
      </c>
      <c r="U3329" s="6" t="s">
        <v>38</v>
      </c>
      <c r="V3329" s="6" t="s">
        <v>95</v>
      </c>
      <c r="W3329" s="7">
        <v>110000000</v>
      </c>
      <c r="X3329" s="6">
        <v>2011</v>
      </c>
      <c r="Y3329" s="6">
        <v>113</v>
      </c>
      <c r="Z3329" s="6">
        <v>5.5</v>
      </c>
      <c r="AA3329" s="6">
        <v>1.78</v>
      </c>
      <c r="AB3329" s="6">
        <v>31000</v>
      </c>
      <c r="AC3329" s="7">
        <f>Table13[[#This Row],[gross]]-Table13[[#This Row],[budget]]</f>
        <v>32614158</v>
      </c>
    </row>
    <row r="3330" spans="1:29" ht="12.75">
      <c r="A3330" s="6" t="s">
        <v>28</v>
      </c>
      <c r="B3330" s="6" t="s">
        <v>685</v>
      </c>
      <c r="C3330" s="6">
        <v>556</v>
      </c>
      <c r="D3330" s="6">
        <v>120</v>
      </c>
      <c r="E3330" s="6">
        <v>21000</v>
      </c>
      <c r="F3330" s="6">
        <v>81</v>
      </c>
      <c r="G3330" s="6" t="s">
        <v>6292</v>
      </c>
      <c r="H3330" s="6">
        <v>10000</v>
      </c>
      <c r="I3330" s="7">
        <v>96917897</v>
      </c>
      <c r="J3330" s="6" t="s">
        <v>1544</v>
      </c>
      <c r="K3330" s="6" t="s">
        <v>181</v>
      </c>
      <c r="L3330" s="6" t="s">
        <v>6293</v>
      </c>
      <c r="M3330" s="6">
        <v>479453</v>
      </c>
      <c r="N3330" s="6">
        <v>10555</v>
      </c>
      <c r="O3330" s="6" t="s">
        <v>6294</v>
      </c>
      <c r="P3330" s="6">
        <v>0</v>
      </c>
      <c r="Q3330" s="6" t="s">
        <v>6295</v>
      </c>
      <c r="R3330" s="6" t="s">
        <v>6296</v>
      </c>
      <c r="S3330" s="6">
        <v>696</v>
      </c>
      <c r="T3330" s="6" t="s">
        <v>37</v>
      </c>
      <c r="U3330" s="6" t="s">
        <v>38</v>
      </c>
      <c r="V3330" s="6" t="s">
        <v>39</v>
      </c>
      <c r="W3330" s="7">
        <v>40000000</v>
      </c>
      <c r="X3330" s="6">
        <v>2010</v>
      </c>
      <c r="Y3330" s="6">
        <v>349</v>
      </c>
      <c r="Z3330" s="6">
        <v>7.7</v>
      </c>
      <c r="AA3330" s="6">
        <v>2.35</v>
      </c>
      <c r="AB3330" s="6">
        <v>74000</v>
      </c>
      <c r="AC3330" s="7">
        <f>Table13[[#This Row],[gross]]-Table13[[#This Row],[budget]]</f>
        <v>56917897</v>
      </c>
    </row>
    <row r="3331" spans="1:29" ht="12.75">
      <c r="A3331" s="6" t="s">
        <v>28</v>
      </c>
      <c r="B3331" s="6" t="s">
        <v>940</v>
      </c>
      <c r="C3331" s="6">
        <v>210</v>
      </c>
      <c r="D3331" s="6">
        <v>117</v>
      </c>
      <c r="E3331" s="6">
        <v>456</v>
      </c>
      <c r="F3331" s="6">
        <v>569</v>
      </c>
      <c r="G3331" s="6" t="s">
        <v>1147</v>
      </c>
      <c r="H3331" s="6">
        <v>21000</v>
      </c>
      <c r="I3331" s="7">
        <v>31670931</v>
      </c>
      <c r="J3331" s="6" t="s">
        <v>4296</v>
      </c>
      <c r="K3331" s="6" t="s">
        <v>97</v>
      </c>
      <c r="L3331" s="6" t="s">
        <v>4297</v>
      </c>
      <c r="M3331" s="6">
        <v>44099</v>
      </c>
      <c r="N3331" s="6">
        <v>23745</v>
      </c>
      <c r="O3331" s="6" t="s">
        <v>2194</v>
      </c>
      <c r="P3331" s="6">
        <v>0</v>
      </c>
      <c r="Q3331" s="6" t="s">
        <v>4298</v>
      </c>
      <c r="R3331" s="6" t="s">
        <v>4299</v>
      </c>
      <c r="S3331" s="6">
        <v>143</v>
      </c>
      <c r="T3331" s="6" t="s">
        <v>37</v>
      </c>
      <c r="U3331" s="6" t="s">
        <v>56</v>
      </c>
      <c r="V3331" s="6" t="s">
        <v>39</v>
      </c>
      <c r="W3331" s="7">
        <v>60000000</v>
      </c>
      <c r="X3331" s="6">
        <v>2009</v>
      </c>
      <c r="Y3331" s="6">
        <v>939</v>
      </c>
      <c r="Z3331" s="6">
        <v>6.7</v>
      </c>
      <c r="AA3331" s="6">
        <v>2.35</v>
      </c>
      <c r="AB3331" s="6">
        <v>0</v>
      </c>
      <c r="AC3331" s="7">
        <f>Table13[[#This Row],[gross]]-Table13[[#This Row],[budget]]</f>
        <v>-28329069</v>
      </c>
    </row>
    <row r="3332" spans="1:29" ht="12.75">
      <c r="A3332" s="6" t="s">
        <v>28</v>
      </c>
      <c r="B3332" s="6" t="s">
        <v>13267</v>
      </c>
      <c r="C3332" s="6">
        <v>62</v>
      </c>
      <c r="D3332" s="6">
        <v>90</v>
      </c>
      <c r="E3332" s="6">
        <v>68</v>
      </c>
      <c r="F3332" s="6">
        <v>642</v>
      </c>
      <c r="G3332" s="6" t="s">
        <v>2382</v>
      </c>
      <c r="H3332" s="6">
        <v>17000</v>
      </c>
      <c r="I3332" s="7">
        <v>28870</v>
      </c>
      <c r="J3332" s="6" t="s">
        <v>2125</v>
      </c>
      <c r="K3332" s="6" t="s">
        <v>444</v>
      </c>
      <c r="L3332" s="6" t="s">
        <v>13268</v>
      </c>
      <c r="M3332" s="6">
        <v>14280</v>
      </c>
      <c r="N3332" s="6">
        <v>32814</v>
      </c>
      <c r="O3332" s="6" t="s">
        <v>4191</v>
      </c>
      <c r="P3332" s="6">
        <v>5</v>
      </c>
      <c r="Q3332" s="6" t="s">
        <v>13269</v>
      </c>
      <c r="R3332" s="6" t="s">
        <v>13270</v>
      </c>
      <c r="S3332" s="6">
        <v>41</v>
      </c>
      <c r="T3332" s="6" t="s">
        <v>37</v>
      </c>
      <c r="U3332" s="6" t="s">
        <v>38</v>
      </c>
      <c r="V3332" s="6" t="s">
        <v>585</v>
      </c>
      <c r="W3332" s="7">
        <v>15000000</v>
      </c>
      <c r="X3332" s="6">
        <v>2011</v>
      </c>
      <c r="Y3332" s="6">
        <v>14000</v>
      </c>
      <c r="Z3332" s="6">
        <v>5.0999999999999996</v>
      </c>
      <c r="AA3332" s="6">
        <v>2.35</v>
      </c>
      <c r="AB3332" s="6">
        <v>0</v>
      </c>
      <c r="AC3332" s="7">
        <f>Table13[[#This Row],[gross]]-Table13[[#This Row],[budget]]</f>
        <v>-14971130</v>
      </c>
    </row>
    <row r="3333" spans="1:29" ht="12.75">
      <c r="A3333" s="6" t="s">
        <v>28</v>
      </c>
      <c r="B3333" s="6" t="s">
        <v>703</v>
      </c>
      <c r="C3333" s="6">
        <v>235</v>
      </c>
      <c r="D3333" s="6">
        <v>109</v>
      </c>
      <c r="E3333" s="6">
        <v>226</v>
      </c>
      <c r="F3333" s="6">
        <v>370</v>
      </c>
      <c r="G3333" s="6" t="s">
        <v>704</v>
      </c>
      <c r="H3333" s="6">
        <v>12000</v>
      </c>
      <c r="I3333" s="7">
        <v>63143812</v>
      </c>
      <c r="J3333" s="6" t="s">
        <v>148</v>
      </c>
      <c r="K3333" s="6" t="s">
        <v>705</v>
      </c>
      <c r="L3333" s="6" t="s">
        <v>706</v>
      </c>
      <c r="M3333" s="6">
        <v>124185</v>
      </c>
      <c r="N3333" s="6">
        <v>13388</v>
      </c>
      <c r="O3333" s="6" t="s">
        <v>707</v>
      </c>
      <c r="P3333" s="6">
        <v>0</v>
      </c>
      <c r="Q3333" s="6" t="s">
        <v>708</v>
      </c>
      <c r="R3333" s="6" t="s">
        <v>709</v>
      </c>
      <c r="S3333" s="6">
        <v>238</v>
      </c>
      <c r="T3333" s="6" t="s">
        <v>37</v>
      </c>
      <c r="U3333" s="6" t="s">
        <v>38</v>
      </c>
      <c r="V3333" s="6" t="s">
        <v>95</v>
      </c>
      <c r="W3333" s="7">
        <v>150000000</v>
      </c>
      <c r="X3333" s="6">
        <v>2010</v>
      </c>
      <c r="Y3333" s="6">
        <v>418</v>
      </c>
      <c r="Z3333" s="6">
        <v>6.1</v>
      </c>
      <c r="AA3333" s="6">
        <v>2.35</v>
      </c>
      <c r="AB3333" s="6">
        <v>11000</v>
      </c>
      <c r="AC3333" s="7">
        <f>Table13[[#This Row],[gross]]-Table13[[#This Row],[budget]]</f>
        <v>-86856188</v>
      </c>
    </row>
    <row r="3334" spans="1:29" ht="12.75">
      <c r="A3334" s="6" t="s">
        <v>28</v>
      </c>
      <c r="B3334" s="6" t="s">
        <v>7281</v>
      </c>
      <c r="C3334" s="6">
        <v>119</v>
      </c>
      <c r="D3334" s="6">
        <v>174</v>
      </c>
      <c r="E3334" s="6">
        <v>338</v>
      </c>
      <c r="F3334" s="6">
        <v>195</v>
      </c>
      <c r="G3334" s="6" t="s">
        <v>15969</v>
      </c>
      <c r="H3334" s="6">
        <v>354</v>
      </c>
      <c r="I3334" s="7">
        <v>163214286</v>
      </c>
      <c r="J3334" s="6" t="s">
        <v>15970</v>
      </c>
      <c r="K3334" s="6" t="s">
        <v>15971</v>
      </c>
      <c r="L3334" s="6" t="s">
        <v>15972</v>
      </c>
      <c r="M3334" s="6">
        <v>148172</v>
      </c>
      <c r="N3334" s="6">
        <v>1495</v>
      </c>
      <c r="O3334" s="6" t="s">
        <v>15973</v>
      </c>
      <c r="P3334" s="6">
        <v>3</v>
      </c>
      <c r="Q3334" s="6" t="s">
        <v>15974</v>
      </c>
      <c r="R3334" s="6" t="s">
        <v>15975</v>
      </c>
      <c r="S3334" s="6">
        <v>406</v>
      </c>
      <c r="T3334" s="6" t="s">
        <v>37</v>
      </c>
      <c r="U3334" s="6" t="s">
        <v>38</v>
      </c>
      <c r="V3334" s="6" t="s">
        <v>277</v>
      </c>
      <c r="W3334" s="7">
        <v>8200000</v>
      </c>
      <c r="X3334" s="6">
        <v>1965</v>
      </c>
      <c r="Y3334" s="6">
        <v>209</v>
      </c>
      <c r="Z3334" s="6">
        <v>8</v>
      </c>
      <c r="AA3334" s="6">
        <v>2.35</v>
      </c>
      <c r="AB3334" s="6">
        <v>15000</v>
      </c>
      <c r="AC3334" s="7">
        <f>Table13[[#This Row],[gross]]-Table13[[#This Row],[budget]]</f>
        <v>155014286</v>
      </c>
    </row>
    <row r="3335" spans="1:29" ht="12.75">
      <c r="A3335" s="6" t="s">
        <v>28</v>
      </c>
      <c r="B3335" s="6" t="s">
        <v>1922</v>
      </c>
      <c r="C3335" s="6">
        <v>97</v>
      </c>
      <c r="D3335" s="6">
        <v>110</v>
      </c>
      <c r="E3335" s="6">
        <v>342</v>
      </c>
      <c r="F3335" s="6">
        <v>393</v>
      </c>
      <c r="G3335" s="6" t="s">
        <v>1923</v>
      </c>
      <c r="H3335" s="6">
        <v>623</v>
      </c>
      <c r="I3335" s="7">
        <v>10200000</v>
      </c>
      <c r="J3335" s="6" t="s">
        <v>1924</v>
      </c>
      <c r="K3335" s="6" t="s">
        <v>1925</v>
      </c>
      <c r="L3335" s="6" t="s">
        <v>1926</v>
      </c>
      <c r="M3335" s="6">
        <v>18697</v>
      </c>
      <c r="N3335" s="6">
        <v>1722</v>
      </c>
      <c r="O3335" s="6" t="s">
        <v>1927</v>
      </c>
      <c r="P3335" s="6">
        <v>0</v>
      </c>
      <c r="Q3335" s="6" t="s">
        <v>1928</v>
      </c>
      <c r="R3335" s="6" t="s">
        <v>1929</v>
      </c>
      <c r="S3335" s="6">
        <v>263</v>
      </c>
      <c r="T3335" s="6" t="s">
        <v>37</v>
      </c>
      <c r="U3335" s="6" t="s">
        <v>38</v>
      </c>
      <c r="V3335" s="6" t="s">
        <v>95</v>
      </c>
      <c r="W3335" s="7">
        <v>10000000</v>
      </c>
      <c r="X3335" s="6">
        <v>1997</v>
      </c>
      <c r="Y3335" s="6">
        <v>508</v>
      </c>
      <c r="Z3335" s="6">
        <v>7.3</v>
      </c>
      <c r="AA3335" s="6">
        <v>1.85</v>
      </c>
      <c r="AB3335" s="6">
        <v>578</v>
      </c>
      <c r="AC3335" s="7">
        <f>Table13[[#This Row],[gross]]-Table13[[#This Row],[budget]]</f>
        <v>200000</v>
      </c>
    </row>
    <row r="3336" spans="1:29" ht="12.75">
      <c r="A3336" s="6" t="s">
        <v>28</v>
      </c>
      <c r="B3336" s="6" t="s">
        <v>5780</v>
      </c>
      <c r="C3336" s="6">
        <v>38</v>
      </c>
      <c r="D3336" s="6">
        <v>110</v>
      </c>
      <c r="E3336" s="6">
        <v>49</v>
      </c>
      <c r="F3336" s="6">
        <v>20</v>
      </c>
      <c r="G3336" s="6" t="s">
        <v>5805</v>
      </c>
      <c r="H3336" s="6">
        <v>13000</v>
      </c>
      <c r="I3336" s="7">
        <v>57362581</v>
      </c>
      <c r="J3336" s="6" t="s">
        <v>5806</v>
      </c>
      <c r="K3336" s="6" t="s">
        <v>1784</v>
      </c>
      <c r="L3336" s="6" t="s">
        <v>5807</v>
      </c>
      <c r="M3336" s="6">
        <v>50148</v>
      </c>
      <c r="N3336" s="6">
        <v>13331</v>
      </c>
      <c r="O3336" s="6" t="s">
        <v>5808</v>
      </c>
      <c r="P3336" s="6">
        <v>2</v>
      </c>
      <c r="Q3336" s="6" t="s">
        <v>5809</v>
      </c>
      <c r="R3336" s="6" t="s">
        <v>5810</v>
      </c>
      <c r="S3336" s="6">
        <v>116</v>
      </c>
      <c r="T3336" s="6" t="s">
        <v>37</v>
      </c>
      <c r="U3336" s="6" t="s">
        <v>5811</v>
      </c>
      <c r="V3336" s="6" t="s">
        <v>585</v>
      </c>
      <c r="W3336" s="7">
        <v>45000000</v>
      </c>
      <c r="X3336" s="6">
        <v>1994</v>
      </c>
      <c r="Y3336" s="6">
        <v>279</v>
      </c>
      <c r="Z3336" s="6">
        <v>5.4</v>
      </c>
      <c r="AA3336" s="6">
        <v>1.85</v>
      </c>
      <c r="AB3336" s="6">
        <v>0</v>
      </c>
      <c r="AC3336" s="7">
        <f>Table13[[#This Row],[gross]]-Table13[[#This Row],[budget]]</f>
        <v>12362581</v>
      </c>
    </row>
    <row r="3337" spans="1:29" ht="12.75">
      <c r="A3337" s="6" t="s">
        <v>28</v>
      </c>
      <c r="B3337" s="6" t="s">
        <v>7565</v>
      </c>
      <c r="C3337" s="6">
        <v>29</v>
      </c>
      <c r="D3337" s="6">
        <v>82</v>
      </c>
      <c r="E3337" s="6">
        <v>82</v>
      </c>
      <c r="F3337" s="6">
        <v>490</v>
      </c>
      <c r="G3337" s="6" t="s">
        <v>653</v>
      </c>
      <c r="H3337" s="6">
        <v>2000</v>
      </c>
      <c r="I3337" s="7">
        <v>12996</v>
      </c>
      <c r="J3337" s="6" t="s">
        <v>971</v>
      </c>
      <c r="K3337" s="6" t="s">
        <v>234</v>
      </c>
      <c r="L3337" s="6" t="s">
        <v>21834</v>
      </c>
      <c r="M3337" s="6">
        <v>1938</v>
      </c>
      <c r="N3337" s="6">
        <v>3905</v>
      </c>
      <c r="O3337" s="6" t="s">
        <v>1891</v>
      </c>
      <c r="P3337" s="6">
        <v>0</v>
      </c>
      <c r="Q3337" s="6" t="s">
        <v>21835</v>
      </c>
      <c r="R3337" s="6" t="s">
        <v>21836</v>
      </c>
      <c r="S3337" s="6">
        <v>54</v>
      </c>
      <c r="T3337" s="6" t="s">
        <v>37</v>
      </c>
      <c r="U3337" s="6" t="s">
        <v>38</v>
      </c>
      <c r="V3337" s="6" t="s">
        <v>585</v>
      </c>
      <c r="W3337" s="7">
        <v>1000000</v>
      </c>
      <c r="X3337" s="6">
        <v>2000</v>
      </c>
      <c r="Y3337" s="6">
        <v>571</v>
      </c>
      <c r="Z3337" s="6">
        <v>6</v>
      </c>
      <c r="AA3337" s="6">
        <v>1.85</v>
      </c>
      <c r="AB3337" s="6">
        <v>210</v>
      </c>
      <c r="AC3337" s="7">
        <f>Table13[[#This Row],[gross]]-Table13[[#This Row],[budget]]</f>
        <v>-987004</v>
      </c>
    </row>
    <row r="3338" spans="1:29" ht="12.75">
      <c r="A3338" s="6" t="s">
        <v>28</v>
      </c>
      <c r="B3338" s="6" t="s">
        <v>19881</v>
      </c>
      <c r="C3338" s="6">
        <v>220</v>
      </c>
      <c r="D3338" s="6">
        <v>95</v>
      </c>
      <c r="E3338" s="6">
        <v>53</v>
      </c>
      <c r="F3338" s="6">
        <v>478</v>
      </c>
      <c r="G3338" s="6" t="s">
        <v>2619</v>
      </c>
      <c r="H3338" s="6">
        <v>8000</v>
      </c>
      <c r="I3338" s="7">
        <v>6851969</v>
      </c>
      <c r="J3338" s="6" t="s">
        <v>1415</v>
      </c>
      <c r="K3338" s="6" t="s">
        <v>10706</v>
      </c>
      <c r="L3338" s="6" t="s">
        <v>19882</v>
      </c>
      <c r="M3338" s="6">
        <v>105591</v>
      </c>
      <c r="N3338" s="6">
        <v>10040</v>
      </c>
      <c r="O3338" s="6" t="s">
        <v>19883</v>
      </c>
      <c r="P3338" s="6">
        <v>1</v>
      </c>
      <c r="Q3338" s="6" t="s">
        <v>19884</v>
      </c>
      <c r="R3338" s="6" t="s">
        <v>19885</v>
      </c>
      <c r="S3338" s="6">
        <v>178</v>
      </c>
      <c r="T3338" s="6" t="s">
        <v>37</v>
      </c>
      <c r="U3338" s="6" t="s">
        <v>38</v>
      </c>
      <c r="V3338" s="6" t="s">
        <v>585</v>
      </c>
      <c r="W3338" s="7">
        <v>2500000</v>
      </c>
      <c r="X3338" s="6">
        <v>2013</v>
      </c>
      <c r="Y3338" s="6">
        <v>1000</v>
      </c>
      <c r="Z3338" s="6">
        <v>7.1</v>
      </c>
      <c r="AA3338" s="6">
        <v>2.35</v>
      </c>
      <c r="AB3338" s="6">
        <v>10000</v>
      </c>
      <c r="AC3338" s="7">
        <f>Table13[[#This Row],[gross]]-Table13[[#This Row],[budget]]</f>
        <v>4351969</v>
      </c>
    </row>
    <row r="3339" spans="1:29" ht="12.75">
      <c r="A3339" s="6" t="s">
        <v>28</v>
      </c>
      <c r="B3339" s="6" t="s">
        <v>2042</v>
      </c>
      <c r="C3339" s="6">
        <v>198</v>
      </c>
      <c r="D3339" s="6">
        <v>107</v>
      </c>
      <c r="E3339" s="6">
        <v>70</v>
      </c>
      <c r="F3339" s="6">
        <v>330</v>
      </c>
      <c r="G3339" s="6" t="s">
        <v>2043</v>
      </c>
      <c r="H3339" s="6">
        <v>770</v>
      </c>
      <c r="I3339" s="7">
        <v>71148699</v>
      </c>
      <c r="J3339" s="6" t="s">
        <v>200</v>
      </c>
      <c r="K3339" s="6" t="s">
        <v>958</v>
      </c>
      <c r="L3339" s="6" t="s">
        <v>2044</v>
      </c>
      <c r="M3339" s="6">
        <v>68935</v>
      </c>
      <c r="N3339" s="6">
        <v>1614</v>
      </c>
      <c r="O3339" s="6" t="s">
        <v>2045</v>
      </c>
      <c r="P3339" s="6">
        <v>0</v>
      </c>
      <c r="Q3339" s="6" t="s">
        <v>2046</v>
      </c>
      <c r="R3339" s="6" t="s">
        <v>2047</v>
      </c>
      <c r="S3339" s="6">
        <v>125</v>
      </c>
      <c r="T3339" s="6" t="s">
        <v>37</v>
      </c>
      <c r="U3339" s="6" t="s">
        <v>38</v>
      </c>
      <c r="V3339" s="6" t="s">
        <v>95</v>
      </c>
      <c r="W3339" s="7">
        <v>90000000</v>
      </c>
      <c r="X3339" s="6">
        <v>2008</v>
      </c>
      <c r="Y3339" s="6">
        <v>419</v>
      </c>
      <c r="Z3339" s="6">
        <v>6.6</v>
      </c>
      <c r="AA3339" s="6">
        <v>2.35</v>
      </c>
      <c r="AB3339" s="6">
        <v>0</v>
      </c>
      <c r="AC3339" s="7">
        <f>Table13[[#This Row],[gross]]-Table13[[#This Row],[budget]]</f>
        <v>-18851301</v>
      </c>
    </row>
    <row r="3340" spans="1:29" ht="12.75">
      <c r="A3340" s="6" t="s">
        <v>28</v>
      </c>
      <c r="B3340" s="6" t="s">
        <v>3827</v>
      </c>
      <c r="C3340" s="6">
        <v>223</v>
      </c>
      <c r="D3340" s="6">
        <v>103</v>
      </c>
      <c r="E3340" s="6">
        <v>436</v>
      </c>
      <c r="F3340" s="6">
        <v>437</v>
      </c>
      <c r="G3340" s="6" t="s">
        <v>748</v>
      </c>
      <c r="H3340" s="6">
        <v>19000</v>
      </c>
      <c r="I3340" s="7">
        <v>19781879</v>
      </c>
      <c r="J3340" s="6" t="s">
        <v>3003</v>
      </c>
      <c r="K3340" s="6" t="s">
        <v>100</v>
      </c>
      <c r="L3340" s="6" t="s">
        <v>4397</v>
      </c>
      <c r="M3340" s="6">
        <v>53864</v>
      </c>
      <c r="N3340" s="6">
        <v>20881</v>
      </c>
      <c r="O3340" s="6" t="s">
        <v>4398</v>
      </c>
      <c r="P3340" s="6">
        <v>1</v>
      </c>
      <c r="Q3340" s="6" t="s">
        <v>4399</v>
      </c>
      <c r="R3340" s="6" t="s">
        <v>4400</v>
      </c>
      <c r="S3340" s="6">
        <v>290</v>
      </c>
      <c r="T3340" s="6" t="s">
        <v>37</v>
      </c>
      <c r="U3340" s="6" t="s">
        <v>38</v>
      </c>
      <c r="V3340" s="6" t="s">
        <v>39</v>
      </c>
      <c r="W3340" s="7">
        <v>60000000</v>
      </c>
      <c r="X3340" s="6">
        <v>2008</v>
      </c>
      <c r="Y3340" s="6">
        <v>961</v>
      </c>
      <c r="Z3340" s="6">
        <v>4.8</v>
      </c>
      <c r="AA3340" s="6">
        <v>2.35</v>
      </c>
      <c r="AB3340" s="6">
        <v>2000</v>
      </c>
      <c r="AC3340" s="7">
        <f>Table13[[#This Row],[gross]]-Table13[[#This Row],[budget]]</f>
        <v>-40218121</v>
      </c>
    </row>
    <row r="3341" spans="1:29" ht="12.75">
      <c r="A3341" s="6" t="s">
        <v>28</v>
      </c>
      <c r="B3341" s="6" t="s">
        <v>3313</v>
      </c>
      <c r="C3341" s="6">
        <v>147</v>
      </c>
      <c r="D3341" s="6">
        <v>92</v>
      </c>
      <c r="E3341" s="6">
        <v>5</v>
      </c>
      <c r="F3341" s="6">
        <v>726</v>
      </c>
      <c r="G3341" s="6" t="s">
        <v>3314</v>
      </c>
      <c r="H3341" s="6">
        <v>870</v>
      </c>
      <c r="I3341" s="7">
        <v>162495848</v>
      </c>
      <c r="J3341" s="6" t="s">
        <v>271</v>
      </c>
      <c r="K3341" s="6" t="s">
        <v>3315</v>
      </c>
      <c r="L3341" s="6" t="s">
        <v>3316</v>
      </c>
      <c r="M3341" s="6">
        <v>34359</v>
      </c>
      <c r="N3341" s="6">
        <v>5217</v>
      </c>
      <c r="O3341" s="6" t="s">
        <v>627</v>
      </c>
      <c r="P3341" s="6">
        <v>0</v>
      </c>
      <c r="Q3341" s="6" t="s">
        <v>3317</v>
      </c>
      <c r="R3341" s="6" t="s">
        <v>3318</v>
      </c>
      <c r="S3341" s="6">
        <v>133</v>
      </c>
      <c r="T3341" s="6" t="s">
        <v>37</v>
      </c>
      <c r="U3341" s="6" t="s">
        <v>38</v>
      </c>
      <c r="V3341" s="6" t="s">
        <v>95</v>
      </c>
      <c r="W3341" s="7">
        <v>74000000</v>
      </c>
      <c r="X3341" s="6">
        <v>2015</v>
      </c>
      <c r="Y3341" s="6">
        <v>861</v>
      </c>
      <c r="Z3341" s="6">
        <v>6</v>
      </c>
      <c r="AA3341" s="6">
        <v>1.85</v>
      </c>
      <c r="AB3341" s="6">
        <v>16000</v>
      </c>
      <c r="AC3341" s="7">
        <f>Table13[[#This Row],[gross]]-Table13[[#This Row],[budget]]</f>
        <v>88495848</v>
      </c>
    </row>
    <row r="3342" spans="1:29" ht="12.75">
      <c r="A3342" s="6" t="s">
        <v>28</v>
      </c>
      <c r="B3342" s="6" t="s">
        <v>8145</v>
      </c>
      <c r="C3342" s="6">
        <v>89</v>
      </c>
      <c r="D3342" s="6">
        <v>87</v>
      </c>
      <c r="E3342" s="6">
        <v>47</v>
      </c>
      <c r="F3342" s="6">
        <v>217</v>
      </c>
      <c r="G3342" s="6" t="s">
        <v>1773</v>
      </c>
      <c r="H3342" s="6">
        <v>19000</v>
      </c>
      <c r="I3342" s="7">
        <v>85416609</v>
      </c>
      <c r="J3342" s="6" t="s">
        <v>271</v>
      </c>
      <c r="K3342" s="6" t="s">
        <v>100</v>
      </c>
      <c r="L3342" s="6" t="s">
        <v>8146</v>
      </c>
      <c r="M3342" s="6">
        <v>58906</v>
      </c>
      <c r="N3342" s="6">
        <v>20097</v>
      </c>
      <c r="O3342" s="6" t="s">
        <v>8147</v>
      </c>
      <c r="P3342" s="6">
        <v>0</v>
      </c>
      <c r="Q3342" s="6" t="s">
        <v>8148</v>
      </c>
      <c r="R3342" s="6" t="s">
        <v>8149</v>
      </c>
      <c r="S3342" s="6">
        <v>186</v>
      </c>
      <c r="T3342" s="6" t="s">
        <v>37</v>
      </c>
      <c r="U3342" s="6" t="s">
        <v>38</v>
      </c>
      <c r="V3342" s="6" t="s">
        <v>95</v>
      </c>
      <c r="W3342" s="7">
        <v>30000000</v>
      </c>
      <c r="X3342" s="6">
        <v>2004</v>
      </c>
      <c r="Y3342" s="6">
        <v>542</v>
      </c>
      <c r="Z3342" s="6">
        <v>7</v>
      </c>
      <c r="AA3342" s="6">
        <v>1.85</v>
      </c>
      <c r="AB3342" s="6">
        <v>0</v>
      </c>
      <c r="AC3342" s="7">
        <f>Table13[[#This Row],[gross]]-Table13[[#This Row],[budget]]</f>
        <v>55416609</v>
      </c>
    </row>
    <row r="3343" spans="1:29" ht="12.75">
      <c r="A3343" s="6" t="s">
        <v>28</v>
      </c>
      <c r="B3343" s="6" t="s">
        <v>4107</v>
      </c>
      <c r="C3343" s="6">
        <v>97</v>
      </c>
      <c r="D3343" s="6">
        <v>94</v>
      </c>
      <c r="E3343" s="6">
        <v>32</v>
      </c>
      <c r="F3343" s="6">
        <v>453</v>
      </c>
      <c r="G3343" s="6" t="s">
        <v>2093</v>
      </c>
      <c r="H3343" s="6">
        <v>1000</v>
      </c>
      <c r="I3343" s="7">
        <v>24268828</v>
      </c>
      <c r="J3343" s="6" t="s">
        <v>8997</v>
      </c>
      <c r="K3343" s="6" t="s">
        <v>4685</v>
      </c>
      <c r="L3343" s="6" t="s">
        <v>8998</v>
      </c>
      <c r="M3343" s="6">
        <v>29971</v>
      </c>
      <c r="N3343" s="6">
        <v>3436</v>
      </c>
      <c r="O3343" s="6" t="s">
        <v>8999</v>
      </c>
      <c r="P3343" s="6">
        <v>4</v>
      </c>
      <c r="Q3343" s="6" t="s">
        <v>9000</v>
      </c>
      <c r="R3343" s="6" t="s">
        <v>9001</v>
      </c>
      <c r="S3343" s="6">
        <v>71</v>
      </c>
      <c r="T3343" s="6" t="s">
        <v>37</v>
      </c>
      <c r="U3343" s="6" t="s">
        <v>38</v>
      </c>
      <c r="V3343" s="6" t="s">
        <v>95</v>
      </c>
      <c r="W3343" s="7">
        <v>28000000</v>
      </c>
      <c r="X3343" s="6">
        <v>2010</v>
      </c>
      <c r="Y3343" s="6">
        <v>626</v>
      </c>
      <c r="Z3343" s="6">
        <v>5.4</v>
      </c>
      <c r="AA3343" s="6">
        <v>1.85</v>
      </c>
      <c r="AB3343" s="6">
        <v>0</v>
      </c>
      <c r="AC3343" s="7">
        <f>Table13[[#This Row],[gross]]-Table13[[#This Row],[budget]]</f>
        <v>-3731172</v>
      </c>
    </row>
    <row r="3344" spans="1:29" ht="12.75">
      <c r="A3344" s="6" t="s">
        <v>28</v>
      </c>
      <c r="B3344" s="6" t="s">
        <v>8052</v>
      </c>
      <c r="C3344" s="6">
        <v>112</v>
      </c>
      <c r="D3344" s="6">
        <v>123</v>
      </c>
      <c r="E3344" s="6">
        <v>43</v>
      </c>
      <c r="F3344" s="6">
        <v>238</v>
      </c>
      <c r="G3344" s="6" t="s">
        <v>1093</v>
      </c>
      <c r="H3344" s="6">
        <v>456</v>
      </c>
      <c r="I3344" s="7">
        <v>46800000</v>
      </c>
      <c r="J3344" s="6" t="s">
        <v>227</v>
      </c>
      <c r="K3344" s="6" t="s">
        <v>13393</v>
      </c>
      <c r="L3344" s="6" t="s">
        <v>13394</v>
      </c>
      <c r="M3344" s="6">
        <v>76477</v>
      </c>
      <c r="N3344" s="6">
        <v>1326</v>
      </c>
      <c r="O3344" s="6" t="s">
        <v>13395</v>
      </c>
      <c r="P3344" s="6">
        <v>2</v>
      </c>
      <c r="Q3344" s="6" t="s">
        <v>13396</v>
      </c>
      <c r="R3344" s="6" t="s">
        <v>13397</v>
      </c>
      <c r="S3344" s="6">
        <v>275</v>
      </c>
      <c r="T3344" s="6" t="s">
        <v>37</v>
      </c>
      <c r="U3344" s="6" t="s">
        <v>56</v>
      </c>
      <c r="V3344" s="6" t="s">
        <v>95</v>
      </c>
      <c r="W3344" s="7">
        <v>14000000</v>
      </c>
      <c r="X3344" s="6">
        <v>1977</v>
      </c>
      <c r="Y3344" s="6">
        <v>244</v>
      </c>
      <c r="Z3344" s="6">
        <v>7.1</v>
      </c>
      <c r="AA3344" s="6">
        <v>2.35</v>
      </c>
      <c r="AB3344" s="6">
        <v>0</v>
      </c>
      <c r="AC3344" s="7">
        <f>Table13[[#This Row],[gross]]-Table13[[#This Row],[budget]]</f>
        <v>32800000</v>
      </c>
    </row>
    <row r="3345" spans="1:29" ht="12.75">
      <c r="A3345" s="6" t="s">
        <v>28</v>
      </c>
      <c r="B3345" s="6" t="s">
        <v>15234</v>
      </c>
      <c r="C3345" s="6">
        <v>110</v>
      </c>
      <c r="D3345" s="6">
        <v>88</v>
      </c>
      <c r="E3345" s="6">
        <v>387</v>
      </c>
      <c r="F3345" s="6">
        <v>18</v>
      </c>
      <c r="G3345" s="6" t="s">
        <v>20898</v>
      </c>
      <c r="H3345" s="6">
        <v>436</v>
      </c>
      <c r="I3345" s="7">
        <v>7362100</v>
      </c>
      <c r="J3345" s="6" t="s">
        <v>2527</v>
      </c>
      <c r="K3345" s="6" t="s">
        <v>20899</v>
      </c>
      <c r="L3345" s="6" t="s">
        <v>20900</v>
      </c>
      <c r="M3345" s="6">
        <v>60295</v>
      </c>
      <c r="N3345" s="6">
        <v>479</v>
      </c>
      <c r="O3345" s="6" t="s">
        <v>20901</v>
      </c>
      <c r="P3345" s="6">
        <v>0</v>
      </c>
      <c r="Q3345" s="6" t="s">
        <v>20902</v>
      </c>
      <c r="R3345" s="6" t="s">
        <v>20903</v>
      </c>
      <c r="S3345" s="6">
        <v>232</v>
      </c>
      <c r="T3345" s="6" t="s">
        <v>37</v>
      </c>
      <c r="U3345" s="6" t="s">
        <v>38</v>
      </c>
      <c r="V3345" s="6" t="s">
        <v>585</v>
      </c>
      <c r="W3345" s="7">
        <v>1500000</v>
      </c>
      <c r="X3345" s="6">
        <v>2005</v>
      </c>
      <c r="Y3345" s="6">
        <v>25</v>
      </c>
      <c r="Z3345" s="6">
        <v>7.4</v>
      </c>
      <c r="AA3345" s="6">
        <v>1.85</v>
      </c>
      <c r="AB3345" s="6">
        <v>0</v>
      </c>
      <c r="AC3345" s="7">
        <f>Table13[[#This Row],[gross]]-Table13[[#This Row],[budget]]</f>
        <v>5862100</v>
      </c>
    </row>
    <row r="3346" spans="1:29" ht="12.75">
      <c r="A3346" s="6" t="s">
        <v>747</v>
      </c>
      <c r="B3346" s="6" t="s">
        <v>6997</v>
      </c>
      <c r="C3346" s="6">
        <v>54</v>
      </c>
      <c r="D3346" s="6">
        <v>120</v>
      </c>
      <c r="E3346" s="6">
        <v>278</v>
      </c>
      <c r="F3346" s="6">
        <v>387</v>
      </c>
      <c r="G3346" s="6" t="s">
        <v>963</v>
      </c>
      <c r="H3346" s="6">
        <v>844</v>
      </c>
      <c r="I3346" s="7">
        <v>763044</v>
      </c>
      <c r="J3346" s="6" t="s">
        <v>4075</v>
      </c>
      <c r="K3346" s="6" t="s">
        <v>3518</v>
      </c>
      <c r="L3346" s="6" t="s">
        <v>9204</v>
      </c>
      <c r="M3346" s="6">
        <v>4257</v>
      </c>
      <c r="N3346" s="6">
        <v>3286</v>
      </c>
      <c r="O3346" s="6" t="s">
        <v>9205</v>
      </c>
      <c r="P3346" s="6">
        <v>4</v>
      </c>
      <c r="Q3346" s="6" t="s">
        <v>9206</v>
      </c>
      <c r="R3346" s="6" t="s">
        <v>9207</v>
      </c>
      <c r="S3346" s="6">
        <v>52</v>
      </c>
      <c r="T3346" s="6" t="s">
        <v>37</v>
      </c>
      <c r="U3346" s="6" t="s">
        <v>268</v>
      </c>
      <c r="V3346" s="6" t="s">
        <v>585</v>
      </c>
      <c r="W3346" s="7">
        <v>23000000</v>
      </c>
      <c r="X3346" s="6">
        <v>2003</v>
      </c>
      <c r="Y3346" s="6">
        <v>766</v>
      </c>
      <c r="Z3346" s="6">
        <v>6.2</v>
      </c>
      <c r="AA3346" s="6">
        <v>1.85</v>
      </c>
      <c r="AB3346" s="6">
        <v>188</v>
      </c>
      <c r="AC3346" s="7">
        <f>Table13[[#This Row],[gross]]-Table13[[#This Row],[budget]]</f>
        <v>-22236956</v>
      </c>
    </row>
    <row r="3347" spans="1:29" ht="12.75">
      <c r="A3347" s="6" t="s">
        <v>28</v>
      </c>
      <c r="B3347" s="6" t="s">
        <v>432</v>
      </c>
      <c r="C3347" s="6">
        <v>154</v>
      </c>
      <c r="D3347" s="6">
        <v>89</v>
      </c>
      <c r="E3347" s="6">
        <v>310</v>
      </c>
      <c r="F3347" s="6">
        <v>587</v>
      </c>
      <c r="G3347" s="6" t="s">
        <v>624</v>
      </c>
      <c r="H3347" s="6">
        <v>22000</v>
      </c>
      <c r="I3347" s="7">
        <v>5739376</v>
      </c>
      <c r="J3347" s="6" t="s">
        <v>2527</v>
      </c>
      <c r="K3347" s="6" t="s">
        <v>149</v>
      </c>
      <c r="L3347" s="6" t="s">
        <v>22522</v>
      </c>
      <c r="M3347" s="6">
        <v>58260</v>
      </c>
      <c r="N3347" s="6">
        <v>24419</v>
      </c>
      <c r="O3347" s="6" t="s">
        <v>9290</v>
      </c>
      <c r="P3347" s="6">
        <v>0</v>
      </c>
      <c r="Q3347" s="6" t="s">
        <v>22523</v>
      </c>
      <c r="R3347" s="6" t="s">
        <v>22524</v>
      </c>
      <c r="S3347" s="6">
        <v>286</v>
      </c>
      <c r="T3347" s="6" t="s">
        <v>37</v>
      </c>
      <c r="U3347" s="6" t="s">
        <v>38</v>
      </c>
      <c r="V3347" s="6" t="s">
        <v>585</v>
      </c>
      <c r="W3347" s="7">
        <v>500000</v>
      </c>
      <c r="X3347" s="6">
        <v>2003</v>
      </c>
      <c r="Y3347" s="6">
        <v>833</v>
      </c>
      <c r="Z3347" s="6">
        <v>7.7</v>
      </c>
      <c r="AA3347" s="6">
        <v>1.85</v>
      </c>
      <c r="AB3347" s="6">
        <v>0</v>
      </c>
      <c r="AC3347" s="7">
        <f>Table13[[#This Row],[gross]]-Table13[[#This Row],[budget]]</f>
        <v>5239376</v>
      </c>
    </row>
    <row r="3348" spans="1:29" ht="12.75">
      <c r="A3348" s="6" t="s">
        <v>28</v>
      </c>
      <c r="B3348" s="6" t="s">
        <v>1954</v>
      </c>
      <c r="C3348" s="6">
        <v>169</v>
      </c>
      <c r="D3348" s="6">
        <v>93</v>
      </c>
      <c r="E3348" s="6">
        <v>0</v>
      </c>
      <c r="F3348" s="6">
        <v>465</v>
      </c>
      <c r="G3348" s="6" t="s">
        <v>902</v>
      </c>
      <c r="H3348" s="6">
        <v>11000</v>
      </c>
      <c r="I3348" s="7">
        <v>59475623</v>
      </c>
      <c r="J3348" s="6" t="s">
        <v>1955</v>
      </c>
      <c r="K3348" s="6" t="s">
        <v>1956</v>
      </c>
      <c r="L3348" s="6" t="s">
        <v>1957</v>
      </c>
      <c r="M3348" s="6">
        <v>49739</v>
      </c>
      <c r="N3348" s="6">
        <v>13748</v>
      </c>
      <c r="O3348" s="6" t="s">
        <v>1958</v>
      </c>
      <c r="P3348" s="6">
        <v>1</v>
      </c>
      <c r="Q3348" s="6" t="s">
        <v>1959</v>
      </c>
      <c r="R3348" s="6" t="s">
        <v>1960</v>
      </c>
      <c r="S3348" s="6">
        <v>407</v>
      </c>
      <c r="T3348" s="6" t="s">
        <v>37</v>
      </c>
      <c r="U3348" s="6" t="s">
        <v>38</v>
      </c>
      <c r="V3348" s="6" t="s">
        <v>39</v>
      </c>
      <c r="W3348" s="7">
        <v>90000000</v>
      </c>
      <c r="X3348" s="6">
        <v>2004</v>
      </c>
      <c r="Y3348" s="6">
        <v>2000</v>
      </c>
      <c r="Z3348" s="6">
        <v>5.2</v>
      </c>
      <c r="AA3348" s="6">
        <v>1.85</v>
      </c>
      <c r="AB3348" s="6">
        <v>0</v>
      </c>
      <c r="AC3348" s="7">
        <f>Table13[[#This Row],[gross]]-Table13[[#This Row],[budget]]</f>
        <v>-30524377</v>
      </c>
    </row>
    <row r="3349" spans="1:29" ht="12.75">
      <c r="A3349" s="6" t="s">
        <v>747</v>
      </c>
      <c r="B3349" s="6" t="s">
        <v>23255</v>
      </c>
      <c r="C3349" s="6">
        <v>8</v>
      </c>
      <c r="D3349" s="6">
        <v>81</v>
      </c>
      <c r="E3349" s="6">
        <v>0</v>
      </c>
      <c r="F3349" s="6">
        <v>5</v>
      </c>
      <c r="G3349" s="6" t="s">
        <v>23256</v>
      </c>
      <c r="H3349" s="6">
        <v>119</v>
      </c>
      <c r="I3349" s="7">
        <v>18195</v>
      </c>
      <c r="J3349" s="6" t="s">
        <v>12332</v>
      </c>
      <c r="K3349" s="6" t="s">
        <v>20207</v>
      </c>
      <c r="L3349" s="6" t="s">
        <v>23257</v>
      </c>
      <c r="M3349" s="6">
        <v>336</v>
      </c>
      <c r="N3349" s="6">
        <v>154</v>
      </c>
      <c r="O3349" s="6" t="s">
        <v>23258</v>
      </c>
      <c r="P3349" s="6">
        <v>0</v>
      </c>
      <c r="Q3349" s="6" t="s">
        <v>23259</v>
      </c>
      <c r="R3349" s="6" t="s">
        <v>23260</v>
      </c>
      <c r="S3349" s="6">
        <v>7</v>
      </c>
      <c r="T3349" s="6" t="s">
        <v>37</v>
      </c>
      <c r="U3349" s="6" t="s">
        <v>38</v>
      </c>
      <c r="W3349" s="7">
        <v>250000</v>
      </c>
      <c r="X3349" s="6">
        <v>1997</v>
      </c>
      <c r="Y3349" s="6">
        <v>24</v>
      </c>
      <c r="Z3349" s="6">
        <v>6.3</v>
      </c>
      <c r="AA3349" s="6">
        <v>1.85</v>
      </c>
      <c r="AB3349" s="6">
        <v>67</v>
      </c>
      <c r="AC3349" s="7">
        <f>Table13[[#This Row],[gross]]-Table13[[#This Row],[budget]]</f>
        <v>-231805</v>
      </c>
    </row>
    <row r="3350" spans="1:29" ht="12.75">
      <c r="A3350" s="6" t="s">
        <v>28</v>
      </c>
      <c r="B3350" s="6" t="s">
        <v>16986</v>
      </c>
      <c r="C3350" s="6">
        <v>119</v>
      </c>
      <c r="D3350" s="6">
        <v>129</v>
      </c>
      <c r="E3350" s="6">
        <v>131</v>
      </c>
      <c r="F3350" s="6">
        <v>417</v>
      </c>
      <c r="G3350" s="6" t="s">
        <v>14010</v>
      </c>
      <c r="H3350" s="6">
        <v>1000</v>
      </c>
      <c r="I3350" s="7">
        <v>159600000</v>
      </c>
      <c r="J3350" s="6" t="s">
        <v>9193</v>
      </c>
      <c r="K3350" s="6" t="s">
        <v>4204</v>
      </c>
      <c r="L3350" s="6" t="s">
        <v>17384</v>
      </c>
      <c r="M3350" s="6">
        <v>175607</v>
      </c>
      <c r="N3350" s="6">
        <v>2387</v>
      </c>
      <c r="O3350" s="6" t="s">
        <v>4240</v>
      </c>
      <c r="P3350" s="6">
        <v>0</v>
      </c>
      <c r="Q3350" s="6" t="s">
        <v>17385</v>
      </c>
      <c r="R3350" s="6" t="s">
        <v>17386</v>
      </c>
      <c r="S3350" s="6">
        <v>252</v>
      </c>
      <c r="T3350" s="6" t="s">
        <v>37</v>
      </c>
      <c r="U3350" s="6" t="s">
        <v>38</v>
      </c>
      <c r="V3350" s="6" t="s">
        <v>95</v>
      </c>
      <c r="W3350" s="7">
        <v>5500000</v>
      </c>
      <c r="X3350" s="6">
        <v>1973</v>
      </c>
      <c r="Y3350" s="6">
        <v>559</v>
      </c>
      <c r="Z3350" s="6">
        <v>8.3000000000000007</v>
      </c>
      <c r="AA3350" s="6">
        <v>1.85</v>
      </c>
      <c r="AB3350" s="6">
        <v>0</v>
      </c>
      <c r="AC3350" s="7">
        <f>Table13[[#This Row],[gross]]-Table13[[#This Row],[budget]]</f>
        <v>154100000</v>
      </c>
    </row>
    <row r="3351" spans="1:29" ht="12.75">
      <c r="A3351" s="6" t="s">
        <v>28</v>
      </c>
      <c r="B3351" s="6" t="s">
        <v>3891</v>
      </c>
      <c r="C3351" s="6">
        <v>99</v>
      </c>
      <c r="D3351" s="6">
        <v>95</v>
      </c>
      <c r="E3351" s="6">
        <v>0</v>
      </c>
      <c r="F3351" s="6">
        <v>323</v>
      </c>
      <c r="G3351" s="6" t="s">
        <v>5344</v>
      </c>
      <c r="H3351" s="6">
        <v>13000</v>
      </c>
      <c r="I3351" s="7">
        <v>27067160</v>
      </c>
      <c r="J3351" s="6" t="s">
        <v>1415</v>
      </c>
      <c r="K3351" s="6" t="s">
        <v>977</v>
      </c>
      <c r="L3351" s="6" t="s">
        <v>5345</v>
      </c>
      <c r="M3351" s="6">
        <v>18404</v>
      </c>
      <c r="N3351" s="6">
        <v>14706</v>
      </c>
      <c r="O3351" s="6" t="s">
        <v>5346</v>
      </c>
      <c r="P3351" s="6">
        <v>1</v>
      </c>
      <c r="Q3351" s="6" t="s">
        <v>5347</v>
      </c>
      <c r="R3351" s="6" t="s">
        <v>5348</v>
      </c>
      <c r="S3351" s="6">
        <v>150</v>
      </c>
      <c r="T3351" s="6" t="s">
        <v>37</v>
      </c>
      <c r="U3351" s="6" t="s">
        <v>38</v>
      </c>
      <c r="V3351" s="6" t="s">
        <v>585</v>
      </c>
      <c r="W3351" s="7">
        <v>50000000</v>
      </c>
      <c r="X3351" s="6">
        <v>1999</v>
      </c>
      <c r="Y3351" s="6">
        <v>559</v>
      </c>
      <c r="Z3351" s="6">
        <v>5.9</v>
      </c>
      <c r="AA3351" s="6">
        <v>1.85</v>
      </c>
      <c r="AB3351" s="6">
        <v>0</v>
      </c>
      <c r="AC3351" s="7">
        <f>Table13[[#This Row],[gross]]-Table13[[#This Row],[budget]]</f>
        <v>-22932840</v>
      </c>
    </row>
    <row r="3352" spans="1:29" ht="12.75">
      <c r="A3352" s="6" t="s">
        <v>28</v>
      </c>
      <c r="B3352" s="6" t="s">
        <v>5877</v>
      </c>
      <c r="C3352" s="6">
        <v>143</v>
      </c>
      <c r="D3352" s="6">
        <v>112</v>
      </c>
      <c r="E3352" s="6">
        <v>0</v>
      </c>
      <c r="F3352" s="6">
        <v>201</v>
      </c>
      <c r="G3352" s="6" t="s">
        <v>11911</v>
      </c>
      <c r="H3352" s="6">
        <v>874</v>
      </c>
      <c r="I3352" s="7">
        <v>6197866</v>
      </c>
      <c r="J3352" s="6" t="s">
        <v>1544</v>
      </c>
      <c r="K3352" s="6" t="s">
        <v>5105</v>
      </c>
      <c r="L3352" s="6" t="s">
        <v>15136</v>
      </c>
      <c r="M3352" s="6">
        <v>63733</v>
      </c>
      <c r="N3352" s="6">
        <v>1351</v>
      </c>
      <c r="O3352" s="6" t="s">
        <v>13911</v>
      </c>
      <c r="P3352" s="6">
        <v>0</v>
      </c>
      <c r="Q3352" s="6" t="s">
        <v>15137</v>
      </c>
      <c r="R3352" s="6" t="s">
        <v>15138</v>
      </c>
      <c r="S3352" s="6">
        <v>414</v>
      </c>
      <c r="T3352" s="6" t="s">
        <v>37</v>
      </c>
      <c r="U3352" s="6" t="s">
        <v>1465</v>
      </c>
      <c r="V3352" s="6" t="s">
        <v>277</v>
      </c>
      <c r="W3352" s="7">
        <v>10000000</v>
      </c>
      <c r="X3352" s="6">
        <v>1999</v>
      </c>
      <c r="Y3352" s="6">
        <v>262</v>
      </c>
      <c r="Z3352" s="6">
        <v>8</v>
      </c>
      <c r="AA3352" s="6">
        <v>2.35</v>
      </c>
      <c r="AB3352" s="6">
        <v>0</v>
      </c>
      <c r="AC3352" s="7">
        <f>Table13[[#This Row],[gross]]-Table13[[#This Row],[budget]]</f>
        <v>-3802134</v>
      </c>
    </row>
    <row r="3353" spans="1:29" ht="12.75">
      <c r="A3353" s="6" t="s">
        <v>28</v>
      </c>
      <c r="B3353" s="6" t="s">
        <v>3536</v>
      </c>
      <c r="C3353" s="6">
        <v>176</v>
      </c>
      <c r="D3353" s="6">
        <v>124</v>
      </c>
      <c r="E3353" s="6">
        <v>31</v>
      </c>
      <c r="F3353" s="6">
        <v>497</v>
      </c>
      <c r="G3353" s="6" t="s">
        <v>2283</v>
      </c>
      <c r="H3353" s="6">
        <v>11000</v>
      </c>
      <c r="I3353" s="7">
        <v>118471320</v>
      </c>
      <c r="J3353" s="6" t="s">
        <v>923</v>
      </c>
      <c r="K3353" s="6" t="s">
        <v>466</v>
      </c>
      <c r="L3353" s="6" t="s">
        <v>3537</v>
      </c>
      <c r="M3353" s="6">
        <v>86504</v>
      </c>
      <c r="N3353" s="6">
        <v>12556</v>
      </c>
      <c r="O3353" s="6" t="s">
        <v>3538</v>
      </c>
      <c r="P3353" s="6">
        <v>0</v>
      </c>
      <c r="Q3353" s="6" t="s">
        <v>3539</v>
      </c>
      <c r="R3353" s="6" t="s">
        <v>3540</v>
      </c>
      <c r="S3353" s="6">
        <v>568</v>
      </c>
      <c r="T3353" s="6" t="s">
        <v>37</v>
      </c>
      <c r="U3353" s="6" t="s">
        <v>38</v>
      </c>
      <c r="V3353" s="6" t="s">
        <v>39</v>
      </c>
      <c r="W3353" s="7">
        <v>68000000</v>
      </c>
      <c r="X3353" s="6">
        <v>2002</v>
      </c>
      <c r="Y3353" s="6">
        <v>655</v>
      </c>
      <c r="Z3353" s="6">
        <v>6.4</v>
      </c>
      <c r="AA3353" s="6">
        <v>2.35</v>
      </c>
      <c r="AB3353" s="6">
        <v>0</v>
      </c>
      <c r="AC3353" s="7">
        <f>Table13[[#This Row],[gross]]-Table13[[#This Row],[budget]]</f>
        <v>50471320</v>
      </c>
    </row>
    <row r="3354" spans="1:29" ht="12.75">
      <c r="A3354" s="6" t="s">
        <v>28</v>
      </c>
      <c r="B3354" s="6" t="s">
        <v>18369</v>
      </c>
      <c r="C3354" s="6">
        <v>111</v>
      </c>
      <c r="D3354" s="6">
        <v>112</v>
      </c>
      <c r="E3354" s="6">
        <v>63</v>
      </c>
      <c r="F3354" s="6">
        <v>422</v>
      </c>
      <c r="G3354" s="6" t="s">
        <v>390</v>
      </c>
      <c r="H3354" s="6">
        <v>2000</v>
      </c>
      <c r="I3354" s="7">
        <v>26345</v>
      </c>
      <c r="J3354" s="6" t="s">
        <v>15140</v>
      </c>
      <c r="K3354" s="6" t="s">
        <v>594</v>
      </c>
      <c r="L3354" s="6" t="s">
        <v>18370</v>
      </c>
      <c r="M3354" s="6">
        <v>16445</v>
      </c>
      <c r="N3354" s="6">
        <v>4810</v>
      </c>
      <c r="O3354" s="6" t="s">
        <v>3029</v>
      </c>
      <c r="P3354" s="6">
        <v>4</v>
      </c>
      <c r="Q3354" s="6" t="s">
        <v>18371</v>
      </c>
      <c r="R3354" s="6" t="s">
        <v>18372</v>
      </c>
      <c r="S3354" s="6">
        <v>99</v>
      </c>
      <c r="T3354" s="6" t="s">
        <v>37</v>
      </c>
      <c r="U3354" s="6" t="s">
        <v>56</v>
      </c>
      <c r="V3354" s="6" t="s">
        <v>585</v>
      </c>
      <c r="W3354" s="7">
        <v>3000000</v>
      </c>
      <c r="X3354" s="6">
        <v>2012</v>
      </c>
      <c r="Y3354" s="6">
        <v>1000</v>
      </c>
      <c r="Z3354" s="6">
        <v>6.1</v>
      </c>
      <c r="AA3354" s="6">
        <v>2.35</v>
      </c>
      <c r="AB3354" s="6">
        <v>0</v>
      </c>
      <c r="AC3354" s="7">
        <f>Table13[[#This Row],[gross]]-Table13[[#This Row],[budget]]</f>
        <v>-2973655</v>
      </c>
    </row>
    <row r="3355" spans="1:29" ht="12.75">
      <c r="A3355" s="6" t="s">
        <v>28</v>
      </c>
      <c r="B3355" s="6" t="s">
        <v>8638</v>
      </c>
      <c r="C3355" s="6">
        <v>120</v>
      </c>
      <c r="D3355" s="6">
        <v>112</v>
      </c>
      <c r="E3355" s="6">
        <v>460</v>
      </c>
      <c r="F3355" s="6">
        <v>395</v>
      </c>
      <c r="G3355" s="6" t="s">
        <v>8555</v>
      </c>
      <c r="H3355" s="6">
        <v>990</v>
      </c>
      <c r="I3355" s="7">
        <v>4306697</v>
      </c>
      <c r="J3355" s="6" t="s">
        <v>3409</v>
      </c>
      <c r="K3355" s="6" t="s">
        <v>352</v>
      </c>
      <c r="L3355" s="6" t="s">
        <v>17865</v>
      </c>
      <c r="M3355" s="6">
        <v>26720</v>
      </c>
      <c r="N3355" s="6">
        <v>2820</v>
      </c>
      <c r="O3355" s="6" t="s">
        <v>17866</v>
      </c>
      <c r="P3355" s="6">
        <v>0</v>
      </c>
      <c r="Q3355" s="6" t="s">
        <v>17867</v>
      </c>
      <c r="R3355" s="6" t="s">
        <v>17868</v>
      </c>
      <c r="S3355" s="6">
        <v>196</v>
      </c>
      <c r="T3355" s="6" t="s">
        <v>37</v>
      </c>
      <c r="U3355" s="6" t="s">
        <v>268</v>
      </c>
      <c r="V3355" s="6" t="s">
        <v>585</v>
      </c>
      <c r="W3355" s="7">
        <v>5000000</v>
      </c>
      <c r="X3355" s="6">
        <v>1997</v>
      </c>
      <c r="Y3355" s="6">
        <v>900</v>
      </c>
      <c r="Z3355" s="6">
        <v>7.7</v>
      </c>
      <c r="AA3355" s="6">
        <v>2.35</v>
      </c>
      <c r="AB3355" s="6">
        <v>920</v>
      </c>
      <c r="AC3355" s="7">
        <f>Table13[[#This Row],[gross]]-Table13[[#This Row],[budget]]</f>
        <v>-693303</v>
      </c>
    </row>
    <row r="3356" spans="1:29" ht="12.75">
      <c r="A3356" s="6" t="s">
        <v>28</v>
      </c>
      <c r="B3356" s="6" t="s">
        <v>6063</v>
      </c>
      <c r="C3356" s="6">
        <v>99</v>
      </c>
      <c r="D3356" s="6">
        <v>90</v>
      </c>
      <c r="E3356" s="6">
        <v>16</v>
      </c>
      <c r="F3356" s="6">
        <v>16</v>
      </c>
      <c r="G3356" s="6" t="s">
        <v>6064</v>
      </c>
      <c r="H3356" s="6">
        <v>44</v>
      </c>
      <c r="I3356" s="7">
        <v>24430272</v>
      </c>
      <c r="J3356" s="6" t="s">
        <v>1681</v>
      </c>
      <c r="K3356" s="6" t="s">
        <v>6065</v>
      </c>
      <c r="L3356" s="6" t="s">
        <v>6066</v>
      </c>
      <c r="M3356" s="6">
        <v>46158</v>
      </c>
      <c r="N3356" s="6">
        <v>132</v>
      </c>
      <c r="O3356" s="6" t="s">
        <v>6067</v>
      </c>
      <c r="P3356" s="6">
        <v>3</v>
      </c>
      <c r="Q3356" s="6" t="s">
        <v>6068</v>
      </c>
      <c r="R3356" s="6" t="s">
        <v>6069</v>
      </c>
      <c r="S3356" s="6">
        <v>403</v>
      </c>
      <c r="T3356" s="6" t="s">
        <v>37</v>
      </c>
      <c r="U3356" s="6" t="s">
        <v>38</v>
      </c>
      <c r="V3356" s="6" t="s">
        <v>585</v>
      </c>
      <c r="W3356" s="7">
        <v>43000000</v>
      </c>
      <c r="X3356" s="6">
        <v>2002</v>
      </c>
      <c r="Y3356" s="6">
        <v>28</v>
      </c>
      <c r="Z3356" s="6">
        <v>5.0999999999999996</v>
      </c>
      <c r="AA3356" s="6">
        <v>1.85</v>
      </c>
      <c r="AB3356" s="6">
        <v>0</v>
      </c>
      <c r="AC3356" s="7">
        <f>Table13[[#This Row],[gross]]-Table13[[#This Row],[budget]]</f>
        <v>-18569728</v>
      </c>
    </row>
    <row r="3357" spans="1:29" ht="12.75">
      <c r="A3357" s="6" t="s">
        <v>28</v>
      </c>
      <c r="B3357" s="6" t="s">
        <v>15312</v>
      </c>
      <c r="C3357" s="6">
        <v>34</v>
      </c>
      <c r="D3357" s="6">
        <v>101</v>
      </c>
      <c r="E3357" s="6">
        <v>324</v>
      </c>
      <c r="F3357" s="6">
        <v>28</v>
      </c>
      <c r="G3357" s="6" t="s">
        <v>6898</v>
      </c>
      <c r="H3357" s="6">
        <v>678</v>
      </c>
      <c r="I3357" s="7">
        <v>231417</v>
      </c>
      <c r="J3357" s="6" t="s">
        <v>5967</v>
      </c>
      <c r="K3357" s="6" t="s">
        <v>6040</v>
      </c>
      <c r="L3357" s="6" t="s">
        <v>15313</v>
      </c>
      <c r="M3357" s="6">
        <v>1649</v>
      </c>
      <c r="N3357" s="6">
        <v>1256</v>
      </c>
      <c r="O3357" s="6" t="s">
        <v>15314</v>
      </c>
      <c r="P3357" s="6">
        <v>0</v>
      </c>
      <c r="Q3357" s="6" t="s">
        <v>15315</v>
      </c>
      <c r="R3357" s="6" t="s">
        <v>15316</v>
      </c>
      <c r="S3357" s="6">
        <v>21</v>
      </c>
      <c r="T3357" s="6" t="s">
        <v>1464</v>
      </c>
      <c r="U3357" s="6" t="s">
        <v>1465</v>
      </c>
      <c r="W3357" s="7">
        <v>60000000</v>
      </c>
      <c r="X3357" s="6">
        <v>1997</v>
      </c>
      <c r="Y3357" s="6">
        <v>541</v>
      </c>
      <c r="Z3357" s="6">
        <v>6.6</v>
      </c>
      <c r="AA3357" s="6">
        <v>1.66</v>
      </c>
      <c r="AB3357" s="6">
        <v>33</v>
      </c>
      <c r="AC3357" s="7">
        <f>Table13[[#This Row],[gross]]-Table13[[#This Row],[budget]]</f>
        <v>-59768583</v>
      </c>
    </row>
    <row r="3358" spans="1:29" ht="12.75">
      <c r="A3358" s="6" t="s">
        <v>28</v>
      </c>
      <c r="B3358" s="6" t="s">
        <v>3912</v>
      </c>
      <c r="C3358" s="6">
        <v>181</v>
      </c>
      <c r="D3358" s="6">
        <v>101</v>
      </c>
      <c r="E3358" s="6">
        <v>8</v>
      </c>
      <c r="F3358" s="6">
        <v>110</v>
      </c>
      <c r="G3358" s="6" t="s">
        <v>6275</v>
      </c>
      <c r="H3358" s="6">
        <v>544</v>
      </c>
      <c r="I3358" s="7">
        <v>27758465</v>
      </c>
      <c r="J3358" s="6" t="s">
        <v>1415</v>
      </c>
      <c r="K3358" s="6" t="s">
        <v>2349</v>
      </c>
      <c r="L3358" s="6" t="s">
        <v>11600</v>
      </c>
      <c r="M3358" s="6">
        <v>77987</v>
      </c>
      <c r="N3358" s="6">
        <v>1292</v>
      </c>
      <c r="O3358" s="6" t="s">
        <v>11601</v>
      </c>
      <c r="P3358" s="6">
        <v>2</v>
      </c>
      <c r="Q3358" s="6" t="s">
        <v>11602</v>
      </c>
      <c r="R3358" s="6" t="s">
        <v>11603</v>
      </c>
      <c r="S3358" s="6">
        <v>120</v>
      </c>
      <c r="T3358" s="6" t="s">
        <v>37</v>
      </c>
      <c r="U3358" s="6" t="s">
        <v>38</v>
      </c>
      <c r="V3358" s="6" t="s">
        <v>39</v>
      </c>
      <c r="W3358" s="7">
        <v>19000000</v>
      </c>
      <c r="X3358" s="6">
        <v>2010</v>
      </c>
      <c r="Y3358" s="6">
        <v>449</v>
      </c>
      <c r="Z3358" s="6">
        <v>6.1</v>
      </c>
      <c r="AA3358" s="6">
        <v>2.35</v>
      </c>
      <c r="AB3358" s="6">
        <v>0</v>
      </c>
      <c r="AC3358" s="7">
        <f>Table13[[#This Row],[gross]]-Table13[[#This Row],[budget]]</f>
        <v>8758465</v>
      </c>
    </row>
    <row r="3359" spans="1:29" ht="12.75">
      <c r="A3359" s="6" t="s">
        <v>28</v>
      </c>
      <c r="B3359" s="6" t="s">
        <v>11916</v>
      </c>
      <c r="C3359" s="6">
        <v>104</v>
      </c>
      <c r="D3359" s="6">
        <v>109</v>
      </c>
      <c r="E3359" s="6">
        <v>128</v>
      </c>
      <c r="F3359" s="6">
        <v>1000</v>
      </c>
      <c r="G3359" s="6" t="s">
        <v>1734</v>
      </c>
      <c r="H3359" s="6">
        <v>11000</v>
      </c>
      <c r="I3359" s="7">
        <v>13491653</v>
      </c>
      <c r="J3359" s="6" t="s">
        <v>4075</v>
      </c>
      <c r="K3359" s="6" t="s">
        <v>104</v>
      </c>
      <c r="L3359" s="6" t="s">
        <v>11917</v>
      </c>
      <c r="M3359" s="6">
        <v>23728</v>
      </c>
      <c r="N3359" s="6">
        <v>14995</v>
      </c>
      <c r="O3359" s="6" t="s">
        <v>1820</v>
      </c>
      <c r="P3359" s="6">
        <v>0</v>
      </c>
      <c r="Q3359" s="6" t="s">
        <v>11918</v>
      </c>
      <c r="R3359" s="6" t="s">
        <v>11919</v>
      </c>
      <c r="S3359" s="6">
        <v>213</v>
      </c>
      <c r="T3359" s="6" t="s">
        <v>37</v>
      </c>
      <c r="U3359" s="6" t="s">
        <v>38</v>
      </c>
      <c r="V3359" s="6" t="s">
        <v>585</v>
      </c>
      <c r="W3359" s="7">
        <v>18000000</v>
      </c>
      <c r="X3359" s="6">
        <v>2001</v>
      </c>
      <c r="Y3359" s="6">
        <v>2000</v>
      </c>
      <c r="Z3359" s="6">
        <v>6.1</v>
      </c>
      <c r="AA3359" s="6">
        <v>2.35</v>
      </c>
      <c r="AB3359" s="6">
        <v>813</v>
      </c>
      <c r="AC3359" s="7">
        <f>Table13[[#This Row],[gross]]-Table13[[#This Row],[budget]]</f>
        <v>-4508347</v>
      </c>
    </row>
    <row r="3360" spans="1:29" ht="12.75">
      <c r="A3360" s="6" t="s">
        <v>28</v>
      </c>
      <c r="B3360" s="6" t="s">
        <v>1739</v>
      </c>
      <c r="C3360" s="6">
        <v>267</v>
      </c>
      <c r="D3360" s="6">
        <v>106</v>
      </c>
      <c r="E3360" s="6">
        <v>12000</v>
      </c>
      <c r="F3360" s="6">
        <v>385</v>
      </c>
      <c r="G3360" s="6" t="s">
        <v>282</v>
      </c>
      <c r="H3360" s="6">
        <v>18000</v>
      </c>
      <c r="I3360" s="7">
        <v>65452312</v>
      </c>
      <c r="J3360" s="6" t="s">
        <v>334</v>
      </c>
      <c r="K3360" s="6" t="s">
        <v>1727</v>
      </c>
      <c r="L3360" s="6" t="s">
        <v>1740</v>
      </c>
      <c r="M3360" s="6">
        <v>149998</v>
      </c>
      <c r="N3360" s="6">
        <v>19906</v>
      </c>
      <c r="O3360" s="6" t="s">
        <v>1741</v>
      </c>
      <c r="P3360" s="6">
        <v>1</v>
      </c>
      <c r="Q3360" s="6" t="s">
        <v>1742</v>
      </c>
      <c r="R3360" s="6" t="s">
        <v>1743</v>
      </c>
      <c r="S3360" s="6">
        <v>285</v>
      </c>
      <c r="T3360" s="6" t="s">
        <v>37</v>
      </c>
      <c r="U3360" s="6" t="s">
        <v>38</v>
      </c>
      <c r="V3360" s="6" t="s">
        <v>585</v>
      </c>
      <c r="W3360" s="7">
        <v>100000000</v>
      </c>
      <c r="X3360" s="6">
        <v>2009</v>
      </c>
      <c r="Y3360" s="6">
        <v>464</v>
      </c>
      <c r="Z3360" s="6">
        <v>6.4</v>
      </c>
      <c r="AA3360" s="6">
        <v>2.35</v>
      </c>
      <c r="AB3360" s="6">
        <v>0</v>
      </c>
      <c r="AC3360" s="7">
        <f>Table13[[#This Row],[gross]]-Table13[[#This Row],[budget]]</f>
        <v>-34547688</v>
      </c>
    </row>
    <row r="3361" spans="1:29" ht="12.75">
      <c r="A3361" s="6" t="s">
        <v>28</v>
      </c>
      <c r="B3361" s="6" t="s">
        <v>4139</v>
      </c>
      <c r="C3361" s="6">
        <v>118</v>
      </c>
      <c r="D3361" s="6">
        <v>93</v>
      </c>
      <c r="E3361" s="6">
        <v>18</v>
      </c>
      <c r="F3361" s="6">
        <v>903</v>
      </c>
      <c r="G3361" s="6" t="s">
        <v>902</v>
      </c>
      <c r="H3361" s="6">
        <v>9000</v>
      </c>
      <c r="I3361" s="7">
        <v>50818750</v>
      </c>
      <c r="J3361" s="6" t="s">
        <v>271</v>
      </c>
      <c r="K3361" s="6" t="s">
        <v>1205</v>
      </c>
      <c r="L3361" s="6" t="s">
        <v>4140</v>
      </c>
      <c r="M3361" s="6">
        <v>31209</v>
      </c>
      <c r="N3361" s="6">
        <v>13403</v>
      </c>
      <c r="O3361" s="6" t="s">
        <v>122</v>
      </c>
      <c r="P3361" s="6">
        <v>0</v>
      </c>
      <c r="Q3361" s="6" t="s">
        <v>4141</v>
      </c>
      <c r="R3361" s="6" t="s">
        <v>4142</v>
      </c>
      <c r="S3361" s="6">
        <v>106</v>
      </c>
      <c r="T3361" s="6" t="s">
        <v>37</v>
      </c>
      <c r="U3361" s="6" t="s">
        <v>56</v>
      </c>
      <c r="V3361" s="6" t="s">
        <v>277</v>
      </c>
      <c r="W3361" s="7">
        <v>60000000</v>
      </c>
      <c r="X3361" s="6">
        <v>2008</v>
      </c>
      <c r="Y3361" s="6">
        <v>2000</v>
      </c>
      <c r="Z3361" s="6">
        <v>6.1</v>
      </c>
      <c r="AA3361" s="6">
        <v>2.35</v>
      </c>
      <c r="AB3361" s="6">
        <v>0</v>
      </c>
      <c r="AC3361" s="7">
        <f>Table13[[#This Row],[gross]]-Table13[[#This Row],[budget]]</f>
        <v>-9181250</v>
      </c>
    </row>
    <row r="3362" spans="1:29" ht="12.75">
      <c r="A3362" s="6" t="s">
        <v>28</v>
      </c>
      <c r="B3362" s="6" t="s">
        <v>2647</v>
      </c>
      <c r="C3362" s="6">
        <v>203</v>
      </c>
      <c r="D3362" s="6">
        <v>139</v>
      </c>
      <c r="E3362" s="6">
        <v>333</v>
      </c>
      <c r="F3362" s="6">
        <v>1000</v>
      </c>
      <c r="G3362" s="6" t="s">
        <v>1157</v>
      </c>
      <c r="H3362" s="6">
        <v>22000</v>
      </c>
      <c r="I3362" s="7">
        <v>81292135</v>
      </c>
      <c r="J3362" s="6" t="s">
        <v>2125</v>
      </c>
      <c r="K3362" s="6" t="s">
        <v>697</v>
      </c>
      <c r="L3362" s="6" t="s">
        <v>6333</v>
      </c>
      <c r="M3362" s="6">
        <v>137891</v>
      </c>
      <c r="N3362" s="6">
        <v>36810</v>
      </c>
      <c r="O3362" s="6" t="s">
        <v>45</v>
      </c>
      <c r="P3362" s="6">
        <v>1</v>
      </c>
      <c r="Q3362" s="6" t="s">
        <v>6334</v>
      </c>
      <c r="R3362" s="6" t="s">
        <v>6335</v>
      </c>
      <c r="S3362" s="6">
        <v>696</v>
      </c>
      <c r="T3362" s="6" t="s">
        <v>37</v>
      </c>
      <c r="U3362" s="6" t="s">
        <v>38</v>
      </c>
      <c r="V3362" s="6" t="s">
        <v>585</v>
      </c>
      <c r="W3362" s="7">
        <v>40000000</v>
      </c>
      <c r="X3362" s="6">
        <v>1999</v>
      </c>
      <c r="Y3362" s="6">
        <v>13000</v>
      </c>
      <c r="Z3362" s="6">
        <v>7.3</v>
      </c>
      <c r="AA3362" s="6">
        <v>1.85</v>
      </c>
      <c r="AB3362" s="6">
        <v>0</v>
      </c>
      <c r="AC3362" s="7">
        <f>Table13[[#This Row],[gross]]-Table13[[#This Row],[budget]]</f>
        <v>41292135</v>
      </c>
    </row>
    <row r="3363" spans="1:29" ht="12.75">
      <c r="A3363" s="6" t="s">
        <v>28</v>
      </c>
      <c r="B3363" s="6" t="s">
        <v>5882</v>
      </c>
      <c r="C3363" s="6">
        <v>92</v>
      </c>
      <c r="D3363" s="6">
        <v>110</v>
      </c>
      <c r="E3363" s="6">
        <v>278</v>
      </c>
      <c r="F3363" s="6">
        <v>181</v>
      </c>
      <c r="G3363" s="6" t="s">
        <v>7205</v>
      </c>
      <c r="H3363" s="6">
        <v>3000</v>
      </c>
      <c r="I3363" s="7">
        <v>263365</v>
      </c>
      <c r="J3363" s="6" t="s">
        <v>2490</v>
      </c>
      <c r="K3363" s="6" t="s">
        <v>656</v>
      </c>
      <c r="L3363" s="6" t="s">
        <v>11488</v>
      </c>
      <c r="M3363" s="6">
        <v>6147</v>
      </c>
      <c r="N3363" s="6">
        <v>3785</v>
      </c>
      <c r="O3363" s="6" t="s">
        <v>11489</v>
      </c>
      <c r="P3363" s="6">
        <v>2</v>
      </c>
      <c r="Q3363" s="6" t="s">
        <v>11490</v>
      </c>
      <c r="R3363" s="6" t="s">
        <v>11491</v>
      </c>
      <c r="S3363" s="6">
        <v>36</v>
      </c>
      <c r="T3363" s="6" t="s">
        <v>37</v>
      </c>
      <c r="U3363" s="6" t="s">
        <v>38</v>
      </c>
      <c r="V3363" s="6" t="s">
        <v>39</v>
      </c>
      <c r="W3363" s="7">
        <v>20000000</v>
      </c>
      <c r="X3363" s="6">
        <v>2010</v>
      </c>
      <c r="Y3363" s="6">
        <v>602</v>
      </c>
      <c r="Z3363" s="6">
        <v>5.4</v>
      </c>
      <c r="AA3363" s="6">
        <v>2.35</v>
      </c>
      <c r="AB3363" s="6">
        <v>0</v>
      </c>
      <c r="AC3363" s="7">
        <f>Table13[[#This Row],[gross]]-Table13[[#This Row],[budget]]</f>
        <v>-19736635</v>
      </c>
    </row>
    <row r="3364" spans="1:29" ht="12.75">
      <c r="A3364" s="6" t="s">
        <v>28</v>
      </c>
      <c r="B3364" s="6" t="s">
        <v>7885</v>
      </c>
      <c r="C3364" s="6">
        <v>65</v>
      </c>
      <c r="D3364" s="6">
        <v>96</v>
      </c>
      <c r="E3364" s="6">
        <v>136</v>
      </c>
      <c r="F3364" s="6">
        <v>139</v>
      </c>
      <c r="G3364" s="6" t="s">
        <v>4453</v>
      </c>
      <c r="H3364" s="6">
        <v>4000</v>
      </c>
      <c r="I3364" s="7">
        <v>766487</v>
      </c>
      <c r="J3364" s="6" t="s">
        <v>1681</v>
      </c>
      <c r="K3364" s="6" t="s">
        <v>599</v>
      </c>
      <c r="L3364" s="6" t="s">
        <v>17480</v>
      </c>
      <c r="M3364" s="6">
        <v>15315</v>
      </c>
      <c r="N3364" s="6">
        <v>4883</v>
      </c>
      <c r="O3364" s="6" t="s">
        <v>17481</v>
      </c>
      <c r="P3364" s="6">
        <v>4</v>
      </c>
      <c r="Q3364" s="6" t="s">
        <v>17482</v>
      </c>
      <c r="R3364" s="6" t="s">
        <v>17483</v>
      </c>
      <c r="S3364" s="6">
        <v>117</v>
      </c>
      <c r="T3364" s="6" t="s">
        <v>37</v>
      </c>
      <c r="U3364" s="6" t="s">
        <v>38</v>
      </c>
      <c r="V3364" s="6" t="s">
        <v>585</v>
      </c>
      <c r="W3364" s="7">
        <v>5250000</v>
      </c>
      <c r="X3364" s="6">
        <v>2007</v>
      </c>
      <c r="Y3364" s="6">
        <v>543</v>
      </c>
      <c r="Z3364" s="6">
        <v>5</v>
      </c>
      <c r="AA3364" s="6">
        <v>1.85</v>
      </c>
      <c r="AB3364" s="6">
        <v>915</v>
      </c>
      <c r="AC3364" s="7">
        <f>Table13[[#This Row],[gross]]-Table13[[#This Row],[budget]]</f>
        <v>-4483513</v>
      </c>
    </row>
    <row r="3365" spans="1:29" ht="12.75">
      <c r="A3365" s="6" t="s">
        <v>28</v>
      </c>
      <c r="B3365" s="6" t="s">
        <v>389</v>
      </c>
      <c r="C3365" s="6">
        <v>151</v>
      </c>
      <c r="D3365" s="6">
        <v>128</v>
      </c>
      <c r="E3365" s="6">
        <v>14000</v>
      </c>
      <c r="F3365" s="6">
        <v>232</v>
      </c>
      <c r="G3365" s="6" t="s">
        <v>1646</v>
      </c>
      <c r="H3365" s="6">
        <v>15000</v>
      </c>
      <c r="I3365" s="7">
        <v>77032279</v>
      </c>
      <c r="J3365" s="6" t="s">
        <v>2527</v>
      </c>
      <c r="K3365" s="6" t="s">
        <v>322</v>
      </c>
      <c r="L3365" s="6" t="s">
        <v>3047</v>
      </c>
      <c r="M3365" s="6">
        <v>303864</v>
      </c>
      <c r="N3365" s="6">
        <v>16199</v>
      </c>
      <c r="O3365" s="6" t="s">
        <v>3048</v>
      </c>
      <c r="P3365" s="6">
        <v>0</v>
      </c>
      <c r="Q3365" s="6" t="s">
        <v>3049</v>
      </c>
      <c r="R3365" s="6" t="s">
        <v>3050</v>
      </c>
      <c r="S3365" s="6">
        <v>596</v>
      </c>
      <c r="T3365" s="6" t="s">
        <v>37</v>
      </c>
      <c r="U3365" s="6" t="s">
        <v>38</v>
      </c>
      <c r="V3365" s="6" t="s">
        <v>39</v>
      </c>
      <c r="W3365" s="7">
        <v>60000000</v>
      </c>
      <c r="X3365" s="6">
        <v>2004</v>
      </c>
      <c r="Y3365" s="6">
        <v>466</v>
      </c>
      <c r="Z3365" s="6">
        <v>7.3</v>
      </c>
      <c r="AA3365" s="6">
        <v>1.85</v>
      </c>
      <c r="AB3365" s="6">
        <v>16000</v>
      </c>
      <c r="AC3365" s="7">
        <f>Table13[[#This Row],[gross]]-Table13[[#This Row],[budget]]</f>
        <v>17032279</v>
      </c>
    </row>
    <row r="3366" spans="1:29" ht="12.75">
      <c r="A3366" s="6" t="s">
        <v>28</v>
      </c>
      <c r="B3366" s="6" t="s">
        <v>29</v>
      </c>
      <c r="C3366" s="6">
        <v>204</v>
      </c>
      <c r="D3366" s="6">
        <v>107</v>
      </c>
      <c r="E3366" s="6">
        <v>0</v>
      </c>
      <c r="F3366" s="6">
        <v>255</v>
      </c>
      <c r="G3366" s="6" t="s">
        <v>4521</v>
      </c>
      <c r="H3366" s="6">
        <v>2000</v>
      </c>
      <c r="I3366" s="7">
        <v>38400000</v>
      </c>
      <c r="J3366" s="6" t="s">
        <v>647</v>
      </c>
      <c r="K3366" s="6" t="s">
        <v>3007</v>
      </c>
      <c r="L3366" s="6" t="s">
        <v>16942</v>
      </c>
      <c r="M3366" s="6">
        <v>600266</v>
      </c>
      <c r="N3366" s="6">
        <v>3582</v>
      </c>
      <c r="O3366" s="6" t="s">
        <v>12334</v>
      </c>
      <c r="P3366" s="6">
        <v>1</v>
      </c>
      <c r="Q3366" s="6" t="s">
        <v>16943</v>
      </c>
      <c r="R3366" s="6" t="s">
        <v>16944</v>
      </c>
      <c r="S3366" s="6">
        <v>692</v>
      </c>
      <c r="T3366" s="6" t="s">
        <v>37</v>
      </c>
      <c r="U3366" s="6" t="s">
        <v>56</v>
      </c>
      <c r="V3366" s="6" t="s">
        <v>585</v>
      </c>
      <c r="W3366" s="7">
        <v>6500000</v>
      </c>
      <c r="X3366" s="6">
        <v>1984</v>
      </c>
      <c r="Y3366" s="6">
        <v>663</v>
      </c>
      <c r="Z3366" s="6">
        <v>8.1</v>
      </c>
      <c r="AA3366" s="6">
        <v>1.85</v>
      </c>
      <c r="AB3366" s="6">
        <v>13000</v>
      </c>
      <c r="AC3366" s="7">
        <f>Table13[[#This Row],[gross]]-Table13[[#This Row],[budget]]</f>
        <v>31900000</v>
      </c>
    </row>
    <row r="3367" spans="1:29" ht="12.75">
      <c r="A3367" s="6" t="s">
        <v>28</v>
      </c>
      <c r="B3367" s="6" t="s">
        <v>7404</v>
      </c>
      <c r="C3367" s="6">
        <v>277</v>
      </c>
      <c r="D3367" s="6">
        <v>88</v>
      </c>
      <c r="E3367" s="6">
        <v>365</v>
      </c>
      <c r="F3367" s="6">
        <v>177</v>
      </c>
      <c r="G3367" s="6" t="s">
        <v>15595</v>
      </c>
      <c r="H3367" s="6">
        <v>383</v>
      </c>
      <c r="I3367" s="7">
        <v>30859000</v>
      </c>
      <c r="J3367" s="6" t="s">
        <v>5544</v>
      </c>
      <c r="K3367" s="6" t="s">
        <v>10874</v>
      </c>
      <c r="L3367" s="6" t="s">
        <v>15596</v>
      </c>
      <c r="M3367" s="6">
        <v>96410</v>
      </c>
      <c r="N3367" s="6">
        <v>1094</v>
      </c>
      <c r="O3367" s="6" t="s">
        <v>15597</v>
      </c>
      <c r="P3367" s="6">
        <v>0</v>
      </c>
      <c r="Q3367" s="6" t="s">
        <v>15598</v>
      </c>
      <c r="R3367" s="6" t="s">
        <v>15599</v>
      </c>
      <c r="S3367" s="6">
        <v>826</v>
      </c>
      <c r="T3367" s="6" t="s">
        <v>37</v>
      </c>
      <c r="U3367" s="6" t="s">
        <v>38</v>
      </c>
      <c r="V3367" s="6" t="s">
        <v>585</v>
      </c>
      <c r="W3367" s="7">
        <v>83532</v>
      </c>
      <c r="X3367" s="6">
        <v>1974</v>
      </c>
      <c r="Y3367" s="6">
        <v>371</v>
      </c>
      <c r="Z3367" s="6">
        <v>7.5</v>
      </c>
      <c r="AA3367" s="6">
        <v>1.85</v>
      </c>
      <c r="AB3367" s="6">
        <v>0</v>
      </c>
      <c r="AC3367" s="7">
        <f>Table13[[#This Row],[gross]]-Table13[[#This Row],[budget]]</f>
        <v>30775468</v>
      </c>
    </row>
    <row r="3368" spans="1:29" ht="12.75">
      <c r="A3368" s="6" t="s">
        <v>28</v>
      </c>
      <c r="B3368" s="6" t="s">
        <v>7404</v>
      </c>
      <c r="C3368" s="6">
        <v>159</v>
      </c>
      <c r="D3368" s="6">
        <v>101</v>
      </c>
      <c r="E3368" s="6">
        <v>365</v>
      </c>
      <c r="F3368" s="6">
        <v>14</v>
      </c>
      <c r="G3368" s="6" t="s">
        <v>18149</v>
      </c>
      <c r="H3368" s="6">
        <v>237</v>
      </c>
      <c r="I3368" s="7">
        <v>8025872</v>
      </c>
      <c r="J3368" s="6" t="s">
        <v>7579</v>
      </c>
      <c r="K3368" s="6" t="s">
        <v>18150</v>
      </c>
      <c r="L3368" s="6" t="s">
        <v>18151</v>
      </c>
      <c r="M3368" s="6">
        <v>19234</v>
      </c>
      <c r="N3368" s="6">
        <v>302</v>
      </c>
      <c r="O3368" s="6" t="s">
        <v>18152</v>
      </c>
      <c r="P3368" s="6">
        <v>3</v>
      </c>
      <c r="Q3368" s="6" t="s">
        <v>18153</v>
      </c>
      <c r="R3368" s="6" t="s">
        <v>18154</v>
      </c>
      <c r="S3368" s="6">
        <v>258</v>
      </c>
      <c r="T3368" s="6" t="s">
        <v>37</v>
      </c>
      <c r="U3368" s="6" t="s">
        <v>38</v>
      </c>
      <c r="V3368" s="6" t="s">
        <v>7334</v>
      </c>
      <c r="W3368" s="7">
        <v>4700000</v>
      </c>
      <c r="X3368" s="6">
        <v>1986</v>
      </c>
      <c r="Y3368" s="6">
        <v>28</v>
      </c>
      <c r="Z3368" s="6">
        <v>5.5</v>
      </c>
      <c r="AA3368" s="6">
        <v>1.85</v>
      </c>
      <c r="AB3368" s="6">
        <v>0</v>
      </c>
      <c r="AC3368" s="7">
        <f>Table13[[#This Row],[gross]]-Table13[[#This Row],[budget]]</f>
        <v>3325872</v>
      </c>
    </row>
    <row r="3369" spans="1:29" ht="12.75">
      <c r="A3369" s="6" t="s">
        <v>28</v>
      </c>
      <c r="B3369" s="6" t="s">
        <v>876</v>
      </c>
      <c r="C3369" s="6">
        <v>196</v>
      </c>
      <c r="D3369" s="6">
        <v>83</v>
      </c>
      <c r="E3369" s="6">
        <v>473</v>
      </c>
      <c r="F3369" s="6">
        <v>597</v>
      </c>
      <c r="G3369" s="6" t="s">
        <v>682</v>
      </c>
      <c r="H3369" s="6">
        <v>20000</v>
      </c>
      <c r="I3369" s="7">
        <v>39511038</v>
      </c>
      <c r="J3369" s="6" t="s">
        <v>6403</v>
      </c>
      <c r="K3369" s="6" t="s">
        <v>4365</v>
      </c>
      <c r="L3369" s="6" t="s">
        <v>12411</v>
      </c>
      <c r="M3369" s="6">
        <v>56269</v>
      </c>
      <c r="N3369" s="6">
        <v>26402</v>
      </c>
      <c r="O3369" s="6" t="s">
        <v>9163</v>
      </c>
      <c r="P3369" s="6">
        <v>0</v>
      </c>
      <c r="Q3369" s="6" t="s">
        <v>12412</v>
      </c>
      <c r="R3369" s="6" t="s">
        <v>12413</v>
      </c>
      <c r="S3369" s="6">
        <v>366</v>
      </c>
      <c r="T3369" s="6" t="s">
        <v>37</v>
      </c>
      <c r="U3369" s="6" t="s">
        <v>38</v>
      </c>
      <c r="V3369" s="6" t="s">
        <v>585</v>
      </c>
      <c r="W3369" s="7">
        <v>16000000</v>
      </c>
      <c r="X3369" s="6">
        <v>2006</v>
      </c>
      <c r="Y3369" s="6">
        <v>4000</v>
      </c>
      <c r="Z3369" s="6">
        <v>5.9</v>
      </c>
      <c r="AA3369" s="6">
        <v>1.85</v>
      </c>
      <c r="AB3369" s="6">
        <v>0</v>
      </c>
      <c r="AC3369" s="7">
        <f>Table13[[#This Row],[gross]]-Table13[[#This Row],[budget]]</f>
        <v>23511038</v>
      </c>
    </row>
    <row r="3370" spans="1:29" ht="12.75">
      <c r="A3370" s="6" t="s">
        <v>28</v>
      </c>
      <c r="B3370" s="6" t="s">
        <v>12807</v>
      </c>
      <c r="C3370" s="6">
        <v>419</v>
      </c>
      <c r="D3370" s="6">
        <v>123</v>
      </c>
      <c r="E3370" s="6">
        <v>120</v>
      </c>
      <c r="F3370" s="6">
        <v>149</v>
      </c>
      <c r="G3370" s="6" t="s">
        <v>2933</v>
      </c>
      <c r="H3370" s="6">
        <v>13000</v>
      </c>
      <c r="I3370" s="7">
        <v>35887263</v>
      </c>
      <c r="J3370" s="6" t="s">
        <v>6326</v>
      </c>
      <c r="K3370" s="6" t="s">
        <v>446</v>
      </c>
      <c r="L3370" s="6" t="s">
        <v>12808</v>
      </c>
      <c r="M3370" s="6">
        <v>265507</v>
      </c>
      <c r="N3370" s="6">
        <v>14100</v>
      </c>
      <c r="O3370" s="6" t="s">
        <v>3592</v>
      </c>
      <c r="P3370" s="6">
        <v>0</v>
      </c>
      <c r="Q3370" s="6" t="s">
        <v>12809</v>
      </c>
      <c r="R3370" s="6" t="s">
        <v>12810</v>
      </c>
      <c r="S3370" s="6">
        <v>388</v>
      </c>
      <c r="T3370" s="6" t="s">
        <v>37</v>
      </c>
      <c r="U3370" s="6" t="s">
        <v>56</v>
      </c>
      <c r="V3370" s="6" t="s">
        <v>39</v>
      </c>
      <c r="W3370" s="7">
        <v>15000000</v>
      </c>
      <c r="X3370" s="6">
        <v>2014</v>
      </c>
      <c r="Y3370" s="6">
        <v>876</v>
      </c>
      <c r="Z3370" s="6">
        <v>7.7</v>
      </c>
      <c r="AA3370" s="6">
        <v>2.35</v>
      </c>
      <c r="AB3370" s="6">
        <v>90000</v>
      </c>
      <c r="AC3370" s="7">
        <f>Table13[[#This Row],[gross]]-Table13[[#This Row],[budget]]</f>
        <v>20887263</v>
      </c>
    </row>
    <row r="3371" spans="1:29" ht="12.75">
      <c r="A3371" s="6" t="s">
        <v>28</v>
      </c>
      <c r="B3371" s="6" t="s">
        <v>4945</v>
      </c>
      <c r="C3371" s="6">
        <v>156</v>
      </c>
      <c r="D3371" s="6">
        <v>215</v>
      </c>
      <c r="E3371" s="6">
        <v>0</v>
      </c>
      <c r="F3371" s="6">
        <v>463</v>
      </c>
      <c r="G3371" s="6" t="s">
        <v>2096</v>
      </c>
      <c r="H3371" s="6">
        <v>648</v>
      </c>
      <c r="I3371" s="7">
        <v>36385763</v>
      </c>
      <c r="J3371" s="6" t="s">
        <v>3396</v>
      </c>
      <c r="K3371" s="6" t="s">
        <v>648</v>
      </c>
      <c r="L3371" s="6" t="s">
        <v>4946</v>
      </c>
      <c r="M3371" s="6">
        <v>138941</v>
      </c>
      <c r="N3371" s="6">
        <v>1937</v>
      </c>
      <c r="O3371" s="6" t="s">
        <v>4947</v>
      </c>
      <c r="P3371" s="6">
        <v>0</v>
      </c>
      <c r="Q3371" s="6" t="s">
        <v>4948</v>
      </c>
      <c r="R3371" s="6" t="s">
        <v>4949</v>
      </c>
      <c r="S3371" s="6">
        <v>1448</v>
      </c>
      <c r="T3371" s="6" t="s">
        <v>37</v>
      </c>
      <c r="U3371" s="6" t="s">
        <v>38</v>
      </c>
      <c r="V3371" s="6" t="s">
        <v>585</v>
      </c>
      <c r="W3371" s="7">
        <v>52000000</v>
      </c>
      <c r="X3371" s="6">
        <v>1998</v>
      </c>
      <c r="Y3371" s="6">
        <v>568</v>
      </c>
      <c r="Z3371" s="6">
        <v>7.6</v>
      </c>
      <c r="AA3371" s="6">
        <v>2.35</v>
      </c>
      <c r="AB3371" s="6">
        <v>0</v>
      </c>
      <c r="AC3371" s="7">
        <f>Table13[[#This Row],[gross]]-Table13[[#This Row],[budget]]</f>
        <v>-15614237</v>
      </c>
    </row>
    <row r="3372" spans="1:29" ht="12.75">
      <c r="A3372" s="6" t="s">
        <v>28</v>
      </c>
      <c r="B3372" s="6" t="s">
        <v>5367</v>
      </c>
      <c r="C3372" s="6">
        <v>297</v>
      </c>
      <c r="D3372" s="6">
        <v>109</v>
      </c>
      <c r="E3372" s="6">
        <v>0</v>
      </c>
      <c r="F3372" s="6">
        <v>145</v>
      </c>
      <c r="G3372" s="6" t="s">
        <v>7047</v>
      </c>
      <c r="H3372" s="6">
        <v>957</v>
      </c>
      <c r="I3372" s="7">
        <v>13782838</v>
      </c>
      <c r="J3372" s="6" t="s">
        <v>7048</v>
      </c>
      <c r="K3372" s="6" t="s">
        <v>6071</v>
      </c>
      <c r="L3372" s="6" t="s">
        <v>7049</v>
      </c>
      <c r="M3372" s="6">
        <v>258078</v>
      </c>
      <c r="N3372" s="6">
        <v>1757</v>
      </c>
      <c r="O3372" s="6" t="s">
        <v>7050</v>
      </c>
      <c r="P3372" s="6">
        <v>0</v>
      </c>
      <c r="Q3372" s="6" t="s">
        <v>7051</v>
      </c>
      <c r="R3372" s="6" t="s">
        <v>7052</v>
      </c>
      <c r="S3372" s="6">
        <v>911</v>
      </c>
      <c r="T3372" s="6" t="s">
        <v>37</v>
      </c>
      <c r="U3372" s="6" t="s">
        <v>38</v>
      </c>
      <c r="V3372" s="6" t="s">
        <v>585</v>
      </c>
      <c r="W3372" s="7">
        <v>15000000</v>
      </c>
      <c r="X3372" s="6">
        <v>1982</v>
      </c>
      <c r="Y3372" s="6">
        <v>163</v>
      </c>
      <c r="Z3372" s="6">
        <v>8.1999999999999993</v>
      </c>
      <c r="AA3372" s="6">
        <v>2.35</v>
      </c>
      <c r="AB3372" s="6">
        <v>23000</v>
      </c>
      <c r="AC3372" s="7">
        <f>Table13[[#This Row],[gross]]-Table13[[#This Row],[budget]]</f>
        <v>-1217162</v>
      </c>
    </row>
    <row r="3373" spans="1:29" ht="12.75">
      <c r="A3373" s="6" t="s">
        <v>28</v>
      </c>
      <c r="B3373" s="6" t="s">
        <v>12514</v>
      </c>
      <c r="C3373" s="6">
        <v>111</v>
      </c>
      <c r="D3373" s="6">
        <v>100</v>
      </c>
      <c r="E3373" s="6">
        <v>9</v>
      </c>
      <c r="F3373" s="6">
        <v>363</v>
      </c>
      <c r="G3373" s="6" t="s">
        <v>3772</v>
      </c>
      <c r="H3373" s="6">
        <v>599</v>
      </c>
      <c r="I3373" s="7">
        <v>15500000</v>
      </c>
      <c r="J3373" s="6" t="s">
        <v>5032</v>
      </c>
      <c r="K3373" s="6" t="s">
        <v>5586</v>
      </c>
      <c r="L3373" s="6" t="s">
        <v>12515</v>
      </c>
      <c r="M3373" s="6">
        <v>51996</v>
      </c>
      <c r="N3373" s="6">
        <v>2389</v>
      </c>
      <c r="O3373" s="6" t="s">
        <v>12516</v>
      </c>
      <c r="P3373" s="6">
        <v>0</v>
      </c>
      <c r="Q3373" s="6" t="s">
        <v>12517</v>
      </c>
      <c r="R3373" s="6" t="s">
        <v>12518</v>
      </c>
      <c r="S3373" s="6">
        <v>302</v>
      </c>
      <c r="T3373" s="6" t="s">
        <v>37</v>
      </c>
      <c r="U3373" s="6" t="s">
        <v>767</v>
      </c>
      <c r="V3373" s="6" t="s">
        <v>585</v>
      </c>
      <c r="W3373" s="7">
        <v>16000000</v>
      </c>
      <c r="X3373" s="6">
        <v>1999</v>
      </c>
      <c r="Y3373" s="6">
        <v>380</v>
      </c>
      <c r="Z3373" s="6">
        <v>7</v>
      </c>
      <c r="AA3373" s="6">
        <v>2.35</v>
      </c>
      <c r="AB3373" s="6">
        <v>0</v>
      </c>
      <c r="AC3373" s="7">
        <f>Table13[[#This Row],[gross]]-Table13[[#This Row],[budget]]</f>
        <v>-500000</v>
      </c>
    </row>
    <row r="3374" spans="1:29" ht="12.75">
      <c r="A3374" s="6" t="s">
        <v>28</v>
      </c>
      <c r="B3374" s="6" t="s">
        <v>1311</v>
      </c>
      <c r="C3374" s="6">
        <v>152</v>
      </c>
      <c r="D3374" s="6">
        <v>113</v>
      </c>
      <c r="E3374" s="6">
        <v>323</v>
      </c>
      <c r="F3374" s="6">
        <v>835</v>
      </c>
      <c r="G3374" s="6" t="s">
        <v>5619</v>
      </c>
      <c r="H3374" s="6">
        <v>1000</v>
      </c>
      <c r="I3374" s="7">
        <v>69304264</v>
      </c>
      <c r="J3374" s="6" t="s">
        <v>5620</v>
      </c>
      <c r="K3374" s="6" t="s">
        <v>1820</v>
      </c>
      <c r="L3374" s="6" t="s">
        <v>5621</v>
      </c>
      <c r="M3374" s="6">
        <v>73068</v>
      </c>
      <c r="N3374" s="6">
        <v>4660</v>
      </c>
      <c r="O3374" s="6" t="s">
        <v>2107</v>
      </c>
      <c r="P3374" s="6">
        <v>0</v>
      </c>
      <c r="Q3374" s="6" t="s">
        <v>5622</v>
      </c>
      <c r="R3374" s="6" t="s">
        <v>5623</v>
      </c>
      <c r="S3374" s="6">
        <v>419</v>
      </c>
      <c r="T3374" s="6" t="s">
        <v>37</v>
      </c>
      <c r="U3374" s="6" t="s">
        <v>38</v>
      </c>
      <c r="V3374" s="6" t="s">
        <v>585</v>
      </c>
      <c r="W3374" s="7">
        <v>48000000</v>
      </c>
      <c r="X3374" s="6">
        <v>1999</v>
      </c>
      <c r="Y3374" s="6">
        <v>977</v>
      </c>
      <c r="Z3374" s="6">
        <v>6.8</v>
      </c>
      <c r="AA3374" s="6">
        <v>2.35</v>
      </c>
      <c r="AB3374" s="6">
        <v>0</v>
      </c>
      <c r="AC3374" s="7">
        <f>Table13[[#This Row],[gross]]-Table13[[#This Row],[budget]]</f>
        <v>21304264</v>
      </c>
    </row>
    <row r="3375" spans="1:29" ht="12.75">
      <c r="A3375" s="6" t="s">
        <v>28</v>
      </c>
      <c r="B3375" s="6" t="s">
        <v>2331</v>
      </c>
      <c r="C3375" s="6">
        <v>228</v>
      </c>
      <c r="D3375" s="6">
        <v>110</v>
      </c>
      <c r="E3375" s="6">
        <v>545</v>
      </c>
      <c r="F3375" s="6">
        <v>5000</v>
      </c>
      <c r="G3375" s="6" t="s">
        <v>1207</v>
      </c>
      <c r="H3375" s="6">
        <v>14000</v>
      </c>
      <c r="I3375" s="7">
        <v>20315324</v>
      </c>
      <c r="J3375" s="6" t="s">
        <v>81</v>
      </c>
      <c r="K3375" s="6" t="s">
        <v>1972</v>
      </c>
      <c r="L3375" s="6" t="s">
        <v>2332</v>
      </c>
      <c r="M3375" s="6">
        <v>88542</v>
      </c>
      <c r="N3375" s="6">
        <v>27694</v>
      </c>
      <c r="O3375" s="6" t="s">
        <v>41</v>
      </c>
      <c r="P3375" s="6">
        <v>8</v>
      </c>
      <c r="Q3375" s="6" t="s">
        <v>2333</v>
      </c>
      <c r="R3375" s="6" t="s">
        <v>2334</v>
      </c>
      <c r="S3375" s="6">
        <v>254</v>
      </c>
      <c r="T3375" s="6" t="s">
        <v>37</v>
      </c>
      <c r="U3375" s="6" t="s">
        <v>767</v>
      </c>
      <c r="V3375" s="6" t="s">
        <v>39</v>
      </c>
      <c r="W3375" s="7">
        <v>75000000</v>
      </c>
      <c r="X3375" s="6">
        <v>2011</v>
      </c>
      <c r="Y3375" s="6">
        <v>8000</v>
      </c>
      <c r="Z3375" s="6">
        <v>5.8</v>
      </c>
      <c r="AA3375" s="6">
        <v>2.35</v>
      </c>
      <c r="AB3375" s="6">
        <v>19000</v>
      </c>
      <c r="AC3375" s="7">
        <f>Table13[[#This Row],[gross]]-Table13[[#This Row],[budget]]</f>
        <v>-54684676</v>
      </c>
    </row>
    <row r="3376" spans="1:29" ht="12.75">
      <c r="A3376" s="6" t="s">
        <v>28</v>
      </c>
      <c r="B3376" s="6" t="s">
        <v>10786</v>
      </c>
      <c r="C3376" s="6">
        <v>89</v>
      </c>
      <c r="D3376" s="6">
        <v>77</v>
      </c>
      <c r="E3376" s="6">
        <v>25</v>
      </c>
      <c r="F3376" s="6">
        <v>16</v>
      </c>
      <c r="G3376" s="6" t="s">
        <v>1780</v>
      </c>
      <c r="H3376" s="6">
        <v>304</v>
      </c>
      <c r="I3376" s="7">
        <v>45542421</v>
      </c>
      <c r="J3376" s="6" t="s">
        <v>10787</v>
      </c>
      <c r="K3376" s="6" t="s">
        <v>10788</v>
      </c>
      <c r="L3376" s="6" t="s">
        <v>10789</v>
      </c>
      <c r="M3376" s="6">
        <v>13319</v>
      </c>
      <c r="N3376" s="6">
        <v>575</v>
      </c>
      <c r="O3376" s="6" t="s">
        <v>10790</v>
      </c>
      <c r="P3376" s="6">
        <v>0</v>
      </c>
      <c r="Q3376" s="6" t="s">
        <v>10791</v>
      </c>
      <c r="R3376" s="6" t="s">
        <v>10792</v>
      </c>
      <c r="S3376" s="6">
        <v>53</v>
      </c>
      <c r="T3376" s="6" t="s">
        <v>37</v>
      </c>
      <c r="U3376" s="6" t="s">
        <v>38</v>
      </c>
      <c r="V3376" s="6" t="s">
        <v>277</v>
      </c>
      <c r="W3376" s="7">
        <v>30000000</v>
      </c>
      <c r="X3376" s="6">
        <v>2000</v>
      </c>
      <c r="Y3376" s="6">
        <v>253</v>
      </c>
      <c r="Z3376" s="6">
        <v>6.3</v>
      </c>
      <c r="AA3376" s="6">
        <v>1.78</v>
      </c>
      <c r="AB3376" s="6">
        <v>347</v>
      </c>
      <c r="AC3376" s="7">
        <f>Table13[[#This Row],[gross]]-Table13[[#This Row],[budget]]</f>
        <v>15542421</v>
      </c>
    </row>
    <row r="3377" spans="1:29" ht="12.75">
      <c r="A3377" s="6" t="s">
        <v>28</v>
      </c>
      <c r="B3377" s="6" t="s">
        <v>928</v>
      </c>
      <c r="C3377" s="6">
        <v>124</v>
      </c>
      <c r="D3377" s="6">
        <v>96</v>
      </c>
      <c r="E3377" s="6">
        <v>25</v>
      </c>
      <c r="F3377" s="6">
        <v>102</v>
      </c>
      <c r="G3377" s="6" t="s">
        <v>2758</v>
      </c>
      <c r="H3377" s="6">
        <v>891</v>
      </c>
      <c r="I3377" s="7">
        <v>56684819</v>
      </c>
      <c r="J3377" s="6" t="s">
        <v>73</v>
      </c>
      <c r="K3377" s="6" t="s">
        <v>190</v>
      </c>
      <c r="L3377" s="6" t="s">
        <v>2759</v>
      </c>
      <c r="M3377" s="6">
        <v>103787</v>
      </c>
      <c r="N3377" s="6">
        <v>1919</v>
      </c>
      <c r="O3377" s="6" t="s">
        <v>2760</v>
      </c>
      <c r="P3377" s="6">
        <v>0</v>
      </c>
      <c r="Q3377" s="6" t="s">
        <v>2761</v>
      </c>
      <c r="R3377" s="6" t="s">
        <v>2762</v>
      </c>
      <c r="S3377" s="6">
        <v>615</v>
      </c>
      <c r="T3377" s="6" t="s">
        <v>37</v>
      </c>
      <c r="U3377" s="6" t="s">
        <v>38</v>
      </c>
      <c r="V3377" s="6" t="s">
        <v>39</v>
      </c>
      <c r="W3377" s="7">
        <v>80000000</v>
      </c>
      <c r="X3377" s="6">
        <v>2002</v>
      </c>
      <c r="Y3377" s="6">
        <v>639</v>
      </c>
      <c r="Z3377" s="6">
        <v>5.9</v>
      </c>
      <c r="AA3377" s="6">
        <v>2.35</v>
      </c>
      <c r="AB3377" s="6">
        <v>3000</v>
      </c>
      <c r="AC3377" s="7">
        <f>Table13[[#This Row],[gross]]-Table13[[#This Row],[budget]]</f>
        <v>-23315181</v>
      </c>
    </row>
    <row r="3378" spans="1:29" ht="12.75">
      <c r="A3378" s="6" t="s">
        <v>28</v>
      </c>
      <c r="B3378" s="6" t="s">
        <v>1257</v>
      </c>
      <c r="C3378" s="6">
        <v>214</v>
      </c>
      <c r="D3378" s="6">
        <v>107</v>
      </c>
      <c r="E3378" s="6">
        <v>124</v>
      </c>
      <c r="F3378" s="6">
        <v>100</v>
      </c>
      <c r="G3378" s="6" t="s">
        <v>6918</v>
      </c>
      <c r="H3378" s="6">
        <v>152</v>
      </c>
      <c r="I3378" s="7">
        <v>63411478</v>
      </c>
      <c r="J3378" s="6" t="s">
        <v>6919</v>
      </c>
      <c r="K3378" s="6" t="s">
        <v>6920</v>
      </c>
      <c r="L3378" s="6" t="s">
        <v>6921</v>
      </c>
      <c r="M3378" s="6">
        <v>114925</v>
      </c>
      <c r="N3378" s="6">
        <v>568</v>
      </c>
      <c r="O3378" s="6" t="s">
        <v>6922</v>
      </c>
      <c r="P3378" s="6">
        <v>1</v>
      </c>
      <c r="Q3378" s="6" t="s">
        <v>6923</v>
      </c>
      <c r="R3378" s="6" t="s">
        <v>6924</v>
      </c>
      <c r="S3378" s="6">
        <v>234</v>
      </c>
      <c r="T3378" s="6" t="s">
        <v>37</v>
      </c>
      <c r="U3378" s="6" t="s">
        <v>38</v>
      </c>
      <c r="V3378" s="6" t="s">
        <v>39</v>
      </c>
      <c r="W3378" s="7">
        <v>39000000</v>
      </c>
      <c r="X3378" s="6">
        <v>2009</v>
      </c>
      <c r="Y3378" s="6">
        <v>142</v>
      </c>
      <c r="Z3378" s="6">
        <v>7.1</v>
      </c>
      <c r="AA3378" s="6">
        <v>2.35</v>
      </c>
      <c r="AB3378" s="6">
        <v>13000</v>
      </c>
      <c r="AC3378" s="7">
        <f>Table13[[#This Row],[gross]]-Table13[[#This Row],[budget]]</f>
        <v>24411478</v>
      </c>
    </row>
    <row r="3379" spans="1:29" ht="12.75">
      <c r="A3379" s="6" t="s">
        <v>28</v>
      </c>
      <c r="B3379" s="6" t="s">
        <v>20956</v>
      </c>
      <c r="C3379" s="6">
        <v>97</v>
      </c>
      <c r="D3379" s="6">
        <v>104</v>
      </c>
      <c r="E3379" s="6">
        <v>38</v>
      </c>
      <c r="F3379" s="6">
        <v>690</v>
      </c>
      <c r="G3379" s="6" t="s">
        <v>4990</v>
      </c>
      <c r="H3379" s="6">
        <v>801</v>
      </c>
      <c r="I3379" s="7">
        <v>3447339</v>
      </c>
      <c r="J3379" s="6" t="s">
        <v>1681</v>
      </c>
      <c r="K3379" s="6" t="s">
        <v>1665</v>
      </c>
      <c r="L3379" s="6" t="s">
        <v>20957</v>
      </c>
      <c r="M3379" s="6">
        <v>29517</v>
      </c>
      <c r="N3379" s="6">
        <v>2667</v>
      </c>
      <c r="O3379" s="6" t="s">
        <v>1408</v>
      </c>
      <c r="P3379" s="6">
        <v>7</v>
      </c>
      <c r="Q3379" s="6" t="s">
        <v>20958</v>
      </c>
      <c r="R3379" s="6" t="s">
        <v>20959</v>
      </c>
      <c r="S3379" s="6">
        <v>79</v>
      </c>
      <c r="T3379" s="6" t="s">
        <v>37</v>
      </c>
      <c r="U3379" s="6" t="s">
        <v>38</v>
      </c>
      <c r="V3379" s="6" t="s">
        <v>585</v>
      </c>
      <c r="W3379" s="7">
        <v>1500000</v>
      </c>
      <c r="X3379" s="6">
        <v>2013</v>
      </c>
      <c r="Y3379" s="6">
        <v>727</v>
      </c>
      <c r="Z3379" s="6">
        <v>5.8</v>
      </c>
      <c r="AA3379" s="6">
        <v>1.78</v>
      </c>
      <c r="AB3379" s="6">
        <v>0</v>
      </c>
      <c r="AC3379" s="7">
        <f>Table13[[#This Row],[gross]]-Table13[[#This Row],[budget]]</f>
        <v>1947339</v>
      </c>
    </row>
    <row r="3380" spans="1:29" ht="12.75">
      <c r="A3380" s="6" t="s">
        <v>28</v>
      </c>
      <c r="B3380" s="6" t="s">
        <v>1813</v>
      </c>
      <c r="C3380" s="6">
        <v>321</v>
      </c>
      <c r="D3380" s="6">
        <v>103</v>
      </c>
      <c r="E3380" s="6">
        <v>207</v>
      </c>
      <c r="F3380" s="6">
        <v>3000</v>
      </c>
      <c r="G3380" s="6" t="s">
        <v>565</v>
      </c>
      <c r="H3380" s="6">
        <v>40000</v>
      </c>
      <c r="I3380" s="7">
        <v>67631157</v>
      </c>
      <c r="J3380" s="6" t="s">
        <v>1814</v>
      </c>
      <c r="K3380" s="6" t="s">
        <v>43</v>
      </c>
      <c r="L3380" s="6" t="s">
        <v>1815</v>
      </c>
      <c r="M3380" s="6">
        <v>176598</v>
      </c>
      <c r="N3380" s="6">
        <v>55175</v>
      </c>
      <c r="O3380" s="6" t="s">
        <v>1816</v>
      </c>
      <c r="P3380" s="6">
        <v>0</v>
      </c>
      <c r="Q3380" s="6" t="s">
        <v>1817</v>
      </c>
      <c r="R3380" s="6" t="s">
        <v>1818</v>
      </c>
      <c r="S3380" s="6">
        <v>374</v>
      </c>
      <c r="T3380" s="6" t="s">
        <v>37</v>
      </c>
      <c r="U3380" s="6" t="s">
        <v>38</v>
      </c>
      <c r="V3380" s="6" t="s">
        <v>39</v>
      </c>
      <c r="W3380" s="7">
        <v>100000000</v>
      </c>
      <c r="X3380" s="6">
        <v>2010</v>
      </c>
      <c r="Y3380" s="6">
        <v>11000</v>
      </c>
      <c r="Z3380" s="6">
        <v>6</v>
      </c>
      <c r="AA3380" s="6">
        <v>2.35</v>
      </c>
      <c r="AB3380" s="6">
        <v>25000</v>
      </c>
      <c r="AC3380" s="7">
        <f>Table13[[#This Row],[gross]]-Table13[[#This Row],[budget]]</f>
        <v>-32368843</v>
      </c>
    </row>
    <row r="3381" spans="1:29" ht="12.75">
      <c r="A3381" s="6" t="s">
        <v>28</v>
      </c>
      <c r="B3381" s="6" t="s">
        <v>6002</v>
      </c>
      <c r="C3381" s="6">
        <v>378</v>
      </c>
      <c r="D3381" s="6">
        <v>150</v>
      </c>
      <c r="E3381" s="6">
        <v>0</v>
      </c>
      <c r="F3381" s="6">
        <v>206</v>
      </c>
      <c r="G3381" s="6" t="s">
        <v>599</v>
      </c>
      <c r="H3381" s="6">
        <v>10000</v>
      </c>
      <c r="I3381" s="7">
        <v>92173235</v>
      </c>
      <c r="J3381" s="6" t="s">
        <v>2125</v>
      </c>
      <c r="K3381" s="6" t="s">
        <v>887</v>
      </c>
      <c r="L3381" s="6" t="s">
        <v>7105</v>
      </c>
      <c r="M3381" s="6">
        <v>280228</v>
      </c>
      <c r="N3381" s="6">
        <v>14296</v>
      </c>
      <c r="O3381" s="6" t="s">
        <v>7106</v>
      </c>
      <c r="P3381" s="6">
        <v>7</v>
      </c>
      <c r="Q3381" s="6" t="s">
        <v>7107</v>
      </c>
      <c r="R3381" s="6" t="s">
        <v>7108</v>
      </c>
      <c r="S3381" s="6">
        <v>420</v>
      </c>
      <c r="T3381" s="6" t="s">
        <v>37</v>
      </c>
      <c r="U3381" s="6" t="s">
        <v>38</v>
      </c>
      <c r="V3381" s="6" t="s">
        <v>585</v>
      </c>
      <c r="W3381" s="7">
        <v>37000000</v>
      </c>
      <c r="X3381" s="6">
        <v>2010</v>
      </c>
      <c r="Y3381" s="6">
        <v>4000</v>
      </c>
      <c r="Z3381" s="6">
        <v>7.6</v>
      </c>
      <c r="AA3381" s="6">
        <v>2.35</v>
      </c>
      <c r="AB3381" s="6">
        <v>29000</v>
      </c>
      <c r="AC3381" s="7">
        <f>Table13[[#This Row],[gross]]-Table13[[#This Row],[budget]]</f>
        <v>55173235</v>
      </c>
    </row>
    <row r="3382" spans="1:29" ht="12.75">
      <c r="A3382" s="6" t="s">
        <v>28</v>
      </c>
      <c r="B3382" s="6" t="s">
        <v>20121</v>
      </c>
      <c r="C3382" s="6">
        <v>49</v>
      </c>
      <c r="D3382" s="6">
        <v>96</v>
      </c>
      <c r="E3382" s="6">
        <v>6</v>
      </c>
      <c r="F3382" s="6">
        <v>14</v>
      </c>
      <c r="G3382" s="6" t="s">
        <v>20122</v>
      </c>
      <c r="H3382" s="6">
        <v>40</v>
      </c>
      <c r="I3382" s="7">
        <v>792966</v>
      </c>
      <c r="J3382" s="6" t="s">
        <v>20123</v>
      </c>
      <c r="K3382" s="6" t="s">
        <v>20124</v>
      </c>
      <c r="L3382" s="6" t="s">
        <v>20125</v>
      </c>
      <c r="M3382" s="6">
        <v>4663</v>
      </c>
      <c r="N3382" s="6">
        <v>99</v>
      </c>
      <c r="O3382" s="6" t="s">
        <v>20126</v>
      </c>
      <c r="P3382" s="6">
        <v>2</v>
      </c>
      <c r="Q3382" s="6" t="s">
        <v>20127</v>
      </c>
      <c r="R3382" s="6" t="s">
        <v>20128</v>
      </c>
      <c r="S3382" s="6">
        <v>40</v>
      </c>
      <c r="T3382" s="6" t="s">
        <v>37</v>
      </c>
      <c r="U3382" s="6" t="s">
        <v>38</v>
      </c>
      <c r="V3382" s="6" t="s">
        <v>585</v>
      </c>
      <c r="W3382" s="7">
        <v>2300000</v>
      </c>
      <c r="X3382" s="6">
        <v>1989</v>
      </c>
      <c r="Y3382" s="6">
        <v>30</v>
      </c>
      <c r="Z3382" s="6">
        <v>5.0999999999999996</v>
      </c>
      <c r="AA3382" s="6">
        <v>1.33</v>
      </c>
      <c r="AB3382" s="6">
        <v>321</v>
      </c>
      <c r="AC3382" s="7">
        <f>Table13[[#This Row],[gross]]-Table13[[#This Row],[budget]]</f>
        <v>-1507034</v>
      </c>
    </row>
    <row r="3383" spans="1:29" ht="12.75">
      <c r="A3383" s="6" t="s">
        <v>28</v>
      </c>
      <c r="B3383" s="6" t="s">
        <v>9043</v>
      </c>
      <c r="C3383" s="6">
        <v>148</v>
      </c>
      <c r="D3383" s="6">
        <v>96</v>
      </c>
      <c r="E3383" s="6">
        <v>11</v>
      </c>
      <c r="F3383" s="6">
        <v>150</v>
      </c>
      <c r="G3383" s="6" t="s">
        <v>425</v>
      </c>
      <c r="H3383" s="6">
        <v>805</v>
      </c>
      <c r="I3383" s="7">
        <v>16027866</v>
      </c>
      <c r="J3383" s="6" t="s">
        <v>334</v>
      </c>
      <c r="K3383" s="6" t="s">
        <v>4431</v>
      </c>
      <c r="L3383" s="6" t="s">
        <v>10479</v>
      </c>
      <c r="M3383" s="6">
        <v>26767</v>
      </c>
      <c r="N3383" s="6">
        <v>1411</v>
      </c>
      <c r="O3383" s="6" t="s">
        <v>10414</v>
      </c>
      <c r="P3383" s="6">
        <v>0</v>
      </c>
      <c r="Q3383" s="6" t="s">
        <v>10480</v>
      </c>
      <c r="R3383" s="6" t="s">
        <v>10481</v>
      </c>
      <c r="S3383" s="6">
        <v>121</v>
      </c>
      <c r="T3383" s="6" t="s">
        <v>37</v>
      </c>
      <c r="U3383" s="6" t="s">
        <v>1465</v>
      </c>
      <c r="V3383" s="6" t="s">
        <v>39</v>
      </c>
      <c r="W3383" s="7">
        <v>25000000</v>
      </c>
      <c r="X3383" s="6">
        <v>2015</v>
      </c>
      <c r="Y3383" s="6">
        <v>173</v>
      </c>
      <c r="Z3383" s="6">
        <v>5.0999999999999996</v>
      </c>
      <c r="AA3383" s="6">
        <v>2.35</v>
      </c>
      <c r="AB3383" s="6">
        <v>0</v>
      </c>
      <c r="AC3383" s="7">
        <f>Table13[[#This Row],[gross]]-Table13[[#This Row],[budget]]</f>
        <v>-8972134</v>
      </c>
    </row>
    <row r="3384" spans="1:29" ht="12.75">
      <c r="A3384" s="6" t="s">
        <v>28</v>
      </c>
      <c r="B3384" s="6" t="s">
        <v>1114</v>
      </c>
      <c r="C3384" s="6">
        <v>171</v>
      </c>
      <c r="D3384" s="6">
        <v>92</v>
      </c>
      <c r="E3384" s="6">
        <v>255</v>
      </c>
      <c r="F3384" s="6">
        <v>447</v>
      </c>
      <c r="G3384" s="6" t="s">
        <v>10584</v>
      </c>
      <c r="H3384" s="6">
        <v>26000</v>
      </c>
      <c r="I3384" s="7">
        <v>25296447</v>
      </c>
      <c r="J3384" s="6" t="s">
        <v>334</v>
      </c>
      <c r="K3384" s="6" t="s">
        <v>335</v>
      </c>
      <c r="L3384" s="6" t="s">
        <v>10585</v>
      </c>
      <c r="M3384" s="6">
        <v>237248</v>
      </c>
      <c r="N3384" s="6">
        <v>27572</v>
      </c>
      <c r="O3384" s="6" t="s">
        <v>10586</v>
      </c>
      <c r="P3384" s="6">
        <v>0</v>
      </c>
      <c r="Q3384" s="6" t="s">
        <v>10587</v>
      </c>
      <c r="R3384" s="6" t="s">
        <v>10588</v>
      </c>
      <c r="S3384" s="6">
        <v>460</v>
      </c>
      <c r="T3384" s="6" t="s">
        <v>37</v>
      </c>
      <c r="U3384" s="6" t="s">
        <v>1465</v>
      </c>
      <c r="V3384" s="6" t="s">
        <v>39</v>
      </c>
      <c r="W3384" s="7">
        <v>21000000</v>
      </c>
      <c r="X3384" s="6">
        <v>2002</v>
      </c>
      <c r="Y3384" s="6">
        <v>1000</v>
      </c>
      <c r="Z3384" s="6">
        <v>6.8</v>
      </c>
      <c r="AA3384" s="6">
        <v>2.35</v>
      </c>
      <c r="AB3384" s="6">
        <v>0</v>
      </c>
      <c r="AC3384" s="7">
        <f>Table13[[#This Row],[gross]]-Table13[[#This Row],[budget]]</f>
        <v>4296447</v>
      </c>
    </row>
    <row r="3385" spans="1:29" ht="12.75">
      <c r="A3385" s="6" t="s">
        <v>28</v>
      </c>
      <c r="B3385" s="6" t="s">
        <v>4945</v>
      </c>
      <c r="C3385" s="6">
        <v>584</v>
      </c>
      <c r="D3385" s="6">
        <v>139</v>
      </c>
      <c r="E3385" s="6">
        <v>0</v>
      </c>
      <c r="F3385" s="6">
        <v>687</v>
      </c>
      <c r="G3385" s="6" t="s">
        <v>460</v>
      </c>
      <c r="H3385" s="6">
        <v>11000</v>
      </c>
      <c r="I3385" s="7">
        <v>13303319</v>
      </c>
      <c r="J3385" s="6" t="s">
        <v>5324</v>
      </c>
      <c r="K3385" s="6" t="s">
        <v>340</v>
      </c>
      <c r="L3385" s="6" t="s">
        <v>7654</v>
      </c>
      <c r="M3385" s="6">
        <v>136367</v>
      </c>
      <c r="N3385" s="6">
        <v>13021</v>
      </c>
      <c r="O3385" s="6" t="s">
        <v>770</v>
      </c>
      <c r="P3385" s="6">
        <v>0</v>
      </c>
      <c r="Q3385" s="6" t="s">
        <v>7655</v>
      </c>
      <c r="R3385" s="6" t="s">
        <v>7656</v>
      </c>
      <c r="S3385" s="6">
        <v>975</v>
      </c>
      <c r="T3385" s="6" t="s">
        <v>37</v>
      </c>
      <c r="U3385" s="6" t="s">
        <v>38</v>
      </c>
      <c r="V3385" s="6" t="s">
        <v>39</v>
      </c>
      <c r="W3385" s="7">
        <v>32000000</v>
      </c>
      <c r="X3385" s="6">
        <v>2011</v>
      </c>
      <c r="Y3385" s="6">
        <v>1000</v>
      </c>
      <c r="Z3385" s="6">
        <v>6.7</v>
      </c>
      <c r="AA3385" s="6">
        <v>1.85</v>
      </c>
      <c r="AB3385" s="6">
        <v>39000</v>
      </c>
      <c r="AC3385" s="7">
        <f>Table13[[#This Row],[gross]]-Table13[[#This Row],[budget]]</f>
        <v>-18696681</v>
      </c>
    </row>
    <row r="3386" spans="1:29" ht="12.75">
      <c r="A3386" s="6" t="s">
        <v>28</v>
      </c>
      <c r="B3386" s="6" t="s">
        <v>23484</v>
      </c>
      <c r="C3386" s="6">
        <v>11</v>
      </c>
      <c r="D3386" s="6">
        <v>106</v>
      </c>
      <c r="E3386" s="6">
        <v>15</v>
      </c>
      <c r="F3386" s="6">
        <v>0</v>
      </c>
      <c r="G3386" s="6" t="s">
        <v>23485</v>
      </c>
      <c r="H3386" s="6">
        <v>2</v>
      </c>
      <c r="I3386" s="7">
        <v>1111</v>
      </c>
      <c r="J3386" s="6" t="s">
        <v>20255</v>
      </c>
      <c r="K3386" s="6" t="s">
        <v>23486</v>
      </c>
      <c r="L3386" s="6" t="s">
        <v>23487</v>
      </c>
      <c r="M3386" s="6">
        <v>771</v>
      </c>
      <c r="N3386" s="6">
        <v>2</v>
      </c>
      <c r="O3386" s="6" t="s">
        <v>23488</v>
      </c>
      <c r="P3386" s="6">
        <v>0</v>
      </c>
      <c r="Q3386" s="6" t="s">
        <v>23489</v>
      </c>
      <c r="R3386" s="6" t="s">
        <v>23490</v>
      </c>
      <c r="S3386" s="6">
        <v>10</v>
      </c>
      <c r="T3386" s="6" t="s">
        <v>37</v>
      </c>
      <c r="U3386" s="6" t="s">
        <v>38</v>
      </c>
      <c r="V3386" s="6" t="s">
        <v>39</v>
      </c>
      <c r="W3386" s="7">
        <v>200000</v>
      </c>
      <c r="X3386" s="6">
        <v>2006</v>
      </c>
      <c r="Y3386" s="6">
        <v>0</v>
      </c>
      <c r="Z3386" s="6">
        <v>7.7</v>
      </c>
      <c r="AA3386" s="6">
        <v>1.66</v>
      </c>
      <c r="AB3386" s="6">
        <v>246</v>
      </c>
      <c r="AC3386" s="7">
        <f>Table13[[#This Row],[gross]]-Table13[[#This Row],[budget]]</f>
        <v>-198889</v>
      </c>
    </row>
    <row r="3387" spans="1:29" ht="12.75">
      <c r="A3387" s="6" t="s">
        <v>28</v>
      </c>
      <c r="B3387" s="6" t="s">
        <v>20195</v>
      </c>
      <c r="C3387" s="6">
        <v>167</v>
      </c>
      <c r="D3387" s="6">
        <v>80</v>
      </c>
      <c r="E3387" s="6">
        <v>162</v>
      </c>
      <c r="F3387" s="6">
        <v>0</v>
      </c>
      <c r="G3387" s="6" t="s">
        <v>20196</v>
      </c>
      <c r="H3387" s="6">
        <v>23</v>
      </c>
      <c r="I3387" s="7">
        <v>7002255</v>
      </c>
      <c r="J3387" s="6" t="s">
        <v>20197</v>
      </c>
      <c r="K3387" s="6" t="s">
        <v>20198</v>
      </c>
      <c r="L3387" s="6" t="s">
        <v>20199</v>
      </c>
      <c r="M3387" s="6">
        <v>42462</v>
      </c>
      <c r="N3387" s="6">
        <v>29</v>
      </c>
      <c r="O3387" s="6" t="s">
        <v>20200</v>
      </c>
      <c r="P3387" s="6">
        <v>0</v>
      </c>
      <c r="Q3387" s="6" t="s">
        <v>20201</v>
      </c>
      <c r="R3387" s="6" t="s">
        <v>20202</v>
      </c>
      <c r="S3387" s="6">
        <v>312</v>
      </c>
      <c r="T3387" s="6" t="s">
        <v>1464</v>
      </c>
      <c r="U3387" s="6" t="s">
        <v>1465</v>
      </c>
      <c r="V3387" s="6" t="s">
        <v>39</v>
      </c>
      <c r="W3387" s="7">
        <v>9500000</v>
      </c>
      <c r="X3387" s="6">
        <v>2003</v>
      </c>
      <c r="Y3387" s="6">
        <v>6</v>
      </c>
      <c r="Z3387" s="6">
        <v>7.8</v>
      </c>
      <c r="AA3387" s="6">
        <v>1.66</v>
      </c>
      <c r="AB3387" s="6">
        <v>0</v>
      </c>
      <c r="AC3387" s="7">
        <f>Table13[[#This Row],[gross]]-Table13[[#This Row],[budget]]</f>
        <v>-2497745</v>
      </c>
    </row>
    <row r="3388" spans="1:29" ht="12.75">
      <c r="A3388" s="6" t="s">
        <v>28</v>
      </c>
      <c r="B3388" s="6" t="s">
        <v>1096</v>
      </c>
      <c r="C3388" s="6">
        <v>213</v>
      </c>
      <c r="D3388" s="6">
        <v>103</v>
      </c>
      <c r="E3388" s="6">
        <v>608</v>
      </c>
      <c r="F3388" s="6">
        <v>576</v>
      </c>
      <c r="G3388" s="6" t="s">
        <v>1469</v>
      </c>
      <c r="H3388" s="6">
        <v>2000</v>
      </c>
      <c r="I3388" s="7">
        <v>125603360</v>
      </c>
      <c r="J3388" s="6" t="s">
        <v>2256</v>
      </c>
      <c r="K3388" s="6" t="s">
        <v>2268</v>
      </c>
      <c r="L3388" s="6" t="s">
        <v>3969</v>
      </c>
      <c r="M3388" s="6">
        <v>667983</v>
      </c>
      <c r="N3388" s="6">
        <v>3698</v>
      </c>
      <c r="O3388" s="6" t="s">
        <v>3970</v>
      </c>
      <c r="P3388" s="6">
        <v>1</v>
      </c>
      <c r="Q3388" s="6" t="s">
        <v>3971</v>
      </c>
      <c r="R3388" s="6" t="s">
        <v>3972</v>
      </c>
      <c r="S3388" s="6">
        <v>877</v>
      </c>
      <c r="T3388" s="6" t="s">
        <v>37</v>
      </c>
      <c r="U3388" s="6" t="s">
        <v>38</v>
      </c>
      <c r="V3388" s="6" t="s">
        <v>95</v>
      </c>
      <c r="W3388" s="7">
        <v>60000000</v>
      </c>
      <c r="X3388" s="6">
        <v>1998</v>
      </c>
      <c r="Y3388" s="6">
        <v>617</v>
      </c>
      <c r="Z3388" s="6">
        <v>8.1</v>
      </c>
      <c r="AA3388" s="6">
        <v>1.85</v>
      </c>
      <c r="AB3388" s="6">
        <v>18000</v>
      </c>
      <c r="AC3388" s="7">
        <f>Table13[[#This Row],[gross]]-Table13[[#This Row],[budget]]</f>
        <v>65603360</v>
      </c>
    </row>
    <row r="3389" spans="1:29" ht="12.75">
      <c r="A3389" s="6" t="s">
        <v>28</v>
      </c>
      <c r="B3389" s="6" t="s">
        <v>4149</v>
      </c>
      <c r="C3389" s="6">
        <v>81</v>
      </c>
      <c r="D3389" s="6">
        <v>98</v>
      </c>
      <c r="E3389" s="6">
        <v>11</v>
      </c>
      <c r="F3389" s="6">
        <v>107</v>
      </c>
      <c r="G3389" s="6" t="s">
        <v>1837</v>
      </c>
      <c r="H3389" s="6">
        <v>966</v>
      </c>
      <c r="I3389" s="7">
        <v>50189179</v>
      </c>
      <c r="J3389" s="6" t="s">
        <v>1904</v>
      </c>
      <c r="K3389" s="6" t="s">
        <v>3897</v>
      </c>
      <c r="L3389" s="6" t="s">
        <v>4150</v>
      </c>
      <c r="M3389" s="6">
        <v>61966</v>
      </c>
      <c r="N3389" s="6">
        <v>2018</v>
      </c>
      <c r="O3389" s="6" t="s">
        <v>4151</v>
      </c>
      <c r="P3389" s="6">
        <v>2</v>
      </c>
      <c r="Q3389" s="6" t="s">
        <v>4152</v>
      </c>
      <c r="R3389" s="6" t="s">
        <v>4153</v>
      </c>
      <c r="S3389" s="6">
        <v>207</v>
      </c>
      <c r="T3389" s="6" t="s">
        <v>37</v>
      </c>
      <c r="U3389" s="6" t="s">
        <v>38</v>
      </c>
      <c r="V3389" s="6" t="s">
        <v>39</v>
      </c>
      <c r="W3389" s="7">
        <v>60000000</v>
      </c>
      <c r="X3389" s="6">
        <v>2002</v>
      </c>
      <c r="Y3389" s="6">
        <v>680</v>
      </c>
      <c r="Z3389" s="6">
        <v>5.3</v>
      </c>
      <c r="AA3389" s="6">
        <v>1.85</v>
      </c>
      <c r="AB3389" s="6">
        <v>797</v>
      </c>
      <c r="AC3389" s="7">
        <f>Table13[[#This Row],[gross]]-Table13[[#This Row],[budget]]</f>
        <v>-9810821</v>
      </c>
    </row>
    <row r="3390" spans="1:29" ht="12.75">
      <c r="A3390" s="6" t="s">
        <v>28</v>
      </c>
      <c r="B3390" s="6" t="s">
        <v>1104</v>
      </c>
      <c r="C3390" s="6">
        <v>322</v>
      </c>
      <c r="D3390" s="6">
        <v>115</v>
      </c>
      <c r="E3390" s="6">
        <v>386</v>
      </c>
      <c r="F3390" s="6">
        <v>12000</v>
      </c>
      <c r="G3390" s="6" t="s">
        <v>557</v>
      </c>
      <c r="H3390" s="6">
        <v>21000</v>
      </c>
      <c r="I3390" s="7">
        <v>292298923</v>
      </c>
      <c r="J3390" s="6" t="s">
        <v>1105</v>
      </c>
      <c r="K3390" s="6" t="s">
        <v>768</v>
      </c>
      <c r="L3390" s="6" t="s">
        <v>1106</v>
      </c>
      <c r="M3390" s="6">
        <v>185394</v>
      </c>
      <c r="N3390" s="6">
        <v>59177</v>
      </c>
      <c r="O3390" s="6" t="s">
        <v>1107</v>
      </c>
      <c r="P3390" s="6">
        <v>3</v>
      </c>
      <c r="Q3390" s="6" t="s">
        <v>1108</v>
      </c>
      <c r="R3390" s="6" t="s">
        <v>1109</v>
      </c>
      <c r="S3390" s="6">
        <v>329</v>
      </c>
      <c r="T3390" s="6" t="s">
        <v>37</v>
      </c>
      <c r="U3390" s="6" t="s">
        <v>38</v>
      </c>
      <c r="V3390" s="6" t="s">
        <v>39</v>
      </c>
      <c r="W3390" s="7">
        <v>120000000</v>
      </c>
      <c r="X3390" s="6">
        <v>2012</v>
      </c>
      <c r="Y3390" s="6">
        <v>17000</v>
      </c>
      <c r="Z3390" s="6">
        <v>5.5</v>
      </c>
      <c r="AA3390" s="6">
        <v>2.35</v>
      </c>
      <c r="AB3390" s="6">
        <v>65000</v>
      </c>
      <c r="AC3390" s="7">
        <f>Table13[[#This Row],[gross]]-Table13[[#This Row],[budget]]</f>
        <v>172298923</v>
      </c>
    </row>
    <row r="3391" spans="1:29" ht="12.75">
      <c r="A3391" s="6" t="s">
        <v>28</v>
      </c>
      <c r="B3391" s="6" t="s">
        <v>3541</v>
      </c>
      <c r="C3391" s="6">
        <v>293</v>
      </c>
      <c r="D3391" s="6">
        <v>124</v>
      </c>
      <c r="E3391" s="6">
        <v>171</v>
      </c>
      <c r="F3391" s="6">
        <v>10000</v>
      </c>
      <c r="G3391" s="6" t="s">
        <v>557</v>
      </c>
      <c r="H3391" s="6">
        <v>21000</v>
      </c>
      <c r="I3391" s="7">
        <v>300523113</v>
      </c>
      <c r="J3391" s="6" t="s">
        <v>1105</v>
      </c>
      <c r="K3391" s="6" t="s">
        <v>768</v>
      </c>
      <c r="L3391" s="6" t="s">
        <v>3542</v>
      </c>
      <c r="M3391" s="6">
        <v>184637</v>
      </c>
      <c r="N3391" s="6">
        <v>52547</v>
      </c>
      <c r="O3391" s="6" t="s">
        <v>2456</v>
      </c>
      <c r="P3391" s="6">
        <v>3</v>
      </c>
      <c r="Q3391" s="6" t="s">
        <v>3543</v>
      </c>
      <c r="R3391" s="6" t="s">
        <v>3544</v>
      </c>
      <c r="S3391" s="6">
        <v>498</v>
      </c>
      <c r="T3391" s="6" t="s">
        <v>37</v>
      </c>
      <c r="U3391" s="6" t="s">
        <v>38</v>
      </c>
      <c r="V3391" s="6" t="s">
        <v>39</v>
      </c>
      <c r="W3391" s="7">
        <v>68000000</v>
      </c>
      <c r="X3391" s="6">
        <v>2010</v>
      </c>
      <c r="Y3391" s="6">
        <v>17000</v>
      </c>
      <c r="Z3391" s="6">
        <v>4.9000000000000004</v>
      </c>
      <c r="AA3391" s="6">
        <v>2.35</v>
      </c>
      <c r="AB3391" s="6">
        <v>29000</v>
      </c>
      <c r="AC3391" s="7">
        <f>Table13[[#This Row],[gross]]-Table13[[#This Row],[budget]]</f>
        <v>232523113</v>
      </c>
    </row>
    <row r="3392" spans="1:29" ht="12.75">
      <c r="A3392" s="6" t="s">
        <v>28</v>
      </c>
      <c r="B3392" s="6" t="s">
        <v>198</v>
      </c>
      <c r="C3392" s="6">
        <v>299</v>
      </c>
      <c r="D3392" s="6">
        <v>130</v>
      </c>
      <c r="E3392" s="6">
        <v>129</v>
      </c>
      <c r="F3392" s="6">
        <v>12000</v>
      </c>
      <c r="G3392" s="6" t="s">
        <v>557</v>
      </c>
      <c r="H3392" s="6">
        <v>21000</v>
      </c>
      <c r="I3392" s="7">
        <v>296623634</v>
      </c>
      <c r="J3392" s="6" t="s">
        <v>1105</v>
      </c>
      <c r="K3392" s="6" t="s">
        <v>768</v>
      </c>
      <c r="L3392" s="6" t="s">
        <v>4993</v>
      </c>
      <c r="M3392" s="6">
        <v>220758</v>
      </c>
      <c r="N3392" s="6">
        <v>64040</v>
      </c>
      <c r="O3392" s="6" t="s">
        <v>1107</v>
      </c>
      <c r="P3392" s="6">
        <v>2</v>
      </c>
      <c r="Q3392" s="6" t="s">
        <v>4994</v>
      </c>
      <c r="R3392" s="6" t="s">
        <v>4995</v>
      </c>
      <c r="S3392" s="6">
        <v>919</v>
      </c>
      <c r="T3392" s="6" t="s">
        <v>37</v>
      </c>
      <c r="U3392" s="6" t="s">
        <v>38</v>
      </c>
      <c r="V3392" s="6" t="s">
        <v>39</v>
      </c>
      <c r="W3392" s="7">
        <v>50000000</v>
      </c>
      <c r="X3392" s="6">
        <v>2009</v>
      </c>
      <c r="Y3392" s="6">
        <v>17000</v>
      </c>
      <c r="Z3392" s="6">
        <v>4.5999999999999996</v>
      </c>
      <c r="AA3392" s="6">
        <v>2.35</v>
      </c>
      <c r="AB3392" s="6">
        <v>13000</v>
      </c>
      <c r="AC3392" s="7">
        <f>Table13[[#This Row],[gross]]-Table13[[#This Row],[budget]]</f>
        <v>246623634</v>
      </c>
    </row>
    <row r="3393" spans="1:29" ht="12.75">
      <c r="A3393" s="6" t="s">
        <v>28</v>
      </c>
      <c r="B3393" s="6" t="s">
        <v>3102</v>
      </c>
      <c r="C3393" s="6">
        <v>174</v>
      </c>
      <c r="D3393" s="6">
        <v>96</v>
      </c>
      <c r="E3393" s="6">
        <v>126</v>
      </c>
      <c r="F3393" s="6">
        <v>954</v>
      </c>
      <c r="G3393" s="6" t="s">
        <v>1010</v>
      </c>
      <c r="H3393" s="6">
        <v>18000</v>
      </c>
      <c r="I3393" s="7">
        <v>88915214</v>
      </c>
      <c r="J3393" s="6" t="s">
        <v>1681</v>
      </c>
      <c r="K3393" s="6" t="s">
        <v>641</v>
      </c>
      <c r="L3393" s="6" t="s">
        <v>6959</v>
      </c>
      <c r="M3393" s="6">
        <v>163665</v>
      </c>
      <c r="N3393" s="6">
        <v>22436</v>
      </c>
      <c r="O3393" s="6" t="s">
        <v>6960</v>
      </c>
      <c r="P3393" s="6">
        <v>2</v>
      </c>
      <c r="Q3393" s="6" t="s">
        <v>6961</v>
      </c>
      <c r="R3393" s="6" t="s">
        <v>6962</v>
      </c>
      <c r="S3393" s="6">
        <v>169</v>
      </c>
      <c r="T3393" s="6" t="s">
        <v>37</v>
      </c>
      <c r="U3393" s="6" t="s">
        <v>38</v>
      </c>
      <c r="V3393" s="6" t="s">
        <v>585</v>
      </c>
      <c r="W3393" s="7">
        <v>38000000</v>
      </c>
      <c r="X3393" s="6">
        <v>2009</v>
      </c>
      <c r="Y3393" s="6">
        <v>957</v>
      </c>
      <c r="Z3393" s="6">
        <v>6.5</v>
      </c>
      <c r="AA3393" s="6">
        <v>2.35</v>
      </c>
      <c r="AB3393" s="6">
        <v>9000</v>
      </c>
      <c r="AC3393" s="7">
        <f>Table13[[#This Row],[gross]]-Table13[[#This Row],[budget]]</f>
        <v>50915214</v>
      </c>
    </row>
    <row r="3394" spans="1:29" ht="12.75">
      <c r="A3394" s="6" t="s">
        <v>28</v>
      </c>
      <c r="B3394" s="6" t="s">
        <v>3749</v>
      </c>
      <c r="C3394" s="6">
        <v>178</v>
      </c>
      <c r="D3394" s="6">
        <v>89</v>
      </c>
      <c r="E3394" s="6">
        <v>687</v>
      </c>
      <c r="F3394" s="6">
        <v>389</v>
      </c>
      <c r="G3394" s="6" t="s">
        <v>6931</v>
      </c>
      <c r="H3394" s="6">
        <v>10000</v>
      </c>
      <c r="I3394" s="7">
        <v>42638165</v>
      </c>
      <c r="J3394" s="6" t="s">
        <v>2094</v>
      </c>
      <c r="K3394" s="6" t="s">
        <v>440</v>
      </c>
      <c r="L3394" s="6" t="s">
        <v>12404</v>
      </c>
      <c r="M3394" s="6">
        <v>42182</v>
      </c>
      <c r="N3394" s="6">
        <v>12183</v>
      </c>
      <c r="O3394" s="6" t="s">
        <v>12405</v>
      </c>
      <c r="P3394" s="6">
        <v>1</v>
      </c>
      <c r="Q3394" s="6" t="s">
        <v>12406</v>
      </c>
      <c r="R3394" s="6" t="s">
        <v>12407</v>
      </c>
      <c r="S3394" s="6">
        <v>230</v>
      </c>
      <c r="T3394" s="6" t="s">
        <v>37</v>
      </c>
      <c r="U3394" s="6" t="s">
        <v>38</v>
      </c>
      <c r="V3394" s="6" t="s">
        <v>39</v>
      </c>
      <c r="W3394" s="7">
        <v>16000000</v>
      </c>
      <c r="X3394" s="6">
        <v>2009</v>
      </c>
      <c r="Y3394" s="6">
        <v>787</v>
      </c>
      <c r="Z3394" s="6">
        <v>4.8</v>
      </c>
      <c r="AA3394" s="6">
        <v>2.35</v>
      </c>
      <c r="AB3394" s="6">
        <v>0</v>
      </c>
      <c r="AC3394" s="7">
        <f>Table13[[#This Row],[gross]]-Table13[[#This Row],[budget]]</f>
        <v>26638165</v>
      </c>
    </row>
    <row r="3395" spans="1:29" ht="12.75">
      <c r="A3395" s="6" t="s">
        <v>28</v>
      </c>
      <c r="B3395" s="6" t="s">
        <v>2246</v>
      </c>
      <c r="C3395" s="6">
        <v>123</v>
      </c>
      <c r="D3395" s="6">
        <v>119</v>
      </c>
      <c r="E3395" s="6">
        <v>0</v>
      </c>
      <c r="F3395" s="6">
        <v>188</v>
      </c>
      <c r="G3395" s="6" t="s">
        <v>9450</v>
      </c>
      <c r="H3395" s="6">
        <v>22000</v>
      </c>
      <c r="I3395" s="7">
        <v>76270454</v>
      </c>
      <c r="J3395" s="6" t="s">
        <v>2125</v>
      </c>
      <c r="K3395" s="6" t="s">
        <v>1746</v>
      </c>
      <c r="L3395" s="6" t="s">
        <v>9451</v>
      </c>
      <c r="M3395" s="6">
        <v>219008</v>
      </c>
      <c r="N3395" s="6">
        <v>22767</v>
      </c>
      <c r="O3395" s="6" t="s">
        <v>7142</v>
      </c>
      <c r="P3395" s="6">
        <v>1</v>
      </c>
      <c r="Q3395" s="6" t="s">
        <v>9452</v>
      </c>
      <c r="R3395" s="6" t="s">
        <v>9453</v>
      </c>
      <c r="S3395" s="6">
        <v>418</v>
      </c>
      <c r="T3395" s="6" t="s">
        <v>37</v>
      </c>
      <c r="U3395" s="6" t="s">
        <v>38</v>
      </c>
      <c r="V3395" s="6" t="s">
        <v>585</v>
      </c>
      <c r="W3395" s="7">
        <v>25000000</v>
      </c>
      <c r="X3395" s="6">
        <v>1987</v>
      </c>
      <c r="Y3395" s="6">
        <v>371</v>
      </c>
      <c r="Z3395" s="6">
        <v>7.9</v>
      </c>
      <c r="AA3395" s="6">
        <v>2.35</v>
      </c>
      <c r="AB3395" s="6">
        <v>0</v>
      </c>
      <c r="AC3395" s="7">
        <f>Table13[[#This Row],[gross]]-Table13[[#This Row],[budget]]</f>
        <v>51270454</v>
      </c>
    </row>
    <row r="3396" spans="1:29" ht="12.75">
      <c r="A3396" s="6" t="s">
        <v>28</v>
      </c>
      <c r="B3396" s="6" t="s">
        <v>11065</v>
      </c>
      <c r="C3396" s="6">
        <v>125</v>
      </c>
      <c r="D3396" s="6">
        <v>118</v>
      </c>
      <c r="E3396" s="6">
        <v>57</v>
      </c>
      <c r="F3396" s="6">
        <v>805</v>
      </c>
      <c r="G3396" s="6" t="s">
        <v>4634</v>
      </c>
      <c r="H3396" s="6">
        <v>975</v>
      </c>
      <c r="I3396" s="7">
        <v>18761993</v>
      </c>
      <c r="J3396" s="6" t="s">
        <v>2527</v>
      </c>
      <c r="K3396" s="6" t="s">
        <v>3999</v>
      </c>
      <c r="L3396" s="6" t="s">
        <v>14172</v>
      </c>
      <c r="M3396" s="6">
        <v>19007</v>
      </c>
      <c r="N3396" s="6">
        <v>2944</v>
      </c>
      <c r="O3396" s="6" t="s">
        <v>2318</v>
      </c>
      <c r="P3396" s="6">
        <v>1</v>
      </c>
      <c r="Q3396" s="6" t="s">
        <v>14173</v>
      </c>
      <c r="R3396" s="6" t="s">
        <v>14174</v>
      </c>
      <c r="S3396" s="6">
        <v>219</v>
      </c>
      <c r="T3396" s="6" t="s">
        <v>37</v>
      </c>
      <c r="U3396" s="6" t="s">
        <v>38</v>
      </c>
      <c r="V3396" s="6" t="s">
        <v>585</v>
      </c>
      <c r="W3396" s="7">
        <v>9000000</v>
      </c>
      <c r="X3396" s="6">
        <v>2005</v>
      </c>
      <c r="Y3396" s="6">
        <v>931</v>
      </c>
      <c r="Z3396" s="6">
        <v>6.9</v>
      </c>
      <c r="AA3396" s="6">
        <v>2.35</v>
      </c>
      <c r="AB3396" s="6">
        <v>549</v>
      </c>
      <c r="AC3396" s="7">
        <f>Table13[[#This Row],[gross]]-Table13[[#This Row],[budget]]</f>
        <v>9761993</v>
      </c>
    </row>
    <row r="3397" spans="1:29" ht="12.75">
      <c r="A3397" s="6" t="s">
        <v>28</v>
      </c>
      <c r="B3397" s="6" t="s">
        <v>118</v>
      </c>
      <c r="C3397" s="6">
        <v>162</v>
      </c>
      <c r="D3397" s="6">
        <v>106</v>
      </c>
      <c r="E3397" s="6">
        <v>0</v>
      </c>
      <c r="F3397" s="6">
        <v>574</v>
      </c>
      <c r="G3397" s="6" t="s">
        <v>1653</v>
      </c>
      <c r="H3397" s="6">
        <v>18000</v>
      </c>
      <c r="I3397" s="7">
        <v>23272306</v>
      </c>
      <c r="J3397" s="6" t="s">
        <v>2142</v>
      </c>
      <c r="K3397" s="6" t="s">
        <v>120</v>
      </c>
      <c r="L3397" s="6" t="s">
        <v>17022</v>
      </c>
      <c r="M3397" s="6">
        <v>740918</v>
      </c>
      <c r="N3397" s="6">
        <v>20821</v>
      </c>
      <c r="O3397" s="6" t="s">
        <v>3236</v>
      </c>
      <c r="P3397" s="6">
        <v>4</v>
      </c>
      <c r="Q3397" s="6" t="s">
        <v>17023</v>
      </c>
      <c r="R3397" s="6" t="s">
        <v>17024</v>
      </c>
      <c r="S3397" s="6">
        <v>1182</v>
      </c>
      <c r="T3397" s="6" t="s">
        <v>37</v>
      </c>
      <c r="U3397" s="6" t="s">
        <v>38</v>
      </c>
      <c r="V3397" s="6" t="s">
        <v>585</v>
      </c>
      <c r="W3397" s="7">
        <v>6000000</v>
      </c>
      <c r="X3397" s="6">
        <v>1995</v>
      </c>
      <c r="Y3397" s="6">
        <v>979</v>
      </c>
      <c r="Z3397" s="6">
        <v>8.6</v>
      </c>
      <c r="AA3397" s="6">
        <v>2.35</v>
      </c>
      <c r="AB3397" s="6">
        <v>28000</v>
      </c>
      <c r="AC3397" s="7">
        <f>Table13[[#This Row],[gross]]-Table13[[#This Row],[budget]]</f>
        <v>17272306</v>
      </c>
    </row>
    <row r="3398" spans="1:29" ht="12.75">
      <c r="A3398" s="6" t="s">
        <v>28</v>
      </c>
      <c r="B3398" s="6" t="s">
        <v>4531</v>
      </c>
      <c r="C3398" s="6">
        <v>93</v>
      </c>
      <c r="D3398" s="6">
        <v>91</v>
      </c>
      <c r="E3398" s="6">
        <v>83</v>
      </c>
      <c r="F3398" s="6">
        <v>794</v>
      </c>
      <c r="G3398" s="6" t="s">
        <v>3385</v>
      </c>
      <c r="H3398" s="6">
        <v>3000</v>
      </c>
      <c r="I3398" s="7">
        <v>1712111</v>
      </c>
      <c r="J3398" s="6" t="s">
        <v>5544</v>
      </c>
      <c r="K3398" s="6" t="s">
        <v>656</v>
      </c>
      <c r="L3398" s="6" t="s">
        <v>13874</v>
      </c>
      <c r="M3398" s="6">
        <v>7199</v>
      </c>
      <c r="N3398" s="6">
        <v>7875</v>
      </c>
      <c r="O3398" s="6" t="s">
        <v>1341</v>
      </c>
      <c r="P3398" s="6">
        <v>0</v>
      </c>
      <c r="Q3398" s="6" t="s">
        <v>13875</v>
      </c>
      <c r="R3398" s="6" t="s">
        <v>13876</v>
      </c>
      <c r="S3398" s="6">
        <v>53</v>
      </c>
      <c r="T3398" s="6" t="s">
        <v>37</v>
      </c>
      <c r="U3398" s="6" t="s">
        <v>38</v>
      </c>
      <c r="V3398" s="6" t="s">
        <v>39</v>
      </c>
      <c r="W3398" s="7">
        <v>8495000</v>
      </c>
      <c r="X3398" s="6">
        <v>2015</v>
      </c>
      <c r="Y3398" s="6">
        <v>1000</v>
      </c>
      <c r="Z3398" s="6">
        <v>4.5</v>
      </c>
      <c r="AA3398" s="6">
        <v>1.85</v>
      </c>
      <c r="AB3398" s="6">
        <v>0</v>
      </c>
      <c r="AC3398" s="7">
        <f>Table13[[#This Row],[gross]]-Table13[[#This Row],[budget]]</f>
        <v>-6782889</v>
      </c>
    </row>
    <row r="3399" spans="1:29" ht="12.75">
      <c r="A3399" s="6" t="s">
        <v>28</v>
      </c>
      <c r="B3399" s="6" t="s">
        <v>10145</v>
      </c>
      <c r="C3399" s="6">
        <v>79</v>
      </c>
      <c r="D3399" s="6">
        <v>129</v>
      </c>
      <c r="E3399" s="6">
        <v>0</v>
      </c>
      <c r="F3399" s="6">
        <v>359</v>
      </c>
      <c r="G3399" s="6" t="s">
        <v>4825</v>
      </c>
      <c r="H3399" s="6">
        <v>844</v>
      </c>
      <c r="I3399" s="7">
        <v>54000000</v>
      </c>
      <c r="J3399" s="6" t="s">
        <v>3409</v>
      </c>
      <c r="K3399" s="6" t="s">
        <v>3518</v>
      </c>
      <c r="L3399" s="6" t="s">
        <v>12388</v>
      </c>
      <c r="M3399" s="6">
        <v>26310</v>
      </c>
      <c r="N3399" s="6">
        <v>2330</v>
      </c>
      <c r="O3399" s="6" t="s">
        <v>12389</v>
      </c>
      <c r="P3399" s="6">
        <v>0</v>
      </c>
      <c r="Q3399" s="6" t="s">
        <v>12390</v>
      </c>
      <c r="R3399" s="6" t="s">
        <v>12391</v>
      </c>
      <c r="S3399" s="6">
        <v>154</v>
      </c>
      <c r="T3399" s="6" t="s">
        <v>37</v>
      </c>
      <c r="U3399" s="6" t="s">
        <v>38</v>
      </c>
      <c r="V3399" s="6" t="s">
        <v>585</v>
      </c>
      <c r="W3399" s="7">
        <v>16000000</v>
      </c>
      <c r="X3399" s="6">
        <v>1982</v>
      </c>
      <c r="Y3399" s="6">
        <v>617</v>
      </c>
      <c r="Z3399" s="6">
        <v>7.8</v>
      </c>
      <c r="AA3399" s="6">
        <v>1.85</v>
      </c>
      <c r="AB3399" s="6">
        <v>0</v>
      </c>
      <c r="AC3399" s="7">
        <f>Table13[[#This Row],[gross]]-Table13[[#This Row],[budget]]</f>
        <v>38000000</v>
      </c>
    </row>
    <row r="3400" spans="1:29" ht="12.75">
      <c r="A3400" s="6" t="s">
        <v>28</v>
      </c>
      <c r="B3400" s="6" t="s">
        <v>912</v>
      </c>
      <c r="C3400" s="6">
        <v>261</v>
      </c>
      <c r="D3400" s="6">
        <v>108</v>
      </c>
      <c r="E3400" s="6">
        <v>0</v>
      </c>
      <c r="F3400" s="6">
        <v>882</v>
      </c>
      <c r="G3400" s="6" t="s">
        <v>234</v>
      </c>
      <c r="H3400" s="6">
        <v>3000</v>
      </c>
      <c r="I3400" s="7">
        <v>114195633</v>
      </c>
      <c r="J3400" s="6" t="s">
        <v>3277</v>
      </c>
      <c r="K3400" s="6" t="s">
        <v>235</v>
      </c>
      <c r="L3400" s="6" t="s">
        <v>3278</v>
      </c>
      <c r="M3400" s="6">
        <v>193770</v>
      </c>
      <c r="N3400" s="6">
        <v>7273</v>
      </c>
      <c r="O3400" s="6" t="s">
        <v>188</v>
      </c>
      <c r="P3400" s="6">
        <v>0</v>
      </c>
      <c r="Q3400" s="6" t="s">
        <v>3279</v>
      </c>
      <c r="R3400" s="6" t="s">
        <v>3280</v>
      </c>
      <c r="S3400" s="6">
        <v>2003</v>
      </c>
      <c r="T3400" s="6" t="s">
        <v>37</v>
      </c>
      <c r="U3400" s="6" t="s">
        <v>38</v>
      </c>
      <c r="V3400" s="6" t="s">
        <v>39</v>
      </c>
      <c r="W3400" s="7">
        <v>60000000</v>
      </c>
      <c r="X3400" s="6">
        <v>2004</v>
      </c>
      <c r="Y3400" s="6">
        <v>2000</v>
      </c>
      <c r="Z3400" s="6">
        <v>6.5</v>
      </c>
      <c r="AA3400" s="6">
        <v>1.85</v>
      </c>
      <c r="AB3400" s="6">
        <v>0</v>
      </c>
      <c r="AC3400" s="7">
        <f>Table13[[#This Row],[gross]]-Table13[[#This Row],[budget]]</f>
        <v>54195633</v>
      </c>
    </row>
    <row r="3401" spans="1:29" ht="12.75">
      <c r="A3401" s="6" t="s">
        <v>28</v>
      </c>
      <c r="B3401" s="6" t="s">
        <v>6724</v>
      </c>
      <c r="C3401" s="6">
        <v>152</v>
      </c>
      <c r="D3401" s="6">
        <v>90</v>
      </c>
      <c r="E3401" s="6">
        <v>0</v>
      </c>
      <c r="F3401" s="6">
        <v>826</v>
      </c>
      <c r="G3401" s="6" t="s">
        <v>3931</v>
      </c>
      <c r="H3401" s="6">
        <v>4000</v>
      </c>
      <c r="I3401" s="7">
        <v>4859475</v>
      </c>
      <c r="J3401" s="6" t="s">
        <v>214</v>
      </c>
      <c r="K3401" s="6" t="s">
        <v>84</v>
      </c>
      <c r="L3401" s="6" t="s">
        <v>17136</v>
      </c>
      <c r="M3401" s="6">
        <v>116910</v>
      </c>
      <c r="N3401" s="6">
        <v>7103</v>
      </c>
      <c r="O3401" s="6" t="s">
        <v>1319</v>
      </c>
      <c r="P3401" s="6">
        <v>0</v>
      </c>
      <c r="Q3401" s="6" t="s">
        <v>17137</v>
      </c>
      <c r="R3401" s="6" t="s">
        <v>17138</v>
      </c>
      <c r="S3401" s="6">
        <v>520</v>
      </c>
      <c r="T3401" s="6" t="s">
        <v>37</v>
      </c>
      <c r="U3401" s="6" t="s">
        <v>38</v>
      </c>
      <c r="V3401" s="6" t="s">
        <v>585</v>
      </c>
      <c r="W3401" s="7">
        <v>6000000</v>
      </c>
      <c r="X3401" s="6">
        <v>1999</v>
      </c>
      <c r="Y3401" s="6">
        <v>899</v>
      </c>
      <c r="Z3401" s="6">
        <v>7.2</v>
      </c>
      <c r="AA3401" s="6">
        <v>1.85</v>
      </c>
      <c r="AB3401" s="6">
        <v>0</v>
      </c>
      <c r="AC3401" s="7">
        <f>Table13[[#This Row],[gross]]-Table13[[#This Row],[budget]]</f>
        <v>-1140525</v>
      </c>
    </row>
    <row r="3402" spans="1:29" ht="12.75">
      <c r="A3402" s="6" t="s">
        <v>28</v>
      </c>
      <c r="B3402" s="6" t="s">
        <v>20350</v>
      </c>
      <c r="C3402" s="6">
        <v>46</v>
      </c>
      <c r="D3402" s="6">
        <v>86</v>
      </c>
      <c r="E3402" s="6">
        <v>10</v>
      </c>
      <c r="F3402" s="6">
        <v>126</v>
      </c>
      <c r="G3402" s="6" t="s">
        <v>20351</v>
      </c>
      <c r="H3402" s="6">
        <v>189</v>
      </c>
      <c r="I3402" s="7">
        <v>535249</v>
      </c>
      <c r="J3402" s="6" t="s">
        <v>1671</v>
      </c>
      <c r="K3402" s="6" t="s">
        <v>20352</v>
      </c>
      <c r="L3402" s="6" t="s">
        <v>20353</v>
      </c>
      <c r="M3402" s="6">
        <v>3467</v>
      </c>
      <c r="N3402" s="6">
        <v>768</v>
      </c>
      <c r="O3402" s="6" t="s">
        <v>20354</v>
      </c>
      <c r="P3402" s="6">
        <v>0</v>
      </c>
      <c r="Q3402" s="6" t="s">
        <v>20355</v>
      </c>
      <c r="R3402" s="6" t="s">
        <v>20356</v>
      </c>
      <c r="S3402" s="6">
        <v>13</v>
      </c>
      <c r="T3402" s="6" t="s">
        <v>37</v>
      </c>
      <c r="U3402" s="6" t="s">
        <v>38</v>
      </c>
      <c r="V3402" s="6" t="s">
        <v>585</v>
      </c>
      <c r="W3402" s="7">
        <v>3400000</v>
      </c>
      <c r="X3402" s="6">
        <v>2010</v>
      </c>
      <c r="Y3402" s="6">
        <v>131</v>
      </c>
      <c r="Z3402" s="6">
        <v>4.5999999999999996</v>
      </c>
      <c r="AA3402" s="6">
        <v>1.85</v>
      </c>
      <c r="AB3402" s="6">
        <v>974</v>
      </c>
      <c r="AC3402" s="7">
        <f>Table13[[#This Row],[gross]]-Table13[[#This Row],[budget]]</f>
        <v>-2864751</v>
      </c>
    </row>
    <row r="3403" spans="1:29" ht="12.75">
      <c r="A3403" s="6" t="s">
        <v>28</v>
      </c>
      <c r="B3403" s="6" t="s">
        <v>912</v>
      </c>
      <c r="C3403" s="6">
        <v>371</v>
      </c>
      <c r="D3403" s="6">
        <v>94</v>
      </c>
      <c r="E3403" s="6">
        <v>0</v>
      </c>
      <c r="F3403" s="6">
        <v>99</v>
      </c>
      <c r="G3403" s="6" t="s">
        <v>17996</v>
      </c>
      <c r="H3403" s="6">
        <v>432</v>
      </c>
      <c r="I3403" s="7">
        <v>65069140</v>
      </c>
      <c r="J3403" s="6" t="s">
        <v>5544</v>
      </c>
      <c r="K3403" s="6" t="s">
        <v>17997</v>
      </c>
      <c r="L3403" s="6" t="s">
        <v>17998</v>
      </c>
      <c r="M3403" s="6">
        <v>65299</v>
      </c>
      <c r="N3403" s="6">
        <v>1010</v>
      </c>
      <c r="O3403" s="6" t="s">
        <v>17999</v>
      </c>
      <c r="Q3403" s="6" t="s">
        <v>18000</v>
      </c>
      <c r="R3403" s="6" t="s">
        <v>18001</v>
      </c>
      <c r="S3403" s="6">
        <v>455</v>
      </c>
      <c r="T3403" s="6" t="s">
        <v>37</v>
      </c>
      <c r="U3403" s="6" t="s">
        <v>38</v>
      </c>
      <c r="V3403" s="6" t="s">
        <v>39</v>
      </c>
      <c r="W3403" s="7">
        <v>5000000</v>
      </c>
      <c r="X3403" s="6">
        <v>2015</v>
      </c>
      <c r="Y3403" s="6">
        <v>309</v>
      </c>
      <c r="Z3403" s="6">
        <v>6.2</v>
      </c>
      <c r="AA3403" s="6">
        <v>1.85</v>
      </c>
      <c r="AB3403" s="6">
        <v>27000</v>
      </c>
      <c r="AC3403" s="7">
        <f>Table13[[#This Row],[gross]]-Table13[[#This Row],[budget]]</f>
        <v>60069140</v>
      </c>
    </row>
    <row r="3404" spans="1:29" ht="12.75">
      <c r="A3404" s="6" t="s">
        <v>28</v>
      </c>
      <c r="B3404" s="6" t="s">
        <v>14631</v>
      </c>
      <c r="C3404" s="6">
        <v>25</v>
      </c>
      <c r="D3404" s="6">
        <v>125</v>
      </c>
      <c r="E3404" s="6">
        <v>10</v>
      </c>
      <c r="F3404" s="6">
        <v>109</v>
      </c>
      <c r="G3404" s="6" t="s">
        <v>14632</v>
      </c>
      <c r="H3404" s="6">
        <v>866</v>
      </c>
      <c r="I3404" s="7">
        <v>4068087</v>
      </c>
      <c r="J3404" s="6" t="s">
        <v>5940</v>
      </c>
      <c r="K3404" s="6" t="s">
        <v>12116</v>
      </c>
      <c r="L3404" s="6" t="s">
        <v>14633</v>
      </c>
      <c r="M3404" s="6">
        <v>2164</v>
      </c>
      <c r="N3404" s="6">
        <v>1281</v>
      </c>
      <c r="O3404" s="6" t="s">
        <v>14634</v>
      </c>
      <c r="P3404" s="6">
        <v>1</v>
      </c>
      <c r="Q3404" s="6" t="s">
        <v>14635</v>
      </c>
      <c r="R3404" s="6" t="s">
        <v>14636</v>
      </c>
      <c r="S3404" s="6">
        <v>74</v>
      </c>
      <c r="T3404" s="6" t="s">
        <v>37</v>
      </c>
      <c r="U3404" s="6" t="s">
        <v>268</v>
      </c>
      <c r="V3404" s="6" t="s">
        <v>39</v>
      </c>
      <c r="W3404" s="7">
        <v>17000000</v>
      </c>
      <c r="X3404" s="6">
        <v>2003</v>
      </c>
      <c r="Y3404" s="6">
        <v>147</v>
      </c>
      <c r="Z3404" s="6">
        <v>7.7</v>
      </c>
      <c r="AA3404" s="6">
        <v>1.85</v>
      </c>
      <c r="AB3404" s="6">
        <v>0</v>
      </c>
      <c r="AC3404" s="7">
        <f>Table13[[#This Row],[gross]]-Table13[[#This Row],[budget]]</f>
        <v>-12931913</v>
      </c>
    </row>
    <row r="3405" spans="1:29" ht="12.75">
      <c r="A3405" s="6" t="s">
        <v>28</v>
      </c>
      <c r="B3405" s="6" t="s">
        <v>8102</v>
      </c>
      <c r="C3405" s="6">
        <v>214</v>
      </c>
      <c r="D3405" s="6">
        <v>104</v>
      </c>
      <c r="E3405" s="6">
        <v>23</v>
      </c>
      <c r="F3405" s="6">
        <v>281</v>
      </c>
      <c r="G3405" s="6" t="s">
        <v>8103</v>
      </c>
      <c r="H3405" s="6">
        <v>17000</v>
      </c>
      <c r="I3405" s="7">
        <v>125014030</v>
      </c>
      <c r="J3405" s="6" t="s">
        <v>214</v>
      </c>
      <c r="K3405" s="6" t="s">
        <v>444</v>
      </c>
      <c r="L3405" s="6" t="s">
        <v>8104</v>
      </c>
      <c r="M3405" s="6">
        <v>145852</v>
      </c>
      <c r="N3405" s="6">
        <v>18322</v>
      </c>
      <c r="O3405" s="6" t="s">
        <v>8105</v>
      </c>
      <c r="P3405" s="6">
        <v>0</v>
      </c>
      <c r="Q3405" s="6" t="s">
        <v>8106</v>
      </c>
      <c r="R3405" s="6" t="s">
        <v>8107</v>
      </c>
      <c r="S3405" s="6">
        <v>164</v>
      </c>
      <c r="T3405" s="6" t="s">
        <v>37</v>
      </c>
      <c r="U3405" s="6" t="s">
        <v>38</v>
      </c>
      <c r="V3405" s="6" t="s">
        <v>39</v>
      </c>
      <c r="W3405" s="7">
        <v>30000000</v>
      </c>
      <c r="X3405" s="6">
        <v>2012</v>
      </c>
      <c r="Y3405" s="6">
        <v>359</v>
      </c>
      <c r="Z3405" s="6">
        <v>6.8</v>
      </c>
      <c r="AA3405" s="6">
        <v>2.35</v>
      </c>
      <c r="AB3405" s="6">
        <v>32000</v>
      </c>
      <c r="AC3405" s="7">
        <f>Table13[[#This Row],[gross]]-Table13[[#This Row],[budget]]</f>
        <v>95014030</v>
      </c>
    </row>
    <row r="3406" spans="1:29" ht="12.75">
      <c r="A3406" s="6" t="s">
        <v>28</v>
      </c>
      <c r="B3406" s="6" t="s">
        <v>8197</v>
      </c>
      <c r="C3406" s="6">
        <v>147</v>
      </c>
      <c r="D3406" s="6">
        <v>99</v>
      </c>
      <c r="E3406" s="6">
        <v>129</v>
      </c>
      <c r="F3406" s="6">
        <v>362</v>
      </c>
      <c r="G3406" s="6" t="s">
        <v>6860</v>
      </c>
      <c r="H3406" s="6">
        <v>976</v>
      </c>
      <c r="I3406" s="7">
        <v>2077046</v>
      </c>
      <c r="J3406" s="6" t="s">
        <v>1415</v>
      </c>
      <c r="K3406" s="6" t="s">
        <v>6770</v>
      </c>
      <c r="L3406" s="6" t="s">
        <v>17201</v>
      </c>
      <c r="M3406" s="6">
        <v>27266</v>
      </c>
      <c r="N3406" s="6">
        <v>2748</v>
      </c>
      <c r="O3406" s="6" t="s">
        <v>8384</v>
      </c>
      <c r="P3406" s="6">
        <v>2</v>
      </c>
      <c r="Q3406" s="6" t="s">
        <v>17202</v>
      </c>
      <c r="R3406" s="6" t="s">
        <v>17203</v>
      </c>
      <c r="S3406" s="6">
        <v>75</v>
      </c>
      <c r="T3406" s="6" t="s">
        <v>37</v>
      </c>
      <c r="U3406" s="6" t="s">
        <v>38</v>
      </c>
      <c r="V3406" s="6" t="s">
        <v>585</v>
      </c>
      <c r="W3406" s="7">
        <v>6000000</v>
      </c>
      <c r="X3406" s="6">
        <v>2008</v>
      </c>
      <c r="Y3406" s="6">
        <v>617</v>
      </c>
      <c r="Z3406" s="6">
        <v>7</v>
      </c>
      <c r="AA3406" s="6">
        <v>2.35</v>
      </c>
      <c r="AB3406" s="6">
        <v>0</v>
      </c>
      <c r="AC3406" s="7">
        <f>Table13[[#This Row],[gross]]-Table13[[#This Row],[budget]]</f>
        <v>-3922954</v>
      </c>
    </row>
    <row r="3407" spans="1:29" ht="12.75">
      <c r="A3407" s="6" t="s">
        <v>28</v>
      </c>
      <c r="B3407" s="6" t="s">
        <v>435</v>
      </c>
      <c r="C3407" s="6">
        <v>335</v>
      </c>
      <c r="D3407" s="6">
        <v>123</v>
      </c>
      <c r="E3407" s="6">
        <v>0</v>
      </c>
      <c r="F3407" s="6">
        <v>6</v>
      </c>
      <c r="G3407" s="6" t="s">
        <v>7681</v>
      </c>
      <c r="H3407" s="6">
        <v>23000</v>
      </c>
      <c r="I3407" s="7">
        <v>10137502</v>
      </c>
      <c r="J3407" s="6" t="s">
        <v>7682</v>
      </c>
      <c r="K3407" s="6" t="s">
        <v>62</v>
      </c>
      <c r="L3407" s="6" t="s">
        <v>7683</v>
      </c>
      <c r="M3407" s="6">
        <v>77394</v>
      </c>
      <c r="N3407" s="6">
        <v>23031</v>
      </c>
      <c r="O3407" s="6" t="s">
        <v>7684</v>
      </c>
      <c r="P3407" s="6">
        <v>0</v>
      </c>
      <c r="Q3407" s="6" t="s">
        <v>7685</v>
      </c>
      <c r="R3407" s="6" t="s">
        <v>7686</v>
      </c>
      <c r="S3407" s="6">
        <v>195</v>
      </c>
      <c r="T3407" s="6" t="s">
        <v>37</v>
      </c>
      <c r="U3407" s="6" t="s">
        <v>38</v>
      </c>
      <c r="V3407" s="6" t="s">
        <v>95</v>
      </c>
      <c r="W3407" s="7">
        <v>35000000</v>
      </c>
      <c r="X3407" s="6">
        <v>2015</v>
      </c>
      <c r="Y3407" s="6">
        <v>22</v>
      </c>
      <c r="Z3407" s="6">
        <v>7.4</v>
      </c>
      <c r="AA3407" s="6">
        <v>2.35</v>
      </c>
      <c r="AB3407" s="6">
        <v>24000</v>
      </c>
      <c r="AC3407" s="7">
        <f>Table13[[#This Row],[gross]]-Table13[[#This Row],[budget]]</f>
        <v>-24862498</v>
      </c>
    </row>
    <row r="3408" spans="1:29" ht="12.75">
      <c r="A3408" s="6" t="s">
        <v>28</v>
      </c>
      <c r="B3408" s="6" t="s">
        <v>6880</v>
      </c>
      <c r="C3408" s="6">
        <v>106</v>
      </c>
      <c r="D3408" s="6">
        <v>113</v>
      </c>
      <c r="E3408" s="6">
        <v>31</v>
      </c>
      <c r="F3408" s="6">
        <v>483</v>
      </c>
      <c r="G3408" s="6" t="s">
        <v>6881</v>
      </c>
      <c r="H3408" s="6">
        <v>5000</v>
      </c>
      <c r="I3408" s="7">
        <v>128978</v>
      </c>
      <c r="J3408" s="6" t="s">
        <v>749</v>
      </c>
      <c r="K3408" s="6" t="s">
        <v>502</v>
      </c>
      <c r="L3408" s="6" t="s">
        <v>6882</v>
      </c>
      <c r="M3408" s="6">
        <v>22897</v>
      </c>
      <c r="N3408" s="6">
        <v>6267</v>
      </c>
      <c r="O3408" s="6" t="s">
        <v>6883</v>
      </c>
      <c r="P3408" s="6">
        <v>2</v>
      </c>
      <c r="Q3408" s="6" t="s">
        <v>6884</v>
      </c>
      <c r="R3408" s="6" t="s">
        <v>6885</v>
      </c>
      <c r="S3408" s="6">
        <v>61</v>
      </c>
      <c r="T3408" s="6" t="s">
        <v>1946</v>
      </c>
      <c r="U3408" s="6" t="s">
        <v>3859</v>
      </c>
      <c r="V3408" s="6" t="s">
        <v>585</v>
      </c>
      <c r="W3408" s="7">
        <v>40000000</v>
      </c>
      <c r="X3408" s="6">
        <v>2007</v>
      </c>
      <c r="Y3408" s="6">
        <v>755</v>
      </c>
      <c r="Z3408" s="6">
        <v>7.1</v>
      </c>
      <c r="AA3408" s="6">
        <v>2.35</v>
      </c>
      <c r="AB3408" s="6">
        <v>0</v>
      </c>
      <c r="AC3408" s="7">
        <f>Table13[[#This Row],[gross]]-Table13[[#This Row],[budget]]</f>
        <v>-39871022</v>
      </c>
    </row>
    <row r="3409" spans="1:29" ht="12.75">
      <c r="A3409" s="6" t="s">
        <v>28</v>
      </c>
      <c r="B3409" s="6" t="s">
        <v>6182</v>
      </c>
      <c r="C3409" s="6">
        <v>95</v>
      </c>
      <c r="D3409" s="6">
        <v>100</v>
      </c>
      <c r="E3409" s="6">
        <v>19</v>
      </c>
      <c r="F3409" s="6">
        <v>433</v>
      </c>
      <c r="G3409" s="6" t="s">
        <v>6183</v>
      </c>
      <c r="H3409" s="6">
        <v>624</v>
      </c>
      <c r="I3409" s="7">
        <v>5664251</v>
      </c>
      <c r="J3409" s="6" t="s">
        <v>6184</v>
      </c>
      <c r="K3409" s="6" t="s">
        <v>4977</v>
      </c>
      <c r="L3409" s="6" t="s">
        <v>6185</v>
      </c>
      <c r="M3409" s="6">
        <v>22309</v>
      </c>
      <c r="N3409" s="6">
        <v>2056</v>
      </c>
      <c r="O3409" s="6" t="s">
        <v>6186</v>
      </c>
      <c r="P3409" s="6">
        <v>1</v>
      </c>
      <c r="Q3409" s="6" t="s">
        <v>6187</v>
      </c>
      <c r="R3409" s="6" t="s">
        <v>6188</v>
      </c>
      <c r="S3409" s="6">
        <v>102</v>
      </c>
      <c r="T3409" s="6" t="s">
        <v>37</v>
      </c>
      <c r="U3409" s="6" t="s">
        <v>179</v>
      </c>
      <c r="V3409" s="6" t="s">
        <v>585</v>
      </c>
      <c r="W3409" s="7">
        <v>45000000</v>
      </c>
      <c r="X3409" s="6">
        <v>2010</v>
      </c>
      <c r="Y3409" s="6">
        <v>489</v>
      </c>
      <c r="Z3409" s="6">
        <v>6.3</v>
      </c>
      <c r="AA3409" s="6">
        <v>2.35</v>
      </c>
      <c r="AB3409" s="6">
        <v>0</v>
      </c>
      <c r="AC3409" s="7">
        <f>Table13[[#This Row],[gross]]-Table13[[#This Row],[budget]]</f>
        <v>-39335749</v>
      </c>
    </row>
    <row r="3410" spans="1:29" ht="12.75">
      <c r="A3410" s="6" t="s">
        <v>28</v>
      </c>
      <c r="B3410" s="6" t="s">
        <v>18517</v>
      </c>
      <c r="C3410" s="6">
        <v>27</v>
      </c>
      <c r="D3410" s="6">
        <v>93</v>
      </c>
      <c r="E3410" s="6">
        <v>69</v>
      </c>
      <c r="F3410" s="6">
        <v>69</v>
      </c>
      <c r="G3410" s="6" t="s">
        <v>18518</v>
      </c>
      <c r="H3410" s="6">
        <v>522</v>
      </c>
      <c r="I3410" s="7">
        <v>10097096</v>
      </c>
      <c r="J3410" s="6" t="s">
        <v>1671</v>
      </c>
      <c r="K3410" s="6" t="s">
        <v>12438</v>
      </c>
      <c r="L3410" s="6" t="s">
        <v>18519</v>
      </c>
      <c r="M3410" s="6">
        <v>5612</v>
      </c>
      <c r="N3410" s="6">
        <v>955</v>
      </c>
      <c r="O3410" s="6" t="s">
        <v>18517</v>
      </c>
      <c r="P3410" s="6">
        <v>2</v>
      </c>
      <c r="Q3410" s="6" t="s">
        <v>18520</v>
      </c>
      <c r="R3410" s="6" t="s">
        <v>18521</v>
      </c>
      <c r="S3410" s="6">
        <v>38</v>
      </c>
      <c r="T3410" s="6" t="s">
        <v>37</v>
      </c>
      <c r="U3410" s="6" t="s">
        <v>38</v>
      </c>
      <c r="V3410" s="6" t="s">
        <v>585</v>
      </c>
      <c r="W3410" s="7">
        <v>4000000</v>
      </c>
      <c r="X3410" s="6">
        <v>2001</v>
      </c>
      <c r="Y3410" s="6">
        <v>231</v>
      </c>
      <c r="Z3410" s="6">
        <v>4.5999999999999996</v>
      </c>
      <c r="AA3410" s="6">
        <v>1.85</v>
      </c>
      <c r="AB3410" s="6">
        <v>842</v>
      </c>
      <c r="AC3410" s="7">
        <f>Table13[[#This Row],[gross]]-Table13[[#This Row],[budget]]</f>
        <v>6097096</v>
      </c>
    </row>
    <row r="3411" spans="1:29" ht="12.75">
      <c r="A3411" s="6" t="s">
        <v>28</v>
      </c>
      <c r="B3411" s="6" t="s">
        <v>4728</v>
      </c>
      <c r="C3411" s="6">
        <v>265</v>
      </c>
      <c r="D3411" s="6">
        <v>102</v>
      </c>
      <c r="E3411" s="6">
        <v>82</v>
      </c>
      <c r="F3411" s="6">
        <v>537</v>
      </c>
      <c r="G3411" s="6" t="s">
        <v>4729</v>
      </c>
      <c r="H3411" s="6">
        <v>622</v>
      </c>
      <c r="I3411" s="7">
        <v>34350553</v>
      </c>
      <c r="J3411" s="6" t="s">
        <v>1904</v>
      </c>
      <c r="K3411" s="6" t="s">
        <v>2101</v>
      </c>
      <c r="L3411" s="6" t="s">
        <v>4730</v>
      </c>
      <c r="M3411" s="6">
        <v>104066</v>
      </c>
      <c r="N3411" s="6">
        <v>2488</v>
      </c>
      <c r="O3411" s="6" t="s">
        <v>2286</v>
      </c>
      <c r="P3411" s="6">
        <v>4</v>
      </c>
      <c r="Q3411" s="6" t="s">
        <v>4731</v>
      </c>
      <c r="R3411" s="6" t="s">
        <v>4732</v>
      </c>
      <c r="S3411" s="6">
        <v>207</v>
      </c>
      <c r="T3411" s="6" t="s">
        <v>37</v>
      </c>
      <c r="U3411" s="6" t="s">
        <v>38</v>
      </c>
      <c r="V3411" s="6" t="s">
        <v>585</v>
      </c>
      <c r="W3411" s="7">
        <v>68000000</v>
      </c>
      <c r="X3411" s="6">
        <v>2012</v>
      </c>
      <c r="Y3411" s="6">
        <v>591</v>
      </c>
      <c r="Z3411" s="6">
        <v>5.7</v>
      </c>
      <c r="AA3411" s="6">
        <v>2.35</v>
      </c>
      <c r="AB3411" s="6">
        <v>15000</v>
      </c>
      <c r="AC3411" s="7">
        <f>Table13[[#This Row],[gross]]-Table13[[#This Row],[budget]]</f>
        <v>-33649447</v>
      </c>
    </row>
    <row r="3412" spans="1:29" ht="12.75">
      <c r="A3412" s="6" t="s">
        <v>28</v>
      </c>
      <c r="B3412" s="6" t="s">
        <v>7847</v>
      </c>
      <c r="C3412" s="6">
        <v>103</v>
      </c>
      <c r="D3412" s="6">
        <v>97</v>
      </c>
      <c r="E3412" s="6">
        <v>10</v>
      </c>
      <c r="F3412" s="6">
        <v>178</v>
      </c>
      <c r="G3412" s="6" t="s">
        <v>2594</v>
      </c>
      <c r="H3412" s="6">
        <v>18000</v>
      </c>
      <c r="I3412" s="7">
        <v>28927720</v>
      </c>
      <c r="J3412" s="6" t="s">
        <v>4833</v>
      </c>
      <c r="K3412" s="6" t="s">
        <v>588</v>
      </c>
      <c r="L3412" s="6" t="s">
        <v>7848</v>
      </c>
      <c r="M3412" s="6">
        <v>22220</v>
      </c>
      <c r="N3412" s="6">
        <v>18688</v>
      </c>
      <c r="O3412" s="6" t="s">
        <v>7849</v>
      </c>
      <c r="P3412" s="6">
        <v>0</v>
      </c>
      <c r="Q3412" s="6" t="s">
        <v>7850</v>
      </c>
      <c r="R3412" s="6" t="s">
        <v>7851</v>
      </c>
      <c r="S3412" s="6">
        <v>181</v>
      </c>
      <c r="T3412" s="6" t="s">
        <v>37</v>
      </c>
      <c r="U3412" s="6" t="s">
        <v>38</v>
      </c>
      <c r="V3412" s="6" t="s">
        <v>585</v>
      </c>
      <c r="W3412" s="7">
        <v>33000000</v>
      </c>
      <c r="X3412" s="6">
        <v>2000</v>
      </c>
      <c r="Y3412" s="6">
        <v>223</v>
      </c>
      <c r="Z3412" s="6">
        <v>5.3</v>
      </c>
      <c r="AA3412" s="6">
        <v>1.85</v>
      </c>
      <c r="AB3412" s="6">
        <v>463</v>
      </c>
      <c r="AC3412" s="7">
        <f>Table13[[#This Row],[gross]]-Table13[[#This Row],[budget]]</f>
        <v>-4072280</v>
      </c>
    </row>
    <row r="3413" spans="1:29" ht="12.75">
      <c r="A3413" s="6" t="s">
        <v>28</v>
      </c>
      <c r="B3413" s="6" t="s">
        <v>10332</v>
      </c>
      <c r="C3413" s="6">
        <v>183</v>
      </c>
      <c r="D3413" s="6">
        <v>111</v>
      </c>
      <c r="E3413" s="6">
        <v>0</v>
      </c>
      <c r="F3413" s="6">
        <v>234</v>
      </c>
      <c r="G3413" s="6" t="s">
        <v>1801</v>
      </c>
      <c r="H3413" s="6">
        <v>523</v>
      </c>
      <c r="I3413" s="7">
        <v>4190530</v>
      </c>
      <c r="J3413" s="6" t="s">
        <v>3396</v>
      </c>
      <c r="K3413" s="6" t="s">
        <v>10333</v>
      </c>
      <c r="L3413" s="6" t="s">
        <v>10334</v>
      </c>
      <c r="M3413" s="6">
        <v>53341</v>
      </c>
      <c r="N3413" s="6">
        <v>1795</v>
      </c>
      <c r="O3413" s="6" t="s">
        <v>836</v>
      </c>
      <c r="P3413" s="6">
        <v>0</v>
      </c>
      <c r="Q3413" s="6" t="s">
        <v>10335</v>
      </c>
      <c r="R3413" s="6" t="s">
        <v>10336</v>
      </c>
      <c r="S3413" s="6">
        <v>185</v>
      </c>
      <c r="T3413" s="6" t="s">
        <v>37</v>
      </c>
      <c r="U3413" s="6" t="s">
        <v>370</v>
      </c>
      <c r="V3413" s="6" t="s">
        <v>585</v>
      </c>
      <c r="W3413" s="7">
        <v>22500000</v>
      </c>
      <c r="X3413" s="6">
        <v>2014</v>
      </c>
      <c r="Y3413" s="6">
        <v>468</v>
      </c>
      <c r="Z3413" s="6">
        <v>7.1</v>
      </c>
      <c r="AA3413" s="6">
        <v>2.35</v>
      </c>
      <c r="AB3413" s="6">
        <v>18000</v>
      </c>
      <c r="AC3413" s="7">
        <f>Table13[[#This Row],[gross]]-Table13[[#This Row],[budget]]</f>
        <v>-18309470</v>
      </c>
    </row>
    <row r="3414" spans="1:29" ht="12.75">
      <c r="A3414" s="6" t="s">
        <v>747</v>
      </c>
      <c r="B3414" s="6" t="s">
        <v>1627</v>
      </c>
      <c r="C3414" s="6">
        <v>108</v>
      </c>
      <c r="D3414" s="6">
        <v>90</v>
      </c>
      <c r="E3414" s="6">
        <v>153</v>
      </c>
      <c r="F3414" s="6">
        <v>427</v>
      </c>
      <c r="G3414" s="6" t="s">
        <v>1332</v>
      </c>
      <c r="H3414" s="6">
        <v>11000</v>
      </c>
      <c r="I3414" s="7">
        <v>161487252</v>
      </c>
      <c r="J3414" s="6" t="s">
        <v>3913</v>
      </c>
      <c r="K3414" s="6" t="s">
        <v>2180</v>
      </c>
      <c r="L3414" s="6" t="s">
        <v>10199</v>
      </c>
      <c r="M3414" s="6">
        <v>119450</v>
      </c>
      <c r="N3414" s="6">
        <v>13823</v>
      </c>
      <c r="O3414" s="6" t="s">
        <v>3017</v>
      </c>
      <c r="P3414" s="6">
        <v>0</v>
      </c>
      <c r="Q3414" s="6" t="s">
        <v>10200</v>
      </c>
      <c r="R3414" s="6" t="s">
        <v>10201</v>
      </c>
      <c r="S3414" s="6">
        <v>300</v>
      </c>
      <c r="T3414" s="6" t="s">
        <v>37</v>
      </c>
      <c r="U3414" s="6" t="s">
        <v>38</v>
      </c>
      <c r="V3414" s="6" t="s">
        <v>39</v>
      </c>
      <c r="W3414" s="7">
        <v>20000000</v>
      </c>
      <c r="X3414" s="6">
        <v>1998</v>
      </c>
      <c r="Y3414" s="6">
        <v>1000</v>
      </c>
      <c r="Z3414" s="6">
        <v>6.1</v>
      </c>
      <c r="AA3414" s="6">
        <v>1.85</v>
      </c>
      <c r="AB3414" s="6">
        <v>0</v>
      </c>
      <c r="AC3414" s="7">
        <f>Table13[[#This Row],[gross]]-Table13[[#This Row],[budget]]</f>
        <v>141487252</v>
      </c>
    </row>
    <row r="3415" spans="1:29" ht="12.75">
      <c r="A3415" s="6" t="s">
        <v>28</v>
      </c>
      <c r="B3415" s="6" t="s">
        <v>886</v>
      </c>
      <c r="C3415" s="6">
        <v>117</v>
      </c>
      <c r="D3415" s="6">
        <v>119</v>
      </c>
      <c r="E3415" s="6">
        <v>188</v>
      </c>
      <c r="F3415" s="6">
        <v>35</v>
      </c>
      <c r="G3415" s="6" t="s">
        <v>15687</v>
      </c>
      <c r="H3415" s="6">
        <v>187</v>
      </c>
      <c r="I3415" s="7">
        <v>6047856</v>
      </c>
      <c r="J3415" s="6" t="s">
        <v>464</v>
      </c>
      <c r="K3415" s="6" t="s">
        <v>15688</v>
      </c>
      <c r="L3415" s="6" t="s">
        <v>15689</v>
      </c>
      <c r="M3415" s="6">
        <v>27536</v>
      </c>
      <c r="N3415" s="6">
        <v>358</v>
      </c>
      <c r="O3415" s="6" t="s">
        <v>15690</v>
      </c>
      <c r="P3415" s="6">
        <v>4</v>
      </c>
      <c r="Q3415" s="6" t="s">
        <v>15691</v>
      </c>
      <c r="R3415" s="6" t="s">
        <v>15692</v>
      </c>
      <c r="S3415" s="6">
        <v>327</v>
      </c>
      <c r="T3415" s="6" t="s">
        <v>37</v>
      </c>
      <c r="U3415" s="6" t="s">
        <v>38</v>
      </c>
      <c r="V3415" s="6" t="s">
        <v>585</v>
      </c>
      <c r="W3415" s="7">
        <v>8500000</v>
      </c>
      <c r="X3415" s="6">
        <v>2000</v>
      </c>
      <c r="Y3415" s="6">
        <v>127</v>
      </c>
      <c r="Z3415" s="6">
        <v>6.7</v>
      </c>
      <c r="AA3415" s="6">
        <v>1.85</v>
      </c>
      <c r="AB3415" s="6">
        <v>1000</v>
      </c>
      <c r="AC3415" s="7">
        <f>Table13[[#This Row],[gross]]-Table13[[#This Row],[budget]]</f>
        <v>-2452144</v>
      </c>
    </row>
    <row r="3416" spans="1:29" ht="12.75">
      <c r="A3416" s="6" t="s">
        <v>28</v>
      </c>
      <c r="B3416" s="6" t="s">
        <v>6575</v>
      </c>
      <c r="C3416" s="6">
        <v>276</v>
      </c>
      <c r="D3416" s="6">
        <v>103</v>
      </c>
      <c r="E3416" s="6">
        <v>214</v>
      </c>
      <c r="F3416" s="6">
        <v>424</v>
      </c>
      <c r="G3416" s="6" t="s">
        <v>429</v>
      </c>
      <c r="H3416" s="6">
        <v>7000</v>
      </c>
      <c r="I3416" s="7">
        <v>21501098</v>
      </c>
      <c r="J3416" s="6" t="s">
        <v>2527</v>
      </c>
      <c r="K3416" s="6" t="s">
        <v>518</v>
      </c>
      <c r="L3416" s="6" t="s">
        <v>17627</v>
      </c>
      <c r="M3416" s="6">
        <v>115813</v>
      </c>
      <c r="N3416" s="6">
        <v>8375</v>
      </c>
      <c r="O3416" s="6" t="s">
        <v>14624</v>
      </c>
      <c r="P3416" s="6">
        <v>1</v>
      </c>
      <c r="Q3416" s="6" t="s">
        <v>17628</v>
      </c>
      <c r="R3416" s="6" t="s">
        <v>17629</v>
      </c>
      <c r="S3416" s="6">
        <v>216</v>
      </c>
      <c r="T3416" s="6" t="s">
        <v>37</v>
      </c>
      <c r="U3416" s="6" t="s">
        <v>38</v>
      </c>
      <c r="V3416" s="6" t="s">
        <v>39</v>
      </c>
      <c r="W3416" s="7">
        <v>5000000</v>
      </c>
      <c r="X3416" s="6">
        <v>2013</v>
      </c>
      <c r="Y3416" s="6">
        <v>468</v>
      </c>
      <c r="Z3416" s="6">
        <v>7.4</v>
      </c>
      <c r="AA3416" s="6">
        <v>1.85</v>
      </c>
      <c r="AB3416" s="6">
        <v>22000</v>
      </c>
      <c r="AC3416" s="7">
        <f>Table13[[#This Row],[gross]]-Table13[[#This Row],[budget]]</f>
        <v>16501098</v>
      </c>
    </row>
    <row r="3417" spans="1:29" ht="12.75">
      <c r="A3417" s="6" t="s">
        <v>28</v>
      </c>
      <c r="B3417" s="6" t="s">
        <v>40</v>
      </c>
      <c r="C3417" s="6">
        <v>156</v>
      </c>
      <c r="D3417" s="6">
        <v>102</v>
      </c>
      <c r="E3417" s="6">
        <v>563</v>
      </c>
      <c r="F3417" s="6">
        <v>385</v>
      </c>
      <c r="G3417" s="6" t="s">
        <v>8062</v>
      </c>
      <c r="H3417" s="6">
        <v>12000</v>
      </c>
      <c r="I3417" s="7">
        <v>12469811</v>
      </c>
      <c r="J3417" s="6" t="s">
        <v>2527</v>
      </c>
      <c r="K3417" s="6" t="s">
        <v>705</v>
      </c>
      <c r="L3417" s="6" t="s">
        <v>11194</v>
      </c>
      <c r="M3417" s="6">
        <v>69172</v>
      </c>
      <c r="N3417" s="6">
        <v>13156</v>
      </c>
      <c r="O3417" s="6" t="s">
        <v>1741</v>
      </c>
      <c r="P3417" s="6">
        <v>1</v>
      </c>
      <c r="Q3417" s="6" t="s">
        <v>11195</v>
      </c>
      <c r="R3417" s="6" t="s">
        <v>11196</v>
      </c>
      <c r="S3417" s="6">
        <v>316</v>
      </c>
      <c r="T3417" s="6" t="s">
        <v>37</v>
      </c>
      <c r="U3417" s="6" t="s">
        <v>38</v>
      </c>
      <c r="V3417" s="6" t="s">
        <v>585</v>
      </c>
      <c r="W3417" s="7">
        <v>22000000</v>
      </c>
      <c r="X3417" s="6">
        <v>2005</v>
      </c>
      <c r="Y3417" s="6">
        <v>442</v>
      </c>
      <c r="Z3417" s="6">
        <v>6.6</v>
      </c>
      <c r="AA3417" s="6">
        <v>1.85</v>
      </c>
      <c r="AB3417" s="6">
        <v>0</v>
      </c>
      <c r="AC3417" s="7">
        <f>Table13[[#This Row],[gross]]-Table13[[#This Row],[budget]]</f>
        <v>-9530189</v>
      </c>
    </row>
    <row r="3418" spans="1:29" ht="12.75">
      <c r="A3418" s="6" t="s">
        <v>28</v>
      </c>
      <c r="B3418" s="6" t="s">
        <v>12502</v>
      </c>
      <c r="C3418" s="6">
        <v>103</v>
      </c>
      <c r="D3418" s="6">
        <v>90</v>
      </c>
      <c r="E3418" s="6">
        <v>6</v>
      </c>
      <c r="F3418" s="6">
        <v>458</v>
      </c>
      <c r="G3418" s="6" t="s">
        <v>2387</v>
      </c>
      <c r="H3418" s="6">
        <v>1000</v>
      </c>
      <c r="I3418" s="7">
        <v>31585300</v>
      </c>
      <c r="J3418" s="6" t="s">
        <v>1681</v>
      </c>
      <c r="K3418" s="6" t="s">
        <v>45</v>
      </c>
      <c r="L3418" s="6" t="s">
        <v>12834</v>
      </c>
      <c r="M3418" s="6">
        <v>38248</v>
      </c>
      <c r="N3418" s="6">
        <v>2666</v>
      </c>
      <c r="O3418" s="6" t="s">
        <v>4594</v>
      </c>
      <c r="P3418" s="6">
        <v>0</v>
      </c>
      <c r="Q3418" s="6" t="s">
        <v>12835</v>
      </c>
      <c r="R3418" s="6" t="s">
        <v>12836</v>
      </c>
      <c r="S3418" s="6">
        <v>250</v>
      </c>
      <c r="T3418" s="6" t="s">
        <v>37</v>
      </c>
      <c r="U3418" s="6" t="s">
        <v>38</v>
      </c>
      <c r="V3418" s="6" t="s">
        <v>39</v>
      </c>
      <c r="W3418" s="7">
        <v>15000000</v>
      </c>
      <c r="X3418" s="6">
        <v>2005</v>
      </c>
      <c r="Y3418" s="6">
        <v>650</v>
      </c>
      <c r="Z3418" s="6">
        <v>6.1</v>
      </c>
      <c r="AA3418" s="6">
        <v>1.85</v>
      </c>
      <c r="AB3418" s="6">
        <v>0</v>
      </c>
      <c r="AC3418" s="7">
        <f>Table13[[#This Row],[gross]]-Table13[[#This Row],[budget]]</f>
        <v>16585300</v>
      </c>
    </row>
    <row r="3419" spans="1:29" ht="12.75">
      <c r="A3419" s="6" t="s">
        <v>28</v>
      </c>
      <c r="B3419" s="6" t="s">
        <v>2612</v>
      </c>
      <c r="C3419" s="6">
        <v>108</v>
      </c>
      <c r="D3419" s="6">
        <v>103</v>
      </c>
      <c r="E3419" s="6">
        <v>163</v>
      </c>
      <c r="F3419" s="6">
        <v>968</v>
      </c>
      <c r="G3419" s="6" t="s">
        <v>234</v>
      </c>
      <c r="H3419" s="6">
        <v>11000</v>
      </c>
      <c r="I3419" s="7">
        <v>60400856</v>
      </c>
      <c r="J3419" s="6" t="s">
        <v>1681</v>
      </c>
      <c r="K3419" s="6" t="s">
        <v>660</v>
      </c>
      <c r="L3419" s="6" t="s">
        <v>8880</v>
      </c>
      <c r="M3419" s="6">
        <v>61317</v>
      </c>
      <c r="N3419" s="6">
        <v>17533</v>
      </c>
      <c r="O3419" s="6" t="s">
        <v>8881</v>
      </c>
      <c r="P3419" s="6">
        <v>2</v>
      </c>
      <c r="Q3419" s="6" t="s">
        <v>8882</v>
      </c>
      <c r="R3419" s="6" t="s">
        <v>8883</v>
      </c>
      <c r="S3419" s="6">
        <v>229</v>
      </c>
      <c r="T3419" s="6" t="s">
        <v>37</v>
      </c>
      <c r="U3419" s="6" t="s">
        <v>767</v>
      </c>
      <c r="V3419" s="6" t="s">
        <v>39</v>
      </c>
      <c r="W3419" s="7">
        <v>35000000</v>
      </c>
      <c r="X3419" s="6">
        <v>2001</v>
      </c>
      <c r="Y3419" s="6">
        <v>2000</v>
      </c>
      <c r="Z3419" s="6">
        <v>5.2</v>
      </c>
      <c r="AA3419" s="6">
        <v>2.35</v>
      </c>
      <c r="AB3419" s="6">
        <v>0</v>
      </c>
      <c r="AC3419" s="7">
        <f>Table13[[#This Row],[gross]]-Table13[[#This Row],[budget]]</f>
        <v>25400856</v>
      </c>
    </row>
    <row r="3420" spans="1:29" ht="12.75">
      <c r="A3420" s="6" t="s">
        <v>28</v>
      </c>
      <c r="B3420" s="6" t="s">
        <v>5477</v>
      </c>
      <c r="C3420" s="6">
        <v>32</v>
      </c>
      <c r="D3420" s="6">
        <v>99</v>
      </c>
      <c r="E3420" s="6">
        <v>387</v>
      </c>
      <c r="F3420" s="6">
        <v>399</v>
      </c>
      <c r="G3420" s="6" t="s">
        <v>9577</v>
      </c>
      <c r="H3420" s="6">
        <v>8000</v>
      </c>
      <c r="I3420" s="7">
        <v>127144</v>
      </c>
      <c r="J3420" s="6" t="s">
        <v>1415</v>
      </c>
      <c r="K3420" s="6" t="s">
        <v>1249</v>
      </c>
      <c r="L3420" s="6" t="s">
        <v>16226</v>
      </c>
      <c r="M3420" s="6">
        <v>5159</v>
      </c>
      <c r="N3420" s="6">
        <v>9608</v>
      </c>
      <c r="O3420" s="6" t="s">
        <v>5515</v>
      </c>
      <c r="P3420" s="6">
        <v>4</v>
      </c>
      <c r="Q3420" s="6" t="s">
        <v>16227</v>
      </c>
      <c r="R3420" s="6" t="s">
        <v>16228</v>
      </c>
      <c r="S3420" s="6">
        <v>27</v>
      </c>
      <c r="T3420" s="6" t="s">
        <v>37</v>
      </c>
      <c r="U3420" s="6" t="s">
        <v>38</v>
      </c>
      <c r="V3420" s="6" t="s">
        <v>39</v>
      </c>
      <c r="W3420" s="7">
        <v>8000000</v>
      </c>
      <c r="X3420" s="6">
        <v>2005</v>
      </c>
      <c r="Y3420" s="6">
        <v>489</v>
      </c>
      <c r="Z3420" s="6">
        <v>5.5</v>
      </c>
      <c r="AA3420" s="6">
        <v>2.35</v>
      </c>
      <c r="AB3420" s="6">
        <v>143</v>
      </c>
      <c r="AC3420" s="7">
        <f>Table13[[#This Row],[gross]]-Table13[[#This Row],[budget]]</f>
        <v>-7872856</v>
      </c>
    </row>
    <row r="3421" spans="1:29" ht="12.75">
      <c r="A3421" s="6" t="s">
        <v>28</v>
      </c>
      <c r="B3421" s="6" t="s">
        <v>12560</v>
      </c>
      <c r="C3421" s="6">
        <v>64</v>
      </c>
      <c r="D3421" s="6">
        <v>135</v>
      </c>
      <c r="E3421" s="6">
        <v>133</v>
      </c>
      <c r="F3421" s="6">
        <v>258</v>
      </c>
      <c r="G3421" s="6" t="s">
        <v>4621</v>
      </c>
      <c r="H3421" s="6">
        <v>898</v>
      </c>
      <c r="I3421" s="7">
        <v>1666262</v>
      </c>
      <c r="J3421" s="6" t="s">
        <v>1941</v>
      </c>
      <c r="K3421" s="6" t="s">
        <v>2535</v>
      </c>
      <c r="L3421" s="6" t="s">
        <v>12561</v>
      </c>
      <c r="M3421" s="6">
        <v>5321</v>
      </c>
      <c r="N3421" s="6">
        <v>2096</v>
      </c>
      <c r="O3421" s="6" t="s">
        <v>12562</v>
      </c>
      <c r="P3421" s="6">
        <v>0</v>
      </c>
      <c r="Q3421" s="6" t="s">
        <v>12563</v>
      </c>
      <c r="R3421" s="6" t="s">
        <v>12564</v>
      </c>
      <c r="S3421" s="6">
        <v>78</v>
      </c>
      <c r="T3421" s="6" t="s">
        <v>37</v>
      </c>
      <c r="U3421" s="6" t="s">
        <v>56</v>
      </c>
      <c r="V3421" s="6" t="s">
        <v>39</v>
      </c>
      <c r="W3421" s="7">
        <v>16000000</v>
      </c>
      <c r="X3421" s="6">
        <v>2005</v>
      </c>
      <c r="Y3421" s="6">
        <v>708</v>
      </c>
      <c r="Z3421" s="6">
        <v>6.7</v>
      </c>
      <c r="AA3421" s="6">
        <v>1.66</v>
      </c>
      <c r="AB3421" s="6">
        <v>356</v>
      </c>
      <c r="AC3421" s="7">
        <f>Table13[[#This Row],[gross]]-Table13[[#This Row],[budget]]</f>
        <v>-14333738</v>
      </c>
    </row>
    <row r="3422" spans="1:29" ht="12.75">
      <c r="A3422" s="6" t="s">
        <v>747</v>
      </c>
      <c r="B3422" s="6" t="s">
        <v>12018</v>
      </c>
      <c r="C3422" s="6">
        <v>292</v>
      </c>
      <c r="D3422" s="6">
        <v>144</v>
      </c>
      <c r="E3422" s="6">
        <v>0</v>
      </c>
      <c r="F3422" s="6">
        <v>16</v>
      </c>
      <c r="G3422" s="6" t="s">
        <v>12019</v>
      </c>
      <c r="H3422" s="6">
        <v>63</v>
      </c>
      <c r="I3422" s="7">
        <v>2222647</v>
      </c>
      <c r="J3422" s="6" t="s">
        <v>8060</v>
      </c>
      <c r="K3422" s="6" t="s">
        <v>12020</v>
      </c>
      <c r="L3422" s="6" t="s">
        <v>12021</v>
      </c>
      <c r="M3422" s="6">
        <v>52958</v>
      </c>
      <c r="N3422" s="6">
        <v>167</v>
      </c>
      <c r="O3422" s="6" t="s">
        <v>12022</v>
      </c>
      <c r="P3422" s="6">
        <v>0</v>
      </c>
      <c r="Q3422" s="6" t="s">
        <v>12023</v>
      </c>
      <c r="R3422" s="6" t="s">
        <v>12024</v>
      </c>
      <c r="S3422" s="6">
        <v>193</v>
      </c>
      <c r="T3422" s="6" t="s">
        <v>8731</v>
      </c>
      <c r="U3422" s="6" t="s">
        <v>767</v>
      </c>
      <c r="V3422" s="6" t="s">
        <v>585</v>
      </c>
      <c r="W3422" s="7">
        <v>12000000</v>
      </c>
      <c r="X3422" s="6">
        <v>2009</v>
      </c>
      <c r="Y3422" s="6">
        <v>43</v>
      </c>
      <c r="Z3422" s="6">
        <v>7.8</v>
      </c>
      <c r="AA3422" s="6">
        <v>1.85</v>
      </c>
      <c r="AB3422" s="6">
        <v>0</v>
      </c>
      <c r="AC3422" s="7">
        <f>Table13[[#This Row],[gross]]-Table13[[#This Row],[budget]]</f>
        <v>-9777353</v>
      </c>
    </row>
    <row r="3423" spans="1:29" ht="12.75">
      <c r="A3423" s="6" t="s">
        <v>28</v>
      </c>
      <c r="B3423" s="6" t="s">
        <v>6963</v>
      </c>
      <c r="C3423" s="6">
        <v>129</v>
      </c>
      <c r="D3423" s="6">
        <v>98</v>
      </c>
      <c r="E3423" s="6">
        <v>36</v>
      </c>
      <c r="F3423" s="6">
        <v>900</v>
      </c>
      <c r="G3423" s="6" t="s">
        <v>6392</v>
      </c>
      <c r="H3423" s="6">
        <v>13000</v>
      </c>
      <c r="I3423" s="7">
        <v>57262492</v>
      </c>
      <c r="J3423" s="6" t="s">
        <v>1009</v>
      </c>
      <c r="K3423" s="6" t="s">
        <v>977</v>
      </c>
      <c r="L3423" s="6" t="s">
        <v>10095</v>
      </c>
      <c r="M3423" s="6">
        <v>90374</v>
      </c>
      <c r="N3423" s="6">
        <v>17582</v>
      </c>
      <c r="O3423" s="6" t="s">
        <v>7324</v>
      </c>
      <c r="P3423" s="6">
        <v>4</v>
      </c>
      <c r="Q3423" s="6" t="s">
        <v>10096</v>
      </c>
      <c r="R3423" s="6" t="s">
        <v>10097</v>
      </c>
      <c r="S3423" s="6">
        <v>318</v>
      </c>
      <c r="T3423" s="6" t="s">
        <v>37</v>
      </c>
      <c r="U3423" s="6" t="s">
        <v>38</v>
      </c>
      <c r="V3423" s="6" t="s">
        <v>585</v>
      </c>
      <c r="W3423" s="7">
        <v>24000000</v>
      </c>
      <c r="X3423" s="6">
        <v>2000</v>
      </c>
      <c r="Y3423" s="6">
        <v>2000</v>
      </c>
      <c r="Z3423" s="6">
        <v>6.7</v>
      </c>
      <c r="AA3423" s="6">
        <v>1.85</v>
      </c>
      <c r="AB3423" s="6">
        <v>0</v>
      </c>
      <c r="AC3423" s="7">
        <f>Table13[[#This Row],[gross]]-Table13[[#This Row],[budget]]</f>
        <v>33262492</v>
      </c>
    </row>
    <row r="3424" spans="1:29" ht="12.75">
      <c r="A3424" s="6" t="s">
        <v>28</v>
      </c>
      <c r="B3424" s="6" t="s">
        <v>5225</v>
      </c>
      <c r="C3424" s="6">
        <v>74</v>
      </c>
      <c r="D3424" s="6">
        <v>98</v>
      </c>
      <c r="E3424" s="6">
        <v>41</v>
      </c>
      <c r="F3424" s="6">
        <v>900</v>
      </c>
      <c r="G3424" s="6" t="s">
        <v>6392</v>
      </c>
      <c r="H3424" s="6">
        <v>13000</v>
      </c>
      <c r="I3424" s="7">
        <v>16323969</v>
      </c>
      <c r="J3424" s="6" t="s">
        <v>5967</v>
      </c>
      <c r="K3424" s="6" t="s">
        <v>977</v>
      </c>
      <c r="L3424" s="6" t="s">
        <v>8550</v>
      </c>
      <c r="M3424" s="6">
        <v>45775</v>
      </c>
      <c r="N3424" s="6">
        <v>18085</v>
      </c>
      <c r="O3424" s="6" t="s">
        <v>7324</v>
      </c>
      <c r="P3424" s="6">
        <v>5</v>
      </c>
      <c r="Q3424" s="6" t="s">
        <v>8551</v>
      </c>
      <c r="R3424" s="6" t="s">
        <v>8552</v>
      </c>
      <c r="S3424" s="6">
        <v>112</v>
      </c>
      <c r="T3424" s="6" t="s">
        <v>37</v>
      </c>
      <c r="U3424" s="6" t="s">
        <v>38</v>
      </c>
      <c r="V3424" s="6" t="s">
        <v>39</v>
      </c>
      <c r="W3424" s="7">
        <v>40000000</v>
      </c>
      <c r="X3424" s="6">
        <v>2004</v>
      </c>
      <c r="Y3424" s="6">
        <v>2000</v>
      </c>
      <c r="Z3424" s="6">
        <v>5.5</v>
      </c>
      <c r="AA3424" s="6">
        <v>1.85</v>
      </c>
      <c r="AB3424" s="6">
        <v>462</v>
      </c>
      <c r="AC3424" s="7">
        <f>Table13[[#This Row],[gross]]-Table13[[#This Row],[budget]]</f>
        <v>-23676031</v>
      </c>
    </row>
    <row r="3425" spans="1:29" ht="12.75">
      <c r="A3425" s="6" t="s">
        <v>28</v>
      </c>
      <c r="B3425" s="6" t="s">
        <v>13839</v>
      </c>
      <c r="C3425" s="6">
        <v>61</v>
      </c>
      <c r="D3425" s="6">
        <v>112</v>
      </c>
      <c r="E3425" s="6">
        <v>83</v>
      </c>
      <c r="F3425" s="6">
        <v>8</v>
      </c>
      <c r="G3425" s="6" t="s">
        <v>13840</v>
      </c>
      <c r="H3425" s="6">
        <v>2000</v>
      </c>
      <c r="I3425" s="7">
        <v>3058380</v>
      </c>
      <c r="J3425" s="6" t="s">
        <v>214</v>
      </c>
      <c r="K3425" s="6" t="s">
        <v>8676</v>
      </c>
      <c r="L3425" s="6" t="s">
        <v>13841</v>
      </c>
      <c r="M3425" s="6">
        <v>4767</v>
      </c>
      <c r="N3425" s="6">
        <v>2389</v>
      </c>
      <c r="O3425" s="6" t="s">
        <v>13842</v>
      </c>
      <c r="P3425" s="6">
        <v>1</v>
      </c>
      <c r="Q3425" s="6" t="s">
        <v>13843</v>
      </c>
      <c r="R3425" s="6" t="s">
        <v>13844</v>
      </c>
      <c r="S3425" s="6">
        <v>69</v>
      </c>
      <c r="T3425" s="6" t="s">
        <v>1464</v>
      </c>
      <c r="U3425" s="6" t="s">
        <v>1465</v>
      </c>
      <c r="V3425" s="6" t="s">
        <v>585</v>
      </c>
      <c r="W3425" s="7">
        <v>100000000</v>
      </c>
      <c r="X3425" s="6">
        <v>2000</v>
      </c>
      <c r="Y3425" s="6">
        <v>370</v>
      </c>
      <c r="Z3425" s="6">
        <v>7.3</v>
      </c>
      <c r="AA3425" s="6">
        <v>2.35</v>
      </c>
      <c r="AB3425" s="6">
        <v>186</v>
      </c>
      <c r="AC3425" s="7">
        <f>Table13[[#This Row],[gross]]-Table13[[#This Row],[budget]]</f>
        <v>-96941620</v>
      </c>
    </row>
    <row r="3426" spans="1:29" ht="12.75">
      <c r="A3426" s="6" t="s">
        <v>28</v>
      </c>
      <c r="B3426" s="6" t="s">
        <v>9567</v>
      </c>
      <c r="C3426" s="6">
        <v>38</v>
      </c>
      <c r="D3426" s="6">
        <v>85</v>
      </c>
      <c r="E3426" s="6">
        <v>0</v>
      </c>
      <c r="F3426" s="6">
        <v>503</v>
      </c>
      <c r="G3426" s="6" t="s">
        <v>9568</v>
      </c>
      <c r="H3426" s="6">
        <v>1000</v>
      </c>
      <c r="I3426" s="7">
        <v>39880476</v>
      </c>
      <c r="J3426" s="6" t="s">
        <v>271</v>
      </c>
      <c r="K3426" s="6" t="s">
        <v>1232</v>
      </c>
      <c r="L3426" s="6" t="s">
        <v>9569</v>
      </c>
      <c r="M3426" s="6">
        <v>12218</v>
      </c>
      <c r="N3426" s="6">
        <v>2908</v>
      </c>
      <c r="O3426" s="6" t="s">
        <v>2163</v>
      </c>
      <c r="P3426" s="6">
        <v>0</v>
      </c>
      <c r="Q3426" s="6" t="s">
        <v>9570</v>
      </c>
      <c r="R3426" s="6" t="s">
        <v>9571</v>
      </c>
      <c r="S3426" s="6">
        <v>33</v>
      </c>
      <c r="T3426" s="6" t="s">
        <v>37</v>
      </c>
      <c r="U3426" s="6" t="s">
        <v>38</v>
      </c>
      <c r="V3426" s="6" t="s">
        <v>95</v>
      </c>
      <c r="W3426" s="7">
        <v>25000000</v>
      </c>
      <c r="X3426" s="6">
        <v>2002</v>
      </c>
      <c r="Y3426" s="6">
        <v>535</v>
      </c>
      <c r="Z3426" s="6">
        <v>5.2</v>
      </c>
      <c r="AA3426" s="6">
        <v>2.35</v>
      </c>
      <c r="AB3426" s="6">
        <v>187</v>
      </c>
      <c r="AC3426" s="7">
        <f>Table13[[#This Row],[gross]]-Table13[[#This Row],[budget]]</f>
        <v>14880476</v>
      </c>
    </row>
    <row r="3427" spans="1:29" ht="12.75">
      <c r="A3427" s="6" t="s">
        <v>28</v>
      </c>
      <c r="B3427" s="6" t="s">
        <v>18917</v>
      </c>
      <c r="C3427" s="6">
        <v>425</v>
      </c>
      <c r="D3427" s="6">
        <v>92</v>
      </c>
      <c r="E3427" s="6">
        <v>22</v>
      </c>
      <c r="F3427" s="6">
        <v>159</v>
      </c>
      <c r="G3427" s="6" t="s">
        <v>18918</v>
      </c>
      <c r="H3427" s="6">
        <v>648</v>
      </c>
      <c r="I3427" s="7">
        <v>25138292</v>
      </c>
      <c r="J3427" s="6" t="s">
        <v>5103</v>
      </c>
      <c r="K3427" s="6" t="s">
        <v>7952</v>
      </c>
      <c r="L3427" s="6" t="s">
        <v>18919</v>
      </c>
      <c r="M3427" s="6">
        <v>66483</v>
      </c>
      <c r="N3427" s="6">
        <v>1122</v>
      </c>
      <c r="O3427" s="6" t="s">
        <v>1241</v>
      </c>
      <c r="P3427" s="6">
        <v>0</v>
      </c>
      <c r="Q3427" s="6" t="s">
        <v>18920</v>
      </c>
      <c r="R3427" s="6" t="s">
        <v>18921</v>
      </c>
      <c r="S3427" s="6">
        <v>452</v>
      </c>
      <c r="T3427" s="6" t="s">
        <v>37</v>
      </c>
      <c r="U3427" s="6" t="s">
        <v>38</v>
      </c>
      <c r="V3427" s="6" t="s">
        <v>585</v>
      </c>
      <c r="W3427" s="7">
        <v>3500000</v>
      </c>
      <c r="X3427" s="6">
        <v>2015</v>
      </c>
      <c r="Y3427" s="6">
        <v>191</v>
      </c>
      <c r="Z3427" s="6">
        <v>6.8</v>
      </c>
      <c r="AA3427" s="6">
        <v>1.66</v>
      </c>
      <c r="AB3427" s="6">
        <v>43000</v>
      </c>
      <c r="AC3427" s="7">
        <f>Table13[[#This Row],[gross]]-Table13[[#This Row],[budget]]</f>
        <v>21638292</v>
      </c>
    </row>
    <row r="3428" spans="1:29" ht="12.75">
      <c r="A3428" s="6" t="s">
        <v>28</v>
      </c>
      <c r="B3428" s="6" t="s">
        <v>10145</v>
      </c>
      <c r="C3428" s="6">
        <v>32</v>
      </c>
      <c r="D3428" s="6">
        <v>118</v>
      </c>
      <c r="E3428" s="6">
        <v>0</v>
      </c>
      <c r="F3428" s="6">
        <v>227</v>
      </c>
      <c r="G3428" s="6" t="s">
        <v>10146</v>
      </c>
      <c r="H3428" s="6">
        <v>738</v>
      </c>
      <c r="I3428" s="7">
        <v>13000000</v>
      </c>
      <c r="J3428" s="6" t="s">
        <v>10147</v>
      </c>
      <c r="K3428" s="6" t="s">
        <v>10148</v>
      </c>
      <c r="L3428" s="6" t="s">
        <v>10149</v>
      </c>
      <c r="M3428" s="6">
        <v>10895</v>
      </c>
      <c r="N3428" s="6">
        <v>1458</v>
      </c>
      <c r="O3428" s="6" t="s">
        <v>10150</v>
      </c>
      <c r="P3428" s="6">
        <v>0</v>
      </c>
      <c r="Q3428" s="6" t="s">
        <v>10151</v>
      </c>
      <c r="R3428" s="6" t="s">
        <v>10152</v>
      </c>
      <c r="S3428" s="6">
        <v>150</v>
      </c>
      <c r="T3428" s="6" t="s">
        <v>37</v>
      </c>
      <c r="U3428" s="6" t="s">
        <v>38</v>
      </c>
      <c r="V3428" s="6" t="s">
        <v>277</v>
      </c>
      <c r="W3428" s="7">
        <v>24000000</v>
      </c>
      <c r="X3428" s="6">
        <v>1978</v>
      </c>
      <c r="Y3428" s="6">
        <v>295</v>
      </c>
      <c r="Z3428" s="6">
        <v>5.2</v>
      </c>
      <c r="AA3428" s="6">
        <v>1.85</v>
      </c>
      <c r="AB3428" s="6">
        <v>0</v>
      </c>
      <c r="AC3428" s="7">
        <f>Table13[[#This Row],[gross]]-Table13[[#This Row],[budget]]</f>
        <v>-11000000</v>
      </c>
    </row>
    <row r="3429" spans="1:29" ht="12.75">
      <c r="A3429" s="6" t="s">
        <v>747</v>
      </c>
      <c r="B3429" s="6" t="s">
        <v>18791</v>
      </c>
      <c r="C3429" s="6">
        <v>213</v>
      </c>
      <c r="D3429" s="6">
        <v>102</v>
      </c>
      <c r="E3429" s="6">
        <v>149</v>
      </c>
      <c r="F3429" s="6">
        <v>357</v>
      </c>
      <c r="G3429" s="6" t="s">
        <v>19679</v>
      </c>
      <c r="H3429" s="6">
        <v>695</v>
      </c>
      <c r="I3429" s="7">
        <v>22202612</v>
      </c>
      <c r="J3429" s="6" t="s">
        <v>9790</v>
      </c>
      <c r="K3429" s="6" t="s">
        <v>19680</v>
      </c>
      <c r="L3429" s="6" t="s">
        <v>19681</v>
      </c>
      <c r="M3429" s="6">
        <v>291875</v>
      </c>
      <c r="N3429" s="6">
        <v>2509</v>
      </c>
      <c r="O3429" s="6" t="s">
        <v>19682</v>
      </c>
      <c r="P3429" s="6">
        <v>3</v>
      </c>
      <c r="Q3429" s="6" t="s">
        <v>19683</v>
      </c>
      <c r="R3429" s="6" t="s">
        <v>19684</v>
      </c>
      <c r="S3429" s="6">
        <v>533</v>
      </c>
      <c r="T3429" s="6" t="s">
        <v>37</v>
      </c>
      <c r="U3429" s="6" t="s">
        <v>38</v>
      </c>
      <c r="V3429" s="6" t="s">
        <v>15938</v>
      </c>
      <c r="W3429" s="7">
        <v>2800000</v>
      </c>
      <c r="X3429" s="6">
        <v>1939</v>
      </c>
      <c r="Y3429" s="6">
        <v>421</v>
      </c>
      <c r="Z3429" s="6">
        <v>8.1</v>
      </c>
      <c r="AA3429" s="6">
        <v>1.37</v>
      </c>
      <c r="AB3429" s="6">
        <v>14000</v>
      </c>
      <c r="AC3429" s="7">
        <f>Table13[[#This Row],[gross]]-Table13[[#This Row],[budget]]</f>
        <v>19402612</v>
      </c>
    </row>
    <row r="3430" spans="1:29" ht="12.75">
      <c r="A3430" s="6" t="s">
        <v>28</v>
      </c>
      <c r="B3430" s="6" t="s">
        <v>487</v>
      </c>
      <c r="C3430" s="6">
        <v>606</v>
      </c>
      <c r="D3430" s="6">
        <v>240</v>
      </c>
      <c r="E3430" s="6">
        <v>17000</v>
      </c>
      <c r="F3430" s="6">
        <v>4000</v>
      </c>
      <c r="G3430" s="6" t="s">
        <v>660</v>
      </c>
      <c r="H3430" s="6">
        <v>29000</v>
      </c>
      <c r="I3430" s="7">
        <v>116866727</v>
      </c>
      <c r="J3430" s="6" t="s">
        <v>1831</v>
      </c>
      <c r="K3430" s="6" t="s">
        <v>215</v>
      </c>
      <c r="L3430" s="6" t="s">
        <v>1832</v>
      </c>
      <c r="M3430" s="6">
        <v>780588</v>
      </c>
      <c r="N3430" s="6">
        <v>46057</v>
      </c>
      <c r="O3430" s="6" t="s">
        <v>250</v>
      </c>
      <c r="P3430" s="6">
        <v>3</v>
      </c>
      <c r="Q3430" s="6" t="s">
        <v>1833</v>
      </c>
      <c r="R3430" s="6" t="s">
        <v>1834</v>
      </c>
      <c r="S3430" s="6">
        <v>1138</v>
      </c>
      <c r="T3430" s="6" t="s">
        <v>37</v>
      </c>
      <c r="U3430" s="6" t="s">
        <v>38</v>
      </c>
      <c r="V3430" s="6" t="s">
        <v>585</v>
      </c>
      <c r="W3430" s="7">
        <v>100000000</v>
      </c>
      <c r="X3430" s="6">
        <v>2013</v>
      </c>
      <c r="Y3430" s="6">
        <v>11000</v>
      </c>
      <c r="Z3430" s="6">
        <v>8.1999999999999993</v>
      </c>
      <c r="AA3430" s="6">
        <v>2.35</v>
      </c>
      <c r="AB3430" s="6">
        <v>138000</v>
      </c>
      <c r="AC3430" s="7">
        <f>Table13[[#This Row],[gross]]-Table13[[#This Row],[budget]]</f>
        <v>16866727</v>
      </c>
    </row>
    <row r="3431" spans="1:29" ht="12.75">
      <c r="A3431" s="6" t="s">
        <v>28</v>
      </c>
      <c r="B3431" s="6" t="s">
        <v>893</v>
      </c>
      <c r="C3431" s="6">
        <v>357</v>
      </c>
      <c r="D3431" s="6">
        <v>119</v>
      </c>
      <c r="E3431" s="6">
        <v>394</v>
      </c>
      <c r="F3431" s="6">
        <v>162</v>
      </c>
      <c r="G3431" s="6" t="s">
        <v>894</v>
      </c>
      <c r="H3431" s="6">
        <v>12000</v>
      </c>
      <c r="I3431" s="7">
        <v>61937495</v>
      </c>
      <c r="J3431" s="6" t="s">
        <v>895</v>
      </c>
      <c r="K3431" s="6" t="s">
        <v>762</v>
      </c>
      <c r="L3431" s="6" t="s">
        <v>896</v>
      </c>
      <c r="M3431" s="6">
        <v>89442</v>
      </c>
      <c r="N3431" s="6">
        <v>13071</v>
      </c>
      <c r="O3431" s="6" t="s">
        <v>897</v>
      </c>
      <c r="P3431" s="6">
        <v>0</v>
      </c>
      <c r="Q3431" s="6" t="s">
        <v>898</v>
      </c>
      <c r="R3431" s="6" t="s">
        <v>899</v>
      </c>
      <c r="S3431" s="6">
        <v>432</v>
      </c>
      <c r="T3431" s="6" t="s">
        <v>37</v>
      </c>
      <c r="U3431" s="6" t="s">
        <v>38</v>
      </c>
      <c r="V3431" s="6" t="s">
        <v>585</v>
      </c>
      <c r="W3431" s="7">
        <v>150000000</v>
      </c>
      <c r="X3431" s="6">
        <v>2010</v>
      </c>
      <c r="Y3431" s="6">
        <v>490</v>
      </c>
      <c r="Z3431" s="6">
        <v>5.8</v>
      </c>
      <c r="AA3431" s="6">
        <v>1.85</v>
      </c>
      <c r="AB3431" s="6">
        <v>0</v>
      </c>
      <c r="AC3431" s="7">
        <f>Table13[[#This Row],[gross]]-Table13[[#This Row],[budget]]</f>
        <v>-88062505</v>
      </c>
    </row>
    <row r="3432" spans="1:29" ht="12.75">
      <c r="A3432" s="6" t="s">
        <v>28</v>
      </c>
      <c r="B3432" s="6" t="s">
        <v>1421</v>
      </c>
      <c r="C3432" s="6">
        <v>440</v>
      </c>
      <c r="D3432" s="6">
        <v>138</v>
      </c>
      <c r="E3432" s="6">
        <v>446</v>
      </c>
      <c r="F3432" s="6">
        <v>929</v>
      </c>
      <c r="G3432" s="6" t="s">
        <v>1444</v>
      </c>
      <c r="H3432" s="6">
        <v>20000</v>
      </c>
      <c r="I3432" s="7">
        <v>132550960</v>
      </c>
      <c r="J3432" s="6" t="s">
        <v>227</v>
      </c>
      <c r="K3432" s="6" t="s">
        <v>263</v>
      </c>
      <c r="L3432" s="6" t="s">
        <v>1445</v>
      </c>
      <c r="M3432" s="6">
        <v>328067</v>
      </c>
      <c r="N3432" s="6">
        <v>23755</v>
      </c>
      <c r="O3432" s="6" t="s">
        <v>1446</v>
      </c>
      <c r="P3432" s="6">
        <v>1</v>
      </c>
      <c r="Q3432" s="6" t="s">
        <v>1447</v>
      </c>
      <c r="R3432" s="6" t="s">
        <v>1448</v>
      </c>
      <c r="S3432" s="6">
        <v>533</v>
      </c>
      <c r="T3432" s="6" t="s">
        <v>37</v>
      </c>
      <c r="U3432" s="6" t="s">
        <v>38</v>
      </c>
      <c r="V3432" s="6" t="s">
        <v>39</v>
      </c>
      <c r="W3432" s="7">
        <v>120000000</v>
      </c>
      <c r="X3432" s="6">
        <v>2013</v>
      </c>
      <c r="Y3432" s="6">
        <v>992</v>
      </c>
      <c r="Z3432" s="6">
        <v>6.7</v>
      </c>
      <c r="AA3432" s="6">
        <v>2.35</v>
      </c>
      <c r="AB3432" s="6">
        <v>68000</v>
      </c>
      <c r="AC3432" s="7">
        <f>Table13[[#This Row],[gross]]-Table13[[#This Row],[budget]]</f>
        <v>12550960</v>
      </c>
    </row>
    <row r="3433" spans="1:29" ht="12.75">
      <c r="A3433" s="6" t="s">
        <v>747</v>
      </c>
      <c r="B3433" s="6" t="s">
        <v>23575</v>
      </c>
      <c r="C3433" s="6">
        <v>18</v>
      </c>
      <c r="D3433" s="6">
        <v>88</v>
      </c>
      <c r="E3433" s="6">
        <v>14</v>
      </c>
      <c r="F3433" s="6">
        <v>3</v>
      </c>
      <c r="G3433" s="6" t="s">
        <v>23576</v>
      </c>
      <c r="H3433" s="6">
        <v>142</v>
      </c>
      <c r="I3433" s="7">
        <v>110720</v>
      </c>
      <c r="J3433" s="6" t="s">
        <v>1671</v>
      </c>
      <c r="K3433" s="6" t="s">
        <v>23577</v>
      </c>
      <c r="L3433" s="6" t="s">
        <v>23578</v>
      </c>
      <c r="M3433" s="6">
        <v>524</v>
      </c>
      <c r="N3433" s="6">
        <v>168</v>
      </c>
      <c r="O3433" s="6" t="s">
        <v>23579</v>
      </c>
      <c r="P3433" s="6">
        <v>0</v>
      </c>
      <c r="Q3433" s="6" t="s">
        <v>23580</v>
      </c>
      <c r="R3433" s="6" t="s">
        <v>23581</v>
      </c>
      <c r="S3433" s="6">
        <v>22</v>
      </c>
      <c r="T3433" s="6" t="s">
        <v>37</v>
      </c>
      <c r="U3433" s="6" t="s">
        <v>38</v>
      </c>
      <c r="W3433" s="7">
        <v>1200000</v>
      </c>
      <c r="X3433" s="6">
        <v>1999</v>
      </c>
      <c r="Y3433" s="6">
        <v>23</v>
      </c>
      <c r="Z3433" s="6">
        <v>7.3</v>
      </c>
      <c r="AB3433" s="6">
        <v>73</v>
      </c>
      <c r="AC3433" s="7">
        <f>Table13[[#This Row],[gross]]-Table13[[#This Row],[budget]]</f>
        <v>-1089280</v>
      </c>
    </row>
    <row r="3434" spans="1:29" ht="12.75">
      <c r="A3434" s="6" t="s">
        <v>28</v>
      </c>
      <c r="B3434" s="6" t="s">
        <v>12748</v>
      </c>
      <c r="C3434" s="6">
        <v>462</v>
      </c>
      <c r="D3434" s="6">
        <v>95</v>
      </c>
      <c r="E3434" s="6">
        <v>43</v>
      </c>
      <c r="F3434" s="6">
        <v>259</v>
      </c>
      <c r="G3434" s="6" t="s">
        <v>11645</v>
      </c>
      <c r="H3434" s="6">
        <v>11000</v>
      </c>
      <c r="I3434" s="7">
        <v>54322273</v>
      </c>
      <c r="J3434" s="6" t="s">
        <v>895</v>
      </c>
      <c r="K3434" s="6" t="s">
        <v>104</v>
      </c>
      <c r="L3434" s="6" t="s">
        <v>12749</v>
      </c>
      <c r="M3434" s="6">
        <v>139749</v>
      </c>
      <c r="N3434" s="6">
        <v>11946</v>
      </c>
      <c r="O3434" s="6" t="s">
        <v>12750</v>
      </c>
      <c r="P3434" s="6">
        <v>0</v>
      </c>
      <c r="Q3434" s="6" t="s">
        <v>12751</v>
      </c>
      <c r="R3434" s="6" t="s">
        <v>12752</v>
      </c>
      <c r="S3434" s="6">
        <v>509</v>
      </c>
      <c r="T3434" s="6" t="s">
        <v>37</v>
      </c>
      <c r="U3434" s="6" t="s">
        <v>56</v>
      </c>
      <c r="V3434" s="6" t="s">
        <v>39</v>
      </c>
      <c r="W3434" s="7">
        <v>17000000</v>
      </c>
      <c r="X3434" s="6">
        <v>2012</v>
      </c>
      <c r="Y3434" s="6">
        <v>326</v>
      </c>
      <c r="Z3434" s="6">
        <v>6.4</v>
      </c>
      <c r="AA3434" s="6">
        <v>2.35</v>
      </c>
      <c r="AB3434" s="6">
        <v>29000</v>
      </c>
      <c r="AC3434" s="7">
        <f>Table13[[#This Row],[gross]]-Table13[[#This Row],[budget]]</f>
        <v>37322273</v>
      </c>
    </row>
    <row r="3435" spans="1:29" ht="12.75">
      <c r="A3435" s="6" t="s">
        <v>28</v>
      </c>
      <c r="B3435" s="6" t="s">
        <v>12460</v>
      </c>
      <c r="C3435" s="6">
        <v>124</v>
      </c>
      <c r="D3435" s="6">
        <v>114</v>
      </c>
      <c r="E3435" s="6">
        <v>15</v>
      </c>
      <c r="F3435" s="6">
        <v>650</v>
      </c>
      <c r="G3435" s="6" t="s">
        <v>1837</v>
      </c>
      <c r="H3435" s="6">
        <v>851</v>
      </c>
      <c r="I3435" s="7">
        <v>26896744</v>
      </c>
      <c r="J3435" s="6" t="s">
        <v>2527</v>
      </c>
      <c r="K3435" s="6" t="s">
        <v>802</v>
      </c>
      <c r="L3435" s="6" t="s">
        <v>12461</v>
      </c>
      <c r="M3435" s="6">
        <v>16582</v>
      </c>
      <c r="N3435" s="6">
        <v>3485</v>
      </c>
      <c r="O3435" s="6" t="s">
        <v>2387</v>
      </c>
      <c r="P3435" s="6">
        <v>4</v>
      </c>
      <c r="Q3435" s="6" t="s">
        <v>12462</v>
      </c>
      <c r="R3435" s="6" t="s">
        <v>12463</v>
      </c>
      <c r="S3435" s="6">
        <v>125</v>
      </c>
      <c r="T3435" s="6" t="s">
        <v>37</v>
      </c>
      <c r="U3435" s="6" t="s">
        <v>38</v>
      </c>
      <c r="V3435" s="6" t="s">
        <v>39</v>
      </c>
      <c r="W3435" s="7">
        <v>16500000</v>
      </c>
      <c r="X3435" s="6">
        <v>2008</v>
      </c>
      <c r="Y3435" s="6">
        <v>680</v>
      </c>
      <c r="Z3435" s="6">
        <v>4.9000000000000004</v>
      </c>
      <c r="AA3435" s="6">
        <v>1.85</v>
      </c>
      <c r="AB3435" s="6">
        <v>0</v>
      </c>
      <c r="AC3435" s="7">
        <f>Table13[[#This Row],[gross]]-Table13[[#This Row],[budget]]</f>
        <v>10396744</v>
      </c>
    </row>
    <row r="3436" spans="1:29" ht="12.75">
      <c r="A3436" s="6" t="s">
        <v>28</v>
      </c>
      <c r="B3436" s="6" t="s">
        <v>13454</v>
      </c>
      <c r="C3436" s="6">
        <v>18</v>
      </c>
      <c r="D3436" s="6">
        <v>106</v>
      </c>
      <c r="E3436" s="6">
        <v>44</v>
      </c>
      <c r="F3436" s="6">
        <v>328</v>
      </c>
      <c r="G3436" s="6" t="s">
        <v>7156</v>
      </c>
      <c r="H3436" s="6">
        <v>865</v>
      </c>
      <c r="I3436" s="7">
        <v>25047631</v>
      </c>
      <c r="J3436" s="6" t="s">
        <v>1415</v>
      </c>
      <c r="K3436" s="6" t="s">
        <v>5969</v>
      </c>
      <c r="L3436" s="6" t="s">
        <v>17019</v>
      </c>
      <c r="M3436" s="6">
        <v>6585</v>
      </c>
      <c r="N3436" s="6">
        <v>2724</v>
      </c>
      <c r="O3436" s="6" t="s">
        <v>7587</v>
      </c>
      <c r="P3436" s="6">
        <v>0</v>
      </c>
      <c r="Q3436" s="6" t="s">
        <v>17020</v>
      </c>
      <c r="R3436" s="6" t="s">
        <v>17021</v>
      </c>
      <c r="S3436" s="6">
        <v>50</v>
      </c>
      <c r="T3436" s="6" t="s">
        <v>37</v>
      </c>
      <c r="U3436" s="6" t="s">
        <v>38</v>
      </c>
      <c r="V3436" s="6" t="s">
        <v>585</v>
      </c>
      <c r="W3436" s="7">
        <v>6000000</v>
      </c>
      <c r="X3436" s="6">
        <v>1999</v>
      </c>
      <c r="Y3436" s="6">
        <v>405</v>
      </c>
      <c r="Z3436" s="6">
        <v>6.9</v>
      </c>
      <c r="AA3436" s="6">
        <v>1.85</v>
      </c>
      <c r="AB3436" s="6">
        <v>990</v>
      </c>
      <c r="AC3436" s="7">
        <f>Table13[[#This Row],[gross]]-Table13[[#This Row],[budget]]</f>
        <v>19047631</v>
      </c>
    </row>
    <row r="3437" spans="1:29" ht="12.75">
      <c r="A3437" s="6" t="s">
        <v>28</v>
      </c>
      <c r="B3437" s="6" t="s">
        <v>17113</v>
      </c>
      <c r="C3437" s="6">
        <v>216</v>
      </c>
      <c r="D3437" s="6">
        <v>102</v>
      </c>
      <c r="E3437" s="6">
        <v>49</v>
      </c>
      <c r="F3437" s="6">
        <v>10000</v>
      </c>
      <c r="G3437" s="6" t="s">
        <v>654</v>
      </c>
      <c r="H3437" s="6">
        <v>24000</v>
      </c>
      <c r="I3437" s="7">
        <v>11434867</v>
      </c>
      <c r="J3437" s="6" t="s">
        <v>3277</v>
      </c>
      <c r="K3437" s="6" t="s">
        <v>82</v>
      </c>
      <c r="L3437" s="6" t="s">
        <v>17114</v>
      </c>
      <c r="M3437" s="6">
        <v>59637</v>
      </c>
      <c r="N3437" s="6">
        <v>51355</v>
      </c>
      <c r="O3437" s="6" t="s">
        <v>300</v>
      </c>
      <c r="P3437" s="6">
        <v>1</v>
      </c>
      <c r="Q3437" s="6" t="s">
        <v>17115</v>
      </c>
      <c r="R3437" s="6" t="s">
        <v>17116</v>
      </c>
      <c r="S3437" s="6">
        <v>130</v>
      </c>
      <c r="T3437" s="6" t="s">
        <v>37</v>
      </c>
      <c r="U3437" s="6" t="s">
        <v>38</v>
      </c>
      <c r="V3437" s="6" t="s">
        <v>39</v>
      </c>
      <c r="W3437" s="7">
        <v>6000000</v>
      </c>
      <c r="X3437" s="6">
        <v>2012</v>
      </c>
      <c r="Y3437" s="6">
        <v>14000</v>
      </c>
      <c r="Z3437" s="6">
        <v>7.1</v>
      </c>
      <c r="AA3437" s="6">
        <v>1.85</v>
      </c>
      <c r="AB3437" s="6">
        <v>21000</v>
      </c>
      <c r="AC3437" s="7">
        <f>Table13[[#This Row],[gross]]-Table13[[#This Row],[budget]]</f>
        <v>5434867</v>
      </c>
    </row>
    <row r="3438" spans="1:29" ht="12.75">
      <c r="A3438" s="6" t="s">
        <v>28</v>
      </c>
      <c r="B3438" s="6" t="s">
        <v>16912</v>
      </c>
      <c r="C3438" s="6">
        <v>4</v>
      </c>
      <c r="D3438" s="6">
        <v>100</v>
      </c>
      <c r="E3438" s="6">
        <v>0</v>
      </c>
      <c r="F3438" s="6">
        <v>266</v>
      </c>
      <c r="G3438" s="6" t="s">
        <v>16369</v>
      </c>
      <c r="H3438" s="6">
        <v>1000</v>
      </c>
      <c r="I3438" s="7">
        <v>2024854</v>
      </c>
      <c r="J3438" s="6" t="s">
        <v>1765</v>
      </c>
      <c r="K3438" s="6" t="s">
        <v>16913</v>
      </c>
      <c r="L3438" s="6" t="s">
        <v>16914</v>
      </c>
      <c r="M3438" s="6">
        <v>564</v>
      </c>
      <c r="N3438" s="6">
        <v>1942</v>
      </c>
      <c r="O3438" s="6" t="s">
        <v>12898</v>
      </c>
      <c r="P3438" s="6">
        <v>2</v>
      </c>
      <c r="Q3438" s="6" t="s">
        <v>16915</v>
      </c>
      <c r="R3438" s="6" t="s">
        <v>16916</v>
      </c>
      <c r="S3438" s="6">
        <v>21</v>
      </c>
      <c r="T3438" s="6" t="s">
        <v>37</v>
      </c>
      <c r="U3438" s="6" t="s">
        <v>38</v>
      </c>
      <c r="V3438" s="6" t="s">
        <v>39</v>
      </c>
      <c r="W3438" s="7">
        <v>6500000</v>
      </c>
      <c r="X3438" s="6">
        <v>2005</v>
      </c>
      <c r="Y3438" s="6">
        <v>373</v>
      </c>
      <c r="Z3438" s="6">
        <v>6.6</v>
      </c>
      <c r="AA3438" s="6">
        <v>2.35</v>
      </c>
      <c r="AB3438" s="6">
        <v>19</v>
      </c>
      <c r="AC3438" s="7">
        <f>Table13[[#This Row],[gross]]-Table13[[#This Row],[budget]]</f>
        <v>-4475146</v>
      </c>
    </row>
    <row r="3439" spans="1:29" ht="12.75">
      <c r="A3439" s="6" t="s">
        <v>28</v>
      </c>
      <c r="B3439" s="6" t="s">
        <v>16368</v>
      </c>
      <c r="C3439" s="6">
        <v>6</v>
      </c>
      <c r="D3439" s="6">
        <v>118</v>
      </c>
      <c r="E3439" s="6">
        <v>0</v>
      </c>
      <c r="F3439" s="6">
        <v>249</v>
      </c>
      <c r="G3439" s="6" t="s">
        <v>12898</v>
      </c>
      <c r="H3439" s="6">
        <v>373</v>
      </c>
      <c r="I3439" s="7">
        <v>3347439</v>
      </c>
      <c r="J3439" s="6" t="s">
        <v>214</v>
      </c>
      <c r="K3439" s="6" t="s">
        <v>16369</v>
      </c>
      <c r="L3439" s="6" t="s">
        <v>16370</v>
      </c>
      <c r="M3439" s="6">
        <v>833</v>
      </c>
      <c r="N3439" s="6">
        <v>1233</v>
      </c>
      <c r="O3439" s="6" t="s">
        <v>11184</v>
      </c>
      <c r="P3439" s="6">
        <v>1</v>
      </c>
      <c r="Q3439" s="6" t="s">
        <v>16371</v>
      </c>
      <c r="R3439" s="6" t="s">
        <v>16372</v>
      </c>
      <c r="S3439" s="6">
        <v>33</v>
      </c>
      <c r="T3439" s="6" t="s">
        <v>37</v>
      </c>
      <c r="U3439" s="6" t="s">
        <v>38</v>
      </c>
      <c r="V3439" s="6" t="s">
        <v>95</v>
      </c>
      <c r="W3439" s="7">
        <v>7500000</v>
      </c>
      <c r="X3439" s="6">
        <v>2004</v>
      </c>
      <c r="Y3439" s="6">
        <v>266</v>
      </c>
      <c r="Z3439" s="6">
        <v>6.9</v>
      </c>
      <c r="AB3439" s="6">
        <v>31</v>
      </c>
      <c r="AC3439" s="7">
        <f>Table13[[#This Row],[gross]]-Table13[[#This Row],[budget]]</f>
        <v>-4152561</v>
      </c>
    </row>
    <row r="3440" spans="1:29" ht="12.75">
      <c r="A3440" s="6" t="s">
        <v>28</v>
      </c>
      <c r="B3440" s="6" t="s">
        <v>741</v>
      </c>
      <c r="C3440" s="6">
        <v>197</v>
      </c>
      <c r="D3440" s="6">
        <v>128</v>
      </c>
      <c r="E3440" s="6">
        <v>150</v>
      </c>
      <c r="F3440" s="6">
        <v>244</v>
      </c>
      <c r="G3440" s="6" t="s">
        <v>1091</v>
      </c>
      <c r="H3440" s="6">
        <v>766</v>
      </c>
      <c r="I3440" s="7">
        <v>126930660</v>
      </c>
      <c r="J3440" s="6" t="s">
        <v>50</v>
      </c>
      <c r="K3440" s="6" t="s">
        <v>963</v>
      </c>
      <c r="L3440" s="6" t="s">
        <v>1092</v>
      </c>
      <c r="M3440" s="6">
        <v>157519</v>
      </c>
      <c r="N3440" s="6">
        <v>2037</v>
      </c>
      <c r="O3440" s="6" t="s">
        <v>1093</v>
      </c>
      <c r="P3440" s="6">
        <v>2</v>
      </c>
      <c r="Q3440" s="6" t="s">
        <v>1094</v>
      </c>
      <c r="R3440" s="6" t="s">
        <v>1095</v>
      </c>
      <c r="S3440" s="6">
        <v>683</v>
      </c>
      <c r="T3440" s="6" t="s">
        <v>37</v>
      </c>
      <c r="U3440" s="6" t="s">
        <v>56</v>
      </c>
      <c r="V3440" s="6" t="s">
        <v>39</v>
      </c>
      <c r="W3440" s="7">
        <v>135000000</v>
      </c>
      <c r="X3440" s="6">
        <v>1999</v>
      </c>
      <c r="Y3440" s="6">
        <v>536</v>
      </c>
      <c r="Z3440" s="6">
        <v>6.4</v>
      </c>
      <c r="AA3440" s="6">
        <v>2.35</v>
      </c>
      <c r="AB3440" s="6">
        <v>2000</v>
      </c>
      <c r="AC3440" s="7">
        <f>Table13[[#This Row],[gross]]-Table13[[#This Row],[budget]]</f>
        <v>-8069340</v>
      </c>
    </row>
    <row r="3441" spans="1:29" ht="12.75">
      <c r="A3441" s="6" t="s">
        <v>28</v>
      </c>
      <c r="B3441" s="6" t="s">
        <v>2453</v>
      </c>
      <c r="C3441" s="6">
        <v>427</v>
      </c>
      <c r="D3441" s="6">
        <v>109</v>
      </c>
      <c r="E3441" s="6">
        <v>1000</v>
      </c>
      <c r="F3441" s="6">
        <v>24</v>
      </c>
      <c r="G3441" s="6" t="s">
        <v>10954</v>
      </c>
      <c r="H3441" s="6">
        <v>177</v>
      </c>
      <c r="I3441" s="7">
        <v>26003149</v>
      </c>
      <c r="J3441" s="6" t="s">
        <v>1904</v>
      </c>
      <c r="K3441" s="6" t="s">
        <v>3845</v>
      </c>
      <c r="L3441" s="6" t="s">
        <v>10955</v>
      </c>
      <c r="M3441" s="6">
        <v>185587</v>
      </c>
      <c r="N3441" s="6">
        <v>278</v>
      </c>
      <c r="O3441" s="6" t="s">
        <v>10956</v>
      </c>
      <c r="P3441" s="6">
        <v>6</v>
      </c>
      <c r="Q3441" s="6" t="s">
        <v>10957</v>
      </c>
      <c r="R3441" s="6" t="s">
        <v>10958</v>
      </c>
      <c r="S3441" s="6">
        <v>401</v>
      </c>
      <c r="T3441" s="6" t="s">
        <v>37</v>
      </c>
      <c r="U3441" s="6" t="s">
        <v>56</v>
      </c>
      <c r="V3441" s="6" t="s">
        <v>585</v>
      </c>
      <c r="W3441" s="7">
        <v>20000000</v>
      </c>
      <c r="X3441" s="6">
        <v>2013</v>
      </c>
      <c r="Y3441" s="6">
        <v>55</v>
      </c>
      <c r="Z3441" s="6">
        <v>7</v>
      </c>
      <c r="AA3441" s="6">
        <v>2.35</v>
      </c>
      <c r="AB3441" s="6">
        <v>49000</v>
      </c>
      <c r="AC3441" s="7">
        <f>Table13[[#This Row],[gross]]-Table13[[#This Row],[budget]]</f>
        <v>6003149</v>
      </c>
    </row>
    <row r="3442" spans="1:29" ht="12.75">
      <c r="A3442" s="6" t="s">
        <v>28</v>
      </c>
      <c r="B3442" s="6" t="s">
        <v>1489</v>
      </c>
      <c r="C3442" s="6">
        <v>126</v>
      </c>
      <c r="D3442" s="6">
        <v>127</v>
      </c>
      <c r="E3442" s="6">
        <v>79</v>
      </c>
      <c r="F3442" s="6">
        <v>50</v>
      </c>
      <c r="G3442" s="6" t="s">
        <v>8247</v>
      </c>
      <c r="H3442" s="6">
        <v>12000</v>
      </c>
      <c r="I3442" s="7">
        <v>5128124</v>
      </c>
      <c r="J3442" s="6" t="s">
        <v>1634</v>
      </c>
      <c r="K3442" s="6" t="s">
        <v>762</v>
      </c>
      <c r="L3442" s="6" t="s">
        <v>9966</v>
      </c>
      <c r="M3442" s="6">
        <v>44198</v>
      </c>
      <c r="N3442" s="6">
        <v>12574</v>
      </c>
      <c r="O3442" s="6" t="s">
        <v>9967</v>
      </c>
      <c r="P3442" s="6">
        <v>1</v>
      </c>
      <c r="Q3442" s="6" t="s">
        <v>9968</v>
      </c>
      <c r="R3442" s="6" t="s">
        <v>9969</v>
      </c>
      <c r="S3442" s="6">
        <v>251</v>
      </c>
      <c r="T3442" s="6" t="s">
        <v>37</v>
      </c>
      <c r="U3442" s="6" t="s">
        <v>179</v>
      </c>
      <c r="V3442" s="6" t="s">
        <v>39</v>
      </c>
      <c r="W3442" s="7">
        <v>25000000</v>
      </c>
      <c r="X3442" s="6">
        <v>2005</v>
      </c>
      <c r="Y3442" s="6">
        <v>506</v>
      </c>
      <c r="Z3442" s="6">
        <v>7.9</v>
      </c>
      <c r="AA3442" s="6">
        <v>2.35</v>
      </c>
      <c r="AB3442" s="6">
        <v>11000</v>
      </c>
      <c r="AC3442" s="7">
        <f>Table13[[#This Row],[gross]]-Table13[[#This Row],[budget]]</f>
        <v>-19871876</v>
      </c>
    </row>
    <row r="3443" spans="1:29" ht="12.75">
      <c r="A3443" s="6" t="s">
        <v>28</v>
      </c>
      <c r="B3443" s="6" t="s">
        <v>12029</v>
      </c>
      <c r="C3443" s="6">
        <v>70</v>
      </c>
      <c r="D3443" s="6">
        <v>93</v>
      </c>
      <c r="E3443" s="6">
        <v>28</v>
      </c>
      <c r="F3443" s="6">
        <v>415</v>
      </c>
      <c r="G3443" s="6" t="s">
        <v>1903</v>
      </c>
      <c r="H3443" s="6">
        <v>1000</v>
      </c>
      <c r="I3443" s="7">
        <v>3500000</v>
      </c>
      <c r="J3443" s="6" t="s">
        <v>12030</v>
      </c>
      <c r="K3443" s="6" t="s">
        <v>1332</v>
      </c>
      <c r="L3443" s="6" t="s">
        <v>12031</v>
      </c>
      <c r="M3443" s="6">
        <v>10082</v>
      </c>
      <c r="N3443" s="6">
        <v>2319</v>
      </c>
      <c r="O3443" s="6" t="s">
        <v>6396</v>
      </c>
      <c r="P3443" s="6">
        <v>2</v>
      </c>
      <c r="Q3443" s="6" t="s">
        <v>12032</v>
      </c>
      <c r="R3443" s="6" t="s">
        <v>12033</v>
      </c>
      <c r="S3443" s="6">
        <v>100</v>
      </c>
      <c r="T3443" s="6" t="s">
        <v>37</v>
      </c>
      <c r="U3443" s="6" t="s">
        <v>38</v>
      </c>
      <c r="V3443" s="6" t="s">
        <v>585</v>
      </c>
      <c r="W3443" s="7">
        <v>2700000</v>
      </c>
      <c r="X3443" s="6">
        <v>1986</v>
      </c>
      <c r="Y3443" s="6">
        <v>695</v>
      </c>
      <c r="Z3443" s="6">
        <v>5.9</v>
      </c>
      <c r="AA3443" s="6">
        <v>1.85</v>
      </c>
      <c r="AB3443" s="6">
        <v>0</v>
      </c>
      <c r="AC3443" s="7">
        <f>Table13[[#This Row],[gross]]-Table13[[#This Row],[budget]]</f>
        <v>800000</v>
      </c>
    </row>
    <row r="3444" spans="1:29" ht="12.75">
      <c r="A3444" s="6" t="s">
        <v>28</v>
      </c>
      <c r="B3444" s="6" t="s">
        <v>1204</v>
      </c>
      <c r="C3444" s="6">
        <v>391</v>
      </c>
      <c r="D3444" s="6">
        <v>109</v>
      </c>
      <c r="E3444" s="6">
        <v>0</v>
      </c>
      <c r="F3444" s="6">
        <v>120</v>
      </c>
      <c r="G3444" s="6" t="s">
        <v>17036</v>
      </c>
      <c r="H3444" s="6">
        <v>1000</v>
      </c>
      <c r="I3444" s="7">
        <v>26236603</v>
      </c>
      <c r="J3444" s="6" t="s">
        <v>3794</v>
      </c>
      <c r="K3444" s="6" t="s">
        <v>1820</v>
      </c>
      <c r="L3444" s="6" t="s">
        <v>17037</v>
      </c>
      <c r="M3444" s="6">
        <v>251349</v>
      </c>
      <c r="N3444" s="6">
        <v>1582</v>
      </c>
      <c r="O3444" s="6" t="s">
        <v>17038</v>
      </c>
      <c r="P3444" s="6">
        <v>0</v>
      </c>
      <c r="Q3444" s="6" t="s">
        <v>17039</v>
      </c>
      <c r="R3444" s="6" t="s">
        <v>17040</v>
      </c>
      <c r="S3444" s="6">
        <v>547</v>
      </c>
      <c r="T3444" s="6" t="s">
        <v>37</v>
      </c>
      <c r="U3444" s="6" t="s">
        <v>38</v>
      </c>
      <c r="V3444" s="6" t="s">
        <v>585</v>
      </c>
      <c r="W3444" s="7">
        <v>6000000</v>
      </c>
      <c r="X3444" s="6">
        <v>2008</v>
      </c>
      <c r="Y3444" s="6">
        <v>245</v>
      </c>
      <c r="Z3444" s="6">
        <v>7.9</v>
      </c>
      <c r="AA3444" s="6">
        <v>2.35</v>
      </c>
      <c r="AB3444" s="6">
        <v>10000</v>
      </c>
      <c r="AC3444" s="7">
        <f>Table13[[#This Row],[gross]]-Table13[[#This Row],[budget]]</f>
        <v>20236603</v>
      </c>
    </row>
    <row r="3445" spans="1:29" ht="12.75">
      <c r="A3445" s="6" t="s">
        <v>28</v>
      </c>
      <c r="B3445" s="6" t="s">
        <v>3613</v>
      </c>
      <c r="C3445" s="6">
        <v>142</v>
      </c>
      <c r="D3445" s="6">
        <v>121</v>
      </c>
      <c r="E3445" s="6">
        <v>38</v>
      </c>
      <c r="F3445" s="6">
        <v>745</v>
      </c>
      <c r="G3445" s="6" t="s">
        <v>3614</v>
      </c>
      <c r="H3445" s="6">
        <v>940</v>
      </c>
      <c r="I3445" s="7">
        <v>83892374</v>
      </c>
      <c r="J3445" s="6" t="s">
        <v>2202</v>
      </c>
      <c r="K3445" s="6" t="s">
        <v>3260</v>
      </c>
      <c r="L3445" s="6" t="s">
        <v>3615</v>
      </c>
      <c r="M3445" s="6">
        <v>85720</v>
      </c>
      <c r="N3445" s="6">
        <v>4230</v>
      </c>
      <c r="O3445" s="6" t="s">
        <v>3262</v>
      </c>
      <c r="P3445" s="6">
        <v>0</v>
      </c>
      <c r="Q3445" s="6" t="s">
        <v>3616</v>
      </c>
      <c r="R3445" s="6" t="s">
        <v>3617</v>
      </c>
      <c r="S3445" s="6">
        <v>297</v>
      </c>
      <c r="T3445" s="6" t="s">
        <v>37</v>
      </c>
      <c r="U3445" s="6" t="s">
        <v>38</v>
      </c>
      <c r="V3445" s="6" t="s">
        <v>39</v>
      </c>
      <c r="W3445" s="7">
        <v>66000000</v>
      </c>
      <c r="X3445" s="6">
        <v>1998</v>
      </c>
      <c r="Y3445" s="6">
        <v>826</v>
      </c>
      <c r="Z3445" s="6">
        <v>7</v>
      </c>
      <c r="AA3445" s="6">
        <v>2.35</v>
      </c>
      <c r="AB3445" s="6">
        <v>0</v>
      </c>
      <c r="AC3445" s="7">
        <f>Table13[[#This Row],[gross]]-Table13[[#This Row],[budget]]</f>
        <v>17892374</v>
      </c>
    </row>
    <row r="3446" spans="1:29" ht="12.75">
      <c r="A3446" s="6" t="s">
        <v>28</v>
      </c>
      <c r="B3446" s="6" t="s">
        <v>7535</v>
      </c>
      <c r="C3446" s="6">
        <v>270</v>
      </c>
      <c r="D3446" s="6">
        <v>108</v>
      </c>
      <c r="E3446" s="6">
        <v>251</v>
      </c>
      <c r="F3446" s="6">
        <v>296</v>
      </c>
      <c r="G3446" s="6" t="s">
        <v>729</v>
      </c>
      <c r="H3446" s="6">
        <v>826</v>
      </c>
      <c r="I3446" s="7">
        <v>20981633</v>
      </c>
      <c r="J3446" s="6" t="s">
        <v>2202</v>
      </c>
      <c r="K3446" s="6" t="s">
        <v>3614</v>
      </c>
      <c r="L3446" s="6" t="s">
        <v>7536</v>
      </c>
      <c r="M3446" s="6">
        <v>78256</v>
      </c>
      <c r="N3446" s="6">
        <v>2351</v>
      </c>
      <c r="O3446" s="6" t="s">
        <v>7537</v>
      </c>
      <c r="P3446" s="6">
        <v>0</v>
      </c>
      <c r="Q3446" s="6" t="s">
        <v>7538</v>
      </c>
      <c r="R3446" s="6" t="s">
        <v>7539</v>
      </c>
      <c r="S3446" s="6">
        <v>492</v>
      </c>
      <c r="T3446" s="6" t="s">
        <v>37</v>
      </c>
      <c r="U3446" s="6" t="s">
        <v>38</v>
      </c>
      <c r="V3446" s="6" t="s">
        <v>39</v>
      </c>
      <c r="W3446" s="7">
        <v>30000000</v>
      </c>
      <c r="X3446" s="6">
        <v>2008</v>
      </c>
      <c r="Y3446" s="6">
        <v>716</v>
      </c>
      <c r="Z3446" s="6">
        <v>5.9</v>
      </c>
      <c r="AA3446" s="6">
        <v>2.35</v>
      </c>
      <c r="AB3446" s="6">
        <v>0</v>
      </c>
      <c r="AC3446" s="7">
        <f>Table13[[#This Row],[gross]]-Table13[[#This Row],[budget]]</f>
        <v>-9018367</v>
      </c>
    </row>
    <row r="3447" spans="1:29" ht="12.75">
      <c r="A3447" s="6" t="s">
        <v>28</v>
      </c>
      <c r="B3447" s="6" t="s">
        <v>8972</v>
      </c>
      <c r="C3447" s="6">
        <v>93</v>
      </c>
      <c r="D3447" s="6">
        <v>115</v>
      </c>
      <c r="E3447" s="6">
        <v>115</v>
      </c>
      <c r="F3447" s="6">
        <v>977</v>
      </c>
      <c r="G3447" s="6" t="s">
        <v>7763</v>
      </c>
      <c r="H3447" s="6">
        <v>9000</v>
      </c>
      <c r="I3447" s="7">
        <v>882710</v>
      </c>
      <c r="J3447" s="6" t="s">
        <v>5274</v>
      </c>
      <c r="K3447" s="6" t="s">
        <v>776</v>
      </c>
      <c r="L3447" s="6" t="s">
        <v>11428</v>
      </c>
      <c r="M3447" s="6">
        <v>16215</v>
      </c>
      <c r="N3447" s="6">
        <v>11433</v>
      </c>
      <c r="O3447" s="6" t="s">
        <v>5619</v>
      </c>
      <c r="P3447" s="6">
        <v>2</v>
      </c>
      <c r="Q3447" s="6" t="s">
        <v>11429</v>
      </c>
      <c r="R3447" s="6" t="s">
        <v>11430</v>
      </c>
      <c r="S3447" s="6">
        <v>138</v>
      </c>
      <c r="T3447" s="6" t="s">
        <v>37</v>
      </c>
      <c r="U3447" s="6" t="s">
        <v>38</v>
      </c>
      <c r="V3447" s="6" t="s">
        <v>585</v>
      </c>
      <c r="W3447" s="7">
        <v>24000000</v>
      </c>
      <c r="X3447" s="6">
        <v>2000</v>
      </c>
      <c r="Y3447" s="6">
        <v>1000</v>
      </c>
      <c r="Z3447" s="6">
        <v>6.4</v>
      </c>
      <c r="AA3447" s="6">
        <v>2.35</v>
      </c>
      <c r="AB3447" s="6">
        <v>401</v>
      </c>
      <c r="AC3447" s="7">
        <f>Table13[[#This Row],[gross]]-Table13[[#This Row],[budget]]</f>
        <v>-23117290</v>
      </c>
    </row>
    <row r="3448" spans="1:29" ht="12.75">
      <c r="A3448" s="6" t="s">
        <v>28</v>
      </c>
      <c r="B3448" s="6" t="s">
        <v>12684</v>
      </c>
      <c r="C3448" s="6">
        <v>60</v>
      </c>
      <c r="D3448" s="6">
        <v>102</v>
      </c>
      <c r="E3448" s="6">
        <v>4</v>
      </c>
      <c r="F3448" s="6">
        <v>882</v>
      </c>
      <c r="G3448" s="6" t="s">
        <v>446</v>
      </c>
      <c r="H3448" s="6">
        <v>17000</v>
      </c>
      <c r="I3448" s="7">
        <v>317040</v>
      </c>
      <c r="J3448" s="6" t="s">
        <v>214</v>
      </c>
      <c r="K3448" s="6" t="s">
        <v>557</v>
      </c>
      <c r="L3448" s="6" t="s">
        <v>12685</v>
      </c>
      <c r="M3448" s="6">
        <v>6723</v>
      </c>
      <c r="N3448" s="6">
        <v>30978</v>
      </c>
      <c r="O3448" s="6" t="s">
        <v>188</v>
      </c>
      <c r="P3448" s="6">
        <v>1</v>
      </c>
      <c r="Q3448" s="6" t="s">
        <v>12686</v>
      </c>
      <c r="R3448" s="6" t="s">
        <v>12687</v>
      </c>
      <c r="S3448" s="6">
        <v>36</v>
      </c>
      <c r="T3448" s="6" t="s">
        <v>37</v>
      </c>
      <c r="U3448" s="6" t="s">
        <v>38</v>
      </c>
      <c r="V3448" s="6" t="s">
        <v>39</v>
      </c>
      <c r="W3448" s="7">
        <v>15500000</v>
      </c>
      <c r="X3448" s="6">
        <v>2008</v>
      </c>
      <c r="Y3448" s="6">
        <v>13000</v>
      </c>
      <c r="Z3448" s="6">
        <v>6.8</v>
      </c>
      <c r="AA3448" s="6">
        <v>2.35</v>
      </c>
      <c r="AB3448" s="6">
        <v>1000</v>
      </c>
      <c r="AC3448" s="7">
        <f>Table13[[#This Row],[gross]]-Table13[[#This Row],[budget]]</f>
        <v>-15182960</v>
      </c>
    </row>
    <row r="3449" spans="1:29" ht="12.75">
      <c r="A3449" s="6" t="s">
        <v>28</v>
      </c>
      <c r="B3449" s="6" t="s">
        <v>4176</v>
      </c>
      <c r="C3449" s="6">
        <v>122</v>
      </c>
      <c r="D3449" s="6">
        <v>105</v>
      </c>
      <c r="E3449" s="6">
        <v>0</v>
      </c>
      <c r="F3449" s="6">
        <v>223</v>
      </c>
      <c r="G3449" s="6" t="s">
        <v>7952</v>
      </c>
      <c r="H3449" s="6">
        <v>716</v>
      </c>
      <c r="I3449" s="7">
        <v>99462</v>
      </c>
      <c r="J3449" s="6" t="s">
        <v>7953</v>
      </c>
      <c r="K3449" s="6" t="s">
        <v>729</v>
      </c>
      <c r="L3449" s="6" t="s">
        <v>7954</v>
      </c>
      <c r="M3449" s="6">
        <v>11347</v>
      </c>
      <c r="N3449" s="6">
        <v>1843</v>
      </c>
      <c r="O3449" s="6" t="s">
        <v>7955</v>
      </c>
      <c r="P3449" s="6">
        <v>1</v>
      </c>
      <c r="Q3449" s="6" t="s">
        <v>7956</v>
      </c>
      <c r="R3449" s="6" t="s">
        <v>7957</v>
      </c>
      <c r="S3449" s="6">
        <v>28</v>
      </c>
      <c r="T3449" s="6" t="s">
        <v>37</v>
      </c>
      <c r="U3449" s="6" t="s">
        <v>1465</v>
      </c>
      <c r="V3449" s="6" t="s">
        <v>95</v>
      </c>
      <c r="W3449" s="7">
        <v>33000000</v>
      </c>
      <c r="X3449" s="6">
        <v>2013</v>
      </c>
      <c r="Y3449" s="6">
        <v>648</v>
      </c>
      <c r="Z3449" s="6">
        <v>7.1</v>
      </c>
      <c r="AA3449" s="6">
        <v>2.35</v>
      </c>
      <c r="AB3449" s="6">
        <v>5000</v>
      </c>
      <c r="AC3449" s="7">
        <f>Table13[[#This Row],[gross]]-Table13[[#This Row],[budget]]</f>
        <v>-32900538</v>
      </c>
    </row>
    <row r="3450" spans="1:29" ht="12.75">
      <c r="A3450" s="6" t="s">
        <v>28</v>
      </c>
      <c r="B3450" s="6" t="s">
        <v>12414</v>
      </c>
      <c r="C3450" s="6">
        <v>24</v>
      </c>
      <c r="D3450" s="6">
        <v>111</v>
      </c>
      <c r="E3450" s="6">
        <v>19</v>
      </c>
      <c r="F3450" s="6">
        <v>107</v>
      </c>
      <c r="G3450" s="6" t="s">
        <v>12415</v>
      </c>
      <c r="H3450" s="6">
        <v>241</v>
      </c>
      <c r="I3450" s="7">
        <v>6462576</v>
      </c>
      <c r="J3450" s="6" t="s">
        <v>3409</v>
      </c>
      <c r="K3450" s="6" t="s">
        <v>1315</v>
      </c>
      <c r="L3450" s="6" t="s">
        <v>12416</v>
      </c>
      <c r="M3450" s="6">
        <v>1449</v>
      </c>
      <c r="N3450" s="6">
        <v>824</v>
      </c>
      <c r="O3450" s="6" t="s">
        <v>12417</v>
      </c>
      <c r="P3450" s="6">
        <v>0</v>
      </c>
      <c r="Q3450" s="6" t="s">
        <v>7747</v>
      </c>
      <c r="R3450" s="6" t="s">
        <v>12418</v>
      </c>
      <c r="S3450" s="6">
        <v>30</v>
      </c>
      <c r="T3450" s="6" t="s">
        <v>37</v>
      </c>
      <c r="U3450" s="6" t="s">
        <v>38</v>
      </c>
      <c r="V3450" s="6" t="s">
        <v>39</v>
      </c>
      <c r="W3450" s="7">
        <v>18500000</v>
      </c>
      <c r="X3450" s="6">
        <v>2016</v>
      </c>
      <c r="Y3450" s="6">
        <v>118</v>
      </c>
      <c r="Z3450" s="6">
        <v>5.4</v>
      </c>
      <c r="AA3450" s="6">
        <v>2.35</v>
      </c>
      <c r="AB3450" s="6">
        <v>0</v>
      </c>
      <c r="AC3450" s="7">
        <f>Table13[[#This Row],[gross]]-Table13[[#This Row],[budget]]</f>
        <v>-12037424</v>
      </c>
    </row>
    <row r="3451" spans="1:29" ht="12.75">
      <c r="A3451" s="6" t="s">
        <v>28</v>
      </c>
      <c r="B3451" s="6" t="s">
        <v>7644</v>
      </c>
      <c r="C3451" s="6">
        <v>188</v>
      </c>
      <c r="D3451" s="6">
        <v>100</v>
      </c>
      <c r="E3451" s="6">
        <v>212</v>
      </c>
      <c r="F3451" s="6">
        <v>919</v>
      </c>
      <c r="G3451" s="6" t="s">
        <v>393</v>
      </c>
      <c r="H3451" s="6">
        <v>2000</v>
      </c>
      <c r="I3451" s="7">
        <v>10991381</v>
      </c>
      <c r="J3451" s="6" t="s">
        <v>6113</v>
      </c>
      <c r="K3451" s="6" t="s">
        <v>7645</v>
      </c>
      <c r="L3451" s="6" t="s">
        <v>7646</v>
      </c>
      <c r="M3451" s="6">
        <v>44931</v>
      </c>
      <c r="N3451" s="6">
        <v>5890</v>
      </c>
      <c r="O3451" s="6" t="s">
        <v>206</v>
      </c>
      <c r="P3451" s="6">
        <v>1</v>
      </c>
      <c r="Q3451" s="6" t="s">
        <v>7647</v>
      </c>
      <c r="R3451" s="6" t="s">
        <v>7648</v>
      </c>
      <c r="S3451" s="6">
        <v>100</v>
      </c>
      <c r="T3451" s="6" t="s">
        <v>37</v>
      </c>
      <c r="U3451" s="6" t="s">
        <v>56</v>
      </c>
      <c r="V3451" s="6" t="s">
        <v>95</v>
      </c>
      <c r="W3451" s="7">
        <v>35000000</v>
      </c>
      <c r="X3451" s="6">
        <v>2009</v>
      </c>
      <c r="Y3451" s="6">
        <v>1000</v>
      </c>
      <c r="Z3451" s="6">
        <v>7.3</v>
      </c>
      <c r="AA3451" s="6">
        <v>2.35</v>
      </c>
      <c r="AB3451" s="6">
        <v>0</v>
      </c>
      <c r="AC3451" s="7">
        <f>Table13[[#This Row],[gross]]-Table13[[#This Row],[budget]]</f>
        <v>-24008619</v>
      </c>
    </row>
    <row r="3452" spans="1:29" ht="12.75">
      <c r="A3452" s="6" t="s">
        <v>28</v>
      </c>
      <c r="B3452" s="6" t="s">
        <v>576</v>
      </c>
      <c r="C3452" s="6">
        <v>77</v>
      </c>
      <c r="D3452" s="6">
        <v>102</v>
      </c>
      <c r="E3452" s="6">
        <v>596</v>
      </c>
      <c r="F3452" s="6">
        <v>785</v>
      </c>
      <c r="G3452" s="6" t="s">
        <v>1341</v>
      </c>
      <c r="H3452" s="6">
        <v>877</v>
      </c>
      <c r="I3452" s="7">
        <v>1068392</v>
      </c>
      <c r="J3452" s="6" t="s">
        <v>7249</v>
      </c>
      <c r="K3452" s="6" t="s">
        <v>1190</v>
      </c>
      <c r="L3452" s="6" t="s">
        <v>7250</v>
      </c>
      <c r="M3452" s="6">
        <v>3865</v>
      </c>
      <c r="N3452" s="6">
        <v>3497</v>
      </c>
      <c r="O3452" s="6" t="s">
        <v>7251</v>
      </c>
      <c r="P3452" s="6">
        <v>0</v>
      </c>
      <c r="Q3452" s="6" t="s">
        <v>7252</v>
      </c>
      <c r="R3452" s="6" t="s">
        <v>7253</v>
      </c>
      <c r="S3452" s="6">
        <v>53</v>
      </c>
      <c r="T3452" s="6" t="s">
        <v>37</v>
      </c>
      <c r="U3452" s="6" t="s">
        <v>3571</v>
      </c>
      <c r="V3452" s="6" t="s">
        <v>39</v>
      </c>
      <c r="W3452" s="7">
        <v>36000000</v>
      </c>
      <c r="X3452" s="6">
        <v>2011</v>
      </c>
      <c r="Y3452" s="6">
        <v>794</v>
      </c>
      <c r="Z3452" s="6">
        <v>5.9</v>
      </c>
      <c r="AA3452" s="6">
        <v>2.35</v>
      </c>
      <c r="AB3452" s="6">
        <v>2000</v>
      </c>
      <c r="AC3452" s="7">
        <f>Table13[[#This Row],[gross]]-Table13[[#This Row],[budget]]</f>
        <v>-34931608</v>
      </c>
    </row>
    <row r="3453" spans="1:29" ht="12.75">
      <c r="A3453" s="6" t="s">
        <v>28</v>
      </c>
      <c r="B3453" s="6" t="s">
        <v>14744</v>
      </c>
      <c r="C3453" s="6">
        <v>5</v>
      </c>
      <c r="D3453" s="6">
        <v>99</v>
      </c>
      <c r="E3453" s="6">
        <v>11</v>
      </c>
      <c r="F3453" s="6">
        <v>327</v>
      </c>
      <c r="G3453" s="6" t="s">
        <v>14745</v>
      </c>
      <c r="H3453" s="6">
        <v>665</v>
      </c>
      <c r="I3453" s="7">
        <v>125169</v>
      </c>
      <c r="J3453" s="6" t="s">
        <v>2527</v>
      </c>
      <c r="K3453" s="6" t="s">
        <v>4625</v>
      </c>
      <c r="L3453" s="6" t="s">
        <v>14746</v>
      </c>
      <c r="M3453" s="6">
        <v>859</v>
      </c>
      <c r="N3453" s="6">
        <v>2272</v>
      </c>
      <c r="O3453" s="6" t="s">
        <v>4745</v>
      </c>
      <c r="P3453" s="6">
        <v>2</v>
      </c>
      <c r="Q3453" s="6" t="s">
        <v>14747</v>
      </c>
      <c r="R3453" s="6" t="s">
        <v>14748</v>
      </c>
      <c r="S3453" s="6">
        <v>31</v>
      </c>
      <c r="T3453" s="6" t="s">
        <v>37</v>
      </c>
      <c r="U3453" s="6" t="s">
        <v>38</v>
      </c>
      <c r="V3453" s="6" t="s">
        <v>585</v>
      </c>
      <c r="W3453" s="7">
        <v>10500000</v>
      </c>
      <c r="X3453" s="6">
        <v>1994</v>
      </c>
      <c r="Y3453" s="6">
        <v>446</v>
      </c>
      <c r="Z3453" s="6">
        <v>6.4</v>
      </c>
      <c r="AB3453" s="6">
        <v>119</v>
      </c>
      <c r="AC3453" s="7">
        <f>Table13[[#This Row],[gross]]-Table13[[#This Row],[budget]]</f>
        <v>-10374831</v>
      </c>
    </row>
    <row r="3454" spans="1:29" ht="12.75">
      <c r="A3454" s="6" t="s">
        <v>28</v>
      </c>
      <c r="B3454" s="6" t="s">
        <v>7076</v>
      </c>
      <c r="C3454" s="6">
        <v>398</v>
      </c>
      <c r="D3454" s="6">
        <v>158</v>
      </c>
      <c r="E3454" s="6">
        <v>0</v>
      </c>
      <c r="F3454" s="6">
        <v>104</v>
      </c>
      <c r="G3454" s="6" t="s">
        <v>9562</v>
      </c>
      <c r="H3454" s="6">
        <v>272</v>
      </c>
      <c r="I3454" s="7">
        <v>40218903</v>
      </c>
      <c r="J3454" s="6" t="s">
        <v>3409</v>
      </c>
      <c r="K3454" s="6" t="s">
        <v>7131</v>
      </c>
      <c r="L3454" s="6" t="s">
        <v>9563</v>
      </c>
      <c r="M3454" s="6">
        <v>372990</v>
      </c>
      <c r="N3454" s="6">
        <v>533</v>
      </c>
      <c r="O3454" s="6" t="s">
        <v>9564</v>
      </c>
      <c r="P3454" s="6">
        <v>0</v>
      </c>
      <c r="Q3454" s="6" t="s">
        <v>9565</v>
      </c>
      <c r="R3454" s="6" t="s">
        <v>9566</v>
      </c>
      <c r="S3454" s="6">
        <v>1107</v>
      </c>
      <c r="T3454" s="6" t="s">
        <v>37</v>
      </c>
      <c r="U3454" s="6" t="s">
        <v>38</v>
      </c>
      <c r="V3454" s="6" t="s">
        <v>585</v>
      </c>
      <c r="W3454" s="7">
        <v>25000000</v>
      </c>
      <c r="X3454" s="6">
        <v>2007</v>
      </c>
      <c r="Y3454" s="6">
        <v>111</v>
      </c>
      <c r="Z3454" s="6">
        <v>8.1</v>
      </c>
      <c r="AA3454" s="6">
        <v>2.35</v>
      </c>
      <c r="AB3454" s="6">
        <v>16000</v>
      </c>
      <c r="AC3454" s="7">
        <f>Table13[[#This Row],[gross]]-Table13[[#This Row],[budget]]</f>
        <v>15218903</v>
      </c>
    </row>
    <row r="3455" spans="1:29" ht="12.75">
      <c r="A3455" s="6" t="s">
        <v>28</v>
      </c>
      <c r="B3455" s="6" t="s">
        <v>3494</v>
      </c>
      <c r="C3455" s="6">
        <v>171</v>
      </c>
      <c r="D3455" s="6">
        <v>107</v>
      </c>
      <c r="E3455" s="6">
        <v>101</v>
      </c>
      <c r="F3455" s="6">
        <v>743</v>
      </c>
      <c r="G3455" s="6" t="s">
        <v>7329</v>
      </c>
      <c r="H3455" s="6">
        <v>931</v>
      </c>
      <c r="I3455" s="7">
        <v>176483808</v>
      </c>
      <c r="J3455" s="6" t="s">
        <v>1681</v>
      </c>
      <c r="K3455" s="6" t="s">
        <v>620</v>
      </c>
      <c r="L3455" s="6" t="s">
        <v>10342</v>
      </c>
      <c r="M3455" s="6">
        <v>247289</v>
      </c>
      <c r="N3455" s="6">
        <v>4664</v>
      </c>
      <c r="O3455" s="6" t="s">
        <v>2838</v>
      </c>
      <c r="P3455" s="6">
        <v>1</v>
      </c>
      <c r="Q3455" s="6" t="s">
        <v>10343</v>
      </c>
      <c r="R3455" s="6" t="s">
        <v>10344</v>
      </c>
      <c r="S3455" s="6">
        <v>611</v>
      </c>
      <c r="T3455" s="6" t="s">
        <v>37</v>
      </c>
      <c r="U3455" s="6" t="s">
        <v>38</v>
      </c>
      <c r="V3455" s="6" t="s">
        <v>585</v>
      </c>
      <c r="W3455" s="7">
        <v>23000000</v>
      </c>
      <c r="X3455" s="6">
        <v>1998</v>
      </c>
      <c r="Y3455" s="6">
        <v>852</v>
      </c>
      <c r="Z3455" s="6">
        <v>7.1</v>
      </c>
      <c r="AA3455" s="6">
        <v>1.85</v>
      </c>
      <c r="AB3455" s="6">
        <v>0</v>
      </c>
      <c r="AC3455" s="7">
        <f>Table13[[#This Row],[gross]]-Table13[[#This Row],[budget]]</f>
        <v>153483808</v>
      </c>
    </row>
    <row r="3456" spans="1:29" ht="12.75">
      <c r="A3456" s="6" t="s">
        <v>28</v>
      </c>
      <c r="B3456" s="6" t="s">
        <v>5367</v>
      </c>
      <c r="C3456" s="6">
        <v>172</v>
      </c>
      <c r="D3456" s="6">
        <v>93</v>
      </c>
      <c r="E3456" s="6">
        <v>0</v>
      </c>
      <c r="F3456" s="6">
        <v>133</v>
      </c>
      <c r="G3456" s="6" t="s">
        <v>8065</v>
      </c>
      <c r="H3456" s="6">
        <v>355</v>
      </c>
      <c r="I3456" s="7">
        <v>13008928</v>
      </c>
      <c r="J3456" s="6" t="s">
        <v>4332</v>
      </c>
      <c r="K3456" s="6" t="s">
        <v>18485</v>
      </c>
      <c r="L3456" s="6" t="s">
        <v>18486</v>
      </c>
      <c r="M3456" s="6">
        <v>73501</v>
      </c>
      <c r="N3456" s="6">
        <v>837</v>
      </c>
      <c r="O3456" s="6" t="s">
        <v>18487</v>
      </c>
      <c r="P3456" s="6">
        <v>0</v>
      </c>
      <c r="Q3456" s="6" t="s">
        <v>18488</v>
      </c>
      <c r="R3456" s="6" t="s">
        <v>18489</v>
      </c>
      <c r="S3456" s="6">
        <v>333</v>
      </c>
      <c r="T3456" s="6" t="s">
        <v>37</v>
      </c>
      <c r="U3456" s="6" t="s">
        <v>38</v>
      </c>
      <c r="V3456" s="6" t="s">
        <v>585</v>
      </c>
      <c r="W3456" s="7">
        <v>4000000</v>
      </c>
      <c r="X3456" s="6">
        <v>1988</v>
      </c>
      <c r="Y3456" s="6">
        <v>151</v>
      </c>
      <c r="Z3456" s="6">
        <v>7.3</v>
      </c>
      <c r="AA3456" s="6">
        <v>2.35</v>
      </c>
      <c r="AB3456" s="6">
        <v>27000</v>
      </c>
      <c r="AC3456" s="7">
        <f>Table13[[#This Row],[gross]]-Table13[[#This Row],[budget]]</f>
        <v>9008928</v>
      </c>
    </row>
    <row r="3457" spans="1:29" ht="12.75">
      <c r="A3457" s="6" t="s">
        <v>28</v>
      </c>
      <c r="B3457" s="6" t="s">
        <v>12236</v>
      </c>
      <c r="C3457" s="6">
        <v>81</v>
      </c>
      <c r="D3457" s="6">
        <v>89</v>
      </c>
      <c r="E3457" s="6">
        <v>11</v>
      </c>
      <c r="F3457" s="6">
        <v>973</v>
      </c>
      <c r="G3457" s="6" t="s">
        <v>2642</v>
      </c>
      <c r="H3457" s="6">
        <v>1000</v>
      </c>
      <c r="I3457" s="7">
        <v>12693621</v>
      </c>
      <c r="J3457" s="6" t="s">
        <v>3030</v>
      </c>
      <c r="K3457" s="6" t="s">
        <v>2006</v>
      </c>
      <c r="L3457" s="6" t="s">
        <v>12237</v>
      </c>
      <c r="M3457" s="6">
        <v>10885</v>
      </c>
      <c r="N3457" s="6">
        <v>4060</v>
      </c>
      <c r="O3457" s="6" t="s">
        <v>1422</v>
      </c>
      <c r="P3457" s="6">
        <v>0</v>
      </c>
      <c r="Q3457" s="6" t="s">
        <v>12238</v>
      </c>
      <c r="R3457" s="6" t="s">
        <v>12239</v>
      </c>
      <c r="S3457" s="6">
        <v>271</v>
      </c>
      <c r="T3457" s="6" t="s">
        <v>37</v>
      </c>
      <c r="U3457" s="6" t="s">
        <v>38</v>
      </c>
      <c r="V3457" s="6" t="s">
        <v>39</v>
      </c>
      <c r="W3457" s="7">
        <v>17000000</v>
      </c>
      <c r="X3457" s="6">
        <v>2002</v>
      </c>
      <c r="Y3457" s="6">
        <v>982</v>
      </c>
      <c r="Z3457" s="6">
        <v>4.8</v>
      </c>
      <c r="AA3457" s="6">
        <v>2.35</v>
      </c>
      <c r="AB3457" s="6">
        <v>814</v>
      </c>
      <c r="AC3457" s="7">
        <f>Table13[[#This Row],[gross]]-Table13[[#This Row],[budget]]</f>
        <v>-4306379</v>
      </c>
    </row>
    <row r="3458" spans="1:29" ht="12.75">
      <c r="A3458" s="6" t="s">
        <v>28</v>
      </c>
      <c r="B3458" s="6" t="s">
        <v>5164</v>
      </c>
      <c r="C3458" s="6">
        <v>52</v>
      </c>
      <c r="D3458" s="6">
        <v>115</v>
      </c>
      <c r="E3458" s="6">
        <v>39</v>
      </c>
      <c r="F3458" s="6">
        <v>642</v>
      </c>
      <c r="G3458" s="6" t="s">
        <v>3833</v>
      </c>
      <c r="H3458" s="6">
        <v>12000</v>
      </c>
      <c r="I3458" s="7">
        <v>529766</v>
      </c>
      <c r="J3458" s="6" t="s">
        <v>1935</v>
      </c>
      <c r="K3458" s="6" t="s">
        <v>272</v>
      </c>
      <c r="L3458" s="6" t="s">
        <v>13220</v>
      </c>
      <c r="M3458" s="6">
        <v>22345</v>
      </c>
      <c r="N3458" s="6">
        <v>14889</v>
      </c>
      <c r="O3458" s="6" t="s">
        <v>4206</v>
      </c>
      <c r="P3458" s="6">
        <v>2</v>
      </c>
      <c r="Q3458" s="6" t="s">
        <v>13221</v>
      </c>
      <c r="R3458" s="6" t="s">
        <v>13222</v>
      </c>
      <c r="S3458" s="6">
        <v>144</v>
      </c>
      <c r="T3458" s="6" t="s">
        <v>37</v>
      </c>
      <c r="U3458" s="6" t="s">
        <v>38</v>
      </c>
      <c r="V3458" s="6" t="s">
        <v>585</v>
      </c>
      <c r="W3458" s="7">
        <v>7000000</v>
      </c>
      <c r="X3458" s="6">
        <v>1995</v>
      </c>
      <c r="Y3458" s="6">
        <v>970</v>
      </c>
      <c r="Z3458" s="6">
        <v>6.8</v>
      </c>
      <c r="AA3458" s="6">
        <v>1.85</v>
      </c>
      <c r="AB3458" s="6">
        <v>0</v>
      </c>
      <c r="AC3458" s="7">
        <f>Table13[[#This Row],[gross]]-Table13[[#This Row],[budget]]</f>
        <v>-6470234</v>
      </c>
    </row>
    <row r="3459" spans="1:29" ht="12.75">
      <c r="A3459" s="6" t="s">
        <v>28</v>
      </c>
      <c r="B3459" s="6" t="s">
        <v>12546</v>
      </c>
      <c r="C3459" s="6">
        <v>146</v>
      </c>
      <c r="D3459" s="6">
        <v>118</v>
      </c>
      <c r="E3459" s="6">
        <v>369</v>
      </c>
      <c r="F3459" s="6">
        <v>295</v>
      </c>
      <c r="G3459" s="6" t="s">
        <v>704</v>
      </c>
      <c r="H3459" s="6">
        <v>1000</v>
      </c>
      <c r="I3459" s="7">
        <v>2849142</v>
      </c>
      <c r="J3459" s="6" t="s">
        <v>3409</v>
      </c>
      <c r="K3459" s="6" t="s">
        <v>3385</v>
      </c>
      <c r="L3459" s="6" t="s">
        <v>12547</v>
      </c>
      <c r="M3459" s="6">
        <v>24104</v>
      </c>
      <c r="N3459" s="6">
        <v>1889</v>
      </c>
      <c r="O3459" s="6" t="s">
        <v>12548</v>
      </c>
      <c r="P3459" s="6">
        <v>1</v>
      </c>
      <c r="Q3459" s="6" t="s">
        <v>12549</v>
      </c>
      <c r="R3459" s="6" t="s">
        <v>12550</v>
      </c>
      <c r="S3459" s="6">
        <v>88</v>
      </c>
      <c r="T3459" s="6" t="s">
        <v>37</v>
      </c>
      <c r="U3459" s="6" t="s">
        <v>38</v>
      </c>
      <c r="V3459" s="6" t="s">
        <v>585</v>
      </c>
      <c r="W3459" s="7">
        <v>16000000</v>
      </c>
      <c r="X3459" s="6">
        <v>2007</v>
      </c>
      <c r="Y3459" s="6">
        <v>418</v>
      </c>
      <c r="Z3459" s="6">
        <v>7.2</v>
      </c>
      <c r="AA3459" s="6">
        <v>2.35</v>
      </c>
      <c r="AB3459" s="6">
        <v>0</v>
      </c>
      <c r="AC3459" s="7">
        <f>Table13[[#This Row],[gross]]-Table13[[#This Row],[budget]]</f>
        <v>-13150858</v>
      </c>
    </row>
    <row r="3460" spans="1:29" ht="12.75">
      <c r="A3460" s="6" t="s">
        <v>28</v>
      </c>
      <c r="B3460" s="6" t="s">
        <v>1351</v>
      </c>
      <c r="C3460" s="6">
        <v>52</v>
      </c>
      <c r="D3460" s="6">
        <v>106</v>
      </c>
      <c r="E3460" s="6">
        <v>167</v>
      </c>
      <c r="F3460" s="6">
        <v>676</v>
      </c>
      <c r="G3460" s="6" t="s">
        <v>5704</v>
      </c>
      <c r="H3460" s="6">
        <v>966</v>
      </c>
      <c r="I3460" s="7">
        <v>65182182</v>
      </c>
      <c r="J3460" s="6" t="s">
        <v>1681</v>
      </c>
      <c r="K3460" s="6" t="s">
        <v>3897</v>
      </c>
      <c r="L3460" s="6" t="s">
        <v>10092</v>
      </c>
      <c r="M3460" s="6">
        <v>15310</v>
      </c>
      <c r="N3460" s="6">
        <v>4830</v>
      </c>
      <c r="O3460" s="6" t="s">
        <v>4813</v>
      </c>
      <c r="P3460" s="6">
        <v>8</v>
      </c>
      <c r="Q3460" s="6" t="s">
        <v>10093</v>
      </c>
      <c r="R3460" s="6" t="s">
        <v>10094</v>
      </c>
      <c r="S3460" s="6">
        <v>38</v>
      </c>
      <c r="T3460" s="6" t="s">
        <v>37</v>
      </c>
      <c r="U3460" s="6" t="s">
        <v>38</v>
      </c>
      <c r="V3460" s="6" t="s">
        <v>39</v>
      </c>
      <c r="W3460" s="7">
        <v>24000000</v>
      </c>
      <c r="X3460" s="6">
        <v>2014</v>
      </c>
      <c r="Y3460" s="6">
        <v>807</v>
      </c>
      <c r="Z3460" s="6">
        <v>5.7</v>
      </c>
      <c r="AA3460" s="6">
        <v>2.35</v>
      </c>
      <c r="AB3460" s="6">
        <v>3000</v>
      </c>
      <c r="AC3460" s="7">
        <f>Table13[[#This Row],[gross]]-Table13[[#This Row],[budget]]</f>
        <v>41182182</v>
      </c>
    </row>
    <row r="3461" spans="1:29" ht="12.75">
      <c r="A3461" s="6" t="s">
        <v>28</v>
      </c>
      <c r="B3461" s="6" t="s">
        <v>1351</v>
      </c>
      <c r="C3461" s="6">
        <v>77</v>
      </c>
      <c r="D3461" s="6">
        <v>122</v>
      </c>
      <c r="E3461" s="6">
        <v>167</v>
      </c>
      <c r="F3461" s="6">
        <v>807</v>
      </c>
      <c r="G3461" s="6" t="s">
        <v>3897</v>
      </c>
      <c r="H3461" s="6">
        <v>997</v>
      </c>
      <c r="I3461" s="7">
        <v>91547205</v>
      </c>
      <c r="J3461" s="6" t="s">
        <v>1681</v>
      </c>
      <c r="K3461" s="6" t="s">
        <v>11301</v>
      </c>
      <c r="L3461" s="6" t="s">
        <v>14028</v>
      </c>
      <c r="M3461" s="6">
        <v>34579</v>
      </c>
      <c r="N3461" s="6">
        <v>5165</v>
      </c>
      <c r="O3461" s="6" t="s">
        <v>5704</v>
      </c>
      <c r="P3461" s="6">
        <v>8</v>
      </c>
      <c r="Q3461" s="6" t="s">
        <v>14029</v>
      </c>
      <c r="R3461" s="6" t="s">
        <v>14030</v>
      </c>
      <c r="S3461" s="6">
        <v>62</v>
      </c>
      <c r="T3461" s="6" t="s">
        <v>37</v>
      </c>
      <c r="U3461" s="6" t="s">
        <v>38</v>
      </c>
      <c r="V3461" s="6" t="s">
        <v>39</v>
      </c>
      <c r="W3461" s="7">
        <v>12000000</v>
      </c>
      <c r="X3461" s="6">
        <v>2012</v>
      </c>
      <c r="Y3461" s="6">
        <v>966</v>
      </c>
      <c r="Z3461" s="6">
        <v>6.6</v>
      </c>
      <c r="AA3461" s="6">
        <v>2.35</v>
      </c>
      <c r="AB3461" s="6">
        <v>0</v>
      </c>
      <c r="AC3461" s="7">
        <f>Table13[[#This Row],[gross]]-Table13[[#This Row],[budget]]</f>
        <v>79547205</v>
      </c>
    </row>
    <row r="3462" spans="1:29" ht="12.75">
      <c r="A3462" s="6" t="s">
        <v>28</v>
      </c>
      <c r="B3462" s="6" t="s">
        <v>13468</v>
      </c>
      <c r="C3462" s="6">
        <v>73</v>
      </c>
      <c r="D3462" s="6">
        <v>93</v>
      </c>
      <c r="E3462" s="6">
        <v>85</v>
      </c>
      <c r="F3462" s="6">
        <v>514</v>
      </c>
      <c r="G3462" s="6" t="s">
        <v>13469</v>
      </c>
      <c r="H3462" s="6">
        <v>1000</v>
      </c>
      <c r="I3462" s="7">
        <v>15171475</v>
      </c>
      <c r="J3462" s="6" t="s">
        <v>7406</v>
      </c>
      <c r="K3462" s="6" t="s">
        <v>308</v>
      </c>
      <c r="L3462" s="6" t="s">
        <v>13470</v>
      </c>
      <c r="M3462" s="6">
        <v>19805</v>
      </c>
      <c r="N3462" s="6">
        <v>2777</v>
      </c>
      <c r="O3462" s="6" t="s">
        <v>5784</v>
      </c>
      <c r="P3462" s="6">
        <v>0</v>
      </c>
      <c r="Q3462" s="6" t="s">
        <v>13471</v>
      </c>
      <c r="R3462" s="6" t="s">
        <v>13472</v>
      </c>
      <c r="S3462" s="6">
        <v>122</v>
      </c>
      <c r="T3462" s="6" t="s">
        <v>37</v>
      </c>
      <c r="U3462" s="6" t="s">
        <v>38</v>
      </c>
      <c r="V3462" s="6" t="s">
        <v>585</v>
      </c>
      <c r="W3462" s="7">
        <v>8500000</v>
      </c>
      <c r="X3462" s="6">
        <v>1996</v>
      </c>
      <c r="Y3462" s="6">
        <v>855</v>
      </c>
      <c r="Z3462" s="6">
        <v>5.7</v>
      </c>
      <c r="AA3462" s="6">
        <v>1.85</v>
      </c>
      <c r="AB3462" s="6">
        <v>0</v>
      </c>
      <c r="AC3462" s="7">
        <f>Table13[[#This Row],[gross]]-Table13[[#This Row],[budget]]</f>
        <v>6671475</v>
      </c>
    </row>
    <row r="3463" spans="1:29" ht="12.75">
      <c r="A3463" s="6" t="s">
        <v>28</v>
      </c>
      <c r="B3463" s="6" t="s">
        <v>10903</v>
      </c>
      <c r="C3463" s="6">
        <v>149</v>
      </c>
      <c r="D3463" s="6">
        <v>91</v>
      </c>
      <c r="E3463" s="6">
        <v>17</v>
      </c>
      <c r="F3463" s="6">
        <v>670</v>
      </c>
      <c r="G3463" s="6" t="s">
        <v>9402</v>
      </c>
      <c r="H3463" s="6">
        <v>1000</v>
      </c>
      <c r="I3463" s="7">
        <v>41867960</v>
      </c>
      <c r="J3463" s="6" t="s">
        <v>6403</v>
      </c>
      <c r="K3463" s="6" t="s">
        <v>7580</v>
      </c>
      <c r="L3463" s="6" t="s">
        <v>11571</v>
      </c>
      <c r="M3463" s="6">
        <v>65512</v>
      </c>
      <c r="N3463" s="6">
        <v>3023</v>
      </c>
      <c r="O3463" s="6" t="s">
        <v>2408</v>
      </c>
      <c r="P3463" s="6">
        <v>0</v>
      </c>
      <c r="Q3463" s="6" t="s">
        <v>11572</v>
      </c>
      <c r="R3463" s="6" t="s">
        <v>11573</v>
      </c>
      <c r="S3463" s="6">
        <v>478</v>
      </c>
      <c r="T3463" s="6" t="s">
        <v>37</v>
      </c>
      <c r="U3463" s="6" t="s">
        <v>38</v>
      </c>
      <c r="V3463" s="6" t="s">
        <v>585</v>
      </c>
      <c r="W3463" s="7">
        <v>20000000</v>
      </c>
      <c r="X3463" s="6">
        <v>2001</v>
      </c>
      <c r="Y3463" s="6">
        <v>795</v>
      </c>
      <c r="Z3463" s="6">
        <v>5.5</v>
      </c>
      <c r="AA3463" s="6">
        <v>1.33</v>
      </c>
      <c r="AB3463" s="6">
        <v>0</v>
      </c>
      <c r="AC3463" s="7">
        <f>Table13[[#This Row],[gross]]-Table13[[#This Row],[budget]]</f>
        <v>21867960</v>
      </c>
    </row>
    <row r="3464" spans="1:29" ht="12.75">
      <c r="A3464" s="6" t="s">
        <v>28</v>
      </c>
      <c r="B3464" s="6" t="s">
        <v>19399</v>
      </c>
      <c r="C3464" s="6">
        <v>79</v>
      </c>
      <c r="D3464" s="6">
        <v>104</v>
      </c>
      <c r="E3464" s="6">
        <v>11</v>
      </c>
      <c r="F3464" s="6">
        <v>194</v>
      </c>
      <c r="G3464" s="6" t="s">
        <v>9253</v>
      </c>
      <c r="H3464" s="6">
        <v>11000</v>
      </c>
      <c r="I3464" s="7">
        <v>3287435</v>
      </c>
      <c r="J3464" s="6" t="s">
        <v>3409</v>
      </c>
      <c r="K3464" s="6" t="s">
        <v>660</v>
      </c>
      <c r="L3464" s="6" t="s">
        <v>19400</v>
      </c>
      <c r="M3464" s="6">
        <v>8603</v>
      </c>
      <c r="N3464" s="6">
        <v>12250</v>
      </c>
      <c r="O3464" s="6" t="s">
        <v>14077</v>
      </c>
      <c r="P3464" s="6">
        <v>2</v>
      </c>
      <c r="Q3464" s="6" t="s">
        <v>19401</v>
      </c>
      <c r="R3464" s="6" t="s">
        <v>19402</v>
      </c>
      <c r="S3464" s="6">
        <v>115</v>
      </c>
      <c r="T3464" s="6" t="s">
        <v>37</v>
      </c>
      <c r="U3464" s="6" t="s">
        <v>38</v>
      </c>
      <c r="V3464" s="6" t="s">
        <v>585</v>
      </c>
      <c r="W3464" s="7">
        <v>4500000</v>
      </c>
      <c r="X3464" s="6">
        <v>2001</v>
      </c>
      <c r="Y3464" s="6">
        <v>813</v>
      </c>
      <c r="Z3464" s="6">
        <v>7.1</v>
      </c>
      <c r="AA3464" s="6">
        <v>1.85</v>
      </c>
      <c r="AB3464" s="6">
        <v>430</v>
      </c>
      <c r="AC3464" s="7">
        <f>Table13[[#This Row],[gross]]-Table13[[#This Row],[budget]]</f>
        <v>-1212565</v>
      </c>
    </row>
    <row r="3465" spans="1:29" ht="12.75">
      <c r="A3465" s="6" t="s">
        <v>28</v>
      </c>
      <c r="B3465" s="6" t="s">
        <v>1489</v>
      </c>
      <c r="C3465" s="6">
        <v>162</v>
      </c>
      <c r="D3465" s="6">
        <v>145</v>
      </c>
      <c r="E3465" s="6">
        <v>79</v>
      </c>
      <c r="F3465" s="6">
        <v>183</v>
      </c>
      <c r="G3465" s="6" t="s">
        <v>2818</v>
      </c>
      <c r="H3465" s="6">
        <v>981</v>
      </c>
      <c r="I3465" s="7">
        <v>34566746</v>
      </c>
      <c r="J3465" s="6" t="s">
        <v>2819</v>
      </c>
      <c r="K3465" s="6" t="s">
        <v>352</v>
      </c>
      <c r="L3465" s="6" t="s">
        <v>2820</v>
      </c>
      <c r="M3465" s="6">
        <v>45231</v>
      </c>
      <c r="N3465" s="6">
        <v>1825</v>
      </c>
      <c r="O3465" s="6" t="s">
        <v>2821</v>
      </c>
      <c r="P3465" s="6">
        <v>1</v>
      </c>
      <c r="Q3465" s="6" t="s">
        <v>2822</v>
      </c>
      <c r="R3465" s="6" t="s">
        <v>2823</v>
      </c>
      <c r="S3465" s="6">
        <v>315</v>
      </c>
      <c r="T3465" s="6" t="s">
        <v>37</v>
      </c>
      <c r="U3465" s="6" t="s">
        <v>38</v>
      </c>
      <c r="V3465" s="6" t="s">
        <v>39</v>
      </c>
      <c r="W3465" s="7">
        <v>80000000</v>
      </c>
      <c r="X3465" s="6">
        <v>2000</v>
      </c>
      <c r="Y3465" s="6">
        <v>274</v>
      </c>
      <c r="Z3465" s="6">
        <v>7.3</v>
      </c>
      <c r="AA3465" s="6">
        <v>1.85</v>
      </c>
      <c r="AB3465" s="6">
        <v>0</v>
      </c>
      <c r="AC3465" s="7">
        <f>Table13[[#This Row],[gross]]-Table13[[#This Row],[budget]]</f>
        <v>-45433254</v>
      </c>
    </row>
    <row r="3466" spans="1:29" ht="12.75">
      <c r="A3466" s="6" t="s">
        <v>28</v>
      </c>
      <c r="B3466" s="6" t="s">
        <v>6148</v>
      </c>
      <c r="C3466" s="6">
        <v>126</v>
      </c>
      <c r="D3466" s="6">
        <v>100</v>
      </c>
      <c r="E3466" s="6">
        <v>308</v>
      </c>
      <c r="F3466" s="6">
        <v>374</v>
      </c>
      <c r="G3466" s="6" t="s">
        <v>20222</v>
      </c>
      <c r="H3466" s="6">
        <v>1000</v>
      </c>
      <c r="I3466" s="7">
        <v>4599680</v>
      </c>
      <c r="J3466" s="6" t="s">
        <v>3409</v>
      </c>
      <c r="K3466" s="6" t="s">
        <v>2061</v>
      </c>
      <c r="L3466" s="6" t="s">
        <v>20223</v>
      </c>
      <c r="M3466" s="6">
        <v>68222</v>
      </c>
      <c r="N3466" s="6">
        <v>2186</v>
      </c>
      <c r="O3466" s="6" t="s">
        <v>15335</v>
      </c>
      <c r="P3466" s="6">
        <v>2</v>
      </c>
      <c r="Q3466" s="6" t="s">
        <v>20224</v>
      </c>
      <c r="R3466" s="6" t="s">
        <v>20225</v>
      </c>
      <c r="S3466" s="6">
        <v>545</v>
      </c>
      <c r="T3466" s="6" t="s">
        <v>37</v>
      </c>
      <c r="U3466" s="6" t="s">
        <v>38</v>
      </c>
      <c r="V3466" s="6" t="s">
        <v>585</v>
      </c>
      <c r="W3466" s="7">
        <v>1500000</v>
      </c>
      <c r="X3466" s="6">
        <v>2003</v>
      </c>
      <c r="Y3466" s="6">
        <v>482</v>
      </c>
      <c r="Z3466" s="6">
        <v>6.8</v>
      </c>
      <c r="AA3466" s="6">
        <v>1.85</v>
      </c>
      <c r="AB3466" s="6">
        <v>0</v>
      </c>
      <c r="AC3466" s="7">
        <f>Table13[[#This Row],[gross]]-Table13[[#This Row],[budget]]</f>
        <v>3099680</v>
      </c>
    </row>
    <row r="3467" spans="1:29" ht="12.75">
      <c r="A3467" s="6" t="s">
        <v>28</v>
      </c>
      <c r="B3467" s="6" t="s">
        <v>13712</v>
      </c>
      <c r="C3467" s="6">
        <v>37</v>
      </c>
      <c r="D3467" s="6">
        <v>117</v>
      </c>
      <c r="E3467" s="6">
        <v>17</v>
      </c>
      <c r="F3467" s="6">
        <v>912</v>
      </c>
      <c r="G3467" s="6" t="s">
        <v>11301</v>
      </c>
      <c r="H3467" s="6">
        <v>1000</v>
      </c>
      <c r="I3467" s="7">
        <v>49121934</v>
      </c>
      <c r="J3467" s="6" t="s">
        <v>1415</v>
      </c>
      <c r="K3467" s="6" t="s">
        <v>1540</v>
      </c>
      <c r="L3467" s="6" t="s">
        <v>13713</v>
      </c>
      <c r="M3467" s="6">
        <v>6528</v>
      </c>
      <c r="N3467" s="6">
        <v>6554</v>
      </c>
      <c r="O3467" s="6" t="s">
        <v>3077</v>
      </c>
      <c r="P3467" s="6">
        <v>9</v>
      </c>
      <c r="Q3467" s="6" t="s">
        <v>13714</v>
      </c>
      <c r="R3467" s="6" t="s">
        <v>13715</v>
      </c>
      <c r="S3467" s="6">
        <v>32</v>
      </c>
      <c r="T3467" s="6" t="s">
        <v>37</v>
      </c>
      <c r="U3467" s="6" t="s">
        <v>38</v>
      </c>
      <c r="V3467" s="6" t="s">
        <v>39</v>
      </c>
      <c r="W3467" s="7">
        <v>13000000</v>
      </c>
      <c r="X3467" s="6">
        <v>2007</v>
      </c>
      <c r="Y3467" s="6">
        <v>997</v>
      </c>
      <c r="Z3467" s="6">
        <v>6.1</v>
      </c>
      <c r="AA3467" s="6">
        <v>2.35</v>
      </c>
      <c r="AB3467" s="6">
        <v>0</v>
      </c>
      <c r="AC3467" s="7">
        <f>Table13[[#This Row],[gross]]-Table13[[#This Row],[budget]]</f>
        <v>36121934</v>
      </c>
    </row>
    <row r="3468" spans="1:29" ht="12.75">
      <c r="A3468" s="6" t="s">
        <v>28</v>
      </c>
      <c r="B3468" s="6" t="s">
        <v>3218</v>
      </c>
      <c r="C3468" s="6">
        <v>285</v>
      </c>
      <c r="D3468" s="6">
        <v>134</v>
      </c>
      <c r="E3468" s="6">
        <v>0</v>
      </c>
      <c r="F3468" s="6">
        <v>120</v>
      </c>
      <c r="G3468" s="6" t="s">
        <v>3220</v>
      </c>
      <c r="H3468" s="6">
        <v>529</v>
      </c>
      <c r="I3468" s="7">
        <v>67523385</v>
      </c>
      <c r="J3468" s="6" t="s">
        <v>1671</v>
      </c>
      <c r="K3468" s="6" t="s">
        <v>7371</v>
      </c>
      <c r="L3468" s="6" t="s">
        <v>7372</v>
      </c>
      <c r="M3468" s="6">
        <v>104005</v>
      </c>
      <c r="N3468" s="6">
        <v>1050</v>
      </c>
      <c r="O3468" s="6" t="s">
        <v>7373</v>
      </c>
      <c r="P3468" s="6">
        <v>2</v>
      </c>
      <c r="Q3468" s="6" t="s">
        <v>7374</v>
      </c>
      <c r="R3468" s="6" t="s">
        <v>7375</v>
      </c>
      <c r="S3468" s="6">
        <v>248</v>
      </c>
      <c r="T3468" s="6" t="s">
        <v>37</v>
      </c>
      <c r="U3468" s="6" t="s">
        <v>38</v>
      </c>
      <c r="V3468" s="6" t="s">
        <v>585</v>
      </c>
      <c r="W3468" s="7">
        <v>35000000</v>
      </c>
      <c r="X3468" s="6">
        <v>2012</v>
      </c>
      <c r="Y3468" s="6">
        <v>130</v>
      </c>
      <c r="Z3468" s="6">
        <v>6.2</v>
      </c>
      <c r="AA3468" s="6">
        <v>2.35</v>
      </c>
      <c r="AB3468" s="6">
        <v>18000</v>
      </c>
      <c r="AC3468" s="7">
        <f>Table13[[#This Row],[gross]]-Table13[[#This Row],[budget]]</f>
        <v>32523385</v>
      </c>
    </row>
    <row r="3469" spans="1:29" ht="12.75">
      <c r="A3469" s="6" t="s">
        <v>28</v>
      </c>
      <c r="B3469" s="6" t="s">
        <v>17484</v>
      </c>
      <c r="C3469" s="6">
        <v>172</v>
      </c>
      <c r="D3469" s="6">
        <v>101</v>
      </c>
      <c r="E3469" s="6">
        <v>222</v>
      </c>
      <c r="F3469" s="6">
        <v>698</v>
      </c>
      <c r="G3469" s="6" t="s">
        <v>2870</v>
      </c>
      <c r="H3469" s="6">
        <v>1000</v>
      </c>
      <c r="I3469" s="7">
        <v>327919</v>
      </c>
      <c r="J3469" s="6" t="s">
        <v>1935</v>
      </c>
      <c r="K3469" s="6" t="s">
        <v>160</v>
      </c>
      <c r="L3469" s="6" t="s">
        <v>19967</v>
      </c>
      <c r="M3469" s="6">
        <v>99177</v>
      </c>
      <c r="N3469" s="6">
        <v>3282</v>
      </c>
      <c r="O3469" s="6" t="s">
        <v>3687</v>
      </c>
      <c r="P3469" s="6">
        <v>0</v>
      </c>
      <c r="Q3469" s="6" t="s">
        <v>19968</v>
      </c>
      <c r="R3469" s="6" t="s">
        <v>19969</v>
      </c>
      <c r="S3469" s="6">
        <v>192</v>
      </c>
      <c r="T3469" s="6" t="s">
        <v>37</v>
      </c>
      <c r="U3469" s="6" t="s">
        <v>56</v>
      </c>
      <c r="V3469" s="6" t="s">
        <v>5613</v>
      </c>
      <c r="W3469" s="7">
        <v>1500000</v>
      </c>
      <c r="X3469" s="6">
        <v>2006</v>
      </c>
      <c r="Y3469" s="6">
        <v>788</v>
      </c>
      <c r="Z3469" s="6">
        <v>7.7</v>
      </c>
      <c r="AA3469" s="6">
        <v>1.85</v>
      </c>
      <c r="AB3469" s="6">
        <v>11000</v>
      </c>
      <c r="AC3469" s="7">
        <f>Table13[[#This Row],[gross]]-Table13[[#This Row],[budget]]</f>
        <v>-1172081</v>
      </c>
    </row>
    <row r="3470" spans="1:29" ht="12.75">
      <c r="A3470" s="6" t="s">
        <v>28</v>
      </c>
      <c r="B3470" s="6" t="s">
        <v>4066</v>
      </c>
      <c r="C3470" s="6">
        <v>136</v>
      </c>
      <c r="D3470" s="6">
        <v>111</v>
      </c>
      <c r="E3470" s="6">
        <v>197</v>
      </c>
      <c r="F3470" s="6">
        <v>6</v>
      </c>
      <c r="G3470" s="6" t="s">
        <v>4067</v>
      </c>
      <c r="H3470" s="6">
        <v>433</v>
      </c>
      <c r="I3470" s="7">
        <v>71844424</v>
      </c>
      <c r="J3470" s="6" t="s">
        <v>4068</v>
      </c>
      <c r="K3470" s="6" t="s">
        <v>4069</v>
      </c>
      <c r="L3470" s="6" t="s">
        <v>4070</v>
      </c>
      <c r="M3470" s="6">
        <v>33158</v>
      </c>
      <c r="N3470" s="6">
        <v>679</v>
      </c>
      <c r="O3470" s="6" t="s">
        <v>4071</v>
      </c>
      <c r="P3470" s="6">
        <v>0</v>
      </c>
      <c r="Q3470" s="6" t="s">
        <v>4072</v>
      </c>
      <c r="R3470" s="6" t="s">
        <v>4073</v>
      </c>
      <c r="S3470" s="6">
        <v>223</v>
      </c>
      <c r="T3470" s="6" t="s">
        <v>37</v>
      </c>
      <c r="U3470" s="6" t="s">
        <v>38</v>
      </c>
      <c r="V3470" s="6" t="s">
        <v>95</v>
      </c>
      <c r="W3470" s="7">
        <v>60000000</v>
      </c>
      <c r="X3470" s="6">
        <v>2009</v>
      </c>
      <c r="Y3470" s="6">
        <v>208</v>
      </c>
      <c r="Z3470" s="6">
        <v>7.3</v>
      </c>
      <c r="AA3470" s="6">
        <v>1.78</v>
      </c>
      <c r="AB3470" s="6">
        <v>0</v>
      </c>
      <c r="AC3470" s="7">
        <f>Table13[[#This Row],[gross]]-Table13[[#This Row],[budget]]</f>
        <v>11844424</v>
      </c>
    </row>
    <row r="3471" spans="1:29" ht="12.75">
      <c r="A3471" s="6" t="s">
        <v>28</v>
      </c>
      <c r="B3471" s="6" t="s">
        <v>6176</v>
      </c>
      <c r="C3471" s="6">
        <v>418</v>
      </c>
      <c r="D3471" s="6">
        <v>107</v>
      </c>
      <c r="E3471" s="6">
        <v>133</v>
      </c>
      <c r="F3471" s="6">
        <v>9000</v>
      </c>
      <c r="G3471" s="6" t="s">
        <v>80</v>
      </c>
      <c r="H3471" s="6">
        <v>17000</v>
      </c>
      <c r="I3471" s="7">
        <v>101470202</v>
      </c>
      <c r="J3471" s="6" t="s">
        <v>2786</v>
      </c>
      <c r="K3471" s="6" t="s">
        <v>444</v>
      </c>
      <c r="L3471" s="6" t="s">
        <v>7916</v>
      </c>
      <c r="M3471" s="6">
        <v>310540</v>
      </c>
      <c r="N3471" s="6">
        <v>38751</v>
      </c>
      <c r="O3471" s="6" t="s">
        <v>1205</v>
      </c>
      <c r="P3471" s="6">
        <v>6</v>
      </c>
      <c r="Q3471" s="6" t="s">
        <v>7917</v>
      </c>
      <c r="R3471" s="6" t="s">
        <v>7918</v>
      </c>
      <c r="S3471" s="6">
        <v>669</v>
      </c>
      <c r="T3471" s="6" t="s">
        <v>37</v>
      </c>
      <c r="U3471" s="6" t="s">
        <v>38</v>
      </c>
      <c r="V3471" s="6" t="s">
        <v>585</v>
      </c>
      <c r="W3471" s="7">
        <v>32000000</v>
      </c>
      <c r="X3471" s="6">
        <v>2013</v>
      </c>
      <c r="Y3471" s="6">
        <v>11000</v>
      </c>
      <c r="Z3471" s="6">
        <v>6.7</v>
      </c>
      <c r="AA3471" s="6">
        <v>2.35</v>
      </c>
      <c r="AB3471" s="6">
        <v>97000</v>
      </c>
      <c r="AC3471" s="7">
        <f>Table13[[#This Row],[gross]]-Table13[[#This Row],[budget]]</f>
        <v>69470202</v>
      </c>
    </row>
    <row r="3472" spans="1:29" ht="12.75">
      <c r="A3472" s="6" t="s">
        <v>28</v>
      </c>
      <c r="B3472" s="6" t="s">
        <v>809</v>
      </c>
      <c r="C3472" s="6">
        <v>156</v>
      </c>
      <c r="D3472" s="6">
        <v>103</v>
      </c>
      <c r="E3472" s="6">
        <v>189</v>
      </c>
      <c r="F3472" s="6">
        <v>949</v>
      </c>
      <c r="G3472" s="6" t="s">
        <v>3744</v>
      </c>
      <c r="H3472" s="6">
        <v>2000</v>
      </c>
      <c r="I3472" s="7">
        <v>34290142</v>
      </c>
      <c r="J3472" s="6" t="s">
        <v>2527</v>
      </c>
      <c r="K3472" s="6" t="s">
        <v>4799</v>
      </c>
      <c r="L3472" s="6" t="s">
        <v>10862</v>
      </c>
      <c r="M3472" s="6">
        <v>54242</v>
      </c>
      <c r="N3472" s="6">
        <v>4662</v>
      </c>
      <c r="O3472" s="6" t="s">
        <v>5739</v>
      </c>
      <c r="P3472" s="6">
        <v>8</v>
      </c>
      <c r="Q3472" s="6" t="s">
        <v>10863</v>
      </c>
      <c r="R3472" s="6" t="s">
        <v>10864</v>
      </c>
      <c r="S3472" s="6">
        <v>145</v>
      </c>
      <c r="T3472" s="6" t="s">
        <v>37</v>
      </c>
      <c r="U3472" s="6" t="s">
        <v>38</v>
      </c>
      <c r="V3472" s="6" t="s">
        <v>585</v>
      </c>
      <c r="W3472" s="7">
        <v>19800000</v>
      </c>
      <c r="X3472" s="6">
        <v>2014</v>
      </c>
      <c r="Y3472" s="6">
        <v>1000</v>
      </c>
      <c r="Z3472" s="6">
        <v>6.6</v>
      </c>
      <c r="AA3472" s="6">
        <v>2.35</v>
      </c>
      <c r="AB3472" s="6">
        <v>14000</v>
      </c>
      <c r="AC3472" s="7">
        <f>Table13[[#This Row],[gross]]-Table13[[#This Row],[budget]]</f>
        <v>14490142</v>
      </c>
    </row>
    <row r="3473" spans="1:29" ht="12.75">
      <c r="A3473" s="6" t="s">
        <v>28</v>
      </c>
      <c r="B3473" s="6" t="s">
        <v>327</v>
      </c>
      <c r="C3473" s="6">
        <v>241</v>
      </c>
      <c r="D3473" s="6">
        <v>103</v>
      </c>
      <c r="E3473" s="6">
        <v>368</v>
      </c>
      <c r="F3473" s="6">
        <v>520</v>
      </c>
      <c r="G3473" s="6" t="s">
        <v>3744</v>
      </c>
      <c r="H3473" s="6">
        <v>27000</v>
      </c>
      <c r="I3473" s="7">
        <v>54758461</v>
      </c>
      <c r="J3473" s="6" t="s">
        <v>1423</v>
      </c>
      <c r="K3473" s="6" t="s">
        <v>60</v>
      </c>
      <c r="L3473" s="6" t="s">
        <v>3745</v>
      </c>
      <c r="M3473" s="6">
        <v>147641</v>
      </c>
      <c r="N3473" s="6">
        <v>29808</v>
      </c>
      <c r="O3473" s="6" t="s">
        <v>3746</v>
      </c>
      <c r="P3473" s="6">
        <v>3</v>
      </c>
      <c r="Q3473" s="6" t="s">
        <v>3747</v>
      </c>
      <c r="R3473" s="6" t="s">
        <v>3748</v>
      </c>
      <c r="S3473" s="6">
        <v>238</v>
      </c>
      <c r="T3473" s="6" t="s">
        <v>37</v>
      </c>
      <c r="U3473" s="6" t="s">
        <v>38</v>
      </c>
      <c r="V3473" s="6" t="s">
        <v>39</v>
      </c>
      <c r="W3473" s="7">
        <v>65000000</v>
      </c>
      <c r="X3473" s="6">
        <v>2012</v>
      </c>
      <c r="Y3473" s="6">
        <v>1000</v>
      </c>
      <c r="Z3473" s="6">
        <v>6.3</v>
      </c>
      <c r="AA3473" s="6">
        <v>2.35</v>
      </c>
      <c r="AB3473" s="6">
        <v>18000</v>
      </c>
      <c r="AC3473" s="7">
        <f>Table13[[#This Row],[gross]]-Table13[[#This Row],[budget]]</f>
        <v>-10241539</v>
      </c>
    </row>
    <row r="3474" spans="1:29" ht="12.75">
      <c r="A3474" s="6" t="s">
        <v>28</v>
      </c>
      <c r="B3474" s="6" t="s">
        <v>11620</v>
      </c>
      <c r="C3474" s="6">
        <v>47</v>
      </c>
      <c r="D3474" s="6">
        <v>85</v>
      </c>
      <c r="E3474" s="6">
        <v>2</v>
      </c>
      <c r="F3474" s="6">
        <v>402</v>
      </c>
      <c r="G3474" s="6" t="s">
        <v>4161</v>
      </c>
      <c r="H3474" s="6">
        <v>1000</v>
      </c>
      <c r="I3474" s="7">
        <v>15911333</v>
      </c>
      <c r="J3474" s="6" t="s">
        <v>2449</v>
      </c>
      <c r="K3474" s="6" t="s">
        <v>9003</v>
      </c>
      <c r="L3474" s="6" t="s">
        <v>11621</v>
      </c>
      <c r="M3474" s="6">
        <v>2855</v>
      </c>
      <c r="N3474" s="6">
        <v>2429</v>
      </c>
      <c r="O3474" s="6" t="s">
        <v>1366</v>
      </c>
      <c r="P3474" s="6">
        <v>1</v>
      </c>
      <c r="Q3474" s="6" t="s">
        <v>11622</v>
      </c>
      <c r="R3474" s="6" t="s">
        <v>11623</v>
      </c>
      <c r="S3474" s="6">
        <v>119</v>
      </c>
      <c r="T3474" s="6" t="s">
        <v>37</v>
      </c>
      <c r="U3474" s="6" t="s">
        <v>56</v>
      </c>
      <c r="V3474" s="6" t="s">
        <v>277</v>
      </c>
      <c r="W3474" s="7">
        <v>19000000</v>
      </c>
      <c r="X3474" s="6">
        <v>2000</v>
      </c>
      <c r="Y3474" s="6">
        <v>539</v>
      </c>
      <c r="Z3474" s="6">
        <v>3.6</v>
      </c>
      <c r="AA3474" s="6">
        <v>1.85</v>
      </c>
      <c r="AB3474" s="6">
        <v>663</v>
      </c>
      <c r="AC3474" s="7">
        <f>Table13[[#This Row],[gross]]-Table13[[#This Row],[budget]]</f>
        <v>-3088667</v>
      </c>
    </row>
    <row r="3475" spans="1:29" ht="12.75">
      <c r="A3475" s="6" t="s">
        <v>28</v>
      </c>
      <c r="B3475" s="6" t="s">
        <v>857</v>
      </c>
      <c r="C3475" s="6">
        <v>516</v>
      </c>
      <c r="D3475" s="6">
        <v>115</v>
      </c>
      <c r="E3475" s="6">
        <v>0</v>
      </c>
      <c r="F3475" s="6">
        <v>12000</v>
      </c>
      <c r="G3475" s="6" t="s">
        <v>841</v>
      </c>
      <c r="H3475" s="6">
        <v>26000</v>
      </c>
      <c r="I3475" s="7">
        <v>181015141</v>
      </c>
      <c r="J3475" s="6" t="s">
        <v>42</v>
      </c>
      <c r="K3475" s="6" t="s">
        <v>98</v>
      </c>
      <c r="L3475" s="6" t="s">
        <v>858</v>
      </c>
      <c r="M3475" s="6">
        <v>536314</v>
      </c>
      <c r="N3475" s="6">
        <v>60059</v>
      </c>
      <c r="O3475" s="6" t="s">
        <v>762</v>
      </c>
      <c r="P3475" s="6">
        <v>1</v>
      </c>
      <c r="Q3475" s="6" t="s">
        <v>859</v>
      </c>
      <c r="R3475" s="6" t="s">
        <v>860</v>
      </c>
      <c r="S3475" s="6">
        <v>738</v>
      </c>
      <c r="T3475" s="6" t="s">
        <v>37</v>
      </c>
      <c r="U3475" s="6" t="s">
        <v>38</v>
      </c>
      <c r="V3475" s="6" t="s">
        <v>39</v>
      </c>
      <c r="W3475" s="7">
        <v>150000000</v>
      </c>
      <c r="X3475" s="6">
        <v>2011</v>
      </c>
      <c r="Y3475" s="6">
        <v>20000</v>
      </c>
      <c r="Z3475" s="6">
        <v>7</v>
      </c>
      <c r="AA3475" s="6">
        <v>2.35</v>
      </c>
      <c r="AB3475" s="6">
        <v>63000</v>
      </c>
      <c r="AC3475" s="7">
        <f>Table13[[#This Row],[gross]]-Table13[[#This Row],[budget]]</f>
        <v>31015141</v>
      </c>
    </row>
    <row r="3476" spans="1:29" ht="12.75">
      <c r="A3476" s="6" t="s">
        <v>28</v>
      </c>
      <c r="B3476" s="6" t="s">
        <v>735</v>
      </c>
      <c r="C3476" s="6">
        <v>486</v>
      </c>
      <c r="D3476" s="6">
        <v>112</v>
      </c>
      <c r="E3476" s="6">
        <v>230</v>
      </c>
      <c r="F3476" s="6">
        <v>12000</v>
      </c>
      <c r="G3476" s="6" t="s">
        <v>841</v>
      </c>
      <c r="H3476" s="6">
        <v>26000</v>
      </c>
      <c r="I3476" s="7">
        <v>206360018</v>
      </c>
      <c r="J3476" s="6" t="s">
        <v>42</v>
      </c>
      <c r="K3476" s="6" t="s">
        <v>98</v>
      </c>
      <c r="L3476" s="6" t="s">
        <v>842</v>
      </c>
      <c r="M3476" s="6">
        <v>414070</v>
      </c>
      <c r="N3476" s="6">
        <v>59803</v>
      </c>
      <c r="O3476" s="6" t="s">
        <v>762</v>
      </c>
      <c r="P3476" s="6">
        <v>3</v>
      </c>
      <c r="Q3476" s="6" t="s">
        <v>843</v>
      </c>
      <c r="R3476" s="6" t="s">
        <v>844</v>
      </c>
      <c r="S3476" s="6">
        <v>532</v>
      </c>
      <c r="T3476" s="6" t="s">
        <v>37</v>
      </c>
      <c r="U3476" s="6" t="s">
        <v>38</v>
      </c>
      <c r="V3476" s="6" t="s">
        <v>39</v>
      </c>
      <c r="W3476" s="7">
        <v>170000000</v>
      </c>
      <c r="X3476" s="6">
        <v>2013</v>
      </c>
      <c r="Y3476" s="6">
        <v>20000</v>
      </c>
      <c r="Z3476" s="6">
        <v>7.1</v>
      </c>
      <c r="AA3476" s="6">
        <v>2.35</v>
      </c>
      <c r="AB3476" s="6">
        <v>63000</v>
      </c>
      <c r="AC3476" s="7">
        <f>Table13[[#This Row],[gross]]-Table13[[#This Row],[budget]]</f>
        <v>36360018</v>
      </c>
    </row>
    <row r="3477" spans="1:29" ht="12.75">
      <c r="A3477" s="6" t="s">
        <v>28</v>
      </c>
      <c r="B3477" s="6" t="s">
        <v>19953</v>
      </c>
      <c r="C3477" s="6">
        <v>25</v>
      </c>
      <c r="D3477" s="6">
        <v>101</v>
      </c>
      <c r="E3477" s="6">
        <v>9</v>
      </c>
      <c r="F3477" s="6">
        <v>201</v>
      </c>
      <c r="G3477" s="6" t="s">
        <v>2972</v>
      </c>
      <c r="H3477" s="6">
        <v>973</v>
      </c>
      <c r="I3477" s="7">
        <v>978908</v>
      </c>
      <c r="J3477" s="6" t="s">
        <v>6132</v>
      </c>
      <c r="K3477" s="6" t="s">
        <v>1422</v>
      </c>
      <c r="L3477" s="6" t="s">
        <v>19954</v>
      </c>
      <c r="M3477" s="6">
        <v>4057</v>
      </c>
      <c r="N3477" s="6">
        <v>2306</v>
      </c>
      <c r="O3477" s="6" t="s">
        <v>19955</v>
      </c>
      <c r="P3477" s="6">
        <v>0</v>
      </c>
      <c r="Q3477" s="6" t="s">
        <v>19956</v>
      </c>
      <c r="R3477" s="6" t="s">
        <v>19957</v>
      </c>
      <c r="S3477" s="6">
        <v>90</v>
      </c>
      <c r="T3477" s="6" t="s">
        <v>37</v>
      </c>
      <c r="U3477" s="6" t="s">
        <v>13606</v>
      </c>
      <c r="V3477" s="6" t="s">
        <v>39</v>
      </c>
      <c r="W3477" s="7">
        <v>2400000</v>
      </c>
      <c r="X3477" s="6">
        <v>2006</v>
      </c>
      <c r="Y3477" s="6">
        <v>872</v>
      </c>
      <c r="Z3477" s="6">
        <v>5.0999999999999996</v>
      </c>
      <c r="AA3477" s="6">
        <v>2.35</v>
      </c>
      <c r="AB3477" s="6">
        <v>250</v>
      </c>
      <c r="AC3477" s="7">
        <f>Table13[[#This Row],[gross]]-Table13[[#This Row],[budget]]</f>
        <v>-1421092</v>
      </c>
    </row>
    <row r="3478" spans="1:29" ht="12.75">
      <c r="A3478" s="6" t="s">
        <v>28</v>
      </c>
      <c r="B3478" s="6" t="s">
        <v>12602</v>
      </c>
      <c r="C3478" s="6">
        <v>172</v>
      </c>
      <c r="D3478" s="6">
        <v>107</v>
      </c>
      <c r="E3478" s="6">
        <v>0</v>
      </c>
      <c r="F3478" s="6">
        <v>289</v>
      </c>
      <c r="G3478" s="6" t="s">
        <v>5537</v>
      </c>
      <c r="H3478" s="6">
        <v>572</v>
      </c>
      <c r="I3478" s="7">
        <v>5023275</v>
      </c>
      <c r="J3478" s="6" t="s">
        <v>13144</v>
      </c>
      <c r="K3478" s="6" t="s">
        <v>12711</v>
      </c>
      <c r="L3478" s="6" t="s">
        <v>13145</v>
      </c>
      <c r="M3478" s="6">
        <v>34194</v>
      </c>
      <c r="N3478" s="6">
        <v>1627</v>
      </c>
      <c r="O3478" s="6" t="s">
        <v>13146</v>
      </c>
      <c r="P3478" s="6">
        <v>2</v>
      </c>
      <c r="Q3478" s="6" t="s">
        <v>13147</v>
      </c>
      <c r="R3478" s="6" t="s">
        <v>13148</v>
      </c>
      <c r="S3478" s="6">
        <v>199</v>
      </c>
      <c r="T3478" s="6" t="s">
        <v>37</v>
      </c>
      <c r="U3478" s="6" t="s">
        <v>1465</v>
      </c>
      <c r="V3478" s="6" t="s">
        <v>585</v>
      </c>
      <c r="W3478" s="7">
        <v>15000000</v>
      </c>
      <c r="X3478" s="6">
        <v>2005</v>
      </c>
      <c r="Y3478" s="6">
        <v>324</v>
      </c>
      <c r="Z3478" s="6">
        <v>7.5</v>
      </c>
      <c r="AA3478" s="6">
        <v>2.35</v>
      </c>
      <c r="AB3478" s="6">
        <v>0</v>
      </c>
      <c r="AC3478" s="7">
        <f>Table13[[#This Row],[gross]]-Table13[[#This Row],[budget]]</f>
        <v>-9976725</v>
      </c>
    </row>
    <row r="3479" spans="1:29" ht="12.75">
      <c r="A3479" s="6" t="s">
        <v>28</v>
      </c>
      <c r="B3479" s="6" t="s">
        <v>4166</v>
      </c>
      <c r="C3479" s="6">
        <v>150</v>
      </c>
      <c r="D3479" s="6">
        <v>114</v>
      </c>
      <c r="E3479" s="6">
        <v>737</v>
      </c>
      <c r="F3479" s="6">
        <v>393</v>
      </c>
      <c r="G3479" s="6" t="s">
        <v>1891</v>
      </c>
      <c r="H3479" s="6">
        <v>2000</v>
      </c>
      <c r="I3479" s="7">
        <v>60652036</v>
      </c>
      <c r="J3479" s="6" t="s">
        <v>5550</v>
      </c>
      <c r="K3479" s="6" t="s">
        <v>234</v>
      </c>
      <c r="L3479" s="6" t="s">
        <v>5551</v>
      </c>
      <c r="M3479" s="6">
        <v>137854</v>
      </c>
      <c r="N3479" s="6">
        <v>3743</v>
      </c>
      <c r="O3479" s="6" t="s">
        <v>5552</v>
      </c>
      <c r="P3479" s="6">
        <v>1</v>
      </c>
      <c r="Q3479" s="6" t="s">
        <v>5553</v>
      </c>
      <c r="R3479" s="6" t="s">
        <v>5554</v>
      </c>
      <c r="S3479" s="6">
        <v>560</v>
      </c>
      <c r="T3479" s="6" t="s">
        <v>37</v>
      </c>
      <c r="U3479" s="6" t="s">
        <v>38</v>
      </c>
      <c r="V3479" s="6" t="s">
        <v>585</v>
      </c>
      <c r="W3479" s="7">
        <v>48000000</v>
      </c>
      <c r="X3479" s="6">
        <v>1999</v>
      </c>
      <c r="Y3479" s="6">
        <v>490</v>
      </c>
      <c r="Z3479" s="6">
        <v>7.1</v>
      </c>
      <c r="AA3479" s="6">
        <v>2.35</v>
      </c>
      <c r="AB3479" s="6">
        <v>3000</v>
      </c>
      <c r="AC3479" s="7">
        <f>Table13[[#This Row],[gross]]-Table13[[#This Row],[budget]]</f>
        <v>12652036</v>
      </c>
    </row>
    <row r="3480" spans="1:29" ht="12.75">
      <c r="A3480" s="6" t="s">
        <v>28</v>
      </c>
      <c r="B3480" s="6" t="s">
        <v>11237</v>
      </c>
      <c r="C3480" s="6">
        <v>81</v>
      </c>
      <c r="D3480" s="6">
        <v>98</v>
      </c>
      <c r="E3480" s="6">
        <v>4</v>
      </c>
      <c r="F3480" s="6">
        <v>677</v>
      </c>
      <c r="G3480" s="6" t="s">
        <v>430</v>
      </c>
      <c r="H3480" s="6">
        <v>2000</v>
      </c>
      <c r="I3480" s="7">
        <v>10544143</v>
      </c>
      <c r="J3480" s="6" t="s">
        <v>1681</v>
      </c>
      <c r="K3480" s="6" t="s">
        <v>6392</v>
      </c>
      <c r="L3480" s="6" t="s">
        <v>11238</v>
      </c>
      <c r="M3480" s="6">
        <v>16372</v>
      </c>
      <c r="N3480" s="6">
        <v>4843</v>
      </c>
      <c r="O3480" s="6" t="s">
        <v>11239</v>
      </c>
      <c r="P3480" s="6">
        <v>2</v>
      </c>
      <c r="Q3480" s="6" t="s">
        <v>11240</v>
      </c>
      <c r="R3480" s="6" t="s">
        <v>11241</v>
      </c>
      <c r="S3480" s="6">
        <v>121</v>
      </c>
      <c r="T3480" s="6" t="s">
        <v>37</v>
      </c>
      <c r="U3480" s="6" t="s">
        <v>370</v>
      </c>
      <c r="V3480" s="6" t="s">
        <v>39</v>
      </c>
      <c r="W3480" s="7">
        <v>20000000</v>
      </c>
      <c r="X3480" s="6">
        <v>1999</v>
      </c>
      <c r="Y3480" s="6">
        <v>1000</v>
      </c>
      <c r="Z3480" s="6">
        <v>6.1</v>
      </c>
      <c r="AA3480" s="6">
        <v>1.37</v>
      </c>
      <c r="AB3480" s="6">
        <v>311</v>
      </c>
      <c r="AC3480" s="7">
        <f>Table13[[#This Row],[gross]]-Table13[[#This Row],[budget]]</f>
        <v>-9455857</v>
      </c>
    </row>
    <row r="3481" spans="1:29" ht="12.75">
      <c r="A3481" s="6" t="s">
        <v>28</v>
      </c>
      <c r="B3481" s="6" t="s">
        <v>18591</v>
      </c>
      <c r="C3481" s="6">
        <v>114</v>
      </c>
      <c r="D3481" s="6">
        <v>96</v>
      </c>
      <c r="E3481" s="6">
        <v>101</v>
      </c>
      <c r="F3481" s="6">
        <v>71</v>
      </c>
      <c r="G3481" s="6" t="s">
        <v>3173</v>
      </c>
      <c r="H3481" s="6">
        <v>730</v>
      </c>
      <c r="I3481" s="7">
        <v>1325073</v>
      </c>
      <c r="J3481" s="6" t="s">
        <v>2527</v>
      </c>
      <c r="K3481" s="6" t="s">
        <v>871</v>
      </c>
      <c r="L3481" s="6" t="s">
        <v>18592</v>
      </c>
      <c r="M3481" s="6">
        <v>18762</v>
      </c>
      <c r="N3481" s="6">
        <v>1208</v>
      </c>
      <c r="O3481" s="6" t="s">
        <v>1599</v>
      </c>
      <c r="P3481" s="6">
        <v>0</v>
      </c>
      <c r="Q3481" s="6" t="s">
        <v>18593</v>
      </c>
      <c r="R3481" s="6" t="s">
        <v>18594</v>
      </c>
      <c r="S3481" s="6">
        <v>91</v>
      </c>
      <c r="T3481" s="6" t="s">
        <v>37</v>
      </c>
      <c r="U3481" s="6" t="s">
        <v>38</v>
      </c>
      <c r="V3481" s="6" t="s">
        <v>585</v>
      </c>
      <c r="W3481" s="7">
        <v>4000000</v>
      </c>
      <c r="X3481" s="6">
        <v>2005</v>
      </c>
      <c r="Y3481" s="6">
        <v>394</v>
      </c>
      <c r="Z3481" s="6">
        <v>6.6</v>
      </c>
      <c r="AA3481" s="6">
        <v>2.35</v>
      </c>
      <c r="AB3481" s="6">
        <v>708</v>
      </c>
      <c r="AC3481" s="7">
        <f>Table13[[#This Row],[gross]]-Table13[[#This Row],[budget]]</f>
        <v>-2674927</v>
      </c>
    </row>
    <row r="3482" spans="1:29" ht="12.75">
      <c r="A3482" s="6" t="s">
        <v>28</v>
      </c>
      <c r="B3482" s="6" t="s">
        <v>7823</v>
      </c>
      <c r="C3482" s="6">
        <v>60</v>
      </c>
      <c r="D3482" s="6">
        <v>85</v>
      </c>
      <c r="E3482" s="6">
        <v>0</v>
      </c>
      <c r="F3482" s="6">
        <v>11</v>
      </c>
      <c r="G3482" s="6" t="s">
        <v>7824</v>
      </c>
      <c r="H3482" s="6">
        <v>324</v>
      </c>
      <c r="I3482" s="7">
        <v>4091</v>
      </c>
      <c r="J3482" s="6" t="s">
        <v>271</v>
      </c>
      <c r="K3482" s="6" t="s">
        <v>7825</v>
      </c>
      <c r="L3482" s="6" t="s">
        <v>7826</v>
      </c>
      <c r="M3482" s="6">
        <v>4265</v>
      </c>
      <c r="N3482" s="6">
        <v>369</v>
      </c>
      <c r="O3482" s="6" t="s">
        <v>7827</v>
      </c>
      <c r="P3482" s="6">
        <v>0</v>
      </c>
      <c r="R3482" s="6" t="s">
        <v>7828</v>
      </c>
      <c r="S3482" s="6">
        <v>16</v>
      </c>
      <c r="T3482" s="6" t="s">
        <v>37</v>
      </c>
      <c r="U3482" s="6" t="s">
        <v>584</v>
      </c>
      <c r="W3482" s="7">
        <v>34000000</v>
      </c>
      <c r="X3482" s="6">
        <v>2013</v>
      </c>
      <c r="Y3482" s="6">
        <v>15</v>
      </c>
      <c r="Z3482" s="6">
        <v>6.3</v>
      </c>
      <c r="AA3482" s="6">
        <v>2.35</v>
      </c>
      <c r="AB3482" s="6">
        <v>0</v>
      </c>
      <c r="AC3482" s="7">
        <f>Table13[[#This Row],[gross]]-Table13[[#This Row],[budget]]</f>
        <v>-33995909</v>
      </c>
    </row>
    <row r="3483" spans="1:29" ht="12.75">
      <c r="A3483" s="6" t="s">
        <v>28</v>
      </c>
      <c r="B3483" s="6" t="s">
        <v>5689</v>
      </c>
      <c r="C3483" s="6">
        <v>129</v>
      </c>
      <c r="D3483" s="6">
        <v>130</v>
      </c>
      <c r="E3483" s="6">
        <v>92</v>
      </c>
      <c r="F3483" s="6">
        <v>177</v>
      </c>
      <c r="G3483" s="6" t="s">
        <v>15608</v>
      </c>
      <c r="H3483" s="6">
        <v>244</v>
      </c>
      <c r="I3483" s="7">
        <v>63600000</v>
      </c>
      <c r="J3483" s="6" t="s">
        <v>50</v>
      </c>
      <c r="K3483" s="6" t="s">
        <v>1093</v>
      </c>
      <c r="L3483" s="6" t="s">
        <v>15609</v>
      </c>
      <c r="M3483" s="6">
        <v>82073</v>
      </c>
      <c r="N3483" s="6">
        <v>1164</v>
      </c>
      <c r="O3483" s="6" t="s">
        <v>4827</v>
      </c>
      <c r="P3483" s="6">
        <v>1</v>
      </c>
      <c r="Q3483" s="6" t="s">
        <v>15610</v>
      </c>
      <c r="R3483" s="6" t="s">
        <v>15611</v>
      </c>
      <c r="S3483" s="6">
        <v>275</v>
      </c>
      <c r="T3483" s="6" t="s">
        <v>37</v>
      </c>
      <c r="U3483" s="6" t="s">
        <v>56</v>
      </c>
      <c r="V3483" s="6" t="s">
        <v>6036</v>
      </c>
      <c r="W3483" s="7">
        <v>9000000</v>
      </c>
      <c r="X3483" s="6">
        <v>1965</v>
      </c>
      <c r="Y3483" s="6">
        <v>189</v>
      </c>
      <c r="Z3483" s="6">
        <v>7</v>
      </c>
      <c r="AA3483" s="6">
        <v>2.35</v>
      </c>
      <c r="AB3483" s="6">
        <v>0</v>
      </c>
      <c r="AC3483" s="7">
        <f>Table13[[#This Row],[gross]]-Table13[[#This Row],[budget]]</f>
        <v>54600000</v>
      </c>
    </row>
    <row r="3484" spans="1:29" ht="12.75">
      <c r="A3484" s="6" t="s">
        <v>28</v>
      </c>
      <c r="B3484" s="6" t="s">
        <v>3376</v>
      </c>
      <c r="C3484" s="6">
        <v>76</v>
      </c>
      <c r="D3484" s="6">
        <v>95</v>
      </c>
      <c r="E3484" s="6">
        <v>906</v>
      </c>
      <c r="F3484" s="6">
        <v>287</v>
      </c>
      <c r="G3484" s="6" t="s">
        <v>4348</v>
      </c>
      <c r="H3484" s="6">
        <v>956</v>
      </c>
      <c r="I3484" s="7">
        <v>6768055</v>
      </c>
      <c r="J3484" s="6" t="s">
        <v>3036</v>
      </c>
      <c r="K3484" s="6" t="s">
        <v>285</v>
      </c>
      <c r="L3484" s="6" t="s">
        <v>4805</v>
      </c>
      <c r="M3484" s="6">
        <v>11148</v>
      </c>
      <c r="N3484" s="6">
        <v>2260</v>
      </c>
      <c r="O3484" s="6" t="s">
        <v>4806</v>
      </c>
      <c r="P3484" s="6">
        <v>0</v>
      </c>
      <c r="Q3484" s="6" t="s">
        <v>4807</v>
      </c>
      <c r="R3484" s="6" t="s">
        <v>4808</v>
      </c>
      <c r="S3484" s="6">
        <v>229</v>
      </c>
      <c r="T3484" s="6" t="s">
        <v>37</v>
      </c>
      <c r="U3484" s="6" t="s">
        <v>56</v>
      </c>
      <c r="V3484" s="6" t="s">
        <v>95</v>
      </c>
      <c r="W3484" s="7">
        <v>57000000</v>
      </c>
      <c r="X3484" s="6">
        <v>2004</v>
      </c>
      <c r="Y3484" s="6">
        <v>579</v>
      </c>
      <c r="Z3484" s="6">
        <v>4.2</v>
      </c>
      <c r="AA3484" s="6">
        <v>1.85</v>
      </c>
      <c r="AB3484" s="6">
        <v>437</v>
      </c>
      <c r="AC3484" s="7">
        <f>Table13[[#This Row],[gross]]-Table13[[#This Row],[budget]]</f>
        <v>-50231945</v>
      </c>
    </row>
    <row r="3485" spans="1:29" ht="12.75">
      <c r="A3485" s="6" t="s">
        <v>28</v>
      </c>
      <c r="B3485" s="6" t="s">
        <v>1504</v>
      </c>
      <c r="C3485" s="6">
        <v>82</v>
      </c>
      <c r="D3485" s="6">
        <v>93</v>
      </c>
      <c r="E3485" s="6">
        <v>78</v>
      </c>
      <c r="F3485" s="6">
        <v>197</v>
      </c>
      <c r="G3485" s="6" t="s">
        <v>5430</v>
      </c>
      <c r="H3485" s="6">
        <v>536</v>
      </c>
      <c r="I3485" s="7">
        <v>200803</v>
      </c>
      <c r="J3485" s="6" t="s">
        <v>1671</v>
      </c>
      <c r="K3485" s="6" t="s">
        <v>15003</v>
      </c>
      <c r="L3485" s="6" t="s">
        <v>19492</v>
      </c>
      <c r="M3485" s="6">
        <v>7988</v>
      </c>
      <c r="N3485" s="6">
        <v>1467</v>
      </c>
      <c r="O3485" s="6" t="s">
        <v>19493</v>
      </c>
      <c r="P3485" s="6">
        <v>3</v>
      </c>
      <c r="Q3485" s="6" t="s">
        <v>19494</v>
      </c>
      <c r="R3485" s="6" t="s">
        <v>19495</v>
      </c>
      <c r="S3485" s="6">
        <v>71</v>
      </c>
      <c r="T3485" s="6" t="s">
        <v>37</v>
      </c>
      <c r="U3485" s="6" t="s">
        <v>38</v>
      </c>
      <c r="V3485" s="6" t="s">
        <v>585</v>
      </c>
      <c r="W3485" s="7">
        <v>3000000</v>
      </c>
      <c r="X3485" s="6">
        <v>2012</v>
      </c>
      <c r="Y3485" s="6">
        <v>317</v>
      </c>
      <c r="Z3485" s="6">
        <v>5.3</v>
      </c>
      <c r="AA3485" s="6">
        <v>1.78</v>
      </c>
      <c r="AB3485" s="6">
        <v>0</v>
      </c>
      <c r="AC3485" s="7">
        <f>Table13[[#This Row],[gross]]-Table13[[#This Row],[budget]]</f>
        <v>-2799197</v>
      </c>
    </row>
    <row r="3486" spans="1:29" ht="12.75">
      <c r="A3486" s="6" t="s">
        <v>28</v>
      </c>
      <c r="B3486" s="6" t="s">
        <v>2791</v>
      </c>
      <c r="C3486" s="6">
        <v>139</v>
      </c>
      <c r="D3486" s="6">
        <v>103</v>
      </c>
      <c r="E3486" s="6">
        <v>0</v>
      </c>
      <c r="F3486" s="6">
        <v>504</v>
      </c>
      <c r="G3486" s="6" t="s">
        <v>2426</v>
      </c>
      <c r="H3486" s="6">
        <v>629</v>
      </c>
      <c r="I3486" s="7">
        <v>42365600</v>
      </c>
      <c r="J3486" s="6" t="s">
        <v>14082</v>
      </c>
      <c r="K3486" s="6" t="s">
        <v>11574</v>
      </c>
      <c r="L3486" s="6" t="s">
        <v>14083</v>
      </c>
      <c r="M3486" s="6">
        <v>45890</v>
      </c>
      <c r="N3486" s="6">
        <v>2730</v>
      </c>
      <c r="O3486" s="6" t="s">
        <v>7872</v>
      </c>
      <c r="P3486" s="6">
        <v>0</v>
      </c>
      <c r="Q3486" s="6" t="s">
        <v>14084</v>
      </c>
      <c r="R3486" s="6" t="s">
        <v>14085</v>
      </c>
      <c r="S3486" s="6">
        <v>177</v>
      </c>
      <c r="T3486" s="6" t="s">
        <v>37</v>
      </c>
      <c r="U3486" s="6" t="s">
        <v>56</v>
      </c>
      <c r="V3486" s="6" t="s">
        <v>95</v>
      </c>
      <c r="W3486" s="7">
        <v>5000000</v>
      </c>
      <c r="X3486" s="6">
        <v>1981</v>
      </c>
      <c r="Y3486" s="6">
        <v>561</v>
      </c>
      <c r="Z3486" s="6">
        <v>7</v>
      </c>
      <c r="AA3486" s="6">
        <v>1.85</v>
      </c>
      <c r="AB3486" s="6">
        <v>0</v>
      </c>
      <c r="AC3486" s="7">
        <f>Table13[[#This Row],[gross]]-Table13[[#This Row],[budget]]</f>
        <v>37365600</v>
      </c>
    </row>
    <row r="3487" spans="1:29" ht="12.75">
      <c r="A3487" s="6" t="s">
        <v>28</v>
      </c>
      <c r="B3487" s="6" t="s">
        <v>22122</v>
      </c>
      <c r="C3487" s="6">
        <v>16</v>
      </c>
      <c r="D3487" s="6">
        <v>95</v>
      </c>
      <c r="E3487" s="6">
        <v>14</v>
      </c>
      <c r="F3487" s="6">
        <v>221</v>
      </c>
      <c r="G3487" s="6" t="s">
        <v>22123</v>
      </c>
      <c r="H3487" s="6">
        <v>284</v>
      </c>
      <c r="I3487" s="7">
        <v>15278</v>
      </c>
      <c r="J3487" s="6" t="s">
        <v>22124</v>
      </c>
      <c r="K3487" s="6" t="s">
        <v>6189</v>
      </c>
      <c r="L3487" s="6" t="s">
        <v>22125</v>
      </c>
      <c r="M3487" s="6">
        <v>1742</v>
      </c>
      <c r="N3487" s="6">
        <v>1185</v>
      </c>
      <c r="O3487" s="6" t="s">
        <v>22126</v>
      </c>
      <c r="P3487" s="6">
        <v>1</v>
      </c>
      <c r="Q3487" s="6" t="s">
        <v>22127</v>
      </c>
      <c r="R3487" s="6" t="s">
        <v>22128</v>
      </c>
      <c r="S3487" s="6">
        <v>158</v>
      </c>
      <c r="T3487" s="6" t="s">
        <v>37</v>
      </c>
      <c r="U3487" s="6" t="s">
        <v>38</v>
      </c>
      <c r="V3487" s="6" t="s">
        <v>95</v>
      </c>
      <c r="W3487" s="7">
        <v>825000</v>
      </c>
      <c r="X3487" s="6">
        <v>2002</v>
      </c>
      <c r="Y3487" s="6">
        <v>234</v>
      </c>
      <c r="Z3487" s="6">
        <v>5.6</v>
      </c>
      <c r="AA3487" s="6">
        <v>1.85</v>
      </c>
      <c r="AB3487" s="6">
        <v>409</v>
      </c>
      <c r="AC3487" s="7">
        <f>Table13[[#This Row],[gross]]-Table13[[#This Row],[budget]]</f>
        <v>-809722</v>
      </c>
    </row>
    <row r="3488" spans="1:29" ht="12.75">
      <c r="A3488" s="6" t="s">
        <v>28</v>
      </c>
      <c r="B3488" s="6" t="s">
        <v>19022</v>
      </c>
      <c r="C3488" s="6">
        <v>6</v>
      </c>
      <c r="D3488" s="6">
        <v>100</v>
      </c>
      <c r="E3488" s="6">
        <v>117</v>
      </c>
      <c r="F3488" s="6">
        <v>0</v>
      </c>
      <c r="G3488" s="6" t="s">
        <v>19023</v>
      </c>
      <c r="H3488" s="6">
        <v>21</v>
      </c>
      <c r="I3488" s="7">
        <v>29233</v>
      </c>
      <c r="J3488" s="6" t="s">
        <v>67</v>
      </c>
      <c r="K3488" s="6" t="s">
        <v>19024</v>
      </c>
      <c r="L3488" s="6" t="s">
        <v>19025</v>
      </c>
      <c r="M3488" s="6">
        <v>75</v>
      </c>
      <c r="N3488" s="6">
        <v>24</v>
      </c>
      <c r="O3488" s="6" t="s">
        <v>19026</v>
      </c>
      <c r="P3488" s="6">
        <v>0</v>
      </c>
      <c r="R3488" s="6" t="s">
        <v>19027</v>
      </c>
      <c r="S3488" s="6">
        <v>2</v>
      </c>
      <c r="T3488" s="6" t="s">
        <v>37</v>
      </c>
      <c r="U3488" s="6" t="s">
        <v>38</v>
      </c>
      <c r="W3488" s="7">
        <v>3500000</v>
      </c>
      <c r="X3488" s="6">
        <v>2015</v>
      </c>
      <c r="Y3488" s="6">
        <v>3</v>
      </c>
      <c r="Z3488" s="6">
        <v>7</v>
      </c>
      <c r="AB3488" s="6">
        <v>121</v>
      </c>
      <c r="AC3488" s="7">
        <f>Table13[[#This Row],[gross]]-Table13[[#This Row],[budget]]</f>
        <v>-3470767</v>
      </c>
    </row>
    <row r="3489" spans="1:29" ht="12.75">
      <c r="A3489" s="6" t="s">
        <v>28</v>
      </c>
      <c r="B3489" s="6" t="s">
        <v>1819</v>
      </c>
      <c r="C3489" s="6">
        <v>62</v>
      </c>
      <c r="D3489" s="6">
        <v>99</v>
      </c>
      <c r="E3489" s="6">
        <v>0</v>
      </c>
      <c r="F3489" s="6">
        <v>186</v>
      </c>
      <c r="G3489" s="6" t="s">
        <v>2283</v>
      </c>
      <c r="H3489" s="6">
        <v>664</v>
      </c>
      <c r="I3489" s="7">
        <v>44450000</v>
      </c>
      <c r="J3489" s="6" t="s">
        <v>1401</v>
      </c>
      <c r="K3489" s="6" t="s">
        <v>8912</v>
      </c>
      <c r="L3489" s="6" t="s">
        <v>8913</v>
      </c>
      <c r="M3489" s="6">
        <v>44394</v>
      </c>
      <c r="N3489" s="6">
        <v>2010</v>
      </c>
      <c r="O3489" s="6" t="s">
        <v>8914</v>
      </c>
      <c r="P3489" s="6">
        <v>1</v>
      </c>
      <c r="Q3489" s="6" t="s">
        <v>8915</v>
      </c>
      <c r="R3489" s="6" t="s">
        <v>8916</v>
      </c>
      <c r="S3489" s="6">
        <v>115</v>
      </c>
      <c r="T3489" s="6" t="s">
        <v>37</v>
      </c>
      <c r="U3489" s="6" t="s">
        <v>268</v>
      </c>
      <c r="V3489" s="6" t="s">
        <v>585</v>
      </c>
      <c r="W3489" s="7">
        <v>27000000</v>
      </c>
      <c r="X3489" s="6">
        <v>1994</v>
      </c>
      <c r="Y3489" s="6">
        <v>655</v>
      </c>
      <c r="Z3489" s="6">
        <v>5.8</v>
      </c>
      <c r="AA3489" s="6">
        <v>2.35</v>
      </c>
      <c r="AB3489" s="6">
        <v>0</v>
      </c>
      <c r="AC3489" s="7">
        <f>Table13[[#This Row],[gross]]-Table13[[#This Row],[budget]]</f>
        <v>17450000</v>
      </c>
    </row>
    <row r="3490" spans="1:29" ht="12.75">
      <c r="A3490" s="6" t="s">
        <v>28</v>
      </c>
      <c r="B3490" s="6" t="s">
        <v>19773</v>
      </c>
      <c r="C3490" s="6">
        <v>173</v>
      </c>
      <c r="D3490" s="6">
        <v>66</v>
      </c>
      <c r="E3490" s="6">
        <v>76</v>
      </c>
      <c r="F3490" s="6">
        <v>36</v>
      </c>
      <c r="G3490" s="6" t="s">
        <v>19773</v>
      </c>
      <c r="H3490" s="6">
        <v>123</v>
      </c>
      <c r="I3490" s="7">
        <v>38108</v>
      </c>
      <c r="J3490" s="6" t="s">
        <v>4277</v>
      </c>
      <c r="K3490" s="6" t="s">
        <v>19774</v>
      </c>
      <c r="L3490" s="6" t="s">
        <v>19775</v>
      </c>
      <c r="M3490" s="6">
        <v>40878</v>
      </c>
      <c r="N3490" s="6">
        <v>239</v>
      </c>
      <c r="O3490" s="6" t="s">
        <v>19776</v>
      </c>
      <c r="P3490" s="6">
        <v>0</v>
      </c>
      <c r="Q3490" s="6" t="s">
        <v>19777</v>
      </c>
      <c r="R3490" s="6" t="s">
        <v>19778</v>
      </c>
      <c r="S3490" s="6">
        <v>124</v>
      </c>
      <c r="T3490" s="6" t="s">
        <v>2778</v>
      </c>
      <c r="U3490" s="6" t="s">
        <v>3571</v>
      </c>
      <c r="V3490" s="6" t="s">
        <v>585</v>
      </c>
      <c r="W3490" s="7">
        <v>2600000</v>
      </c>
      <c r="X3490" s="6">
        <v>2007</v>
      </c>
      <c r="Y3490" s="6">
        <v>76</v>
      </c>
      <c r="Z3490" s="6">
        <v>7.2</v>
      </c>
      <c r="AA3490" s="6">
        <v>1.85</v>
      </c>
      <c r="AB3490" s="6">
        <v>0</v>
      </c>
      <c r="AC3490" s="7">
        <f>Table13[[#This Row],[gross]]-Table13[[#This Row],[budget]]</f>
        <v>-2561892</v>
      </c>
    </row>
    <row r="3491" spans="1:29" ht="12.75">
      <c r="A3491" s="6" t="s">
        <v>28</v>
      </c>
      <c r="B3491" s="6" t="s">
        <v>1058</v>
      </c>
      <c r="C3491" s="6">
        <v>123</v>
      </c>
      <c r="D3491" s="6">
        <v>116</v>
      </c>
      <c r="E3491" s="6">
        <v>503</v>
      </c>
      <c r="F3491" s="6">
        <v>982</v>
      </c>
      <c r="G3491" s="6" t="s">
        <v>641</v>
      </c>
      <c r="H3491" s="6">
        <v>23000</v>
      </c>
      <c r="I3491" s="7">
        <v>19480739</v>
      </c>
      <c r="J3491" s="6" t="s">
        <v>73</v>
      </c>
      <c r="K3491" s="6" t="s">
        <v>333</v>
      </c>
      <c r="L3491" s="6" t="s">
        <v>2856</v>
      </c>
      <c r="M3491" s="6">
        <v>53057</v>
      </c>
      <c r="N3491" s="6">
        <v>43887</v>
      </c>
      <c r="O3491" s="6" t="s">
        <v>2642</v>
      </c>
      <c r="P3491" s="6">
        <v>0</v>
      </c>
      <c r="Q3491" s="6" t="s">
        <v>2857</v>
      </c>
      <c r="R3491" s="6" t="s">
        <v>2858</v>
      </c>
      <c r="S3491" s="6">
        <v>457</v>
      </c>
      <c r="T3491" s="6" t="s">
        <v>37</v>
      </c>
      <c r="U3491" s="6" t="s">
        <v>38</v>
      </c>
      <c r="V3491" s="6" t="s">
        <v>39</v>
      </c>
      <c r="W3491" s="7">
        <v>80000000</v>
      </c>
      <c r="X3491" s="6">
        <v>2003</v>
      </c>
      <c r="Y3491" s="6">
        <v>18000</v>
      </c>
      <c r="Z3491" s="6">
        <v>5.6</v>
      </c>
      <c r="AA3491" s="6">
        <v>2.35</v>
      </c>
      <c r="AB3491" s="6">
        <v>0</v>
      </c>
      <c r="AC3491" s="7">
        <f>Table13[[#This Row],[gross]]-Table13[[#This Row],[budget]]</f>
        <v>-60519261</v>
      </c>
    </row>
    <row r="3492" spans="1:29" ht="12.75">
      <c r="A3492" s="6" t="s">
        <v>28</v>
      </c>
      <c r="B3492" s="6" t="s">
        <v>3159</v>
      </c>
      <c r="C3492" s="6">
        <v>48</v>
      </c>
      <c r="D3492" s="6">
        <v>135</v>
      </c>
      <c r="E3492" s="6">
        <v>41</v>
      </c>
      <c r="F3492" s="6">
        <v>808</v>
      </c>
      <c r="G3492" s="6" t="s">
        <v>3298</v>
      </c>
      <c r="H3492" s="6">
        <v>982</v>
      </c>
      <c r="I3492" s="7">
        <v>53854588</v>
      </c>
      <c r="J3492" s="6" t="s">
        <v>4479</v>
      </c>
      <c r="K3492" s="6" t="s">
        <v>1121</v>
      </c>
      <c r="L3492" s="6" t="s">
        <v>5812</v>
      </c>
      <c r="M3492" s="6">
        <v>37911</v>
      </c>
      <c r="N3492" s="6">
        <v>3648</v>
      </c>
      <c r="O3492" s="6" t="s">
        <v>1059</v>
      </c>
      <c r="P3492" s="6">
        <v>0</v>
      </c>
      <c r="Q3492" s="6" t="s">
        <v>5813</v>
      </c>
      <c r="R3492" s="6" t="s">
        <v>5814</v>
      </c>
      <c r="S3492" s="6">
        <v>73</v>
      </c>
      <c r="T3492" s="6" t="s">
        <v>37</v>
      </c>
      <c r="U3492" s="6" t="s">
        <v>38</v>
      </c>
      <c r="V3492" s="6" t="s">
        <v>585</v>
      </c>
      <c r="W3492" s="7">
        <v>45000000</v>
      </c>
      <c r="X3492" s="6">
        <v>1996</v>
      </c>
      <c r="Y3492" s="6">
        <v>843</v>
      </c>
      <c r="Z3492" s="6">
        <v>6.3</v>
      </c>
      <c r="AA3492" s="6">
        <v>2.35</v>
      </c>
      <c r="AB3492" s="6">
        <v>1000</v>
      </c>
      <c r="AC3492" s="7">
        <f>Table13[[#This Row],[gross]]-Table13[[#This Row],[budget]]</f>
        <v>8854588</v>
      </c>
    </row>
    <row r="3493" spans="1:29" ht="12.75">
      <c r="A3493" s="6" t="s">
        <v>28</v>
      </c>
      <c r="B3493" s="6" t="s">
        <v>10614</v>
      </c>
      <c r="C3493" s="6">
        <v>466</v>
      </c>
      <c r="D3493" s="6">
        <v>127</v>
      </c>
      <c r="E3493" s="6">
        <v>140</v>
      </c>
      <c r="F3493" s="6">
        <v>10000</v>
      </c>
      <c r="G3493" s="6" t="s">
        <v>436</v>
      </c>
      <c r="H3493" s="6">
        <v>19000</v>
      </c>
      <c r="I3493" s="7">
        <v>24104113</v>
      </c>
      <c r="J3493" s="6" t="s">
        <v>1924</v>
      </c>
      <c r="K3493" s="6" t="s">
        <v>353</v>
      </c>
      <c r="L3493" s="6" t="s">
        <v>10615</v>
      </c>
      <c r="M3493" s="6">
        <v>149066</v>
      </c>
      <c r="N3493" s="6">
        <v>46241</v>
      </c>
      <c r="O3493" s="6" t="s">
        <v>440</v>
      </c>
      <c r="P3493" s="6">
        <v>1</v>
      </c>
      <c r="Q3493" s="6" t="s">
        <v>10616</v>
      </c>
      <c r="R3493" s="6" t="s">
        <v>10617</v>
      </c>
      <c r="S3493" s="6">
        <v>517</v>
      </c>
      <c r="T3493" s="6" t="s">
        <v>37</v>
      </c>
      <c r="U3493" s="6" t="s">
        <v>1465</v>
      </c>
      <c r="V3493" s="6" t="s">
        <v>585</v>
      </c>
      <c r="W3493" s="7">
        <v>20000000</v>
      </c>
      <c r="X3493" s="6">
        <v>2011</v>
      </c>
      <c r="Y3493" s="6">
        <v>14000</v>
      </c>
      <c r="Z3493" s="6">
        <v>7.1</v>
      </c>
      <c r="AA3493" s="6">
        <v>2.35</v>
      </c>
      <c r="AB3493" s="6">
        <v>24000</v>
      </c>
      <c r="AC3493" s="7">
        <f>Table13[[#This Row],[gross]]-Table13[[#This Row],[budget]]</f>
        <v>4104113</v>
      </c>
    </row>
    <row r="3494" spans="1:29" ht="12.75">
      <c r="A3494" s="6" t="s">
        <v>28</v>
      </c>
      <c r="B3494" s="6" t="s">
        <v>21809</v>
      </c>
      <c r="C3494" s="6">
        <v>113</v>
      </c>
      <c r="D3494" s="6">
        <v>98</v>
      </c>
      <c r="E3494" s="6">
        <v>969</v>
      </c>
      <c r="F3494" s="6">
        <v>433</v>
      </c>
      <c r="G3494" s="6" t="s">
        <v>3286</v>
      </c>
      <c r="H3494" s="6">
        <v>969</v>
      </c>
      <c r="I3494" s="7">
        <v>389804</v>
      </c>
      <c r="J3494" s="6" t="s">
        <v>1415</v>
      </c>
      <c r="K3494" s="6" t="s">
        <v>21809</v>
      </c>
      <c r="L3494" s="6" t="s">
        <v>23860</v>
      </c>
      <c r="M3494" s="6">
        <v>11816</v>
      </c>
      <c r="N3494" s="6">
        <v>2530</v>
      </c>
      <c r="O3494" s="6" t="s">
        <v>23861</v>
      </c>
      <c r="P3494" s="6">
        <v>0</v>
      </c>
      <c r="Q3494" s="6" t="s">
        <v>23862</v>
      </c>
      <c r="R3494" s="6" t="s">
        <v>23863</v>
      </c>
      <c r="S3494" s="6">
        <v>35</v>
      </c>
      <c r="T3494" s="6" t="s">
        <v>37</v>
      </c>
      <c r="U3494" s="6" t="s">
        <v>38</v>
      </c>
      <c r="V3494" s="6" t="s">
        <v>4830</v>
      </c>
      <c r="W3494" s="7">
        <v>65000</v>
      </c>
      <c r="X3494" s="6">
        <v>2010</v>
      </c>
      <c r="Y3494" s="6">
        <v>529</v>
      </c>
      <c r="Z3494" s="6">
        <v>6.3</v>
      </c>
      <c r="AA3494" s="6">
        <v>2.35</v>
      </c>
      <c r="AB3494" s="6">
        <v>0</v>
      </c>
      <c r="AC3494" s="7">
        <f>Table13[[#This Row],[gross]]-Table13[[#This Row],[budget]]</f>
        <v>324804</v>
      </c>
    </row>
    <row r="3495" spans="1:29" ht="12.75">
      <c r="A3495" s="6" t="s">
        <v>28</v>
      </c>
      <c r="B3495" s="6" t="s">
        <v>3154</v>
      </c>
      <c r="C3495" s="6">
        <v>131</v>
      </c>
      <c r="D3495" s="6">
        <v>94</v>
      </c>
      <c r="E3495" s="6">
        <v>383</v>
      </c>
      <c r="F3495" s="6">
        <v>886</v>
      </c>
      <c r="G3495" s="6" t="s">
        <v>793</v>
      </c>
      <c r="H3495" s="6">
        <v>13000</v>
      </c>
      <c r="I3495" s="7">
        <v>22751979</v>
      </c>
      <c r="J3495" s="6" t="s">
        <v>3155</v>
      </c>
      <c r="K3495" s="6" t="s">
        <v>1157</v>
      </c>
      <c r="L3495" s="6" t="s">
        <v>3156</v>
      </c>
      <c r="M3495" s="6">
        <v>52244</v>
      </c>
      <c r="N3495" s="6">
        <v>15857</v>
      </c>
      <c r="O3495" s="6" t="s">
        <v>1384</v>
      </c>
      <c r="P3495" s="6">
        <v>0</v>
      </c>
      <c r="Q3495" s="6" t="s">
        <v>3157</v>
      </c>
      <c r="R3495" s="6" t="s">
        <v>3158</v>
      </c>
      <c r="S3495" s="6">
        <v>377</v>
      </c>
      <c r="T3495" s="6" t="s">
        <v>37</v>
      </c>
      <c r="U3495" s="6" t="s">
        <v>38</v>
      </c>
      <c r="V3495" s="6" t="s">
        <v>95</v>
      </c>
      <c r="W3495" s="7">
        <v>75000000</v>
      </c>
      <c r="X3495" s="6">
        <v>2000</v>
      </c>
      <c r="Y3495" s="6">
        <v>1000</v>
      </c>
      <c r="Z3495" s="6">
        <v>6.6</v>
      </c>
      <c r="AA3495" s="6">
        <v>2.35</v>
      </c>
      <c r="AB3495" s="6">
        <v>0</v>
      </c>
      <c r="AC3495" s="7">
        <f>Table13[[#This Row],[gross]]-Table13[[#This Row],[budget]]</f>
        <v>-52248021</v>
      </c>
    </row>
    <row r="3496" spans="1:29" ht="12.75">
      <c r="A3496" s="6" t="s">
        <v>28</v>
      </c>
      <c r="B3496" s="6" t="s">
        <v>29</v>
      </c>
      <c r="C3496" s="6">
        <v>315</v>
      </c>
      <c r="D3496" s="6">
        <v>194</v>
      </c>
      <c r="E3496" s="6">
        <v>0</v>
      </c>
      <c r="F3496" s="6">
        <v>794</v>
      </c>
      <c r="G3496" s="6" t="s">
        <v>213</v>
      </c>
      <c r="H3496" s="6">
        <v>29000</v>
      </c>
      <c r="I3496" s="7">
        <v>658672302</v>
      </c>
      <c r="J3496" s="6" t="s">
        <v>214</v>
      </c>
      <c r="K3496" s="6" t="s">
        <v>215</v>
      </c>
      <c r="L3496" s="6" t="s">
        <v>216</v>
      </c>
      <c r="M3496" s="6">
        <v>793059</v>
      </c>
      <c r="N3496" s="6">
        <v>45223</v>
      </c>
      <c r="O3496" s="6" t="s">
        <v>217</v>
      </c>
      <c r="P3496" s="6">
        <v>0</v>
      </c>
      <c r="Q3496" s="6" t="s">
        <v>218</v>
      </c>
      <c r="R3496" s="6" t="s">
        <v>219</v>
      </c>
      <c r="S3496" s="6">
        <v>2528</v>
      </c>
      <c r="T3496" s="6" t="s">
        <v>37</v>
      </c>
      <c r="U3496" s="6" t="s">
        <v>38</v>
      </c>
      <c r="V3496" s="6" t="s">
        <v>39</v>
      </c>
      <c r="W3496" s="7">
        <v>200000000</v>
      </c>
      <c r="X3496" s="6">
        <v>1997</v>
      </c>
      <c r="Y3496" s="6">
        <v>14000</v>
      </c>
      <c r="Z3496" s="6">
        <v>7.7</v>
      </c>
      <c r="AA3496" s="6">
        <v>2.35</v>
      </c>
      <c r="AB3496" s="6">
        <v>26000</v>
      </c>
      <c r="AC3496" s="7">
        <f>Table13[[#This Row],[gross]]-Table13[[#This Row],[budget]]</f>
        <v>458672302</v>
      </c>
    </row>
    <row r="3497" spans="1:29" ht="12.75">
      <c r="A3497" s="6" t="s">
        <v>28</v>
      </c>
      <c r="B3497" s="6" t="s">
        <v>7348</v>
      </c>
      <c r="C3497" s="6">
        <v>191</v>
      </c>
      <c r="D3497" s="6">
        <v>87</v>
      </c>
      <c r="E3497" s="6">
        <v>14</v>
      </c>
      <c r="F3497" s="6">
        <v>691</v>
      </c>
      <c r="G3497" s="6" t="s">
        <v>2477</v>
      </c>
      <c r="H3497" s="6">
        <v>11000</v>
      </c>
      <c r="I3497" s="7">
        <v>54132596</v>
      </c>
      <c r="J3497" s="6" t="s">
        <v>870</v>
      </c>
      <c r="K3497" s="6" t="s">
        <v>222</v>
      </c>
      <c r="L3497" s="6" t="s">
        <v>7349</v>
      </c>
      <c r="M3497" s="6">
        <v>53786</v>
      </c>
      <c r="N3497" s="6">
        <v>16571</v>
      </c>
      <c r="O3497" s="6" t="s">
        <v>752</v>
      </c>
      <c r="P3497" s="6">
        <v>0</v>
      </c>
      <c r="Q3497" s="6" t="s">
        <v>7350</v>
      </c>
      <c r="R3497" s="6" t="s">
        <v>7351</v>
      </c>
      <c r="S3497" s="6">
        <v>211</v>
      </c>
      <c r="T3497" s="6" t="s">
        <v>37</v>
      </c>
      <c r="U3497" s="6" t="s">
        <v>3859</v>
      </c>
      <c r="V3497" s="6" t="s">
        <v>95</v>
      </c>
      <c r="W3497" s="7">
        <v>34000000</v>
      </c>
      <c r="X3497" s="6">
        <v>2007</v>
      </c>
      <c r="Y3497" s="6">
        <v>4000</v>
      </c>
      <c r="Z3497" s="6">
        <v>6.3</v>
      </c>
      <c r="AA3497" s="6">
        <v>2.35</v>
      </c>
      <c r="AB3497" s="6">
        <v>0</v>
      </c>
      <c r="AC3497" s="7">
        <f>Table13[[#This Row],[gross]]-Table13[[#This Row],[budget]]</f>
        <v>20132596</v>
      </c>
    </row>
    <row r="3498" spans="1:29" ht="12.75">
      <c r="A3498" s="6" t="s">
        <v>28</v>
      </c>
      <c r="B3498" s="6" t="s">
        <v>6051</v>
      </c>
      <c r="C3498" s="6">
        <v>59</v>
      </c>
      <c r="D3498" s="6">
        <v>106</v>
      </c>
      <c r="E3498" s="6">
        <v>835</v>
      </c>
      <c r="F3498" s="6">
        <v>458</v>
      </c>
      <c r="G3498" s="6" t="s">
        <v>994</v>
      </c>
      <c r="H3498" s="6">
        <v>1000</v>
      </c>
      <c r="I3498" s="7">
        <v>21200000</v>
      </c>
      <c r="J3498" s="6" t="s">
        <v>9193</v>
      </c>
      <c r="K3498" s="6" t="s">
        <v>4472</v>
      </c>
      <c r="L3498" s="6" t="s">
        <v>11009</v>
      </c>
      <c r="M3498" s="6">
        <v>34774</v>
      </c>
      <c r="N3498" s="6">
        <v>3598</v>
      </c>
      <c r="O3498" s="6" t="s">
        <v>4594</v>
      </c>
      <c r="P3498" s="6">
        <v>0</v>
      </c>
      <c r="Q3498" s="6" t="s">
        <v>11010</v>
      </c>
      <c r="R3498" s="6" t="s">
        <v>11011</v>
      </c>
      <c r="S3498" s="6">
        <v>162</v>
      </c>
      <c r="T3498" s="6" t="s">
        <v>37</v>
      </c>
      <c r="U3498" s="6" t="s">
        <v>38</v>
      </c>
      <c r="V3498" s="6" t="s">
        <v>585</v>
      </c>
      <c r="W3498" s="7">
        <v>20000000</v>
      </c>
      <c r="X3498" s="6">
        <v>1995</v>
      </c>
      <c r="Y3498" s="6">
        <v>967</v>
      </c>
      <c r="Z3498" s="6">
        <v>6.8</v>
      </c>
      <c r="AA3498" s="6">
        <v>1.85</v>
      </c>
      <c r="AB3498" s="6">
        <v>1000</v>
      </c>
      <c r="AC3498" s="7">
        <f>Table13[[#This Row],[gross]]-Table13[[#This Row],[budget]]</f>
        <v>1200000</v>
      </c>
    </row>
    <row r="3499" spans="1:29" ht="12.75">
      <c r="A3499" s="6" t="s">
        <v>28</v>
      </c>
      <c r="B3499" s="6" t="s">
        <v>4003</v>
      </c>
      <c r="C3499" s="6">
        <v>275</v>
      </c>
      <c r="D3499" s="6">
        <v>112</v>
      </c>
      <c r="E3499" s="6">
        <v>11000</v>
      </c>
      <c r="F3499" s="6">
        <v>159</v>
      </c>
      <c r="G3499" s="6" t="s">
        <v>7955</v>
      </c>
      <c r="H3499" s="6">
        <v>385</v>
      </c>
      <c r="I3499" s="7">
        <v>16684352</v>
      </c>
      <c r="J3499" s="6" t="s">
        <v>1681</v>
      </c>
      <c r="K3499" s="6" t="s">
        <v>10548</v>
      </c>
      <c r="L3499" s="6" t="s">
        <v>10549</v>
      </c>
      <c r="M3499" s="6">
        <v>67893</v>
      </c>
      <c r="N3499" s="6">
        <v>1205</v>
      </c>
      <c r="O3499" s="6" t="s">
        <v>10550</v>
      </c>
      <c r="P3499" s="6">
        <v>0</v>
      </c>
      <c r="Q3499" s="6" t="s">
        <v>10551</v>
      </c>
      <c r="R3499" s="6" t="s">
        <v>10552</v>
      </c>
      <c r="S3499" s="6">
        <v>163</v>
      </c>
      <c r="T3499" s="6" t="s">
        <v>37</v>
      </c>
      <c r="U3499" s="6" t="s">
        <v>38</v>
      </c>
      <c r="V3499" s="6" t="s">
        <v>585</v>
      </c>
      <c r="W3499" s="7">
        <v>17000000</v>
      </c>
      <c r="X3499" s="6">
        <v>2012</v>
      </c>
      <c r="Y3499" s="6">
        <v>223</v>
      </c>
      <c r="Z3499" s="6">
        <v>6.3</v>
      </c>
      <c r="AA3499" s="6">
        <v>1.85</v>
      </c>
      <c r="AB3499" s="6">
        <v>18000</v>
      </c>
      <c r="AC3499" s="7">
        <f>Table13[[#This Row],[gross]]-Table13[[#This Row],[budget]]</f>
        <v>-315648</v>
      </c>
    </row>
    <row r="3500" spans="1:29" ht="12.75">
      <c r="A3500" s="6" t="s">
        <v>28</v>
      </c>
      <c r="B3500" s="6" t="s">
        <v>22525</v>
      </c>
      <c r="C3500" s="6">
        <v>20</v>
      </c>
      <c r="D3500" s="6">
        <v>120</v>
      </c>
      <c r="E3500" s="6">
        <v>3</v>
      </c>
      <c r="F3500" s="6">
        <v>234</v>
      </c>
      <c r="G3500" s="6" t="s">
        <v>16068</v>
      </c>
      <c r="H3500" s="6">
        <v>984</v>
      </c>
      <c r="I3500" s="7">
        <v>3773863</v>
      </c>
      <c r="J3500" s="6" t="s">
        <v>3409</v>
      </c>
      <c r="K3500" s="6" t="s">
        <v>17727</v>
      </c>
      <c r="L3500" s="6" t="s">
        <v>22526</v>
      </c>
      <c r="M3500" s="6">
        <v>4583</v>
      </c>
      <c r="N3500" s="6">
        <v>2563</v>
      </c>
      <c r="O3500" s="6" t="s">
        <v>22123</v>
      </c>
      <c r="P3500" s="6">
        <v>1</v>
      </c>
      <c r="Q3500" s="6" t="s">
        <v>22527</v>
      </c>
      <c r="R3500" s="6" t="s">
        <v>22528</v>
      </c>
      <c r="S3500" s="6">
        <v>55</v>
      </c>
      <c r="T3500" s="6" t="s">
        <v>37</v>
      </c>
      <c r="U3500" s="6" t="s">
        <v>38</v>
      </c>
      <c r="V3500" s="6" t="s">
        <v>39</v>
      </c>
      <c r="W3500" s="7">
        <v>1000000</v>
      </c>
      <c r="X3500" s="6">
        <v>2009</v>
      </c>
      <c r="Y3500" s="6">
        <v>801</v>
      </c>
      <c r="Z3500" s="6">
        <v>7.1</v>
      </c>
      <c r="AA3500" s="6">
        <v>2.35</v>
      </c>
      <c r="AB3500" s="6">
        <v>0</v>
      </c>
      <c r="AC3500" s="7">
        <f>Table13[[#This Row],[gross]]-Table13[[#This Row],[budget]]</f>
        <v>2773863</v>
      </c>
    </row>
    <row r="3501" spans="1:29" ht="12.75">
      <c r="A3501" s="6" t="s">
        <v>28</v>
      </c>
      <c r="B3501" s="6" t="s">
        <v>5985</v>
      </c>
      <c r="C3501" s="6">
        <v>84</v>
      </c>
      <c r="D3501" s="6">
        <v>134</v>
      </c>
      <c r="E3501" s="6">
        <v>170</v>
      </c>
      <c r="F3501" s="6">
        <v>472</v>
      </c>
      <c r="G3501" s="6" t="s">
        <v>9483</v>
      </c>
      <c r="H3501" s="6">
        <v>2000</v>
      </c>
      <c r="I3501" s="7">
        <v>56505065</v>
      </c>
      <c r="J3501" s="6" t="s">
        <v>9484</v>
      </c>
      <c r="K3501" s="6" t="s">
        <v>3007</v>
      </c>
      <c r="L3501" s="6" t="s">
        <v>9485</v>
      </c>
      <c r="M3501" s="6">
        <v>95241</v>
      </c>
      <c r="N3501" s="6">
        <v>4453</v>
      </c>
      <c r="O3501" s="6" t="s">
        <v>6360</v>
      </c>
      <c r="P3501" s="6">
        <v>0</v>
      </c>
      <c r="Q3501" s="6" t="s">
        <v>9486</v>
      </c>
      <c r="R3501" s="6" t="s">
        <v>9487</v>
      </c>
      <c r="S3501" s="6">
        <v>439</v>
      </c>
      <c r="T3501" s="6" t="s">
        <v>37</v>
      </c>
      <c r="U3501" s="6" t="s">
        <v>38</v>
      </c>
      <c r="V3501" s="6" t="s">
        <v>585</v>
      </c>
      <c r="W3501" s="7">
        <v>25000000</v>
      </c>
      <c r="X3501" s="6">
        <v>1993</v>
      </c>
      <c r="Y3501" s="6">
        <v>722</v>
      </c>
      <c r="Z3501" s="6">
        <v>7.8</v>
      </c>
      <c r="AA3501" s="6">
        <v>2.35</v>
      </c>
      <c r="AB3501" s="6">
        <v>11000</v>
      </c>
      <c r="AC3501" s="7">
        <f>Table13[[#This Row],[gross]]-Table13[[#This Row],[budget]]</f>
        <v>31505065</v>
      </c>
    </row>
    <row r="3502" spans="1:29" ht="12.75">
      <c r="A3502" s="6" t="s">
        <v>28</v>
      </c>
      <c r="B3502" s="6" t="s">
        <v>14604</v>
      </c>
      <c r="C3502" s="6">
        <v>75</v>
      </c>
      <c r="D3502" s="6">
        <v>95</v>
      </c>
      <c r="E3502" s="6">
        <v>5</v>
      </c>
      <c r="F3502" s="6">
        <v>443</v>
      </c>
      <c r="G3502" s="6" t="s">
        <v>1842</v>
      </c>
      <c r="H3502" s="6">
        <v>1000</v>
      </c>
      <c r="I3502" s="7">
        <v>13558739</v>
      </c>
      <c r="J3502" s="6" t="s">
        <v>1671</v>
      </c>
      <c r="K3502" s="6" t="s">
        <v>7580</v>
      </c>
      <c r="L3502" s="6" t="s">
        <v>14605</v>
      </c>
      <c r="M3502" s="6">
        <v>15427</v>
      </c>
      <c r="N3502" s="6">
        <v>2729</v>
      </c>
      <c r="O3502" s="6" t="s">
        <v>2558</v>
      </c>
      <c r="P3502" s="6">
        <v>0</v>
      </c>
      <c r="Q3502" s="6" t="s">
        <v>14606</v>
      </c>
      <c r="R3502" s="6" t="s">
        <v>14607</v>
      </c>
      <c r="S3502" s="6">
        <v>121</v>
      </c>
      <c r="T3502" s="6" t="s">
        <v>37</v>
      </c>
      <c r="U3502" s="6" t="s">
        <v>38</v>
      </c>
      <c r="V3502" s="6" t="s">
        <v>585</v>
      </c>
      <c r="W3502" s="7">
        <v>11000000</v>
      </c>
      <c r="X3502" s="6">
        <v>2001</v>
      </c>
      <c r="Y3502" s="6">
        <v>660</v>
      </c>
      <c r="Z3502" s="6">
        <v>5.3</v>
      </c>
      <c r="AA3502" s="6">
        <v>1.85</v>
      </c>
      <c r="AB3502" s="6">
        <v>449</v>
      </c>
      <c r="AC3502" s="7">
        <f>Table13[[#This Row],[gross]]-Table13[[#This Row],[budget]]</f>
        <v>2558739</v>
      </c>
    </row>
    <row r="3503" spans="1:29" ht="12.75">
      <c r="A3503" s="6" t="s">
        <v>28</v>
      </c>
      <c r="B3503" s="6" t="s">
        <v>1516</v>
      </c>
      <c r="C3503" s="6">
        <v>160</v>
      </c>
      <c r="D3503" s="6">
        <v>119</v>
      </c>
      <c r="E3503" s="6">
        <v>55</v>
      </c>
      <c r="F3503" s="6">
        <v>387</v>
      </c>
      <c r="G3503" s="6" t="s">
        <v>963</v>
      </c>
      <c r="H3503" s="6">
        <v>811</v>
      </c>
      <c r="I3503" s="7">
        <v>125332007</v>
      </c>
      <c r="J3503" s="6" t="s">
        <v>50</v>
      </c>
      <c r="K3503" s="6" t="s">
        <v>1517</v>
      </c>
      <c r="L3503" s="6" t="s">
        <v>1518</v>
      </c>
      <c r="M3503" s="6">
        <v>149680</v>
      </c>
      <c r="N3503" s="6">
        <v>2958</v>
      </c>
      <c r="O3503" s="6" t="s">
        <v>1519</v>
      </c>
      <c r="P3503" s="6">
        <v>3</v>
      </c>
      <c r="Q3503" s="6" t="s">
        <v>1520</v>
      </c>
      <c r="R3503" s="6" t="s">
        <v>1521</v>
      </c>
      <c r="S3503" s="6">
        <v>328</v>
      </c>
      <c r="T3503" s="6" t="s">
        <v>37</v>
      </c>
      <c r="U3503" s="6" t="s">
        <v>56</v>
      </c>
      <c r="V3503" s="6" t="s">
        <v>39</v>
      </c>
      <c r="W3503" s="7">
        <v>110000000</v>
      </c>
      <c r="X3503" s="6">
        <v>1997</v>
      </c>
      <c r="Y3503" s="6">
        <v>766</v>
      </c>
      <c r="Z3503" s="6">
        <v>6.5</v>
      </c>
      <c r="AA3503" s="6">
        <v>2.35</v>
      </c>
      <c r="AB3503" s="6">
        <v>0</v>
      </c>
      <c r="AC3503" s="7">
        <f>Table13[[#This Row],[gross]]-Table13[[#This Row],[budget]]</f>
        <v>15332007</v>
      </c>
    </row>
    <row r="3504" spans="1:29" ht="12.75">
      <c r="A3504" s="6" t="s">
        <v>28</v>
      </c>
      <c r="B3504" s="6" t="s">
        <v>604</v>
      </c>
      <c r="C3504" s="6">
        <v>443</v>
      </c>
      <c r="D3504" s="6">
        <v>130</v>
      </c>
      <c r="E3504" s="6">
        <v>663</v>
      </c>
      <c r="F3504" s="6">
        <v>604</v>
      </c>
      <c r="G3504" s="6" t="s">
        <v>605</v>
      </c>
      <c r="H3504" s="6">
        <v>2000</v>
      </c>
      <c r="I3504" s="7">
        <v>93417865</v>
      </c>
      <c r="J3504" s="6" t="s">
        <v>606</v>
      </c>
      <c r="K3504" s="6" t="s">
        <v>234</v>
      </c>
      <c r="L3504" s="6" t="s">
        <v>607</v>
      </c>
      <c r="M3504" s="6">
        <v>128306</v>
      </c>
      <c r="N3504" s="6">
        <v>5046</v>
      </c>
      <c r="O3504" s="6" t="s">
        <v>608</v>
      </c>
      <c r="P3504" s="6">
        <v>2</v>
      </c>
      <c r="Q3504" s="6" t="s">
        <v>609</v>
      </c>
      <c r="R3504" s="6" t="s">
        <v>610</v>
      </c>
      <c r="S3504" s="6">
        <v>497</v>
      </c>
      <c r="T3504" s="6" t="s">
        <v>37</v>
      </c>
      <c r="U3504" s="6" t="s">
        <v>38</v>
      </c>
      <c r="V3504" s="6" t="s">
        <v>95</v>
      </c>
      <c r="W3504" s="7">
        <v>190000000</v>
      </c>
      <c r="X3504" s="6">
        <v>2015</v>
      </c>
      <c r="Y3504" s="6">
        <v>638</v>
      </c>
      <c r="Z3504" s="6">
        <v>6.5</v>
      </c>
      <c r="AA3504" s="6">
        <v>2.2000000000000002</v>
      </c>
      <c r="AB3504" s="6">
        <v>37000</v>
      </c>
      <c r="AC3504" s="7">
        <f>Table13[[#This Row],[gross]]-Table13[[#This Row],[budget]]</f>
        <v>-96582135</v>
      </c>
    </row>
    <row r="3505" spans="1:29" ht="12.75">
      <c r="A3505" s="6" t="s">
        <v>28</v>
      </c>
      <c r="B3505" s="6" t="s">
        <v>2213</v>
      </c>
      <c r="C3505" s="6">
        <v>94</v>
      </c>
      <c r="D3505" s="6">
        <v>116</v>
      </c>
      <c r="E3505" s="6">
        <v>521</v>
      </c>
      <c r="F3505" s="6">
        <v>481</v>
      </c>
      <c r="G3505" s="6" t="s">
        <v>2213</v>
      </c>
      <c r="H3505" s="6">
        <v>13000</v>
      </c>
      <c r="I3505" s="7">
        <v>177200000</v>
      </c>
      <c r="J3505" s="6" t="s">
        <v>1415</v>
      </c>
      <c r="K3505" s="6" t="s">
        <v>547</v>
      </c>
      <c r="L3505" s="6" t="s">
        <v>12653</v>
      </c>
      <c r="M3505" s="6">
        <v>77366</v>
      </c>
      <c r="N3505" s="6">
        <v>14701</v>
      </c>
      <c r="O3505" s="6" t="s">
        <v>10641</v>
      </c>
      <c r="P3505" s="6">
        <v>1</v>
      </c>
      <c r="Q3505" s="6" t="s">
        <v>12654</v>
      </c>
      <c r="R3505" s="6" t="s">
        <v>12655</v>
      </c>
      <c r="S3505" s="6">
        <v>194</v>
      </c>
      <c r="T3505" s="6" t="s">
        <v>37</v>
      </c>
      <c r="U3505" s="6" t="s">
        <v>38</v>
      </c>
      <c r="V3505" s="6" t="s">
        <v>95</v>
      </c>
      <c r="W3505" s="7">
        <v>22000000</v>
      </c>
      <c r="X3505" s="6">
        <v>1982</v>
      </c>
      <c r="Y3505" s="6">
        <v>521</v>
      </c>
      <c r="Z3505" s="6">
        <v>7.4</v>
      </c>
      <c r="AA3505" s="6">
        <v>2.35</v>
      </c>
      <c r="AB3505" s="6">
        <v>0</v>
      </c>
      <c r="AC3505" s="7">
        <f>Table13[[#This Row],[gross]]-Table13[[#This Row],[budget]]</f>
        <v>155200000</v>
      </c>
    </row>
    <row r="3506" spans="1:29" ht="12.75">
      <c r="A3506" s="6" t="s">
        <v>28</v>
      </c>
      <c r="B3506" s="6" t="s">
        <v>7227</v>
      </c>
      <c r="C3506" s="6">
        <v>161</v>
      </c>
      <c r="D3506" s="6">
        <v>102</v>
      </c>
      <c r="E3506" s="6">
        <v>0</v>
      </c>
      <c r="F3506" s="6">
        <v>555</v>
      </c>
      <c r="G3506" s="6" t="s">
        <v>3897</v>
      </c>
      <c r="H3506" s="6">
        <v>3000</v>
      </c>
      <c r="I3506" s="7">
        <v>25277561</v>
      </c>
      <c r="J3506" s="6" t="s">
        <v>1681</v>
      </c>
      <c r="K3506" s="6" t="s">
        <v>982</v>
      </c>
      <c r="L3506" s="6" t="s">
        <v>14147</v>
      </c>
      <c r="M3506" s="6">
        <v>21672</v>
      </c>
      <c r="N3506" s="6">
        <v>5592</v>
      </c>
      <c r="O3506" s="6" t="s">
        <v>9681</v>
      </c>
      <c r="P3506" s="6">
        <v>10</v>
      </c>
      <c r="Q3506" s="6" t="s">
        <v>14148</v>
      </c>
      <c r="R3506" s="6" t="s">
        <v>14149</v>
      </c>
      <c r="S3506" s="6">
        <v>93</v>
      </c>
      <c r="T3506" s="6" t="s">
        <v>37</v>
      </c>
      <c r="U3506" s="6" t="s">
        <v>38</v>
      </c>
      <c r="V3506" s="6" t="s">
        <v>585</v>
      </c>
      <c r="W3506" s="7">
        <v>12000000</v>
      </c>
      <c r="X3506" s="6">
        <v>2014</v>
      </c>
      <c r="Y3506" s="6">
        <v>966</v>
      </c>
      <c r="Z3506" s="6">
        <v>6.5</v>
      </c>
      <c r="AA3506" s="6">
        <v>2.35</v>
      </c>
      <c r="AB3506" s="6">
        <v>0</v>
      </c>
      <c r="AC3506" s="7">
        <f>Table13[[#This Row],[gross]]-Table13[[#This Row],[budget]]</f>
        <v>13277561</v>
      </c>
    </row>
    <row r="3507" spans="1:29" ht="12.75">
      <c r="A3507" s="6" t="s">
        <v>28</v>
      </c>
      <c r="B3507" s="6" t="s">
        <v>1739</v>
      </c>
      <c r="C3507" s="6">
        <v>173</v>
      </c>
      <c r="D3507" s="6">
        <v>110</v>
      </c>
      <c r="E3507" s="6">
        <v>12000</v>
      </c>
      <c r="F3507" s="6">
        <v>555</v>
      </c>
      <c r="G3507" s="6" t="s">
        <v>2201</v>
      </c>
      <c r="H3507" s="6">
        <v>10000</v>
      </c>
      <c r="I3507" s="7">
        <v>176781728</v>
      </c>
      <c r="J3507" s="6" t="s">
        <v>1693</v>
      </c>
      <c r="K3507" s="6" t="s">
        <v>523</v>
      </c>
      <c r="L3507" s="6" t="s">
        <v>12656</v>
      </c>
      <c r="M3507" s="6">
        <v>219171</v>
      </c>
      <c r="N3507" s="6">
        <v>13069</v>
      </c>
      <c r="O3507" s="6" t="s">
        <v>12657</v>
      </c>
      <c r="P3507" s="6">
        <v>2</v>
      </c>
      <c r="Q3507" s="6" t="s">
        <v>12658</v>
      </c>
      <c r="R3507" s="6" t="s">
        <v>12659</v>
      </c>
      <c r="S3507" s="6">
        <v>388</v>
      </c>
      <c r="T3507" s="6" t="s">
        <v>37</v>
      </c>
      <c r="U3507" s="6" t="s">
        <v>38</v>
      </c>
      <c r="V3507" s="6" t="s">
        <v>95</v>
      </c>
      <c r="W3507" s="7">
        <v>15000000</v>
      </c>
      <c r="X3507" s="6">
        <v>1986</v>
      </c>
      <c r="Y3507" s="6">
        <v>1000</v>
      </c>
      <c r="Z3507" s="6">
        <v>6.9</v>
      </c>
      <c r="AA3507" s="6">
        <v>1.33</v>
      </c>
      <c r="AB3507" s="6">
        <v>19000</v>
      </c>
      <c r="AC3507" s="7">
        <f>Table13[[#This Row],[gross]]-Table13[[#This Row],[budget]]</f>
        <v>161781728</v>
      </c>
    </row>
    <row r="3508" spans="1:29" ht="12.75">
      <c r="A3508" s="6" t="s">
        <v>747</v>
      </c>
      <c r="B3508" s="6" t="s">
        <v>22378</v>
      </c>
      <c r="C3508" s="6">
        <v>66</v>
      </c>
      <c r="D3508" s="6">
        <v>81</v>
      </c>
      <c r="E3508" s="6">
        <v>10</v>
      </c>
      <c r="F3508" s="6">
        <v>23</v>
      </c>
      <c r="G3508" s="6" t="s">
        <v>22379</v>
      </c>
      <c r="H3508" s="6">
        <v>610</v>
      </c>
      <c r="I3508" s="7">
        <v>3000000</v>
      </c>
      <c r="J3508" s="6" t="s">
        <v>11250</v>
      </c>
      <c r="K3508" s="6" t="s">
        <v>22380</v>
      </c>
      <c r="L3508" s="6" t="s">
        <v>22381</v>
      </c>
      <c r="M3508" s="6">
        <v>13269</v>
      </c>
      <c r="N3508" s="6">
        <v>824</v>
      </c>
      <c r="O3508" s="6" t="s">
        <v>22382</v>
      </c>
      <c r="P3508" s="6">
        <v>2</v>
      </c>
      <c r="Q3508" s="6" t="s">
        <v>22383</v>
      </c>
      <c r="R3508" s="6" t="s">
        <v>22384</v>
      </c>
      <c r="S3508" s="6">
        <v>98</v>
      </c>
      <c r="T3508" s="6" t="s">
        <v>37</v>
      </c>
      <c r="U3508" s="6" t="s">
        <v>38</v>
      </c>
      <c r="V3508" s="6" t="s">
        <v>6036</v>
      </c>
      <c r="W3508" s="7">
        <v>609000</v>
      </c>
      <c r="X3508" s="6">
        <v>1935</v>
      </c>
      <c r="Y3508" s="6">
        <v>172</v>
      </c>
      <c r="Z3508" s="6">
        <v>7.8</v>
      </c>
      <c r="AA3508" s="6">
        <v>1.37</v>
      </c>
      <c r="AB3508" s="6">
        <v>1000</v>
      </c>
      <c r="AC3508" s="7">
        <f>Table13[[#This Row],[gross]]-Table13[[#This Row],[budget]]</f>
        <v>2391000</v>
      </c>
    </row>
    <row r="3509" spans="1:29" ht="12.75">
      <c r="A3509" s="6" t="s">
        <v>28</v>
      </c>
      <c r="B3509" s="6" t="s">
        <v>23622</v>
      </c>
      <c r="C3509" s="6">
        <v>18</v>
      </c>
      <c r="D3509" s="6">
        <v>80</v>
      </c>
      <c r="E3509" s="6">
        <v>0</v>
      </c>
      <c r="F3509" s="6">
        <v>0</v>
      </c>
      <c r="G3509" s="6" t="s">
        <v>23623</v>
      </c>
      <c r="H3509" s="6">
        <v>0</v>
      </c>
      <c r="I3509" s="7">
        <v>5858</v>
      </c>
      <c r="J3509" s="6" t="s">
        <v>67</v>
      </c>
      <c r="K3509" s="6" t="s">
        <v>23624</v>
      </c>
      <c r="L3509" s="6" t="s">
        <v>23625</v>
      </c>
      <c r="M3509" s="6">
        <v>260</v>
      </c>
      <c r="N3509" s="6">
        <v>0</v>
      </c>
      <c r="O3509" s="6" t="s">
        <v>23626</v>
      </c>
      <c r="P3509" s="6">
        <v>0</v>
      </c>
      <c r="R3509" s="6" t="s">
        <v>23627</v>
      </c>
      <c r="S3509" s="6">
        <v>2</v>
      </c>
      <c r="T3509" s="6" t="s">
        <v>37</v>
      </c>
      <c r="U3509" s="6" t="s">
        <v>38</v>
      </c>
      <c r="W3509" s="7">
        <v>150000</v>
      </c>
      <c r="X3509" s="6">
        <v>2014</v>
      </c>
      <c r="Y3509" s="6">
        <v>0</v>
      </c>
      <c r="Z3509" s="6">
        <v>7.1</v>
      </c>
      <c r="AB3509" s="6">
        <v>116</v>
      </c>
      <c r="AC3509" s="7">
        <f>Table13[[#This Row],[gross]]-Table13[[#This Row],[budget]]</f>
        <v>-144142</v>
      </c>
    </row>
    <row r="3510" spans="1:29" ht="12.75">
      <c r="A3510" s="6" t="s">
        <v>28</v>
      </c>
      <c r="B3510" s="6" t="s">
        <v>11327</v>
      </c>
      <c r="C3510" s="6">
        <v>103</v>
      </c>
      <c r="D3510" s="6">
        <v>154</v>
      </c>
      <c r="E3510" s="6">
        <v>608</v>
      </c>
      <c r="F3510" s="6">
        <v>149</v>
      </c>
      <c r="G3510" s="6" t="s">
        <v>3448</v>
      </c>
      <c r="H3510" s="6">
        <v>1000</v>
      </c>
      <c r="I3510" s="7">
        <v>6201757</v>
      </c>
      <c r="J3510" s="6" t="s">
        <v>11328</v>
      </c>
      <c r="K3510" s="6" t="s">
        <v>393</v>
      </c>
      <c r="L3510" s="6" t="s">
        <v>11329</v>
      </c>
      <c r="M3510" s="6">
        <v>10037</v>
      </c>
      <c r="N3510" s="6">
        <v>1690</v>
      </c>
      <c r="O3510" s="6" t="s">
        <v>11330</v>
      </c>
      <c r="P3510" s="6">
        <v>1</v>
      </c>
      <c r="Q3510" s="6" t="s">
        <v>11331</v>
      </c>
      <c r="R3510" s="6" t="s">
        <v>11332</v>
      </c>
      <c r="S3510" s="6">
        <v>202</v>
      </c>
      <c r="T3510" s="6" t="s">
        <v>37</v>
      </c>
      <c r="U3510" s="6" t="s">
        <v>56</v>
      </c>
      <c r="V3510" s="6" t="s">
        <v>585</v>
      </c>
      <c r="W3510" s="7">
        <v>10000000</v>
      </c>
      <c r="X3510" s="6">
        <v>1999</v>
      </c>
      <c r="Y3510" s="6">
        <v>452</v>
      </c>
      <c r="Z3510" s="6">
        <v>7.4</v>
      </c>
      <c r="AA3510" s="6">
        <v>1.66</v>
      </c>
      <c r="AB3510" s="6">
        <v>608</v>
      </c>
      <c r="AC3510" s="7">
        <f>Table13[[#This Row],[gross]]-Table13[[#This Row],[budget]]</f>
        <v>-3798243</v>
      </c>
    </row>
    <row r="3511" spans="1:29" ht="12.75">
      <c r="A3511" s="6" t="s">
        <v>28</v>
      </c>
      <c r="B3511" s="6" t="s">
        <v>9667</v>
      </c>
      <c r="C3511" s="6">
        <v>79</v>
      </c>
      <c r="D3511" s="6">
        <v>160</v>
      </c>
      <c r="E3511" s="6">
        <v>130</v>
      </c>
      <c r="F3511" s="6">
        <v>288</v>
      </c>
      <c r="G3511" s="6" t="s">
        <v>9668</v>
      </c>
      <c r="H3511" s="6">
        <v>469</v>
      </c>
      <c r="I3511" s="7">
        <v>14500000</v>
      </c>
      <c r="J3511" s="6" t="s">
        <v>1017</v>
      </c>
      <c r="K3511" s="6" t="s">
        <v>9669</v>
      </c>
      <c r="L3511" s="6" t="s">
        <v>9670</v>
      </c>
      <c r="M3511" s="6">
        <v>25019</v>
      </c>
      <c r="N3511" s="6">
        <v>1548</v>
      </c>
      <c r="O3511" s="6" t="s">
        <v>9671</v>
      </c>
      <c r="P3511" s="6">
        <v>0</v>
      </c>
      <c r="Q3511" s="6" t="s">
        <v>9672</v>
      </c>
      <c r="R3511" s="6" t="s">
        <v>9673</v>
      </c>
      <c r="S3511" s="6">
        <v>159</v>
      </c>
      <c r="T3511" s="6" t="s">
        <v>37</v>
      </c>
      <c r="U3511" s="6" t="s">
        <v>677</v>
      </c>
      <c r="V3511" s="6" t="s">
        <v>277</v>
      </c>
      <c r="W3511" s="7">
        <v>25000000</v>
      </c>
      <c r="X3511" s="6">
        <v>1970</v>
      </c>
      <c r="Y3511" s="6">
        <v>377</v>
      </c>
      <c r="Z3511" s="6">
        <v>7.5</v>
      </c>
      <c r="AA3511" s="6">
        <v>2.35</v>
      </c>
      <c r="AB3511" s="6">
        <v>0</v>
      </c>
      <c r="AC3511" s="7">
        <f>Table13[[#This Row],[gross]]-Table13[[#This Row],[budget]]</f>
        <v>-10500000</v>
      </c>
    </row>
    <row r="3512" spans="1:29" ht="12.75">
      <c r="A3512" s="6" t="s">
        <v>28</v>
      </c>
      <c r="B3512" s="6" t="s">
        <v>6710</v>
      </c>
      <c r="C3512" s="6">
        <v>86</v>
      </c>
      <c r="D3512" s="6">
        <v>84</v>
      </c>
      <c r="E3512" s="6">
        <v>33</v>
      </c>
      <c r="F3512" s="6">
        <v>1000</v>
      </c>
      <c r="G3512" s="6" t="s">
        <v>3714</v>
      </c>
      <c r="H3512" s="6">
        <v>1000</v>
      </c>
      <c r="I3512" s="7">
        <v>21176322</v>
      </c>
      <c r="J3512" s="6" t="s">
        <v>1752</v>
      </c>
      <c r="K3512" s="6" t="s">
        <v>6711</v>
      </c>
      <c r="L3512" s="6" t="s">
        <v>6712</v>
      </c>
      <c r="M3512" s="6">
        <v>23747</v>
      </c>
      <c r="N3512" s="6">
        <v>5039</v>
      </c>
      <c r="O3512" s="6" t="s">
        <v>3089</v>
      </c>
      <c r="P3512" s="6">
        <v>0</v>
      </c>
      <c r="Q3512" s="6" t="s">
        <v>6713</v>
      </c>
      <c r="R3512" s="6" t="s">
        <v>6714</v>
      </c>
      <c r="S3512" s="6">
        <v>207</v>
      </c>
      <c r="T3512" s="6" t="s">
        <v>37</v>
      </c>
      <c r="U3512" s="6" t="s">
        <v>38</v>
      </c>
      <c r="V3512" s="6" t="s">
        <v>39</v>
      </c>
      <c r="W3512" s="7">
        <v>40000000</v>
      </c>
      <c r="X3512" s="6">
        <v>2004</v>
      </c>
      <c r="Y3512" s="6">
        <v>1000</v>
      </c>
      <c r="Z3512" s="6">
        <v>4</v>
      </c>
      <c r="AA3512" s="6">
        <v>2.35</v>
      </c>
      <c r="AB3512" s="6">
        <v>0</v>
      </c>
      <c r="AC3512" s="7">
        <f>Table13[[#This Row],[gross]]-Table13[[#This Row],[budget]]</f>
        <v>-18823678</v>
      </c>
    </row>
    <row r="3513" spans="1:29" ht="12.75">
      <c r="A3513" s="6" t="s">
        <v>28</v>
      </c>
      <c r="B3513" s="6" t="s">
        <v>1304</v>
      </c>
      <c r="C3513" s="6">
        <v>196</v>
      </c>
      <c r="D3513" s="6">
        <v>113</v>
      </c>
      <c r="E3513" s="6">
        <v>719</v>
      </c>
      <c r="F3513" s="6">
        <v>217</v>
      </c>
      <c r="G3513" s="6" t="s">
        <v>1305</v>
      </c>
      <c r="H3513" s="6">
        <v>605</v>
      </c>
      <c r="I3513" s="7">
        <v>119412921</v>
      </c>
      <c r="J3513" s="6" t="s">
        <v>647</v>
      </c>
      <c r="K3513" s="6" t="s">
        <v>1306</v>
      </c>
      <c r="L3513" s="6" t="s">
        <v>1307</v>
      </c>
      <c r="M3513" s="6">
        <v>240241</v>
      </c>
      <c r="N3513" s="6">
        <v>1441</v>
      </c>
      <c r="O3513" s="6" t="s">
        <v>1308</v>
      </c>
      <c r="P3513" s="6">
        <v>0</v>
      </c>
      <c r="Q3513" s="6" t="s">
        <v>1309</v>
      </c>
      <c r="R3513" s="6" t="s">
        <v>1310</v>
      </c>
      <c r="S3513" s="6">
        <v>391</v>
      </c>
      <c r="T3513" s="6" t="s">
        <v>37</v>
      </c>
      <c r="U3513" s="6" t="s">
        <v>38</v>
      </c>
      <c r="V3513" s="6" t="s">
        <v>585</v>
      </c>
      <c r="W3513" s="7">
        <v>65000000</v>
      </c>
      <c r="X3513" s="6">
        <v>1990</v>
      </c>
      <c r="Y3513" s="6">
        <v>308</v>
      </c>
      <c r="Z3513" s="6">
        <v>7.5</v>
      </c>
      <c r="AA3513" s="6">
        <v>1.85</v>
      </c>
      <c r="AB3513" s="6">
        <v>0</v>
      </c>
      <c r="AC3513" s="7">
        <f>Table13[[#This Row],[gross]]-Table13[[#This Row],[budget]]</f>
        <v>54412921</v>
      </c>
    </row>
    <row r="3514" spans="1:29" ht="12.75">
      <c r="A3514" s="6" t="s">
        <v>28</v>
      </c>
      <c r="B3514" s="6" t="s">
        <v>260</v>
      </c>
      <c r="C3514" s="6">
        <v>236</v>
      </c>
      <c r="D3514" s="6">
        <v>104</v>
      </c>
      <c r="E3514" s="6">
        <v>420</v>
      </c>
      <c r="F3514" s="6">
        <v>535</v>
      </c>
      <c r="G3514" s="6" t="s">
        <v>2363</v>
      </c>
      <c r="H3514" s="6">
        <v>2000</v>
      </c>
      <c r="I3514" s="7">
        <v>78009155</v>
      </c>
      <c r="J3514" s="6" t="s">
        <v>1752</v>
      </c>
      <c r="K3514" s="6" t="s">
        <v>902</v>
      </c>
      <c r="L3514" s="6" t="s">
        <v>2364</v>
      </c>
      <c r="M3514" s="6">
        <v>110073</v>
      </c>
      <c r="N3514" s="6">
        <v>3768</v>
      </c>
      <c r="O3514" s="6" t="s">
        <v>636</v>
      </c>
      <c r="P3514" s="6">
        <v>5</v>
      </c>
      <c r="Q3514" s="6" t="s">
        <v>2365</v>
      </c>
      <c r="R3514" s="6" t="s">
        <v>2366</v>
      </c>
      <c r="S3514" s="6">
        <v>194</v>
      </c>
      <c r="T3514" s="6" t="s">
        <v>37</v>
      </c>
      <c r="U3514" s="6" t="s">
        <v>38</v>
      </c>
      <c r="V3514" s="6" t="s">
        <v>39</v>
      </c>
      <c r="W3514" s="7">
        <v>75000000</v>
      </c>
      <c r="X3514" s="6">
        <v>2011</v>
      </c>
      <c r="Y3514" s="6">
        <v>906</v>
      </c>
      <c r="Z3514" s="6">
        <v>6.2</v>
      </c>
      <c r="AA3514" s="6">
        <v>2.35</v>
      </c>
      <c r="AB3514" s="6">
        <v>0</v>
      </c>
      <c r="AC3514" s="7">
        <f>Table13[[#This Row],[gross]]-Table13[[#This Row],[budget]]</f>
        <v>3009155</v>
      </c>
    </row>
    <row r="3515" spans="1:29" ht="12.75">
      <c r="A3515" s="6" t="s">
        <v>28</v>
      </c>
      <c r="B3515" s="6" t="s">
        <v>1679</v>
      </c>
      <c r="C3515" s="6">
        <v>62</v>
      </c>
      <c r="D3515" s="6">
        <v>104</v>
      </c>
      <c r="E3515" s="6">
        <v>23</v>
      </c>
      <c r="F3515" s="6">
        <v>591</v>
      </c>
      <c r="G3515" s="6" t="s">
        <v>1680</v>
      </c>
      <c r="H3515" s="6">
        <v>752</v>
      </c>
      <c r="I3515" s="7">
        <v>6712451</v>
      </c>
      <c r="J3515" s="6" t="s">
        <v>1681</v>
      </c>
      <c r="K3515" s="6" t="s">
        <v>1682</v>
      </c>
      <c r="L3515" s="6" t="s">
        <v>1683</v>
      </c>
      <c r="M3515" s="6">
        <v>4102</v>
      </c>
      <c r="N3515" s="6">
        <v>3133</v>
      </c>
      <c r="O3515" s="6" t="s">
        <v>550</v>
      </c>
      <c r="P3515" s="6">
        <v>0</v>
      </c>
      <c r="Q3515" s="6" t="s">
        <v>1684</v>
      </c>
      <c r="R3515" s="6" t="s">
        <v>1685</v>
      </c>
      <c r="S3515" s="6">
        <v>89</v>
      </c>
      <c r="T3515" s="6" t="s">
        <v>37</v>
      </c>
      <c r="U3515" s="6" t="s">
        <v>1686</v>
      </c>
      <c r="V3515" s="6" t="s">
        <v>585</v>
      </c>
      <c r="W3515" s="7">
        <v>90000000</v>
      </c>
      <c r="X3515" s="6">
        <v>2001</v>
      </c>
      <c r="Y3515" s="6">
        <v>631</v>
      </c>
      <c r="Z3515" s="6">
        <v>4.4000000000000004</v>
      </c>
      <c r="AA3515" s="6">
        <v>1.85</v>
      </c>
      <c r="AB3515" s="6">
        <v>53</v>
      </c>
      <c r="AC3515" s="7">
        <f>Table13[[#This Row],[gross]]-Table13[[#This Row],[budget]]</f>
        <v>-83287549</v>
      </c>
    </row>
    <row r="3516" spans="1:29" ht="12.75">
      <c r="A3516" s="6" t="s">
        <v>28</v>
      </c>
      <c r="B3516" s="6" t="s">
        <v>306</v>
      </c>
      <c r="C3516" s="6">
        <v>191</v>
      </c>
      <c r="D3516" s="6">
        <v>82</v>
      </c>
      <c r="E3516" s="6">
        <v>487</v>
      </c>
      <c r="F3516" s="6">
        <v>967</v>
      </c>
      <c r="G3516" s="6" t="s">
        <v>321</v>
      </c>
      <c r="H3516" s="6">
        <v>15000</v>
      </c>
      <c r="I3516" s="7">
        <v>245823397</v>
      </c>
      <c r="J3516" s="6" t="s">
        <v>271</v>
      </c>
      <c r="K3516" s="6" t="s">
        <v>322</v>
      </c>
      <c r="L3516" s="6" t="s">
        <v>2080</v>
      </c>
      <c r="M3516" s="6">
        <v>385871</v>
      </c>
      <c r="N3516" s="6">
        <v>21275</v>
      </c>
      <c r="O3516" s="6" t="s">
        <v>994</v>
      </c>
      <c r="P3516" s="6">
        <v>2</v>
      </c>
      <c r="Q3516" s="6" t="s">
        <v>2081</v>
      </c>
      <c r="R3516" s="6" t="s">
        <v>2082</v>
      </c>
      <c r="S3516" s="6">
        <v>515</v>
      </c>
      <c r="T3516" s="6" t="s">
        <v>37</v>
      </c>
      <c r="U3516" s="6" t="s">
        <v>38</v>
      </c>
      <c r="V3516" s="6" t="s">
        <v>277</v>
      </c>
      <c r="W3516" s="7">
        <v>90000000</v>
      </c>
      <c r="X3516" s="6">
        <v>1999</v>
      </c>
      <c r="Y3516" s="6">
        <v>1000</v>
      </c>
      <c r="Z3516" s="6">
        <v>7.9</v>
      </c>
      <c r="AA3516" s="6">
        <v>1.85</v>
      </c>
      <c r="AB3516" s="6">
        <v>0</v>
      </c>
      <c r="AC3516" s="7">
        <f>Table13[[#This Row],[gross]]-Table13[[#This Row],[budget]]</f>
        <v>155823397</v>
      </c>
    </row>
    <row r="3517" spans="1:29" ht="12.75">
      <c r="A3517" s="6" t="s">
        <v>28</v>
      </c>
      <c r="B3517" s="6" t="s">
        <v>320</v>
      </c>
      <c r="C3517" s="6">
        <v>453</v>
      </c>
      <c r="D3517" s="6">
        <v>103</v>
      </c>
      <c r="E3517" s="6">
        <v>125</v>
      </c>
      <c r="F3517" s="6">
        <v>721</v>
      </c>
      <c r="G3517" s="6" t="s">
        <v>321</v>
      </c>
      <c r="H3517" s="6">
        <v>15000</v>
      </c>
      <c r="I3517" s="7">
        <v>414984497</v>
      </c>
      <c r="J3517" s="6" t="s">
        <v>271</v>
      </c>
      <c r="K3517" s="6" t="s">
        <v>322</v>
      </c>
      <c r="L3517" s="6" t="s">
        <v>323</v>
      </c>
      <c r="M3517" s="6">
        <v>544884</v>
      </c>
      <c r="N3517" s="6">
        <v>19085</v>
      </c>
      <c r="O3517" s="6" t="s">
        <v>324</v>
      </c>
      <c r="P3517" s="6">
        <v>3</v>
      </c>
      <c r="Q3517" s="6" t="s">
        <v>325</v>
      </c>
      <c r="R3517" s="6" t="s">
        <v>326</v>
      </c>
      <c r="S3517" s="6">
        <v>733</v>
      </c>
      <c r="T3517" s="6" t="s">
        <v>37</v>
      </c>
      <c r="U3517" s="6" t="s">
        <v>38</v>
      </c>
      <c r="V3517" s="6" t="s">
        <v>277</v>
      </c>
      <c r="W3517" s="7">
        <v>200000000</v>
      </c>
      <c r="X3517" s="6">
        <v>2010</v>
      </c>
      <c r="Y3517" s="6">
        <v>1000</v>
      </c>
      <c r="Z3517" s="6">
        <v>8.3000000000000007</v>
      </c>
      <c r="AA3517" s="6">
        <v>1.85</v>
      </c>
      <c r="AB3517" s="6">
        <v>30000</v>
      </c>
      <c r="AC3517" s="7">
        <f>Table13[[#This Row],[gross]]-Table13[[#This Row],[budget]]</f>
        <v>214984497</v>
      </c>
    </row>
    <row r="3518" spans="1:29" ht="12.75">
      <c r="A3518" s="6" t="s">
        <v>28</v>
      </c>
      <c r="B3518" s="6" t="s">
        <v>306</v>
      </c>
      <c r="C3518" s="6">
        <v>166</v>
      </c>
      <c r="D3518" s="6">
        <v>74</v>
      </c>
      <c r="E3518" s="6">
        <v>487</v>
      </c>
      <c r="F3518" s="6">
        <v>802</v>
      </c>
      <c r="G3518" s="6" t="s">
        <v>321</v>
      </c>
      <c r="H3518" s="6">
        <v>15000</v>
      </c>
      <c r="I3518" s="7">
        <v>191796233</v>
      </c>
      <c r="J3518" s="6" t="s">
        <v>271</v>
      </c>
      <c r="K3518" s="6" t="s">
        <v>322</v>
      </c>
      <c r="L3518" s="6" t="s">
        <v>8096</v>
      </c>
      <c r="M3518" s="6">
        <v>623757</v>
      </c>
      <c r="N3518" s="6">
        <v>19046</v>
      </c>
      <c r="O3518" s="6" t="s">
        <v>2160</v>
      </c>
      <c r="P3518" s="6">
        <v>1</v>
      </c>
      <c r="Q3518" s="6" t="s">
        <v>8097</v>
      </c>
      <c r="R3518" s="6" t="s">
        <v>8098</v>
      </c>
      <c r="S3518" s="6">
        <v>391</v>
      </c>
      <c r="T3518" s="6" t="s">
        <v>37</v>
      </c>
      <c r="U3518" s="6" t="s">
        <v>38</v>
      </c>
      <c r="V3518" s="6" t="s">
        <v>277</v>
      </c>
      <c r="W3518" s="7">
        <v>30000000</v>
      </c>
      <c r="X3518" s="6">
        <v>1995</v>
      </c>
      <c r="Y3518" s="6">
        <v>1000</v>
      </c>
      <c r="Z3518" s="6">
        <v>8.3000000000000007</v>
      </c>
      <c r="AA3518" s="6">
        <v>1.85</v>
      </c>
      <c r="AB3518" s="6">
        <v>0</v>
      </c>
      <c r="AC3518" s="7">
        <f>Table13[[#This Row],[gross]]-Table13[[#This Row],[budget]]</f>
        <v>161796233</v>
      </c>
    </row>
    <row r="3519" spans="1:29" ht="12.75">
      <c r="A3519" s="6" t="s">
        <v>28</v>
      </c>
      <c r="B3519" s="6" t="s">
        <v>14383</v>
      </c>
      <c r="C3519" s="6">
        <v>69</v>
      </c>
      <c r="D3519" s="6">
        <v>120</v>
      </c>
      <c r="E3519" s="6">
        <v>7</v>
      </c>
      <c r="F3519" s="6">
        <v>289</v>
      </c>
      <c r="G3519" s="6" t="s">
        <v>13737</v>
      </c>
      <c r="H3519" s="6">
        <v>662</v>
      </c>
      <c r="I3519" s="7">
        <v>214202</v>
      </c>
      <c r="J3519" s="6" t="s">
        <v>2125</v>
      </c>
      <c r="K3519" s="6" t="s">
        <v>756</v>
      </c>
      <c r="L3519" s="6" t="s">
        <v>14384</v>
      </c>
      <c r="M3519" s="6">
        <v>14831</v>
      </c>
      <c r="N3519" s="6">
        <v>1952</v>
      </c>
      <c r="O3519" s="6" t="s">
        <v>14362</v>
      </c>
      <c r="P3519" s="6">
        <v>0</v>
      </c>
      <c r="Q3519" s="6" t="s">
        <v>14385</v>
      </c>
      <c r="R3519" s="6" t="s">
        <v>14386</v>
      </c>
      <c r="S3519" s="6">
        <v>75</v>
      </c>
      <c r="T3519" s="6" t="s">
        <v>37</v>
      </c>
      <c r="U3519" s="6" t="s">
        <v>767</v>
      </c>
      <c r="V3519" s="6" t="s">
        <v>585</v>
      </c>
      <c r="W3519" s="7">
        <v>12000000</v>
      </c>
      <c r="X3519" s="6">
        <v>2007</v>
      </c>
      <c r="Y3519" s="6">
        <v>345</v>
      </c>
      <c r="Z3519" s="6">
        <v>7.5</v>
      </c>
      <c r="AA3519" s="6">
        <v>2.35</v>
      </c>
      <c r="AB3519" s="6">
        <v>0</v>
      </c>
      <c r="AC3519" s="7">
        <f>Table13[[#This Row],[gross]]-Table13[[#This Row],[budget]]</f>
        <v>-11785798</v>
      </c>
    </row>
    <row r="3520" spans="1:29" ht="12.75">
      <c r="A3520" s="6" t="s">
        <v>28</v>
      </c>
      <c r="B3520" s="6" t="s">
        <v>1526</v>
      </c>
      <c r="C3520" s="6">
        <v>223</v>
      </c>
      <c r="D3520" s="6">
        <v>190</v>
      </c>
      <c r="E3520" s="6">
        <v>0</v>
      </c>
      <c r="F3520" s="6">
        <v>215</v>
      </c>
      <c r="G3520" s="6" t="s">
        <v>5515</v>
      </c>
      <c r="H3520" s="6">
        <v>599</v>
      </c>
      <c r="I3520" s="7">
        <v>124107476</v>
      </c>
      <c r="J3520" s="6" t="s">
        <v>2125</v>
      </c>
      <c r="K3520" s="6" t="s">
        <v>755</v>
      </c>
      <c r="L3520" s="6" t="s">
        <v>5516</v>
      </c>
      <c r="M3520" s="6">
        <v>170684</v>
      </c>
      <c r="N3520" s="6">
        <v>1418</v>
      </c>
      <c r="O3520" s="6" t="s">
        <v>5517</v>
      </c>
      <c r="P3520" s="6">
        <v>0</v>
      </c>
      <c r="Q3520" s="6" t="s">
        <v>5518</v>
      </c>
      <c r="R3520" s="6" t="s">
        <v>5519</v>
      </c>
      <c r="S3520" s="6">
        <v>867</v>
      </c>
      <c r="T3520" s="6" t="s">
        <v>37</v>
      </c>
      <c r="U3520" s="6" t="s">
        <v>38</v>
      </c>
      <c r="V3520" s="6" t="s">
        <v>585</v>
      </c>
      <c r="W3520" s="7">
        <v>48000000</v>
      </c>
      <c r="X3520" s="6">
        <v>2000</v>
      </c>
      <c r="Y3520" s="6">
        <v>399</v>
      </c>
      <c r="Z3520" s="6">
        <v>7.6</v>
      </c>
      <c r="AA3520" s="6">
        <v>1.85</v>
      </c>
      <c r="AB3520" s="6">
        <v>0</v>
      </c>
      <c r="AC3520" s="7">
        <f>Table13[[#This Row],[gross]]-Table13[[#This Row],[budget]]</f>
        <v>76107476</v>
      </c>
    </row>
    <row r="3521" spans="1:29" ht="12.75">
      <c r="A3521" s="6" t="s">
        <v>28</v>
      </c>
      <c r="B3521" s="6" t="s">
        <v>3098</v>
      </c>
      <c r="C3521" s="6">
        <v>109</v>
      </c>
      <c r="D3521" s="6">
        <v>122</v>
      </c>
      <c r="E3521" s="6">
        <v>845</v>
      </c>
      <c r="F3521" s="6">
        <v>854</v>
      </c>
      <c r="G3521" s="6" t="s">
        <v>1140</v>
      </c>
      <c r="H3521" s="6">
        <v>18000</v>
      </c>
      <c r="I3521" s="7">
        <v>76261036</v>
      </c>
      <c r="J3521" s="6" t="s">
        <v>2125</v>
      </c>
      <c r="K3521" s="6" t="s">
        <v>1727</v>
      </c>
      <c r="L3521" s="6" t="s">
        <v>5747</v>
      </c>
      <c r="M3521" s="6">
        <v>305929</v>
      </c>
      <c r="N3521" s="6">
        <v>22370</v>
      </c>
      <c r="O3521" s="6" t="s">
        <v>4832</v>
      </c>
      <c r="P3521" s="6">
        <v>2</v>
      </c>
      <c r="Q3521" s="6" t="s">
        <v>5748</v>
      </c>
      <c r="R3521" s="6" t="s">
        <v>5749</v>
      </c>
      <c r="S3521" s="6">
        <v>633</v>
      </c>
      <c r="T3521" s="6" t="s">
        <v>37</v>
      </c>
      <c r="U3521" s="6" t="s">
        <v>38</v>
      </c>
      <c r="V3521" s="6" t="s">
        <v>585</v>
      </c>
      <c r="W3521" s="7">
        <v>45000000</v>
      </c>
      <c r="X3521" s="6">
        <v>2001</v>
      </c>
      <c r="Y3521" s="6">
        <v>881</v>
      </c>
      <c r="Z3521" s="6">
        <v>7.7</v>
      </c>
      <c r="AA3521" s="6">
        <v>2.35</v>
      </c>
      <c r="AB3521" s="6">
        <v>0</v>
      </c>
      <c r="AC3521" s="7">
        <f>Table13[[#This Row],[gross]]-Table13[[#This Row],[budget]]</f>
        <v>31261036</v>
      </c>
    </row>
    <row r="3522" spans="1:29" ht="12.75">
      <c r="A3522" s="6" t="s">
        <v>28</v>
      </c>
      <c r="B3522" s="6" t="s">
        <v>5289</v>
      </c>
      <c r="C3522" s="6">
        <v>134</v>
      </c>
      <c r="D3522" s="6">
        <v>94</v>
      </c>
      <c r="E3522" s="6">
        <v>0</v>
      </c>
      <c r="F3522" s="6">
        <v>557</v>
      </c>
      <c r="G3522" s="6" t="s">
        <v>2291</v>
      </c>
      <c r="H3522" s="6">
        <v>2000</v>
      </c>
      <c r="I3522" s="7">
        <v>16501785</v>
      </c>
      <c r="J3522" s="6" t="s">
        <v>3409</v>
      </c>
      <c r="K3522" s="6" t="s">
        <v>403</v>
      </c>
      <c r="L3522" s="6" t="s">
        <v>19174</v>
      </c>
      <c r="M3522" s="6">
        <v>469561</v>
      </c>
      <c r="N3522" s="6">
        <v>3559</v>
      </c>
      <c r="O3522" s="6" t="s">
        <v>358</v>
      </c>
      <c r="P3522" s="6">
        <v>4</v>
      </c>
      <c r="Q3522" s="6" t="s">
        <v>19175</v>
      </c>
      <c r="R3522" s="6" t="s">
        <v>19176</v>
      </c>
      <c r="S3522" s="6">
        <v>514</v>
      </c>
      <c r="T3522" s="6" t="s">
        <v>37</v>
      </c>
      <c r="U3522" s="6" t="s">
        <v>56</v>
      </c>
      <c r="V3522" s="6" t="s">
        <v>585</v>
      </c>
      <c r="W3522" s="7">
        <v>3500000</v>
      </c>
      <c r="X3522" s="6">
        <v>1996</v>
      </c>
      <c r="Y3522" s="6">
        <v>887</v>
      </c>
      <c r="Z3522" s="6">
        <v>8.1999999999999993</v>
      </c>
      <c r="AA3522" s="6">
        <v>1.85</v>
      </c>
      <c r="AB3522" s="6">
        <v>21000</v>
      </c>
      <c r="AC3522" s="7">
        <f>Table13[[#This Row],[gross]]-Table13[[#This Row],[budget]]</f>
        <v>13001785</v>
      </c>
    </row>
    <row r="3523" spans="1:29" ht="12.75">
      <c r="A3523" s="6" t="s">
        <v>28</v>
      </c>
      <c r="B3523" s="6" t="s">
        <v>3218</v>
      </c>
      <c r="C3523" s="6">
        <v>332</v>
      </c>
      <c r="D3523" s="6">
        <v>129</v>
      </c>
      <c r="E3523" s="6">
        <v>0</v>
      </c>
      <c r="F3523" s="6">
        <v>213</v>
      </c>
      <c r="G3523" s="6" t="s">
        <v>6177</v>
      </c>
      <c r="H3523" s="6">
        <v>492</v>
      </c>
      <c r="I3523" s="7">
        <v>110008260</v>
      </c>
      <c r="J3523" s="6" t="s">
        <v>1681</v>
      </c>
      <c r="K3523" s="6" t="s">
        <v>7297</v>
      </c>
      <c r="L3523" s="6" t="s">
        <v>7298</v>
      </c>
      <c r="M3523" s="6">
        <v>94241</v>
      </c>
      <c r="N3523" s="6">
        <v>1450</v>
      </c>
      <c r="O3523" s="6" t="s">
        <v>7299</v>
      </c>
      <c r="P3523" s="6">
        <v>1</v>
      </c>
      <c r="Q3523" s="6" t="s">
        <v>7300</v>
      </c>
      <c r="R3523" s="6" t="s">
        <v>7301</v>
      </c>
      <c r="S3523" s="6">
        <v>309</v>
      </c>
      <c r="T3523" s="6" t="s">
        <v>37</v>
      </c>
      <c r="U3523" s="6" t="s">
        <v>677</v>
      </c>
      <c r="V3523" s="6" t="s">
        <v>585</v>
      </c>
      <c r="W3523" s="7">
        <v>35000000</v>
      </c>
      <c r="X3523" s="6">
        <v>2015</v>
      </c>
      <c r="Y3523" s="6">
        <v>392</v>
      </c>
      <c r="Z3523" s="6">
        <v>6.3</v>
      </c>
      <c r="AA3523" s="6">
        <v>2.35</v>
      </c>
      <c r="AB3523" s="6">
        <v>25000</v>
      </c>
      <c r="AC3523" s="7">
        <f>Table13[[#This Row],[gross]]-Table13[[#This Row],[budget]]</f>
        <v>75008260</v>
      </c>
    </row>
    <row r="3524" spans="1:29" ht="12.75">
      <c r="A3524" s="6" t="s">
        <v>28</v>
      </c>
      <c r="B3524" s="6" t="s">
        <v>5289</v>
      </c>
      <c r="C3524" s="6">
        <v>393</v>
      </c>
      <c r="D3524" s="6">
        <v>101</v>
      </c>
      <c r="E3524" s="6">
        <v>0</v>
      </c>
      <c r="F3524" s="6">
        <v>888</v>
      </c>
      <c r="G3524" s="6" t="s">
        <v>4532</v>
      </c>
      <c r="H3524" s="6">
        <v>3000</v>
      </c>
      <c r="I3524" s="7">
        <v>2319187</v>
      </c>
      <c r="J3524" s="6" t="s">
        <v>2142</v>
      </c>
      <c r="K3524" s="6" t="s">
        <v>982</v>
      </c>
      <c r="L3524" s="6" t="s">
        <v>12565</v>
      </c>
      <c r="M3524" s="6">
        <v>92640</v>
      </c>
      <c r="N3524" s="6">
        <v>5056</v>
      </c>
      <c r="O3524" s="6" t="s">
        <v>12566</v>
      </c>
      <c r="P3524" s="6">
        <v>0</v>
      </c>
      <c r="Q3524" s="6" t="s">
        <v>12567</v>
      </c>
      <c r="R3524" s="6" t="s">
        <v>12568</v>
      </c>
      <c r="S3524" s="6">
        <v>212</v>
      </c>
      <c r="T3524" s="6" t="s">
        <v>37</v>
      </c>
      <c r="U3524" s="6" t="s">
        <v>56</v>
      </c>
      <c r="V3524" s="6" t="s">
        <v>585</v>
      </c>
      <c r="W3524" s="7">
        <v>20000000</v>
      </c>
      <c r="X3524" s="6">
        <v>2013</v>
      </c>
      <c r="Y3524" s="6">
        <v>1000</v>
      </c>
      <c r="Z3524" s="6">
        <v>7</v>
      </c>
      <c r="AA3524" s="6">
        <v>2.35</v>
      </c>
      <c r="AB3524" s="6">
        <v>23000</v>
      </c>
      <c r="AC3524" s="7">
        <f>Table13[[#This Row],[gross]]-Table13[[#This Row],[budget]]</f>
        <v>-17680813</v>
      </c>
    </row>
    <row r="3525" spans="1:29" ht="12.75">
      <c r="A3525" s="6" t="s">
        <v>28</v>
      </c>
      <c r="B3525" s="6" t="s">
        <v>21568</v>
      </c>
      <c r="C3525" s="6">
        <v>169</v>
      </c>
      <c r="D3525" s="6">
        <v>103</v>
      </c>
      <c r="E3525" s="6">
        <v>2</v>
      </c>
      <c r="F3525" s="6">
        <v>226</v>
      </c>
      <c r="G3525" s="6" t="s">
        <v>1923</v>
      </c>
      <c r="H3525" s="6">
        <v>2000</v>
      </c>
      <c r="I3525" s="7">
        <v>9013113</v>
      </c>
      <c r="J3525" s="6" t="s">
        <v>5383</v>
      </c>
      <c r="K3525" s="6" t="s">
        <v>4371</v>
      </c>
      <c r="L3525" s="6" t="s">
        <v>21569</v>
      </c>
      <c r="M3525" s="6">
        <v>36321</v>
      </c>
      <c r="N3525" s="6">
        <v>3192</v>
      </c>
      <c r="O3525" s="6" t="s">
        <v>21570</v>
      </c>
      <c r="P3525" s="6">
        <v>2</v>
      </c>
      <c r="Q3525" s="6" t="s">
        <v>21571</v>
      </c>
      <c r="R3525" s="6" t="s">
        <v>21572</v>
      </c>
      <c r="S3525" s="6">
        <v>230</v>
      </c>
      <c r="T3525" s="6" t="s">
        <v>37</v>
      </c>
      <c r="U3525" s="6" t="s">
        <v>38</v>
      </c>
      <c r="V3525" s="6" t="s">
        <v>585</v>
      </c>
      <c r="W3525" s="7">
        <v>1000000</v>
      </c>
      <c r="X3525" s="6">
        <v>2005</v>
      </c>
      <c r="Y3525" s="6">
        <v>508</v>
      </c>
      <c r="Z3525" s="6">
        <v>7.4</v>
      </c>
      <c r="AA3525" s="6">
        <v>1.85</v>
      </c>
      <c r="AB3525" s="6">
        <v>0</v>
      </c>
      <c r="AC3525" s="7">
        <f>Table13[[#This Row],[gross]]-Table13[[#This Row],[budget]]</f>
        <v>8013113</v>
      </c>
    </row>
    <row r="3526" spans="1:29" ht="12.75">
      <c r="A3526" s="6" t="s">
        <v>28</v>
      </c>
      <c r="B3526" s="6" t="s">
        <v>2026</v>
      </c>
      <c r="C3526" s="6">
        <v>355</v>
      </c>
      <c r="D3526" s="6">
        <v>119</v>
      </c>
      <c r="E3526" s="6">
        <v>0</v>
      </c>
      <c r="F3526" s="6">
        <v>968</v>
      </c>
      <c r="G3526" s="6" t="s">
        <v>466</v>
      </c>
      <c r="H3526" s="6">
        <v>40000</v>
      </c>
      <c r="I3526" s="7">
        <v>23014504</v>
      </c>
      <c r="J3526" s="6" t="s">
        <v>2027</v>
      </c>
      <c r="K3526" s="6" t="s">
        <v>43</v>
      </c>
      <c r="L3526" s="6" t="s">
        <v>2028</v>
      </c>
      <c r="M3526" s="6">
        <v>172707</v>
      </c>
      <c r="N3526" s="6">
        <v>54031</v>
      </c>
      <c r="O3526" s="6" t="s">
        <v>379</v>
      </c>
      <c r="P3526" s="6">
        <v>1</v>
      </c>
      <c r="Q3526" s="6" t="s">
        <v>2029</v>
      </c>
      <c r="R3526" s="6" t="s">
        <v>2030</v>
      </c>
      <c r="S3526" s="6">
        <v>462</v>
      </c>
      <c r="T3526" s="6" t="s">
        <v>37</v>
      </c>
      <c r="U3526" s="6" t="s">
        <v>56</v>
      </c>
      <c r="V3526" s="6" t="s">
        <v>39</v>
      </c>
      <c r="W3526" s="7">
        <v>100000000</v>
      </c>
      <c r="X3526" s="6">
        <v>2014</v>
      </c>
      <c r="Y3526" s="6">
        <v>11000</v>
      </c>
      <c r="Z3526" s="6">
        <v>6.3</v>
      </c>
      <c r="AA3526" s="6">
        <v>2.35</v>
      </c>
      <c r="AB3526" s="6">
        <v>37000</v>
      </c>
      <c r="AC3526" s="7">
        <f>Table13[[#This Row],[gross]]-Table13[[#This Row],[budget]]</f>
        <v>-76985496</v>
      </c>
    </row>
    <row r="3527" spans="1:29" ht="12.75">
      <c r="A3527" s="6" t="s">
        <v>28</v>
      </c>
      <c r="B3527" s="6" t="s">
        <v>278</v>
      </c>
      <c r="C3527" s="6">
        <v>396</v>
      </c>
      <c r="D3527" s="6">
        <v>144</v>
      </c>
      <c r="E3527" s="6">
        <v>0</v>
      </c>
      <c r="F3527" s="6">
        <v>581</v>
      </c>
      <c r="G3527" s="6" t="s">
        <v>755</v>
      </c>
      <c r="H3527" s="6">
        <v>662</v>
      </c>
      <c r="I3527" s="7">
        <v>318759914</v>
      </c>
      <c r="J3527" s="6" t="s">
        <v>73</v>
      </c>
      <c r="K3527" s="6" t="s">
        <v>756</v>
      </c>
      <c r="L3527" s="6" t="s">
        <v>757</v>
      </c>
      <c r="M3527" s="6">
        <v>513158</v>
      </c>
      <c r="N3527" s="6">
        <v>2333</v>
      </c>
      <c r="O3527" s="6" t="s">
        <v>279</v>
      </c>
      <c r="P3527" s="6">
        <v>0</v>
      </c>
      <c r="Q3527" s="6" t="s">
        <v>758</v>
      </c>
      <c r="R3527" s="6" t="s">
        <v>759</v>
      </c>
      <c r="S3527" s="6">
        <v>1782</v>
      </c>
      <c r="T3527" s="6" t="s">
        <v>37</v>
      </c>
      <c r="U3527" s="6" t="s">
        <v>38</v>
      </c>
      <c r="V3527" s="6" t="s">
        <v>39</v>
      </c>
      <c r="W3527" s="7">
        <v>150000000</v>
      </c>
      <c r="X3527" s="6">
        <v>2007</v>
      </c>
      <c r="Y3527" s="6">
        <v>599</v>
      </c>
      <c r="Z3527" s="6">
        <v>7.1</v>
      </c>
      <c r="AA3527" s="6">
        <v>2.35</v>
      </c>
      <c r="AB3527" s="6">
        <v>8000</v>
      </c>
      <c r="AC3527" s="7">
        <f>Table13[[#This Row],[gross]]-Table13[[#This Row],[budget]]</f>
        <v>168759914</v>
      </c>
    </row>
    <row r="3528" spans="1:29" ht="12.75">
      <c r="A3528" s="6" t="s">
        <v>28</v>
      </c>
      <c r="B3528" s="6" t="s">
        <v>278</v>
      </c>
      <c r="C3528" s="6">
        <v>378</v>
      </c>
      <c r="D3528" s="6">
        <v>165</v>
      </c>
      <c r="E3528" s="6">
        <v>0</v>
      </c>
      <c r="F3528" s="6">
        <v>808</v>
      </c>
      <c r="G3528" s="6" t="s">
        <v>285</v>
      </c>
      <c r="H3528" s="6">
        <v>974</v>
      </c>
      <c r="I3528" s="7">
        <v>245428137</v>
      </c>
      <c r="J3528" s="6" t="s">
        <v>73</v>
      </c>
      <c r="K3528" s="6" t="s">
        <v>286</v>
      </c>
      <c r="L3528" s="6" t="s">
        <v>287</v>
      </c>
      <c r="M3528" s="6">
        <v>242420</v>
      </c>
      <c r="N3528" s="6">
        <v>3988</v>
      </c>
      <c r="O3528" s="6" t="s">
        <v>261</v>
      </c>
      <c r="P3528" s="6">
        <v>2</v>
      </c>
      <c r="Q3528" s="6" t="s">
        <v>288</v>
      </c>
      <c r="R3528" s="6" t="s">
        <v>289</v>
      </c>
      <c r="S3528" s="6">
        <v>918</v>
      </c>
      <c r="T3528" s="6" t="s">
        <v>37</v>
      </c>
      <c r="U3528" s="6" t="s">
        <v>38</v>
      </c>
      <c r="V3528" s="6" t="s">
        <v>39</v>
      </c>
      <c r="W3528" s="7">
        <v>210000000</v>
      </c>
      <c r="X3528" s="6">
        <v>2014</v>
      </c>
      <c r="Y3528" s="6">
        <v>956</v>
      </c>
      <c r="Z3528" s="6">
        <v>5.7</v>
      </c>
      <c r="AA3528" s="6">
        <v>2.35</v>
      </c>
      <c r="AB3528" s="6">
        <v>56000</v>
      </c>
      <c r="AC3528" s="7">
        <f>Table13[[#This Row],[gross]]-Table13[[#This Row],[budget]]</f>
        <v>35428137</v>
      </c>
    </row>
    <row r="3529" spans="1:29" ht="12.75">
      <c r="A3529" s="6" t="s">
        <v>28</v>
      </c>
      <c r="B3529" s="6" t="s">
        <v>278</v>
      </c>
      <c r="C3529" s="6">
        <v>428</v>
      </c>
      <c r="D3529" s="6">
        <v>154</v>
      </c>
      <c r="E3529" s="6">
        <v>0</v>
      </c>
      <c r="F3529" s="6">
        <v>581</v>
      </c>
      <c r="G3529" s="6" t="s">
        <v>385</v>
      </c>
      <c r="H3529" s="6">
        <v>894</v>
      </c>
      <c r="I3529" s="7">
        <v>352358779</v>
      </c>
      <c r="J3529" s="6" t="s">
        <v>73</v>
      </c>
      <c r="K3529" s="6" t="s">
        <v>280</v>
      </c>
      <c r="L3529" s="6" t="s">
        <v>386</v>
      </c>
      <c r="M3529" s="6">
        <v>326180</v>
      </c>
      <c r="N3529" s="6">
        <v>2593</v>
      </c>
      <c r="O3529" s="6" t="s">
        <v>279</v>
      </c>
      <c r="P3529" s="6">
        <v>2</v>
      </c>
      <c r="Q3529" s="6" t="s">
        <v>387</v>
      </c>
      <c r="R3529" s="6" t="s">
        <v>388</v>
      </c>
      <c r="S3529" s="6">
        <v>899</v>
      </c>
      <c r="T3529" s="6" t="s">
        <v>37</v>
      </c>
      <c r="U3529" s="6" t="s">
        <v>38</v>
      </c>
      <c r="V3529" s="6" t="s">
        <v>39</v>
      </c>
      <c r="W3529" s="7">
        <v>195000000</v>
      </c>
      <c r="X3529" s="6">
        <v>2011</v>
      </c>
      <c r="Y3529" s="6">
        <v>829</v>
      </c>
      <c r="Z3529" s="6">
        <v>6.3</v>
      </c>
      <c r="AA3529" s="6">
        <v>2.35</v>
      </c>
      <c r="AB3529" s="6">
        <v>46000</v>
      </c>
      <c r="AC3529" s="7">
        <f>Table13[[#This Row],[gross]]-Table13[[#This Row],[budget]]</f>
        <v>157358779</v>
      </c>
    </row>
    <row r="3530" spans="1:29" ht="12.75">
      <c r="A3530" s="6" t="s">
        <v>28</v>
      </c>
      <c r="B3530" s="6" t="s">
        <v>278</v>
      </c>
      <c r="C3530" s="6">
        <v>366</v>
      </c>
      <c r="D3530" s="6">
        <v>150</v>
      </c>
      <c r="E3530" s="6">
        <v>0</v>
      </c>
      <c r="F3530" s="6">
        <v>464</v>
      </c>
      <c r="G3530" s="6" t="s">
        <v>279</v>
      </c>
      <c r="H3530" s="6">
        <v>894</v>
      </c>
      <c r="I3530" s="7">
        <v>402076689</v>
      </c>
      <c r="J3530" s="6" t="s">
        <v>73</v>
      </c>
      <c r="K3530" s="6" t="s">
        <v>280</v>
      </c>
      <c r="L3530" s="6" t="s">
        <v>281</v>
      </c>
      <c r="M3530" s="6">
        <v>323207</v>
      </c>
      <c r="N3530" s="6">
        <v>3218</v>
      </c>
      <c r="O3530" s="6" t="s">
        <v>282</v>
      </c>
      <c r="P3530" s="6">
        <v>0</v>
      </c>
      <c r="Q3530" s="6" t="s">
        <v>283</v>
      </c>
      <c r="R3530" s="6" t="s">
        <v>284</v>
      </c>
      <c r="S3530" s="6">
        <v>1439</v>
      </c>
      <c r="T3530" s="6" t="s">
        <v>37</v>
      </c>
      <c r="U3530" s="6" t="s">
        <v>38</v>
      </c>
      <c r="V3530" s="6" t="s">
        <v>39</v>
      </c>
      <c r="W3530" s="7">
        <v>200000000</v>
      </c>
      <c r="X3530" s="6">
        <v>2009</v>
      </c>
      <c r="Y3530" s="6">
        <v>581</v>
      </c>
      <c r="Z3530" s="6">
        <v>6</v>
      </c>
      <c r="AA3530" s="6">
        <v>2.35</v>
      </c>
      <c r="AB3530" s="6">
        <v>0</v>
      </c>
      <c r="AC3530" s="7">
        <f>Table13[[#This Row],[gross]]-Table13[[#This Row],[budget]]</f>
        <v>202076689</v>
      </c>
    </row>
    <row r="3531" spans="1:29" ht="12.75">
      <c r="A3531" s="6" t="s">
        <v>28</v>
      </c>
      <c r="B3531" s="6" t="s">
        <v>1114</v>
      </c>
      <c r="C3531" s="6">
        <v>163</v>
      </c>
      <c r="D3531" s="6">
        <v>87</v>
      </c>
      <c r="E3531" s="6">
        <v>255</v>
      </c>
      <c r="F3531" s="6">
        <v>810</v>
      </c>
      <c r="G3531" s="6" t="s">
        <v>686</v>
      </c>
      <c r="H3531" s="6">
        <v>26000</v>
      </c>
      <c r="I3531" s="7">
        <v>43095600</v>
      </c>
      <c r="J3531" s="6" t="s">
        <v>334</v>
      </c>
      <c r="K3531" s="6" t="s">
        <v>335</v>
      </c>
      <c r="L3531" s="6" t="s">
        <v>7973</v>
      </c>
      <c r="M3531" s="6">
        <v>156267</v>
      </c>
      <c r="N3531" s="6">
        <v>29050</v>
      </c>
      <c r="O3531" s="6" t="s">
        <v>2069</v>
      </c>
      <c r="P3531" s="6">
        <v>1</v>
      </c>
      <c r="Q3531" s="6" t="s">
        <v>7974</v>
      </c>
      <c r="R3531" s="6" t="s">
        <v>7975</v>
      </c>
      <c r="S3531" s="6">
        <v>340</v>
      </c>
      <c r="T3531" s="6" t="s">
        <v>37</v>
      </c>
      <c r="U3531" s="6" t="s">
        <v>1465</v>
      </c>
      <c r="V3531" s="6" t="s">
        <v>39</v>
      </c>
      <c r="W3531" s="7">
        <v>32000000</v>
      </c>
      <c r="X3531" s="6">
        <v>2005</v>
      </c>
      <c r="Y3531" s="6">
        <v>1000</v>
      </c>
      <c r="Z3531" s="6">
        <v>6.3</v>
      </c>
      <c r="AA3531" s="6">
        <v>2.35</v>
      </c>
      <c r="AB3531" s="6">
        <v>0</v>
      </c>
      <c r="AC3531" s="7">
        <f>Table13[[#This Row],[gross]]-Table13[[#This Row],[budget]]</f>
        <v>11095600</v>
      </c>
    </row>
    <row r="3532" spans="1:29" ht="12.75">
      <c r="A3532" s="6" t="s">
        <v>28</v>
      </c>
      <c r="B3532" s="6" t="s">
        <v>13181</v>
      </c>
      <c r="C3532" s="6">
        <v>150</v>
      </c>
      <c r="D3532" s="6">
        <v>111</v>
      </c>
      <c r="E3532" s="6">
        <v>122</v>
      </c>
      <c r="F3532" s="6">
        <v>25</v>
      </c>
      <c r="G3532" s="6" t="s">
        <v>9040</v>
      </c>
      <c r="H3532" s="6">
        <v>918</v>
      </c>
      <c r="I3532" s="7">
        <v>2203641</v>
      </c>
      <c r="J3532" s="6" t="s">
        <v>2142</v>
      </c>
      <c r="K3532" s="6" t="s">
        <v>206</v>
      </c>
      <c r="L3532" s="6" t="s">
        <v>13182</v>
      </c>
      <c r="M3532" s="6">
        <v>42792</v>
      </c>
      <c r="N3532" s="6">
        <v>1252</v>
      </c>
      <c r="O3532" s="6" t="s">
        <v>13183</v>
      </c>
      <c r="P3532" s="6">
        <v>0</v>
      </c>
      <c r="Q3532" s="6" t="s">
        <v>13184</v>
      </c>
      <c r="R3532" s="6" t="s">
        <v>13185</v>
      </c>
      <c r="S3532" s="6">
        <v>162</v>
      </c>
      <c r="T3532" s="6" t="s">
        <v>37</v>
      </c>
      <c r="U3532" s="6" t="s">
        <v>3571</v>
      </c>
      <c r="V3532" s="6" t="s">
        <v>585</v>
      </c>
      <c r="W3532" s="7">
        <v>15000000</v>
      </c>
      <c r="X3532" s="6">
        <v>2008</v>
      </c>
      <c r="Y3532" s="6">
        <v>278</v>
      </c>
      <c r="Z3532" s="6">
        <v>6.7</v>
      </c>
      <c r="AA3532" s="6">
        <v>2.35</v>
      </c>
      <c r="AB3532" s="6">
        <v>0</v>
      </c>
      <c r="AC3532" s="7">
        <f>Table13[[#This Row],[gross]]-Table13[[#This Row],[budget]]</f>
        <v>-12796359</v>
      </c>
    </row>
    <row r="3533" spans="1:29" ht="12.75">
      <c r="A3533" s="6" t="s">
        <v>28</v>
      </c>
      <c r="B3533" s="6" t="s">
        <v>20711</v>
      </c>
      <c r="C3533" s="6">
        <v>44</v>
      </c>
      <c r="D3533" s="6">
        <v>108</v>
      </c>
      <c r="E3533" s="6">
        <v>28</v>
      </c>
      <c r="F3533" s="6">
        <v>0</v>
      </c>
      <c r="G3533" s="6" t="s">
        <v>20712</v>
      </c>
      <c r="H3533" s="6">
        <v>0</v>
      </c>
      <c r="I3533" s="7">
        <v>505295</v>
      </c>
      <c r="J3533" s="6" t="s">
        <v>7043</v>
      </c>
      <c r="K3533" s="6" t="s">
        <v>20713</v>
      </c>
      <c r="L3533" s="6" t="s">
        <v>20714</v>
      </c>
      <c r="M3533" s="6">
        <v>1747</v>
      </c>
      <c r="N3533" s="6">
        <v>0</v>
      </c>
      <c r="O3533" s="6" t="s">
        <v>20715</v>
      </c>
      <c r="P3533" s="6">
        <v>0</v>
      </c>
      <c r="Q3533" s="6" t="s">
        <v>20716</v>
      </c>
      <c r="R3533" s="6" t="s">
        <v>20717</v>
      </c>
      <c r="S3533" s="6">
        <v>28</v>
      </c>
      <c r="T3533" s="6" t="s">
        <v>20718</v>
      </c>
      <c r="U3533" s="6" t="s">
        <v>370</v>
      </c>
      <c r="W3533" s="7">
        <v>1800000</v>
      </c>
      <c r="X3533" s="6">
        <v>2003</v>
      </c>
      <c r="Y3533" s="6">
        <v>0</v>
      </c>
      <c r="Z3533" s="6">
        <v>7.5</v>
      </c>
      <c r="AA3533" s="6">
        <v>1.85</v>
      </c>
      <c r="AB3533" s="6">
        <v>353</v>
      </c>
      <c r="AC3533" s="7">
        <f>Table13[[#This Row],[gross]]-Table13[[#This Row],[budget]]</f>
        <v>-1294705</v>
      </c>
    </row>
    <row r="3534" spans="1:29" ht="12.75">
      <c r="A3534" s="6" t="s">
        <v>28</v>
      </c>
      <c r="B3534" s="6" t="s">
        <v>1658</v>
      </c>
      <c r="C3534" s="6">
        <v>127</v>
      </c>
      <c r="D3534" s="6">
        <v>95</v>
      </c>
      <c r="E3534" s="6">
        <v>63</v>
      </c>
      <c r="F3534" s="6">
        <v>720</v>
      </c>
      <c r="G3534" s="6" t="s">
        <v>958</v>
      </c>
      <c r="H3534" s="6">
        <v>23000</v>
      </c>
      <c r="I3534" s="7">
        <v>38120554</v>
      </c>
      <c r="J3534" s="6" t="s">
        <v>416</v>
      </c>
      <c r="K3534" s="6" t="s">
        <v>62</v>
      </c>
      <c r="L3534" s="6" t="s">
        <v>1869</v>
      </c>
      <c r="M3534" s="6">
        <v>71527</v>
      </c>
      <c r="N3534" s="6">
        <v>26940</v>
      </c>
      <c r="O3534" s="6" t="s">
        <v>1870</v>
      </c>
      <c r="P3534" s="6">
        <v>0</v>
      </c>
      <c r="Q3534" s="6" t="s">
        <v>1871</v>
      </c>
      <c r="R3534" s="6" t="s">
        <v>1872</v>
      </c>
      <c r="S3534" s="6">
        <v>217</v>
      </c>
      <c r="T3534" s="6" t="s">
        <v>37</v>
      </c>
      <c r="U3534" s="6" t="s">
        <v>38</v>
      </c>
      <c r="V3534" s="6" t="s">
        <v>95</v>
      </c>
      <c r="W3534" s="7">
        <v>140000000</v>
      </c>
      <c r="X3534" s="6">
        <v>2002</v>
      </c>
      <c r="Y3534" s="6">
        <v>770</v>
      </c>
      <c r="Z3534" s="6">
        <v>7.1</v>
      </c>
      <c r="AA3534" s="6">
        <v>1.5</v>
      </c>
      <c r="AB3534" s="6">
        <v>0</v>
      </c>
      <c r="AC3534" s="7">
        <f>Table13[[#This Row],[gross]]-Table13[[#This Row],[budget]]</f>
        <v>-101879446</v>
      </c>
    </row>
    <row r="3535" spans="1:29" ht="12.75">
      <c r="A3535" s="6" t="s">
        <v>28</v>
      </c>
      <c r="B3535" s="6" t="s">
        <v>272</v>
      </c>
      <c r="C3535" s="6">
        <v>43</v>
      </c>
      <c r="D3535" s="6">
        <v>95</v>
      </c>
      <c r="E3535" s="6">
        <v>12000</v>
      </c>
      <c r="F3535" s="6">
        <v>636</v>
      </c>
      <c r="G3535" s="6" t="s">
        <v>1837</v>
      </c>
      <c r="H3535" s="6">
        <v>12000</v>
      </c>
      <c r="I3535" s="7">
        <v>695229</v>
      </c>
      <c r="J3535" s="6" t="s">
        <v>2527</v>
      </c>
      <c r="K3535" s="6" t="s">
        <v>272</v>
      </c>
      <c r="L3535" s="6" t="s">
        <v>21168</v>
      </c>
      <c r="M3535" s="6">
        <v>11369</v>
      </c>
      <c r="N3535" s="6">
        <v>14420</v>
      </c>
      <c r="O3535" s="6" t="s">
        <v>6744</v>
      </c>
      <c r="P3535" s="6">
        <v>1</v>
      </c>
      <c r="Q3535" s="6" t="s">
        <v>21169</v>
      </c>
      <c r="R3535" s="6" t="s">
        <v>21170</v>
      </c>
      <c r="S3535" s="6">
        <v>65</v>
      </c>
      <c r="T3535" s="6" t="s">
        <v>37</v>
      </c>
      <c r="U3535" s="6" t="s">
        <v>38</v>
      </c>
      <c r="V3535" s="6" t="s">
        <v>585</v>
      </c>
      <c r="W3535" s="7">
        <v>1300000</v>
      </c>
      <c r="X3535" s="6">
        <v>1996</v>
      </c>
      <c r="Y3535" s="6">
        <v>680</v>
      </c>
      <c r="Z3535" s="6">
        <v>7.2</v>
      </c>
      <c r="AA3535" s="6">
        <v>1.85</v>
      </c>
      <c r="AB3535" s="6">
        <v>872</v>
      </c>
      <c r="AC3535" s="7">
        <f>Table13[[#This Row],[gross]]-Table13[[#This Row],[budget]]</f>
        <v>-604771</v>
      </c>
    </row>
    <row r="3536" spans="1:29" ht="12.75">
      <c r="A3536" s="6" t="s">
        <v>28</v>
      </c>
      <c r="B3536" s="6" t="s">
        <v>22938</v>
      </c>
      <c r="C3536" s="6">
        <v>43</v>
      </c>
      <c r="D3536" s="6">
        <v>86</v>
      </c>
      <c r="E3536" s="6">
        <v>3</v>
      </c>
      <c r="F3536" s="6">
        <v>513</v>
      </c>
      <c r="G3536" s="6" t="s">
        <v>22939</v>
      </c>
      <c r="H3536" s="6">
        <v>643</v>
      </c>
      <c r="I3536" s="7">
        <v>617172</v>
      </c>
      <c r="J3536" s="6" t="s">
        <v>67</v>
      </c>
      <c r="K3536" s="6" t="s">
        <v>7284</v>
      </c>
      <c r="L3536" s="6" t="s">
        <v>22940</v>
      </c>
      <c r="M3536" s="6">
        <v>4407</v>
      </c>
      <c r="N3536" s="6">
        <v>2864</v>
      </c>
      <c r="O3536" s="6" t="s">
        <v>22941</v>
      </c>
      <c r="P3536" s="6">
        <v>1</v>
      </c>
      <c r="Q3536" s="6" t="s">
        <v>22942</v>
      </c>
      <c r="R3536" s="6" t="s">
        <v>22943</v>
      </c>
      <c r="S3536" s="6">
        <v>75</v>
      </c>
      <c r="T3536" s="6" t="s">
        <v>37</v>
      </c>
      <c r="U3536" s="6" t="s">
        <v>38</v>
      </c>
      <c r="V3536" s="6" t="s">
        <v>95</v>
      </c>
      <c r="W3536" s="7">
        <v>375000</v>
      </c>
      <c r="X3536" s="6">
        <v>1997</v>
      </c>
      <c r="Y3536" s="6">
        <v>606</v>
      </c>
      <c r="Z3536" s="6">
        <v>7</v>
      </c>
      <c r="AB3536" s="6">
        <v>672</v>
      </c>
      <c r="AC3536" s="7">
        <f>Table13[[#This Row],[gross]]-Table13[[#This Row],[budget]]</f>
        <v>242172</v>
      </c>
    </row>
    <row r="3537" spans="1:29" ht="12.75">
      <c r="A3537" s="6" t="s">
        <v>28</v>
      </c>
      <c r="B3537" s="6" t="s">
        <v>1902</v>
      </c>
      <c r="C3537" s="6">
        <v>132</v>
      </c>
      <c r="D3537" s="6">
        <v>96</v>
      </c>
      <c r="E3537" s="6">
        <v>31</v>
      </c>
      <c r="F3537" s="6">
        <v>536</v>
      </c>
      <c r="G3537" s="6" t="s">
        <v>2986</v>
      </c>
      <c r="H3537" s="6">
        <v>651</v>
      </c>
      <c r="I3537" s="7">
        <v>16667084</v>
      </c>
      <c r="J3537" s="6" t="s">
        <v>12639</v>
      </c>
      <c r="K3537" s="6" t="s">
        <v>15001</v>
      </c>
      <c r="L3537" s="6" t="s">
        <v>15002</v>
      </c>
      <c r="M3537" s="6">
        <v>90070</v>
      </c>
      <c r="N3537" s="6">
        <v>3119</v>
      </c>
      <c r="O3537" s="6" t="s">
        <v>15003</v>
      </c>
      <c r="P3537" s="6">
        <v>0</v>
      </c>
      <c r="Q3537" s="6" t="s">
        <v>15004</v>
      </c>
      <c r="R3537" s="6" t="s">
        <v>15005</v>
      </c>
      <c r="S3537" s="6">
        <v>248</v>
      </c>
      <c r="T3537" s="6" t="s">
        <v>37</v>
      </c>
      <c r="U3537" s="6" t="s">
        <v>38</v>
      </c>
      <c r="V3537" s="6" t="s">
        <v>39</v>
      </c>
      <c r="W3537" s="7">
        <v>11000000</v>
      </c>
      <c r="X3537" s="6">
        <v>1990</v>
      </c>
      <c r="Y3537" s="6">
        <v>610</v>
      </c>
      <c r="Z3537" s="6">
        <v>7.1</v>
      </c>
      <c r="AA3537" s="6">
        <v>1.85</v>
      </c>
      <c r="AB3537" s="6">
        <v>11000</v>
      </c>
      <c r="AC3537" s="7">
        <f>Table13[[#This Row],[gross]]-Table13[[#This Row],[budget]]</f>
        <v>5667084</v>
      </c>
    </row>
    <row r="3538" spans="1:29" ht="12.75">
      <c r="A3538" s="6" t="s">
        <v>28</v>
      </c>
      <c r="B3538" s="6" t="s">
        <v>9947</v>
      </c>
      <c r="C3538" s="6">
        <v>214</v>
      </c>
      <c r="D3538" s="6">
        <v>115</v>
      </c>
      <c r="E3538" s="6">
        <v>214</v>
      </c>
      <c r="F3538" s="6">
        <v>968</v>
      </c>
      <c r="G3538" s="6" t="s">
        <v>4837</v>
      </c>
      <c r="H3538" s="6">
        <v>14000</v>
      </c>
      <c r="I3538" s="7">
        <v>12626905</v>
      </c>
      <c r="J3538" s="6" t="s">
        <v>464</v>
      </c>
      <c r="K3538" s="6" t="s">
        <v>213</v>
      </c>
      <c r="L3538" s="6" t="s">
        <v>11230</v>
      </c>
      <c r="M3538" s="6">
        <v>32567</v>
      </c>
      <c r="N3538" s="6">
        <v>27214</v>
      </c>
      <c r="O3538" s="6" t="s">
        <v>379</v>
      </c>
      <c r="P3538" s="6">
        <v>3</v>
      </c>
      <c r="Q3538" s="6" t="s">
        <v>11231</v>
      </c>
      <c r="R3538" s="6" t="s">
        <v>11232</v>
      </c>
      <c r="S3538" s="6">
        <v>106</v>
      </c>
      <c r="T3538" s="6" t="s">
        <v>37</v>
      </c>
      <c r="U3538" s="6" t="s">
        <v>38</v>
      </c>
      <c r="V3538" s="6" t="s">
        <v>585</v>
      </c>
      <c r="W3538" s="7">
        <v>20000000</v>
      </c>
      <c r="X3538" s="6">
        <v>2016</v>
      </c>
      <c r="Y3538" s="6">
        <v>12000</v>
      </c>
      <c r="Z3538" s="6">
        <v>6.3</v>
      </c>
      <c r="AA3538" s="6">
        <v>2.35</v>
      </c>
      <c r="AB3538" s="6">
        <v>0</v>
      </c>
      <c r="AC3538" s="7">
        <f>Table13[[#This Row],[gross]]-Table13[[#This Row],[budget]]</f>
        <v>-7373095</v>
      </c>
    </row>
    <row r="3539" spans="1:29" ht="12.75">
      <c r="A3539" s="6" t="s">
        <v>28</v>
      </c>
      <c r="B3539" s="6" t="s">
        <v>9430</v>
      </c>
      <c r="C3539" s="6">
        <v>122</v>
      </c>
      <c r="D3539" s="6">
        <v>94</v>
      </c>
      <c r="E3539" s="6">
        <v>187</v>
      </c>
      <c r="F3539" s="6">
        <v>427</v>
      </c>
      <c r="G3539" s="6" t="s">
        <v>2291</v>
      </c>
      <c r="H3539" s="6">
        <v>1000</v>
      </c>
      <c r="I3539" s="7">
        <v>1247453</v>
      </c>
      <c r="J3539" s="6" t="s">
        <v>2527</v>
      </c>
      <c r="K3539" s="6" t="s">
        <v>813</v>
      </c>
      <c r="L3539" s="6" t="s">
        <v>18129</v>
      </c>
      <c r="M3539" s="6">
        <v>11202</v>
      </c>
      <c r="N3539" s="6">
        <v>3690</v>
      </c>
      <c r="O3539" s="6" t="s">
        <v>6090</v>
      </c>
      <c r="P3539" s="6">
        <v>0</v>
      </c>
      <c r="Q3539" s="6" t="s">
        <v>18130</v>
      </c>
      <c r="R3539" s="6" t="s">
        <v>18131</v>
      </c>
      <c r="S3539" s="6">
        <v>123</v>
      </c>
      <c r="T3539" s="6" t="s">
        <v>37</v>
      </c>
      <c r="U3539" s="6" t="s">
        <v>56</v>
      </c>
      <c r="V3539" s="6" t="s">
        <v>585</v>
      </c>
      <c r="W3539" s="7">
        <v>2800000</v>
      </c>
      <c r="X3539" s="6">
        <v>2005</v>
      </c>
      <c r="Y3539" s="6">
        <v>887</v>
      </c>
      <c r="Z3539" s="6">
        <v>6.8</v>
      </c>
      <c r="AA3539" s="6">
        <v>2.35</v>
      </c>
      <c r="AB3539" s="6">
        <v>750</v>
      </c>
      <c r="AC3539" s="7">
        <f>Table13[[#This Row],[gross]]-Table13[[#This Row],[budget]]</f>
        <v>-1552547</v>
      </c>
    </row>
    <row r="3540" spans="1:29" ht="12.75">
      <c r="A3540" s="6" t="s">
        <v>28</v>
      </c>
      <c r="B3540" s="6" t="s">
        <v>18972</v>
      </c>
      <c r="C3540" s="6">
        <v>337</v>
      </c>
      <c r="D3540" s="6">
        <v>103</v>
      </c>
      <c r="E3540" s="6">
        <v>12</v>
      </c>
      <c r="F3540" s="6">
        <v>4</v>
      </c>
      <c r="G3540" s="6" t="s">
        <v>18973</v>
      </c>
      <c r="H3540" s="6">
        <v>29</v>
      </c>
      <c r="I3540" s="7">
        <v>252652</v>
      </c>
      <c r="J3540" s="6" t="s">
        <v>18974</v>
      </c>
      <c r="K3540" s="6" t="s">
        <v>18975</v>
      </c>
      <c r="L3540" s="6" t="s">
        <v>18976</v>
      </c>
      <c r="M3540" s="6">
        <v>54104</v>
      </c>
      <c r="N3540" s="6">
        <v>44</v>
      </c>
      <c r="O3540" s="6" t="s">
        <v>18977</v>
      </c>
      <c r="P3540" s="6">
        <v>0</v>
      </c>
      <c r="Q3540" s="6" t="s">
        <v>18978</v>
      </c>
      <c r="R3540" s="6" t="s">
        <v>18979</v>
      </c>
      <c r="S3540" s="6">
        <v>199</v>
      </c>
      <c r="T3540" s="6" t="s">
        <v>17494</v>
      </c>
      <c r="U3540" s="6" t="s">
        <v>12616</v>
      </c>
      <c r="V3540" s="6" t="s">
        <v>39</v>
      </c>
      <c r="W3540" s="7">
        <v>19900000</v>
      </c>
      <c r="X3540" s="6">
        <v>2010</v>
      </c>
      <c r="Y3540" s="6">
        <v>4</v>
      </c>
      <c r="Z3540" s="6">
        <v>7</v>
      </c>
      <c r="AA3540" s="6">
        <v>1.85</v>
      </c>
      <c r="AB3540" s="6">
        <v>38000</v>
      </c>
      <c r="AC3540" s="7">
        <f>Table13[[#This Row],[gross]]-Table13[[#This Row],[budget]]</f>
        <v>-19647348</v>
      </c>
    </row>
    <row r="3541" spans="1:29" ht="12.75">
      <c r="A3541" s="6" t="s">
        <v>28</v>
      </c>
      <c r="B3541" s="6" t="s">
        <v>299</v>
      </c>
      <c r="C3541" s="6">
        <v>469</v>
      </c>
      <c r="D3541" s="6">
        <v>125</v>
      </c>
      <c r="E3541" s="6">
        <v>364</v>
      </c>
      <c r="F3541" s="6">
        <v>1000</v>
      </c>
      <c r="G3541" s="6" t="s">
        <v>300</v>
      </c>
      <c r="H3541" s="6">
        <v>12000</v>
      </c>
      <c r="I3541" s="7">
        <v>172051787</v>
      </c>
      <c r="J3541" s="6" t="s">
        <v>73</v>
      </c>
      <c r="K3541" s="6" t="s">
        <v>301</v>
      </c>
      <c r="L3541" s="6" t="s">
        <v>302</v>
      </c>
      <c r="M3541" s="6">
        <v>264183</v>
      </c>
      <c r="N3541" s="6">
        <v>25550</v>
      </c>
      <c r="O3541" s="6" t="s">
        <v>303</v>
      </c>
      <c r="P3541" s="6">
        <v>0</v>
      </c>
      <c r="Q3541" s="6" t="s">
        <v>304</v>
      </c>
      <c r="R3541" s="6" t="s">
        <v>305</v>
      </c>
      <c r="S3541" s="6">
        <v>665</v>
      </c>
      <c r="T3541" s="6" t="s">
        <v>37</v>
      </c>
      <c r="U3541" s="6" t="s">
        <v>38</v>
      </c>
      <c r="V3541" s="6" t="s">
        <v>95</v>
      </c>
      <c r="W3541" s="7">
        <v>170000000</v>
      </c>
      <c r="X3541" s="6">
        <v>2010</v>
      </c>
      <c r="Y3541" s="6">
        <v>10000</v>
      </c>
      <c r="Z3541" s="6">
        <v>6.8</v>
      </c>
      <c r="AA3541" s="6">
        <v>2.35</v>
      </c>
      <c r="AB3541" s="6">
        <v>30000</v>
      </c>
      <c r="AC3541" s="7">
        <f>Table13[[#This Row],[gross]]-Table13[[#This Row],[budget]]</f>
        <v>2051787</v>
      </c>
    </row>
    <row r="3542" spans="1:29" ht="12.75">
      <c r="A3542" s="6" t="s">
        <v>28</v>
      </c>
      <c r="B3542" s="6" t="s">
        <v>11940</v>
      </c>
      <c r="C3542" s="6">
        <v>11</v>
      </c>
      <c r="D3542" s="6">
        <v>105</v>
      </c>
      <c r="E3542" s="6">
        <v>6</v>
      </c>
      <c r="F3542" s="6">
        <v>371</v>
      </c>
      <c r="G3542" s="6" t="s">
        <v>11941</v>
      </c>
      <c r="H3542" s="6">
        <v>723</v>
      </c>
      <c r="I3542" s="7">
        <v>8508843</v>
      </c>
      <c r="J3542" s="6" t="s">
        <v>4219</v>
      </c>
      <c r="K3542" s="6" t="s">
        <v>2059</v>
      </c>
      <c r="L3542" s="6" t="s">
        <v>11942</v>
      </c>
      <c r="M3542" s="6">
        <v>7470</v>
      </c>
      <c r="N3542" s="6">
        <v>2368</v>
      </c>
      <c r="O3542" s="6" t="s">
        <v>11943</v>
      </c>
      <c r="P3542" s="6">
        <v>1</v>
      </c>
      <c r="Q3542" s="6" t="s">
        <v>11944</v>
      </c>
      <c r="R3542" s="6" t="s">
        <v>11945</v>
      </c>
      <c r="S3542" s="6">
        <v>35</v>
      </c>
      <c r="T3542" s="6" t="s">
        <v>37</v>
      </c>
      <c r="U3542" s="6" t="s">
        <v>38</v>
      </c>
      <c r="V3542" s="6" t="s">
        <v>95</v>
      </c>
      <c r="W3542" s="7">
        <v>18000000</v>
      </c>
      <c r="X3542" s="6">
        <v>1989</v>
      </c>
      <c r="Y3542" s="6">
        <v>422</v>
      </c>
      <c r="Z3542" s="6">
        <v>5.5</v>
      </c>
      <c r="AA3542" s="6">
        <v>1.37</v>
      </c>
      <c r="AB3542" s="6">
        <v>0</v>
      </c>
      <c r="AC3542" s="7">
        <f>Table13[[#This Row],[gross]]-Table13[[#This Row],[budget]]</f>
        <v>-9491157</v>
      </c>
    </row>
    <row r="3543" spans="1:29" ht="12.75">
      <c r="A3543" s="6" t="s">
        <v>28</v>
      </c>
      <c r="B3543" s="6" t="s">
        <v>2112</v>
      </c>
      <c r="C3543" s="6">
        <v>308</v>
      </c>
      <c r="D3543" s="6">
        <v>121</v>
      </c>
      <c r="E3543" s="6">
        <v>0</v>
      </c>
      <c r="F3543" s="6">
        <v>918</v>
      </c>
      <c r="G3543" s="6" t="s">
        <v>813</v>
      </c>
      <c r="H3543" s="6">
        <v>21000</v>
      </c>
      <c r="I3543" s="7">
        <v>110416702</v>
      </c>
      <c r="J3543" s="6" t="s">
        <v>2136</v>
      </c>
      <c r="K3543" s="6" t="s">
        <v>97</v>
      </c>
      <c r="L3543" s="6" t="s">
        <v>2137</v>
      </c>
      <c r="M3543" s="6">
        <v>307539</v>
      </c>
      <c r="N3543" s="6">
        <v>23484</v>
      </c>
      <c r="O3543" s="6" t="s">
        <v>2138</v>
      </c>
      <c r="P3543" s="6">
        <v>3</v>
      </c>
      <c r="Q3543" s="6" t="s">
        <v>2139</v>
      </c>
      <c r="R3543" s="6" t="s">
        <v>2140</v>
      </c>
      <c r="S3543" s="6">
        <v>577</v>
      </c>
      <c r="T3543" s="6" t="s">
        <v>37</v>
      </c>
      <c r="U3543" s="6" t="s">
        <v>38</v>
      </c>
      <c r="V3543" s="6" t="s">
        <v>585</v>
      </c>
      <c r="W3543" s="7">
        <v>92000000</v>
      </c>
      <c r="X3543" s="6">
        <v>2008</v>
      </c>
      <c r="Y3543" s="6">
        <v>1000</v>
      </c>
      <c r="Z3543" s="6">
        <v>7</v>
      </c>
      <c r="AA3543" s="6">
        <v>2.35</v>
      </c>
      <c r="AB3543" s="6">
        <v>0</v>
      </c>
      <c r="AC3543" s="7">
        <f>Table13[[#This Row],[gross]]-Table13[[#This Row],[budget]]</f>
        <v>18416702</v>
      </c>
    </row>
    <row r="3544" spans="1:29" ht="12.75">
      <c r="A3544" s="6" t="s">
        <v>28</v>
      </c>
      <c r="B3544" s="6" t="s">
        <v>710</v>
      </c>
      <c r="C3544" s="6">
        <v>220</v>
      </c>
      <c r="D3544" s="6">
        <v>196</v>
      </c>
      <c r="E3544" s="6">
        <v>249</v>
      </c>
      <c r="F3544" s="6">
        <v>844</v>
      </c>
      <c r="G3544" s="6" t="s">
        <v>41</v>
      </c>
      <c r="H3544" s="6">
        <v>11000</v>
      </c>
      <c r="I3544" s="7">
        <v>133228348</v>
      </c>
      <c r="J3544" s="6" t="s">
        <v>953</v>
      </c>
      <c r="K3544" s="6" t="s">
        <v>340</v>
      </c>
      <c r="L3544" s="6" t="s">
        <v>954</v>
      </c>
      <c r="M3544" s="6">
        <v>381672</v>
      </c>
      <c r="N3544" s="6">
        <v>17944</v>
      </c>
      <c r="O3544" s="6" t="s">
        <v>955</v>
      </c>
      <c r="P3544" s="6">
        <v>2</v>
      </c>
      <c r="Q3544" s="6" t="s">
        <v>956</v>
      </c>
      <c r="R3544" s="6" t="s">
        <v>957</v>
      </c>
      <c r="S3544" s="6">
        <v>1694</v>
      </c>
      <c r="T3544" s="6" t="s">
        <v>37</v>
      </c>
      <c r="U3544" s="6" t="s">
        <v>38</v>
      </c>
      <c r="V3544" s="6" t="s">
        <v>585</v>
      </c>
      <c r="W3544" s="7">
        <v>175000000</v>
      </c>
      <c r="X3544" s="6">
        <v>2004</v>
      </c>
      <c r="Y3544" s="6">
        <v>5000</v>
      </c>
      <c r="Z3544" s="6">
        <v>7.2</v>
      </c>
      <c r="AA3544" s="6">
        <v>2.35</v>
      </c>
      <c r="AB3544" s="6">
        <v>0</v>
      </c>
      <c r="AC3544" s="7">
        <f>Table13[[#This Row],[gross]]-Table13[[#This Row],[budget]]</f>
        <v>-41771652</v>
      </c>
    </row>
    <row r="3545" spans="1:29" ht="12.75">
      <c r="A3545" s="6" t="s">
        <v>28</v>
      </c>
      <c r="B3545" s="6" t="s">
        <v>21033</v>
      </c>
      <c r="C3545" s="6">
        <v>46</v>
      </c>
      <c r="D3545" s="6">
        <v>90</v>
      </c>
      <c r="E3545" s="6">
        <v>7</v>
      </c>
      <c r="F3545" s="6">
        <v>711</v>
      </c>
      <c r="G3545" s="6" t="s">
        <v>8089</v>
      </c>
      <c r="H3545" s="6">
        <v>87000</v>
      </c>
      <c r="I3545" s="7">
        <v>52166</v>
      </c>
      <c r="J3545" s="6" t="s">
        <v>3409</v>
      </c>
      <c r="K3545" s="6" t="s">
        <v>516</v>
      </c>
      <c r="L3545" s="6" t="s">
        <v>21034</v>
      </c>
      <c r="M3545" s="6">
        <v>2792</v>
      </c>
      <c r="N3545" s="6">
        <v>89263</v>
      </c>
      <c r="O3545" s="6" t="s">
        <v>9375</v>
      </c>
      <c r="P3545" s="6">
        <v>3</v>
      </c>
      <c r="Q3545" s="6" t="s">
        <v>21035</v>
      </c>
      <c r="R3545" s="6" t="s">
        <v>21036</v>
      </c>
      <c r="S3545" s="6">
        <v>22</v>
      </c>
      <c r="T3545" s="6" t="s">
        <v>37</v>
      </c>
      <c r="U3545" s="6" t="s">
        <v>38</v>
      </c>
      <c r="V3545" s="6" t="s">
        <v>585</v>
      </c>
      <c r="W3545" s="7">
        <v>2000000</v>
      </c>
      <c r="X3545" s="6">
        <v>2008</v>
      </c>
      <c r="Y3545" s="6">
        <v>781</v>
      </c>
      <c r="Z3545" s="6">
        <v>6.7</v>
      </c>
      <c r="AA3545" s="6">
        <v>2.35</v>
      </c>
      <c r="AB3545" s="6">
        <v>371</v>
      </c>
      <c r="AC3545" s="7">
        <f>Table13[[#This Row],[gross]]-Table13[[#This Row],[budget]]</f>
        <v>-1947834</v>
      </c>
    </row>
    <row r="3546" spans="1:29" ht="12.75">
      <c r="A3546" s="6" t="s">
        <v>28</v>
      </c>
      <c r="B3546" s="6" t="s">
        <v>7113</v>
      </c>
      <c r="C3546" s="6">
        <v>493</v>
      </c>
      <c r="D3546" s="6">
        <v>110</v>
      </c>
      <c r="E3546" s="6">
        <v>1000</v>
      </c>
      <c r="F3546" s="6">
        <v>538</v>
      </c>
      <c r="G3546" s="6" t="s">
        <v>301</v>
      </c>
      <c r="H3546" s="6">
        <v>13000</v>
      </c>
      <c r="I3546" s="7">
        <v>171031347</v>
      </c>
      <c r="J3546" s="6" t="s">
        <v>6038</v>
      </c>
      <c r="K3546" s="6" t="s">
        <v>1157</v>
      </c>
      <c r="L3546" s="6" t="s">
        <v>7273</v>
      </c>
      <c r="M3546" s="6">
        <v>240962</v>
      </c>
      <c r="N3546" s="6">
        <v>25964</v>
      </c>
      <c r="O3546" s="6" t="s">
        <v>7274</v>
      </c>
      <c r="P3546" s="6">
        <v>0</v>
      </c>
      <c r="Q3546" s="6" t="s">
        <v>7275</v>
      </c>
      <c r="R3546" s="6" t="s">
        <v>7276</v>
      </c>
      <c r="S3546" s="6">
        <v>724</v>
      </c>
      <c r="T3546" s="6" t="s">
        <v>37</v>
      </c>
      <c r="U3546" s="6" t="s">
        <v>38</v>
      </c>
      <c r="V3546" s="6" t="s">
        <v>39</v>
      </c>
      <c r="W3546" s="7">
        <v>38000000</v>
      </c>
      <c r="X3546" s="6">
        <v>2010</v>
      </c>
      <c r="Y3546" s="6">
        <v>12000</v>
      </c>
      <c r="Z3546" s="6">
        <v>7.7</v>
      </c>
      <c r="AA3546" s="6">
        <v>2.35</v>
      </c>
      <c r="AB3546" s="6">
        <v>36000</v>
      </c>
      <c r="AC3546" s="7">
        <f>Table13[[#This Row],[gross]]-Table13[[#This Row],[budget]]</f>
        <v>133031347</v>
      </c>
    </row>
    <row r="3547" spans="1:29" ht="12.75">
      <c r="A3547" s="6" t="s">
        <v>28</v>
      </c>
      <c r="B3547" s="6" t="s">
        <v>29</v>
      </c>
      <c r="C3547" s="6">
        <v>94</v>
      </c>
      <c r="D3547" s="6">
        <v>141</v>
      </c>
      <c r="E3547" s="6">
        <v>0</v>
      </c>
      <c r="F3547" s="6">
        <v>618</v>
      </c>
      <c r="G3547" s="6" t="s">
        <v>1732</v>
      </c>
      <c r="H3547" s="6">
        <v>2000</v>
      </c>
      <c r="I3547" s="7">
        <v>146282411</v>
      </c>
      <c r="J3547" s="6" t="s">
        <v>1733</v>
      </c>
      <c r="K3547" s="6" t="s">
        <v>1734</v>
      </c>
      <c r="L3547" s="6" t="s">
        <v>1735</v>
      </c>
      <c r="M3547" s="6">
        <v>190439</v>
      </c>
      <c r="N3547" s="6">
        <v>4528</v>
      </c>
      <c r="O3547" s="6" t="s">
        <v>1736</v>
      </c>
      <c r="P3547" s="6">
        <v>0</v>
      </c>
      <c r="Q3547" s="6" t="s">
        <v>1737</v>
      </c>
      <c r="R3547" s="6" t="s">
        <v>1738</v>
      </c>
      <c r="S3547" s="6">
        <v>351</v>
      </c>
      <c r="T3547" s="6" t="s">
        <v>37</v>
      </c>
      <c r="U3547" s="6" t="s">
        <v>38</v>
      </c>
      <c r="V3547" s="6" t="s">
        <v>585</v>
      </c>
      <c r="W3547" s="7">
        <v>115000000</v>
      </c>
      <c r="X3547" s="6">
        <v>1994</v>
      </c>
      <c r="Y3547" s="6">
        <v>1000</v>
      </c>
      <c r="Z3547" s="6">
        <v>7.2</v>
      </c>
      <c r="AA3547" s="6">
        <v>2.35</v>
      </c>
      <c r="AB3547" s="6">
        <v>0</v>
      </c>
      <c r="AC3547" s="7">
        <f>Table13[[#This Row],[gross]]-Table13[[#This Row],[budget]]</f>
        <v>31282411</v>
      </c>
    </row>
    <row r="3548" spans="1:29" ht="12.75">
      <c r="A3548" s="6" t="s">
        <v>28</v>
      </c>
      <c r="B3548" s="6" t="s">
        <v>1739</v>
      </c>
      <c r="C3548" s="6">
        <v>122</v>
      </c>
      <c r="D3548" s="6">
        <v>121</v>
      </c>
      <c r="E3548" s="6">
        <v>12000</v>
      </c>
      <c r="F3548" s="6">
        <v>975</v>
      </c>
      <c r="G3548" s="6" t="s">
        <v>440</v>
      </c>
      <c r="H3548" s="6">
        <v>11000</v>
      </c>
      <c r="I3548" s="7">
        <v>12281500</v>
      </c>
      <c r="J3548" s="6" t="s">
        <v>5806</v>
      </c>
      <c r="K3548" s="6" t="s">
        <v>340</v>
      </c>
      <c r="L3548" s="6" t="s">
        <v>13925</v>
      </c>
      <c r="M3548" s="6">
        <v>163492</v>
      </c>
      <c r="N3548" s="6">
        <v>23602</v>
      </c>
      <c r="O3548" s="6" t="s">
        <v>2523</v>
      </c>
      <c r="P3548" s="6">
        <v>3</v>
      </c>
      <c r="Q3548" s="6" t="s">
        <v>13926</v>
      </c>
      <c r="R3548" s="6" t="s">
        <v>13927</v>
      </c>
      <c r="S3548" s="6">
        <v>460</v>
      </c>
      <c r="T3548" s="6" t="s">
        <v>37</v>
      </c>
      <c r="U3548" s="6" t="s">
        <v>38</v>
      </c>
      <c r="V3548" s="6" t="s">
        <v>585</v>
      </c>
      <c r="W3548" s="7">
        <v>13000000</v>
      </c>
      <c r="X3548" s="6">
        <v>1993</v>
      </c>
      <c r="Y3548" s="6">
        <v>10000</v>
      </c>
      <c r="Z3548" s="6">
        <v>8</v>
      </c>
      <c r="AA3548" s="6">
        <v>2.35</v>
      </c>
      <c r="AB3548" s="6">
        <v>15000</v>
      </c>
      <c r="AC3548" s="7">
        <f>Table13[[#This Row],[gross]]-Table13[[#This Row],[budget]]</f>
        <v>-718500</v>
      </c>
    </row>
    <row r="3549" spans="1:29" ht="12.75">
      <c r="A3549" s="6" t="s">
        <v>28</v>
      </c>
      <c r="B3549" s="6" t="s">
        <v>11891</v>
      </c>
      <c r="C3549" s="6">
        <v>100</v>
      </c>
      <c r="D3549" s="6">
        <v>103</v>
      </c>
      <c r="E3549" s="6">
        <v>38</v>
      </c>
      <c r="F3549" s="6">
        <v>316</v>
      </c>
      <c r="G3549" s="6" t="s">
        <v>550</v>
      </c>
      <c r="H3549" s="6">
        <v>745</v>
      </c>
      <c r="I3549" s="7">
        <v>1530535</v>
      </c>
      <c r="J3549" s="6" t="s">
        <v>1415</v>
      </c>
      <c r="K3549" s="6" t="s">
        <v>1051</v>
      </c>
      <c r="L3549" s="6" t="s">
        <v>15720</v>
      </c>
      <c r="M3549" s="6">
        <v>7833</v>
      </c>
      <c r="N3549" s="6">
        <v>1721</v>
      </c>
      <c r="O3549" s="6" t="s">
        <v>7031</v>
      </c>
      <c r="P3549" s="6">
        <v>3</v>
      </c>
      <c r="Q3549" s="6" t="s">
        <v>15721</v>
      </c>
      <c r="R3549" s="6" t="s">
        <v>15722</v>
      </c>
      <c r="S3549" s="6">
        <v>63</v>
      </c>
      <c r="T3549" s="6" t="s">
        <v>37</v>
      </c>
      <c r="U3549" s="6" t="s">
        <v>38</v>
      </c>
      <c r="V3549" s="6" t="s">
        <v>585</v>
      </c>
      <c r="W3549" s="7">
        <v>9000000</v>
      </c>
      <c r="X3549" s="6">
        <v>2005</v>
      </c>
      <c r="Y3549" s="6">
        <v>591</v>
      </c>
      <c r="Z3549" s="6">
        <v>5.7</v>
      </c>
      <c r="AA3549" s="6">
        <v>2.35</v>
      </c>
      <c r="AB3549" s="6">
        <v>215</v>
      </c>
      <c r="AC3549" s="7">
        <f>Table13[[#This Row],[gross]]-Table13[[#This Row],[budget]]</f>
        <v>-7469465</v>
      </c>
    </row>
    <row r="3550" spans="1:29" ht="12.75">
      <c r="A3550" s="6" t="s">
        <v>28</v>
      </c>
      <c r="B3550" s="6" t="s">
        <v>15148</v>
      </c>
      <c r="C3550" s="6">
        <v>109</v>
      </c>
      <c r="D3550" s="6">
        <v>106</v>
      </c>
      <c r="E3550" s="6">
        <v>0</v>
      </c>
      <c r="F3550" s="6">
        <v>67</v>
      </c>
      <c r="G3550" s="6" t="s">
        <v>18666</v>
      </c>
      <c r="H3550" s="6">
        <v>617</v>
      </c>
      <c r="I3550" s="7">
        <v>58214</v>
      </c>
      <c r="J3550" s="6" t="s">
        <v>2125</v>
      </c>
      <c r="K3550" s="6" t="s">
        <v>1469</v>
      </c>
      <c r="L3550" s="6" t="s">
        <v>18667</v>
      </c>
      <c r="M3550" s="6">
        <v>34224</v>
      </c>
      <c r="N3550" s="6">
        <v>916</v>
      </c>
      <c r="O3550" s="6" t="s">
        <v>18668</v>
      </c>
      <c r="P3550" s="6">
        <v>0</v>
      </c>
      <c r="Q3550" s="6" t="s">
        <v>18669</v>
      </c>
      <c r="R3550" s="6" t="s">
        <v>18670</v>
      </c>
      <c r="S3550" s="6">
        <v>137</v>
      </c>
      <c r="T3550" s="6" t="s">
        <v>37</v>
      </c>
      <c r="U3550" s="6" t="s">
        <v>38</v>
      </c>
      <c r="V3550" s="6" t="s">
        <v>585</v>
      </c>
      <c r="W3550" s="7">
        <v>9500000</v>
      </c>
      <c r="X3550" s="6">
        <v>2010</v>
      </c>
      <c r="Y3550" s="6">
        <v>163</v>
      </c>
      <c r="Z3550" s="6">
        <v>7</v>
      </c>
      <c r="AA3550" s="6">
        <v>2.35</v>
      </c>
      <c r="AB3550" s="6">
        <v>10000</v>
      </c>
      <c r="AC3550" s="7">
        <f>Table13[[#This Row],[gross]]-Table13[[#This Row],[budget]]</f>
        <v>-9441786</v>
      </c>
    </row>
    <row r="3551" spans="1:29" ht="12.75">
      <c r="A3551" s="6" t="s">
        <v>28</v>
      </c>
      <c r="B3551" s="6" t="s">
        <v>816</v>
      </c>
      <c r="C3551" s="6">
        <v>152</v>
      </c>
      <c r="D3551" s="6">
        <v>94</v>
      </c>
      <c r="E3551" s="6">
        <v>151</v>
      </c>
      <c r="F3551" s="6">
        <v>29</v>
      </c>
      <c r="G3551" s="6" t="s">
        <v>19416</v>
      </c>
      <c r="H3551" s="6">
        <v>113</v>
      </c>
      <c r="I3551" s="7">
        <v>2912363</v>
      </c>
      <c r="J3551" s="6" t="s">
        <v>1935</v>
      </c>
      <c r="K3551" s="6" t="s">
        <v>7806</v>
      </c>
      <c r="L3551" s="6" t="s">
        <v>19417</v>
      </c>
      <c r="M3551" s="6">
        <v>25063</v>
      </c>
      <c r="N3551" s="6">
        <v>278</v>
      </c>
      <c r="O3551" s="6" t="s">
        <v>19418</v>
      </c>
      <c r="P3551" s="6">
        <v>1</v>
      </c>
      <c r="Q3551" s="6" t="s">
        <v>19419</v>
      </c>
      <c r="R3551" s="6" t="s">
        <v>19420</v>
      </c>
      <c r="S3551" s="6">
        <v>177</v>
      </c>
      <c r="T3551" s="6" t="s">
        <v>19421</v>
      </c>
      <c r="U3551" s="6" t="s">
        <v>56</v>
      </c>
      <c r="V3551" s="6" t="s">
        <v>585</v>
      </c>
      <c r="W3551" s="7">
        <v>3000000</v>
      </c>
      <c r="X3551" s="6">
        <v>2005</v>
      </c>
      <c r="Y3551" s="6">
        <v>64</v>
      </c>
      <c r="Z3551" s="6">
        <v>7.3</v>
      </c>
      <c r="AA3551" s="6">
        <v>2.35</v>
      </c>
      <c r="AB3551" s="6">
        <v>0</v>
      </c>
      <c r="AC3551" s="7">
        <f>Table13[[#This Row],[gross]]-Table13[[#This Row],[budget]]</f>
        <v>-87637</v>
      </c>
    </row>
    <row r="3552" spans="1:29" ht="12.75">
      <c r="A3552" s="6" t="s">
        <v>28</v>
      </c>
      <c r="B3552" s="6" t="s">
        <v>4053</v>
      </c>
      <c r="C3552" s="6">
        <v>69</v>
      </c>
      <c r="D3552" s="6">
        <v>90</v>
      </c>
      <c r="E3552" s="6">
        <v>13</v>
      </c>
      <c r="F3552" s="6">
        <v>613</v>
      </c>
      <c r="G3552" s="6" t="s">
        <v>5105</v>
      </c>
      <c r="H3552" s="6">
        <v>882</v>
      </c>
      <c r="I3552" s="7">
        <v>19158074</v>
      </c>
      <c r="J3552" s="6" t="s">
        <v>1996</v>
      </c>
      <c r="K3552" s="6" t="s">
        <v>188</v>
      </c>
      <c r="L3552" s="6" t="s">
        <v>12937</v>
      </c>
      <c r="M3552" s="6">
        <v>17983</v>
      </c>
      <c r="N3552" s="6">
        <v>2661</v>
      </c>
      <c r="O3552" s="6" t="s">
        <v>6785</v>
      </c>
      <c r="P3552" s="6">
        <v>2</v>
      </c>
      <c r="Q3552" s="6" t="s">
        <v>12938</v>
      </c>
      <c r="R3552" s="6" t="s">
        <v>12939</v>
      </c>
      <c r="S3552" s="6">
        <v>127</v>
      </c>
      <c r="T3552" s="6" t="s">
        <v>37</v>
      </c>
      <c r="U3552" s="6" t="s">
        <v>38</v>
      </c>
      <c r="V3552" s="6" t="s">
        <v>95</v>
      </c>
      <c r="W3552" s="7">
        <v>15000000</v>
      </c>
      <c r="X3552" s="6">
        <v>2002</v>
      </c>
      <c r="Y3552" s="6">
        <v>874</v>
      </c>
      <c r="Z3552" s="6">
        <v>6.7</v>
      </c>
      <c r="AA3552" s="6">
        <v>2.35</v>
      </c>
      <c r="AB3552" s="6">
        <v>0</v>
      </c>
      <c r="AC3552" s="7">
        <f>Table13[[#This Row],[gross]]-Table13[[#This Row],[budget]]</f>
        <v>4158074</v>
      </c>
    </row>
    <row r="3553" spans="1:29" ht="12.75">
      <c r="A3553" s="6" t="s">
        <v>28</v>
      </c>
      <c r="B3553" s="6" t="s">
        <v>8565</v>
      </c>
      <c r="C3553" s="6">
        <v>64</v>
      </c>
      <c r="D3553" s="6">
        <v>102</v>
      </c>
      <c r="E3553" s="6">
        <v>149</v>
      </c>
      <c r="F3553" s="6">
        <v>276</v>
      </c>
      <c r="G3553" s="6" t="s">
        <v>15727</v>
      </c>
      <c r="H3553" s="6">
        <v>409</v>
      </c>
      <c r="I3553" s="7">
        <v>1281176</v>
      </c>
      <c r="J3553" s="6" t="s">
        <v>2527</v>
      </c>
      <c r="K3553" s="6" t="s">
        <v>10653</v>
      </c>
      <c r="L3553" s="6" t="s">
        <v>23023</v>
      </c>
      <c r="M3553" s="6">
        <v>2932</v>
      </c>
      <c r="N3553" s="6">
        <v>1986</v>
      </c>
      <c r="O3553" s="6" t="s">
        <v>13359</v>
      </c>
      <c r="P3553" s="6">
        <v>1</v>
      </c>
      <c r="Q3553" s="6" t="s">
        <v>23024</v>
      </c>
      <c r="R3553" s="6" t="s">
        <v>23025</v>
      </c>
      <c r="S3553" s="6">
        <v>73</v>
      </c>
      <c r="T3553" s="6" t="s">
        <v>37</v>
      </c>
      <c r="U3553" s="6" t="s">
        <v>38</v>
      </c>
      <c r="V3553" s="6" t="s">
        <v>39</v>
      </c>
      <c r="W3553" s="7">
        <v>312000</v>
      </c>
      <c r="X3553" s="6">
        <v>1999</v>
      </c>
      <c r="Y3553" s="6">
        <v>277</v>
      </c>
      <c r="Z3553" s="6">
        <v>6.7</v>
      </c>
      <c r="AA3553" s="6">
        <v>1.85</v>
      </c>
      <c r="AB3553" s="6">
        <v>121</v>
      </c>
      <c r="AC3553" s="7">
        <f>Table13[[#This Row],[gross]]-Table13[[#This Row],[budget]]</f>
        <v>969176</v>
      </c>
    </row>
    <row r="3554" spans="1:29" ht="12.75">
      <c r="A3554" s="6" t="s">
        <v>28</v>
      </c>
      <c r="B3554" s="6" t="s">
        <v>1139</v>
      </c>
      <c r="C3554" s="6">
        <v>166</v>
      </c>
      <c r="D3554" s="6">
        <v>96</v>
      </c>
      <c r="E3554" s="6">
        <v>13</v>
      </c>
      <c r="F3554" s="6">
        <v>463</v>
      </c>
      <c r="G3554" s="6" t="s">
        <v>1140</v>
      </c>
      <c r="H3554" s="6">
        <v>16000</v>
      </c>
      <c r="I3554" s="7">
        <v>83024900</v>
      </c>
      <c r="J3554" s="6" t="s">
        <v>307</v>
      </c>
      <c r="K3554" s="6" t="s">
        <v>315</v>
      </c>
      <c r="L3554" s="6" t="s">
        <v>1141</v>
      </c>
      <c r="M3554" s="6">
        <v>62424</v>
      </c>
      <c r="N3554" s="6">
        <v>17416</v>
      </c>
      <c r="O3554" s="6" t="s">
        <v>1142</v>
      </c>
      <c r="P3554" s="6">
        <v>0</v>
      </c>
      <c r="Q3554" s="6" t="s">
        <v>1143</v>
      </c>
      <c r="R3554" s="6" t="s">
        <v>1144</v>
      </c>
      <c r="S3554" s="6">
        <v>90</v>
      </c>
      <c r="T3554" s="6" t="s">
        <v>37</v>
      </c>
      <c r="U3554" s="6" t="s">
        <v>38</v>
      </c>
      <c r="V3554" s="6" t="s">
        <v>95</v>
      </c>
      <c r="W3554" s="7">
        <v>135000000</v>
      </c>
      <c r="X3554" s="6">
        <v>2013</v>
      </c>
      <c r="Y3554" s="6">
        <v>881</v>
      </c>
      <c r="Z3554" s="6">
        <v>6.5</v>
      </c>
      <c r="AA3554" s="6">
        <v>2.35</v>
      </c>
      <c r="AB3554" s="6">
        <v>13000</v>
      </c>
      <c r="AC3554" s="7">
        <f>Table13[[#This Row],[gross]]-Table13[[#This Row],[budget]]</f>
        <v>-51975100</v>
      </c>
    </row>
    <row r="3555" spans="1:29" ht="12.75">
      <c r="A3555" s="6" t="s">
        <v>28</v>
      </c>
      <c r="B3555" s="6" t="s">
        <v>4789</v>
      </c>
      <c r="C3555" s="6">
        <v>44</v>
      </c>
      <c r="D3555" s="6">
        <v>100</v>
      </c>
      <c r="E3555" s="6">
        <v>0</v>
      </c>
      <c r="F3555" s="6">
        <v>745</v>
      </c>
      <c r="G3555" s="6" t="s">
        <v>4790</v>
      </c>
      <c r="H3555" s="6">
        <v>995</v>
      </c>
      <c r="I3555" s="7">
        <v>11466088</v>
      </c>
      <c r="J3555" s="6" t="s">
        <v>59</v>
      </c>
      <c r="K3555" s="6" t="s">
        <v>3305</v>
      </c>
      <c r="L3555" s="6" t="s">
        <v>4791</v>
      </c>
      <c r="M3555" s="6">
        <v>8983</v>
      </c>
      <c r="N3555" s="6">
        <v>3952</v>
      </c>
      <c r="O3555" s="6" t="s">
        <v>3262</v>
      </c>
      <c r="P3555" s="6">
        <v>0</v>
      </c>
      <c r="Q3555" s="6" t="s">
        <v>4792</v>
      </c>
      <c r="R3555" s="6" t="s">
        <v>4793</v>
      </c>
      <c r="S3555" s="6">
        <v>84</v>
      </c>
      <c r="T3555" s="6" t="s">
        <v>37</v>
      </c>
      <c r="U3555" s="6" t="s">
        <v>38</v>
      </c>
      <c r="V3555" s="6" t="s">
        <v>585</v>
      </c>
      <c r="W3555" s="7">
        <v>71000000</v>
      </c>
      <c r="X3555" s="6">
        <v>1997</v>
      </c>
      <c r="Y3555" s="6">
        <v>879</v>
      </c>
      <c r="Z3555" s="6">
        <v>4.7</v>
      </c>
      <c r="AA3555" s="6">
        <v>2.35</v>
      </c>
      <c r="AB3555" s="6">
        <v>316</v>
      </c>
      <c r="AC3555" s="7">
        <f>Table13[[#This Row],[gross]]-Table13[[#This Row],[budget]]</f>
        <v>-59533912</v>
      </c>
    </row>
    <row r="3556" spans="1:29" ht="12.75">
      <c r="A3556" s="6" t="s">
        <v>28</v>
      </c>
      <c r="B3556" s="6" t="s">
        <v>7134</v>
      </c>
      <c r="C3556" s="6">
        <v>254</v>
      </c>
      <c r="D3556" s="6">
        <v>102</v>
      </c>
      <c r="E3556" s="6">
        <v>0</v>
      </c>
      <c r="F3556" s="6">
        <v>387</v>
      </c>
      <c r="G3556" s="6" t="s">
        <v>2189</v>
      </c>
      <c r="H3556" s="6">
        <v>40000</v>
      </c>
      <c r="I3556" s="7">
        <v>1821983</v>
      </c>
      <c r="J3556" s="6" t="s">
        <v>19430</v>
      </c>
      <c r="K3556" s="6" t="s">
        <v>43</v>
      </c>
      <c r="L3556" s="6" t="s">
        <v>19431</v>
      </c>
      <c r="M3556" s="6">
        <v>31089</v>
      </c>
      <c r="N3556" s="6">
        <v>43810</v>
      </c>
      <c r="O3556" s="6" t="s">
        <v>4661</v>
      </c>
      <c r="P3556" s="6">
        <v>0</v>
      </c>
      <c r="Q3556" s="6" t="s">
        <v>19432</v>
      </c>
      <c r="R3556" s="6" t="s">
        <v>19433</v>
      </c>
      <c r="S3556" s="6">
        <v>261</v>
      </c>
      <c r="T3556" s="6" t="s">
        <v>37</v>
      </c>
      <c r="U3556" s="6" t="s">
        <v>38</v>
      </c>
      <c r="V3556" s="6" t="s">
        <v>585</v>
      </c>
      <c r="W3556" s="7">
        <v>3000000</v>
      </c>
      <c r="X3556" s="6">
        <v>2014</v>
      </c>
      <c r="Y3556" s="6">
        <v>3000</v>
      </c>
      <c r="Z3556" s="6">
        <v>5.4</v>
      </c>
      <c r="AA3556" s="6">
        <v>2.35</v>
      </c>
      <c r="AB3556" s="6">
        <v>20000</v>
      </c>
      <c r="AC3556" s="7">
        <f>Table13[[#This Row],[gross]]-Table13[[#This Row],[budget]]</f>
        <v>-1178017</v>
      </c>
    </row>
    <row r="3557" spans="1:29" ht="12.75">
      <c r="A3557" s="6" t="s">
        <v>28</v>
      </c>
      <c r="B3557" s="6" t="s">
        <v>2843</v>
      </c>
      <c r="C3557" s="6">
        <v>78</v>
      </c>
      <c r="D3557" s="6">
        <v>101</v>
      </c>
      <c r="E3557" s="6">
        <v>287</v>
      </c>
      <c r="F3557" s="6">
        <v>257</v>
      </c>
      <c r="G3557" s="6" t="s">
        <v>14841</v>
      </c>
      <c r="H3557" s="6">
        <v>745</v>
      </c>
      <c r="I3557" s="7">
        <v>29500000</v>
      </c>
      <c r="J3557" s="6" t="s">
        <v>14907</v>
      </c>
      <c r="K3557" s="6" t="s">
        <v>2968</v>
      </c>
      <c r="L3557" s="6" t="s">
        <v>14908</v>
      </c>
      <c r="M3557" s="6">
        <v>25613</v>
      </c>
      <c r="N3557" s="6">
        <v>1954</v>
      </c>
      <c r="O3557" s="6" t="s">
        <v>7444</v>
      </c>
      <c r="P3557" s="6">
        <v>0</v>
      </c>
      <c r="Q3557" s="6" t="s">
        <v>14909</v>
      </c>
      <c r="R3557" s="6" t="s">
        <v>14910</v>
      </c>
      <c r="S3557" s="6">
        <v>121</v>
      </c>
      <c r="T3557" s="6" t="s">
        <v>37</v>
      </c>
      <c r="U3557" s="6" t="s">
        <v>38</v>
      </c>
      <c r="V3557" s="6" t="s">
        <v>95</v>
      </c>
      <c r="W3557" s="7">
        <v>10000000</v>
      </c>
      <c r="X3557" s="6">
        <v>1983</v>
      </c>
      <c r="Y3557" s="6">
        <v>730</v>
      </c>
      <c r="Z3557" s="6">
        <v>6.5</v>
      </c>
      <c r="AA3557" s="6">
        <v>1.85</v>
      </c>
      <c r="AB3557" s="6">
        <v>0</v>
      </c>
      <c r="AC3557" s="7">
        <f>Table13[[#This Row],[gross]]-Table13[[#This Row],[budget]]</f>
        <v>19500000</v>
      </c>
    </row>
    <row r="3558" spans="1:29" ht="12.75">
      <c r="A3558" s="6" t="s">
        <v>28</v>
      </c>
      <c r="B3558" s="6" t="s">
        <v>6148</v>
      </c>
      <c r="C3558" s="6">
        <v>350</v>
      </c>
      <c r="D3558" s="6">
        <v>122</v>
      </c>
      <c r="E3558" s="6">
        <v>308</v>
      </c>
      <c r="F3558" s="6">
        <v>10000</v>
      </c>
      <c r="G3558" s="6" t="s">
        <v>1107</v>
      </c>
      <c r="H3558" s="6">
        <v>17000</v>
      </c>
      <c r="I3558" s="7">
        <v>191449475</v>
      </c>
      <c r="J3558" s="6" t="s">
        <v>687</v>
      </c>
      <c r="K3558" s="6" t="s">
        <v>557</v>
      </c>
      <c r="L3558" s="6" t="s">
        <v>7148</v>
      </c>
      <c r="M3558" s="6">
        <v>348007</v>
      </c>
      <c r="N3558" s="6">
        <v>44060</v>
      </c>
      <c r="O3558" s="6" t="s">
        <v>2456</v>
      </c>
      <c r="P3558" s="6">
        <v>1</v>
      </c>
      <c r="Q3558" s="6" t="s">
        <v>7149</v>
      </c>
      <c r="R3558" s="6" t="s">
        <v>7150</v>
      </c>
      <c r="S3558" s="6">
        <v>1535</v>
      </c>
      <c r="T3558" s="6" t="s">
        <v>37</v>
      </c>
      <c r="U3558" s="6" t="s">
        <v>38</v>
      </c>
      <c r="V3558" s="6" t="s">
        <v>39</v>
      </c>
      <c r="W3558" s="7">
        <v>37000000</v>
      </c>
      <c r="X3558" s="6">
        <v>2008</v>
      </c>
      <c r="Y3558" s="6">
        <v>12000</v>
      </c>
      <c r="Z3558" s="6">
        <v>5.2</v>
      </c>
      <c r="AA3558" s="6">
        <v>2.35</v>
      </c>
      <c r="AB3558" s="6">
        <v>19000</v>
      </c>
      <c r="AC3558" s="7">
        <f>Table13[[#This Row],[gross]]-Table13[[#This Row],[budget]]</f>
        <v>154449475</v>
      </c>
    </row>
    <row r="3559" spans="1:29" ht="12.75">
      <c r="A3559" s="6" t="s">
        <v>28</v>
      </c>
      <c r="B3559" s="6" t="s">
        <v>13777</v>
      </c>
      <c r="C3559" s="6">
        <v>54</v>
      </c>
      <c r="D3559" s="6">
        <v>111</v>
      </c>
      <c r="E3559" s="6">
        <v>35</v>
      </c>
      <c r="F3559" s="6">
        <v>482</v>
      </c>
      <c r="G3559" s="6" t="s">
        <v>22574</v>
      </c>
      <c r="H3559" s="6">
        <v>980</v>
      </c>
      <c r="I3559" s="7">
        <v>985341</v>
      </c>
      <c r="J3559" s="6" t="s">
        <v>3409</v>
      </c>
      <c r="K3559" s="6" t="s">
        <v>11861</v>
      </c>
      <c r="L3559" s="6" t="s">
        <v>22575</v>
      </c>
      <c r="M3559" s="6">
        <v>3479</v>
      </c>
      <c r="N3559" s="6">
        <v>3166</v>
      </c>
      <c r="O3559" s="6" t="s">
        <v>5591</v>
      </c>
      <c r="P3559" s="6">
        <v>0</v>
      </c>
      <c r="Q3559" s="6" t="s">
        <v>22576</v>
      </c>
      <c r="R3559" s="6" t="s">
        <v>22577</v>
      </c>
      <c r="S3559" s="6">
        <v>87</v>
      </c>
      <c r="T3559" s="6" t="s">
        <v>37</v>
      </c>
      <c r="U3559" s="6" t="s">
        <v>38</v>
      </c>
      <c r="V3559" s="6" t="s">
        <v>585</v>
      </c>
      <c r="W3559" s="7">
        <v>500000</v>
      </c>
      <c r="X3559" s="6">
        <v>1999</v>
      </c>
      <c r="Y3559" s="6">
        <v>505</v>
      </c>
      <c r="Z3559" s="6">
        <v>7.3</v>
      </c>
      <c r="AA3559" s="6">
        <v>1.85</v>
      </c>
      <c r="AB3559" s="6">
        <v>180</v>
      </c>
      <c r="AC3559" s="7">
        <f>Table13[[#This Row],[gross]]-Table13[[#This Row],[budget]]</f>
        <v>485341</v>
      </c>
    </row>
    <row r="3560" spans="1:29" ht="12.75">
      <c r="A3560" s="6" t="s">
        <v>28</v>
      </c>
      <c r="B3560" s="6" t="s">
        <v>2698</v>
      </c>
      <c r="C3560" s="6">
        <v>27</v>
      </c>
      <c r="D3560" s="6">
        <v>107</v>
      </c>
      <c r="E3560" s="6">
        <v>425</v>
      </c>
      <c r="F3560" s="6">
        <v>247</v>
      </c>
      <c r="G3560" s="6" t="s">
        <v>10772</v>
      </c>
      <c r="H3560" s="6">
        <v>742</v>
      </c>
      <c r="I3560" s="7">
        <v>111936400</v>
      </c>
      <c r="J3560" s="6" t="s">
        <v>1009</v>
      </c>
      <c r="K3560" s="6" t="s">
        <v>1639</v>
      </c>
      <c r="L3560" s="6" t="s">
        <v>12674</v>
      </c>
      <c r="M3560" s="6">
        <v>87538</v>
      </c>
      <c r="N3560" s="6">
        <v>2151</v>
      </c>
      <c r="O3560" s="6" t="s">
        <v>12675</v>
      </c>
      <c r="P3560" s="6">
        <v>1</v>
      </c>
      <c r="Q3560" s="6" t="s">
        <v>12676</v>
      </c>
      <c r="R3560" s="6" t="s">
        <v>12677</v>
      </c>
      <c r="S3560" s="6">
        <v>79</v>
      </c>
      <c r="T3560" s="6" t="s">
        <v>37</v>
      </c>
      <c r="U3560" s="6" t="s">
        <v>38</v>
      </c>
      <c r="V3560" s="6" t="s">
        <v>95</v>
      </c>
      <c r="W3560" s="7">
        <v>15000000</v>
      </c>
      <c r="X3560" s="6">
        <v>1988</v>
      </c>
      <c r="Y3560" s="6">
        <v>384</v>
      </c>
      <c r="Z3560" s="6">
        <v>6</v>
      </c>
      <c r="AA3560" s="6">
        <v>1.85</v>
      </c>
      <c r="AB3560" s="6">
        <v>0</v>
      </c>
      <c r="AC3560" s="7">
        <f>Table13[[#This Row],[gross]]-Table13[[#This Row],[budget]]</f>
        <v>96936400</v>
      </c>
    </row>
    <row r="3561" spans="1:29" ht="12.75">
      <c r="A3561" s="6" t="s">
        <v>28</v>
      </c>
      <c r="B3561" s="6" t="s">
        <v>1605</v>
      </c>
      <c r="C3561" s="6">
        <v>114</v>
      </c>
      <c r="D3561" s="6">
        <v>113</v>
      </c>
      <c r="E3561" s="6">
        <v>101</v>
      </c>
      <c r="F3561" s="6">
        <v>848</v>
      </c>
      <c r="G3561" s="6" t="s">
        <v>2302</v>
      </c>
      <c r="H3561" s="6">
        <v>22000</v>
      </c>
      <c r="I3561" s="7">
        <v>241688385</v>
      </c>
      <c r="J3561" s="6" t="s">
        <v>712</v>
      </c>
      <c r="K3561" s="6" t="s">
        <v>697</v>
      </c>
      <c r="L3561" s="6" t="s">
        <v>2303</v>
      </c>
      <c r="M3561" s="6">
        <v>144053</v>
      </c>
      <c r="N3561" s="6">
        <v>26239</v>
      </c>
      <c r="O3561" s="6" t="s">
        <v>2304</v>
      </c>
      <c r="P3561" s="6">
        <v>0</v>
      </c>
      <c r="Q3561" s="6" t="s">
        <v>2305</v>
      </c>
      <c r="R3561" s="6" t="s">
        <v>2306</v>
      </c>
      <c r="S3561" s="6">
        <v>395</v>
      </c>
      <c r="T3561" s="6" t="s">
        <v>37</v>
      </c>
      <c r="U3561" s="6" t="s">
        <v>38</v>
      </c>
      <c r="V3561" s="6" t="s">
        <v>39</v>
      </c>
      <c r="W3561" s="7">
        <v>92000000</v>
      </c>
      <c r="X3561" s="6">
        <v>1996</v>
      </c>
      <c r="Y3561" s="6">
        <v>946</v>
      </c>
      <c r="Z3561" s="6">
        <v>6.3</v>
      </c>
      <c r="AA3561" s="6">
        <v>2.35</v>
      </c>
      <c r="AB3561" s="6">
        <v>0</v>
      </c>
      <c r="AC3561" s="7">
        <f>Table13[[#This Row],[gross]]-Table13[[#This Row],[budget]]</f>
        <v>149688385</v>
      </c>
    </row>
    <row r="3562" spans="1:29" ht="12.75">
      <c r="A3562" s="6" t="s">
        <v>28</v>
      </c>
      <c r="B3562" s="6" t="s">
        <v>2396</v>
      </c>
      <c r="C3562" s="6">
        <v>88</v>
      </c>
      <c r="D3562" s="6">
        <v>109</v>
      </c>
      <c r="E3562" s="6">
        <v>218</v>
      </c>
      <c r="F3562" s="6">
        <v>8</v>
      </c>
      <c r="G3562" s="6" t="s">
        <v>3270</v>
      </c>
      <c r="H3562" s="6">
        <v>21</v>
      </c>
      <c r="I3562" s="7">
        <v>18947630</v>
      </c>
      <c r="J3562" s="6" t="s">
        <v>3271</v>
      </c>
      <c r="K3562" s="6" t="s">
        <v>3272</v>
      </c>
      <c r="L3562" s="6" t="s">
        <v>3273</v>
      </c>
      <c r="M3562" s="6">
        <v>11798</v>
      </c>
      <c r="N3562" s="6">
        <v>55</v>
      </c>
      <c r="O3562" s="6" t="s">
        <v>3274</v>
      </c>
      <c r="P3562" s="6">
        <v>0</v>
      </c>
      <c r="Q3562" s="6" t="s">
        <v>3275</v>
      </c>
      <c r="R3562" s="6" t="s">
        <v>3276</v>
      </c>
      <c r="S3562" s="6">
        <v>124</v>
      </c>
      <c r="T3562" s="6" t="s">
        <v>37</v>
      </c>
      <c r="U3562" s="6" t="s">
        <v>1465</v>
      </c>
      <c r="V3562" s="6" t="s">
        <v>95</v>
      </c>
      <c r="W3562" s="7">
        <v>59660000</v>
      </c>
      <c r="X3562" s="6">
        <v>2004</v>
      </c>
      <c r="Y3562" s="6">
        <v>17</v>
      </c>
      <c r="Z3562" s="6">
        <v>7.1</v>
      </c>
      <c r="AA3562" s="6">
        <v>2.35</v>
      </c>
      <c r="AB3562" s="6">
        <v>2000</v>
      </c>
      <c r="AC3562" s="7">
        <f>Table13[[#This Row],[gross]]-Table13[[#This Row],[budget]]</f>
        <v>-40712370</v>
      </c>
    </row>
    <row r="3563" spans="1:29" ht="12.75">
      <c r="A3563" s="6" t="s">
        <v>28</v>
      </c>
      <c r="B3563" s="6" t="s">
        <v>13756</v>
      </c>
      <c r="C3563" s="6">
        <v>40</v>
      </c>
      <c r="D3563" s="6">
        <v>90</v>
      </c>
      <c r="E3563" s="6">
        <v>7</v>
      </c>
      <c r="F3563" s="6">
        <v>405</v>
      </c>
      <c r="G3563" s="6" t="s">
        <v>634</v>
      </c>
      <c r="H3563" s="6">
        <v>939</v>
      </c>
      <c r="I3563" s="7">
        <v>22235901</v>
      </c>
      <c r="J3563" s="6" t="s">
        <v>1681</v>
      </c>
      <c r="K3563" s="6" t="s">
        <v>5450</v>
      </c>
      <c r="L3563" s="6" t="s">
        <v>13757</v>
      </c>
      <c r="M3563" s="6">
        <v>4339</v>
      </c>
      <c r="N3563" s="6">
        <v>2815</v>
      </c>
      <c r="O3563" s="6" t="s">
        <v>7156</v>
      </c>
      <c r="P3563" s="6">
        <v>2</v>
      </c>
      <c r="Q3563" s="6" t="s">
        <v>13758</v>
      </c>
      <c r="R3563" s="6" t="s">
        <v>13759</v>
      </c>
      <c r="S3563" s="6">
        <v>31</v>
      </c>
      <c r="T3563" s="6" t="s">
        <v>37</v>
      </c>
      <c r="U3563" s="6" t="s">
        <v>38</v>
      </c>
      <c r="V3563" s="6" t="s">
        <v>585</v>
      </c>
      <c r="W3563" s="7">
        <v>6000000</v>
      </c>
      <c r="X3563" s="6">
        <v>2001</v>
      </c>
      <c r="Y3563" s="6">
        <v>890</v>
      </c>
      <c r="Z3563" s="6">
        <v>6.1</v>
      </c>
      <c r="AA3563" s="6">
        <v>1.85</v>
      </c>
      <c r="AB3563" s="6">
        <v>593</v>
      </c>
      <c r="AC3563" s="7">
        <f>Table13[[#This Row],[gross]]-Table13[[#This Row],[budget]]</f>
        <v>16235901</v>
      </c>
    </row>
    <row r="3564" spans="1:29" ht="12.75">
      <c r="A3564" s="6" t="s">
        <v>28</v>
      </c>
      <c r="B3564" s="6" t="s">
        <v>15748</v>
      </c>
      <c r="C3564" s="6">
        <v>76</v>
      </c>
      <c r="D3564" s="6">
        <v>120</v>
      </c>
      <c r="E3564" s="6">
        <v>930</v>
      </c>
      <c r="F3564" s="6">
        <v>433</v>
      </c>
      <c r="G3564" s="6" t="s">
        <v>2499</v>
      </c>
      <c r="H3564" s="6">
        <v>982</v>
      </c>
      <c r="I3564" s="7">
        <v>349618</v>
      </c>
      <c r="J3564" s="6" t="s">
        <v>6403</v>
      </c>
      <c r="K3564" s="6" t="s">
        <v>3329</v>
      </c>
      <c r="L3564" s="6" t="s">
        <v>15749</v>
      </c>
      <c r="M3564" s="6">
        <v>4302</v>
      </c>
      <c r="N3564" s="6">
        <v>2942</v>
      </c>
      <c r="O3564" s="6" t="s">
        <v>6377</v>
      </c>
      <c r="P3564" s="6">
        <v>1</v>
      </c>
      <c r="Q3564" s="6" t="s">
        <v>15750</v>
      </c>
      <c r="R3564" s="6" t="s">
        <v>15751</v>
      </c>
      <c r="S3564" s="6">
        <v>45</v>
      </c>
      <c r="T3564" s="6" t="s">
        <v>37</v>
      </c>
      <c r="U3564" s="6" t="s">
        <v>7090</v>
      </c>
      <c r="V3564" s="6" t="s">
        <v>585</v>
      </c>
      <c r="W3564" s="7">
        <v>9000000</v>
      </c>
      <c r="X3564" s="6">
        <v>1990</v>
      </c>
      <c r="Y3564" s="6">
        <v>602</v>
      </c>
      <c r="Z3564" s="6">
        <v>6.1</v>
      </c>
      <c r="AA3564" s="6">
        <v>1.85</v>
      </c>
      <c r="AB3564" s="6">
        <v>375</v>
      </c>
      <c r="AC3564" s="7">
        <f>Table13[[#This Row],[gross]]-Table13[[#This Row],[budget]]</f>
        <v>-8650382</v>
      </c>
    </row>
    <row r="3565" spans="1:29" ht="12.75">
      <c r="A3565" s="6" t="s">
        <v>28</v>
      </c>
      <c r="B3565" s="6" t="s">
        <v>17441</v>
      </c>
      <c r="C3565" s="6">
        <v>54</v>
      </c>
      <c r="D3565" s="6">
        <v>84</v>
      </c>
      <c r="E3565" s="6">
        <v>56</v>
      </c>
      <c r="F3565" s="6">
        <v>13</v>
      </c>
      <c r="G3565" s="6" t="s">
        <v>21668</v>
      </c>
      <c r="H3565" s="6">
        <v>21000</v>
      </c>
      <c r="I3565" s="7">
        <v>1950218</v>
      </c>
      <c r="J3565" s="6" t="s">
        <v>2527</v>
      </c>
      <c r="K3565" s="6" t="s">
        <v>97</v>
      </c>
      <c r="L3565" s="6" t="s">
        <v>21669</v>
      </c>
      <c r="M3565" s="6">
        <v>5933</v>
      </c>
      <c r="N3565" s="6">
        <v>21124</v>
      </c>
      <c r="O3565" s="6" t="s">
        <v>21670</v>
      </c>
      <c r="P3565" s="6">
        <v>3</v>
      </c>
      <c r="Q3565" s="6" t="s">
        <v>21671</v>
      </c>
      <c r="R3565" s="6" t="s">
        <v>21672</v>
      </c>
      <c r="S3565" s="6">
        <v>102</v>
      </c>
      <c r="T3565" s="6" t="s">
        <v>37</v>
      </c>
      <c r="U3565" s="6" t="s">
        <v>38</v>
      </c>
      <c r="V3565" s="6" t="s">
        <v>585</v>
      </c>
      <c r="W3565" s="7">
        <v>1000000</v>
      </c>
      <c r="X3565" s="6">
        <v>1997</v>
      </c>
      <c r="Y3565" s="6">
        <v>104</v>
      </c>
      <c r="Z3565" s="6">
        <v>5.6</v>
      </c>
      <c r="AA3565" s="6">
        <v>1.85</v>
      </c>
      <c r="AB3565" s="6">
        <v>387</v>
      </c>
      <c r="AC3565" s="7">
        <f>Table13[[#This Row],[gross]]-Table13[[#This Row],[budget]]</f>
        <v>950218</v>
      </c>
    </row>
    <row r="3566" spans="1:29" ht="12.75">
      <c r="A3566" s="6" t="s">
        <v>28</v>
      </c>
      <c r="B3566" s="6" t="s">
        <v>8972</v>
      </c>
      <c r="C3566" s="6">
        <v>190</v>
      </c>
      <c r="D3566" s="6">
        <v>110</v>
      </c>
      <c r="E3566" s="6">
        <v>115</v>
      </c>
      <c r="F3566" s="6">
        <v>103</v>
      </c>
      <c r="G3566" s="6" t="s">
        <v>3728</v>
      </c>
      <c r="H3566" s="6">
        <v>812</v>
      </c>
      <c r="I3566" s="7">
        <v>3148482</v>
      </c>
      <c r="J3566" s="6" t="s">
        <v>214</v>
      </c>
      <c r="K3566" s="6" t="s">
        <v>3866</v>
      </c>
      <c r="L3566" s="6" t="s">
        <v>14301</v>
      </c>
      <c r="M3566" s="6">
        <v>29613</v>
      </c>
      <c r="N3566" s="6">
        <v>1540</v>
      </c>
      <c r="O3566" s="6" t="s">
        <v>14302</v>
      </c>
      <c r="P3566" s="6">
        <v>0</v>
      </c>
      <c r="Q3566" s="6" t="s">
        <v>14303</v>
      </c>
      <c r="R3566" s="6" t="s">
        <v>14304</v>
      </c>
      <c r="S3566" s="6">
        <v>98</v>
      </c>
      <c r="T3566" s="6" t="s">
        <v>37</v>
      </c>
      <c r="U3566" s="6" t="s">
        <v>38</v>
      </c>
      <c r="V3566" s="6" t="s">
        <v>585</v>
      </c>
      <c r="W3566" s="7">
        <v>12000000</v>
      </c>
      <c r="X3566" s="6">
        <v>2008</v>
      </c>
      <c r="Y3566" s="6">
        <v>580</v>
      </c>
      <c r="Z3566" s="6">
        <v>7.1</v>
      </c>
      <c r="AA3566" s="6">
        <v>2.35</v>
      </c>
      <c r="AB3566" s="6">
        <v>0</v>
      </c>
      <c r="AC3566" s="7">
        <f>Table13[[#This Row],[gross]]-Table13[[#This Row],[budget]]</f>
        <v>-8851518</v>
      </c>
    </row>
    <row r="3567" spans="1:29" ht="12.75">
      <c r="A3567" s="6" t="s">
        <v>28</v>
      </c>
      <c r="B3567" s="6" t="s">
        <v>3998</v>
      </c>
      <c r="C3567" s="6">
        <v>118</v>
      </c>
      <c r="D3567" s="6">
        <v>101</v>
      </c>
      <c r="E3567" s="6">
        <v>30</v>
      </c>
      <c r="F3567" s="6">
        <v>268</v>
      </c>
      <c r="G3567" s="6" t="s">
        <v>3999</v>
      </c>
      <c r="H3567" s="6">
        <v>1000</v>
      </c>
      <c r="I3567" s="7">
        <v>93307796</v>
      </c>
      <c r="J3567" s="6" t="s">
        <v>1681</v>
      </c>
      <c r="K3567" s="6" t="s">
        <v>2729</v>
      </c>
      <c r="L3567" s="6" t="s">
        <v>4000</v>
      </c>
      <c r="M3567" s="6">
        <v>85673</v>
      </c>
      <c r="N3567" s="6">
        <v>2636</v>
      </c>
      <c r="O3567" s="6" t="s">
        <v>421</v>
      </c>
      <c r="P3567" s="6">
        <v>2</v>
      </c>
      <c r="Q3567" s="6" t="s">
        <v>4001</v>
      </c>
      <c r="R3567" s="6" t="s">
        <v>4002</v>
      </c>
      <c r="S3567" s="6">
        <v>269</v>
      </c>
      <c r="T3567" s="6" t="s">
        <v>37</v>
      </c>
      <c r="U3567" s="6" t="s">
        <v>38</v>
      </c>
      <c r="V3567" s="6" t="s">
        <v>39</v>
      </c>
      <c r="W3567" s="7">
        <v>60000000</v>
      </c>
      <c r="X3567" s="6">
        <v>2002</v>
      </c>
      <c r="Y3567" s="6">
        <v>976</v>
      </c>
      <c r="Z3567" s="6">
        <v>6.1</v>
      </c>
      <c r="AA3567" s="6">
        <v>1.85</v>
      </c>
      <c r="AB3567" s="6">
        <v>0</v>
      </c>
      <c r="AC3567" s="7">
        <f>Table13[[#This Row],[gross]]-Table13[[#This Row],[budget]]</f>
        <v>33307796</v>
      </c>
    </row>
    <row r="3568" spans="1:29" ht="12.75">
      <c r="A3568" s="6" t="s">
        <v>28</v>
      </c>
      <c r="B3568" s="6" t="s">
        <v>646</v>
      </c>
      <c r="C3568" s="6">
        <v>178</v>
      </c>
      <c r="D3568" s="6">
        <v>116</v>
      </c>
      <c r="E3568" s="6">
        <v>84</v>
      </c>
      <c r="F3568" s="6">
        <v>563</v>
      </c>
      <c r="G3568" s="6" t="s">
        <v>206</v>
      </c>
      <c r="H3568" s="6">
        <v>11000</v>
      </c>
      <c r="I3568" s="7">
        <v>77086030</v>
      </c>
      <c r="J3568" s="6" t="s">
        <v>3886</v>
      </c>
      <c r="K3568" s="6" t="s">
        <v>660</v>
      </c>
      <c r="L3568" s="6" t="s">
        <v>3887</v>
      </c>
      <c r="M3568" s="6">
        <v>65297</v>
      </c>
      <c r="N3568" s="6">
        <v>14931</v>
      </c>
      <c r="O3568" s="6" t="s">
        <v>3888</v>
      </c>
      <c r="P3568" s="6">
        <v>0</v>
      </c>
      <c r="Q3568" s="6" t="s">
        <v>3889</v>
      </c>
      <c r="R3568" s="6" t="s">
        <v>3890</v>
      </c>
      <c r="S3568" s="6">
        <v>602</v>
      </c>
      <c r="T3568" s="6" t="s">
        <v>37</v>
      </c>
      <c r="U3568" s="6" t="s">
        <v>1465</v>
      </c>
      <c r="V3568" s="6" t="s">
        <v>39</v>
      </c>
      <c r="W3568" s="7">
        <v>62000000</v>
      </c>
      <c r="X3568" s="6">
        <v>2000</v>
      </c>
      <c r="Y3568" s="6">
        <v>919</v>
      </c>
      <c r="Z3568" s="6">
        <v>6.6</v>
      </c>
      <c r="AA3568" s="6">
        <v>2.35</v>
      </c>
      <c r="AB3568" s="6">
        <v>0</v>
      </c>
      <c r="AC3568" s="7">
        <f>Table13[[#This Row],[gross]]-Table13[[#This Row],[budget]]</f>
        <v>15086030</v>
      </c>
    </row>
    <row r="3569" spans="1:29" ht="12.75">
      <c r="A3569" s="6" t="s">
        <v>28</v>
      </c>
      <c r="B3569" s="6" t="s">
        <v>17827</v>
      </c>
      <c r="C3569" s="6">
        <v>59</v>
      </c>
      <c r="D3569" s="6">
        <v>150</v>
      </c>
      <c r="E3569" s="6">
        <v>3</v>
      </c>
      <c r="F3569" s="6">
        <v>448</v>
      </c>
      <c r="G3569" s="6" t="s">
        <v>9475</v>
      </c>
      <c r="H3569" s="6">
        <v>859</v>
      </c>
      <c r="I3569" s="7">
        <v>6157157</v>
      </c>
      <c r="J3569" s="6" t="s">
        <v>2527</v>
      </c>
      <c r="K3569" s="6" t="s">
        <v>2740</v>
      </c>
      <c r="L3569" s="6" t="s">
        <v>17828</v>
      </c>
      <c r="M3569" s="6">
        <v>21416</v>
      </c>
      <c r="N3569" s="6">
        <v>3942</v>
      </c>
      <c r="O3569" s="6" t="s">
        <v>17829</v>
      </c>
      <c r="P3569" s="6">
        <v>1</v>
      </c>
      <c r="Q3569" s="6" t="s">
        <v>17830</v>
      </c>
      <c r="R3569" s="6" t="s">
        <v>17831</v>
      </c>
      <c r="S3569" s="6">
        <v>198</v>
      </c>
      <c r="T3569" s="6" t="s">
        <v>37</v>
      </c>
      <c r="U3569" s="6" t="s">
        <v>38</v>
      </c>
      <c r="V3569" s="6" t="s">
        <v>39</v>
      </c>
      <c r="W3569" s="7">
        <v>5000000</v>
      </c>
      <c r="X3569" s="6">
        <v>1989</v>
      </c>
      <c r="Y3569" s="6">
        <v>448</v>
      </c>
      <c r="Z3569" s="6">
        <v>7</v>
      </c>
      <c r="AA3569" s="6">
        <v>1.85</v>
      </c>
      <c r="AB3569" s="6">
        <v>0</v>
      </c>
      <c r="AC3569" s="7">
        <f>Table13[[#This Row],[gross]]-Table13[[#This Row],[budget]]</f>
        <v>1157157</v>
      </c>
    </row>
    <row r="3570" spans="1:29" ht="12.75">
      <c r="A3570" s="6" t="s">
        <v>28</v>
      </c>
      <c r="B3570" s="6" t="s">
        <v>19697</v>
      </c>
      <c r="C3570" s="6">
        <v>61</v>
      </c>
      <c r="D3570" s="6">
        <v>113</v>
      </c>
      <c r="E3570" s="6">
        <v>9</v>
      </c>
      <c r="F3570" s="6">
        <v>42</v>
      </c>
      <c r="G3570" s="6" t="s">
        <v>19698</v>
      </c>
      <c r="H3570" s="6">
        <v>402</v>
      </c>
      <c r="I3570" s="7">
        <v>9054736</v>
      </c>
      <c r="J3570" s="6" t="s">
        <v>3409</v>
      </c>
      <c r="K3570" s="6" t="s">
        <v>1366</v>
      </c>
      <c r="L3570" s="6" t="s">
        <v>19699</v>
      </c>
      <c r="M3570" s="6">
        <v>5744</v>
      </c>
      <c r="N3570" s="6">
        <v>787</v>
      </c>
      <c r="O3570" s="6" t="s">
        <v>19700</v>
      </c>
      <c r="P3570" s="6">
        <v>1</v>
      </c>
      <c r="Q3570" s="6" t="s">
        <v>19701</v>
      </c>
      <c r="R3570" s="6" t="s">
        <v>19702</v>
      </c>
      <c r="S3570" s="6">
        <v>57</v>
      </c>
      <c r="T3570" s="6" t="s">
        <v>37</v>
      </c>
      <c r="U3570" s="6" t="s">
        <v>38</v>
      </c>
      <c r="V3570" s="6" t="s">
        <v>585</v>
      </c>
      <c r="W3570" s="7">
        <v>2700000</v>
      </c>
      <c r="X3570" s="6">
        <v>1997</v>
      </c>
      <c r="Y3570" s="6">
        <v>222</v>
      </c>
      <c r="Z3570" s="6">
        <v>7.1</v>
      </c>
      <c r="AA3570" s="6">
        <v>1.66</v>
      </c>
      <c r="AB3570" s="6">
        <v>381</v>
      </c>
      <c r="AC3570" s="7">
        <f>Table13[[#This Row],[gross]]-Table13[[#This Row],[budget]]</f>
        <v>6354736</v>
      </c>
    </row>
    <row r="3571" spans="1:29" ht="12.75">
      <c r="A3571" s="6" t="s">
        <v>28</v>
      </c>
      <c r="B3571" s="6" t="s">
        <v>8514</v>
      </c>
      <c r="C3571" s="6">
        <v>158</v>
      </c>
      <c r="D3571" s="6">
        <v>94</v>
      </c>
      <c r="E3571" s="6">
        <v>110</v>
      </c>
      <c r="F3571" s="6">
        <v>277</v>
      </c>
      <c r="G3571" s="6" t="s">
        <v>8515</v>
      </c>
      <c r="H3571" s="6">
        <v>14000</v>
      </c>
      <c r="I3571" s="7">
        <v>18500966</v>
      </c>
      <c r="J3571" s="6" t="s">
        <v>2208</v>
      </c>
      <c r="K3571" s="6" t="s">
        <v>1972</v>
      </c>
      <c r="L3571" s="6" t="s">
        <v>8516</v>
      </c>
      <c r="M3571" s="6">
        <v>70341</v>
      </c>
      <c r="N3571" s="6">
        <v>15271</v>
      </c>
      <c r="O3571" s="6" t="s">
        <v>2772</v>
      </c>
      <c r="P3571" s="6">
        <v>1</v>
      </c>
      <c r="Q3571" s="6" t="s">
        <v>8517</v>
      </c>
      <c r="R3571" s="6" t="s">
        <v>8518</v>
      </c>
      <c r="S3571" s="6">
        <v>830</v>
      </c>
      <c r="T3571" s="6" t="s">
        <v>37</v>
      </c>
      <c r="U3571" s="6" t="s">
        <v>38</v>
      </c>
      <c r="V3571" s="6" t="s">
        <v>39</v>
      </c>
      <c r="W3571" s="7">
        <v>30000000</v>
      </c>
      <c r="X3571" s="6">
        <v>2006</v>
      </c>
      <c r="Y3571" s="6">
        <v>829</v>
      </c>
      <c r="Z3571" s="6">
        <v>4.4000000000000004</v>
      </c>
      <c r="AA3571" s="6">
        <v>1.85</v>
      </c>
      <c r="AB3571" s="6">
        <v>0</v>
      </c>
      <c r="AC3571" s="7">
        <f>Table13[[#This Row],[gross]]-Table13[[#This Row],[budget]]</f>
        <v>-11499034</v>
      </c>
    </row>
    <row r="3572" spans="1:29" ht="12.75">
      <c r="A3572" s="6" t="s">
        <v>28</v>
      </c>
      <c r="B3572" s="6" t="s">
        <v>969</v>
      </c>
      <c r="C3572" s="6">
        <v>73</v>
      </c>
      <c r="D3572" s="6">
        <v>90</v>
      </c>
      <c r="E3572" s="6">
        <v>176</v>
      </c>
      <c r="F3572" s="6">
        <v>825</v>
      </c>
      <c r="G3572" s="6" t="s">
        <v>4496</v>
      </c>
      <c r="H3572" s="6">
        <v>931</v>
      </c>
      <c r="I3572" s="7">
        <v>16647384</v>
      </c>
      <c r="J3572" s="6" t="s">
        <v>9780</v>
      </c>
      <c r="K3572" s="6" t="s">
        <v>9781</v>
      </c>
      <c r="L3572" s="6" t="s">
        <v>9782</v>
      </c>
      <c r="M3572" s="6">
        <v>8398</v>
      </c>
      <c r="N3572" s="6">
        <v>4431</v>
      </c>
      <c r="O3572" s="6" t="s">
        <v>296</v>
      </c>
      <c r="P3572" s="6">
        <v>1</v>
      </c>
      <c r="Q3572" s="6" t="s">
        <v>9783</v>
      </c>
      <c r="R3572" s="6" t="s">
        <v>9784</v>
      </c>
      <c r="S3572" s="6">
        <v>56</v>
      </c>
      <c r="T3572" s="6" t="s">
        <v>37</v>
      </c>
      <c r="U3572" s="6" t="s">
        <v>38</v>
      </c>
      <c r="V3572" s="6" t="s">
        <v>95</v>
      </c>
      <c r="W3572" s="7">
        <v>26000000</v>
      </c>
      <c r="X3572" s="6">
        <v>2006</v>
      </c>
      <c r="Y3572" s="6">
        <v>839</v>
      </c>
      <c r="Z3572" s="6">
        <v>5.0999999999999996</v>
      </c>
      <c r="AA3572" s="6">
        <v>2.35</v>
      </c>
      <c r="AB3572" s="6">
        <v>498</v>
      </c>
      <c r="AC3572" s="7">
        <f>Table13[[#This Row],[gross]]-Table13[[#This Row],[budget]]</f>
        <v>-9352616</v>
      </c>
    </row>
    <row r="3573" spans="1:29" ht="12.75">
      <c r="A3573" s="6" t="s">
        <v>28</v>
      </c>
      <c r="B3573" s="6" t="s">
        <v>912</v>
      </c>
      <c r="C3573" s="6">
        <v>294</v>
      </c>
      <c r="D3573" s="6">
        <v>106</v>
      </c>
      <c r="E3573" s="6">
        <v>0</v>
      </c>
      <c r="F3573" s="6">
        <v>963</v>
      </c>
      <c r="G3573" s="6" t="s">
        <v>977</v>
      </c>
      <c r="H3573" s="6">
        <v>18000</v>
      </c>
      <c r="I3573" s="7">
        <v>94999143</v>
      </c>
      <c r="J3573" s="6" t="s">
        <v>2202</v>
      </c>
      <c r="K3573" s="6" t="s">
        <v>438</v>
      </c>
      <c r="L3573" s="6" t="s">
        <v>3186</v>
      </c>
      <c r="M3573" s="6">
        <v>245152</v>
      </c>
      <c r="N3573" s="6">
        <v>33645</v>
      </c>
      <c r="O3573" s="6" t="s">
        <v>3041</v>
      </c>
      <c r="P3573" s="6">
        <v>0</v>
      </c>
      <c r="Q3573" s="6" t="s">
        <v>3187</v>
      </c>
      <c r="R3573" s="6" t="s">
        <v>3188</v>
      </c>
      <c r="S3573" s="6">
        <v>1344</v>
      </c>
      <c r="T3573" s="6" t="s">
        <v>37</v>
      </c>
      <c r="U3573" s="6" t="s">
        <v>38</v>
      </c>
      <c r="V3573" s="6" t="s">
        <v>39</v>
      </c>
      <c r="W3573" s="7">
        <v>75000000</v>
      </c>
      <c r="X3573" s="6">
        <v>2000</v>
      </c>
      <c r="Y3573" s="6">
        <v>13000</v>
      </c>
      <c r="Z3573" s="6">
        <v>7.2</v>
      </c>
      <c r="AA3573" s="6">
        <v>2.35</v>
      </c>
      <c r="AB3573" s="6">
        <v>0</v>
      </c>
      <c r="AC3573" s="7">
        <f>Table13[[#This Row],[gross]]-Table13[[#This Row],[budget]]</f>
        <v>19999143</v>
      </c>
    </row>
    <row r="3574" spans="1:29" ht="12.75">
      <c r="A3574" s="6" t="s">
        <v>28</v>
      </c>
      <c r="B3574" s="6" t="s">
        <v>565</v>
      </c>
      <c r="C3574" s="6">
        <v>322</v>
      </c>
      <c r="D3574" s="6">
        <v>137</v>
      </c>
      <c r="E3574" s="6">
        <v>11000</v>
      </c>
      <c r="F3574" s="6">
        <v>465</v>
      </c>
      <c r="G3574" s="6" t="s">
        <v>3687</v>
      </c>
      <c r="H3574" s="6">
        <v>769</v>
      </c>
      <c r="I3574" s="7">
        <v>115603980</v>
      </c>
      <c r="J3574" s="6" t="s">
        <v>3688</v>
      </c>
      <c r="K3574" s="6" t="s">
        <v>3689</v>
      </c>
      <c r="L3574" s="6" t="s">
        <v>3690</v>
      </c>
      <c r="M3574" s="6">
        <v>103589</v>
      </c>
      <c r="N3574" s="6">
        <v>2938</v>
      </c>
      <c r="O3574" s="6" t="s">
        <v>3691</v>
      </c>
      <c r="P3574" s="6">
        <v>0</v>
      </c>
      <c r="Q3574" s="6" t="s">
        <v>3692</v>
      </c>
      <c r="R3574" s="6" t="s">
        <v>3693</v>
      </c>
      <c r="S3574" s="6">
        <v>351</v>
      </c>
      <c r="T3574" s="6" t="s">
        <v>37</v>
      </c>
      <c r="U3574" s="6" t="s">
        <v>38</v>
      </c>
      <c r="V3574" s="6" t="s">
        <v>39</v>
      </c>
      <c r="W3574" s="7">
        <v>65000000</v>
      </c>
      <c r="X3574" s="6">
        <v>2014</v>
      </c>
      <c r="Y3574" s="6">
        <v>698</v>
      </c>
      <c r="Z3574" s="6">
        <v>7.2</v>
      </c>
      <c r="AA3574" s="6">
        <v>2.35</v>
      </c>
      <c r="AB3574" s="6">
        <v>35000</v>
      </c>
      <c r="AC3574" s="7">
        <f>Table13[[#This Row],[gross]]-Table13[[#This Row],[budget]]</f>
        <v>50603980</v>
      </c>
    </row>
    <row r="3575" spans="1:29" ht="12.75">
      <c r="A3575" s="6" t="s">
        <v>28</v>
      </c>
      <c r="B3575" s="6" t="s">
        <v>4154</v>
      </c>
      <c r="C3575" s="6">
        <v>47</v>
      </c>
      <c r="D3575" s="6">
        <v>92</v>
      </c>
      <c r="E3575" s="6">
        <v>14</v>
      </c>
      <c r="F3575" s="6">
        <v>488</v>
      </c>
      <c r="G3575" s="6" t="s">
        <v>4155</v>
      </c>
      <c r="H3575" s="6">
        <v>789</v>
      </c>
      <c r="I3575" s="7">
        <v>50024083</v>
      </c>
      <c r="J3575" s="6" t="s">
        <v>59</v>
      </c>
      <c r="K3575" s="6" t="s">
        <v>4156</v>
      </c>
      <c r="L3575" s="6" t="s">
        <v>4157</v>
      </c>
      <c r="M3575" s="6">
        <v>35918</v>
      </c>
      <c r="N3575" s="6">
        <v>2318</v>
      </c>
      <c r="O3575" s="6" t="s">
        <v>4158</v>
      </c>
      <c r="P3575" s="6">
        <v>1</v>
      </c>
      <c r="Q3575" s="6" t="s">
        <v>4159</v>
      </c>
      <c r="R3575" s="6" t="s">
        <v>4160</v>
      </c>
      <c r="S3575" s="6">
        <v>126</v>
      </c>
      <c r="T3575" s="6" t="s">
        <v>37</v>
      </c>
      <c r="U3575" s="6" t="s">
        <v>38</v>
      </c>
      <c r="V3575" s="6" t="s">
        <v>585</v>
      </c>
      <c r="W3575" s="7">
        <v>60000000</v>
      </c>
      <c r="X3575" s="6">
        <v>1995</v>
      </c>
      <c r="Y3575" s="6">
        <v>520</v>
      </c>
      <c r="Z3575" s="6">
        <v>5.4</v>
      </c>
      <c r="AA3575" s="6">
        <v>1.85</v>
      </c>
      <c r="AB3575" s="6">
        <v>1000</v>
      </c>
      <c r="AC3575" s="7">
        <f>Table13[[#This Row],[gross]]-Table13[[#This Row],[budget]]</f>
        <v>-9975917</v>
      </c>
    </row>
    <row r="3576" spans="1:29" ht="12.75">
      <c r="A3576" s="6" t="s">
        <v>28</v>
      </c>
      <c r="B3576" s="6" t="s">
        <v>11050</v>
      </c>
      <c r="C3576" s="6">
        <v>13</v>
      </c>
      <c r="D3576" s="6">
        <v>98</v>
      </c>
      <c r="E3576" s="6">
        <v>15</v>
      </c>
      <c r="F3576" s="6">
        <v>281</v>
      </c>
      <c r="G3576" s="6" t="s">
        <v>3083</v>
      </c>
      <c r="H3576" s="6">
        <v>691</v>
      </c>
      <c r="I3576" s="7">
        <v>8500000</v>
      </c>
      <c r="J3576" s="6" t="s">
        <v>1671</v>
      </c>
      <c r="K3576" s="6" t="s">
        <v>752</v>
      </c>
      <c r="L3576" s="6" t="s">
        <v>11051</v>
      </c>
      <c r="M3576" s="6">
        <v>2061</v>
      </c>
      <c r="N3576" s="6">
        <v>1761</v>
      </c>
      <c r="O3576" s="6" t="s">
        <v>11052</v>
      </c>
      <c r="P3576" s="6">
        <v>0</v>
      </c>
      <c r="Q3576" s="6" t="s">
        <v>11053</v>
      </c>
      <c r="R3576" s="6" t="s">
        <v>11054</v>
      </c>
      <c r="S3576" s="6">
        <v>34</v>
      </c>
      <c r="T3576" s="6" t="s">
        <v>37</v>
      </c>
      <c r="U3576" s="6" t="s">
        <v>38</v>
      </c>
      <c r="V3576" s="6" t="s">
        <v>95</v>
      </c>
      <c r="W3576" s="7">
        <v>20000000</v>
      </c>
      <c r="X3576" s="6">
        <v>1981</v>
      </c>
      <c r="Y3576" s="6">
        <v>374</v>
      </c>
      <c r="Z3576" s="6">
        <v>5.4</v>
      </c>
      <c r="AA3576" s="6">
        <v>1.78</v>
      </c>
      <c r="AB3576" s="6">
        <v>501</v>
      </c>
      <c r="AC3576" s="7">
        <f>Table13[[#This Row],[gross]]-Table13[[#This Row],[budget]]</f>
        <v>-11500000</v>
      </c>
    </row>
    <row r="3577" spans="1:29" ht="12.75">
      <c r="A3577" s="6" t="s">
        <v>28</v>
      </c>
      <c r="B3577" s="6" t="s">
        <v>11792</v>
      </c>
      <c r="C3577" s="6">
        <v>111</v>
      </c>
      <c r="D3577" s="6">
        <v>113</v>
      </c>
      <c r="E3577" s="6">
        <v>22</v>
      </c>
      <c r="F3577" s="6">
        <v>148</v>
      </c>
      <c r="G3577" s="6" t="s">
        <v>11793</v>
      </c>
      <c r="H3577" s="6">
        <v>727</v>
      </c>
      <c r="I3577" s="7">
        <v>43601508</v>
      </c>
      <c r="J3577" s="6" t="s">
        <v>1415</v>
      </c>
      <c r="K3577" s="6" t="s">
        <v>3359</v>
      </c>
      <c r="L3577" s="6" t="s">
        <v>11794</v>
      </c>
      <c r="M3577" s="6">
        <v>35718</v>
      </c>
      <c r="N3577" s="6">
        <v>1310</v>
      </c>
      <c r="O3577" s="6" t="s">
        <v>11795</v>
      </c>
      <c r="P3577" s="6">
        <v>1</v>
      </c>
      <c r="Q3577" s="6" t="s">
        <v>11796</v>
      </c>
      <c r="R3577" s="6" t="s">
        <v>11797</v>
      </c>
      <c r="S3577" s="6">
        <v>317</v>
      </c>
      <c r="T3577" s="6" t="s">
        <v>37</v>
      </c>
      <c r="U3577" s="6" t="s">
        <v>38</v>
      </c>
      <c r="V3577" s="6" t="s">
        <v>39</v>
      </c>
      <c r="W3577" s="7">
        <v>18000000</v>
      </c>
      <c r="X3577" s="6">
        <v>2003</v>
      </c>
      <c r="Y3577" s="6">
        <v>171</v>
      </c>
      <c r="Z3577" s="6">
        <v>6.7</v>
      </c>
      <c r="AA3577" s="6">
        <v>1.85</v>
      </c>
      <c r="AB3577" s="6">
        <v>0</v>
      </c>
      <c r="AC3577" s="7">
        <f>Table13[[#This Row],[gross]]-Table13[[#This Row],[budget]]</f>
        <v>25601508</v>
      </c>
    </row>
    <row r="3578" spans="1:29" ht="12.75">
      <c r="A3578" s="6" t="s">
        <v>28</v>
      </c>
      <c r="B3578" s="6" t="s">
        <v>9957</v>
      </c>
      <c r="C3578" s="6">
        <v>31</v>
      </c>
      <c r="D3578" s="6">
        <v>95</v>
      </c>
      <c r="E3578" s="6">
        <v>32</v>
      </c>
      <c r="F3578" s="6">
        <v>324</v>
      </c>
      <c r="G3578" s="6" t="s">
        <v>6425</v>
      </c>
      <c r="H3578" s="6">
        <v>843</v>
      </c>
      <c r="I3578" s="7">
        <v>5654777</v>
      </c>
      <c r="J3578" s="6" t="s">
        <v>3554</v>
      </c>
      <c r="K3578" s="6" t="s">
        <v>3298</v>
      </c>
      <c r="L3578" s="6" t="s">
        <v>9958</v>
      </c>
      <c r="M3578" s="6">
        <v>4875</v>
      </c>
      <c r="N3578" s="6">
        <v>2165</v>
      </c>
      <c r="O3578" s="6" t="s">
        <v>9959</v>
      </c>
      <c r="P3578" s="6">
        <v>3</v>
      </c>
      <c r="Q3578" s="6" t="s">
        <v>9960</v>
      </c>
      <c r="R3578" s="6" t="s">
        <v>9961</v>
      </c>
      <c r="S3578" s="6">
        <v>26</v>
      </c>
      <c r="T3578" s="6" t="s">
        <v>37</v>
      </c>
      <c r="U3578" s="6" t="s">
        <v>38</v>
      </c>
      <c r="V3578" s="6" t="s">
        <v>39</v>
      </c>
      <c r="W3578" s="7">
        <v>25000000</v>
      </c>
      <c r="X3578" s="6">
        <v>2005</v>
      </c>
      <c r="Y3578" s="6">
        <v>593</v>
      </c>
      <c r="Z3578" s="6">
        <v>4.0999999999999996</v>
      </c>
      <c r="AA3578" s="6">
        <v>2.35</v>
      </c>
      <c r="AB3578" s="6">
        <v>206</v>
      </c>
      <c r="AC3578" s="7">
        <f>Table13[[#This Row],[gross]]-Table13[[#This Row],[budget]]</f>
        <v>-19345223</v>
      </c>
    </row>
    <row r="3579" spans="1:29" ht="12.75">
      <c r="A3579" s="6" t="s">
        <v>28</v>
      </c>
      <c r="B3579" s="6" t="s">
        <v>6800</v>
      </c>
      <c r="C3579" s="6">
        <v>81</v>
      </c>
      <c r="D3579" s="6">
        <v>86</v>
      </c>
      <c r="E3579" s="6">
        <v>92</v>
      </c>
      <c r="F3579" s="6">
        <v>466</v>
      </c>
      <c r="G3579" s="6" t="s">
        <v>9577</v>
      </c>
      <c r="H3579" s="6">
        <v>744</v>
      </c>
      <c r="I3579" s="7">
        <v>38230435</v>
      </c>
      <c r="J3579" s="6" t="s">
        <v>2136</v>
      </c>
      <c r="K3579" s="6" t="s">
        <v>2638</v>
      </c>
      <c r="L3579" s="6" t="s">
        <v>9578</v>
      </c>
      <c r="M3579" s="6">
        <v>29661</v>
      </c>
      <c r="N3579" s="6">
        <v>3001</v>
      </c>
      <c r="O3579" s="6" t="s">
        <v>1646</v>
      </c>
      <c r="P3579" s="6">
        <v>3</v>
      </c>
      <c r="Q3579" s="6" t="s">
        <v>9579</v>
      </c>
      <c r="R3579" s="6" t="s">
        <v>9580</v>
      </c>
      <c r="S3579" s="6">
        <v>179</v>
      </c>
      <c r="T3579" s="6" t="s">
        <v>37</v>
      </c>
      <c r="U3579" s="6" t="s">
        <v>38</v>
      </c>
      <c r="V3579" s="6" t="s">
        <v>39</v>
      </c>
      <c r="W3579" s="7">
        <v>25000000</v>
      </c>
      <c r="X3579" s="6">
        <v>2002</v>
      </c>
      <c r="Y3579" s="6">
        <v>489</v>
      </c>
      <c r="Z3579" s="6">
        <v>5.8</v>
      </c>
      <c r="AA3579" s="6">
        <v>1.85</v>
      </c>
      <c r="AB3579" s="6">
        <v>0</v>
      </c>
      <c r="AC3579" s="7">
        <f>Table13[[#This Row],[gross]]-Table13[[#This Row],[budget]]</f>
        <v>13230435</v>
      </c>
    </row>
    <row r="3580" spans="1:29" ht="12.75">
      <c r="A3580" s="6" t="s">
        <v>28</v>
      </c>
      <c r="B3580" s="6" t="s">
        <v>1617</v>
      </c>
      <c r="C3580" s="6">
        <v>226</v>
      </c>
      <c r="D3580" s="6">
        <v>133</v>
      </c>
      <c r="E3580" s="6">
        <v>235</v>
      </c>
      <c r="F3580" s="6">
        <v>105</v>
      </c>
      <c r="G3580" s="6" t="s">
        <v>3811</v>
      </c>
      <c r="H3580" s="6">
        <v>955</v>
      </c>
      <c r="I3580" s="7">
        <v>51483949</v>
      </c>
      <c r="J3580" s="6" t="s">
        <v>1364</v>
      </c>
      <c r="K3580" s="6" t="s">
        <v>285</v>
      </c>
      <c r="L3580" s="6" t="s">
        <v>10387</v>
      </c>
      <c r="M3580" s="6">
        <v>208092</v>
      </c>
      <c r="N3580" s="6">
        <v>1777</v>
      </c>
      <c r="O3580" s="6" t="s">
        <v>10388</v>
      </c>
      <c r="P3580" s="6">
        <v>0</v>
      </c>
      <c r="Q3580" s="6" t="s">
        <v>10389</v>
      </c>
      <c r="R3580" s="6" t="s">
        <v>10390</v>
      </c>
      <c r="S3580" s="6">
        <v>806</v>
      </c>
      <c r="T3580" s="6" t="s">
        <v>37</v>
      </c>
      <c r="U3580" s="6" t="s">
        <v>56</v>
      </c>
      <c r="V3580" s="6" t="s">
        <v>585</v>
      </c>
      <c r="W3580" s="7">
        <v>22000000</v>
      </c>
      <c r="X3580" s="6">
        <v>2003</v>
      </c>
      <c r="Y3580" s="6">
        <v>593</v>
      </c>
      <c r="Z3580" s="6">
        <v>7</v>
      </c>
      <c r="AA3580" s="6">
        <v>2.35</v>
      </c>
      <c r="AB3580" s="6">
        <v>0</v>
      </c>
      <c r="AC3580" s="7">
        <f>Table13[[#This Row],[gross]]-Table13[[#This Row],[budget]]</f>
        <v>29483949</v>
      </c>
    </row>
    <row r="3581" spans="1:29" ht="12.75">
      <c r="A3581" s="6" t="s">
        <v>28</v>
      </c>
      <c r="B3581" s="6" t="s">
        <v>3456</v>
      </c>
      <c r="C3581" s="6">
        <v>242</v>
      </c>
      <c r="D3581" s="6">
        <v>88</v>
      </c>
      <c r="E3581" s="6">
        <v>24</v>
      </c>
      <c r="F3581" s="6">
        <v>324</v>
      </c>
      <c r="G3581" s="6" t="s">
        <v>3457</v>
      </c>
      <c r="H3581" s="6">
        <v>5000</v>
      </c>
      <c r="I3581" s="7">
        <v>62321039</v>
      </c>
      <c r="J3581" s="6" t="s">
        <v>3458</v>
      </c>
      <c r="K3581" s="6" t="s">
        <v>1538</v>
      </c>
      <c r="L3581" s="6" t="s">
        <v>3459</v>
      </c>
      <c r="M3581" s="6">
        <v>117096</v>
      </c>
      <c r="N3581" s="6">
        <v>5861</v>
      </c>
      <c r="O3581" s="6" t="s">
        <v>3460</v>
      </c>
      <c r="P3581" s="6">
        <v>1</v>
      </c>
      <c r="Q3581" s="6" t="s">
        <v>3461</v>
      </c>
      <c r="R3581" s="6" t="s">
        <v>3462</v>
      </c>
      <c r="S3581" s="6">
        <v>271</v>
      </c>
      <c r="T3581" s="6" t="s">
        <v>37</v>
      </c>
      <c r="U3581" s="6" t="s">
        <v>38</v>
      </c>
      <c r="V3581" s="6" t="s">
        <v>585</v>
      </c>
      <c r="W3581" s="7">
        <v>70000000</v>
      </c>
      <c r="X3581" s="6">
        <v>2012</v>
      </c>
      <c r="Y3581" s="6">
        <v>327</v>
      </c>
      <c r="Z3581" s="6">
        <v>6.4</v>
      </c>
      <c r="AA3581" s="6">
        <v>2.35</v>
      </c>
      <c r="AB3581" s="6">
        <v>24000</v>
      </c>
      <c r="AC3581" s="7">
        <f>Table13[[#This Row],[gross]]-Table13[[#This Row],[budget]]</f>
        <v>-7678961</v>
      </c>
    </row>
    <row r="3582" spans="1:29" ht="12.75">
      <c r="A3582" s="6" t="s">
        <v>28</v>
      </c>
      <c r="B3582" s="6" t="s">
        <v>1617</v>
      </c>
      <c r="C3582" s="6">
        <v>206</v>
      </c>
      <c r="D3582" s="6">
        <v>102</v>
      </c>
      <c r="E3582" s="6">
        <v>235</v>
      </c>
      <c r="F3582" s="6">
        <v>520</v>
      </c>
      <c r="G3582" s="6" t="s">
        <v>1214</v>
      </c>
      <c r="H3582" s="6">
        <v>956</v>
      </c>
      <c r="I3582" s="7">
        <v>62318875</v>
      </c>
      <c r="J3582" s="6" t="s">
        <v>262</v>
      </c>
      <c r="K3582" s="6" t="s">
        <v>285</v>
      </c>
      <c r="L3582" s="6" t="s">
        <v>6043</v>
      </c>
      <c r="M3582" s="6">
        <v>156225</v>
      </c>
      <c r="N3582" s="6">
        <v>2998</v>
      </c>
      <c r="O3582" s="6" t="s">
        <v>1995</v>
      </c>
      <c r="P3582" s="6">
        <v>1</v>
      </c>
      <c r="Q3582" s="6" t="s">
        <v>6044</v>
      </c>
      <c r="R3582" s="6" t="s">
        <v>6045</v>
      </c>
      <c r="S3582" s="6">
        <v>502</v>
      </c>
      <c r="T3582" s="6" t="s">
        <v>37</v>
      </c>
      <c r="U3582" s="6" t="s">
        <v>38</v>
      </c>
      <c r="V3582" s="6" t="s">
        <v>585</v>
      </c>
      <c r="W3582" s="7">
        <v>50000000</v>
      </c>
      <c r="X3582" s="6">
        <v>2006</v>
      </c>
      <c r="Y3582" s="6">
        <v>845</v>
      </c>
      <c r="Z3582" s="6">
        <v>6.8</v>
      </c>
      <c r="AA3582" s="6">
        <v>2.35</v>
      </c>
      <c r="AB3582" s="6">
        <v>0</v>
      </c>
      <c r="AC3582" s="7">
        <f>Table13[[#This Row],[gross]]-Table13[[#This Row],[budget]]</f>
        <v>12318875</v>
      </c>
    </row>
    <row r="3583" spans="1:29" ht="12.75">
      <c r="A3583" s="6" t="s">
        <v>28</v>
      </c>
      <c r="B3583" s="6" t="s">
        <v>7379</v>
      </c>
      <c r="C3583" s="6">
        <v>164</v>
      </c>
      <c r="D3583" s="6">
        <v>92</v>
      </c>
      <c r="E3583" s="6">
        <v>148</v>
      </c>
      <c r="F3583" s="6">
        <v>227</v>
      </c>
      <c r="G3583" s="6" t="s">
        <v>3811</v>
      </c>
      <c r="H3583" s="6">
        <v>978</v>
      </c>
      <c r="I3583" s="7">
        <v>45802315</v>
      </c>
      <c r="J3583" s="6" t="s">
        <v>262</v>
      </c>
      <c r="K3583" s="6" t="s">
        <v>7380</v>
      </c>
      <c r="L3583" s="6" t="s">
        <v>7381</v>
      </c>
      <c r="M3583" s="6">
        <v>119974</v>
      </c>
      <c r="N3583" s="6">
        <v>2184</v>
      </c>
      <c r="O3583" s="6" t="s">
        <v>7382</v>
      </c>
      <c r="P3583" s="6">
        <v>1</v>
      </c>
      <c r="Q3583" s="6" t="s">
        <v>7383</v>
      </c>
      <c r="R3583" s="6" t="s">
        <v>7384</v>
      </c>
      <c r="S3583" s="6">
        <v>169</v>
      </c>
      <c r="T3583" s="6" t="s">
        <v>37</v>
      </c>
      <c r="U3583" s="6" t="s">
        <v>38</v>
      </c>
      <c r="V3583" s="6" t="s">
        <v>585</v>
      </c>
      <c r="W3583" s="7">
        <v>35000000</v>
      </c>
      <c r="X3583" s="6">
        <v>2009</v>
      </c>
      <c r="Y3583" s="6">
        <v>593</v>
      </c>
      <c r="Z3583" s="6">
        <v>6.6</v>
      </c>
      <c r="AA3583" s="6">
        <v>2.35</v>
      </c>
      <c r="AB3583" s="6">
        <v>0</v>
      </c>
      <c r="AC3583" s="7">
        <f>Table13[[#This Row],[gross]]-Table13[[#This Row],[budget]]</f>
        <v>10802315</v>
      </c>
    </row>
    <row r="3584" spans="1:29" ht="12.75">
      <c r="A3584" s="6" t="s">
        <v>28</v>
      </c>
      <c r="B3584" s="6" t="s">
        <v>15779</v>
      </c>
      <c r="C3584" s="6">
        <v>41</v>
      </c>
      <c r="D3584" s="6">
        <v>97</v>
      </c>
      <c r="E3584" s="6">
        <v>0</v>
      </c>
      <c r="F3584" s="6">
        <v>230</v>
      </c>
      <c r="G3584" s="6" t="s">
        <v>15335</v>
      </c>
      <c r="H3584" s="6">
        <v>922</v>
      </c>
      <c r="I3584" s="7">
        <v>1046166</v>
      </c>
      <c r="J3584" s="6" t="s">
        <v>6545</v>
      </c>
      <c r="K3584" s="6" t="s">
        <v>6157</v>
      </c>
      <c r="L3584" s="6" t="s">
        <v>15780</v>
      </c>
      <c r="M3584" s="6">
        <v>2599</v>
      </c>
      <c r="N3584" s="6">
        <v>1835</v>
      </c>
      <c r="O3584" s="6" t="s">
        <v>15781</v>
      </c>
      <c r="P3584" s="6">
        <v>4</v>
      </c>
      <c r="Q3584" s="6" t="s">
        <v>15782</v>
      </c>
      <c r="R3584" s="6" t="s">
        <v>15783</v>
      </c>
      <c r="S3584" s="6">
        <v>45</v>
      </c>
      <c r="T3584" s="6" t="s">
        <v>37</v>
      </c>
      <c r="U3584" s="6" t="s">
        <v>767</v>
      </c>
      <c r="V3584" s="6" t="s">
        <v>39</v>
      </c>
      <c r="W3584" s="7">
        <v>9000000</v>
      </c>
      <c r="X3584" s="6">
        <v>2005</v>
      </c>
      <c r="Y3584" s="6">
        <v>374</v>
      </c>
      <c r="Z3584" s="6">
        <v>4.2</v>
      </c>
      <c r="AA3584" s="6">
        <v>2.35</v>
      </c>
      <c r="AB3584" s="6">
        <v>128</v>
      </c>
      <c r="AC3584" s="7">
        <f>Table13[[#This Row],[gross]]-Table13[[#This Row],[budget]]</f>
        <v>-7953834</v>
      </c>
    </row>
    <row r="3585" spans="1:29" ht="12.75">
      <c r="A3585" s="6" t="s">
        <v>747</v>
      </c>
      <c r="B3585" s="6" t="s">
        <v>4356</v>
      </c>
      <c r="C3585" s="6">
        <v>64</v>
      </c>
      <c r="D3585" s="6">
        <v>94</v>
      </c>
      <c r="E3585" s="6">
        <v>394</v>
      </c>
      <c r="F3585" s="6">
        <v>565</v>
      </c>
      <c r="G3585" s="6" t="s">
        <v>34</v>
      </c>
      <c r="H3585" s="6">
        <v>922</v>
      </c>
      <c r="I3585" s="7">
        <v>12398628</v>
      </c>
      <c r="J3585" s="6" t="s">
        <v>11197</v>
      </c>
      <c r="K3585" s="6" t="s">
        <v>6157</v>
      </c>
      <c r="L3585" s="6" t="s">
        <v>11198</v>
      </c>
      <c r="M3585" s="6">
        <v>21542</v>
      </c>
      <c r="N3585" s="6">
        <v>2880</v>
      </c>
      <c r="O3585" s="6" t="s">
        <v>4847</v>
      </c>
      <c r="P3585" s="6">
        <v>2</v>
      </c>
      <c r="Q3585" s="6" t="s">
        <v>11199</v>
      </c>
      <c r="R3585" s="6" t="s">
        <v>11200</v>
      </c>
      <c r="S3585" s="6">
        <v>88</v>
      </c>
      <c r="T3585" s="6" t="s">
        <v>37</v>
      </c>
      <c r="U3585" s="6" t="s">
        <v>38</v>
      </c>
      <c r="V3585" s="6" t="s">
        <v>585</v>
      </c>
      <c r="W3585" s="7">
        <v>20000000</v>
      </c>
      <c r="X3585" s="6">
        <v>2002</v>
      </c>
      <c r="Y3585" s="6">
        <v>855</v>
      </c>
      <c r="Z3585" s="6">
        <v>6.1</v>
      </c>
      <c r="AA3585" s="6">
        <v>2.35</v>
      </c>
      <c r="AB3585" s="6">
        <v>977</v>
      </c>
      <c r="AC3585" s="7">
        <f>Table13[[#This Row],[gross]]-Table13[[#This Row],[budget]]</f>
        <v>-7601372</v>
      </c>
    </row>
    <row r="3586" spans="1:29" ht="12.75">
      <c r="A3586" s="6" t="s">
        <v>28</v>
      </c>
      <c r="B3586" s="6" t="s">
        <v>5175</v>
      </c>
      <c r="C3586" s="6">
        <v>152</v>
      </c>
      <c r="D3586" s="6">
        <v>124</v>
      </c>
      <c r="E3586" s="6">
        <v>213</v>
      </c>
      <c r="F3586" s="6">
        <v>372</v>
      </c>
      <c r="G3586" s="6" t="s">
        <v>5176</v>
      </c>
      <c r="H3586" s="6">
        <v>838</v>
      </c>
      <c r="I3586" s="7">
        <v>52752475</v>
      </c>
      <c r="J3586" s="6" t="s">
        <v>4075</v>
      </c>
      <c r="K3586" s="6" t="s">
        <v>5177</v>
      </c>
      <c r="L3586" s="6" t="s">
        <v>5178</v>
      </c>
      <c r="M3586" s="6">
        <v>63067</v>
      </c>
      <c r="N3586" s="6">
        <v>2583</v>
      </c>
      <c r="O3586" s="6" t="s">
        <v>5179</v>
      </c>
      <c r="P3586" s="6">
        <v>0</v>
      </c>
      <c r="Q3586" s="6" t="s">
        <v>5180</v>
      </c>
      <c r="R3586" s="6" t="s">
        <v>5181</v>
      </c>
      <c r="S3586" s="6">
        <v>533</v>
      </c>
      <c r="T3586" s="6" t="s">
        <v>37</v>
      </c>
      <c r="U3586" s="6" t="s">
        <v>38</v>
      </c>
      <c r="V3586" s="6" t="s">
        <v>585</v>
      </c>
      <c r="W3586" s="7">
        <v>50000000</v>
      </c>
      <c r="X3586" s="6">
        <v>2002</v>
      </c>
      <c r="Y3586" s="6">
        <v>593</v>
      </c>
      <c r="Z3586" s="6">
        <v>6.7</v>
      </c>
      <c r="AA3586" s="6">
        <v>1.85</v>
      </c>
      <c r="AB3586" s="6">
        <v>0</v>
      </c>
      <c r="AC3586" s="7">
        <f>Table13[[#This Row],[gross]]-Table13[[#This Row],[budget]]</f>
        <v>2752475</v>
      </c>
    </row>
    <row r="3587" spans="1:29" ht="12.75">
      <c r="A3587" s="6" t="s">
        <v>28</v>
      </c>
      <c r="B3587" s="6" t="s">
        <v>7754</v>
      </c>
      <c r="C3587" s="6">
        <v>90</v>
      </c>
      <c r="D3587" s="6">
        <v>91</v>
      </c>
      <c r="E3587" s="6">
        <v>31</v>
      </c>
      <c r="F3587" s="6">
        <v>141</v>
      </c>
      <c r="G3587" s="6" t="s">
        <v>7755</v>
      </c>
      <c r="H3587" s="6">
        <v>1000</v>
      </c>
      <c r="I3587" s="7">
        <v>10214013</v>
      </c>
      <c r="J3587" s="6" t="s">
        <v>1671</v>
      </c>
      <c r="K3587" s="6" t="s">
        <v>138</v>
      </c>
      <c r="L3587" s="6" t="s">
        <v>7756</v>
      </c>
      <c r="M3587" s="6">
        <v>23072</v>
      </c>
      <c r="N3587" s="6">
        <v>1564</v>
      </c>
      <c r="O3587" s="6" t="s">
        <v>7757</v>
      </c>
      <c r="P3587" s="6">
        <v>2</v>
      </c>
      <c r="Q3587" s="6" t="s">
        <v>7758</v>
      </c>
      <c r="R3587" s="6" t="s">
        <v>7759</v>
      </c>
      <c r="S3587" s="6">
        <v>89</v>
      </c>
      <c r="T3587" s="6" t="s">
        <v>37</v>
      </c>
      <c r="U3587" s="6" t="s">
        <v>38</v>
      </c>
      <c r="V3587" s="6" t="s">
        <v>585</v>
      </c>
      <c r="W3587" s="7">
        <v>35000000</v>
      </c>
      <c r="X3587" s="6">
        <v>2015</v>
      </c>
      <c r="Y3587" s="6">
        <v>249</v>
      </c>
      <c r="Z3587" s="6">
        <v>5.4</v>
      </c>
      <c r="AA3587" s="6">
        <v>2.35</v>
      </c>
      <c r="AB3587" s="6">
        <v>0</v>
      </c>
      <c r="AC3587" s="7">
        <f>Table13[[#This Row],[gross]]-Table13[[#This Row],[budget]]</f>
        <v>-24785987</v>
      </c>
    </row>
    <row r="3588" spans="1:29" ht="12.75">
      <c r="A3588" s="6" t="s">
        <v>28</v>
      </c>
      <c r="B3588" s="6" t="s">
        <v>3694</v>
      </c>
      <c r="C3588" s="6">
        <v>131</v>
      </c>
      <c r="D3588" s="6">
        <v>131</v>
      </c>
      <c r="E3588" s="6">
        <v>16000</v>
      </c>
      <c r="F3588" s="6">
        <v>638</v>
      </c>
      <c r="G3588" s="6" t="s">
        <v>466</v>
      </c>
      <c r="H3588" s="6">
        <v>16000</v>
      </c>
      <c r="I3588" s="7">
        <v>101157447</v>
      </c>
      <c r="J3588" s="6" t="s">
        <v>1765</v>
      </c>
      <c r="K3588" s="6" t="s">
        <v>3694</v>
      </c>
      <c r="L3588" s="6" t="s">
        <v>13344</v>
      </c>
      <c r="M3588" s="6">
        <v>277505</v>
      </c>
      <c r="N3588" s="6">
        <v>28544</v>
      </c>
      <c r="O3588" s="6" t="s">
        <v>3223</v>
      </c>
      <c r="P3588" s="6">
        <v>1</v>
      </c>
      <c r="Q3588" s="6" t="s">
        <v>13345</v>
      </c>
      <c r="R3588" s="6" t="s">
        <v>13346</v>
      </c>
      <c r="S3588" s="6">
        <v>495</v>
      </c>
      <c r="T3588" s="6" t="s">
        <v>37</v>
      </c>
      <c r="U3588" s="6" t="s">
        <v>38</v>
      </c>
      <c r="V3588" s="6" t="s">
        <v>585</v>
      </c>
      <c r="W3588" s="7">
        <v>14400000</v>
      </c>
      <c r="X3588" s="6">
        <v>1992</v>
      </c>
      <c r="Y3588" s="6">
        <v>11000</v>
      </c>
      <c r="Z3588" s="6">
        <v>8.3000000000000007</v>
      </c>
      <c r="AA3588" s="6">
        <v>2.35</v>
      </c>
      <c r="AB3588" s="6">
        <v>10000</v>
      </c>
      <c r="AC3588" s="7">
        <f>Table13[[#This Row],[gross]]-Table13[[#This Row],[budget]]</f>
        <v>86757447</v>
      </c>
    </row>
    <row r="3589" spans="1:29" ht="12.75">
      <c r="A3589" s="6" t="s">
        <v>28</v>
      </c>
      <c r="B3589" s="6" t="s">
        <v>21520</v>
      </c>
      <c r="C3589" s="6">
        <v>270</v>
      </c>
      <c r="D3589" s="6">
        <v>83</v>
      </c>
      <c r="E3589" s="6">
        <v>6</v>
      </c>
      <c r="F3589" s="6">
        <v>142</v>
      </c>
      <c r="G3589" s="6" t="s">
        <v>21521</v>
      </c>
      <c r="H3589" s="6">
        <v>707</v>
      </c>
      <c r="I3589" s="7">
        <v>31537320</v>
      </c>
      <c r="J3589" s="6" t="s">
        <v>3030</v>
      </c>
      <c r="K3589" s="6" t="s">
        <v>17548</v>
      </c>
      <c r="L3589" s="6" t="s">
        <v>21522</v>
      </c>
      <c r="M3589" s="6">
        <v>44329</v>
      </c>
      <c r="N3589" s="6">
        <v>1565</v>
      </c>
      <c r="O3589" s="6" t="s">
        <v>21523</v>
      </c>
      <c r="P3589" s="6">
        <v>0</v>
      </c>
      <c r="Q3589" s="6" t="s">
        <v>21524</v>
      </c>
      <c r="R3589" s="6" t="s">
        <v>21525</v>
      </c>
      <c r="S3589" s="6">
        <v>309</v>
      </c>
      <c r="T3589" s="6" t="s">
        <v>37</v>
      </c>
      <c r="U3589" s="6" t="s">
        <v>38</v>
      </c>
      <c r="V3589" s="6" t="s">
        <v>585</v>
      </c>
      <c r="W3589" s="7">
        <v>1000000</v>
      </c>
      <c r="X3589" s="6">
        <v>2014</v>
      </c>
      <c r="Y3589" s="6">
        <v>305</v>
      </c>
      <c r="Z3589" s="6">
        <v>5.7</v>
      </c>
      <c r="AA3589" s="6">
        <v>1.85</v>
      </c>
      <c r="AB3589" s="6">
        <v>13000</v>
      </c>
      <c r="AC3589" s="7">
        <f>Table13[[#This Row],[gross]]-Table13[[#This Row],[budget]]</f>
        <v>30537320</v>
      </c>
    </row>
    <row r="3590" spans="1:29" ht="12.75">
      <c r="A3590" s="6" t="s">
        <v>28</v>
      </c>
      <c r="B3590" s="6" t="s">
        <v>1155</v>
      </c>
      <c r="C3590" s="6">
        <v>279</v>
      </c>
      <c r="D3590" s="6">
        <v>111</v>
      </c>
      <c r="E3590" s="6">
        <v>521</v>
      </c>
      <c r="F3590" s="6">
        <v>64</v>
      </c>
      <c r="G3590" s="6" t="s">
        <v>11815</v>
      </c>
      <c r="H3590" s="6">
        <v>97</v>
      </c>
      <c r="I3590" s="7">
        <v>31471430</v>
      </c>
      <c r="J3590" s="6" t="s">
        <v>2819</v>
      </c>
      <c r="K3590" s="6" t="s">
        <v>11816</v>
      </c>
      <c r="L3590" s="6" t="s">
        <v>11817</v>
      </c>
      <c r="M3590" s="6">
        <v>83374</v>
      </c>
      <c r="N3590" s="6">
        <v>313</v>
      </c>
      <c r="O3590" s="6" t="s">
        <v>11818</v>
      </c>
      <c r="P3590" s="6">
        <v>0</v>
      </c>
      <c r="Q3590" s="6" t="s">
        <v>11819</v>
      </c>
      <c r="R3590" s="6" t="s">
        <v>11820</v>
      </c>
      <c r="S3590" s="6">
        <v>828</v>
      </c>
      <c r="T3590" s="6" t="s">
        <v>37</v>
      </c>
      <c r="U3590" s="6" t="s">
        <v>38</v>
      </c>
      <c r="V3590" s="6" t="s">
        <v>585</v>
      </c>
      <c r="W3590" s="7">
        <v>15000000</v>
      </c>
      <c r="X3590" s="6">
        <v>2006</v>
      </c>
      <c r="Y3590" s="6">
        <v>68</v>
      </c>
      <c r="Z3590" s="6">
        <v>7.6</v>
      </c>
      <c r="AA3590" s="6">
        <v>2.35</v>
      </c>
      <c r="AB3590" s="6">
        <v>0</v>
      </c>
      <c r="AC3590" s="7">
        <f>Table13[[#This Row],[gross]]-Table13[[#This Row],[budget]]</f>
        <v>16471430</v>
      </c>
    </row>
    <row r="3591" spans="1:29" ht="12.75">
      <c r="A3591" s="6" t="s">
        <v>28</v>
      </c>
      <c r="B3591" s="6" t="s">
        <v>6809</v>
      </c>
      <c r="C3591" s="6">
        <v>75</v>
      </c>
      <c r="D3591" s="6">
        <v>83</v>
      </c>
      <c r="E3591" s="6">
        <v>7</v>
      </c>
      <c r="F3591" s="6">
        <v>485</v>
      </c>
      <c r="G3591" s="6" t="s">
        <v>3711</v>
      </c>
      <c r="H3591" s="6">
        <v>2000</v>
      </c>
      <c r="I3591" s="7">
        <v>10431220</v>
      </c>
      <c r="J3591" s="6" t="s">
        <v>647</v>
      </c>
      <c r="K3591" s="6" t="s">
        <v>6433</v>
      </c>
      <c r="L3591" s="6" t="s">
        <v>6810</v>
      </c>
      <c r="M3591" s="6">
        <v>24216</v>
      </c>
      <c r="N3591" s="6">
        <v>4024</v>
      </c>
      <c r="O3591" s="6" t="s">
        <v>4221</v>
      </c>
      <c r="P3591" s="6">
        <v>0</v>
      </c>
      <c r="Q3591" s="6" t="s">
        <v>6811</v>
      </c>
      <c r="R3591" s="6" t="s">
        <v>6812</v>
      </c>
      <c r="S3591" s="6">
        <v>162</v>
      </c>
      <c r="T3591" s="6" t="s">
        <v>37</v>
      </c>
      <c r="U3591" s="6" t="s">
        <v>38</v>
      </c>
      <c r="V3591" s="6" t="s">
        <v>585</v>
      </c>
      <c r="W3591" s="7">
        <v>24000000</v>
      </c>
      <c r="X3591" s="6">
        <v>1999</v>
      </c>
      <c r="Y3591" s="6">
        <v>577</v>
      </c>
      <c r="Z3591" s="6">
        <v>4.0999999999999996</v>
      </c>
      <c r="AA3591" s="6">
        <v>1.85</v>
      </c>
      <c r="AB3591" s="6">
        <v>401</v>
      </c>
      <c r="AC3591" s="7">
        <f>Table13[[#This Row],[gross]]-Table13[[#This Row],[budget]]</f>
        <v>-13568780</v>
      </c>
    </row>
    <row r="3592" spans="1:29" ht="12.75">
      <c r="A3592" s="6" t="s">
        <v>28</v>
      </c>
      <c r="B3592" s="6" t="s">
        <v>5128</v>
      </c>
      <c r="C3592" s="6">
        <v>349</v>
      </c>
      <c r="D3592" s="6">
        <v>113</v>
      </c>
      <c r="E3592" s="6">
        <v>174</v>
      </c>
      <c r="F3592" s="6">
        <v>767</v>
      </c>
      <c r="G3592" s="6" t="s">
        <v>122</v>
      </c>
      <c r="H3592" s="6">
        <v>14000</v>
      </c>
      <c r="I3592" s="7">
        <v>61094903</v>
      </c>
      <c r="J3592" s="6" t="s">
        <v>1156</v>
      </c>
      <c r="K3592" s="6" t="s">
        <v>228</v>
      </c>
      <c r="L3592" s="6" t="s">
        <v>6445</v>
      </c>
      <c r="M3592" s="6">
        <v>210542</v>
      </c>
      <c r="N3592" s="6">
        <v>17152</v>
      </c>
      <c r="O3592" s="6" t="s">
        <v>6446</v>
      </c>
      <c r="P3592" s="6">
        <v>3</v>
      </c>
      <c r="Q3592" s="6" t="s">
        <v>6447</v>
      </c>
      <c r="R3592" s="6" t="s">
        <v>6448</v>
      </c>
      <c r="S3592" s="6">
        <v>332</v>
      </c>
      <c r="T3592" s="6" t="s">
        <v>37</v>
      </c>
      <c r="U3592" s="6" t="s">
        <v>56</v>
      </c>
      <c r="V3592" s="6" t="s">
        <v>39</v>
      </c>
      <c r="W3592" s="7">
        <v>30000000</v>
      </c>
      <c r="X3592" s="6">
        <v>2011</v>
      </c>
      <c r="Y3592" s="6">
        <v>903</v>
      </c>
      <c r="Z3592" s="6">
        <v>6.9</v>
      </c>
      <c r="AA3592" s="6">
        <v>2.35</v>
      </c>
      <c r="AB3592" s="6">
        <v>29000</v>
      </c>
      <c r="AC3592" s="7">
        <f>Table13[[#This Row],[gross]]-Table13[[#This Row],[budget]]</f>
        <v>31094903</v>
      </c>
    </row>
    <row r="3593" spans="1:29" ht="12.75">
      <c r="A3593" s="6" t="s">
        <v>28</v>
      </c>
      <c r="B3593" s="6" t="s">
        <v>1114</v>
      </c>
      <c r="C3593" s="6">
        <v>177</v>
      </c>
      <c r="D3593" s="6">
        <v>103</v>
      </c>
      <c r="E3593" s="6">
        <v>255</v>
      </c>
      <c r="F3593" s="6">
        <v>5000</v>
      </c>
      <c r="G3593" s="6" t="s">
        <v>502</v>
      </c>
      <c r="H3593" s="6">
        <v>11000</v>
      </c>
      <c r="I3593" s="7">
        <v>24520892</v>
      </c>
      <c r="J3593" s="6" t="s">
        <v>464</v>
      </c>
      <c r="K3593" s="6" t="s">
        <v>466</v>
      </c>
      <c r="L3593" s="6" t="s">
        <v>6060</v>
      </c>
      <c r="M3593" s="6">
        <v>85198</v>
      </c>
      <c r="N3593" s="6">
        <v>22383</v>
      </c>
      <c r="O3593" s="6" t="s">
        <v>2398</v>
      </c>
      <c r="P3593" s="6">
        <v>1</v>
      </c>
      <c r="Q3593" s="6" t="s">
        <v>6061</v>
      </c>
      <c r="R3593" s="6" t="s">
        <v>6062</v>
      </c>
      <c r="S3593" s="6">
        <v>303</v>
      </c>
      <c r="T3593" s="6" t="s">
        <v>37</v>
      </c>
      <c r="U3593" s="6" t="s">
        <v>1465</v>
      </c>
      <c r="V3593" s="6" t="s">
        <v>585</v>
      </c>
      <c r="W3593" s="7">
        <v>45000000</v>
      </c>
      <c r="X3593" s="6">
        <v>2005</v>
      </c>
      <c r="Y3593" s="6">
        <v>5000</v>
      </c>
      <c r="Z3593" s="6">
        <v>7</v>
      </c>
      <c r="AA3593" s="6">
        <v>2.35</v>
      </c>
      <c r="AB3593" s="6">
        <v>0</v>
      </c>
      <c r="AC3593" s="7">
        <f>Table13[[#This Row],[gross]]-Table13[[#This Row],[budget]]</f>
        <v>-20479108</v>
      </c>
    </row>
    <row r="3594" spans="1:29" ht="12.75">
      <c r="A3594" s="6" t="s">
        <v>28</v>
      </c>
      <c r="B3594" s="6" t="s">
        <v>1739</v>
      </c>
      <c r="C3594" s="6">
        <v>316</v>
      </c>
      <c r="D3594" s="6">
        <v>98</v>
      </c>
      <c r="E3594" s="6">
        <v>12000</v>
      </c>
      <c r="F3594" s="6">
        <v>1000</v>
      </c>
      <c r="G3594" s="6" t="s">
        <v>982</v>
      </c>
      <c r="H3594" s="6">
        <v>18000</v>
      </c>
      <c r="I3594" s="7">
        <v>81557479</v>
      </c>
      <c r="J3594" s="6" t="s">
        <v>59</v>
      </c>
      <c r="K3594" s="6" t="s">
        <v>1727</v>
      </c>
      <c r="L3594" s="6" t="s">
        <v>2083</v>
      </c>
      <c r="M3594" s="6">
        <v>149947</v>
      </c>
      <c r="N3594" s="6">
        <v>25780</v>
      </c>
      <c r="O3594" s="6" t="s">
        <v>2084</v>
      </c>
      <c r="P3594" s="6">
        <v>1</v>
      </c>
      <c r="Q3594" s="6" t="s">
        <v>2085</v>
      </c>
      <c r="R3594" s="6" t="s">
        <v>2086</v>
      </c>
      <c r="S3594" s="6">
        <v>326</v>
      </c>
      <c r="T3594" s="6" t="s">
        <v>37</v>
      </c>
      <c r="U3594" s="6" t="s">
        <v>38</v>
      </c>
      <c r="V3594" s="6" t="s">
        <v>39</v>
      </c>
      <c r="W3594" s="7">
        <v>100000000</v>
      </c>
      <c r="X3594" s="6">
        <v>2010</v>
      </c>
      <c r="Y3594" s="6">
        <v>3000</v>
      </c>
      <c r="Z3594" s="6">
        <v>6.8</v>
      </c>
      <c r="AA3594" s="6">
        <v>2.35</v>
      </c>
      <c r="AB3594" s="6">
        <v>18000</v>
      </c>
      <c r="AC3594" s="7">
        <f>Table13[[#This Row],[gross]]-Table13[[#This Row],[budget]]</f>
        <v>-18442521</v>
      </c>
    </row>
    <row r="3595" spans="1:29" ht="12.75">
      <c r="A3595" s="6" t="s">
        <v>28</v>
      </c>
      <c r="B3595" s="6" t="s">
        <v>3470</v>
      </c>
      <c r="C3595" s="6">
        <v>195</v>
      </c>
      <c r="D3595" s="6">
        <v>101</v>
      </c>
      <c r="E3595" s="6">
        <v>40</v>
      </c>
      <c r="F3595" s="6">
        <v>398</v>
      </c>
      <c r="G3595" s="6" t="s">
        <v>7493</v>
      </c>
      <c r="H3595" s="6">
        <v>2000</v>
      </c>
      <c r="I3595" s="7">
        <v>28687835</v>
      </c>
      <c r="J3595" s="6" t="s">
        <v>2125</v>
      </c>
      <c r="K3595" s="6" t="s">
        <v>4054</v>
      </c>
      <c r="L3595" s="6" t="s">
        <v>7494</v>
      </c>
      <c r="M3595" s="6">
        <v>40964</v>
      </c>
      <c r="N3595" s="6">
        <v>3612</v>
      </c>
      <c r="O3595" s="6" t="s">
        <v>7495</v>
      </c>
      <c r="P3595" s="6">
        <v>1</v>
      </c>
      <c r="Q3595" s="6" t="s">
        <v>7496</v>
      </c>
      <c r="R3595" s="6" t="s">
        <v>7497</v>
      </c>
      <c r="S3595" s="6">
        <v>245</v>
      </c>
      <c r="T3595" s="6" t="s">
        <v>37</v>
      </c>
      <c r="U3595" s="6" t="s">
        <v>38</v>
      </c>
      <c r="V3595" s="6" t="s">
        <v>585</v>
      </c>
      <c r="W3595" s="7">
        <v>35000000</v>
      </c>
      <c r="X3595" s="6">
        <v>2008</v>
      </c>
      <c r="Y3595" s="6">
        <v>648</v>
      </c>
      <c r="Z3595" s="6">
        <v>6.2</v>
      </c>
      <c r="AA3595" s="6">
        <v>2.35</v>
      </c>
      <c r="AB3595" s="6">
        <v>0</v>
      </c>
      <c r="AC3595" s="7">
        <f>Table13[[#This Row],[gross]]-Table13[[#This Row],[budget]]</f>
        <v>-6312165</v>
      </c>
    </row>
    <row r="3596" spans="1:29" ht="12.75">
      <c r="A3596" s="6" t="s">
        <v>28</v>
      </c>
      <c r="B3596" s="6" t="s">
        <v>4134</v>
      </c>
      <c r="C3596" s="6">
        <v>34</v>
      </c>
      <c r="D3596" s="6">
        <v>124</v>
      </c>
      <c r="E3596" s="6">
        <v>50</v>
      </c>
      <c r="F3596" s="6">
        <v>672</v>
      </c>
      <c r="G3596" s="6" t="s">
        <v>4135</v>
      </c>
      <c r="H3596" s="6">
        <v>1000</v>
      </c>
      <c r="I3596" s="7">
        <v>51045801</v>
      </c>
      <c r="J3596" s="6" t="s">
        <v>214</v>
      </c>
      <c r="K3596" s="6" t="s">
        <v>308</v>
      </c>
      <c r="L3596" s="6" t="s">
        <v>4136</v>
      </c>
      <c r="M3596" s="6">
        <v>11370</v>
      </c>
      <c r="N3596" s="6">
        <v>3653</v>
      </c>
      <c r="O3596" s="6" t="s">
        <v>2435</v>
      </c>
      <c r="P3596" s="6">
        <v>2</v>
      </c>
      <c r="Q3596" s="6" t="s">
        <v>4137</v>
      </c>
      <c r="R3596" s="6" t="s">
        <v>4138</v>
      </c>
      <c r="S3596" s="6">
        <v>54</v>
      </c>
      <c r="T3596" s="6" t="s">
        <v>37</v>
      </c>
      <c r="U3596" s="6" t="s">
        <v>38</v>
      </c>
      <c r="V3596" s="6" t="s">
        <v>39</v>
      </c>
      <c r="W3596" s="7">
        <v>60000000</v>
      </c>
      <c r="X3596" s="6">
        <v>1996</v>
      </c>
      <c r="Y3596" s="6">
        <v>944</v>
      </c>
      <c r="Z3596" s="6">
        <v>6.1</v>
      </c>
      <c r="AA3596" s="6">
        <v>1.85</v>
      </c>
      <c r="AB3596" s="6">
        <v>829</v>
      </c>
      <c r="AC3596" s="7">
        <f>Table13[[#This Row],[gross]]-Table13[[#This Row],[budget]]</f>
        <v>-8954199</v>
      </c>
    </row>
    <row r="3597" spans="1:29" ht="12.75">
      <c r="A3597" s="6" t="s">
        <v>28</v>
      </c>
      <c r="B3597" s="6" t="s">
        <v>8186</v>
      </c>
      <c r="C3597" s="6">
        <v>391</v>
      </c>
      <c r="D3597" s="6">
        <v>108</v>
      </c>
      <c r="E3597" s="6">
        <v>655</v>
      </c>
      <c r="F3597" s="6">
        <v>940</v>
      </c>
      <c r="G3597" s="6" t="s">
        <v>2456</v>
      </c>
      <c r="H3597" s="6">
        <v>24000</v>
      </c>
      <c r="I3597" s="7">
        <v>83813460</v>
      </c>
      <c r="J3597" s="6" t="s">
        <v>214</v>
      </c>
      <c r="K3597" s="6" t="s">
        <v>82</v>
      </c>
      <c r="L3597" s="6" t="s">
        <v>8187</v>
      </c>
      <c r="M3597" s="6">
        <v>270238</v>
      </c>
      <c r="N3597" s="6">
        <v>35209</v>
      </c>
      <c r="O3597" s="6" t="s">
        <v>8188</v>
      </c>
      <c r="P3597" s="6">
        <v>0</v>
      </c>
      <c r="Q3597" s="6" t="s">
        <v>8189</v>
      </c>
      <c r="R3597" s="6" t="s">
        <v>8190</v>
      </c>
      <c r="S3597" s="6">
        <v>452</v>
      </c>
      <c r="T3597" s="6" t="s">
        <v>37</v>
      </c>
      <c r="U3597" s="6" t="s">
        <v>38</v>
      </c>
      <c r="V3597" s="6" t="s">
        <v>585</v>
      </c>
      <c r="W3597" s="7">
        <v>25000000</v>
      </c>
      <c r="X3597" s="6">
        <v>2009</v>
      </c>
      <c r="Y3597" s="6">
        <v>10000</v>
      </c>
      <c r="Z3597" s="6">
        <v>7.4</v>
      </c>
      <c r="AA3597" s="6">
        <v>1.85</v>
      </c>
      <c r="AB3597" s="6">
        <v>19000</v>
      </c>
      <c r="AC3597" s="7">
        <f>Table13[[#This Row],[gross]]-Table13[[#This Row],[budget]]</f>
        <v>58813460</v>
      </c>
    </row>
    <row r="3598" spans="1:29" ht="12.75">
      <c r="A3598" s="6" t="s">
        <v>28</v>
      </c>
      <c r="B3598" s="6" t="s">
        <v>469</v>
      </c>
      <c r="C3598" s="6">
        <v>408</v>
      </c>
      <c r="D3598" s="6">
        <v>96</v>
      </c>
      <c r="E3598" s="6">
        <v>0</v>
      </c>
      <c r="F3598" s="6">
        <v>262</v>
      </c>
      <c r="G3598" s="6" t="s">
        <v>470</v>
      </c>
      <c r="H3598" s="6">
        <v>1000</v>
      </c>
      <c r="I3598" s="7">
        <v>292979556</v>
      </c>
      <c r="J3598" s="6" t="s">
        <v>471</v>
      </c>
      <c r="K3598" s="6" t="s">
        <v>321</v>
      </c>
      <c r="L3598" s="6" t="s">
        <v>472</v>
      </c>
      <c r="M3598" s="6">
        <v>665575</v>
      </c>
      <c r="N3598" s="6">
        <v>2635</v>
      </c>
      <c r="O3598" s="6" t="s">
        <v>473</v>
      </c>
      <c r="P3598" s="6">
        <v>1</v>
      </c>
      <c r="Q3598" s="6" t="s">
        <v>474</v>
      </c>
      <c r="R3598" s="6" t="s">
        <v>475</v>
      </c>
      <c r="S3598" s="6">
        <v>704</v>
      </c>
      <c r="T3598" s="6" t="s">
        <v>37</v>
      </c>
      <c r="U3598" s="6" t="s">
        <v>38</v>
      </c>
      <c r="V3598" s="6" t="s">
        <v>95</v>
      </c>
      <c r="W3598" s="7">
        <v>175000000</v>
      </c>
      <c r="X3598" s="6">
        <v>2009</v>
      </c>
      <c r="Y3598" s="6">
        <v>848</v>
      </c>
      <c r="Z3598" s="6">
        <v>8.3000000000000007</v>
      </c>
      <c r="AA3598" s="6">
        <v>1.85</v>
      </c>
      <c r="AB3598" s="6">
        <v>27000</v>
      </c>
      <c r="AC3598" s="7">
        <f>Table13[[#This Row],[gross]]-Table13[[#This Row],[budget]]</f>
        <v>117979556</v>
      </c>
    </row>
    <row r="3599" spans="1:29" ht="12.75">
      <c r="A3599" s="6" t="s">
        <v>28</v>
      </c>
      <c r="B3599" s="6" t="s">
        <v>13404</v>
      </c>
      <c r="C3599" s="6">
        <v>101</v>
      </c>
      <c r="D3599" s="6">
        <v>99</v>
      </c>
      <c r="E3599" s="6">
        <v>9</v>
      </c>
      <c r="F3599" s="6">
        <v>648</v>
      </c>
      <c r="G3599" s="6" t="s">
        <v>3077</v>
      </c>
      <c r="H3599" s="6">
        <v>975</v>
      </c>
      <c r="I3599" s="7">
        <v>38048637</v>
      </c>
      <c r="J3599" s="6" t="s">
        <v>3030</v>
      </c>
      <c r="K3599" s="6" t="s">
        <v>3999</v>
      </c>
      <c r="L3599" s="6" t="s">
        <v>13405</v>
      </c>
      <c r="M3599" s="6">
        <v>47814</v>
      </c>
      <c r="N3599" s="6">
        <v>3500</v>
      </c>
      <c r="O3599" s="6" t="s">
        <v>7952</v>
      </c>
      <c r="P3599" s="6">
        <v>4</v>
      </c>
      <c r="Q3599" s="6" t="s">
        <v>13406</v>
      </c>
      <c r="R3599" s="6" t="s">
        <v>13407</v>
      </c>
      <c r="S3599" s="6">
        <v>426</v>
      </c>
      <c r="T3599" s="6" t="s">
        <v>37</v>
      </c>
      <c r="U3599" s="6" t="s">
        <v>38</v>
      </c>
      <c r="V3599" s="6" t="s">
        <v>585</v>
      </c>
      <c r="W3599" s="7">
        <v>14000000</v>
      </c>
      <c r="X3599" s="6">
        <v>1998</v>
      </c>
      <c r="Y3599" s="6">
        <v>912</v>
      </c>
      <c r="Z3599" s="6">
        <v>5.5</v>
      </c>
      <c r="AA3599" s="6">
        <v>2.35</v>
      </c>
      <c r="AB3599" s="6">
        <v>0</v>
      </c>
      <c r="AC3599" s="7">
        <f>Table13[[#This Row],[gross]]-Table13[[#This Row],[budget]]</f>
        <v>24048637</v>
      </c>
    </row>
    <row r="3600" spans="1:29" ht="12.75">
      <c r="A3600" s="6" t="s">
        <v>28</v>
      </c>
      <c r="B3600" s="6" t="s">
        <v>12932</v>
      </c>
      <c r="C3600" s="6">
        <v>108</v>
      </c>
      <c r="D3600" s="6">
        <v>97</v>
      </c>
      <c r="E3600" s="6">
        <v>83</v>
      </c>
      <c r="F3600" s="6">
        <v>579</v>
      </c>
      <c r="G3600" s="6" t="s">
        <v>12933</v>
      </c>
      <c r="H3600" s="6">
        <v>912</v>
      </c>
      <c r="I3600" s="7">
        <v>21468807</v>
      </c>
      <c r="J3600" s="6" t="s">
        <v>3030</v>
      </c>
      <c r="K3600" s="6" t="s">
        <v>3077</v>
      </c>
      <c r="L3600" s="6" t="s">
        <v>12934</v>
      </c>
      <c r="M3600" s="6">
        <v>13048</v>
      </c>
      <c r="N3600" s="6">
        <v>2682</v>
      </c>
      <c r="O3600" s="6" t="s">
        <v>4056</v>
      </c>
      <c r="P3600" s="6">
        <v>2</v>
      </c>
      <c r="Q3600" s="6" t="s">
        <v>12935</v>
      </c>
      <c r="R3600" s="6" t="s">
        <v>12936</v>
      </c>
      <c r="S3600" s="6">
        <v>227</v>
      </c>
      <c r="T3600" s="6" t="s">
        <v>37</v>
      </c>
      <c r="U3600" s="6" t="s">
        <v>38</v>
      </c>
      <c r="V3600" s="6" t="s">
        <v>585</v>
      </c>
      <c r="W3600" s="7">
        <v>14000000</v>
      </c>
      <c r="X3600" s="6">
        <v>2000</v>
      </c>
      <c r="Y3600" s="6">
        <v>786</v>
      </c>
      <c r="Z3600" s="6">
        <v>4.0999999999999996</v>
      </c>
      <c r="AA3600" s="6">
        <v>2.35</v>
      </c>
      <c r="AB3600" s="6">
        <v>243</v>
      </c>
      <c r="AC3600" s="7">
        <f>Table13[[#This Row],[gross]]-Table13[[#This Row],[budget]]</f>
        <v>7468807</v>
      </c>
    </row>
    <row r="3601" spans="1:29" ht="12.75">
      <c r="A3601" s="6" t="s">
        <v>28</v>
      </c>
      <c r="B3601" s="6" t="s">
        <v>23357</v>
      </c>
      <c r="C3601" s="6">
        <v>38</v>
      </c>
      <c r="D3601" s="6">
        <v>106</v>
      </c>
      <c r="E3601" s="6">
        <v>0</v>
      </c>
      <c r="F3601" s="6">
        <v>131</v>
      </c>
      <c r="G3601" s="6" t="s">
        <v>3956</v>
      </c>
      <c r="H3601" s="6">
        <v>254</v>
      </c>
      <c r="I3601" s="7">
        <v>1027119</v>
      </c>
      <c r="J3601" s="6" t="s">
        <v>3409</v>
      </c>
      <c r="K3601" s="6" t="s">
        <v>13089</v>
      </c>
      <c r="L3601" s="6" t="s">
        <v>23358</v>
      </c>
      <c r="M3601" s="6">
        <v>2742</v>
      </c>
      <c r="N3601" s="6">
        <v>964</v>
      </c>
      <c r="O3601" s="6" t="s">
        <v>23359</v>
      </c>
      <c r="P3601" s="6">
        <v>1</v>
      </c>
      <c r="Q3601" s="6" t="s">
        <v>23360</v>
      </c>
      <c r="R3601" s="6" t="s">
        <v>23361</v>
      </c>
      <c r="S3601" s="6">
        <v>73</v>
      </c>
      <c r="T3601" s="6" t="s">
        <v>37</v>
      </c>
      <c r="U3601" s="6" t="s">
        <v>38</v>
      </c>
      <c r="V3601" s="6" t="s">
        <v>585</v>
      </c>
      <c r="W3601" s="7">
        <v>225000</v>
      </c>
      <c r="X3601" s="6">
        <v>2000</v>
      </c>
      <c r="Y3601" s="6">
        <v>147</v>
      </c>
      <c r="Z3601" s="6">
        <v>7</v>
      </c>
      <c r="AA3601" s="6">
        <v>1.85</v>
      </c>
      <c r="AB3601" s="6">
        <v>72</v>
      </c>
      <c r="AC3601" s="7">
        <f>Table13[[#This Row],[gross]]-Table13[[#This Row],[budget]]</f>
        <v>802119</v>
      </c>
    </row>
    <row r="3602" spans="1:29" ht="12.75">
      <c r="A3602" s="6" t="s">
        <v>28</v>
      </c>
      <c r="B3602" s="6" t="s">
        <v>5139</v>
      </c>
      <c r="C3602" s="6">
        <v>525</v>
      </c>
      <c r="D3602" s="6">
        <v>132</v>
      </c>
      <c r="E3602" s="6">
        <v>160</v>
      </c>
      <c r="F3602" s="6">
        <v>443</v>
      </c>
      <c r="G3602" s="6" t="s">
        <v>359</v>
      </c>
      <c r="H3602" s="6">
        <v>20000</v>
      </c>
      <c r="I3602" s="7">
        <v>70496802</v>
      </c>
      <c r="J3602" s="6" t="s">
        <v>923</v>
      </c>
      <c r="K3602" s="6" t="s">
        <v>841</v>
      </c>
      <c r="L3602" s="6" t="s">
        <v>5140</v>
      </c>
      <c r="M3602" s="6">
        <v>791783</v>
      </c>
      <c r="N3602" s="6">
        <v>22417</v>
      </c>
      <c r="O3602" s="6" t="s">
        <v>5141</v>
      </c>
      <c r="P3602" s="6">
        <v>1</v>
      </c>
      <c r="Q3602" s="6" t="s">
        <v>5142</v>
      </c>
      <c r="R3602" s="6" t="s">
        <v>5143</v>
      </c>
      <c r="S3602" s="6">
        <v>2042</v>
      </c>
      <c r="T3602" s="6" t="s">
        <v>37</v>
      </c>
      <c r="U3602" s="6" t="s">
        <v>38</v>
      </c>
      <c r="V3602" s="6" t="s">
        <v>585</v>
      </c>
      <c r="W3602" s="7">
        <v>54000000</v>
      </c>
      <c r="X3602" s="6">
        <v>2005</v>
      </c>
      <c r="Y3602" s="6">
        <v>979</v>
      </c>
      <c r="Z3602" s="6">
        <v>8.1999999999999993</v>
      </c>
      <c r="AA3602" s="6">
        <v>2.35</v>
      </c>
      <c r="AB3602" s="6">
        <v>48000</v>
      </c>
      <c r="AC3602" s="7">
        <f>Table13[[#This Row],[gross]]-Table13[[#This Row],[budget]]</f>
        <v>16496802</v>
      </c>
    </row>
    <row r="3603" spans="1:29" ht="12.75">
      <c r="A3603" s="6" t="s">
        <v>28</v>
      </c>
      <c r="B3603" s="6" t="s">
        <v>8075</v>
      </c>
      <c r="C3603" s="6">
        <v>204</v>
      </c>
      <c r="D3603" s="6">
        <v>99</v>
      </c>
      <c r="E3603" s="6">
        <v>0</v>
      </c>
      <c r="F3603" s="6">
        <v>816</v>
      </c>
      <c r="G3603" s="6" t="s">
        <v>4837</v>
      </c>
      <c r="H3603" s="6">
        <v>26000</v>
      </c>
      <c r="I3603" s="7">
        <v>58879132</v>
      </c>
      <c r="J3603" s="6" t="s">
        <v>4219</v>
      </c>
      <c r="K3603" s="6" t="s">
        <v>98</v>
      </c>
      <c r="L3603" s="6" t="s">
        <v>8076</v>
      </c>
      <c r="M3603" s="6">
        <v>66123</v>
      </c>
      <c r="N3603" s="6">
        <v>40312</v>
      </c>
      <c r="O3603" s="6" t="s">
        <v>7746</v>
      </c>
      <c r="P3603" s="6">
        <v>4</v>
      </c>
      <c r="Q3603" s="6" t="s">
        <v>8077</v>
      </c>
      <c r="R3603" s="6" t="s">
        <v>8078</v>
      </c>
      <c r="S3603" s="6">
        <v>219</v>
      </c>
      <c r="T3603" s="6" t="s">
        <v>37</v>
      </c>
      <c r="U3603" s="6" t="s">
        <v>38</v>
      </c>
      <c r="V3603" s="6" t="s">
        <v>585</v>
      </c>
      <c r="W3603" s="7">
        <v>31000000</v>
      </c>
      <c r="X3603" s="6">
        <v>2015</v>
      </c>
      <c r="Y3603" s="6">
        <v>12000</v>
      </c>
      <c r="Z3603" s="6">
        <v>6.1</v>
      </c>
      <c r="AA3603" s="6">
        <v>2.35</v>
      </c>
      <c r="AB3603" s="6">
        <v>28000</v>
      </c>
      <c r="AC3603" s="7">
        <f>Table13[[#This Row],[gross]]-Table13[[#This Row],[budget]]</f>
        <v>27879132</v>
      </c>
    </row>
    <row r="3604" spans="1:29" ht="12.75">
      <c r="A3604" s="6" t="s">
        <v>28</v>
      </c>
      <c r="B3604" s="6" t="s">
        <v>13404</v>
      </c>
      <c r="C3604" s="6">
        <v>120</v>
      </c>
      <c r="D3604" s="6">
        <v>96</v>
      </c>
      <c r="E3604" s="6">
        <v>9</v>
      </c>
      <c r="F3604" s="6">
        <v>448</v>
      </c>
      <c r="G3604" s="6" t="s">
        <v>1700</v>
      </c>
      <c r="H3604" s="6">
        <v>690</v>
      </c>
      <c r="I3604" s="7">
        <v>20384136</v>
      </c>
      <c r="J3604" s="6" t="s">
        <v>3030</v>
      </c>
      <c r="K3604" s="6" t="s">
        <v>7689</v>
      </c>
      <c r="L3604" s="6" t="s">
        <v>14950</v>
      </c>
      <c r="M3604" s="6">
        <v>20467</v>
      </c>
      <c r="N3604" s="6">
        <v>2402</v>
      </c>
      <c r="O3604" s="6" t="s">
        <v>14951</v>
      </c>
      <c r="P3604" s="6">
        <v>1</v>
      </c>
      <c r="Q3604" s="6" t="s">
        <v>14952</v>
      </c>
      <c r="R3604" s="6" t="s">
        <v>14953</v>
      </c>
      <c r="S3604" s="6">
        <v>371</v>
      </c>
      <c r="T3604" s="6" t="s">
        <v>37</v>
      </c>
      <c r="U3604" s="6" t="s">
        <v>38</v>
      </c>
      <c r="V3604" s="6" t="s">
        <v>585</v>
      </c>
      <c r="W3604" s="7">
        <v>10000000</v>
      </c>
      <c r="X3604" s="6">
        <v>2001</v>
      </c>
      <c r="Y3604" s="6">
        <v>533</v>
      </c>
      <c r="Z3604" s="6">
        <v>4.7</v>
      </c>
      <c r="AA3604" s="6">
        <v>2.35</v>
      </c>
      <c r="AB3604" s="6">
        <v>0</v>
      </c>
      <c r="AC3604" s="7">
        <f>Table13[[#This Row],[gross]]-Table13[[#This Row],[budget]]</f>
        <v>10384136</v>
      </c>
    </row>
    <row r="3605" spans="1:29" ht="12.75">
      <c r="A3605" s="6" t="s">
        <v>28</v>
      </c>
      <c r="B3605" s="6" t="s">
        <v>3303</v>
      </c>
      <c r="C3605" s="6">
        <v>186</v>
      </c>
      <c r="D3605" s="6">
        <v>125</v>
      </c>
      <c r="E3605" s="6">
        <v>0</v>
      </c>
      <c r="F3605" s="6">
        <v>11000</v>
      </c>
      <c r="G3605" s="6" t="s">
        <v>1107</v>
      </c>
      <c r="H3605" s="6">
        <v>14000</v>
      </c>
      <c r="I3605" s="7">
        <v>110476776</v>
      </c>
      <c r="J3605" s="6" t="s">
        <v>1681</v>
      </c>
      <c r="K3605" s="6" t="s">
        <v>654</v>
      </c>
      <c r="L3605" s="6" t="s">
        <v>4936</v>
      </c>
      <c r="M3605" s="6">
        <v>95437</v>
      </c>
      <c r="N3605" s="6">
        <v>45696</v>
      </c>
      <c r="O3605" s="6" t="s">
        <v>257</v>
      </c>
      <c r="P3605" s="6">
        <v>12</v>
      </c>
      <c r="Q3605" s="6" t="s">
        <v>4937</v>
      </c>
      <c r="R3605" s="6" t="s">
        <v>4938</v>
      </c>
      <c r="S3605" s="6">
        <v>211</v>
      </c>
      <c r="T3605" s="6" t="s">
        <v>37</v>
      </c>
      <c r="U3605" s="6" t="s">
        <v>38</v>
      </c>
      <c r="V3605" s="6" t="s">
        <v>39</v>
      </c>
      <c r="W3605" s="7">
        <v>52000000</v>
      </c>
      <c r="X3605" s="6">
        <v>2010</v>
      </c>
      <c r="Y3605" s="6">
        <v>12000</v>
      </c>
      <c r="Z3605" s="6">
        <v>5.7</v>
      </c>
      <c r="AA3605" s="6">
        <v>1.85</v>
      </c>
      <c r="AB3605" s="6">
        <v>9000</v>
      </c>
      <c r="AC3605" s="7">
        <f>Table13[[#This Row],[gross]]-Table13[[#This Row],[budget]]</f>
        <v>58476776</v>
      </c>
    </row>
    <row r="3606" spans="1:29" ht="12.75">
      <c r="A3606" s="6" t="s">
        <v>28</v>
      </c>
      <c r="B3606" s="6" t="s">
        <v>7555</v>
      </c>
      <c r="C3606" s="6">
        <v>93</v>
      </c>
      <c r="D3606" s="6">
        <v>76</v>
      </c>
      <c r="E3606" s="6">
        <v>2</v>
      </c>
      <c r="F3606" s="6">
        <v>72</v>
      </c>
      <c r="G3606" s="6" t="s">
        <v>2019</v>
      </c>
      <c r="H3606" s="6">
        <v>1000</v>
      </c>
      <c r="I3606" s="7">
        <v>19447478</v>
      </c>
      <c r="J3606" s="6" t="s">
        <v>7556</v>
      </c>
      <c r="K3606" s="6" t="s">
        <v>393</v>
      </c>
      <c r="L3606" s="6" t="s">
        <v>7557</v>
      </c>
      <c r="M3606" s="6">
        <v>15788</v>
      </c>
      <c r="N3606" s="6">
        <v>1908</v>
      </c>
      <c r="O3606" s="6" t="s">
        <v>7558</v>
      </c>
      <c r="P3606" s="6">
        <v>0</v>
      </c>
      <c r="Q3606" s="6" t="s">
        <v>7559</v>
      </c>
      <c r="R3606" s="6" t="s">
        <v>7560</v>
      </c>
      <c r="S3606" s="6">
        <v>80</v>
      </c>
      <c r="T3606" s="6" t="s">
        <v>37</v>
      </c>
      <c r="U3606" s="6" t="s">
        <v>56</v>
      </c>
      <c r="V3606" s="6" t="s">
        <v>277</v>
      </c>
      <c r="W3606" s="7">
        <v>35000000</v>
      </c>
      <c r="X3606" s="6">
        <v>2005</v>
      </c>
      <c r="Y3606" s="6">
        <v>766</v>
      </c>
      <c r="Z3606" s="6">
        <v>5.6</v>
      </c>
      <c r="AA3606" s="6">
        <v>1.85</v>
      </c>
      <c r="AB3606" s="6">
        <v>538</v>
      </c>
      <c r="AC3606" s="7">
        <f>Table13[[#This Row],[gross]]-Table13[[#This Row],[budget]]</f>
        <v>-15552522</v>
      </c>
    </row>
    <row r="3607" spans="1:29" ht="12.75">
      <c r="A3607" s="6" t="s">
        <v>28</v>
      </c>
      <c r="B3607" s="6" t="s">
        <v>118</v>
      </c>
      <c r="C3607" s="6">
        <v>269</v>
      </c>
      <c r="D3607" s="6">
        <v>121</v>
      </c>
      <c r="E3607" s="6">
        <v>0</v>
      </c>
      <c r="F3607" s="6">
        <v>919</v>
      </c>
      <c r="G3607" s="6" t="s">
        <v>138</v>
      </c>
      <c r="H3607" s="6">
        <v>10000</v>
      </c>
      <c r="I3607" s="7">
        <v>83077470</v>
      </c>
      <c r="J3607" s="6" t="s">
        <v>2174</v>
      </c>
      <c r="K3607" s="6" t="s">
        <v>523</v>
      </c>
      <c r="L3607" s="6" t="s">
        <v>2175</v>
      </c>
      <c r="M3607" s="6">
        <v>183247</v>
      </c>
      <c r="N3607" s="6">
        <v>14165</v>
      </c>
      <c r="O3607" s="6" t="s">
        <v>206</v>
      </c>
      <c r="P3607" s="6">
        <v>0</v>
      </c>
      <c r="Q3607" s="6" t="s">
        <v>2176</v>
      </c>
      <c r="R3607" s="6" t="s">
        <v>2177</v>
      </c>
      <c r="S3607" s="6">
        <v>440</v>
      </c>
      <c r="T3607" s="6" t="s">
        <v>37</v>
      </c>
      <c r="U3607" s="6" t="s">
        <v>38</v>
      </c>
      <c r="V3607" s="6" t="s">
        <v>39</v>
      </c>
      <c r="W3607" s="7">
        <v>75000000</v>
      </c>
      <c r="X3607" s="6">
        <v>2008</v>
      </c>
      <c r="Y3607" s="6">
        <v>1000</v>
      </c>
      <c r="Z3607" s="6">
        <v>7.1</v>
      </c>
      <c r="AA3607" s="6">
        <v>1.85</v>
      </c>
      <c r="AB3607" s="6">
        <v>0</v>
      </c>
      <c r="AC3607" s="7">
        <f>Table13[[#This Row],[gross]]-Table13[[#This Row],[budget]]</f>
        <v>8077470</v>
      </c>
    </row>
    <row r="3608" spans="1:29" ht="12.75">
      <c r="A3608" s="6" t="s">
        <v>28</v>
      </c>
      <c r="B3608" s="6" t="s">
        <v>19904</v>
      </c>
      <c r="C3608" s="6">
        <v>3</v>
      </c>
      <c r="D3608" s="6">
        <v>100</v>
      </c>
      <c r="E3608" s="6">
        <v>10</v>
      </c>
      <c r="F3608" s="6">
        <v>107</v>
      </c>
      <c r="G3608" s="6" t="s">
        <v>17655</v>
      </c>
      <c r="H3608" s="6">
        <v>655</v>
      </c>
      <c r="I3608" s="7">
        <v>118666</v>
      </c>
      <c r="J3608" s="6" t="s">
        <v>3409</v>
      </c>
      <c r="K3608" s="6" t="s">
        <v>2283</v>
      </c>
      <c r="L3608" s="6" t="s">
        <v>19905</v>
      </c>
      <c r="M3608" s="6">
        <v>91</v>
      </c>
      <c r="N3608" s="6">
        <v>1064</v>
      </c>
      <c r="O3608" s="6" t="s">
        <v>11021</v>
      </c>
      <c r="P3608" s="6">
        <v>7</v>
      </c>
      <c r="R3608" s="6" t="s">
        <v>19906</v>
      </c>
      <c r="S3608" s="6">
        <v>3</v>
      </c>
      <c r="T3608" s="6" t="s">
        <v>37</v>
      </c>
      <c r="U3608" s="6" t="s">
        <v>38</v>
      </c>
      <c r="W3608" s="7">
        <v>2500000</v>
      </c>
      <c r="X3608" s="6">
        <v>2006</v>
      </c>
      <c r="Y3608" s="6">
        <v>157</v>
      </c>
      <c r="Z3608" s="6">
        <v>6.6</v>
      </c>
      <c r="AA3608" s="6">
        <v>1.85</v>
      </c>
      <c r="AB3608" s="6">
        <v>144</v>
      </c>
      <c r="AC3608" s="7">
        <f>Table13[[#This Row],[gross]]-Table13[[#This Row],[budget]]</f>
        <v>-2381334</v>
      </c>
    </row>
    <row r="3609" spans="1:29" ht="12.75">
      <c r="A3609" s="6" t="s">
        <v>28</v>
      </c>
      <c r="B3609" s="6" t="s">
        <v>6308</v>
      </c>
      <c r="C3609" s="6">
        <v>34</v>
      </c>
      <c r="D3609" s="6">
        <v>100</v>
      </c>
      <c r="E3609" s="6">
        <v>0</v>
      </c>
      <c r="F3609" s="6">
        <v>364</v>
      </c>
      <c r="G3609" s="6" t="s">
        <v>11567</v>
      </c>
      <c r="H3609" s="6">
        <v>723</v>
      </c>
      <c r="I3609" s="7">
        <v>19900000</v>
      </c>
      <c r="J3609" s="6" t="s">
        <v>9661</v>
      </c>
      <c r="K3609" s="6" t="s">
        <v>3883</v>
      </c>
      <c r="L3609" s="6" t="s">
        <v>13436</v>
      </c>
      <c r="M3609" s="6">
        <v>17262</v>
      </c>
      <c r="N3609" s="6">
        <v>2348</v>
      </c>
      <c r="O3609" s="6" t="s">
        <v>13437</v>
      </c>
      <c r="P3609" s="6">
        <v>1</v>
      </c>
      <c r="Q3609" s="6" t="s">
        <v>13438</v>
      </c>
      <c r="R3609" s="6" t="s">
        <v>13439</v>
      </c>
      <c r="S3609" s="6">
        <v>53</v>
      </c>
      <c r="T3609" s="6" t="s">
        <v>37</v>
      </c>
      <c r="U3609" s="6" t="s">
        <v>38</v>
      </c>
      <c r="V3609" s="6" t="s">
        <v>585</v>
      </c>
      <c r="W3609" s="7">
        <v>20000000</v>
      </c>
      <c r="X3609" s="6">
        <v>1995</v>
      </c>
      <c r="Y3609" s="6">
        <v>422</v>
      </c>
      <c r="Z3609" s="6">
        <v>4.5</v>
      </c>
      <c r="AA3609" s="6">
        <v>1.85</v>
      </c>
      <c r="AB3609" s="6">
        <v>1000</v>
      </c>
      <c r="AC3609" s="7">
        <f>Table13[[#This Row],[gross]]-Table13[[#This Row],[budget]]</f>
        <v>-100000</v>
      </c>
    </row>
    <row r="3610" spans="1:29" ht="12.75">
      <c r="A3610" s="6" t="s">
        <v>28</v>
      </c>
      <c r="B3610" s="6" t="s">
        <v>8382</v>
      </c>
      <c r="C3610" s="6">
        <v>122</v>
      </c>
      <c r="D3610" s="6">
        <v>82</v>
      </c>
      <c r="E3610" s="6">
        <v>82</v>
      </c>
      <c r="F3610" s="6">
        <v>354</v>
      </c>
      <c r="G3610" s="6" t="s">
        <v>10852</v>
      </c>
      <c r="H3610" s="6">
        <v>759</v>
      </c>
      <c r="I3610" s="7">
        <v>36658108</v>
      </c>
      <c r="J3610" s="6" t="s">
        <v>1671</v>
      </c>
      <c r="K3610" s="6" t="s">
        <v>862</v>
      </c>
      <c r="L3610" s="6" t="s">
        <v>10853</v>
      </c>
      <c r="M3610" s="6">
        <v>39095</v>
      </c>
      <c r="N3610" s="6">
        <v>2898</v>
      </c>
      <c r="O3610" s="6" t="s">
        <v>10854</v>
      </c>
      <c r="P3610" s="6">
        <v>7</v>
      </c>
      <c r="Q3610" s="6" t="s">
        <v>10855</v>
      </c>
      <c r="R3610" s="6" t="s">
        <v>10856</v>
      </c>
      <c r="S3610" s="6">
        <v>187</v>
      </c>
      <c r="T3610" s="6" t="s">
        <v>37</v>
      </c>
      <c r="U3610" s="6" t="s">
        <v>38</v>
      </c>
      <c r="V3610" s="6" t="s">
        <v>39</v>
      </c>
      <c r="W3610" s="7">
        <v>20000000</v>
      </c>
      <c r="X3610" s="6">
        <v>2010</v>
      </c>
      <c r="Y3610" s="6">
        <v>401</v>
      </c>
      <c r="Z3610" s="6">
        <v>3.5</v>
      </c>
      <c r="AA3610" s="6">
        <v>1.85</v>
      </c>
      <c r="AB3610" s="6">
        <v>16000</v>
      </c>
      <c r="AC3610" s="7">
        <f>Table13[[#This Row],[gross]]-Table13[[#This Row],[budget]]</f>
        <v>16658108</v>
      </c>
    </row>
    <row r="3611" spans="1:29" ht="12.75">
      <c r="A3611" s="6" t="s">
        <v>28</v>
      </c>
      <c r="B3611" s="6" t="s">
        <v>5367</v>
      </c>
      <c r="C3611" s="6">
        <v>114</v>
      </c>
      <c r="D3611" s="6">
        <v>104</v>
      </c>
      <c r="E3611" s="6">
        <v>0</v>
      </c>
      <c r="F3611" s="6">
        <v>877</v>
      </c>
      <c r="G3611" s="6" t="s">
        <v>587</v>
      </c>
      <c r="H3611" s="6">
        <v>2000</v>
      </c>
      <c r="I3611" s="7">
        <v>20241395</v>
      </c>
      <c r="J3611" s="6" t="s">
        <v>4904</v>
      </c>
      <c r="K3611" s="6" t="s">
        <v>11024</v>
      </c>
      <c r="L3611" s="6" t="s">
        <v>11025</v>
      </c>
      <c r="M3611" s="6">
        <v>42664</v>
      </c>
      <c r="N3611" s="6">
        <v>5123</v>
      </c>
      <c r="O3611" s="6" t="s">
        <v>10836</v>
      </c>
      <c r="P3611" s="6">
        <v>0</v>
      </c>
      <c r="Q3611" s="6" t="s">
        <v>11026</v>
      </c>
      <c r="R3611" s="6" t="s">
        <v>11027</v>
      </c>
      <c r="S3611" s="6">
        <v>403</v>
      </c>
      <c r="T3611" s="6" t="s">
        <v>37</v>
      </c>
      <c r="U3611" s="6" t="s">
        <v>38</v>
      </c>
      <c r="V3611" s="6" t="s">
        <v>585</v>
      </c>
      <c r="W3611" s="7">
        <v>20000000</v>
      </c>
      <c r="X3611" s="6">
        <v>1998</v>
      </c>
      <c r="Y3611" s="6">
        <v>1000</v>
      </c>
      <c r="Z3611" s="6">
        <v>6.1</v>
      </c>
      <c r="AA3611" s="6">
        <v>2.35</v>
      </c>
      <c r="AB3611" s="6">
        <v>0</v>
      </c>
      <c r="AC3611" s="7">
        <f>Table13[[#This Row],[gross]]-Table13[[#This Row],[budget]]</f>
        <v>241395</v>
      </c>
    </row>
    <row r="3612" spans="1:29" ht="12.75">
      <c r="A3612" s="6" t="s">
        <v>28</v>
      </c>
      <c r="B3612" s="6" t="s">
        <v>11131</v>
      </c>
      <c r="C3612" s="6">
        <v>54</v>
      </c>
      <c r="D3612" s="6">
        <v>92</v>
      </c>
      <c r="E3612" s="6">
        <v>143</v>
      </c>
      <c r="F3612" s="6">
        <v>613</v>
      </c>
      <c r="G3612" s="6" t="s">
        <v>12588</v>
      </c>
      <c r="H3612" s="6">
        <v>1000</v>
      </c>
      <c r="I3612" s="7">
        <v>2964</v>
      </c>
      <c r="J3612" s="6" t="s">
        <v>8199</v>
      </c>
      <c r="K3612" s="6" t="s">
        <v>4467</v>
      </c>
      <c r="L3612" s="6" t="s">
        <v>12589</v>
      </c>
      <c r="M3612" s="6">
        <v>7444</v>
      </c>
      <c r="N3612" s="6">
        <v>3086</v>
      </c>
      <c r="O3612" s="6" t="s">
        <v>12590</v>
      </c>
      <c r="P3612" s="6">
        <v>2</v>
      </c>
      <c r="Q3612" s="6" t="s">
        <v>12591</v>
      </c>
      <c r="R3612" s="6" t="s">
        <v>12592</v>
      </c>
      <c r="S3612" s="6">
        <v>42</v>
      </c>
      <c r="T3612" s="6" t="s">
        <v>37</v>
      </c>
      <c r="U3612" s="6" t="s">
        <v>38</v>
      </c>
      <c r="V3612" s="6" t="s">
        <v>39</v>
      </c>
      <c r="W3612" s="7">
        <v>16000000</v>
      </c>
      <c r="X3612" s="6">
        <v>2012</v>
      </c>
      <c r="Y3612" s="6">
        <v>945</v>
      </c>
      <c r="Z3612" s="6">
        <v>5.0999999999999996</v>
      </c>
      <c r="AA3612" s="6">
        <v>1.78</v>
      </c>
      <c r="AB3612" s="6">
        <v>0</v>
      </c>
      <c r="AC3612" s="7">
        <f>Table13[[#This Row],[gross]]-Table13[[#This Row],[budget]]</f>
        <v>-15997036</v>
      </c>
    </row>
    <row r="3613" spans="1:29" ht="12.75">
      <c r="A3613" s="6" t="s">
        <v>28</v>
      </c>
      <c r="B3613" s="6" t="s">
        <v>2166</v>
      </c>
      <c r="C3613" s="6">
        <v>96</v>
      </c>
      <c r="D3613" s="6">
        <v>94</v>
      </c>
      <c r="E3613" s="6">
        <v>12</v>
      </c>
      <c r="F3613" s="6">
        <v>583</v>
      </c>
      <c r="G3613" s="6" t="s">
        <v>6356</v>
      </c>
      <c r="H3613" s="6">
        <v>16000</v>
      </c>
      <c r="I3613" s="7">
        <v>21005329</v>
      </c>
      <c r="J3613" s="6" t="s">
        <v>1681</v>
      </c>
      <c r="K3613" s="6" t="s">
        <v>315</v>
      </c>
      <c r="L3613" s="6" t="s">
        <v>17032</v>
      </c>
      <c r="M3613" s="6">
        <v>89128</v>
      </c>
      <c r="N3613" s="6">
        <v>19341</v>
      </c>
      <c r="O3613" s="6" t="s">
        <v>17033</v>
      </c>
      <c r="P3613" s="6">
        <v>0</v>
      </c>
      <c r="Q3613" s="6" t="s">
        <v>17034</v>
      </c>
      <c r="R3613" s="6" t="s">
        <v>17035</v>
      </c>
      <c r="S3613" s="6">
        <v>258</v>
      </c>
      <c r="T3613" s="6" t="s">
        <v>37</v>
      </c>
      <c r="U3613" s="6" t="s">
        <v>767</v>
      </c>
      <c r="V3613" s="6" t="s">
        <v>585</v>
      </c>
      <c r="W3613" s="7">
        <v>6000000</v>
      </c>
      <c r="X3613" s="6">
        <v>2002</v>
      </c>
      <c r="Y3613" s="6">
        <v>876</v>
      </c>
      <c r="Z3613" s="6">
        <v>6.4</v>
      </c>
      <c r="AA3613" s="6">
        <v>1.85</v>
      </c>
      <c r="AB3613" s="6">
        <v>0</v>
      </c>
      <c r="AC3613" s="7">
        <f>Table13[[#This Row],[gross]]-Table13[[#This Row],[budget]]</f>
        <v>15005329</v>
      </c>
    </row>
    <row r="3614" spans="1:29" ht="12.75">
      <c r="A3614" s="6" t="s">
        <v>28</v>
      </c>
      <c r="B3614" s="6" t="s">
        <v>3347</v>
      </c>
      <c r="C3614" s="6">
        <v>153</v>
      </c>
      <c r="D3614" s="6">
        <v>141</v>
      </c>
      <c r="E3614" s="6">
        <v>488</v>
      </c>
      <c r="F3614" s="6">
        <v>509</v>
      </c>
      <c r="G3614" s="6" t="s">
        <v>1708</v>
      </c>
      <c r="H3614" s="6">
        <v>10000</v>
      </c>
      <c r="I3614" s="7">
        <v>100614858</v>
      </c>
      <c r="J3614" s="6" t="s">
        <v>3348</v>
      </c>
      <c r="K3614" s="6" t="s">
        <v>523</v>
      </c>
      <c r="L3614" s="6" t="s">
        <v>3349</v>
      </c>
      <c r="M3614" s="6">
        <v>206776</v>
      </c>
      <c r="N3614" s="6">
        <v>11458</v>
      </c>
      <c r="O3614" s="6" t="s">
        <v>525</v>
      </c>
      <c r="P3614" s="6">
        <v>1</v>
      </c>
      <c r="Q3614" s="6" t="s">
        <v>3350</v>
      </c>
      <c r="R3614" s="6" t="s">
        <v>3351</v>
      </c>
      <c r="S3614" s="6">
        <v>1248</v>
      </c>
      <c r="T3614" s="6" t="s">
        <v>37</v>
      </c>
      <c r="U3614" s="6" t="s">
        <v>38</v>
      </c>
      <c r="V3614" s="6" t="s">
        <v>585</v>
      </c>
      <c r="W3614" s="7">
        <v>68000000</v>
      </c>
      <c r="X3614" s="6">
        <v>2001</v>
      </c>
      <c r="Y3614" s="6">
        <v>834</v>
      </c>
      <c r="Z3614" s="6">
        <v>6.9</v>
      </c>
      <c r="AA3614" s="6">
        <v>1.85</v>
      </c>
      <c r="AB3614" s="6">
        <v>0</v>
      </c>
      <c r="AC3614" s="7">
        <f>Table13[[#This Row],[gross]]-Table13[[#This Row],[budget]]</f>
        <v>32614858</v>
      </c>
    </row>
    <row r="3615" spans="1:29" ht="12.75">
      <c r="A3615" s="6" t="s">
        <v>28</v>
      </c>
      <c r="B3615" s="6" t="s">
        <v>10306</v>
      </c>
      <c r="C3615" s="6">
        <v>118</v>
      </c>
      <c r="D3615" s="6">
        <v>141</v>
      </c>
      <c r="E3615" s="6">
        <v>300</v>
      </c>
      <c r="F3615" s="6">
        <v>73</v>
      </c>
      <c r="G3615" s="6" t="s">
        <v>10307</v>
      </c>
      <c r="H3615" s="6">
        <v>805</v>
      </c>
      <c r="I3615" s="7">
        <v>16123851</v>
      </c>
      <c r="J3615" s="6" t="s">
        <v>3409</v>
      </c>
      <c r="K3615" s="6" t="s">
        <v>10308</v>
      </c>
      <c r="L3615" s="6" t="s">
        <v>10309</v>
      </c>
      <c r="M3615" s="6">
        <v>17373</v>
      </c>
      <c r="N3615" s="6">
        <v>1618</v>
      </c>
      <c r="O3615" s="6" t="s">
        <v>10310</v>
      </c>
      <c r="P3615" s="6">
        <v>2</v>
      </c>
      <c r="Q3615" s="6" t="s">
        <v>10311</v>
      </c>
      <c r="R3615" s="6" t="s">
        <v>10312</v>
      </c>
      <c r="S3615" s="6">
        <v>148</v>
      </c>
      <c r="T3615" s="6" t="s">
        <v>37</v>
      </c>
      <c r="U3615" s="6" t="s">
        <v>38</v>
      </c>
      <c r="V3615" s="6" t="s">
        <v>39</v>
      </c>
      <c r="W3615" s="7">
        <v>23000000</v>
      </c>
      <c r="X3615" s="6">
        <v>2004</v>
      </c>
      <c r="Y3615" s="6">
        <v>539</v>
      </c>
      <c r="Z3615" s="6">
        <v>6.2</v>
      </c>
      <c r="AA3615" s="6">
        <v>2.35</v>
      </c>
      <c r="AB3615" s="6">
        <v>767</v>
      </c>
      <c r="AC3615" s="7">
        <f>Table13[[#This Row],[gross]]-Table13[[#This Row],[budget]]</f>
        <v>-6876149</v>
      </c>
    </row>
    <row r="3616" spans="1:29" ht="12.75">
      <c r="A3616" s="6" t="s">
        <v>28</v>
      </c>
      <c r="B3616" s="6" t="s">
        <v>2482</v>
      </c>
      <c r="C3616" s="6">
        <v>235</v>
      </c>
      <c r="D3616" s="6">
        <v>90</v>
      </c>
      <c r="E3616" s="6">
        <v>38</v>
      </c>
      <c r="F3616" s="6">
        <v>882</v>
      </c>
      <c r="G3616" s="6" t="s">
        <v>877</v>
      </c>
      <c r="H3616" s="6">
        <v>2000</v>
      </c>
      <c r="I3616" s="7">
        <v>72266306</v>
      </c>
      <c r="J3616" s="6" t="s">
        <v>2142</v>
      </c>
      <c r="K3616" s="6" t="s">
        <v>536</v>
      </c>
      <c r="L3616" s="6" t="s">
        <v>6365</v>
      </c>
      <c r="M3616" s="6">
        <v>127528</v>
      </c>
      <c r="N3616" s="6">
        <v>6775</v>
      </c>
      <c r="O3616" s="6" t="s">
        <v>188</v>
      </c>
      <c r="P3616" s="6">
        <v>4</v>
      </c>
      <c r="Q3616" s="6" t="s">
        <v>6366</v>
      </c>
      <c r="R3616" s="6" t="s">
        <v>6367</v>
      </c>
      <c r="S3616" s="6">
        <v>422</v>
      </c>
      <c r="T3616" s="6" t="s">
        <v>37</v>
      </c>
      <c r="U3616" s="6" t="s">
        <v>38</v>
      </c>
      <c r="V3616" s="6" t="s">
        <v>39</v>
      </c>
      <c r="W3616" s="7">
        <v>40000000</v>
      </c>
      <c r="X3616" s="6">
        <v>2008</v>
      </c>
      <c r="Y3616" s="6">
        <v>897</v>
      </c>
      <c r="Z3616" s="6">
        <v>6.6</v>
      </c>
      <c r="AA3616" s="6">
        <v>2.35</v>
      </c>
      <c r="AB3616" s="6">
        <v>0</v>
      </c>
      <c r="AC3616" s="7">
        <f>Table13[[#This Row],[gross]]-Table13[[#This Row],[budget]]</f>
        <v>32266306</v>
      </c>
    </row>
    <row r="3617" spans="1:29" ht="12.75">
      <c r="A3617" s="6" t="s">
        <v>28</v>
      </c>
      <c r="B3617" s="6" t="s">
        <v>4099</v>
      </c>
      <c r="C3617" s="6">
        <v>67</v>
      </c>
      <c r="D3617" s="6">
        <v>106</v>
      </c>
      <c r="E3617" s="6">
        <v>48</v>
      </c>
      <c r="F3617" s="6">
        <v>35</v>
      </c>
      <c r="G3617" s="6" t="s">
        <v>12395</v>
      </c>
      <c r="H3617" s="6">
        <v>23000</v>
      </c>
      <c r="I3617" s="7">
        <v>52885587</v>
      </c>
      <c r="J3617" s="6" t="s">
        <v>4479</v>
      </c>
      <c r="K3617" s="6" t="s">
        <v>333</v>
      </c>
      <c r="L3617" s="6" t="s">
        <v>12396</v>
      </c>
      <c r="M3617" s="6">
        <v>35312</v>
      </c>
      <c r="N3617" s="6">
        <v>23369</v>
      </c>
      <c r="O3617" s="6" t="s">
        <v>12397</v>
      </c>
      <c r="P3617" s="6">
        <v>0</v>
      </c>
      <c r="Q3617" s="6" t="s">
        <v>12398</v>
      </c>
      <c r="R3617" s="6" t="s">
        <v>12399</v>
      </c>
      <c r="S3617" s="6">
        <v>267</v>
      </c>
      <c r="T3617" s="6" t="s">
        <v>37</v>
      </c>
      <c r="U3617" s="6" t="s">
        <v>38</v>
      </c>
      <c r="V3617" s="6" t="s">
        <v>585</v>
      </c>
      <c r="W3617" s="7">
        <v>16000000</v>
      </c>
      <c r="X3617" s="6">
        <v>1999</v>
      </c>
      <c r="Y3617" s="6">
        <v>255</v>
      </c>
      <c r="Z3617" s="6">
        <v>6.4</v>
      </c>
      <c r="AA3617" s="6">
        <v>1.85</v>
      </c>
      <c r="AB3617" s="6">
        <v>0</v>
      </c>
      <c r="AC3617" s="7">
        <f>Table13[[#This Row],[gross]]-Table13[[#This Row],[budget]]</f>
        <v>36885587</v>
      </c>
    </row>
    <row r="3618" spans="1:29" ht="12.75">
      <c r="A3618" s="6" t="s">
        <v>28</v>
      </c>
      <c r="B3618" s="6" t="s">
        <v>15585</v>
      </c>
      <c r="C3618" s="6">
        <v>29</v>
      </c>
      <c r="D3618" s="6">
        <v>192</v>
      </c>
      <c r="E3618" s="6">
        <v>147</v>
      </c>
      <c r="F3618" s="6">
        <v>397</v>
      </c>
      <c r="G3618" s="6" t="s">
        <v>14708</v>
      </c>
      <c r="H3618" s="6">
        <v>8000</v>
      </c>
      <c r="I3618" s="7">
        <v>2921738</v>
      </c>
      <c r="J3618" s="6" t="s">
        <v>2850</v>
      </c>
      <c r="K3618" s="6" t="s">
        <v>14706</v>
      </c>
      <c r="L3618" s="6" t="s">
        <v>16633</v>
      </c>
      <c r="M3618" s="6">
        <v>34449</v>
      </c>
      <c r="N3618" s="6">
        <v>9984</v>
      </c>
      <c r="O3618" s="6" t="s">
        <v>16601</v>
      </c>
      <c r="P3618" s="6">
        <v>0</v>
      </c>
      <c r="Q3618" s="6" t="s">
        <v>16634</v>
      </c>
      <c r="R3618" s="6" t="s">
        <v>16635</v>
      </c>
      <c r="S3618" s="6">
        <v>119</v>
      </c>
      <c r="T3618" s="6" t="s">
        <v>5611</v>
      </c>
      <c r="U3618" s="6" t="s">
        <v>5612</v>
      </c>
      <c r="W3618" s="7">
        <v>7000000</v>
      </c>
      <c r="X3618" s="6">
        <v>2004</v>
      </c>
      <c r="Y3618" s="6">
        <v>860</v>
      </c>
      <c r="Z3618" s="6">
        <v>7.9</v>
      </c>
      <c r="AA3618" s="6">
        <v>2.35</v>
      </c>
      <c r="AB3618" s="6">
        <v>2000</v>
      </c>
      <c r="AC3618" s="7">
        <f>Table13[[#This Row],[gross]]-Table13[[#This Row],[budget]]</f>
        <v>-4078262</v>
      </c>
    </row>
    <row r="3619" spans="1:29" ht="12.75">
      <c r="A3619" s="6" t="s">
        <v>28</v>
      </c>
      <c r="B3619" s="6" t="s">
        <v>11327</v>
      </c>
      <c r="C3619" s="6">
        <v>169</v>
      </c>
      <c r="D3619" s="6">
        <v>125</v>
      </c>
      <c r="E3619" s="6">
        <v>608</v>
      </c>
      <c r="F3619" s="6">
        <v>579</v>
      </c>
      <c r="G3619" s="6" t="s">
        <v>4725</v>
      </c>
      <c r="H3619" s="6">
        <v>979</v>
      </c>
      <c r="I3619" s="7">
        <v>3753806</v>
      </c>
      <c r="J3619" s="6" t="s">
        <v>1935</v>
      </c>
      <c r="K3619" s="6" t="s">
        <v>359</v>
      </c>
      <c r="L3619" s="6" t="s">
        <v>14637</v>
      </c>
      <c r="M3619" s="6">
        <v>20307</v>
      </c>
      <c r="N3619" s="6">
        <v>3133</v>
      </c>
      <c r="O3619" s="6" t="s">
        <v>2424</v>
      </c>
      <c r="P3619" s="6">
        <v>1</v>
      </c>
      <c r="Q3619" s="6" t="s">
        <v>14638</v>
      </c>
      <c r="R3619" s="6" t="s">
        <v>14639</v>
      </c>
      <c r="S3619" s="6">
        <v>165</v>
      </c>
      <c r="T3619" s="6" t="s">
        <v>37</v>
      </c>
      <c r="U3619" s="6" t="s">
        <v>56</v>
      </c>
      <c r="V3619" s="6" t="s">
        <v>585</v>
      </c>
      <c r="W3619" s="7">
        <v>11000000</v>
      </c>
      <c r="X3619" s="6">
        <v>2004</v>
      </c>
      <c r="Y3619" s="6">
        <v>594</v>
      </c>
      <c r="Z3619" s="6">
        <v>7.7</v>
      </c>
      <c r="AA3619" s="6">
        <v>1.85</v>
      </c>
      <c r="AB3619" s="6">
        <v>0</v>
      </c>
      <c r="AC3619" s="7">
        <f>Table13[[#This Row],[gross]]-Table13[[#This Row],[budget]]</f>
        <v>-7246194</v>
      </c>
    </row>
    <row r="3620" spans="1:29" ht="12.75">
      <c r="A3620" s="6" t="s">
        <v>28</v>
      </c>
      <c r="B3620" s="6" t="s">
        <v>1324</v>
      </c>
      <c r="C3620" s="6">
        <v>106</v>
      </c>
      <c r="D3620" s="6">
        <v>98</v>
      </c>
      <c r="E3620" s="6">
        <v>541</v>
      </c>
      <c r="F3620" s="6">
        <v>71</v>
      </c>
      <c r="G3620" s="6" t="s">
        <v>12310</v>
      </c>
      <c r="H3620" s="6">
        <v>214</v>
      </c>
      <c r="I3620" s="7">
        <v>1569918</v>
      </c>
      <c r="J3620" s="6" t="s">
        <v>5685</v>
      </c>
      <c r="K3620" s="6" t="s">
        <v>12311</v>
      </c>
      <c r="L3620" s="6" t="s">
        <v>12312</v>
      </c>
      <c r="M3620" s="6">
        <v>16234</v>
      </c>
      <c r="N3620" s="6">
        <v>409</v>
      </c>
      <c r="O3620" s="6" t="s">
        <v>12313</v>
      </c>
      <c r="P3620" s="6">
        <v>1</v>
      </c>
      <c r="Q3620" s="6" t="s">
        <v>12314</v>
      </c>
      <c r="R3620" s="6" t="s">
        <v>12315</v>
      </c>
      <c r="S3620" s="6">
        <v>113</v>
      </c>
      <c r="T3620" s="6" t="s">
        <v>37</v>
      </c>
      <c r="U3620" s="6" t="s">
        <v>7987</v>
      </c>
      <c r="V3620" s="6" t="s">
        <v>585</v>
      </c>
      <c r="W3620" s="7">
        <v>17000000</v>
      </c>
      <c r="X3620" s="6">
        <v>2003</v>
      </c>
      <c r="Y3620" s="6">
        <v>96</v>
      </c>
      <c r="Z3620" s="6">
        <v>6.9</v>
      </c>
      <c r="AA3620" s="6">
        <v>2.35</v>
      </c>
      <c r="AB3620" s="6">
        <v>0</v>
      </c>
      <c r="AC3620" s="7">
        <f>Table13[[#This Row],[gross]]-Table13[[#This Row],[budget]]</f>
        <v>-15430082</v>
      </c>
    </row>
    <row r="3621" spans="1:29" ht="12.75">
      <c r="A3621" s="6" t="s">
        <v>28</v>
      </c>
      <c r="B3621" s="6" t="s">
        <v>313</v>
      </c>
      <c r="C3621" s="6">
        <v>134</v>
      </c>
      <c r="D3621" s="6">
        <v>124</v>
      </c>
      <c r="E3621" s="6">
        <v>258</v>
      </c>
      <c r="F3621" s="6">
        <v>748</v>
      </c>
      <c r="G3621" s="6" t="s">
        <v>1319</v>
      </c>
      <c r="H3621" s="6">
        <v>867</v>
      </c>
      <c r="I3621" s="7">
        <v>68473360</v>
      </c>
      <c r="J3621" s="6" t="s">
        <v>712</v>
      </c>
      <c r="K3621" s="6" t="s">
        <v>3062</v>
      </c>
      <c r="L3621" s="6" t="s">
        <v>3063</v>
      </c>
      <c r="M3621" s="6">
        <v>49536</v>
      </c>
      <c r="N3621" s="6">
        <v>3424</v>
      </c>
      <c r="O3621" s="6" t="s">
        <v>1025</v>
      </c>
      <c r="P3621" s="6">
        <v>0</v>
      </c>
      <c r="Q3621" s="6" t="s">
        <v>3064</v>
      </c>
      <c r="R3621" s="6" t="s">
        <v>3065</v>
      </c>
      <c r="S3621" s="6">
        <v>379</v>
      </c>
      <c r="T3621" s="6" t="s">
        <v>37</v>
      </c>
      <c r="U3621" s="6" t="s">
        <v>38</v>
      </c>
      <c r="V3621" s="6" t="s">
        <v>39</v>
      </c>
      <c r="W3621" s="7">
        <v>75000000</v>
      </c>
      <c r="X3621" s="6">
        <v>2000</v>
      </c>
      <c r="Y3621" s="6">
        <v>826</v>
      </c>
      <c r="Z3621" s="6">
        <v>5.9</v>
      </c>
      <c r="AA3621" s="6">
        <v>1.85</v>
      </c>
      <c r="AB3621" s="6">
        <v>0</v>
      </c>
      <c r="AC3621" s="7">
        <f>Table13[[#This Row],[gross]]-Table13[[#This Row],[budget]]</f>
        <v>-6526640</v>
      </c>
    </row>
    <row r="3622" spans="1:29" ht="12.75">
      <c r="A3622" s="6" t="s">
        <v>28</v>
      </c>
      <c r="B3622" s="6" t="s">
        <v>225</v>
      </c>
      <c r="C3622" s="6">
        <v>100</v>
      </c>
      <c r="D3622" s="6">
        <v>100</v>
      </c>
      <c r="E3622" s="6">
        <v>532</v>
      </c>
      <c r="F3622" s="6">
        <v>711</v>
      </c>
      <c r="G3622" s="6" t="s">
        <v>8509</v>
      </c>
      <c r="H3622" s="6">
        <v>4000</v>
      </c>
      <c r="I3622" s="7">
        <v>9801782</v>
      </c>
      <c r="J3622" s="6" t="s">
        <v>5967</v>
      </c>
      <c r="K3622" s="6" t="s">
        <v>250</v>
      </c>
      <c r="L3622" s="6" t="s">
        <v>15078</v>
      </c>
      <c r="M3622" s="6">
        <v>39331</v>
      </c>
      <c r="N3622" s="6">
        <v>6046</v>
      </c>
      <c r="O3622" s="6" t="s">
        <v>530</v>
      </c>
      <c r="P3622" s="6">
        <v>0</v>
      </c>
      <c r="Q3622" s="6" t="s">
        <v>15079</v>
      </c>
      <c r="R3622" s="6" t="s">
        <v>15080</v>
      </c>
      <c r="S3622" s="6">
        <v>481</v>
      </c>
      <c r="T3622" s="6" t="s">
        <v>37</v>
      </c>
      <c r="U3622" s="6" t="s">
        <v>38</v>
      </c>
      <c r="V3622" s="6" t="s">
        <v>585</v>
      </c>
      <c r="W3622" s="7">
        <v>10000000</v>
      </c>
      <c r="X3622" s="6">
        <v>1998</v>
      </c>
      <c r="Y3622" s="6">
        <v>796</v>
      </c>
      <c r="Z3622" s="6">
        <v>6.3</v>
      </c>
      <c r="AA3622" s="6">
        <v>1.85</v>
      </c>
      <c r="AB3622" s="6">
        <v>0</v>
      </c>
      <c r="AC3622" s="7">
        <f>Table13[[#This Row],[gross]]-Table13[[#This Row],[budget]]</f>
        <v>-198218</v>
      </c>
    </row>
    <row r="3623" spans="1:29" ht="12.75">
      <c r="A3623" s="6" t="s">
        <v>28</v>
      </c>
      <c r="B3623" s="6" t="s">
        <v>4003</v>
      </c>
      <c r="C3623" s="6">
        <v>275</v>
      </c>
      <c r="D3623" s="6">
        <v>96</v>
      </c>
      <c r="E3623" s="6">
        <v>11000</v>
      </c>
      <c r="F3623" s="6">
        <v>252</v>
      </c>
      <c r="G3623" s="6" t="s">
        <v>279</v>
      </c>
      <c r="H3623" s="6">
        <v>19000</v>
      </c>
      <c r="I3623" s="7">
        <v>23213577</v>
      </c>
      <c r="J3623" s="6" t="s">
        <v>214</v>
      </c>
      <c r="K3623" s="6" t="s">
        <v>100</v>
      </c>
      <c r="L3623" s="6" t="s">
        <v>12464</v>
      </c>
      <c r="M3623" s="6">
        <v>198111</v>
      </c>
      <c r="N3623" s="6">
        <v>19894</v>
      </c>
      <c r="O3623" s="6" t="s">
        <v>9936</v>
      </c>
      <c r="P3623" s="6">
        <v>0</v>
      </c>
      <c r="Q3623" s="6" t="s">
        <v>12465</v>
      </c>
      <c r="R3623" s="6" t="s">
        <v>12466</v>
      </c>
      <c r="S3623" s="6">
        <v>365</v>
      </c>
      <c r="T3623" s="6" t="s">
        <v>37</v>
      </c>
      <c r="U3623" s="6" t="s">
        <v>3571</v>
      </c>
      <c r="V3623" s="6" t="s">
        <v>39</v>
      </c>
      <c r="W3623" s="7">
        <v>15500000</v>
      </c>
      <c r="X3623" s="6">
        <v>2008</v>
      </c>
      <c r="Y3623" s="6">
        <v>581</v>
      </c>
      <c r="Z3623" s="6">
        <v>7.2</v>
      </c>
      <c r="AA3623" s="6">
        <v>1.85</v>
      </c>
      <c r="AB3623" s="6">
        <v>14000</v>
      </c>
      <c r="AC3623" s="7">
        <f>Table13[[#This Row],[gross]]-Table13[[#This Row],[budget]]</f>
        <v>7713577</v>
      </c>
    </row>
    <row r="3624" spans="1:29" ht="12.75">
      <c r="A3624" s="6" t="s">
        <v>28</v>
      </c>
      <c r="B3624" s="6" t="s">
        <v>6046</v>
      </c>
      <c r="C3624" s="6">
        <v>159</v>
      </c>
      <c r="D3624" s="6">
        <v>110</v>
      </c>
      <c r="E3624" s="6">
        <v>118</v>
      </c>
      <c r="F3624" s="6">
        <v>287</v>
      </c>
      <c r="G3624" s="6" t="s">
        <v>4532</v>
      </c>
      <c r="H3624" s="6">
        <v>11000</v>
      </c>
      <c r="I3624" s="7">
        <v>5773519</v>
      </c>
      <c r="J3624" s="6" t="s">
        <v>3171</v>
      </c>
      <c r="K3624" s="6" t="s">
        <v>104</v>
      </c>
      <c r="L3624" s="6" t="s">
        <v>6047</v>
      </c>
      <c r="M3624" s="6">
        <v>28618</v>
      </c>
      <c r="N3624" s="6">
        <v>12876</v>
      </c>
      <c r="O3624" s="6" t="s">
        <v>6048</v>
      </c>
      <c r="P3624" s="6">
        <v>2</v>
      </c>
      <c r="Q3624" s="6" t="s">
        <v>6049</v>
      </c>
      <c r="R3624" s="6" t="s">
        <v>6050</v>
      </c>
      <c r="S3624" s="6">
        <v>91</v>
      </c>
      <c r="T3624" s="6" t="s">
        <v>37</v>
      </c>
      <c r="U3624" s="6" t="s">
        <v>38</v>
      </c>
      <c r="V3624" s="6" t="s">
        <v>39</v>
      </c>
      <c r="W3624" s="7">
        <v>40000000</v>
      </c>
      <c r="X3624" s="6">
        <v>2015</v>
      </c>
      <c r="Y3624" s="6">
        <v>1000</v>
      </c>
      <c r="Z3624" s="6">
        <v>6</v>
      </c>
      <c r="AA3624" s="6">
        <v>2.35</v>
      </c>
      <c r="AB3624" s="6">
        <v>11000</v>
      </c>
      <c r="AC3624" s="7">
        <f>Table13[[#This Row],[gross]]-Table13[[#This Row],[budget]]</f>
        <v>-34226481</v>
      </c>
    </row>
    <row r="3625" spans="1:29" ht="12.75">
      <c r="A3625" s="6" t="s">
        <v>28</v>
      </c>
      <c r="B3625" s="6" t="s">
        <v>8480</v>
      </c>
      <c r="C3625" s="6">
        <v>44</v>
      </c>
      <c r="D3625" s="6">
        <v>106</v>
      </c>
      <c r="E3625" s="6">
        <v>32</v>
      </c>
      <c r="F3625" s="6">
        <v>650</v>
      </c>
      <c r="G3625" s="6" t="s">
        <v>5920</v>
      </c>
      <c r="H3625" s="6">
        <v>18000</v>
      </c>
      <c r="I3625" s="7">
        <v>24048000</v>
      </c>
      <c r="J3625" s="6" t="s">
        <v>1401</v>
      </c>
      <c r="K3625" s="6" t="s">
        <v>1727</v>
      </c>
      <c r="L3625" s="6" t="s">
        <v>8481</v>
      </c>
      <c r="M3625" s="6">
        <v>23579</v>
      </c>
      <c r="N3625" s="6">
        <v>20772</v>
      </c>
      <c r="O3625" s="6" t="s">
        <v>5764</v>
      </c>
      <c r="P3625" s="6">
        <v>1</v>
      </c>
      <c r="Q3625" s="6" t="s">
        <v>8482</v>
      </c>
      <c r="R3625" s="6" t="s">
        <v>8483</v>
      </c>
      <c r="S3625" s="6">
        <v>88</v>
      </c>
      <c r="T3625" s="6" t="s">
        <v>37</v>
      </c>
      <c r="U3625" s="6" t="s">
        <v>38</v>
      </c>
      <c r="V3625" s="6" t="s">
        <v>585</v>
      </c>
      <c r="W3625" s="7">
        <v>30000000</v>
      </c>
      <c r="X3625" s="6">
        <v>1995</v>
      </c>
      <c r="Y3625" s="6">
        <v>723</v>
      </c>
      <c r="Z3625" s="6">
        <v>5.5</v>
      </c>
      <c r="AA3625" s="6">
        <v>2.35</v>
      </c>
      <c r="AB3625" s="6">
        <v>0</v>
      </c>
      <c r="AC3625" s="7">
        <f>Table13[[#This Row],[gross]]-Table13[[#This Row],[budget]]</f>
        <v>-5952000</v>
      </c>
    </row>
    <row r="3626" spans="1:29" ht="12.75">
      <c r="A3626" s="6" t="s">
        <v>28</v>
      </c>
      <c r="B3626" s="6" t="s">
        <v>2260</v>
      </c>
      <c r="C3626" s="6">
        <v>84</v>
      </c>
      <c r="D3626" s="6">
        <v>104</v>
      </c>
      <c r="E3626" s="6">
        <v>81</v>
      </c>
      <c r="F3626" s="6">
        <v>612</v>
      </c>
      <c r="G3626" s="6" t="s">
        <v>2261</v>
      </c>
      <c r="H3626" s="6">
        <v>3000</v>
      </c>
      <c r="I3626" s="7">
        <v>47474112</v>
      </c>
      <c r="J3626" s="6" t="s">
        <v>1390</v>
      </c>
      <c r="K3626" s="6" t="s">
        <v>252</v>
      </c>
      <c r="L3626" s="6" t="s">
        <v>2262</v>
      </c>
      <c r="M3626" s="6">
        <v>58227</v>
      </c>
      <c r="N3626" s="6">
        <v>5062</v>
      </c>
      <c r="O3626" s="6" t="s">
        <v>2263</v>
      </c>
      <c r="P3626" s="6">
        <v>0</v>
      </c>
      <c r="Q3626" s="6" t="s">
        <v>2264</v>
      </c>
      <c r="R3626" s="6" t="s">
        <v>2265</v>
      </c>
      <c r="S3626" s="6">
        <v>181</v>
      </c>
      <c r="T3626" s="6" t="s">
        <v>37</v>
      </c>
      <c r="U3626" s="6" t="s">
        <v>38</v>
      </c>
      <c r="V3626" s="6" t="s">
        <v>39</v>
      </c>
      <c r="W3626" s="7">
        <v>90000000</v>
      </c>
      <c r="X3626" s="6">
        <v>1997</v>
      </c>
      <c r="Y3626" s="6">
        <v>643</v>
      </c>
      <c r="Z3626" s="6">
        <v>5.4</v>
      </c>
      <c r="AA3626" s="6">
        <v>1.85</v>
      </c>
      <c r="AB3626" s="6">
        <v>2000</v>
      </c>
      <c r="AC3626" s="7">
        <f>Table13[[#This Row],[gross]]-Table13[[#This Row],[budget]]</f>
        <v>-42525888</v>
      </c>
    </row>
    <row r="3627" spans="1:29" ht="12.75">
      <c r="A3627" s="6" t="s">
        <v>28</v>
      </c>
      <c r="B3627" s="6" t="s">
        <v>760</v>
      </c>
      <c r="C3627" s="6">
        <v>242</v>
      </c>
      <c r="D3627" s="6">
        <v>129</v>
      </c>
      <c r="E3627" s="6">
        <v>0</v>
      </c>
      <c r="F3627" s="6">
        <v>655</v>
      </c>
      <c r="G3627" s="6" t="s">
        <v>1319</v>
      </c>
      <c r="H3627" s="6">
        <v>2000</v>
      </c>
      <c r="I3627" s="7">
        <v>25517500</v>
      </c>
      <c r="J3627" s="6" t="s">
        <v>5940</v>
      </c>
      <c r="K3627" s="6" t="s">
        <v>1212</v>
      </c>
      <c r="L3627" s="6" t="s">
        <v>9386</v>
      </c>
      <c r="M3627" s="6">
        <v>40941</v>
      </c>
      <c r="N3627" s="6">
        <v>4264</v>
      </c>
      <c r="O3627" s="6" t="s">
        <v>2283</v>
      </c>
      <c r="P3627" s="6">
        <v>1</v>
      </c>
      <c r="Q3627" s="6" t="s">
        <v>9387</v>
      </c>
      <c r="R3627" s="6" t="s">
        <v>9388</v>
      </c>
      <c r="S3627" s="6">
        <v>320</v>
      </c>
      <c r="T3627" s="6" t="s">
        <v>37</v>
      </c>
      <c r="U3627" s="6" t="s">
        <v>38</v>
      </c>
      <c r="V3627" s="6" t="s">
        <v>39</v>
      </c>
      <c r="W3627" s="7">
        <v>25100000</v>
      </c>
      <c r="X3627" s="6">
        <v>2008</v>
      </c>
      <c r="Y3627" s="6">
        <v>826</v>
      </c>
      <c r="Z3627" s="6">
        <v>6.4</v>
      </c>
      <c r="AA3627" s="6">
        <v>2.35</v>
      </c>
      <c r="AB3627" s="6">
        <v>0</v>
      </c>
      <c r="AC3627" s="7">
        <f>Table13[[#This Row],[gross]]-Table13[[#This Row],[budget]]</f>
        <v>417500</v>
      </c>
    </row>
    <row r="3628" spans="1:29" ht="12.75">
      <c r="A3628" s="6" t="s">
        <v>28</v>
      </c>
      <c r="B3628" s="6" t="s">
        <v>3122</v>
      </c>
      <c r="C3628" s="6">
        <v>130</v>
      </c>
      <c r="D3628" s="6">
        <v>97</v>
      </c>
      <c r="E3628" s="6">
        <v>272</v>
      </c>
      <c r="F3628" s="6">
        <v>957</v>
      </c>
      <c r="G3628" s="6" t="s">
        <v>84</v>
      </c>
      <c r="H3628" s="6">
        <v>22000</v>
      </c>
      <c r="I3628" s="7">
        <v>43022524</v>
      </c>
      <c r="J3628" s="6" t="s">
        <v>2527</v>
      </c>
      <c r="K3628" s="6" t="s">
        <v>1746</v>
      </c>
      <c r="L3628" s="6" t="s">
        <v>12764</v>
      </c>
      <c r="M3628" s="6">
        <v>67604</v>
      </c>
      <c r="N3628" s="6">
        <v>29252</v>
      </c>
      <c r="O3628" s="6" t="s">
        <v>1010</v>
      </c>
      <c r="P3628" s="6">
        <v>0</v>
      </c>
      <c r="Q3628" s="6" t="s">
        <v>12765</v>
      </c>
      <c r="R3628" s="6" t="s">
        <v>12766</v>
      </c>
      <c r="S3628" s="6">
        <v>218</v>
      </c>
      <c r="T3628" s="6" t="s">
        <v>37</v>
      </c>
      <c r="U3628" s="6" t="s">
        <v>38</v>
      </c>
      <c r="V3628" s="6" t="s">
        <v>585</v>
      </c>
      <c r="W3628" s="7">
        <v>15000000</v>
      </c>
      <c r="X3628" s="6">
        <v>1997</v>
      </c>
      <c r="Y3628" s="6">
        <v>4000</v>
      </c>
      <c r="Z3628" s="6">
        <v>7.1</v>
      </c>
      <c r="AA3628" s="6">
        <v>1.85</v>
      </c>
      <c r="AB3628" s="6">
        <v>12000</v>
      </c>
      <c r="AC3628" s="7">
        <f>Table13[[#This Row],[gross]]-Table13[[#This Row],[budget]]</f>
        <v>28022524</v>
      </c>
    </row>
    <row r="3629" spans="1:29" ht="12.75">
      <c r="A3629" s="6" t="s">
        <v>28</v>
      </c>
      <c r="B3629" s="6" t="s">
        <v>2293</v>
      </c>
      <c r="C3629" s="6">
        <v>49</v>
      </c>
      <c r="D3629" s="6">
        <v>97</v>
      </c>
      <c r="E3629" s="6">
        <v>554</v>
      </c>
      <c r="F3629" s="6">
        <v>530</v>
      </c>
      <c r="G3629" s="6" t="s">
        <v>405</v>
      </c>
      <c r="H3629" s="6">
        <v>876</v>
      </c>
      <c r="I3629" s="7">
        <v>233103</v>
      </c>
      <c r="J3629" s="6" t="s">
        <v>3409</v>
      </c>
      <c r="K3629" s="6" t="s">
        <v>2933</v>
      </c>
      <c r="L3629" s="6" t="s">
        <v>16737</v>
      </c>
      <c r="M3629" s="6">
        <v>2670</v>
      </c>
      <c r="N3629" s="6">
        <v>2544</v>
      </c>
      <c r="O3629" s="6" t="s">
        <v>4770</v>
      </c>
      <c r="P3629" s="6">
        <v>3</v>
      </c>
      <c r="Q3629" s="6" t="s">
        <v>16738</v>
      </c>
      <c r="R3629" s="6" t="s">
        <v>16739</v>
      </c>
      <c r="S3629" s="6">
        <v>50</v>
      </c>
      <c r="T3629" s="6" t="s">
        <v>37</v>
      </c>
      <c r="U3629" s="6" t="s">
        <v>56</v>
      </c>
      <c r="V3629" s="6" t="s">
        <v>585</v>
      </c>
      <c r="W3629" s="7">
        <v>7000000</v>
      </c>
      <c r="X3629" s="6">
        <v>2005</v>
      </c>
      <c r="Y3629" s="6">
        <v>838</v>
      </c>
      <c r="Z3629" s="6">
        <v>6.9</v>
      </c>
      <c r="AA3629" s="6">
        <v>2.35</v>
      </c>
      <c r="AB3629" s="6">
        <v>311</v>
      </c>
      <c r="AC3629" s="7">
        <f>Table13[[#This Row],[gross]]-Table13[[#This Row],[budget]]</f>
        <v>-6766897</v>
      </c>
    </row>
    <row r="3630" spans="1:29" ht="12.75">
      <c r="A3630" s="6" t="s">
        <v>28</v>
      </c>
      <c r="B3630" s="6" t="s">
        <v>11224</v>
      </c>
      <c r="C3630" s="6">
        <v>50</v>
      </c>
      <c r="D3630" s="6">
        <v>84</v>
      </c>
      <c r="E3630" s="6">
        <v>378</v>
      </c>
      <c r="F3630" s="6">
        <v>611</v>
      </c>
      <c r="G3630" s="6" t="s">
        <v>415</v>
      </c>
      <c r="H3630" s="6">
        <v>925</v>
      </c>
      <c r="I3630" s="7">
        <v>2892582</v>
      </c>
      <c r="J3630" s="6" t="s">
        <v>1671</v>
      </c>
      <c r="K3630" s="6" t="s">
        <v>1802</v>
      </c>
      <c r="L3630" s="6" t="s">
        <v>18580</v>
      </c>
      <c r="M3630" s="6">
        <v>22697</v>
      </c>
      <c r="N3630" s="6">
        <v>3559</v>
      </c>
      <c r="O3630" s="6" t="s">
        <v>2470</v>
      </c>
      <c r="P3630" s="6">
        <v>0</v>
      </c>
      <c r="Q3630" s="6" t="s">
        <v>18581</v>
      </c>
      <c r="R3630" s="6" t="s">
        <v>18582</v>
      </c>
      <c r="S3630" s="6">
        <v>202</v>
      </c>
      <c r="T3630" s="6" t="s">
        <v>37</v>
      </c>
      <c r="U3630" s="6" t="s">
        <v>38</v>
      </c>
      <c r="V3630" s="6" t="s">
        <v>585</v>
      </c>
      <c r="W3630" s="7">
        <v>4000000</v>
      </c>
      <c r="X3630" s="6">
        <v>1996</v>
      </c>
      <c r="Y3630" s="6">
        <v>729</v>
      </c>
      <c r="Z3630" s="6">
        <v>7.6</v>
      </c>
      <c r="AA3630" s="6">
        <v>1.85</v>
      </c>
      <c r="AB3630" s="6">
        <v>0</v>
      </c>
      <c r="AC3630" s="7">
        <f>Table13[[#This Row],[gross]]-Table13[[#This Row],[budget]]</f>
        <v>-1107418</v>
      </c>
    </row>
    <row r="3631" spans="1:29" ht="12.75">
      <c r="A3631" s="6" t="s">
        <v>28</v>
      </c>
      <c r="B3631" s="6" t="s">
        <v>21423</v>
      </c>
      <c r="C3631" s="6">
        <v>91</v>
      </c>
      <c r="D3631" s="6">
        <v>94</v>
      </c>
      <c r="E3631" s="6">
        <v>6</v>
      </c>
      <c r="F3631" s="6">
        <v>804</v>
      </c>
      <c r="G3631" s="6" t="s">
        <v>6711</v>
      </c>
      <c r="H3631" s="6">
        <v>16000</v>
      </c>
      <c r="I3631" s="7">
        <v>16101109</v>
      </c>
      <c r="J3631" s="6" t="s">
        <v>1671</v>
      </c>
      <c r="K3631" s="6" t="s">
        <v>315</v>
      </c>
      <c r="L3631" s="6" t="s">
        <v>21424</v>
      </c>
      <c r="M3631" s="6">
        <v>76467</v>
      </c>
      <c r="N3631" s="6">
        <v>19957</v>
      </c>
      <c r="O3631" s="6" t="s">
        <v>11000</v>
      </c>
      <c r="P3631" s="6">
        <v>3</v>
      </c>
      <c r="Q3631" s="6" t="s">
        <v>21425</v>
      </c>
      <c r="R3631" s="6" t="s">
        <v>21426</v>
      </c>
      <c r="S3631" s="6">
        <v>236</v>
      </c>
      <c r="T3631" s="6" t="s">
        <v>37</v>
      </c>
      <c r="U3631" s="6" t="s">
        <v>38</v>
      </c>
      <c r="V3631" s="6" t="s">
        <v>585</v>
      </c>
      <c r="W3631" s="7">
        <v>3000000</v>
      </c>
      <c r="X3631" s="6">
        <v>2005</v>
      </c>
      <c r="Y3631" s="6">
        <v>1000</v>
      </c>
      <c r="Z3631" s="6">
        <v>6.8</v>
      </c>
      <c r="AA3631" s="6">
        <v>1.85</v>
      </c>
      <c r="AB3631" s="6">
        <v>0</v>
      </c>
      <c r="AC3631" s="7">
        <f>Table13[[#This Row],[gross]]-Table13[[#This Row],[budget]]</f>
        <v>13101109</v>
      </c>
    </row>
    <row r="3632" spans="1:29" ht="12.75">
      <c r="A3632" s="6" t="s">
        <v>28</v>
      </c>
      <c r="B3632" s="6" t="s">
        <v>20880</v>
      </c>
      <c r="C3632" s="6">
        <v>173</v>
      </c>
      <c r="D3632" s="6">
        <v>108</v>
      </c>
      <c r="E3632" s="6">
        <v>191</v>
      </c>
      <c r="F3632" s="6">
        <v>336</v>
      </c>
      <c r="G3632" s="6" t="s">
        <v>5161</v>
      </c>
      <c r="H3632" s="6">
        <v>597</v>
      </c>
      <c r="I3632" s="7">
        <v>19067631</v>
      </c>
      <c r="J3632" s="6" t="s">
        <v>1415</v>
      </c>
      <c r="K3632" s="6" t="s">
        <v>9163</v>
      </c>
      <c r="L3632" s="6" t="s">
        <v>20881</v>
      </c>
      <c r="M3632" s="6">
        <v>37714</v>
      </c>
      <c r="N3632" s="6">
        <v>1981</v>
      </c>
      <c r="O3632" s="6" t="s">
        <v>7855</v>
      </c>
      <c r="P3632" s="6">
        <v>1</v>
      </c>
      <c r="Q3632" s="6" t="s">
        <v>20882</v>
      </c>
      <c r="R3632" s="6" t="s">
        <v>20883</v>
      </c>
      <c r="S3632" s="6">
        <v>204</v>
      </c>
      <c r="T3632" s="6" t="s">
        <v>37</v>
      </c>
      <c r="U3632" s="6" t="s">
        <v>38</v>
      </c>
      <c r="V3632" s="6" t="s">
        <v>39</v>
      </c>
      <c r="W3632" s="7">
        <v>2000000</v>
      </c>
      <c r="X3632" s="6">
        <v>2007</v>
      </c>
      <c r="Y3632" s="6">
        <v>541</v>
      </c>
      <c r="Z3632" s="6">
        <v>7.1</v>
      </c>
      <c r="AA3632" s="6">
        <v>1.85</v>
      </c>
      <c r="AB3632" s="6">
        <v>0</v>
      </c>
      <c r="AC3632" s="7">
        <f>Table13[[#This Row],[gross]]-Table13[[#This Row],[budget]]</f>
        <v>17067631</v>
      </c>
    </row>
    <row r="3633" spans="1:29" ht="12.75">
      <c r="A3633" s="6" t="s">
        <v>28</v>
      </c>
      <c r="B3633" s="6" t="s">
        <v>7109</v>
      </c>
      <c r="C3633" s="6">
        <v>94</v>
      </c>
      <c r="D3633" s="6">
        <v>91</v>
      </c>
      <c r="E3633" s="6">
        <v>52</v>
      </c>
      <c r="F3633" s="6">
        <v>482</v>
      </c>
      <c r="G3633" s="6" t="s">
        <v>789</v>
      </c>
      <c r="H3633" s="6">
        <v>773</v>
      </c>
      <c r="I3633" s="7">
        <v>24788807</v>
      </c>
      <c r="J3633" s="6" t="s">
        <v>1671</v>
      </c>
      <c r="K3633" s="6" t="s">
        <v>176</v>
      </c>
      <c r="L3633" s="6" t="s">
        <v>19185</v>
      </c>
      <c r="M3633" s="6">
        <v>21245</v>
      </c>
      <c r="N3633" s="6">
        <v>1965</v>
      </c>
      <c r="O3633" s="6" t="s">
        <v>8232</v>
      </c>
      <c r="P3633" s="6">
        <v>0</v>
      </c>
      <c r="Q3633" s="6" t="s">
        <v>19186</v>
      </c>
      <c r="R3633" s="6" t="s">
        <v>19187</v>
      </c>
      <c r="S3633" s="6">
        <v>213</v>
      </c>
      <c r="T3633" s="6" t="s">
        <v>37</v>
      </c>
      <c r="U3633" s="6" t="s">
        <v>56</v>
      </c>
      <c r="V3633" s="6" t="s">
        <v>95</v>
      </c>
      <c r="W3633" s="7">
        <v>3000000</v>
      </c>
      <c r="X3633" s="6">
        <v>1998</v>
      </c>
      <c r="Y3633" s="6">
        <v>588</v>
      </c>
      <c r="Z3633" s="6">
        <v>7.4</v>
      </c>
      <c r="AA3633" s="6">
        <v>2.35</v>
      </c>
      <c r="AB3633" s="6">
        <v>0</v>
      </c>
      <c r="AC3633" s="7">
        <f>Table13[[#This Row],[gross]]-Table13[[#This Row],[budget]]</f>
        <v>21788807</v>
      </c>
    </row>
    <row r="3634" spans="1:29" ht="12.75">
      <c r="A3634" s="6" t="s">
        <v>28</v>
      </c>
      <c r="B3634" s="6" t="s">
        <v>6573</v>
      </c>
      <c r="C3634" s="6">
        <v>171</v>
      </c>
      <c r="D3634" s="6">
        <v>120</v>
      </c>
      <c r="E3634" s="6">
        <v>52</v>
      </c>
      <c r="F3634" s="6">
        <v>134</v>
      </c>
      <c r="G3634" s="6" t="s">
        <v>6575</v>
      </c>
      <c r="H3634" s="6">
        <v>553</v>
      </c>
      <c r="I3634" s="7">
        <v>18317151</v>
      </c>
      <c r="J3634" s="6" t="s">
        <v>6419</v>
      </c>
      <c r="K3634" s="6" t="s">
        <v>2940</v>
      </c>
      <c r="L3634" s="6" t="s">
        <v>7632</v>
      </c>
      <c r="M3634" s="6">
        <v>55630</v>
      </c>
      <c r="N3634" s="6">
        <v>1082</v>
      </c>
      <c r="O3634" s="6" t="s">
        <v>4957</v>
      </c>
      <c r="P3634" s="6">
        <v>1</v>
      </c>
      <c r="Q3634" s="6" t="s">
        <v>7633</v>
      </c>
      <c r="R3634" s="6" t="s">
        <v>7634</v>
      </c>
      <c r="S3634" s="6">
        <v>200</v>
      </c>
      <c r="T3634" s="6" t="s">
        <v>37</v>
      </c>
      <c r="U3634" s="6" t="s">
        <v>38</v>
      </c>
      <c r="V3634" s="6" t="s">
        <v>585</v>
      </c>
      <c r="W3634" s="7">
        <v>35000000</v>
      </c>
      <c r="X3634" s="6">
        <v>2007</v>
      </c>
      <c r="Y3634" s="6">
        <v>214</v>
      </c>
      <c r="Z3634" s="6">
        <v>6.7</v>
      </c>
      <c r="AA3634" s="6">
        <v>2.35</v>
      </c>
      <c r="AB3634" s="6">
        <v>0</v>
      </c>
      <c r="AC3634" s="7">
        <f>Table13[[#This Row],[gross]]-Table13[[#This Row],[budget]]</f>
        <v>-16682849</v>
      </c>
    </row>
    <row r="3635" spans="1:29" ht="12.75">
      <c r="A3635" s="6" t="s">
        <v>28</v>
      </c>
      <c r="B3635" s="6" t="s">
        <v>1421</v>
      </c>
      <c r="C3635" s="6">
        <v>291</v>
      </c>
      <c r="D3635" s="6">
        <v>153</v>
      </c>
      <c r="E3635" s="6">
        <v>446</v>
      </c>
      <c r="F3635" s="6">
        <v>154</v>
      </c>
      <c r="G3635" s="6" t="s">
        <v>8770</v>
      </c>
      <c r="H3635" s="6">
        <v>523</v>
      </c>
      <c r="I3635" s="7">
        <v>119518352</v>
      </c>
      <c r="J3635" s="6" t="s">
        <v>8771</v>
      </c>
      <c r="K3635" s="6" t="s">
        <v>1172</v>
      </c>
      <c r="L3635" s="6" t="s">
        <v>8772</v>
      </c>
      <c r="M3635" s="6">
        <v>188637</v>
      </c>
      <c r="N3635" s="6">
        <v>1383</v>
      </c>
      <c r="O3635" s="6" t="s">
        <v>8773</v>
      </c>
      <c r="P3635" s="6">
        <v>0</v>
      </c>
      <c r="Q3635" s="6" t="s">
        <v>8774</v>
      </c>
      <c r="R3635" s="6" t="s">
        <v>8775</v>
      </c>
      <c r="S3635" s="6">
        <v>815</v>
      </c>
      <c r="T3635" s="6" t="s">
        <v>37</v>
      </c>
      <c r="U3635" s="6" t="s">
        <v>38</v>
      </c>
      <c r="V3635" s="6" t="s">
        <v>39</v>
      </c>
      <c r="W3635" s="7">
        <v>28000000</v>
      </c>
      <c r="X3635" s="6">
        <v>2005</v>
      </c>
      <c r="Y3635" s="6">
        <v>405</v>
      </c>
      <c r="Z3635" s="6">
        <v>7.9</v>
      </c>
      <c r="AA3635" s="6">
        <v>2.39</v>
      </c>
      <c r="AB3635" s="6">
        <v>11000</v>
      </c>
      <c r="AC3635" s="7">
        <f>Table13[[#This Row],[gross]]-Table13[[#This Row],[budget]]</f>
        <v>91518352</v>
      </c>
    </row>
    <row r="3636" spans="1:29" ht="12.75">
      <c r="A3636" s="6" t="s">
        <v>28</v>
      </c>
      <c r="B3636" s="6" t="s">
        <v>16101</v>
      </c>
      <c r="C3636" s="6">
        <v>18</v>
      </c>
      <c r="D3636" s="6">
        <v>86</v>
      </c>
      <c r="E3636" s="6">
        <v>132</v>
      </c>
      <c r="F3636" s="6">
        <v>584</v>
      </c>
      <c r="G3636" s="6" t="s">
        <v>2261</v>
      </c>
      <c r="H3636" s="6">
        <v>778</v>
      </c>
      <c r="I3636" s="7">
        <v>1277257</v>
      </c>
      <c r="J3636" s="6" t="s">
        <v>1415</v>
      </c>
      <c r="K3636" s="6" t="s">
        <v>4367</v>
      </c>
      <c r="L3636" s="6" t="s">
        <v>21673</v>
      </c>
      <c r="M3636" s="6">
        <v>2629</v>
      </c>
      <c r="N3636" s="6">
        <v>2400</v>
      </c>
      <c r="O3636" s="6" t="s">
        <v>3555</v>
      </c>
      <c r="P3636" s="6">
        <v>2</v>
      </c>
      <c r="Q3636" s="6" t="s">
        <v>21674</v>
      </c>
      <c r="R3636" s="6" t="s">
        <v>21675</v>
      </c>
      <c r="S3636" s="6">
        <v>32</v>
      </c>
      <c r="T3636" s="6" t="s">
        <v>37</v>
      </c>
      <c r="U3636" s="6" t="s">
        <v>56</v>
      </c>
      <c r="V3636" s="6" t="s">
        <v>585</v>
      </c>
      <c r="W3636" s="7">
        <v>1000000</v>
      </c>
      <c r="X3636" s="6">
        <v>1996</v>
      </c>
      <c r="Y3636" s="6">
        <v>695</v>
      </c>
      <c r="Z3636" s="6">
        <v>6.8</v>
      </c>
      <c r="AA3636" s="6">
        <v>1.85</v>
      </c>
      <c r="AB3636" s="6">
        <v>227</v>
      </c>
      <c r="AC3636" s="7">
        <f>Table13[[#This Row],[gross]]-Table13[[#This Row],[budget]]</f>
        <v>277257</v>
      </c>
    </row>
    <row r="3637" spans="1:29" ht="12.75">
      <c r="A3637" s="6" t="s">
        <v>28</v>
      </c>
      <c r="B3637" s="6" t="s">
        <v>4554</v>
      </c>
      <c r="C3637" s="6">
        <v>117</v>
      </c>
      <c r="D3637" s="6">
        <v>86</v>
      </c>
      <c r="E3637" s="6">
        <v>10</v>
      </c>
      <c r="F3637" s="6">
        <v>348</v>
      </c>
      <c r="G3637" s="6" t="s">
        <v>4555</v>
      </c>
      <c r="H3637" s="6">
        <v>12000</v>
      </c>
      <c r="I3637" s="7">
        <v>45860039</v>
      </c>
      <c r="J3637" s="6" t="s">
        <v>4556</v>
      </c>
      <c r="K3637" s="6" t="s">
        <v>1072</v>
      </c>
      <c r="L3637" s="6" t="s">
        <v>4557</v>
      </c>
      <c r="M3637" s="6">
        <v>53118</v>
      </c>
      <c r="N3637" s="6">
        <v>14146</v>
      </c>
      <c r="O3637" s="6" t="s">
        <v>4558</v>
      </c>
      <c r="P3637" s="6">
        <v>1</v>
      </c>
      <c r="Q3637" s="6" t="s">
        <v>4559</v>
      </c>
      <c r="R3637" s="6" t="s">
        <v>4560</v>
      </c>
      <c r="S3637" s="6">
        <v>221</v>
      </c>
      <c r="T3637" s="6" t="s">
        <v>37</v>
      </c>
      <c r="U3637" s="6" t="s">
        <v>38</v>
      </c>
      <c r="V3637" s="6" t="s">
        <v>39</v>
      </c>
      <c r="W3637" s="7">
        <v>56000000</v>
      </c>
      <c r="X3637" s="6">
        <v>2004</v>
      </c>
      <c r="Y3637" s="6">
        <v>795</v>
      </c>
      <c r="Z3637" s="6">
        <v>6.2</v>
      </c>
      <c r="AA3637" s="6">
        <v>2.35</v>
      </c>
      <c r="AB3637" s="6">
        <v>0</v>
      </c>
      <c r="AC3637" s="7">
        <f>Table13[[#This Row],[gross]]-Table13[[#This Row],[budget]]</f>
        <v>-10139961</v>
      </c>
    </row>
    <row r="3638" spans="1:29" ht="12.75">
      <c r="A3638" s="6" t="s">
        <v>28</v>
      </c>
      <c r="B3638" s="6" t="s">
        <v>2829</v>
      </c>
      <c r="C3638" s="6">
        <v>113</v>
      </c>
      <c r="D3638" s="6">
        <v>87</v>
      </c>
      <c r="E3638" s="6">
        <v>43</v>
      </c>
      <c r="F3638" s="6">
        <v>210</v>
      </c>
      <c r="G3638" s="6" t="s">
        <v>2830</v>
      </c>
      <c r="H3638" s="6">
        <v>882</v>
      </c>
      <c r="I3638" s="7">
        <v>36073232</v>
      </c>
      <c r="J3638" s="6" t="s">
        <v>2831</v>
      </c>
      <c r="K3638" s="6" t="s">
        <v>2832</v>
      </c>
      <c r="L3638" s="6" t="s">
        <v>2833</v>
      </c>
      <c r="M3638" s="6">
        <v>8913</v>
      </c>
      <c r="N3638" s="6">
        <v>1971</v>
      </c>
      <c r="O3638" s="6" t="s">
        <v>2834</v>
      </c>
      <c r="P3638" s="6">
        <v>0</v>
      </c>
      <c r="Q3638" s="6" t="s">
        <v>2835</v>
      </c>
      <c r="R3638" s="6" t="s">
        <v>2836</v>
      </c>
      <c r="S3638" s="6">
        <v>66</v>
      </c>
      <c r="T3638" s="6" t="s">
        <v>37</v>
      </c>
      <c r="U3638" s="6" t="s">
        <v>38</v>
      </c>
      <c r="V3638" s="6" t="s">
        <v>95</v>
      </c>
      <c r="W3638" s="7">
        <v>80000000</v>
      </c>
      <c r="X3638" s="6">
        <v>2013</v>
      </c>
      <c r="Y3638" s="6">
        <v>396</v>
      </c>
      <c r="Z3638" s="6">
        <v>5.2</v>
      </c>
      <c r="AA3638" s="6">
        <v>2.35</v>
      </c>
      <c r="AB3638" s="6">
        <v>0</v>
      </c>
      <c r="AC3638" s="7">
        <f>Table13[[#This Row],[gross]]-Table13[[#This Row],[budget]]</f>
        <v>-43926768</v>
      </c>
    </row>
    <row r="3639" spans="1:29" ht="12.75">
      <c r="A3639" s="6" t="s">
        <v>28</v>
      </c>
      <c r="B3639" s="6" t="s">
        <v>760</v>
      </c>
      <c r="C3639" s="6">
        <v>114</v>
      </c>
      <c r="D3639" s="6">
        <v>126</v>
      </c>
      <c r="E3639" s="6">
        <v>0</v>
      </c>
      <c r="F3639" s="6">
        <v>168</v>
      </c>
      <c r="G3639" s="6" t="s">
        <v>12353</v>
      </c>
      <c r="H3639" s="6">
        <v>826</v>
      </c>
      <c r="I3639" s="7">
        <v>43848100</v>
      </c>
      <c r="J3639" s="6" t="s">
        <v>1935</v>
      </c>
      <c r="K3639" s="6" t="s">
        <v>2496</v>
      </c>
      <c r="L3639" s="6" t="s">
        <v>12354</v>
      </c>
      <c r="M3639" s="6">
        <v>119150</v>
      </c>
      <c r="N3639" s="6">
        <v>1607</v>
      </c>
      <c r="O3639" s="6" t="s">
        <v>4631</v>
      </c>
      <c r="P3639" s="6">
        <v>2</v>
      </c>
      <c r="Q3639" s="6" t="s">
        <v>12355</v>
      </c>
      <c r="R3639" s="6" t="s">
        <v>12356</v>
      </c>
      <c r="S3639" s="6">
        <v>219</v>
      </c>
      <c r="T3639" s="6" t="s">
        <v>37</v>
      </c>
      <c r="U3639" s="6" t="s">
        <v>38</v>
      </c>
      <c r="V3639" s="6" t="s">
        <v>585</v>
      </c>
      <c r="W3639" s="7">
        <v>15000000</v>
      </c>
      <c r="X3639" s="6">
        <v>1987</v>
      </c>
      <c r="Y3639" s="6">
        <v>508</v>
      </c>
      <c r="Z3639" s="6">
        <v>7.4</v>
      </c>
      <c r="AA3639" s="6">
        <v>1.85</v>
      </c>
      <c r="AB3639" s="6">
        <v>0</v>
      </c>
      <c r="AC3639" s="7">
        <f>Table13[[#This Row],[gross]]-Table13[[#This Row],[budget]]</f>
        <v>28848100</v>
      </c>
    </row>
    <row r="3640" spans="1:29" ht="12.75">
      <c r="A3640" s="6" t="s">
        <v>28</v>
      </c>
      <c r="B3640" s="6" t="s">
        <v>760</v>
      </c>
      <c r="C3640" s="6">
        <v>297</v>
      </c>
      <c r="D3640" s="6">
        <v>136</v>
      </c>
      <c r="E3640" s="6">
        <v>0</v>
      </c>
      <c r="F3640" s="6">
        <v>17</v>
      </c>
      <c r="G3640" s="6" t="s">
        <v>2914</v>
      </c>
      <c r="H3640" s="6">
        <v>903</v>
      </c>
      <c r="I3640" s="7">
        <v>52474616</v>
      </c>
      <c r="J3640" s="6" t="s">
        <v>3409</v>
      </c>
      <c r="K3640" s="6" t="s">
        <v>122</v>
      </c>
      <c r="L3640" s="6" t="s">
        <v>3410</v>
      </c>
      <c r="M3640" s="6">
        <v>84118</v>
      </c>
      <c r="N3640" s="6">
        <v>1579</v>
      </c>
      <c r="O3640" s="6" t="s">
        <v>3411</v>
      </c>
      <c r="P3640" s="6">
        <v>2</v>
      </c>
      <c r="Q3640" s="6" t="s">
        <v>3412</v>
      </c>
      <c r="R3640" s="6" t="s">
        <v>3413</v>
      </c>
      <c r="S3640" s="6">
        <v>245</v>
      </c>
      <c r="T3640" s="6" t="s">
        <v>37</v>
      </c>
      <c r="U3640" s="6" t="s">
        <v>38</v>
      </c>
      <c r="V3640" s="6" t="s">
        <v>39</v>
      </c>
      <c r="W3640" s="7">
        <v>70000000</v>
      </c>
      <c r="X3640" s="6">
        <v>2010</v>
      </c>
      <c r="Y3640" s="6">
        <v>592</v>
      </c>
      <c r="Z3640" s="6">
        <v>6.3</v>
      </c>
      <c r="AA3640" s="6">
        <v>2.35</v>
      </c>
      <c r="AB3640" s="6">
        <v>13000</v>
      </c>
      <c r="AC3640" s="7">
        <f>Table13[[#This Row],[gross]]-Table13[[#This Row],[budget]]</f>
        <v>-17525384</v>
      </c>
    </row>
    <row r="3641" spans="1:29" ht="12.75">
      <c r="A3641" s="6" t="s">
        <v>28</v>
      </c>
      <c r="B3641" s="6" t="s">
        <v>71</v>
      </c>
      <c r="C3641" s="6">
        <v>421</v>
      </c>
      <c r="D3641" s="6">
        <v>98</v>
      </c>
      <c r="E3641" s="6">
        <v>475</v>
      </c>
      <c r="F3641" s="6">
        <v>522</v>
      </c>
      <c r="G3641" s="6" t="s">
        <v>415</v>
      </c>
      <c r="H3641" s="6">
        <v>1000</v>
      </c>
      <c r="I3641" s="7">
        <v>223806889</v>
      </c>
      <c r="J3641" s="6" t="s">
        <v>416</v>
      </c>
      <c r="K3641" s="6" t="s">
        <v>321</v>
      </c>
      <c r="L3641" s="6" t="s">
        <v>417</v>
      </c>
      <c r="M3641" s="6">
        <v>718837</v>
      </c>
      <c r="N3641" s="6">
        <v>2975</v>
      </c>
      <c r="O3641" s="6" t="s">
        <v>418</v>
      </c>
      <c r="P3641" s="6">
        <v>0</v>
      </c>
      <c r="Q3641" s="6" t="s">
        <v>419</v>
      </c>
      <c r="R3641" s="6" t="s">
        <v>420</v>
      </c>
      <c r="S3641" s="6">
        <v>1043</v>
      </c>
      <c r="T3641" s="6" t="s">
        <v>37</v>
      </c>
      <c r="U3641" s="6" t="s">
        <v>38</v>
      </c>
      <c r="V3641" s="6" t="s">
        <v>277</v>
      </c>
      <c r="W3641" s="7">
        <v>180000000</v>
      </c>
      <c r="X3641" s="6">
        <v>2008</v>
      </c>
      <c r="Y3641" s="6">
        <v>729</v>
      </c>
      <c r="Z3641" s="6">
        <v>8.4</v>
      </c>
      <c r="AA3641" s="6">
        <v>2.35</v>
      </c>
      <c r="AB3641" s="6">
        <v>16000</v>
      </c>
      <c r="AC3641" s="7">
        <f>Table13[[#This Row],[gross]]-Table13[[#This Row],[budget]]</f>
        <v>43806889</v>
      </c>
    </row>
    <row r="3642" spans="1:29" ht="12.75">
      <c r="A3642" s="6" t="s">
        <v>28</v>
      </c>
      <c r="B3642" s="6" t="s">
        <v>20295</v>
      </c>
      <c r="C3642" s="6">
        <v>231</v>
      </c>
      <c r="D3642" s="6">
        <v>90</v>
      </c>
      <c r="E3642" s="6">
        <v>56</v>
      </c>
      <c r="F3642" s="6">
        <v>0</v>
      </c>
      <c r="G3642" s="6" t="s">
        <v>20296</v>
      </c>
      <c r="H3642" s="6">
        <v>56</v>
      </c>
      <c r="I3642" s="7">
        <v>2283276</v>
      </c>
      <c r="J3642" s="6" t="s">
        <v>20297</v>
      </c>
      <c r="K3642" s="6" t="s">
        <v>20295</v>
      </c>
      <c r="L3642" s="6" t="s">
        <v>20298</v>
      </c>
      <c r="M3642" s="6">
        <v>46107</v>
      </c>
      <c r="N3642" s="6">
        <v>56</v>
      </c>
      <c r="O3642" s="6" t="s">
        <v>20299</v>
      </c>
      <c r="P3642" s="6">
        <v>0</v>
      </c>
      <c r="Q3642" s="6" t="s">
        <v>20300</v>
      </c>
      <c r="R3642" s="6" t="s">
        <v>20301</v>
      </c>
      <c r="S3642" s="6">
        <v>156</v>
      </c>
      <c r="T3642" s="6" t="s">
        <v>11690</v>
      </c>
      <c r="U3642" s="6" t="s">
        <v>20302</v>
      </c>
      <c r="V3642" s="6" t="s">
        <v>585</v>
      </c>
      <c r="W3642" s="7">
        <v>1500000</v>
      </c>
      <c r="X3642" s="6">
        <v>2008</v>
      </c>
      <c r="Y3642" s="6">
        <v>0</v>
      </c>
      <c r="Z3642" s="6">
        <v>8</v>
      </c>
      <c r="AA3642" s="6">
        <v>1.85</v>
      </c>
      <c r="AB3642" s="6">
        <v>0</v>
      </c>
      <c r="AC3642" s="7">
        <f>Table13[[#This Row],[gross]]-Table13[[#This Row],[budget]]</f>
        <v>783276</v>
      </c>
    </row>
    <row r="3643" spans="1:29" ht="12.75">
      <c r="A3643" s="6" t="s">
        <v>28</v>
      </c>
      <c r="B3643" s="6" t="s">
        <v>2156</v>
      </c>
      <c r="C3643" s="6">
        <v>316</v>
      </c>
      <c r="D3643" s="6">
        <v>110</v>
      </c>
      <c r="E3643" s="6">
        <v>335</v>
      </c>
      <c r="F3643" s="6">
        <v>988</v>
      </c>
      <c r="G3643" s="6" t="s">
        <v>466</v>
      </c>
      <c r="H3643" s="6">
        <v>11000</v>
      </c>
      <c r="I3643" s="7">
        <v>134568845</v>
      </c>
      <c r="J3643" s="6" t="s">
        <v>3003</v>
      </c>
      <c r="K3643" s="6" t="s">
        <v>565</v>
      </c>
      <c r="L3643" s="6" t="s">
        <v>3004</v>
      </c>
      <c r="M3643" s="6">
        <v>299852</v>
      </c>
      <c r="N3643" s="6">
        <v>25763</v>
      </c>
      <c r="O3643" s="6" t="s">
        <v>329</v>
      </c>
      <c r="P3643" s="6">
        <v>0</v>
      </c>
      <c r="Q3643" s="6" t="s">
        <v>3005</v>
      </c>
      <c r="R3643" s="6" t="s">
        <v>3006</v>
      </c>
      <c r="S3643" s="6">
        <v>713</v>
      </c>
      <c r="T3643" s="6" t="s">
        <v>37</v>
      </c>
      <c r="U3643" s="6" t="s">
        <v>38</v>
      </c>
      <c r="V3643" s="6" t="s">
        <v>585</v>
      </c>
      <c r="W3643" s="7">
        <v>75000000</v>
      </c>
      <c r="X3643" s="6">
        <v>2008</v>
      </c>
      <c r="Y3643" s="6">
        <v>11000</v>
      </c>
      <c r="Z3643" s="6">
        <v>6.7</v>
      </c>
      <c r="AA3643" s="6">
        <v>2.35</v>
      </c>
      <c r="AB3643" s="6">
        <v>0</v>
      </c>
      <c r="AC3643" s="7">
        <f>Table13[[#This Row],[gross]]-Table13[[#This Row],[budget]]</f>
        <v>59568845</v>
      </c>
    </row>
    <row r="3644" spans="1:29" ht="12.75">
      <c r="A3644" s="6" t="s">
        <v>747</v>
      </c>
      <c r="B3644" s="6" t="s">
        <v>389</v>
      </c>
      <c r="C3644" s="6">
        <v>388</v>
      </c>
      <c r="D3644" s="6">
        <v>146</v>
      </c>
      <c r="E3644" s="6">
        <v>14000</v>
      </c>
      <c r="F3644" s="6">
        <v>979</v>
      </c>
      <c r="G3644" s="6" t="s">
        <v>353</v>
      </c>
      <c r="H3644" s="6">
        <v>25000</v>
      </c>
      <c r="I3644" s="7">
        <v>79883359</v>
      </c>
      <c r="J3644" s="6" t="s">
        <v>3396</v>
      </c>
      <c r="K3644" s="6" t="s">
        <v>3397</v>
      </c>
      <c r="L3644" s="6" t="s">
        <v>3398</v>
      </c>
      <c r="M3644" s="6">
        <v>116159</v>
      </c>
      <c r="N3644" s="6">
        <v>46726</v>
      </c>
      <c r="O3644" s="6" t="s">
        <v>359</v>
      </c>
      <c r="P3644" s="6">
        <v>1</v>
      </c>
      <c r="Q3644" s="6" t="s">
        <v>3399</v>
      </c>
      <c r="R3644" s="6" t="s">
        <v>3400</v>
      </c>
      <c r="S3644" s="6">
        <v>488</v>
      </c>
      <c r="T3644" s="6" t="s">
        <v>37</v>
      </c>
      <c r="U3644" s="6" t="s">
        <v>38</v>
      </c>
      <c r="V3644" s="6" t="s">
        <v>39</v>
      </c>
      <c r="W3644" s="7">
        <v>66000000</v>
      </c>
      <c r="X3644" s="6">
        <v>2011</v>
      </c>
      <c r="Y3644" s="6">
        <v>19000</v>
      </c>
      <c r="Z3644" s="6">
        <v>7.2</v>
      </c>
      <c r="AA3644" s="6">
        <v>2.35</v>
      </c>
      <c r="AB3644" s="6">
        <v>28000</v>
      </c>
      <c r="AC3644" s="7">
        <f>Table13[[#This Row],[gross]]-Table13[[#This Row],[budget]]</f>
        <v>13883359</v>
      </c>
    </row>
    <row r="3645" spans="1:29" ht="12.75">
      <c r="A3645" s="6" t="s">
        <v>28</v>
      </c>
      <c r="B3645" s="6" t="s">
        <v>389</v>
      </c>
      <c r="C3645" s="6">
        <v>401</v>
      </c>
      <c r="D3645" s="6">
        <v>116</v>
      </c>
      <c r="E3645" s="6">
        <v>14000</v>
      </c>
      <c r="F3645" s="6">
        <v>807</v>
      </c>
      <c r="G3645" s="6" t="s">
        <v>1183</v>
      </c>
      <c r="H3645" s="6">
        <v>10000</v>
      </c>
      <c r="I3645" s="7">
        <v>234277056</v>
      </c>
      <c r="J3645" s="6" t="s">
        <v>1170</v>
      </c>
      <c r="K3645" s="6" t="s">
        <v>523</v>
      </c>
      <c r="L3645" s="6" t="s">
        <v>1184</v>
      </c>
      <c r="M3645" s="6">
        <v>334345</v>
      </c>
      <c r="N3645" s="6">
        <v>12758</v>
      </c>
      <c r="O3645" s="6" t="s">
        <v>1185</v>
      </c>
      <c r="P3645" s="6">
        <v>0</v>
      </c>
      <c r="Q3645" s="6" t="s">
        <v>1186</v>
      </c>
      <c r="R3645" s="6" t="s">
        <v>1187</v>
      </c>
      <c r="S3645" s="6">
        <v>2741</v>
      </c>
      <c r="T3645" s="6" t="s">
        <v>37</v>
      </c>
      <c r="U3645" s="6" t="s">
        <v>38</v>
      </c>
      <c r="V3645" s="6" t="s">
        <v>39</v>
      </c>
      <c r="W3645" s="7">
        <v>132000000</v>
      </c>
      <c r="X3645" s="6">
        <v>2005</v>
      </c>
      <c r="Y3645" s="6">
        <v>1000</v>
      </c>
      <c r="Z3645" s="6">
        <v>6.5</v>
      </c>
      <c r="AA3645" s="6">
        <v>1.85</v>
      </c>
      <c r="AB3645" s="6">
        <v>0</v>
      </c>
      <c r="AC3645" s="7">
        <f>Table13[[#This Row],[gross]]-Table13[[#This Row],[budget]]</f>
        <v>102277056</v>
      </c>
    </row>
    <row r="3646" spans="1:29" ht="12.75">
      <c r="A3646" s="6" t="s">
        <v>28</v>
      </c>
      <c r="B3646" s="6" t="s">
        <v>9758</v>
      </c>
      <c r="C3646" s="6">
        <v>119</v>
      </c>
      <c r="D3646" s="6">
        <v>103</v>
      </c>
      <c r="E3646" s="6">
        <v>5</v>
      </c>
      <c r="F3646" s="6">
        <v>874</v>
      </c>
      <c r="G3646" s="6" t="s">
        <v>502</v>
      </c>
      <c r="H3646" s="6">
        <v>26000</v>
      </c>
      <c r="I3646" s="7">
        <v>22466994</v>
      </c>
      <c r="J3646" s="6" t="s">
        <v>334</v>
      </c>
      <c r="K3646" s="6" t="s">
        <v>335</v>
      </c>
      <c r="L3646" s="6" t="s">
        <v>9759</v>
      </c>
      <c r="M3646" s="6">
        <v>72673</v>
      </c>
      <c r="N3646" s="6">
        <v>33565</v>
      </c>
      <c r="O3646" s="6" t="s">
        <v>6346</v>
      </c>
      <c r="P3646" s="6">
        <v>0</v>
      </c>
      <c r="Q3646" s="6" t="s">
        <v>9760</v>
      </c>
      <c r="R3646" s="6" t="s">
        <v>9761</v>
      </c>
      <c r="S3646" s="6">
        <v>166</v>
      </c>
      <c r="T3646" s="6" t="s">
        <v>37</v>
      </c>
      <c r="U3646" s="6" t="s">
        <v>38</v>
      </c>
      <c r="V3646" s="6" t="s">
        <v>585</v>
      </c>
      <c r="W3646" s="7">
        <v>25000000</v>
      </c>
      <c r="X3646" s="6">
        <v>2007</v>
      </c>
      <c r="Y3646" s="6">
        <v>5000</v>
      </c>
      <c r="Z3646" s="6">
        <v>6.3</v>
      </c>
      <c r="AA3646" s="6">
        <v>2.35</v>
      </c>
      <c r="AB3646" s="6">
        <v>0</v>
      </c>
      <c r="AC3646" s="7">
        <f>Table13[[#This Row],[gross]]-Table13[[#This Row],[budget]]</f>
        <v>-2533006</v>
      </c>
    </row>
    <row r="3647" spans="1:29" ht="12.75">
      <c r="A3647" s="6" t="s">
        <v>28</v>
      </c>
      <c r="B3647" s="6" t="s">
        <v>15298</v>
      </c>
      <c r="C3647" s="6">
        <v>79</v>
      </c>
      <c r="D3647" s="6">
        <v>107</v>
      </c>
      <c r="E3647" s="6">
        <v>0</v>
      </c>
      <c r="F3647" s="6">
        <v>91</v>
      </c>
      <c r="G3647" s="6" t="s">
        <v>15299</v>
      </c>
      <c r="H3647" s="6">
        <v>603</v>
      </c>
      <c r="I3647" s="7">
        <v>578527</v>
      </c>
      <c r="J3647" s="6" t="s">
        <v>1733</v>
      </c>
      <c r="K3647" s="6" t="s">
        <v>7649</v>
      </c>
      <c r="L3647" s="6" t="s">
        <v>15300</v>
      </c>
      <c r="M3647" s="6">
        <v>20008</v>
      </c>
      <c r="N3647" s="6">
        <v>988</v>
      </c>
      <c r="O3647" s="6" t="s">
        <v>8656</v>
      </c>
      <c r="P3647" s="6">
        <v>3</v>
      </c>
      <c r="Q3647" s="6" t="s">
        <v>15301</v>
      </c>
      <c r="R3647" s="6" t="s">
        <v>15302</v>
      </c>
      <c r="S3647" s="6">
        <v>112</v>
      </c>
      <c r="T3647" s="6" t="s">
        <v>37</v>
      </c>
      <c r="U3647" s="6" t="s">
        <v>38</v>
      </c>
      <c r="V3647" s="6" t="s">
        <v>585</v>
      </c>
      <c r="W3647" s="7">
        <v>10000000</v>
      </c>
      <c r="X3647" s="6">
        <v>2008</v>
      </c>
      <c r="Y3647" s="6">
        <v>175</v>
      </c>
      <c r="Z3647" s="6">
        <v>5.7</v>
      </c>
      <c r="AA3647" s="6">
        <v>1.78</v>
      </c>
      <c r="AB3647" s="6">
        <v>883</v>
      </c>
      <c r="AC3647" s="7">
        <f>Table13[[#This Row],[gross]]-Table13[[#This Row],[budget]]</f>
        <v>-9421473</v>
      </c>
    </row>
    <row r="3648" spans="1:29" ht="12.75">
      <c r="A3648" s="6" t="s">
        <v>28</v>
      </c>
      <c r="B3648" s="6" t="s">
        <v>728</v>
      </c>
      <c r="C3648" s="6">
        <v>275</v>
      </c>
      <c r="D3648" s="6">
        <v>123</v>
      </c>
      <c r="E3648" s="6">
        <v>0</v>
      </c>
      <c r="F3648" s="6">
        <v>648</v>
      </c>
      <c r="G3648" s="6" t="s">
        <v>729</v>
      </c>
      <c r="H3648" s="6">
        <v>3000</v>
      </c>
      <c r="I3648" s="7">
        <v>46978995</v>
      </c>
      <c r="J3648" s="6" t="s">
        <v>42</v>
      </c>
      <c r="K3648" s="6" t="s">
        <v>730</v>
      </c>
      <c r="L3648" s="6" t="s">
        <v>731</v>
      </c>
      <c r="M3648" s="6">
        <v>111609</v>
      </c>
      <c r="N3648" s="6">
        <v>5505</v>
      </c>
      <c r="O3648" s="6" t="s">
        <v>732</v>
      </c>
      <c r="P3648" s="6">
        <v>0</v>
      </c>
      <c r="Q3648" s="6" t="s">
        <v>733</v>
      </c>
      <c r="R3648" s="6" t="s">
        <v>734</v>
      </c>
      <c r="S3648" s="6">
        <v>781</v>
      </c>
      <c r="T3648" s="6" t="s">
        <v>37</v>
      </c>
      <c r="U3648" s="6" t="s">
        <v>38</v>
      </c>
      <c r="V3648" s="6" t="s">
        <v>39</v>
      </c>
      <c r="W3648" s="7">
        <v>160000000</v>
      </c>
      <c r="X3648" s="6">
        <v>2016</v>
      </c>
      <c r="Y3648" s="6">
        <v>716</v>
      </c>
      <c r="Z3648" s="6">
        <v>7.3</v>
      </c>
      <c r="AA3648" s="6">
        <v>2.35</v>
      </c>
      <c r="AB3648" s="6">
        <v>89000</v>
      </c>
      <c r="AC3648" s="7">
        <f>Table13[[#This Row],[gross]]-Table13[[#This Row],[budget]]</f>
        <v>-113021005</v>
      </c>
    </row>
    <row r="3649" spans="1:29" ht="12.75">
      <c r="A3649" s="6" t="s">
        <v>28</v>
      </c>
      <c r="B3649" s="6" t="s">
        <v>14040</v>
      </c>
      <c r="C3649" s="6">
        <v>84</v>
      </c>
      <c r="D3649" s="6">
        <v>114</v>
      </c>
      <c r="E3649" s="6">
        <v>139</v>
      </c>
      <c r="F3649" s="6">
        <v>793</v>
      </c>
      <c r="G3649" s="6" t="s">
        <v>4545</v>
      </c>
      <c r="H3649" s="6">
        <v>2000</v>
      </c>
      <c r="I3649" s="7">
        <v>79568000</v>
      </c>
      <c r="J3649" s="6" t="s">
        <v>2954</v>
      </c>
      <c r="K3649" s="6" t="s">
        <v>902</v>
      </c>
      <c r="L3649" s="6" t="s">
        <v>14041</v>
      </c>
      <c r="M3649" s="6">
        <v>71842</v>
      </c>
      <c r="N3649" s="6">
        <v>4537</v>
      </c>
      <c r="O3649" s="6" t="s">
        <v>14042</v>
      </c>
      <c r="P3649" s="6">
        <v>0</v>
      </c>
      <c r="Q3649" s="6" t="s">
        <v>14043</v>
      </c>
      <c r="R3649" s="6" t="s">
        <v>14044</v>
      </c>
      <c r="S3649" s="6">
        <v>152</v>
      </c>
      <c r="T3649" s="6" t="s">
        <v>37</v>
      </c>
      <c r="U3649" s="6" t="s">
        <v>38</v>
      </c>
      <c r="V3649" s="6" t="s">
        <v>95</v>
      </c>
      <c r="W3649" s="7">
        <v>12000000</v>
      </c>
      <c r="X3649" s="6">
        <v>1983</v>
      </c>
      <c r="Y3649" s="6">
        <v>883</v>
      </c>
      <c r="Z3649" s="6">
        <v>7.1</v>
      </c>
      <c r="AA3649" s="6">
        <v>1.85</v>
      </c>
      <c r="AB3649" s="6">
        <v>0</v>
      </c>
      <c r="AC3649" s="7">
        <f>Table13[[#This Row],[gross]]-Table13[[#This Row],[budget]]</f>
        <v>67568000</v>
      </c>
    </row>
    <row r="3650" spans="1:29" ht="12.75">
      <c r="A3650" s="6" t="s">
        <v>28</v>
      </c>
      <c r="B3650" s="6" t="s">
        <v>7064</v>
      </c>
      <c r="C3650" s="6">
        <v>31</v>
      </c>
      <c r="D3650" s="6">
        <v>103</v>
      </c>
      <c r="E3650" s="6">
        <v>49</v>
      </c>
      <c r="F3650" s="6">
        <v>304</v>
      </c>
      <c r="G3650" s="6" t="s">
        <v>2293</v>
      </c>
      <c r="H3650" s="6">
        <v>687</v>
      </c>
      <c r="I3650" s="7">
        <v>9094451</v>
      </c>
      <c r="J3650" s="6" t="s">
        <v>8945</v>
      </c>
      <c r="K3650" s="6" t="s">
        <v>6216</v>
      </c>
      <c r="L3650" s="6" t="s">
        <v>16579</v>
      </c>
      <c r="M3650" s="6">
        <v>11668</v>
      </c>
      <c r="N3650" s="6">
        <v>1990</v>
      </c>
      <c r="O3650" s="6" t="s">
        <v>10100</v>
      </c>
      <c r="P3650" s="6">
        <v>0</v>
      </c>
      <c r="Q3650" s="6" t="s">
        <v>16580</v>
      </c>
      <c r="R3650" s="6" t="s">
        <v>16581</v>
      </c>
      <c r="S3650" s="6">
        <v>79</v>
      </c>
      <c r="T3650" s="6" t="s">
        <v>37</v>
      </c>
      <c r="U3650" s="6" t="s">
        <v>38</v>
      </c>
      <c r="V3650" s="6" t="s">
        <v>585</v>
      </c>
      <c r="W3650" s="7">
        <v>7000000</v>
      </c>
      <c r="X3650" s="6">
        <v>1989</v>
      </c>
      <c r="Y3650" s="6">
        <v>554</v>
      </c>
      <c r="Z3650" s="6">
        <v>6.2</v>
      </c>
      <c r="AA3650" s="6">
        <v>1.85</v>
      </c>
      <c r="AB3650" s="6">
        <v>0</v>
      </c>
      <c r="AC3650" s="7">
        <f>Table13[[#This Row],[gross]]-Table13[[#This Row],[budget]]</f>
        <v>2094451</v>
      </c>
    </row>
    <row r="3651" spans="1:29" ht="12.75">
      <c r="A3651" s="6" t="s">
        <v>28</v>
      </c>
      <c r="B3651" s="6" t="s">
        <v>19384</v>
      </c>
      <c r="C3651" s="6">
        <v>22</v>
      </c>
      <c r="D3651" s="6">
        <v>98</v>
      </c>
      <c r="E3651" s="6">
        <v>16</v>
      </c>
      <c r="F3651" s="6">
        <v>222</v>
      </c>
      <c r="G3651" s="6" t="s">
        <v>14480</v>
      </c>
      <c r="H3651" s="6">
        <v>687</v>
      </c>
      <c r="I3651" s="7">
        <v>3902679</v>
      </c>
      <c r="J3651" s="6" t="s">
        <v>7406</v>
      </c>
      <c r="K3651" s="6" t="s">
        <v>6216</v>
      </c>
      <c r="L3651" s="6" t="s">
        <v>19385</v>
      </c>
      <c r="M3651" s="6">
        <v>3943</v>
      </c>
      <c r="N3651" s="6">
        <v>1806</v>
      </c>
      <c r="O3651" s="6" t="s">
        <v>19386</v>
      </c>
      <c r="P3651" s="6">
        <v>0</v>
      </c>
      <c r="Q3651" s="6" t="s">
        <v>19387</v>
      </c>
      <c r="R3651" s="6" t="s">
        <v>19388</v>
      </c>
      <c r="S3651" s="6">
        <v>49</v>
      </c>
      <c r="T3651" s="6" t="s">
        <v>37</v>
      </c>
      <c r="U3651" s="6" t="s">
        <v>38</v>
      </c>
      <c r="V3651" s="6" t="s">
        <v>585</v>
      </c>
      <c r="W3651" s="7">
        <v>3000000</v>
      </c>
      <c r="X3651" s="6">
        <v>1993</v>
      </c>
      <c r="Y3651" s="6">
        <v>233</v>
      </c>
      <c r="Z3651" s="6">
        <v>5.3</v>
      </c>
      <c r="AA3651" s="6">
        <v>1.66</v>
      </c>
      <c r="AB3651" s="6">
        <v>217</v>
      </c>
      <c r="AC3651" s="7">
        <f>Table13[[#This Row],[gross]]-Table13[[#This Row],[budget]]</f>
        <v>902679</v>
      </c>
    </row>
    <row r="3652" spans="1:29" ht="12.75">
      <c r="A3652" s="6" t="s">
        <v>28</v>
      </c>
      <c r="B3652" s="6" t="s">
        <v>8197</v>
      </c>
      <c r="C3652" s="6">
        <v>452</v>
      </c>
      <c r="D3652" s="6">
        <v>98</v>
      </c>
      <c r="E3652" s="6">
        <v>129</v>
      </c>
      <c r="F3652" s="6">
        <v>7</v>
      </c>
      <c r="G3652" s="6" t="s">
        <v>8198</v>
      </c>
      <c r="H3652" s="6">
        <v>303</v>
      </c>
      <c r="I3652" s="7">
        <v>66359959</v>
      </c>
      <c r="J3652" s="6" t="s">
        <v>8199</v>
      </c>
      <c r="K3652" s="6" t="s">
        <v>8200</v>
      </c>
      <c r="L3652" s="6" t="s">
        <v>8201</v>
      </c>
      <c r="M3652" s="6">
        <v>184641</v>
      </c>
      <c r="N3652" s="6">
        <v>337</v>
      </c>
      <c r="O3652" s="6" t="s">
        <v>8202</v>
      </c>
      <c r="P3652" s="6">
        <v>0</v>
      </c>
      <c r="Q3652" s="6" t="s">
        <v>8203</v>
      </c>
      <c r="R3652" s="6" t="s">
        <v>8204</v>
      </c>
      <c r="S3652" s="6">
        <v>326</v>
      </c>
      <c r="T3652" s="6" t="s">
        <v>37</v>
      </c>
      <c r="U3652" s="6" t="s">
        <v>38</v>
      </c>
      <c r="V3652" s="6" t="s">
        <v>39</v>
      </c>
      <c r="W3652" s="7">
        <v>35000000</v>
      </c>
      <c r="X3652" s="6">
        <v>2013</v>
      </c>
      <c r="Y3652" s="6">
        <v>18</v>
      </c>
      <c r="Z3652" s="6">
        <v>6.9</v>
      </c>
      <c r="AA3652" s="6">
        <v>2.35</v>
      </c>
      <c r="AB3652" s="6">
        <v>81000</v>
      </c>
      <c r="AC3652" s="7">
        <f>Table13[[#This Row],[gross]]-Table13[[#This Row],[budget]]</f>
        <v>31359959</v>
      </c>
    </row>
    <row r="3653" spans="1:29" ht="12.75">
      <c r="A3653" s="6" t="s">
        <v>28</v>
      </c>
      <c r="B3653" s="6" t="s">
        <v>8565</v>
      </c>
      <c r="C3653" s="6">
        <v>317</v>
      </c>
      <c r="D3653" s="6">
        <v>140</v>
      </c>
      <c r="E3653" s="6">
        <v>149</v>
      </c>
      <c r="F3653" s="6">
        <v>581</v>
      </c>
      <c r="G3653" s="6" t="s">
        <v>1698</v>
      </c>
      <c r="H3653" s="6">
        <v>27000</v>
      </c>
      <c r="I3653" s="7">
        <v>13651662</v>
      </c>
      <c r="J3653" s="6" t="s">
        <v>3794</v>
      </c>
      <c r="K3653" s="6" t="s">
        <v>60</v>
      </c>
      <c r="L3653" s="6" t="s">
        <v>9895</v>
      </c>
      <c r="M3653" s="6">
        <v>332276</v>
      </c>
      <c r="N3653" s="6">
        <v>29692</v>
      </c>
      <c r="O3653" s="6" t="s">
        <v>279</v>
      </c>
      <c r="P3653" s="6">
        <v>1</v>
      </c>
      <c r="Q3653" s="6" t="s">
        <v>9896</v>
      </c>
      <c r="R3653" s="6" t="s">
        <v>9897</v>
      </c>
      <c r="S3653" s="6">
        <v>514</v>
      </c>
      <c r="T3653" s="6" t="s">
        <v>37</v>
      </c>
      <c r="U3653" s="6" t="s">
        <v>38</v>
      </c>
      <c r="V3653" s="6" t="s">
        <v>39</v>
      </c>
      <c r="W3653" s="7">
        <v>25000000</v>
      </c>
      <c r="X3653" s="6">
        <v>2011</v>
      </c>
      <c r="Y3653" s="6">
        <v>798</v>
      </c>
      <c r="Z3653" s="6">
        <v>8.1999999999999993</v>
      </c>
      <c r="AA3653" s="6">
        <v>2.35</v>
      </c>
      <c r="AB3653" s="6">
        <v>77000</v>
      </c>
      <c r="AC3653" s="7">
        <f>Table13[[#This Row],[gross]]-Table13[[#This Row],[budget]]</f>
        <v>-11348338</v>
      </c>
    </row>
    <row r="3654" spans="1:29" ht="12.75">
      <c r="A3654" s="6" t="s">
        <v>28</v>
      </c>
      <c r="B3654" s="6" t="s">
        <v>7687</v>
      </c>
      <c r="C3654" s="6">
        <v>24</v>
      </c>
      <c r="D3654" s="6">
        <v>101</v>
      </c>
      <c r="E3654" s="6">
        <v>31</v>
      </c>
      <c r="F3654" s="6">
        <v>448</v>
      </c>
      <c r="G3654" s="6" t="s">
        <v>7688</v>
      </c>
      <c r="H3654" s="6">
        <v>690</v>
      </c>
      <c r="I3654" s="7">
        <v>6448817</v>
      </c>
      <c r="J3654" s="6" t="s">
        <v>42</v>
      </c>
      <c r="K3654" s="6" t="s">
        <v>7689</v>
      </c>
      <c r="L3654" s="6" t="s">
        <v>7690</v>
      </c>
      <c r="M3654" s="6">
        <v>2189</v>
      </c>
      <c r="N3654" s="6">
        <v>1993</v>
      </c>
      <c r="O3654" s="6" t="s">
        <v>7691</v>
      </c>
      <c r="P3654" s="6">
        <v>0</v>
      </c>
      <c r="Q3654" s="6" t="s">
        <v>7692</v>
      </c>
      <c r="R3654" s="6" t="s">
        <v>7693</v>
      </c>
      <c r="S3654" s="6">
        <v>31</v>
      </c>
      <c r="T3654" s="6" t="s">
        <v>37</v>
      </c>
      <c r="U3654" s="6" t="s">
        <v>38</v>
      </c>
      <c r="V3654" s="6" t="s">
        <v>95</v>
      </c>
      <c r="W3654" s="7">
        <v>35000000</v>
      </c>
      <c r="X3654" s="6">
        <v>1997</v>
      </c>
      <c r="Y3654" s="6">
        <v>457</v>
      </c>
      <c r="Z3654" s="6">
        <v>4.5999999999999996</v>
      </c>
      <c r="AA3654" s="6">
        <v>2.35</v>
      </c>
      <c r="AB3654" s="6">
        <v>0</v>
      </c>
      <c r="AC3654" s="7">
        <f>Table13[[#This Row],[gross]]-Table13[[#This Row],[budget]]</f>
        <v>-28551183</v>
      </c>
    </row>
    <row r="3655" spans="1:29" ht="12.75">
      <c r="A3655" s="6" t="s">
        <v>28</v>
      </c>
      <c r="B3655" s="6" t="s">
        <v>12632</v>
      </c>
      <c r="C3655" s="6">
        <v>40</v>
      </c>
      <c r="D3655" s="6">
        <v>94</v>
      </c>
      <c r="E3655" s="6">
        <v>7</v>
      </c>
      <c r="F3655" s="6">
        <v>17</v>
      </c>
      <c r="G3655" s="6" t="s">
        <v>12633</v>
      </c>
      <c r="H3655" s="6">
        <v>235</v>
      </c>
      <c r="I3655" s="7">
        <v>81525</v>
      </c>
      <c r="J3655" s="6" t="s">
        <v>3554</v>
      </c>
      <c r="K3655" s="6" t="s">
        <v>12634</v>
      </c>
      <c r="L3655" s="6" t="s">
        <v>12635</v>
      </c>
      <c r="M3655" s="6">
        <v>29392</v>
      </c>
      <c r="N3655" s="6">
        <v>303</v>
      </c>
      <c r="O3655" s="6" t="s">
        <v>12636</v>
      </c>
      <c r="P3655" s="6">
        <v>1</v>
      </c>
      <c r="Q3655" s="6" t="s">
        <v>12637</v>
      </c>
      <c r="R3655" s="6" t="s">
        <v>12638</v>
      </c>
      <c r="S3655" s="6">
        <v>91</v>
      </c>
      <c r="T3655" s="6" t="s">
        <v>1464</v>
      </c>
      <c r="U3655" s="6" t="s">
        <v>1465</v>
      </c>
      <c r="V3655" s="6" t="s">
        <v>585</v>
      </c>
      <c r="W3655" s="7">
        <v>15300000</v>
      </c>
      <c r="X3655" s="6">
        <v>2001</v>
      </c>
      <c r="Y3655" s="6">
        <v>46</v>
      </c>
      <c r="Z3655" s="6">
        <v>6.6</v>
      </c>
      <c r="AA3655" s="6">
        <v>2.35</v>
      </c>
      <c r="AB3655" s="6">
        <v>0</v>
      </c>
      <c r="AC3655" s="7">
        <f>Table13[[#This Row],[gross]]-Table13[[#This Row],[budget]]</f>
        <v>-15218475</v>
      </c>
    </row>
    <row r="3656" spans="1:29" ht="12.75">
      <c r="A3656" s="6" t="s">
        <v>28</v>
      </c>
      <c r="B3656" s="6" t="s">
        <v>111</v>
      </c>
      <c r="C3656" s="6">
        <v>451</v>
      </c>
      <c r="D3656" s="6">
        <v>215</v>
      </c>
      <c r="E3656" s="6">
        <v>0</v>
      </c>
      <c r="F3656" s="6">
        <v>413</v>
      </c>
      <c r="G3656" s="6" t="s">
        <v>1051</v>
      </c>
      <c r="H3656" s="6">
        <v>986</v>
      </c>
      <c r="I3656" s="7">
        <v>107503316</v>
      </c>
      <c r="J3656" s="6" t="s">
        <v>1052</v>
      </c>
      <c r="K3656" s="6" t="s">
        <v>1053</v>
      </c>
      <c r="L3656" s="6" t="s">
        <v>1054</v>
      </c>
      <c r="M3656" s="6">
        <v>392474</v>
      </c>
      <c r="N3656" s="6">
        <v>2530</v>
      </c>
      <c r="O3656" s="6" t="s">
        <v>1055</v>
      </c>
      <c r="P3656" s="6">
        <v>1</v>
      </c>
      <c r="Q3656" s="6" t="s">
        <v>1056</v>
      </c>
      <c r="R3656" s="6" t="s">
        <v>1057</v>
      </c>
      <c r="S3656" s="6">
        <v>1229</v>
      </c>
      <c r="T3656" s="6" t="s">
        <v>37</v>
      </c>
      <c r="U3656" s="6" t="s">
        <v>38</v>
      </c>
      <c r="V3656" s="6" t="s">
        <v>585</v>
      </c>
      <c r="W3656" s="7">
        <v>130000000</v>
      </c>
      <c r="X3656" s="6">
        <v>2009</v>
      </c>
      <c r="Y3656" s="6">
        <v>745</v>
      </c>
      <c r="Z3656" s="6">
        <v>7.7</v>
      </c>
      <c r="AA3656" s="6">
        <v>2.35</v>
      </c>
      <c r="AB3656" s="6">
        <v>18000</v>
      </c>
      <c r="AC3656" s="7">
        <f>Table13[[#This Row],[gross]]-Table13[[#This Row],[budget]]</f>
        <v>-22496684</v>
      </c>
    </row>
    <row r="3657" spans="1:29" ht="12.75">
      <c r="A3657" s="6" t="s">
        <v>28</v>
      </c>
      <c r="B3657" s="6" t="s">
        <v>696</v>
      </c>
      <c r="C3657" s="6">
        <v>279</v>
      </c>
      <c r="D3657" s="6">
        <v>120</v>
      </c>
      <c r="E3657" s="6">
        <v>508</v>
      </c>
      <c r="F3657" s="6">
        <v>1000</v>
      </c>
      <c r="G3657" s="6" t="s">
        <v>51</v>
      </c>
      <c r="H3657" s="6">
        <v>21000</v>
      </c>
      <c r="I3657" s="7">
        <v>58700247</v>
      </c>
      <c r="J3657" s="6" t="s">
        <v>214</v>
      </c>
      <c r="K3657" s="6" t="s">
        <v>768</v>
      </c>
      <c r="L3657" s="6" t="s">
        <v>6984</v>
      </c>
      <c r="M3657" s="6">
        <v>95367</v>
      </c>
      <c r="N3657" s="6">
        <v>36062</v>
      </c>
      <c r="O3657" s="6" t="s">
        <v>303</v>
      </c>
      <c r="P3657" s="6">
        <v>1</v>
      </c>
      <c r="Q3657" s="6" t="s">
        <v>6985</v>
      </c>
      <c r="R3657" s="6" t="s">
        <v>6986</v>
      </c>
      <c r="S3657" s="6">
        <v>260</v>
      </c>
      <c r="T3657" s="6" t="s">
        <v>37</v>
      </c>
      <c r="U3657" s="6" t="s">
        <v>38</v>
      </c>
      <c r="V3657" s="6" t="s">
        <v>39</v>
      </c>
      <c r="W3657" s="7">
        <v>38000000</v>
      </c>
      <c r="X3657" s="6">
        <v>2011</v>
      </c>
      <c r="Y3657" s="6">
        <v>11000</v>
      </c>
      <c r="Z3657" s="6">
        <v>6.9</v>
      </c>
      <c r="AA3657" s="6">
        <v>2.35</v>
      </c>
      <c r="AB3657" s="6">
        <v>33000</v>
      </c>
      <c r="AC3657" s="7">
        <f>Table13[[#This Row],[gross]]-Table13[[#This Row],[budget]]</f>
        <v>20700247</v>
      </c>
    </row>
    <row r="3658" spans="1:29" ht="12.75">
      <c r="A3658" s="6" t="s">
        <v>28</v>
      </c>
      <c r="B3658" s="6" t="s">
        <v>528</v>
      </c>
      <c r="C3658" s="6">
        <v>91</v>
      </c>
      <c r="D3658" s="6">
        <v>176</v>
      </c>
      <c r="E3658" s="6">
        <v>58</v>
      </c>
      <c r="F3658" s="6">
        <v>60</v>
      </c>
      <c r="G3658" s="6" t="s">
        <v>529</v>
      </c>
      <c r="H3658" s="6">
        <v>711</v>
      </c>
      <c r="I3658" s="7">
        <v>88246220</v>
      </c>
      <c r="J3658" s="6" t="s">
        <v>227</v>
      </c>
      <c r="K3658" s="6" t="s">
        <v>530</v>
      </c>
      <c r="L3658" s="6" t="s">
        <v>531</v>
      </c>
      <c r="M3658" s="6">
        <v>144337</v>
      </c>
      <c r="N3658" s="6">
        <v>1004</v>
      </c>
      <c r="O3658" s="6" t="s">
        <v>532</v>
      </c>
      <c r="P3658" s="6">
        <v>0</v>
      </c>
      <c r="Q3658" s="6" t="s">
        <v>533</v>
      </c>
      <c r="R3658" s="6" t="s">
        <v>534</v>
      </c>
      <c r="S3658" s="6">
        <v>309</v>
      </c>
      <c r="T3658" s="6" t="s">
        <v>37</v>
      </c>
      <c r="U3658" s="6" t="s">
        <v>38</v>
      </c>
      <c r="V3658" s="6" t="s">
        <v>39</v>
      </c>
      <c r="W3658" s="7">
        <v>175000000</v>
      </c>
      <c r="X3658" s="6">
        <v>1995</v>
      </c>
      <c r="Y3658" s="6">
        <v>60</v>
      </c>
      <c r="Z3658" s="6">
        <v>6.1</v>
      </c>
      <c r="AA3658" s="6">
        <v>1.85</v>
      </c>
      <c r="AB3658" s="6">
        <v>0</v>
      </c>
      <c r="AC3658" s="7">
        <f>Table13[[#This Row],[gross]]-Table13[[#This Row],[budget]]</f>
        <v>-86753780</v>
      </c>
    </row>
    <row r="3659" spans="1:29" ht="12.75">
      <c r="A3659" s="6" t="s">
        <v>28</v>
      </c>
      <c r="B3659" s="6" t="s">
        <v>10661</v>
      </c>
      <c r="C3659" s="6">
        <v>61</v>
      </c>
      <c r="D3659" s="6">
        <v>94</v>
      </c>
      <c r="E3659" s="6">
        <v>122</v>
      </c>
      <c r="F3659" s="6">
        <v>617</v>
      </c>
      <c r="G3659" s="6" t="s">
        <v>5434</v>
      </c>
      <c r="H3659" s="6">
        <v>1000</v>
      </c>
      <c r="I3659" s="7">
        <v>121697350</v>
      </c>
      <c r="J3659" s="6" t="s">
        <v>6419</v>
      </c>
      <c r="K3659" s="6" t="s">
        <v>1732</v>
      </c>
      <c r="L3659" s="6" t="s">
        <v>10662</v>
      </c>
      <c r="M3659" s="6">
        <v>114610</v>
      </c>
      <c r="N3659" s="6">
        <v>4263</v>
      </c>
      <c r="O3659" s="6" t="s">
        <v>4629</v>
      </c>
      <c r="P3659" s="6">
        <v>2</v>
      </c>
      <c r="Q3659" s="6" t="s">
        <v>10663</v>
      </c>
      <c r="R3659" s="6" t="s">
        <v>10664</v>
      </c>
      <c r="S3659" s="6">
        <v>176</v>
      </c>
      <c r="T3659" s="6" t="s">
        <v>37</v>
      </c>
      <c r="U3659" s="6" t="s">
        <v>38</v>
      </c>
      <c r="V3659" s="6" t="s">
        <v>39</v>
      </c>
      <c r="W3659" s="7">
        <v>20000000</v>
      </c>
      <c r="X3659" s="6">
        <v>1992</v>
      </c>
      <c r="Y3659" s="6">
        <v>619</v>
      </c>
      <c r="Z3659" s="6">
        <v>7</v>
      </c>
      <c r="AA3659" s="6">
        <v>1.85</v>
      </c>
      <c r="AB3659" s="6">
        <v>0</v>
      </c>
      <c r="AC3659" s="7">
        <f>Table13[[#This Row],[gross]]-Table13[[#This Row],[budget]]</f>
        <v>101697350</v>
      </c>
    </row>
    <row r="3660" spans="1:29" ht="12.75">
      <c r="A3660" s="6" t="s">
        <v>28</v>
      </c>
      <c r="B3660" s="6" t="s">
        <v>327</v>
      </c>
      <c r="C3660" s="6">
        <v>96</v>
      </c>
      <c r="D3660" s="6">
        <v>131</v>
      </c>
      <c r="E3660" s="6">
        <v>368</v>
      </c>
      <c r="F3660" s="6">
        <v>383</v>
      </c>
      <c r="G3660" s="6" t="s">
        <v>3793</v>
      </c>
      <c r="H3660" s="6">
        <v>11000</v>
      </c>
      <c r="I3660" s="7">
        <v>43532294</v>
      </c>
      <c r="J3660" s="6" t="s">
        <v>3794</v>
      </c>
      <c r="K3660" s="6" t="s">
        <v>660</v>
      </c>
      <c r="L3660" s="6" t="s">
        <v>3795</v>
      </c>
      <c r="M3660" s="6">
        <v>46951</v>
      </c>
      <c r="N3660" s="6">
        <v>12088</v>
      </c>
      <c r="O3660" s="6" t="s">
        <v>3247</v>
      </c>
      <c r="P3660" s="6">
        <v>0</v>
      </c>
      <c r="Q3660" s="6" t="s">
        <v>3796</v>
      </c>
      <c r="R3660" s="6" t="s">
        <v>3797</v>
      </c>
      <c r="S3660" s="6">
        <v>175</v>
      </c>
      <c r="T3660" s="6" t="s">
        <v>37</v>
      </c>
      <c r="U3660" s="6" t="s">
        <v>38</v>
      </c>
      <c r="V3660" s="6" t="s">
        <v>95</v>
      </c>
      <c r="W3660" s="7">
        <v>65000000</v>
      </c>
      <c r="X3660" s="6">
        <v>2006</v>
      </c>
      <c r="Y3660" s="6">
        <v>529</v>
      </c>
      <c r="Z3660" s="6">
        <v>7.1</v>
      </c>
      <c r="AA3660" s="6">
        <v>2.35</v>
      </c>
      <c r="AB3660" s="6">
        <v>0</v>
      </c>
      <c r="AC3660" s="7">
        <f>Table13[[#This Row],[gross]]-Table13[[#This Row],[budget]]</f>
        <v>-21467706</v>
      </c>
    </row>
    <row r="3661" spans="1:29" ht="12.75">
      <c r="A3661" s="6" t="s">
        <v>28</v>
      </c>
      <c r="B3661" s="6" t="s">
        <v>20260</v>
      </c>
      <c r="C3661" s="6">
        <v>158</v>
      </c>
      <c r="D3661" s="6">
        <v>96</v>
      </c>
      <c r="E3661" s="6">
        <v>31</v>
      </c>
      <c r="F3661" s="6">
        <v>328</v>
      </c>
      <c r="G3661" s="6" t="s">
        <v>3953</v>
      </c>
      <c r="H3661" s="6">
        <v>804</v>
      </c>
      <c r="I3661" s="7">
        <v>3590010</v>
      </c>
      <c r="J3661" s="6" t="s">
        <v>7837</v>
      </c>
      <c r="K3661" s="6" t="s">
        <v>11000</v>
      </c>
      <c r="L3661" s="6" t="s">
        <v>20261</v>
      </c>
      <c r="M3661" s="6">
        <v>20885</v>
      </c>
      <c r="N3661" s="6">
        <v>3013</v>
      </c>
      <c r="O3661" s="6" t="s">
        <v>14255</v>
      </c>
      <c r="P3661" s="6">
        <v>0</v>
      </c>
      <c r="Q3661" s="6" t="s">
        <v>20262</v>
      </c>
      <c r="R3661" s="6" t="s">
        <v>20263</v>
      </c>
      <c r="S3661" s="6">
        <v>60</v>
      </c>
      <c r="T3661" s="6" t="s">
        <v>37</v>
      </c>
      <c r="U3661" s="6" t="s">
        <v>56</v>
      </c>
      <c r="V3661" s="6" t="s">
        <v>585</v>
      </c>
      <c r="W3661" s="7">
        <v>2000000</v>
      </c>
      <c r="X3661" s="6">
        <v>2015</v>
      </c>
      <c r="Y3661" s="6">
        <v>625</v>
      </c>
      <c r="Z3661" s="6">
        <v>6.1</v>
      </c>
      <c r="AA3661" s="6">
        <v>1.85</v>
      </c>
      <c r="AB3661" s="6">
        <v>0</v>
      </c>
      <c r="AC3661" s="7">
        <f>Table13[[#This Row],[gross]]-Table13[[#This Row],[budget]]</f>
        <v>1590010</v>
      </c>
    </row>
    <row r="3662" spans="1:29" ht="12.75">
      <c r="A3662" s="6" t="s">
        <v>28</v>
      </c>
      <c r="B3662" s="6" t="s">
        <v>16655</v>
      </c>
      <c r="C3662" s="6">
        <v>389</v>
      </c>
      <c r="D3662" s="6">
        <v>112</v>
      </c>
      <c r="E3662" s="6">
        <v>159</v>
      </c>
      <c r="F3662" s="6">
        <v>77</v>
      </c>
      <c r="G3662" s="6" t="s">
        <v>4561</v>
      </c>
      <c r="H3662" s="6">
        <v>3000</v>
      </c>
      <c r="I3662" s="7">
        <v>1738692</v>
      </c>
      <c r="J3662" s="6" t="s">
        <v>4075</v>
      </c>
      <c r="K3662" s="6" t="s">
        <v>13858</v>
      </c>
      <c r="L3662" s="6" t="s">
        <v>16656</v>
      </c>
      <c r="M3662" s="6">
        <v>95529</v>
      </c>
      <c r="N3662" s="6">
        <v>3547</v>
      </c>
      <c r="O3662" s="6" t="s">
        <v>16657</v>
      </c>
      <c r="P3662" s="6">
        <v>0</v>
      </c>
      <c r="Q3662" s="6" t="s">
        <v>16658</v>
      </c>
      <c r="R3662" s="6" t="s">
        <v>16659</v>
      </c>
      <c r="S3662" s="6">
        <v>301</v>
      </c>
      <c r="T3662" s="6" t="s">
        <v>37</v>
      </c>
      <c r="U3662" s="6" t="s">
        <v>56</v>
      </c>
      <c r="V3662" s="6" t="s">
        <v>585</v>
      </c>
      <c r="W3662" s="7">
        <v>7000000</v>
      </c>
      <c r="X3662" s="6">
        <v>2011</v>
      </c>
      <c r="Y3662" s="6">
        <v>294</v>
      </c>
      <c r="Z3662" s="6">
        <v>7.5</v>
      </c>
      <c r="AA3662" s="6">
        <v>2.35</v>
      </c>
      <c r="AB3662" s="6">
        <v>38000</v>
      </c>
      <c r="AC3662" s="7">
        <f>Table13[[#This Row],[gross]]-Table13[[#This Row],[budget]]</f>
        <v>-5261308</v>
      </c>
    </row>
    <row r="3663" spans="1:29" ht="12.75">
      <c r="A3663" s="6" t="s">
        <v>28</v>
      </c>
      <c r="B3663" s="6" t="s">
        <v>8972</v>
      </c>
      <c r="C3663" s="6">
        <v>222</v>
      </c>
      <c r="D3663" s="6">
        <v>117</v>
      </c>
      <c r="E3663" s="6">
        <v>115</v>
      </c>
      <c r="F3663" s="6">
        <v>97</v>
      </c>
      <c r="G3663" s="6" t="s">
        <v>8973</v>
      </c>
      <c r="H3663" s="6">
        <v>3000</v>
      </c>
      <c r="I3663" s="7">
        <v>28563179</v>
      </c>
      <c r="J3663" s="6" t="s">
        <v>2125</v>
      </c>
      <c r="K3663" s="6" t="s">
        <v>1689</v>
      </c>
      <c r="L3663" s="6" t="s">
        <v>8974</v>
      </c>
      <c r="M3663" s="6">
        <v>72693</v>
      </c>
      <c r="N3663" s="6">
        <v>3681</v>
      </c>
      <c r="O3663" s="6" t="s">
        <v>8975</v>
      </c>
      <c r="P3663" s="6">
        <v>4</v>
      </c>
      <c r="Q3663" s="6" t="s">
        <v>8976</v>
      </c>
      <c r="R3663" s="6" t="s">
        <v>8977</v>
      </c>
      <c r="S3663" s="6">
        <v>199</v>
      </c>
      <c r="T3663" s="6" t="s">
        <v>37</v>
      </c>
      <c r="U3663" s="6" t="s">
        <v>38</v>
      </c>
      <c r="V3663" s="6" t="s">
        <v>585</v>
      </c>
      <c r="W3663" s="7">
        <v>21000000</v>
      </c>
      <c r="X3663" s="6">
        <v>2007</v>
      </c>
      <c r="Y3663" s="6">
        <v>327</v>
      </c>
      <c r="Z3663" s="6">
        <v>6.9</v>
      </c>
      <c r="AA3663" s="6">
        <v>1.85</v>
      </c>
      <c r="AB3663" s="6">
        <v>0</v>
      </c>
      <c r="AC3663" s="7">
        <f>Table13[[#This Row],[gross]]-Table13[[#This Row],[budget]]</f>
        <v>7563179</v>
      </c>
    </row>
    <row r="3664" spans="1:29" ht="12.75">
      <c r="A3664" s="6" t="s">
        <v>28</v>
      </c>
      <c r="B3664" s="6" t="s">
        <v>3367</v>
      </c>
      <c r="C3664" s="6">
        <v>141</v>
      </c>
      <c r="D3664" s="6">
        <v>124</v>
      </c>
      <c r="E3664" s="6">
        <v>130</v>
      </c>
      <c r="F3664" s="6">
        <v>841</v>
      </c>
      <c r="G3664" s="6" t="s">
        <v>1422</v>
      </c>
      <c r="H3664" s="6">
        <v>4000</v>
      </c>
      <c r="I3664" s="7">
        <v>78120196</v>
      </c>
      <c r="J3664" s="6" t="s">
        <v>1017</v>
      </c>
      <c r="K3664" s="6" t="s">
        <v>599</v>
      </c>
      <c r="L3664" s="6" t="s">
        <v>3368</v>
      </c>
      <c r="M3664" s="6">
        <v>103241</v>
      </c>
      <c r="N3664" s="6">
        <v>6181</v>
      </c>
      <c r="O3664" s="6" t="s">
        <v>3369</v>
      </c>
      <c r="P3664" s="6">
        <v>0</v>
      </c>
      <c r="Q3664" s="6" t="s">
        <v>3370</v>
      </c>
      <c r="R3664" s="6" t="s">
        <v>3371</v>
      </c>
      <c r="S3664" s="6">
        <v>742</v>
      </c>
      <c r="T3664" s="6" t="s">
        <v>37</v>
      </c>
      <c r="U3664" s="6" t="s">
        <v>38</v>
      </c>
      <c r="V3664" s="6" t="s">
        <v>585</v>
      </c>
      <c r="W3664" s="7">
        <v>75000000</v>
      </c>
      <c r="X3664" s="6">
        <v>2002</v>
      </c>
      <c r="Y3664" s="6">
        <v>973</v>
      </c>
      <c r="Z3664" s="6">
        <v>7.1</v>
      </c>
      <c r="AA3664" s="6">
        <v>2.35</v>
      </c>
      <c r="AB3664" s="6">
        <v>5000</v>
      </c>
      <c r="AC3664" s="7">
        <f>Table13[[#This Row],[gross]]-Table13[[#This Row],[budget]]</f>
        <v>3120196</v>
      </c>
    </row>
    <row r="3665" spans="1:29" ht="12.75">
      <c r="A3665" s="6" t="s">
        <v>28</v>
      </c>
      <c r="B3665" s="6" t="s">
        <v>23527</v>
      </c>
      <c r="C3665" s="6">
        <v>143</v>
      </c>
      <c r="D3665" s="6">
        <v>97</v>
      </c>
      <c r="E3665" s="6">
        <v>131</v>
      </c>
      <c r="F3665" s="6">
        <v>67</v>
      </c>
      <c r="G3665" s="6" t="s">
        <v>23528</v>
      </c>
      <c r="H3665" s="6">
        <v>507</v>
      </c>
      <c r="I3665" s="7">
        <v>469947</v>
      </c>
      <c r="J3665" s="6" t="s">
        <v>214</v>
      </c>
      <c r="K3665" s="6" t="s">
        <v>14716</v>
      </c>
      <c r="L3665" s="6" t="s">
        <v>23529</v>
      </c>
      <c r="M3665" s="6">
        <v>19846</v>
      </c>
      <c r="N3665" s="6">
        <v>654</v>
      </c>
      <c r="O3665" s="6" t="s">
        <v>23530</v>
      </c>
      <c r="P3665" s="6">
        <v>0</v>
      </c>
      <c r="Q3665" s="6" t="s">
        <v>23531</v>
      </c>
      <c r="R3665" s="6" t="s">
        <v>23532</v>
      </c>
      <c r="S3665" s="6">
        <v>68</v>
      </c>
      <c r="T3665" s="6" t="s">
        <v>37</v>
      </c>
      <c r="U3665" s="6" t="s">
        <v>56</v>
      </c>
      <c r="V3665" s="6" t="s">
        <v>4830</v>
      </c>
      <c r="W3665" s="7">
        <v>120000</v>
      </c>
      <c r="X3665" s="6">
        <v>2011</v>
      </c>
      <c r="Y3665" s="6">
        <v>75</v>
      </c>
      <c r="Z3665" s="6">
        <v>7.7</v>
      </c>
      <c r="AA3665" s="6">
        <v>1.85</v>
      </c>
      <c r="AB3665" s="6">
        <v>0</v>
      </c>
      <c r="AC3665" s="7">
        <f>Table13[[#This Row],[gross]]-Table13[[#This Row],[budget]]</f>
        <v>349947</v>
      </c>
    </row>
    <row r="3666" spans="1:29" ht="12.75">
      <c r="A3666" s="6" t="s">
        <v>28</v>
      </c>
      <c r="B3666" s="6" t="s">
        <v>6800</v>
      </c>
      <c r="C3666" s="6">
        <v>76</v>
      </c>
      <c r="D3666" s="6">
        <v>114</v>
      </c>
      <c r="E3666" s="6">
        <v>92</v>
      </c>
      <c r="F3666" s="6">
        <v>436</v>
      </c>
      <c r="G3666" s="6" t="s">
        <v>5265</v>
      </c>
      <c r="H3666" s="6">
        <v>940</v>
      </c>
      <c r="I3666" s="7">
        <v>42168445</v>
      </c>
      <c r="J3666" s="6" t="s">
        <v>1415</v>
      </c>
      <c r="K3666" s="6" t="s">
        <v>5450</v>
      </c>
      <c r="L3666" s="6" t="s">
        <v>9062</v>
      </c>
      <c r="M3666" s="6">
        <v>10791</v>
      </c>
      <c r="N3666" s="6">
        <v>3565</v>
      </c>
      <c r="O3666" s="6" t="s">
        <v>806</v>
      </c>
      <c r="P3666" s="6">
        <v>3</v>
      </c>
      <c r="Q3666" s="6" t="s">
        <v>9063</v>
      </c>
      <c r="R3666" s="6" t="s">
        <v>9064</v>
      </c>
      <c r="S3666" s="6">
        <v>39</v>
      </c>
      <c r="T3666" s="6" t="s">
        <v>37</v>
      </c>
      <c r="U3666" s="6" t="s">
        <v>38</v>
      </c>
      <c r="V3666" s="6" t="s">
        <v>39</v>
      </c>
      <c r="W3666" s="7">
        <v>35000000</v>
      </c>
      <c r="X3666" s="6">
        <v>2008</v>
      </c>
      <c r="Y3666" s="6">
        <v>706</v>
      </c>
      <c r="Z3666" s="6">
        <v>5.3</v>
      </c>
      <c r="AA3666" s="6">
        <v>1.85</v>
      </c>
      <c r="AB3666" s="6">
        <v>464</v>
      </c>
      <c r="AC3666" s="7">
        <f>Table13[[#This Row],[gross]]-Table13[[#This Row],[budget]]</f>
        <v>7168445</v>
      </c>
    </row>
    <row r="3667" spans="1:29" ht="12.75">
      <c r="A3667" s="6" t="s">
        <v>28</v>
      </c>
      <c r="B3667" s="6" t="s">
        <v>220</v>
      </c>
      <c r="C3667" s="6">
        <v>72</v>
      </c>
      <c r="D3667" s="6">
        <v>86</v>
      </c>
      <c r="E3667" s="6">
        <v>94</v>
      </c>
      <c r="F3667" s="6">
        <v>146</v>
      </c>
      <c r="G3667" s="6" t="s">
        <v>10904</v>
      </c>
      <c r="H3667" s="6">
        <v>693</v>
      </c>
      <c r="I3667" s="7">
        <v>333976</v>
      </c>
      <c r="J3667" s="6" t="s">
        <v>1009</v>
      </c>
      <c r="K3667" s="6" t="s">
        <v>2032</v>
      </c>
      <c r="L3667" s="6" t="s">
        <v>14370</v>
      </c>
      <c r="M3667" s="6">
        <v>12559</v>
      </c>
      <c r="N3667" s="6">
        <v>1373</v>
      </c>
      <c r="O3667" s="6" t="s">
        <v>14371</v>
      </c>
      <c r="P3667" s="6">
        <v>0</v>
      </c>
      <c r="Q3667" s="6" t="s">
        <v>14372</v>
      </c>
      <c r="R3667" s="6" t="s">
        <v>14373</v>
      </c>
      <c r="S3667" s="6">
        <v>90</v>
      </c>
      <c r="T3667" s="6" t="s">
        <v>37</v>
      </c>
      <c r="U3667" s="6" t="s">
        <v>38</v>
      </c>
      <c r="V3667" s="6" t="s">
        <v>585</v>
      </c>
      <c r="W3667" s="7">
        <v>12000000</v>
      </c>
      <c r="X3667" s="6">
        <v>2002</v>
      </c>
      <c r="Y3667" s="6">
        <v>534</v>
      </c>
      <c r="Z3667" s="6">
        <v>6.4</v>
      </c>
      <c r="AA3667" s="6">
        <v>2.35</v>
      </c>
      <c r="AB3667" s="6">
        <v>423</v>
      </c>
      <c r="AC3667" s="7">
        <f>Table13[[#This Row],[gross]]-Table13[[#This Row],[budget]]</f>
        <v>-11666024</v>
      </c>
    </row>
    <row r="3668" spans="1:29" ht="12.75">
      <c r="A3668" s="6" t="s">
        <v>28</v>
      </c>
      <c r="B3668" s="6" t="s">
        <v>4239</v>
      </c>
      <c r="C3668" s="6">
        <v>82</v>
      </c>
      <c r="D3668" s="6">
        <v>110</v>
      </c>
      <c r="E3668" s="6">
        <v>80</v>
      </c>
      <c r="F3668" s="6">
        <v>509</v>
      </c>
      <c r="G3668" s="6" t="s">
        <v>3012</v>
      </c>
      <c r="H3668" s="6">
        <v>826</v>
      </c>
      <c r="I3668" s="7">
        <v>14469428</v>
      </c>
      <c r="J3668" s="6" t="s">
        <v>1681</v>
      </c>
      <c r="K3668" s="6" t="s">
        <v>904</v>
      </c>
      <c r="L3668" s="6" t="s">
        <v>9324</v>
      </c>
      <c r="M3668" s="6">
        <v>10667</v>
      </c>
      <c r="N3668" s="6">
        <v>2466</v>
      </c>
      <c r="O3668" s="6" t="s">
        <v>3761</v>
      </c>
      <c r="P3668" s="6">
        <v>2</v>
      </c>
      <c r="Q3668" s="6" t="s">
        <v>9325</v>
      </c>
      <c r="R3668" s="6" t="s">
        <v>9326</v>
      </c>
      <c r="S3668" s="6">
        <v>95</v>
      </c>
      <c r="T3668" s="6" t="s">
        <v>37</v>
      </c>
      <c r="U3668" s="6" t="s">
        <v>38</v>
      </c>
      <c r="V3668" s="6" t="s">
        <v>39</v>
      </c>
      <c r="W3668" s="7">
        <v>26000000</v>
      </c>
      <c r="X3668" s="6">
        <v>2004</v>
      </c>
      <c r="Y3668" s="6">
        <v>590</v>
      </c>
      <c r="Z3668" s="6">
        <v>5.2</v>
      </c>
      <c r="AA3668" s="6">
        <v>1.85</v>
      </c>
      <c r="AB3668" s="6">
        <v>260</v>
      </c>
      <c r="AC3668" s="7">
        <f>Table13[[#This Row],[gross]]-Table13[[#This Row],[budget]]</f>
        <v>-11530572</v>
      </c>
    </row>
    <row r="3669" spans="1:29" ht="12.75">
      <c r="A3669" s="6" t="s">
        <v>28</v>
      </c>
      <c r="B3669" s="6" t="s">
        <v>18296</v>
      </c>
      <c r="C3669" s="6">
        <v>74</v>
      </c>
      <c r="D3669" s="6">
        <v>88</v>
      </c>
      <c r="E3669" s="6">
        <v>377</v>
      </c>
      <c r="F3669" s="6">
        <v>236</v>
      </c>
      <c r="G3669" s="6" t="s">
        <v>22157</v>
      </c>
      <c r="H3669" s="6">
        <v>529</v>
      </c>
      <c r="I3669" s="7">
        <v>4771000</v>
      </c>
      <c r="J3669" s="6" t="s">
        <v>2527</v>
      </c>
      <c r="K3669" s="6" t="s">
        <v>8132</v>
      </c>
      <c r="L3669" s="6" t="s">
        <v>22158</v>
      </c>
      <c r="M3669" s="6">
        <v>26513</v>
      </c>
      <c r="N3669" s="6">
        <v>1502</v>
      </c>
      <c r="O3669" s="6" t="s">
        <v>22159</v>
      </c>
      <c r="P3669" s="6">
        <v>1</v>
      </c>
      <c r="Q3669" s="6" t="s">
        <v>22160</v>
      </c>
      <c r="R3669" s="6" t="s">
        <v>22161</v>
      </c>
      <c r="S3669" s="6">
        <v>174</v>
      </c>
      <c r="T3669" s="6" t="s">
        <v>37</v>
      </c>
      <c r="U3669" s="6" t="s">
        <v>38</v>
      </c>
      <c r="V3669" s="6" t="s">
        <v>585</v>
      </c>
      <c r="W3669" s="7">
        <v>800000</v>
      </c>
      <c r="X3669" s="6">
        <v>1995</v>
      </c>
      <c r="Y3669" s="6">
        <v>502</v>
      </c>
      <c r="Z3669" s="6">
        <v>7.5</v>
      </c>
      <c r="AA3669" s="6">
        <v>1.85</v>
      </c>
      <c r="AB3669" s="6">
        <v>0</v>
      </c>
      <c r="AC3669" s="7">
        <f>Table13[[#This Row],[gross]]-Table13[[#This Row],[budget]]</f>
        <v>3971000</v>
      </c>
    </row>
    <row r="3670" spans="1:29" ht="12.75">
      <c r="A3670" s="6" t="s">
        <v>28</v>
      </c>
      <c r="B3670" s="6" t="s">
        <v>20333</v>
      </c>
      <c r="C3670" s="6">
        <v>189</v>
      </c>
      <c r="D3670" s="6">
        <v>80</v>
      </c>
      <c r="E3670" s="6">
        <v>129</v>
      </c>
      <c r="F3670" s="6">
        <v>26</v>
      </c>
      <c r="G3670" s="6" t="s">
        <v>23046</v>
      </c>
      <c r="H3670" s="6">
        <v>375</v>
      </c>
      <c r="I3670" s="7">
        <v>856942</v>
      </c>
      <c r="J3670" s="6" t="s">
        <v>3409</v>
      </c>
      <c r="K3670" s="6" t="s">
        <v>19587</v>
      </c>
      <c r="L3670" s="6" t="s">
        <v>23052</v>
      </c>
      <c r="M3670" s="6">
        <v>12241</v>
      </c>
      <c r="N3670" s="6">
        <v>460</v>
      </c>
      <c r="O3670" s="6" t="s">
        <v>23049</v>
      </c>
      <c r="P3670" s="6">
        <v>1</v>
      </c>
      <c r="Q3670" s="6" t="s">
        <v>23053</v>
      </c>
      <c r="R3670" s="6" t="s">
        <v>23054</v>
      </c>
      <c r="S3670" s="6">
        <v>112</v>
      </c>
      <c r="T3670" s="6" t="s">
        <v>37</v>
      </c>
      <c r="U3670" s="6" t="s">
        <v>38</v>
      </c>
      <c r="V3670" s="6" t="s">
        <v>585</v>
      </c>
      <c r="W3670" s="7">
        <v>200000</v>
      </c>
      <c r="X3670" s="6">
        <v>2008</v>
      </c>
      <c r="Y3670" s="6">
        <v>44</v>
      </c>
      <c r="Z3670" s="6">
        <v>7.1</v>
      </c>
      <c r="AA3670" s="6">
        <v>1.85</v>
      </c>
      <c r="AB3670" s="6">
        <v>0</v>
      </c>
      <c r="AC3670" s="7">
        <f>Table13[[#This Row],[gross]]-Table13[[#This Row],[budget]]</f>
        <v>656942</v>
      </c>
    </row>
    <row r="3671" spans="1:29" ht="12.75">
      <c r="A3671" s="6" t="s">
        <v>28</v>
      </c>
      <c r="B3671" s="6" t="s">
        <v>5050</v>
      </c>
      <c r="C3671" s="6">
        <v>20</v>
      </c>
      <c r="D3671" s="6">
        <v>106</v>
      </c>
      <c r="E3671" s="6">
        <v>277</v>
      </c>
      <c r="F3671" s="6">
        <v>383</v>
      </c>
      <c r="G3671" s="6" t="s">
        <v>1375</v>
      </c>
      <c r="H3671" s="6">
        <v>22000</v>
      </c>
      <c r="I3671" s="7">
        <v>10555348</v>
      </c>
      <c r="J3671" s="6" t="s">
        <v>1009</v>
      </c>
      <c r="K3671" s="6" t="s">
        <v>1746</v>
      </c>
      <c r="L3671" s="6" t="s">
        <v>11246</v>
      </c>
      <c r="M3671" s="6">
        <v>17349</v>
      </c>
      <c r="N3671" s="6">
        <v>24887</v>
      </c>
      <c r="O3671" s="6" t="s">
        <v>11247</v>
      </c>
      <c r="P3671" s="6">
        <v>0</v>
      </c>
      <c r="Q3671" s="6" t="s">
        <v>11248</v>
      </c>
      <c r="R3671" s="6" t="s">
        <v>11249</v>
      </c>
      <c r="S3671" s="6">
        <v>42</v>
      </c>
      <c r="T3671" s="6" t="s">
        <v>37</v>
      </c>
      <c r="U3671" s="6" t="s">
        <v>38</v>
      </c>
      <c r="V3671" s="6" t="s">
        <v>39</v>
      </c>
      <c r="W3671" s="7">
        <v>20000000</v>
      </c>
      <c r="X3671" s="6">
        <v>1989</v>
      </c>
      <c r="Y3671" s="6">
        <v>2000</v>
      </c>
      <c r="Z3671" s="6">
        <v>6</v>
      </c>
      <c r="AA3671" s="6">
        <v>2.35</v>
      </c>
      <c r="AB3671" s="6">
        <v>855</v>
      </c>
      <c r="AC3671" s="7">
        <f>Table13[[#This Row],[gross]]-Table13[[#This Row],[budget]]</f>
        <v>-9444652</v>
      </c>
    </row>
    <row r="3672" spans="1:29" ht="12.75">
      <c r="A3672" s="6" t="s">
        <v>28</v>
      </c>
      <c r="B3672" s="6" t="s">
        <v>5059</v>
      </c>
      <c r="C3672" s="6">
        <v>289</v>
      </c>
      <c r="D3672" s="6">
        <v>118</v>
      </c>
      <c r="E3672" s="6">
        <v>43</v>
      </c>
      <c r="F3672" s="6">
        <v>651</v>
      </c>
      <c r="G3672" s="6" t="s">
        <v>7159</v>
      </c>
      <c r="H3672" s="6">
        <v>740</v>
      </c>
      <c r="I3672" s="7">
        <v>150368971</v>
      </c>
      <c r="J3672" s="6" t="s">
        <v>1009</v>
      </c>
      <c r="K3672" s="6" t="s">
        <v>7160</v>
      </c>
      <c r="L3672" s="6" t="s">
        <v>7161</v>
      </c>
      <c r="M3672" s="6">
        <v>316671</v>
      </c>
      <c r="N3672" s="6">
        <v>3425</v>
      </c>
      <c r="O3672" s="6" t="s">
        <v>5043</v>
      </c>
      <c r="P3672" s="6">
        <v>4</v>
      </c>
      <c r="Q3672" s="6" t="s">
        <v>7162</v>
      </c>
      <c r="R3672" s="6" t="s">
        <v>7163</v>
      </c>
      <c r="S3672" s="6">
        <v>301</v>
      </c>
      <c r="T3672" s="6" t="s">
        <v>37</v>
      </c>
      <c r="U3672" s="6" t="s">
        <v>38</v>
      </c>
      <c r="V3672" s="6" t="s">
        <v>585</v>
      </c>
      <c r="W3672" s="7">
        <v>37000000</v>
      </c>
      <c r="X3672" s="6">
        <v>2013</v>
      </c>
      <c r="Y3672" s="6">
        <v>707</v>
      </c>
      <c r="Z3672" s="6">
        <v>7</v>
      </c>
      <c r="AA3672" s="6">
        <v>2.35</v>
      </c>
      <c r="AB3672" s="6">
        <v>35000</v>
      </c>
      <c r="AC3672" s="7">
        <f>Table13[[#This Row],[gross]]-Table13[[#This Row],[budget]]</f>
        <v>113368971</v>
      </c>
    </row>
    <row r="3673" spans="1:29" ht="12.75">
      <c r="A3673" s="6" t="s">
        <v>28</v>
      </c>
      <c r="B3673" s="6" t="s">
        <v>17005</v>
      </c>
      <c r="C3673" s="6">
        <v>120</v>
      </c>
      <c r="D3673" s="6">
        <v>152</v>
      </c>
      <c r="E3673" s="6">
        <v>34</v>
      </c>
      <c r="F3673" s="6">
        <v>249</v>
      </c>
      <c r="G3673" s="6" t="s">
        <v>17006</v>
      </c>
      <c r="H3673" s="6">
        <v>804</v>
      </c>
      <c r="I3673" s="7">
        <v>43650000</v>
      </c>
      <c r="J3673" s="6" t="s">
        <v>17007</v>
      </c>
      <c r="K3673" s="6" t="s">
        <v>16868</v>
      </c>
      <c r="L3673" s="6" t="s">
        <v>17008</v>
      </c>
      <c r="M3673" s="6">
        <v>71919</v>
      </c>
      <c r="N3673" s="6">
        <v>1802</v>
      </c>
      <c r="O3673" s="6" t="s">
        <v>14819</v>
      </c>
      <c r="P3673" s="6">
        <v>0</v>
      </c>
      <c r="Q3673" s="6" t="s">
        <v>17009</v>
      </c>
      <c r="R3673" s="6" t="s">
        <v>17010</v>
      </c>
      <c r="S3673" s="6">
        <v>316</v>
      </c>
      <c r="T3673" s="6" t="s">
        <v>37</v>
      </c>
      <c r="U3673" s="6" t="s">
        <v>38</v>
      </c>
      <c r="V3673" s="6" t="s">
        <v>5613</v>
      </c>
      <c r="W3673" s="7">
        <v>6000000</v>
      </c>
      <c r="X3673" s="6">
        <v>1961</v>
      </c>
      <c r="Y3673" s="6">
        <v>271</v>
      </c>
      <c r="Z3673" s="6">
        <v>7.6</v>
      </c>
      <c r="AA3673" s="6">
        <v>2.2000000000000002</v>
      </c>
      <c r="AB3673" s="6">
        <v>0</v>
      </c>
      <c r="AC3673" s="7">
        <f>Table13[[#This Row],[gross]]-Table13[[#This Row],[budget]]</f>
        <v>37650000</v>
      </c>
    </row>
    <row r="3674" spans="1:29" ht="12.75">
      <c r="A3674" s="6" t="s">
        <v>28</v>
      </c>
      <c r="B3674" s="6" t="s">
        <v>8546</v>
      </c>
      <c r="C3674" s="6">
        <v>149</v>
      </c>
      <c r="D3674" s="6">
        <v>101</v>
      </c>
      <c r="E3674" s="6">
        <v>51</v>
      </c>
      <c r="F3674" s="6">
        <v>8</v>
      </c>
      <c r="G3674" s="6" t="s">
        <v>18383</v>
      </c>
      <c r="H3674" s="6">
        <v>446</v>
      </c>
      <c r="I3674" s="7">
        <v>20772796</v>
      </c>
      <c r="J3674" s="6" t="s">
        <v>7144</v>
      </c>
      <c r="K3674" s="6" t="s">
        <v>7463</v>
      </c>
      <c r="L3674" s="6" t="s">
        <v>18384</v>
      </c>
      <c r="M3674" s="6">
        <v>34232</v>
      </c>
      <c r="N3674" s="6">
        <v>497</v>
      </c>
      <c r="O3674" s="6" t="s">
        <v>18385</v>
      </c>
      <c r="P3674" s="6">
        <v>1</v>
      </c>
      <c r="Q3674" s="6" t="s">
        <v>18386</v>
      </c>
      <c r="R3674" s="6" t="s">
        <v>18387</v>
      </c>
      <c r="S3674" s="6">
        <v>346</v>
      </c>
      <c r="T3674" s="6" t="s">
        <v>37</v>
      </c>
      <c r="U3674" s="6" t="s">
        <v>179</v>
      </c>
      <c r="V3674" s="6" t="s">
        <v>39</v>
      </c>
      <c r="W3674" s="7">
        <v>6000000</v>
      </c>
      <c r="X3674" s="6">
        <v>2002</v>
      </c>
      <c r="Y3674" s="6">
        <v>20</v>
      </c>
      <c r="Z3674" s="6">
        <v>7.6</v>
      </c>
      <c r="AA3674" s="6">
        <v>2.35</v>
      </c>
      <c r="AB3674" s="6">
        <v>0</v>
      </c>
      <c r="AC3674" s="7">
        <f>Table13[[#This Row],[gross]]-Table13[[#This Row],[budget]]</f>
        <v>14772796</v>
      </c>
    </row>
    <row r="3675" spans="1:29" ht="12.75">
      <c r="A3675" s="6" t="s">
        <v>28</v>
      </c>
      <c r="B3675" s="6" t="s">
        <v>6767</v>
      </c>
      <c r="C3675" s="6">
        <v>66</v>
      </c>
      <c r="D3675" s="6">
        <v>105</v>
      </c>
      <c r="E3675" s="6">
        <v>29</v>
      </c>
      <c r="F3675" s="6">
        <v>742</v>
      </c>
      <c r="G3675" s="6" t="s">
        <v>9606</v>
      </c>
      <c r="H3675" s="6">
        <v>14000</v>
      </c>
      <c r="I3675" s="7">
        <v>35990505</v>
      </c>
      <c r="J3675" s="6" t="s">
        <v>9105</v>
      </c>
      <c r="K3675" s="6" t="s">
        <v>436</v>
      </c>
      <c r="L3675" s="6" t="s">
        <v>9607</v>
      </c>
      <c r="M3675" s="6">
        <v>48095</v>
      </c>
      <c r="N3675" s="6">
        <v>16400</v>
      </c>
      <c r="O3675" s="6" t="s">
        <v>1639</v>
      </c>
      <c r="P3675" s="6">
        <v>1</v>
      </c>
      <c r="Q3675" s="6" t="s">
        <v>9608</v>
      </c>
      <c r="R3675" s="6" t="s">
        <v>9609</v>
      </c>
      <c r="S3675" s="6">
        <v>194</v>
      </c>
      <c r="T3675" s="6" t="s">
        <v>37</v>
      </c>
      <c r="U3675" s="6" t="s">
        <v>38</v>
      </c>
      <c r="V3675" s="6" t="s">
        <v>95</v>
      </c>
      <c r="W3675" s="7">
        <v>20000000</v>
      </c>
      <c r="X3675" s="6">
        <v>2003</v>
      </c>
      <c r="Y3675" s="6">
        <v>1000</v>
      </c>
      <c r="Z3675" s="6">
        <v>5.8</v>
      </c>
      <c r="AA3675" s="6">
        <v>2.35</v>
      </c>
      <c r="AB3675" s="6">
        <v>0</v>
      </c>
      <c r="AC3675" s="7">
        <f>Table13[[#This Row],[gross]]-Table13[[#This Row],[budget]]</f>
        <v>15990505</v>
      </c>
    </row>
    <row r="3676" spans="1:29" ht="12.75">
      <c r="A3676" s="6" t="s">
        <v>28</v>
      </c>
      <c r="B3676" s="6" t="s">
        <v>2779</v>
      </c>
      <c r="C3676" s="6">
        <v>121</v>
      </c>
      <c r="D3676" s="6">
        <v>113</v>
      </c>
      <c r="E3676" s="6">
        <v>25</v>
      </c>
      <c r="F3676" s="6">
        <v>129</v>
      </c>
      <c r="G3676" s="6" t="s">
        <v>2780</v>
      </c>
      <c r="H3676" s="6">
        <v>49000</v>
      </c>
      <c r="I3676" s="7">
        <v>55350897</v>
      </c>
      <c r="J3676" s="6" t="s">
        <v>687</v>
      </c>
      <c r="K3676" s="6" t="s">
        <v>811</v>
      </c>
      <c r="L3676" s="6" t="s">
        <v>2781</v>
      </c>
      <c r="M3676" s="6">
        <v>83560</v>
      </c>
      <c r="N3676" s="6">
        <v>49631</v>
      </c>
      <c r="O3676" s="6" t="s">
        <v>2782</v>
      </c>
      <c r="P3676" s="6">
        <v>1</v>
      </c>
      <c r="Q3676" s="6" t="s">
        <v>2783</v>
      </c>
      <c r="R3676" s="6" t="s">
        <v>2784</v>
      </c>
      <c r="S3676" s="6">
        <v>619</v>
      </c>
      <c r="T3676" s="6" t="s">
        <v>37</v>
      </c>
      <c r="U3676" s="6" t="s">
        <v>38</v>
      </c>
      <c r="V3676" s="6" t="s">
        <v>39</v>
      </c>
      <c r="W3676" s="7">
        <v>85000000</v>
      </c>
      <c r="X3676" s="6">
        <v>1998</v>
      </c>
      <c r="Y3676" s="6">
        <v>448</v>
      </c>
      <c r="Z3676" s="6">
        <v>7</v>
      </c>
      <c r="AA3676" s="6">
        <v>2.35</v>
      </c>
      <c r="AB3676" s="6">
        <v>32000</v>
      </c>
      <c r="AC3676" s="7">
        <f>Table13[[#This Row],[gross]]-Table13[[#This Row],[budget]]</f>
        <v>-29649103</v>
      </c>
    </row>
    <row r="3677" spans="1:29" ht="12.75">
      <c r="A3677" s="6" t="s">
        <v>28</v>
      </c>
      <c r="B3677" s="6" t="s">
        <v>8108</v>
      </c>
      <c r="C3677" s="6">
        <v>148</v>
      </c>
      <c r="D3677" s="6">
        <v>101</v>
      </c>
      <c r="E3677" s="6">
        <v>12</v>
      </c>
      <c r="F3677" s="6">
        <v>149</v>
      </c>
      <c r="G3677" s="6" t="s">
        <v>6780</v>
      </c>
      <c r="H3677" s="6">
        <v>642</v>
      </c>
      <c r="I3677" s="7">
        <v>80276912</v>
      </c>
      <c r="J3677" s="6" t="s">
        <v>1681</v>
      </c>
      <c r="K3677" s="6" t="s">
        <v>4206</v>
      </c>
      <c r="L3677" s="6" t="s">
        <v>22900</v>
      </c>
      <c r="M3677" s="6">
        <v>140740</v>
      </c>
      <c r="N3677" s="6">
        <v>1026</v>
      </c>
      <c r="O3677" s="6" t="s">
        <v>22901</v>
      </c>
      <c r="P3677" s="6">
        <v>2</v>
      </c>
      <c r="Q3677" s="6" t="s">
        <v>22902</v>
      </c>
      <c r="R3677" s="6" t="s">
        <v>22903</v>
      </c>
      <c r="S3677" s="6">
        <v>151</v>
      </c>
      <c r="T3677" s="6" t="s">
        <v>37</v>
      </c>
      <c r="U3677" s="6" t="s">
        <v>38</v>
      </c>
      <c r="V3677" s="6" t="s">
        <v>39</v>
      </c>
      <c r="W3677" s="7">
        <v>35000000</v>
      </c>
      <c r="X3677" s="6">
        <v>2008</v>
      </c>
      <c r="Y3677" s="6">
        <v>171</v>
      </c>
      <c r="Z3677" s="6">
        <v>6.1</v>
      </c>
      <c r="AA3677" s="6">
        <v>2.35</v>
      </c>
      <c r="AB3677" s="6">
        <v>0</v>
      </c>
      <c r="AC3677" s="7">
        <f>Table13[[#This Row],[gross]]-Table13[[#This Row],[budget]]</f>
        <v>45276912</v>
      </c>
    </row>
    <row r="3678" spans="1:29" ht="12.75">
      <c r="A3678" s="6" t="s">
        <v>28</v>
      </c>
      <c r="B3678" s="6" t="s">
        <v>3122</v>
      </c>
      <c r="C3678" s="6">
        <v>137</v>
      </c>
      <c r="D3678" s="6">
        <v>104</v>
      </c>
      <c r="E3678" s="6">
        <v>272</v>
      </c>
      <c r="F3678" s="6">
        <v>17000</v>
      </c>
      <c r="G3678" s="6" t="s">
        <v>438</v>
      </c>
      <c r="H3678" s="6">
        <v>22000</v>
      </c>
      <c r="I3678" s="7">
        <v>1089365</v>
      </c>
      <c r="J3678" s="6" t="s">
        <v>2527</v>
      </c>
      <c r="K3678" s="6" t="s">
        <v>1746</v>
      </c>
      <c r="L3678" s="6" t="s">
        <v>9201</v>
      </c>
      <c r="M3678" s="6">
        <v>23767</v>
      </c>
      <c r="N3678" s="6">
        <v>71973</v>
      </c>
      <c r="O3678" s="6" t="s">
        <v>557</v>
      </c>
      <c r="P3678" s="6">
        <v>1</v>
      </c>
      <c r="Q3678" s="6" t="s">
        <v>9202</v>
      </c>
      <c r="R3678" s="6" t="s">
        <v>9203</v>
      </c>
      <c r="S3678" s="6">
        <v>111</v>
      </c>
      <c r="T3678" s="6" t="s">
        <v>37</v>
      </c>
      <c r="U3678" s="6" t="s">
        <v>38</v>
      </c>
      <c r="V3678" s="6" t="s">
        <v>585</v>
      </c>
      <c r="W3678" s="7">
        <v>25000000</v>
      </c>
      <c r="X3678" s="6">
        <v>2008</v>
      </c>
      <c r="Y3678" s="6">
        <v>18000</v>
      </c>
      <c r="Z3678" s="6">
        <v>5.7</v>
      </c>
      <c r="AA3678" s="6">
        <v>2.35</v>
      </c>
      <c r="AB3678" s="6">
        <v>845</v>
      </c>
      <c r="AC3678" s="7">
        <f>Table13[[#This Row],[gross]]-Table13[[#This Row],[budget]]</f>
        <v>-23910635</v>
      </c>
    </row>
    <row r="3679" spans="1:29" ht="12.75">
      <c r="A3679" s="6" t="s">
        <v>28</v>
      </c>
      <c r="B3679" s="6" t="s">
        <v>435</v>
      </c>
      <c r="C3679" s="6">
        <v>185</v>
      </c>
      <c r="D3679" s="6">
        <v>130</v>
      </c>
      <c r="E3679" s="6">
        <v>0</v>
      </c>
      <c r="F3679" s="6">
        <v>568</v>
      </c>
      <c r="G3679" s="6" t="s">
        <v>2093</v>
      </c>
      <c r="H3679" s="6">
        <v>11000</v>
      </c>
      <c r="I3679" s="7">
        <v>155370362</v>
      </c>
      <c r="J3679" s="6" t="s">
        <v>2094</v>
      </c>
      <c r="K3679" s="6" t="s">
        <v>391</v>
      </c>
      <c r="L3679" s="6" t="s">
        <v>2095</v>
      </c>
      <c r="M3679" s="6">
        <v>98403</v>
      </c>
      <c r="N3679" s="6">
        <v>12890</v>
      </c>
      <c r="O3679" s="6" t="s">
        <v>2096</v>
      </c>
      <c r="P3679" s="6">
        <v>0</v>
      </c>
      <c r="Q3679" s="6" t="s">
        <v>2097</v>
      </c>
      <c r="R3679" s="6" t="s">
        <v>2098</v>
      </c>
      <c r="S3679" s="6">
        <v>683</v>
      </c>
      <c r="T3679" s="6" t="s">
        <v>37</v>
      </c>
      <c r="U3679" s="6" t="s">
        <v>38</v>
      </c>
      <c r="V3679" s="6" t="s">
        <v>39</v>
      </c>
      <c r="W3679" s="7">
        <v>100000000</v>
      </c>
      <c r="X3679" s="6">
        <v>2000</v>
      </c>
      <c r="Y3679" s="6">
        <v>627</v>
      </c>
      <c r="Z3679" s="6">
        <v>6.6</v>
      </c>
      <c r="AA3679" s="6">
        <v>2.35</v>
      </c>
      <c r="AB3679" s="6">
        <v>0</v>
      </c>
      <c r="AC3679" s="7">
        <f>Table13[[#This Row],[gross]]-Table13[[#This Row],[budget]]</f>
        <v>55370362</v>
      </c>
    </row>
    <row r="3680" spans="1:29" ht="12.75">
      <c r="A3680" s="6" t="s">
        <v>28</v>
      </c>
      <c r="B3680" s="6" t="s">
        <v>3066</v>
      </c>
      <c r="C3680" s="6">
        <v>82</v>
      </c>
      <c r="D3680" s="6">
        <v>87</v>
      </c>
      <c r="E3680" s="6">
        <v>0</v>
      </c>
      <c r="F3680" s="6">
        <v>591</v>
      </c>
      <c r="G3680" s="6" t="s">
        <v>2077</v>
      </c>
      <c r="H3680" s="6">
        <v>2000</v>
      </c>
      <c r="I3680" s="7">
        <v>6291602</v>
      </c>
      <c r="J3680" s="6" t="s">
        <v>5482</v>
      </c>
      <c r="K3680" s="6" t="s">
        <v>234</v>
      </c>
      <c r="L3680" s="6" t="s">
        <v>5483</v>
      </c>
      <c r="M3680" s="6">
        <v>8070</v>
      </c>
      <c r="N3680" s="6">
        <v>3954</v>
      </c>
      <c r="O3680" s="6" t="s">
        <v>550</v>
      </c>
      <c r="P3680" s="6">
        <v>0</v>
      </c>
      <c r="Q3680" s="6" t="s">
        <v>5484</v>
      </c>
      <c r="R3680" s="6" t="s">
        <v>5485</v>
      </c>
      <c r="S3680" s="6">
        <v>91</v>
      </c>
      <c r="T3680" s="6" t="s">
        <v>37</v>
      </c>
      <c r="U3680" s="6" t="s">
        <v>38</v>
      </c>
      <c r="V3680" s="6" t="s">
        <v>585</v>
      </c>
      <c r="W3680" s="7">
        <v>50000000</v>
      </c>
      <c r="X3680" s="6">
        <v>2000</v>
      </c>
      <c r="Y3680" s="6">
        <v>602</v>
      </c>
      <c r="Z3680" s="6">
        <v>5.6</v>
      </c>
      <c r="AA3680" s="6">
        <v>1.85</v>
      </c>
      <c r="AB3680" s="6">
        <v>255</v>
      </c>
      <c r="AC3680" s="7">
        <f>Table13[[#This Row],[gross]]-Table13[[#This Row],[budget]]</f>
        <v>-43708398</v>
      </c>
    </row>
    <row r="3681" spans="1:29" ht="12.75">
      <c r="A3681" s="6" t="s">
        <v>28</v>
      </c>
      <c r="B3681" s="6" t="s">
        <v>7109</v>
      </c>
      <c r="C3681" s="6">
        <v>170</v>
      </c>
      <c r="D3681" s="6">
        <v>110</v>
      </c>
      <c r="E3681" s="6">
        <v>52</v>
      </c>
      <c r="F3681" s="6">
        <v>651</v>
      </c>
      <c r="G3681" s="6" t="s">
        <v>536</v>
      </c>
      <c r="H3681" s="6">
        <v>10000</v>
      </c>
      <c r="I3681" s="7">
        <v>41102171</v>
      </c>
      <c r="J3681" s="6" t="s">
        <v>1415</v>
      </c>
      <c r="K3681" s="6" t="s">
        <v>2456</v>
      </c>
      <c r="L3681" s="6" t="s">
        <v>7110</v>
      </c>
      <c r="M3681" s="6">
        <v>57266</v>
      </c>
      <c r="N3681" s="6">
        <v>13396</v>
      </c>
      <c r="O3681" s="6" t="s">
        <v>5043</v>
      </c>
      <c r="P3681" s="6">
        <v>12</v>
      </c>
      <c r="Q3681" s="6" t="s">
        <v>7111</v>
      </c>
      <c r="R3681" s="6" t="s">
        <v>7112</v>
      </c>
      <c r="S3681" s="6">
        <v>89</v>
      </c>
      <c r="T3681" s="6" t="s">
        <v>37</v>
      </c>
      <c r="U3681" s="6" t="s">
        <v>38</v>
      </c>
      <c r="V3681" s="6" t="s">
        <v>39</v>
      </c>
      <c r="W3681" s="7">
        <v>40000000</v>
      </c>
      <c r="X3681" s="6">
        <v>2012</v>
      </c>
      <c r="Y3681" s="6">
        <v>2000</v>
      </c>
      <c r="Z3681" s="6">
        <v>5.7</v>
      </c>
      <c r="AA3681" s="6">
        <v>2.35</v>
      </c>
      <c r="AB3681" s="6">
        <v>14000</v>
      </c>
      <c r="AC3681" s="7">
        <f>Table13[[#This Row],[gross]]-Table13[[#This Row],[budget]]</f>
        <v>1102171</v>
      </c>
    </row>
    <row r="3682" spans="1:29" ht="12.75">
      <c r="A3682" s="6" t="s">
        <v>28</v>
      </c>
      <c r="B3682" s="6" t="s">
        <v>2367</v>
      </c>
      <c r="C3682" s="6">
        <v>149</v>
      </c>
      <c r="D3682" s="6">
        <v>127</v>
      </c>
      <c r="E3682" s="6">
        <v>278</v>
      </c>
      <c r="F3682" s="6">
        <v>912</v>
      </c>
      <c r="G3682" s="6" t="s">
        <v>3631</v>
      </c>
      <c r="H3682" s="6">
        <v>2000</v>
      </c>
      <c r="I3682" s="7">
        <v>182805123</v>
      </c>
      <c r="J3682" s="6" t="s">
        <v>3632</v>
      </c>
      <c r="K3682" s="6" t="s">
        <v>234</v>
      </c>
      <c r="L3682" s="6" t="s">
        <v>3633</v>
      </c>
      <c r="M3682" s="6">
        <v>158864</v>
      </c>
      <c r="N3682" s="6">
        <v>5838</v>
      </c>
      <c r="O3682" s="6" t="s">
        <v>3077</v>
      </c>
      <c r="P3682" s="6">
        <v>1</v>
      </c>
      <c r="Q3682" s="6" t="s">
        <v>3634</v>
      </c>
      <c r="R3682" s="6" t="s">
        <v>3635</v>
      </c>
      <c r="S3682" s="6">
        <v>395</v>
      </c>
      <c r="T3682" s="6" t="s">
        <v>37</v>
      </c>
      <c r="U3682" s="6" t="s">
        <v>38</v>
      </c>
      <c r="V3682" s="6" t="s">
        <v>39</v>
      </c>
      <c r="W3682" s="7">
        <v>70000000</v>
      </c>
      <c r="X3682" s="6">
        <v>2000</v>
      </c>
      <c r="Y3682" s="6">
        <v>955</v>
      </c>
      <c r="Z3682" s="6">
        <v>6.4</v>
      </c>
      <c r="AA3682" s="6">
        <v>1.37</v>
      </c>
      <c r="AB3682" s="6">
        <v>0</v>
      </c>
      <c r="AC3682" s="7">
        <f>Table13[[#This Row],[gross]]-Table13[[#This Row],[budget]]</f>
        <v>112805123</v>
      </c>
    </row>
    <row r="3683" spans="1:29" ht="12.75">
      <c r="A3683" s="6" t="s">
        <v>28</v>
      </c>
      <c r="B3683" s="6" t="s">
        <v>13092</v>
      </c>
      <c r="C3683" s="6">
        <v>50</v>
      </c>
      <c r="D3683" s="6">
        <v>94</v>
      </c>
      <c r="E3683" s="6">
        <v>9</v>
      </c>
      <c r="F3683" s="6">
        <v>612</v>
      </c>
      <c r="G3683" s="6" t="s">
        <v>7434</v>
      </c>
      <c r="H3683" s="6">
        <v>11000</v>
      </c>
      <c r="I3683" s="7">
        <v>8735529</v>
      </c>
      <c r="J3683" s="6" t="s">
        <v>1415</v>
      </c>
      <c r="K3683" s="6" t="s">
        <v>80</v>
      </c>
      <c r="L3683" s="6" t="s">
        <v>13093</v>
      </c>
      <c r="M3683" s="6">
        <v>8055</v>
      </c>
      <c r="N3683" s="6">
        <v>13524</v>
      </c>
      <c r="O3683" s="6" t="s">
        <v>13094</v>
      </c>
      <c r="P3683" s="6">
        <v>4</v>
      </c>
      <c r="Q3683" s="6" t="s">
        <v>13095</v>
      </c>
      <c r="R3683" s="6" t="s">
        <v>13096</v>
      </c>
      <c r="S3683" s="6">
        <v>89</v>
      </c>
      <c r="T3683" s="6" t="s">
        <v>37</v>
      </c>
      <c r="U3683" s="6" t="s">
        <v>38</v>
      </c>
      <c r="V3683" s="6" t="s">
        <v>39</v>
      </c>
      <c r="W3683" s="7">
        <v>15000000</v>
      </c>
      <c r="X3683" s="6">
        <v>2000</v>
      </c>
      <c r="Y3683" s="6">
        <v>897</v>
      </c>
      <c r="Z3683" s="6">
        <v>5.5</v>
      </c>
      <c r="AA3683" s="6">
        <v>1.85</v>
      </c>
      <c r="AB3683" s="6">
        <v>816</v>
      </c>
      <c r="AC3683" s="7">
        <f>Table13[[#This Row],[gross]]-Table13[[#This Row],[budget]]</f>
        <v>-6264471</v>
      </c>
    </row>
    <row r="3684" spans="1:29" ht="12.75">
      <c r="A3684" s="6" t="s">
        <v>28</v>
      </c>
      <c r="B3684" s="6" t="s">
        <v>4003</v>
      </c>
      <c r="C3684" s="6">
        <v>218</v>
      </c>
      <c r="D3684" s="6">
        <v>92</v>
      </c>
      <c r="E3684" s="6">
        <v>11000</v>
      </c>
      <c r="F3684" s="6">
        <v>386</v>
      </c>
      <c r="G3684" s="6" t="s">
        <v>2788</v>
      </c>
      <c r="H3684" s="6">
        <v>860</v>
      </c>
      <c r="I3684" s="7">
        <v>5306447</v>
      </c>
      <c r="J3684" s="6" t="s">
        <v>1681</v>
      </c>
      <c r="K3684" s="6" t="s">
        <v>8325</v>
      </c>
      <c r="L3684" s="6" t="s">
        <v>13136</v>
      </c>
      <c r="M3684" s="6">
        <v>58967</v>
      </c>
      <c r="N3684" s="6">
        <v>2717</v>
      </c>
      <c r="O3684" s="6" t="s">
        <v>13137</v>
      </c>
      <c r="P3684" s="6">
        <v>1</v>
      </c>
      <c r="Q3684" s="6" t="s">
        <v>13138</v>
      </c>
      <c r="R3684" s="6" t="s">
        <v>13139</v>
      </c>
      <c r="S3684" s="6">
        <v>169</v>
      </c>
      <c r="T3684" s="6" t="s">
        <v>37</v>
      </c>
      <c r="U3684" s="6" t="s">
        <v>38</v>
      </c>
      <c r="V3684" s="6" t="s">
        <v>39</v>
      </c>
      <c r="W3684" s="7">
        <v>15000000</v>
      </c>
      <c r="X3684" s="6">
        <v>2009</v>
      </c>
      <c r="Y3684" s="6">
        <v>658</v>
      </c>
      <c r="Z3684" s="6">
        <v>7.2</v>
      </c>
      <c r="AA3684" s="6">
        <v>1.85</v>
      </c>
      <c r="AB3684" s="6">
        <v>10000</v>
      </c>
      <c r="AC3684" s="7">
        <f>Table13[[#This Row],[gross]]-Table13[[#This Row],[budget]]</f>
        <v>-9693553</v>
      </c>
    </row>
    <row r="3685" spans="1:29" ht="12.75">
      <c r="A3685" s="6" t="s">
        <v>28</v>
      </c>
      <c r="B3685" s="6" t="s">
        <v>7635</v>
      </c>
      <c r="C3685" s="6">
        <v>80</v>
      </c>
      <c r="D3685" s="6">
        <v>118</v>
      </c>
      <c r="E3685" s="6">
        <v>529</v>
      </c>
      <c r="F3685" s="6">
        <v>472</v>
      </c>
      <c r="G3685" s="6" t="s">
        <v>215</v>
      </c>
      <c r="H3685" s="6">
        <v>40000</v>
      </c>
      <c r="I3685" s="7">
        <v>9170214</v>
      </c>
      <c r="J3685" s="6" t="s">
        <v>214</v>
      </c>
      <c r="K3685" s="6" t="s">
        <v>43</v>
      </c>
      <c r="L3685" s="6" t="s">
        <v>14627</v>
      </c>
      <c r="M3685" s="6">
        <v>171882</v>
      </c>
      <c r="N3685" s="6">
        <v>69746</v>
      </c>
      <c r="O3685" s="6" t="s">
        <v>14628</v>
      </c>
      <c r="P3685" s="6">
        <v>1</v>
      </c>
      <c r="Q3685" s="6" t="s">
        <v>14629</v>
      </c>
      <c r="R3685" s="6" t="s">
        <v>14630</v>
      </c>
      <c r="S3685" s="6">
        <v>292</v>
      </c>
      <c r="T3685" s="6" t="s">
        <v>37</v>
      </c>
      <c r="U3685" s="6" t="s">
        <v>38</v>
      </c>
      <c r="V3685" s="6" t="s">
        <v>39</v>
      </c>
      <c r="W3685" s="7">
        <v>11000000</v>
      </c>
      <c r="X3685" s="6">
        <v>1993</v>
      </c>
      <c r="Y3685" s="6">
        <v>29000</v>
      </c>
      <c r="Z3685" s="6">
        <v>7.8</v>
      </c>
      <c r="AA3685" s="6">
        <v>1.85</v>
      </c>
      <c r="AB3685" s="6">
        <v>14000</v>
      </c>
      <c r="AC3685" s="7">
        <f>Table13[[#This Row],[gross]]-Table13[[#This Row],[budget]]</f>
        <v>-1829786</v>
      </c>
    </row>
    <row r="3686" spans="1:29" ht="12.75">
      <c r="A3686" s="6" t="s">
        <v>28</v>
      </c>
      <c r="B3686" s="6" t="s">
        <v>4591</v>
      </c>
      <c r="C3686" s="6">
        <v>64</v>
      </c>
      <c r="D3686" s="6">
        <v>94</v>
      </c>
      <c r="E3686" s="6">
        <v>39</v>
      </c>
      <c r="F3686" s="6">
        <v>506</v>
      </c>
      <c r="G3686" s="6" t="s">
        <v>2470</v>
      </c>
      <c r="H3686" s="6">
        <v>1000</v>
      </c>
      <c r="I3686" s="7">
        <v>32095318</v>
      </c>
      <c r="J3686" s="6" t="s">
        <v>1009</v>
      </c>
      <c r="K3686" s="6" t="s">
        <v>804</v>
      </c>
      <c r="L3686" s="6" t="s">
        <v>8436</v>
      </c>
      <c r="M3686" s="6">
        <v>12466</v>
      </c>
      <c r="N3686" s="6">
        <v>3664</v>
      </c>
      <c r="O3686" s="6" t="s">
        <v>2985</v>
      </c>
      <c r="P3686" s="6">
        <v>0</v>
      </c>
      <c r="Q3686" s="6" t="s">
        <v>8437</v>
      </c>
      <c r="R3686" s="6" t="s">
        <v>8438</v>
      </c>
      <c r="S3686" s="6">
        <v>84</v>
      </c>
      <c r="T3686" s="6" t="s">
        <v>37</v>
      </c>
      <c r="U3686" s="6" t="s">
        <v>38</v>
      </c>
      <c r="V3686" s="6" t="s">
        <v>39</v>
      </c>
      <c r="W3686" s="7">
        <v>45000000</v>
      </c>
      <c r="X3686" s="6">
        <v>2001</v>
      </c>
      <c r="Y3686" s="6">
        <v>611</v>
      </c>
      <c r="Z3686" s="6">
        <v>5.5</v>
      </c>
      <c r="AA3686" s="6">
        <v>1.85</v>
      </c>
      <c r="AB3686" s="6">
        <v>304</v>
      </c>
      <c r="AC3686" s="7">
        <f>Table13[[#This Row],[gross]]-Table13[[#This Row],[budget]]</f>
        <v>-12904682</v>
      </c>
    </row>
    <row r="3687" spans="1:29" ht="12.75">
      <c r="A3687" s="6" t="s">
        <v>28</v>
      </c>
      <c r="B3687" s="6" t="s">
        <v>11164</v>
      </c>
      <c r="C3687" s="6">
        <v>151</v>
      </c>
      <c r="D3687" s="6">
        <v>117</v>
      </c>
      <c r="E3687" s="6">
        <v>20</v>
      </c>
      <c r="F3687" s="6">
        <v>783</v>
      </c>
      <c r="G3687" s="6" t="s">
        <v>9682</v>
      </c>
      <c r="H3687" s="6">
        <v>11000</v>
      </c>
      <c r="I3687" s="7">
        <v>13987482</v>
      </c>
      <c r="J3687" s="6" t="s">
        <v>1681</v>
      </c>
      <c r="K3687" s="6" t="s">
        <v>222</v>
      </c>
      <c r="L3687" s="6" t="s">
        <v>11165</v>
      </c>
      <c r="M3687" s="6">
        <v>58957</v>
      </c>
      <c r="N3687" s="6">
        <v>15713</v>
      </c>
      <c r="O3687" s="6" t="s">
        <v>972</v>
      </c>
      <c r="P3687" s="6">
        <v>1</v>
      </c>
      <c r="Q3687" s="6" t="s">
        <v>11166</v>
      </c>
      <c r="R3687" s="6" t="s">
        <v>11167</v>
      </c>
      <c r="S3687" s="6">
        <v>91</v>
      </c>
      <c r="T3687" s="6" t="s">
        <v>37</v>
      </c>
      <c r="U3687" s="6" t="s">
        <v>38</v>
      </c>
      <c r="V3687" s="6" t="s">
        <v>585</v>
      </c>
      <c r="W3687" s="7">
        <v>20000000</v>
      </c>
      <c r="X3687" s="6">
        <v>2011</v>
      </c>
      <c r="Y3687" s="6">
        <v>904</v>
      </c>
      <c r="Z3687" s="6">
        <v>6</v>
      </c>
      <c r="AA3687" s="6">
        <v>1.85</v>
      </c>
      <c r="AB3687" s="6">
        <v>0</v>
      </c>
      <c r="AC3687" s="7">
        <f>Table13[[#This Row],[gross]]-Table13[[#This Row],[budget]]</f>
        <v>-6012518</v>
      </c>
    </row>
    <row r="3688" spans="1:29" ht="12.75">
      <c r="A3688" s="6" t="s">
        <v>28</v>
      </c>
      <c r="B3688" s="6" t="s">
        <v>1783</v>
      </c>
      <c r="C3688" s="6">
        <v>152</v>
      </c>
      <c r="D3688" s="6">
        <v>87</v>
      </c>
      <c r="E3688" s="6">
        <v>165</v>
      </c>
      <c r="F3688" s="6">
        <v>383</v>
      </c>
      <c r="G3688" s="6" t="s">
        <v>12753</v>
      </c>
      <c r="H3688" s="6">
        <v>1000</v>
      </c>
      <c r="I3688" s="7">
        <v>47860214</v>
      </c>
      <c r="J3688" s="6" t="s">
        <v>5544</v>
      </c>
      <c r="K3688" s="6" t="s">
        <v>4685</v>
      </c>
      <c r="L3688" s="6" t="s">
        <v>12754</v>
      </c>
      <c r="M3688" s="6">
        <v>34711</v>
      </c>
      <c r="N3688" s="6">
        <v>2452</v>
      </c>
      <c r="O3688" s="6" t="s">
        <v>3247</v>
      </c>
      <c r="P3688" s="6">
        <v>0</v>
      </c>
      <c r="Q3688" s="6" t="s">
        <v>12755</v>
      </c>
      <c r="R3688" s="6" t="s">
        <v>12756</v>
      </c>
      <c r="S3688" s="6">
        <v>468</v>
      </c>
      <c r="T3688" s="6" t="s">
        <v>37</v>
      </c>
      <c r="U3688" s="6" t="s">
        <v>38</v>
      </c>
      <c r="V3688" s="6" t="s">
        <v>39</v>
      </c>
      <c r="W3688" s="7">
        <v>15000000</v>
      </c>
      <c r="X3688" s="6">
        <v>2006</v>
      </c>
      <c r="Y3688" s="6">
        <v>431</v>
      </c>
      <c r="Z3688" s="6">
        <v>5</v>
      </c>
      <c r="AA3688" s="6">
        <v>2.35</v>
      </c>
      <c r="AB3688" s="6">
        <v>0</v>
      </c>
      <c r="AC3688" s="7">
        <f>Table13[[#This Row],[gross]]-Table13[[#This Row],[budget]]</f>
        <v>32860214</v>
      </c>
    </row>
    <row r="3689" spans="1:29" ht="12.75">
      <c r="A3689" s="6" t="s">
        <v>28</v>
      </c>
      <c r="B3689" s="6" t="s">
        <v>11653</v>
      </c>
      <c r="C3689" s="6">
        <v>90</v>
      </c>
      <c r="D3689" s="6">
        <v>92</v>
      </c>
      <c r="E3689" s="6">
        <v>14</v>
      </c>
      <c r="F3689" s="6">
        <v>291</v>
      </c>
      <c r="G3689" s="6" t="s">
        <v>393</v>
      </c>
      <c r="H3689" s="6">
        <v>14000</v>
      </c>
      <c r="I3689" s="7">
        <v>1071240</v>
      </c>
      <c r="J3689" s="6" t="s">
        <v>1544</v>
      </c>
      <c r="K3689" s="6" t="s">
        <v>436</v>
      </c>
      <c r="L3689" s="6" t="s">
        <v>16170</v>
      </c>
      <c r="M3689" s="6">
        <v>3571</v>
      </c>
      <c r="N3689" s="6">
        <v>15848</v>
      </c>
      <c r="O3689" s="6" t="s">
        <v>16171</v>
      </c>
      <c r="P3689" s="6">
        <v>2</v>
      </c>
      <c r="Q3689" s="6" t="s">
        <v>16172</v>
      </c>
      <c r="R3689" s="6" t="s">
        <v>16173</v>
      </c>
      <c r="S3689" s="6">
        <v>34</v>
      </c>
      <c r="T3689" s="6" t="s">
        <v>37</v>
      </c>
      <c r="U3689" s="6" t="s">
        <v>56</v>
      </c>
      <c r="V3689" s="6" t="s">
        <v>39</v>
      </c>
      <c r="W3689" s="7">
        <v>8000000</v>
      </c>
      <c r="X3689" s="6">
        <v>2007</v>
      </c>
      <c r="Y3689" s="6">
        <v>1000</v>
      </c>
      <c r="Z3689" s="6">
        <v>6.9</v>
      </c>
      <c r="AA3689" s="6">
        <v>2.35</v>
      </c>
      <c r="AB3689" s="6">
        <v>429</v>
      </c>
      <c r="AC3689" s="7">
        <f>Table13[[#This Row],[gross]]-Table13[[#This Row],[budget]]</f>
        <v>-6928760</v>
      </c>
    </row>
    <row r="3690" spans="1:29" ht="12.75">
      <c r="A3690" s="6" t="s">
        <v>28</v>
      </c>
      <c r="B3690" s="6" t="s">
        <v>3891</v>
      </c>
      <c r="C3690" s="6">
        <v>114</v>
      </c>
      <c r="D3690" s="6">
        <v>89</v>
      </c>
      <c r="E3690" s="6">
        <v>0</v>
      </c>
      <c r="F3690" s="6">
        <v>62</v>
      </c>
      <c r="G3690" s="6" t="s">
        <v>12382</v>
      </c>
      <c r="H3690" s="6">
        <v>227</v>
      </c>
      <c r="I3690" s="7">
        <v>92823600</v>
      </c>
      <c r="J3690" s="6" t="s">
        <v>1415</v>
      </c>
      <c r="K3690" s="6" t="s">
        <v>12383</v>
      </c>
      <c r="L3690" s="6" t="s">
        <v>12384</v>
      </c>
      <c r="M3690" s="6">
        <v>149108</v>
      </c>
      <c r="N3690" s="6">
        <v>485</v>
      </c>
      <c r="O3690" s="6" t="s">
        <v>12385</v>
      </c>
      <c r="P3690" s="6">
        <v>0</v>
      </c>
      <c r="Q3690" s="6" t="s">
        <v>12386</v>
      </c>
      <c r="R3690" s="6" t="s">
        <v>12387</v>
      </c>
      <c r="S3690" s="6">
        <v>273</v>
      </c>
      <c r="T3690" s="6" t="s">
        <v>37</v>
      </c>
      <c r="U3690" s="6" t="s">
        <v>38</v>
      </c>
      <c r="V3690" s="6" t="s">
        <v>585</v>
      </c>
      <c r="W3690" s="7">
        <v>16000000</v>
      </c>
      <c r="X3690" s="6">
        <v>1989</v>
      </c>
      <c r="Y3690" s="6">
        <v>73</v>
      </c>
      <c r="Z3690" s="6">
        <v>7.6</v>
      </c>
      <c r="AA3690" s="6">
        <v>1.85</v>
      </c>
      <c r="AB3690" s="6">
        <v>0</v>
      </c>
      <c r="AC3690" s="7">
        <f>Table13[[#This Row],[gross]]-Table13[[#This Row],[budget]]</f>
        <v>76823600</v>
      </c>
    </row>
    <row r="3691" spans="1:29" ht="12.75">
      <c r="A3691" s="6" t="s">
        <v>28</v>
      </c>
      <c r="B3691" s="6" t="s">
        <v>17301</v>
      </c>
      <c r="C3691" s="6">
        <v>29</v>
      </c>
      <c r="D3691" s="6">
        <v>91</v>
      </c>
      <c r="E3691" s="6">
        <v>82</v>
      </c>
      <c r="F3691" s="6">
        <v>8</v>
      </c>
      <c r="G3691" s="6" t="s">
        <v>18194</v>
      </c>
      <c r="H3691" s="6">
        <v>75</v>
      </c>
      <c r="I3691" s="7">
        <v>1652472</v>
      </c>
      <c r="J3691" s="6" t="s">
        <v>1681</v>
      </c>
      <c r="K3691" s="6" t="s">
        <v>23031</v>
      </c>
      <c r="L3691" s="6" t="s">
        <v>23032</v>
      </c>
      <c r="M3691" s="6">
        <v>2843</v>
      </c>
      <c r="N3691" s="6">
        <v>102</v>
      </c>
      <c r="O3691" s="6" t="s">
        <v>23033</v>
      </c>
      <c r="P3691" s="6">
        <v>7</v>
      </c>
      <c r="Q3691" s="6" t="s">
        <v>23034</v>
      </c>
      <c r="R3691" s="6" t="s">
        <v>23035</v>
      </c>
      <c r="S3691" s="6">
        <v>25</v>
      </c>
      <c r="T3691" s="6" t="s">
        <v>1464</v>
      </c>
      <c r="U3691" s="6" t="s">
        <v>1465</v>
      </c>
      <c r="V3691" s="6" t="s">
        <v>585</v>
      </c>
      <c r="W3691" s="7">
        <v>300000</v>
      </c>
      <c r="X3691" s="6">
        <v>1996</v>
      </c>
      <c r="Y3691" s="6">
        <v>9</v>
      </c>
      <c r="Z3691" s="6">
        <v>6.9</v>
      </c>
      <c r="AA3691" s="6">
        <v>1.66</v>
      </c>
      <c r="AB3691" s="6">
        <v>166</v>
      </c>
      <c r="AC3691" s="7">
        <f>Table13[[#This Row],[gross]]-Table13[[#This Row],[budget]]</f>
        <v>1352472</v>
      </c>
    </row>
    <row r="3692" spans="1:29" ht="12.75">
      <c r="A3692" s="6" t="s">
        <v>28</v>
      </c>
      <c r="B3692" s="6" t="s">
        <v>5769</v>
      </c>
      <c r="C3692" s="6">
        <v>50</v>
      </c>
      <c r="D3692" s="6">
        <v>115</v>
      </c>
      <c r="E3692" s="6">
        <v>49</v>
      </c>
      <c r="F3692" s="6">
        <v>100</v>
      </c>
      <c r="G3692" s="6" t="s">
        <v>10409</v>
      </c>
      <c r="H3692" s="6">
        <v>116</v>
      </c>
      <c r="I3692" s="7">
        <v>30127963</v>
      </c>
      <c r="J3692" s="6" t="s">
        <v>7963</v>
      </c>
      <c r="K3692" s="6" t="s">
        <v>12867</v>
      </c>
      <c r="L3692" s="6" t="s">
        <v>12868</v>
      </c>
      <c r="M3692" s="6">
        <v>12596</v>
      </c>
      <c r="N3692" s="6">
        <v>525</v>
      </c>
      <c r="O3692" s="6" t="s">
        <v>12869</v>
      </c>
      <c r="P3692" s="6">
        <v>0</v>
      </c>
      <c r="Q3692" s="6" t="s">
        <v>12870</v>
      </c>
      <c r="R3692" s="6" t="s">
        <v>12871</v>
      </c>
      <c r="S3692" s="6">
        <v>64</v>
      </c>
      <c r="T3692" s="6" t="s">
        <v>37</v>
      </c>
      <c r="U3692" s="6" t="s">
        <v>38</v>
      </c>
      <c r="V3692" s="6" t="s">
        <v>95</v>
      </c>
      <c r="W3692" s="7">
        <v>15000000</v>
      </c>
      <c r="X3692" s="6">
        <v>2014</v>
      </c>
      <c r="Y3692" s="6">
        <v>110</v>
      </c>
      <c r="Z3692" s="6">
        <v>6.7</v>
      </c>
      <c r="AA3692" s="6">
        <v>1.85</v>
      </c>
      <c r="AB3692" s="6">
        <v>0</v>
      </c>
      <c r="AC3692" s="7">
        <f>Table13[[#This Row],[gross]]-Table13[[#This Row],[budget]]</f>
        <v>15127963</v>
      </c>
    </row>
    <row r="3693" spans="1:29" ht="12.75">
      <c r="A3693" s="6" t="s">
        <v>28</v>
      </c>
      <c r="B3693" s="6" t="s">
        <v>12814</v>
      </c>
      <c r="C3693" s="6">
        <v>78</v>
      </c>
      <c r="D3693" s="6">
        <v>120</v>
      </c>
      <c r="E3693" s="6">
        <v>18</v>
      </c>
      <c r="F3693" s="6">
        <v>944</v>
      </c>
      <c r="G3693" s="6" t="s">
        <v>303</v>
      </c>
      <c r="H3693" s="6">
        <v>20000</v>
      </c>
      <c r="I3693" s="7">
        <v>33771174</v>
      </c>
      <c r="J3693" s="6" t="s">
        <v>1415</v>
      </c>
      <c r="K3693" s="6" t="s">
        <v>841</v>
      </c>
      <c r="L3693" s="6" t="s">
        <v>12815</v>
      </c>
      <c r="M3693" s="6">
        <v>27044</v>
      </c>
      <c r="N3693" s="6">
        <v>22383</v>
      </c>
      <c r="O3693" s="6" t="s">
        <v>4135</v>
      </c>
      <c r="P3693" s="6">
        <v>2</v>
      </c>
      <c r="Q3693" s="6" t="s">
        <v>12816</v>
      </c>
      <c r="R3693" s="6" t="s">
        <v>12817</v>
      </c>
      <c r="S3693" s="6">
        <v>240</v>
      </c>
      <c r="T3693" s="6" t="s">
        <v>37</v>
      </c>
      <c r="U3693" s="6" t="s">
        <v>38</v>
      </c>
      <c r="V3693" s="6" t="s">
        <v>39</v>
      </c>
      <c r="W3693" s="7">
        <v>15000000</v>
      </c>
      <c r="X3693" s="6">
        <v>2000</v>
      </c>
      <c r="Y3693" s="6">
        <v>1000</v>
      </c>
      <c r="Z3693" s="6">
        <v>6.8</v>
      </c>
      <c r="AA3693" s="6">
        <v>1.85</v>
      </c>
      <c r="AB3693" s="6">
        <v>0</v>
      </c>
      <c r="AC3693" s="7">
        <f>Table13[[#This Row],[gross]]-Table13[[#This Row],[budget]]</f>
        <v>18771174</v>
      </c>
    </row>
    <row r="3694" spans="1:29" ht="12.75">
      <c r="A3694" s="6" t="s">
        <v>28</v>
      </c>
      <c r="B3694" s="6" t="s">
        <v>8638</v>
      </c>
      <c r="C3694" s="6">
        <v>97</v>
      </c>
      <c r="D3694" s="6">
        <v>107</v>
      </c>
      <c r="E3694" s="6">
        <v>460</v>
      </c>
      <c r="F3694" s="6">
        <v>490</v>
      </c>
      <c r="G3694" s="6" t="s">
        <v>3385</v>
      </c>
      <c r="H3694" s="6">
        <v>14000</v>
      </c>
      <c r="I3694" s="7">
        <v>871527</v>
      </c>
      <c r="J3694" s="6" t="s">
        <v>2142</v>
      </c>
      <c r="K3694" s="6" t="s">
        <v>436</v>
      </c>
      <c r="L3694" s="6" t="s">
        <v>9993</v>
      </c>
      <c r="M3694" s="6">
        <v>14982</v>
      </c>
      <c r="N3694" s="6">
        <v>16090</v>
      </c>
      <c r="O3694" s="6" t="s">
        <v>7844</v>
      </c>
      <c r="P3694" s="6">
        <v>2</v>
      </c>
      <c r="Q3694" s="6" t="s">
        <v>9994</v>
      </c>
      <c r="R3694" s="6" t="s">
        <v>9995</v>
      </c>
      <c r="S3694" s="6">
        <v>128</v>
      </c>
      <c r="T3694" s="6" t="s">
        <v>37</v>
      </c>
      <c r="U3694" s="6" t="s">
        <v>268</v>
      </c>
      <c r="V3694" s="6" t="s">
        <v>585</v>
      </c>
      <c r="W3694" s="7">
        <v>25000000</v>
      </c>
      <c r="X3694" s="6">
        <v>2005</v>
      </c>
      <c r="Y3694" s="6">
        <v>1000</v>
      </c>
      <c r="Z3694" s="6">
        <v>6.5</v>
      </c>
      <c r="AA3694" s="6">
        <v>2.35</v>
      </c>
      <c r="AB3694" s="6">
        <v>507</v>
      </c>
      <c r="AC3694" s="7">
        <f>Table13[[#This Row],[gross]]-Table13[[#This Row],[budget]]</f>
        <v>-24128473</v>
      </c>
    </row>
    <row r="3695" spans="1:29" ht="12.75">
      <c r="A3695" s="6" t="s">
        <v>28</v>
      </c>
      <c r="B3695" s="6" t="s">
        <v>1800</v>
      </c>
      <c r="C3695" s="6">
        <v>333</v>
      </c>
      <c r="D3695" s="6">
        <v>101</v>
      </c>
      <c r="E3695" s="6">
        <v>0</v>
      </c>
      <c r="F3695" s="6">
        <v>279</v>
      </c>
      <c r="G3695" s="6" t="s">
        <v>1801</v>
      </c>
      <c r="H3695" s="6">
        <v>925</v>
      </c>
      <c r="I3695" s="7">
        <v>77222184</v>
      </c>
      <c r="J3695" s="6" t="s">
        <v>548</v>
      </c>
      <c r="K3695" s="6" t="s">
        <v>1802</v>
      </c>
      <c r="L3695" s="6" t="s">
        <v>1803</v>
      </c>
      <c r="M3695" s="6">
        <v>87677</v>
      </c>
      <c r="N3695" s="6">
        <v>1738</v>
      </c>
      <c r="O3695" s="6" t="s">
        <v>1804</v>
      </c>
      <c r="P3695" s="6">
        <v>0</v>
      </c>
      <c r="Q3695" s="6" t="s">
        <v>1805</v>
      </c>
      <c r="R3695" s="6" t="s">
        <v>1806</v>
      </c>
      <c r="S3695" s="6">
        <v>388</v>
      </c>
      <c r="T3695" s="6" t="s">
        <v>37</v>
      </c>
      <c r="U3695" s="6" t="s">
        <v>767</v>
      </c>
      <c r="V3695" s="6" t="s">
        <v>95</v>
      </c>
      <c r="W3695" s="7">
        <v>100000000</v>
      </c>
      <c r="X3695" s="6">
        <v>2009</v>
      </c>
      <c r="Y3695" s="6">
        <v>468</v>
      </c>
      <c r="Z3695" s="6">
        <v>6.8</v>
      </c>
      <c r="AA3695" s="6">
        <v>2.35</v>
      </c>
      <c r="AB3695" s="6">
        <v>11000</v>
      </c>
      <c r="AC3695" s="7">
        <f>Table13[[#This Row],[gross]]-Table13[[#This Row],[budget]]</f>
        <v>-22777816</v>
      </c>
    </row>
    <row r="3696" spans="1:29" ht="12.75">
      <c r="A3696" s="6" t="s">
        <v>28</v>
      </c>
      <c r="B3696" s="6" t="s">
        <v>15234</v>
      </c>
      <c r="C3696" s="6">
        <v>270</v>
      </c>
      <c r="D3696" s="6">
        <v>97</v>
      </c>
      <c r="E3696" s="6">
        <v>387</v>
      </c>
      <c r="F3696" s="6">
        <v>64</v>
      </c>
      <c r="G3696" s="6" t="s">
        <v>15235</v>
      </c>
      <c r="H3696" s="6">
        <v>6000</v>
      </c>
      <c r="I3696" s="7">
        <v>7574066</v>
      </c>
      <c r="J3696" s="6" t="s">
        <v>2527</v>
      </c>
      <c r="K3696" s="6" t="s">
        <v>208</v>
      </c>
      <c r="L3696" s="6" t="s">
        <v>15236</v>
      </c>
      <c r="M3696" s="6">
        <v>30325</v>
      </c>
      <c r="N3696" s="6">
        <v>6322</v>
      </c>
      <c r="O3696" s="6" t="s">
        <v>15237</v>
      </c>
      <c r="P3696" s="6">
        <v>2</v>
      </c>
      <c r="Q3696" s="6" t="s">
        <v>15238</v>
      </c>
      <c r="R3696" s="6" t="s">
        <v>15239</v>
      </c>
      <c r="S3696" s="6">
        <v>96</v>
      </c>
      <c r="T3696" s="6" t="s">
        <v>37</v>
      </c>
      <c r="U3696" s="6" t="s">
        <v>38</v>
      </c>
      <c r="V3696" s="6" t="s">
        <v>585</v>
      </c>
      <c r="W3696" s="7">
        <v>10000000</v>
      </c>
      <c r="X3696" s="6">
        <v>2014</v>
      </c>
      <c r="Y3696" s="6">
        <v>139</v>
      </c>
      <c r="Z3696" s="6">
        <v>6.3</v>
      </c>
      <c r="AA3696" s="6">
        <v>1.85</v>
      </c>
      <c r="AB3696" s="6">
        <v>0</v>
      </c>
      <c r="AC3696" s="7">
        <f>Table13[[#This Row],[gross]]-Table13[[#This Row],[budget]]</f>
        <v>-2425934</v>
      </c>
    </row>
    <row r="3697" spans="1:29" ht="12.75">
      <c r="A3697" s="6" t="s">
        <v>28</v>
      </c>
      <c r="B3697" s="6" t="s">
        <v>13021</v>
      </c>
      <c r="C3697" s="6">
        <v>230</v>
      </c>
      <c r="D3697" s="6">
        <v>111</v>
      </c>
      <c r="E3697" s="6">
        <v>0</v>
      </c>
      <c r="F3697" s="6">
        <v>727</v>
      </c>
      <c r="G3697" s="6" t="s">
        <v>6597</v>
      </c>
      <c r="H3697" s="6">
        <v>796</v>
      </c>
      <c r="I3697" s="7">
        <v>13034417</v>
      </c>
      <c r="J3697" s="6" t="s">
        <v>3794</v>
      </c>
      <c r="K3697" s="6" t="s">
        <v>8509</v>
      </c>
      <c r="L3697" s="6" t="s">
        <v>13022</v>
      </c>
      <c r="M3697" s="6">
        <v>55665</v>
      </c>
      <c r="N3697" s="6">
        <v>2633</v>
      </c>
      <c r="O3697" s="6" t="s">
        <v>4990</v>
      </c>
      <c r="P3697" s="6">
        <v>1</v>
      </c>
      <c r="Q3697" s="6" t="s">
        <v>13023</v>
      </c>
      <c r="R3697" s="6" t="s">
        <v>13024</v>
      </c>
      <c r="S3697" s="6">
        <v>118</v>
      </c>
      <c r="T3697" s="6" t="s">
        <v>37</v>
      </c>
      <c r="U3697" s="6" t="s">
        <v>38</v>
      </c>
      <c r="V3697" s="6" t="s">
        <v>39</v>
      </c>
      <c r="W3697" s="7">
        <v>15000000</v>
      </c>
      <c r="X3697" s="6">
        <v>2009</v>
      </c>
      <c r="Y3697" s="6">
        <v>787</v>
      </c>
      <c r="Z3697" s="6">
        <v>6.9</v>
      </c>
      <c r="AA3697" s="6">
        <v>2.35</v>
      </c>
      <c r="AB3697" s="6">
        <v>10000</v>
      </c>
      <c r="AC3697" s="7">
        <f>Table13[[#This Row],[gross]]-Table13[[#This Row],[budget]]</f>
        <v>-1965583</v>
      </c>
    </row>
    <row r="3698" spans="1:29" ht="12.75">
      <c r="A3698" s="6" t="s">
        <v>28</v>
      </c>
      <c r="B3698" s="6" t="s">
        <v>19069</v>
      </c>
      <c r="C3698" s="6">
        <v>535</v>
      </c>
      <c r="D3698" s="6">
        <v>107</v>
      </c>
      <c r="E3698" s="6">
        <v>141</v>
      </c>
      <c r="F3698" s="6">
        <v>535</v>
      </c>
      <c r="G3698" s="6" t="s">
        <v>7786</v>
      </c>
      <c r="H3698" s="6">
        <v>24000</v>
      </c>
      <c r="I3698" s="7">
        <v>13092000</v>
      </c>
      <c r="J3698" s="6" t="s">
        <v>6199</v>
      </c>
      <c r="K3698" s="6" t="s">
        <v>82</v>
      </c>
      <c r="L3698" s="6" t="s">
        <v>19070</v>
      </c>
      <c r="M3698" s="6">
        <v>399138</v>
      </c>
      <c r="N3698" s="6">
        <v>26495</v>
      </c>
      <c r="O3698" s="6" t="s">
        <v>4603</v>
      </c>
      <c r="P3698" s="6">
        <v>0</v>
      </c>
      <c r="Q3698" s="6" t="s">
        <v>19071</v>
      </c>
      <c r="R3698" s="6" t="s">
        <v>19072</v>
      </c>
      <c r="S3698" s="6">
        <v>731</v>
      </c>
      <c r="T3698" s="6" t="s">
        <v>37</v>
      </c>
      <c r="U3698" s="6" t="s">
        <v>38</v>
      </c>
      <c r="V3698" s="6" t="s">
        <v>585</v>
      </c>
      <c r="W3698" s="7">
        <v>3300000</v>
      </c>
      <c r="X3698" s="6">
        <v>2014</v>
      </c>
      <c r="Y3698" s="6">
        <v>970</v>
      </c>
      <c r="Z3698" s="6">
        <v>8.5</v>
      </c>
      <c r="AA3698" s="6">
        <v>2.4</v>
      </c>
      <c r="AB3698" s="6">
        <v>129000</v>
      </c>
      <c r="AC3698" s="7">
        <f>Table13[[#This Row],[gross]]-Table13[[#This Row],[budget]]</f>
        <v>9792000</v>
      </c>
    </row>
    <row r="3699" spans="1:29" ht="12.75">
      <c r="A3699" s="6" t="s">
        <v>28</v>
      </c>
      <c r="B3699" s="6" t="s">
        <v>19362</v>
      </c>
      <c r="C3699" s="6">
        <v>48</v>
      </c>
      <c r="D3699" s="6">
        <v>82</v>
      </c>
      <c r="E3699" s="6">
        <v>0</v>
      </c>
      <c r="F3699" s="6">
        <v>51</v>
      </c>
      <c r="G3699" s="6" t="s">
        <v>7470</v>
      </c>
      <c r="H3699" s="6">
        <v>472</v>
      </c>
      <c r="I3699" s="7">
        <v>4142507</v>
      </c>
      <c r="J3699" s="6" t="s">
        <v>1681</v>
      </c>
      <c r="K3699" s="6" t="s">
        <v>19363</v>
      </c>
      <c r="L3699" s="6" t="s">
        <v>19364</v>
      </c>
      <c r="M3699" s="6">
        <v>3665</v>
      </c>
      <c r="N3699" s="6">
        <v>858</v>
      </c>
      <c r="O3699" s="6" t="s">
        <v>19365</v>
      </c>
      <c r="P3699" s="6">
        <v>1</v>
      </c>
      <c r="Q3699" s="6" t="s">
        <v>19366</v>
      </c>
      <c r="R3699" s="6" t="s">
        <v>19367</v>
      </c>
      <c r="S3699" s="6">
        <v>81</v>
      </c>
      <c r="T3699" s="6" t="s">
        <v>37</v>
      </c>
      <c r="U3699" s="6" t="s">
        <v>38</v>
      </c>
      <c r="V3699" s="6" t="s">
        <v>585</v>
      </c>
      <c r="W3699" s="7">
        <v>3000000</v>
      </c>
      <c r="X3699" s="6">
        <v>2000</v>
      </c>
      <c r="Y3699" s="6">
        <v>324</v>
      </c>
      <c r="Z3699" s="6">
        <v>4.4000000000000004</v>
      </c>
      <c r="AA3699" s="6">
        <v>1.85</v>
      </c>
      <c r="AB3699" s="6">
        <v>131</v>
      </c>
      <c r="AC3699" s="7">
        <f>Table13[[#This Row],[gross]]-Table13[[#This Row],[budget]]</f>
        <v>1142507</v>
      </c>
    </row>
    <row r="3700" spans="1:29" ht="12.75">
      <c r="A3700" s="6" t="s">
        <v>28</v>
      </c>
      <c r="B3700" s="6" t="s">
        <v>3880</v>
      </c>
      <c r="C3700" s="6">
        <v>62</v>
      </c>
      <c r="D3700" s="6">
        <v>109</v>
      </c>
      <c r="E3700" s="6">
        <v>322</v>
      </c>
      <c r="F3700" s="6">
        <v>861</v>
      </c>
      <c r="G3700" s="6" t="s">
        <v>748</v>
      </c>
      <c r="H3700" s="6">
        <v>1000</v>
      </c>
      <c r="I3700" s="7">
        <v>69148997</v>
      </c>
      <c r="J3700" s="6" t="s">
        <v>1009</v>
      </c>
      <c r="K3700" s="6" t="s">
        <v>6502</v>
      </c>
      <c r="L3700" s="6" t="s">
        <v>10702</v>
      </c>
      <c r="M3700" s="6">
        <v>98794</v>
      </c>
      <c r="N3700" s="6">
        <v>6313</v>
      </c>
      <c r="O3700" s="6" t="s">
        <v>3881</v>
      </c>
      <c r="P3700" s="6">
        <v>4</v>
      </c>
      <c r="Q3700" s="6" t="s">
        <v>10703</v>
      </c>
      <c r="R3700" s="6" t="s">
        <v>10704</v>
      </c>
      <c r="S3700" s="6">
        <v>251</v>
      </c>
      <c r="T3700" s="6" t="s">
        <v>37</v>
      </c>
      <c r="U3700" s="6" t="s">
        <v>38</v>
      </c>
      <c r="V3700" s="6" t="s">
        <v>39</v>
      </c>
      <c r="W3700" s="7">
        <v>37000000</v>
      </c>
      <c r="X3700" s="6">
        <v>2004</v>
      </c>
      <c r="Y3700" s="6">
        <v>960</v>
      </c>
      <c r="Z3700" s="6">
        <v>5.4</v>
      </c>
      <c r="AA3700" s="6">
        <v>1.85</v>
      </c>
      <c r="AB3700" s="6">
        <v>0</v>
      </c>
      <c r="AC3700" s="7">
        <f>Table13[[#This Row],[gross]]-Table13[[#This Row],[budget]]</f>
        <v>32148997</v>
      </c>
    </row>
    <row r="3701" spans="1:29" ht="12.75">
      <c r="A3701" s="6" t="s">
        <v>28</v>
      </c>
      <c r="B3701" s="6" t="s">
        <v>13411</v>
      </c>
      <c r="C3701" s="6">
        <v>10</v>
      </c>
      <c r="D3701" s="6">
        <v>107</v>
      </c>
      <c r="E3701" s="6">
        <v>116</v>
      </c>
      <c r="F3701" s="6">
        <v>25</v>
      </c>
      <c r="G3701" s="6" t="s">
        <v>7175</v>
      </c>
      <c r="H3701" s="6">
        <v>327</v>
      </c>
      <c r="I3701" s="7">
        <v>34793160</v>
      </c>
      <c r="J3701" s="6" t="s">
        <v>7043</v>
      </c>
      <c r="K3701" s="6" t="s">
        <v>4745</v>
      </c>
      <c r="L3701" s="6" t="s">
        <v>13412</v>
      </c>
      <c r="M3701" s="6">
        <v>15730</v>
      </c>
      <c r="N3701" s="6">
        <v>552</v>
      </c>
      <c r="O3701" s="6" t="s">
        <v>13413</v>
      </c>
      <c r="P3701" s="6">
        <v>1</v>
      </c>
      <c r="Q3701" s="6" t="s">
        <v>13414</v>
      </c>
      <c r="R3701" s="6" t="s">
        <v>13415</v>
      </c>
      <c r="S3701" s="6">
        <v>31</v>
      </c>
      <c r="T3701" s="6" t="s">
        <v>37</v>
      </c>
      <c r="U3701" s="6" t="s">
        <v>38</v>
      </c>
      <c r="V3701" s="6" t="s">
        <v>95</v>
      </c>
      <c r="W3701" s="7">
        <v>14000000</v>
      </c>
      <c r="X3701" s="6">
        <v>1991</v>
      </c>
      <c r="Y3701" s="6">
        <v>172</v>
      </c>
      <c r="Z3701" s="6">
        <v>6.7</v>
      </c>
      <c r="AA3701" s="6">
        <v>1.85</v>
      </c>
      <c r="AB3701" s="6">
        <v>0</v>
      </c>
      <c r="AC3701" s="7">
        <f>Table13[[#This Row],[gross]]-Table13[[#This Row],[budget]]</f>
        <v>20793160</v>
      </c>
    </row>
    <row r="3702" spans="1:29" ht="12.75">
      <c r="A3702" s="6" t="s">
        <v>28</v>
      </c>
      <c r="B3702" s="6" t="s">
        <v>428</v>
      </c>
      <c r="C3702" s="6">
        <v>339</v>
      </c>
      <c r="D3702" s="6">
        <v>131</v>
      </c>
      <c r="E3702" s="6">
        <v>776</v>
      </c>
      <c r="F3702" s="6">
        <v>256</v>
      </c>
      <c r="G3702" s="6" t="s">
        <v>922</v>
      </c>
      <c r="H3702" s="6">
        <v>17000</v>
      </c>
      <c r="I3702" s="7">
        <v>73103784</v>
      </c>
      <c r="J3702" s="6" t="s">
        <v>923</v>
      </c>
      <c r="K3702" s="6" t="s">
        <v>444</v>
      </c>
      <c r="L3702" s="6" t="s">
        <v>924</v>
      </c>
      <c r="M3702" s="6">
        <v>164238</v>
      </c>
      <c r="N3702" s="6">
        <v>18204</v>
      </c>
      <c r="O3702" s="6" t="s">
        <v>925</v>
      </c>
      <c r="P3702" s="6">
        <v>2</v>
      </c>
      <c r="Q3702" s="6" t="s">
        <v>926</v>
      </c>
      <c r="R3702" s="6" t="s">
        <v>927</v>
      </c>
      <c r="S3702" s="6">
        <v>434</v>
      </c>
      <c r="T3702" s="6" t="s">
        <v>37</v>
      </c>
      <c r="U3702" s="6" t="s">
        <v>38</v>
      </c>
      <c r="V3702" s="6" t="s">
        <v>39</v>
      </c>
      <c r="W3702" s="7">
        <v>150000000</v>
      </c>
      <c r="X3702" s="6">
        <v>2013</v>
      </c>
      <c r="Y3702" s="6">
        <v>551</v>
      </c>
      <c r="Z3702" s="6">
        <v>6.4</v>
      </c>
      <c r="AA3702" s="6">
        <v>2.35</v>
      </c>
      <c r="AB3702" s="6">
        <v>33000</v>
      </c>
      <c r="AC3702" s="7">
        <f>Table13[[#This Row],[gross]]-Table13[[#This Row],[budget]]</f>
        <v>-76896216</v>
      </c>
    </row>
    <row r="3703" spans="1:29" ht="12.75">
      <c r="A3703" s="6" t="s">
        <v>28</v>
      </c>
      <c r="B3703" s="6" t="s">
        <v>6854</v>
      </c>
      <c r="C3703" s="6">
        <v>173</v>
      </c>
      <c r="D3703" s="6">
        <v>101</v>
      </c>
      <c r="E3703" s="6">
        <v>13</v>
      </c>
      <c r="F3703" s="6">
        <v>368</v>
      </c>
      <c r="G3703" s="6" t="s">
        <v>9272</v>
      </c>
      <c r="H3703" s="6">
        <v>494</v>
      </c>
      <c r="I3703" s="7">
        <v>55865715</v>
      </c>
      <c r="J3703" s="6" t="s">
        <v>6132</v>
      </c>
      <c r="K3703" s="6" t="s">
        <v>5082</v>
      </c>
      <c r="L3703" s="6" t="s">
        <v>14809</v>
      </c>
      <c r="M3703" s="6">
        <v>41763</v>
      </c>
      <c r="N3703" s="6">
        <v>2013</v>
      </c>
      <c r="O3703" s="6" t="s">
        <v>4409</v>
      </c>
      <c r="P3703" s="6">
        <v>0</v>
      </c>
      <c r="Q3703" s="6" t="s">
        <v>14810</v>
      </c>
      <c r="R3703" s="6" t="s">
        <v>14811</v>
      </c>
      <c r="S3703" s="6">
        <v>403</v>
      </c>
      <c r="T3703" s="6" t="s">
        <v>37</v>
      </c>
      <c r="U3703" s="6" t="s">
        <v>56</v>
      </c>
      <c r="V3703" s="6" t="s">
        <v>39</v>
      </c>
      <c r="W3703" s="7">
        <v>10000000</v>
      </c>
      <c r="X3703" s="6">
        <v>2005</v>
      </c>
      <c r="Y3703" s="6">
        <v>392</v>
      </c>
      <c r="Z3703" s="6">
        <v>5.5</v>
      </c>
      <c r="AA3703" s="6">
        <v>2.35</v>
      </c>
      <c r="AB3703" s="6">
        <v>0</v>
      </c>
      <c r="AC3703" s="7">
        <f>Table13[[#This Row],[gross]]-Table13[[#This Row],[budget]]</f>
        <v>45865715</v>
      </c>
    </row>
    <row r="3704" spans="1:29" ht="12.75">
      <c r="A3704" s="6" t="s">
        <v>28</v>
      </c>
      <c r="B3704" s="6" t="s">
        <v>12479</v>
      </c>
      <c r="C3704" s="6">
        <v>103</v>
      </c>
      <c r="D3704" s="6">
        <v>109</v>
      </c>
      <c r="E3704" s="6">
        <v>7</v>
      </c>
      <c r="F3704" s="6">
        <v>450</v>
      </c>
      <c r="G3704" s="6" t="s">
        <v>2049</v>
      </c>
      <c r="H3704" s="6">
        <v>835</v>
      </c>
      <c r="I3704" s="7">
        <v>16346122</v>
      </c>
      <c r="J3704" s="6" t="s">
        <v>3409</v>
      </c>
      <c r="K3704" s="6" t="s">
        <v>3951</v>
      </c>
      <c r="L3704" s="6" t="s">
        <v>12480</v>
      </c>
      <c r="M3704" s="6">
        <v>25549</v>
      </c>
      <c r="N3704" s="6">
        <v>2572</v>
      </c>
      <c r="O3704" s="6" t="s">
        <v>12481</v>
      </c>
      <c r="P3704" s="6">
        <v>0</v>
      </c>
      <c r="Q3704" s="6" t="s">
        <v>12482</v>
      </c>
      <c r="R3704" s="6" t="s">
        <v>12483</v>
      </c>
      <c r="S3704" s="6">
        <v>171</v>
      </c>
      <c r="T3704" s="6" t="s">
        <v>37</v>
      </c>
      <c r="U3704" s="6" t="s">
        <v>38</v>
      </c>
      <c r="V3704" s="6" t="s">
        <v>39</v>
      </c>
      <c r="W3704" s="7">
        <v>16000000</v>
      </c>
      <c r="X3704" s="6">
        <v>2002</v>
      </c>
      <c r="Y3704" s="6">
        <v>787</v>
      </c>
      <c r="Z3704" s="6">
        <v>7.2</v>
      </c>
      <c r="AA3704" s="6">
        <v>1.85</v>
      </c>
      <c r="AB3704" s="6">
        <v>0</v>
      </c>
      <c r="AC3704" s="7">
        <f>Table13[[#This Row],[gross]]-Table13[[#This Row],[budget]]</f>
        <v>346122</v>
      </c>
    </row>
    <row r="3705" spans="1:29" ht="12.75">
      <c r="A3705" s="6" t="s">
        <v>28</v>
      </c>
      <c r="B3705" s="6" t="s">
        <v>187</v>
      </c>
      <c r="C3705" s="6">
        <v>37</v>
      </c>
      <c r="D3705" s="6">
        <v>129</v>
      </c>
      <c r="E3705" s="6">
        <v>0</v>
      </c>
      <c r="F3705" s="6">
        <v>982</v>
      </c>
      <c r="G3705" s="6" t="s">
        <v>7042</v>
      </c>
      <c r="H3705" s="6">
        <v>12000</v>
      </c>
      <c r="I3705" s="7">
        <v>10300000</v>
      </c>
      <c r="J3705" s="6" t="s">
        <v>7043</v>
      </c>
      <c r="K3705" s="6" t="s">
        <v>301</v>
      </c>
      <c r="L3705" s="6" t="s">
        <v>7044</v>
      </c>
      <c r="M3705" s="6">
        <v>17859</v>
      </c>
      <c r="N3705" s="6">
        <v>16237</v>
      </c>
      <c r="O3705" s="6" t="s">
        <v>2642</v>
      </c>
      <c r="P3705" s="6">
        <v>4</v>
      </c>
      <c r="Q3705" s="6" t="s">
        <v>7045</v>
      </c>
      <c r="R3705" s="6" t="s">
        <v>7046</v>
      </c>
      <c r="S3705" s="6">
        <v>89</v>
      </c>
      <c r="T3705" s="6" t="s">
        <v>37</v>
      </c>
      <c r="U3705" s="6" t="s">
        <v>38</v>
      </c>
      <c r="V3705" s="6" t="s">
        <v>39</v>
      </c>
      <c r="W3705" s="7">
        <v>38000000</v>
      </c>
      <c r="X3705" s="6">
        <v>1996</v>
      </c>
      <c r="Y3705" s="6">
        <v>1000</v>
      </c>
      <c r="Z3705" s="6">
        <v>6.6</v>
      </c>
      <c r="AA3705" s="6">
        <v>2.35</v>
      </c>
      <c r="AB3705" s="6">
        <v>911</v>
      </c>
      <c r="AC3705" s="7">
        <f>Table13[[#This Row],[gross]]-Table13[[#This Row],[budget]]</f>
        <v>-27700000</v>
      </c>
    </row>
    <row r="3706" spans="1:29" ht="12.75">
      <c r="A3706" s="6" t="s">
        <v>28</v>
      </c>
      <c r="B3706" s="6" t="s">
        <v>1687</v>
      </c>
      <c r="C3706" s="6">
        <v>166</v>
      </c>
      <c r="D3706" s="6">
        <v>101</v>
      </c>
      <c r="E3706" s="6">
        <v>57</v>
      </c>
      <c r="F3706" s="6">
        <v>230</v>
      </c>
      <c r="G3706" s="6" t="s">
        <v>7649</v>
      </c>
      <c r="H3706" s="6">
        <v>1000</v>
      </c>
      <c r="I3706" s="7">
        <v>10268846</v>
      </c>
      <c r="J3706" s="6" t="s">
        <v>1199</v>
      </c>
      <c r="K3706" s="6" t="s">
        <v>2201</v>
      </c>
      <c r="L3706" s="6" t="s">
        <v>7650</v>
      </c>
      <c r="M3706" s="6">
        <v>31918</v>
      </c>
      <c r="N3706" s="6">
        <v>1947</v>
      </c>
      <c r="O3706" s="6" t="s">
        <v>7651</v>
      </c>
      <c r="P3706" s="6">
        <v>1</v>
      </c>
      <c r="Q3706" s="6" t="s">
        <v>7652</v>
      </c>
      <c r="R3706" s="6" t="s">
        <v>7653</v>
      </c>
      <c r="S3706" s="6">
        <v>142</v>
      </c>
      <c r="T3706" s="6" t="s">
        <v>37</v>
      </c>
      <c r="U3706" s="6" t="s">
        <v>38</v>
      </c>
      <c r="V3706" s="6" t="s">
        <v>585</v>
      </c>
      <c r="W3706" s="7">
        <v>35000000</v>
      </c>
      <c r="X3706" s="6">
        <v>2009</v>
      </c>
      <c r="Y3706" s="6">
        <v>603</v>
      </c>
      <c r="Z3706" s="6">
        <v>5.5</v>
      </c>
      <c r="AA3706" s="6">
        <v>2.35</v>
      </c>
      <c r="AB3706" s="6">
        <v>0</v>
      </c>
      <c r="AC3706" s="7">
        <f>Table13[[#This Row],[gross]]-Table13[[#This Row],[budget]]</f>
        <v>-24731154</v>
      </c>
    </row>
    <row r="3707" spans="1:29" ht="12.75">
      <c r="A3707" s="6" t="s">
        <v>28</v>
      </c>
      <c r="B3707" s="6" t="s">
        <v>21676</v>
      </c>
      <c r="C3707" s="6">
        <v>87</v>
      </c>
      <c r="D3707" s="6">
        <v>92</v>
      </c>
      <c r="E3707" s="6">
        <v>2</v>
      </c>
      <c r="F3707" s="6">
        <v>5</v>
      </c>
      <c r="G3707" s="6" t="s">
        <v>21677</v>
      </c>
      <c r="H3707" s="6">
        <v>783</v>
      </c>
      <c r="I3707" s="7">
        <v>1677838</v>
      </c>
      <c r="J3707" s="6" t="s">
        <v>67</v>
      </c>
      <c r="K3707" s="6" t="s">
        <v>972</v>
      </c>
      <c r="L3707" s="6" t="s">
        <v>21678</v>
      </c>
      <c r="M3707" s="6">
        <v>11283</v>
      </c>
      <c r="N3707" s="6">
        <v>1447</v>
      </c>
      <c r="O3707" s="6" t="s">
        <v>21679</v>
      </c>
      <c r="P3707" s="6">
        <v>0</v>
      </c>
      <c r="Q3707" s="6" t="s">
        <v>21680</v>
      </c>
      <c r="R3707" s="6" t="s">
        <v>21681</v>
      </c>
      <c r="S3707" s="6">
        <v>155</v>
      </c>
      <c r="T3707" s="6" t="s">
        <v>37</v>
      </c>
      <c r="U3707" s="6" t="s">
        <v>38</v>
      </c>
      <c r="V3707" s="6" t="s">
        <v>95</v>
      </c>
      <c r="W3707" s="7">
        <v>1000000</v>
      </c>
      <c r="X3707" s="6">
        <v>2006</v>
      </c>
      <c r="Y3707" s="6">
        <v>659</v>
      </c>
      <c r="Z3707" s="6">
        <v>7.7</v>
      </c>
      <c r="AA3707" s="6">
        <v>1.75</v>
      </c>
      <c r="AB3707" s="6">
        <v>0</v>
      </c>
      <c r="AC3707" s="7">
        <f>Table13[[#This Row],[gross]]-Table13[[#This Row],[budget]]</f>
        <v>677838</v>
      </c>
    </row>
    <row r="3708" spans="1:29" ht="12.75">
      <c r="A3708" s="6" t="s">
        <v>28</v>
      </c>
      <c r="B3708" s="6" t="s">
        <v>9773</v>
      </c>
      <c r="C3708" s="6">
        <v>25</v>
      </c>
      <c r="D3708" s="6">
        <v>93</v>
      </c>
      <c r="E3708" s="6">
        <v>70</v>
      </c>
      <c r="F3708" s="6">
        <v>442</v>
      </c>
      <c r="G3708" s="6" t="s">
        <v>5227</v>
      </c>
      <c r="H3708" s="6">
        <v>692</v>
      </c>
      <c r="I3708" s="7">
        <v>5694308</v>
      </c>
      <c r="J3708" s="6" t="s">
        <v>3913</v>
      </c>
      <c r="K3708" s="6" t="s">
        <v>1655</v>
      </c>
      <c r="L3708" s="6" t="s">
        <v>16610</v>
      </c>
      <c r="M3708" s="6">
        <v>13815</v>
      </c>
      <c r="N3708" s="6">
        <v>3128</v>
      </c>
      <c r="O3708" s="6" t="s">
        <v>16611</v>
      </c>
      <c r="P3708" s="6">
        <v>0</v>
      </c>
      <c r="Q3708" s="6" t="s">
        <v>16612</v>
      </c>
      <c r="R3708" s="6" t="s">
        <v>16613</v>
      </c>
      <c r="S3708" s="6">
        <v>46</v>
      </c>
      <c r="T3708" s="6" t="s">
        <v>37</v>
      </c>
      <c r="U3708" s="6" t="s">
        <v>38</v>
      </c>
      <c r="V3708" s="6" t="s">
        <v>39</v>
      </c>
      <c r="W3708" s="7">
        <v>7000000</v>
      </c>
      <c r="X3708" s="6">
        <v>2007</v>
      </c>
      <c r="Y3708" s="6">
        <v>585</v>
      </c>
      <c r="Z3708" s="6">
        <v>2</v>
      </c>
      <c r="AA3708" s="6">
        <v>1.85</v>
      </c>
      <c r="AB3708" s="6">
        <v>446</v>
      </c>
      <c r="AC3708" s="7">
        <f>Table13[[#This Row],[gross]]-Table13[[#This Row],[budget]]</f>
        <v>-1305692</v>
      </c>
    </row>
    <row r="3709" spans="1:29" ht="12.75">
      <c r="A3709" s="6" t="s">
        <v>28</v>
      </c>
      <c r="B3709" s="6" t="s">
        <v>9516</v>
      </c>
      <c r="C3709" s="6">
        <v>40</v>
      </c>
      <c r="D3709" s="6">
        <v>121</v>
      </c>
      <c r="E3709" s="6">
        <v>0</v>
      </c>
      <c r="F3709" s="6">
        <v>721</v>
      </c>
      <c r="G3709" s="6" t="s">
        <v>7512</v>
      </c>
      <c r="H3709" s="6">
        <v>2000</v>
      </c>
      <c r="I3709" s="7">
        <v>60072596</v>
      </c>
      <c r="J3709" s="6" t="s">
        <v>1415</v>
      </c>
      <c r="K3709" s="6" t="s">
        <v>6433</v>
      </c>
      <c r="L3709" s="6" t="s">
        <v>10731</v>
      </c>
      <c r="M3709" s="6">
        <v>7664</v>
      </c>
      <c r="N3709" s="6">
        <v>6657</v>
      </c>
      <c r="O3709" s="6" t="s">
        <v>4010</v>
      </c>
      <c r="P3709" s="6">
        <v>8</v>
      </c>
      <c r="Q3709" s="6" t="s">
        <v>10732</v>
      </c>
      <c r="R3709" s="6" t="s">
        <v>10733</v>
      </c>
      <c r="S3709" s="6">
        <v>68</v>
      </c>
      <c r="T3709" s="6" t="s">
        <v>37</v>
      </c>
      <c r="U3709" s="6" t="s">
        <v>38</v>
      </c>
      <c r="V3709" s="6" t="s">
        <v>39</v>
      </c>
      <c r="W3709" s="7">
        <v>20000000</v>
      </c>
      <c r="X3709" s="6">
        <v>2010</v>
      </c>
      <c r="Y3709" s="6">
        <v>907</v>
      </c>
      <c r="Z3709" s="6">
        <v>4.4000000000000004</v>
      </c>
      <c r="AA3709" s="6">
        <v>1.85</v>
      </c>
      <c r="AB3709" s="6">
        <v>0</v>
      </c>
      <c r="AC3709" s="7">
        <f>Table13[[#This Row],[gross]]-Table13[[#This Row],[budget]]</f>
        <v>40072596</v>
      </c>
    </row>
    <row r="3710" spans="1:29" ht="12.75">
      <c r="A3710" s="6" t="s">
        <v>28</v>
      </c>
      <c r="B3710" s="6" t="s">
        <v>9516</v>
      </c>
      <c r="C3710" s="6">
        <v>41</v>
      </c>
      <c r="D3710" s="6">
        <v>113</v>
      </c>
      <c r="E3710" s="6">
        <v>0</v>
      </c>
      <c r="F3710" s="6">
        <v>607</v>
      </c>
      <c r="G3710" s="6" t="s">
        <v>4010</v>
      </c>
      <c r="H3710" s="6">
        <v>2000</v>
      </c>
      <c r="I3710" s="7">
        <v>55184721</v>
      </c>
      <c r="J3710" s="6" t="s">
        <v>2527</v>
      </c>
      <c r="K3710" s="6" t="s">
        <v>6433</v>
      </c>
      <c r="L3710" s="6" t="s">
        <v>12740</v>
      </c>
      <c r="M3710" s="6">
        <v>9811</v>
      </c>
      <c r="N3710" s="6">
        <v>6510</v>
      </c>
      <c r="O3710" s="6" t="s">
        <v>10802</v>
      </c>
      <c r="P3710" s="6">
        <v>8</v>
      </c>
      <c r="Q3710" s="6" t="s">
        <v>12741</v>
      </c>
      <c r="R3710" s="6" t="s">
        <v>12742</v>
      </c>
      <c r="S3710" s="6">
        <v>100</v>
      </c>
      <c r="T3710" s="6" t="s">
        <v>37</v>
      </c>
      <c r="U3710" s="6" t="s">
        <v>38</v>
      </c>
      <c r="V3710" s="6" t="s">
        <v>39</v>
      </c>
      <c r="W3710" s="7">
        <v>15000000</v>
      </c>
      <c r="X3710" s="6">
        <v>2007</v>
      </c>
      <c r="Y3710" s="6">
        <v>721</v>
      </c>
      <c r="Z3710" s="6">
        <v>5.6</v>
      </c>
      <c r="AA3710" s="6">
        <v>1.85</v>
      </c>
      <c r="AB3710" s="6">
        <v>1000</v>
      </c>
      <c r="AC3710" s="7">
        <f>Table13[[#This Row],[gross]]-Table13[[#This Row],[budget]]</f>
        <v>40184721</v>
      </c>
    </row>
    <row r="3711" spans="1:29" ht="12.75">
      <c r="A3711" s="6" t="s">
        <v>28</v>
      </c>
      <c r="B3711" s="6" t="s">
        <v>6046</v>
      </c>
      <c r="C3711" s="6">
        <v>98</v>
      </c>
      <c r="D3711" s="6">
        <v>114</v>
      </c>
      <c r="E3711" s="6">
        <v>118</v>
      </c>
      <c r="F3711" s="6">
        <v>40</v>
      </c>
      <c r="G3711" s="6" t="s">
        <v>8580</v>
      </c>
      <c r="H3711" s="6">
        <v>489</v>
      </c>
      <c r="I3711" s="7">
        <v>12831121</v>
      </c>
      <c r="J3711" s="6" t="s">
        <v>3277</v>
      </c>
      <c r="K3711" s="6" t="s">
        <v>8581</v>
      </c>
      <c r="L3711" s="6" t="s">
        <v>8582</v>
      </c>
      <c r="M3711" s="6">
        <v>44979</v>
      </c>
      <c r="N3711" s="6">
        <v>679</v>
      </c>
      <c r="O3711" s="6" t="s">
        <v>8583</v>
      </c>
      <c r="P3711" s="6">
        <v>0</v>
      </c>
      <c r="Q3711" s="6" t="s">
        <v>8584</v>
      </c>
      <c r="R3711" s="6" t="s">
        <v>8585</v>
      </c>
      <c r="S3711" s="6">
        <v>298</v>
      </c>
      <c r="T3711" s="6" t="s">
        <v>37</v>
      </c>
      <c r="U3711" s="6" t="s">
        <v>38</v>
      </c>
      <c r="V3711" s="6" t="s">
        <v>39</v>
      </c>
      <c r="W3711" s="7">
        <v>30000000</v>
      </c>
      <c r="X3711" s="6">
        <v>2004</v>
      </c>
      <c r="Y3711" s="6">
        <v>93</v>
      </c>
      <c r="Z3711" s="6">
        <v>7</v>
      </c>
      <c r="AA3711" s="6">
        <v>2.35</v>
      </c>
      <c r="AB3711" s="6">
        <v>0</v>
      </c>
      <c r="AC3711" s="7">
        <f>Table13[[#This Row],[gross]]-Table13[[#This Row],[budget]]</f>
        <v>-17168879</v>
      </c>
    </row>
    <row r="3712" spans="1:29" ht="12.75">
      <c r="A3712" s="6" t="s">
        <v>28</v>
      </c>
      <c r="B3712" s="6" t="s">
        <v>6963</v>
      </c>
      <c r="C3712" s="6">
        <v>68</v>
      </c>
      <c r="D3712" s="6">
        <v>98</v>
      </c>
      <c r="E3712" s="6">
        <v>36</v>
      </c>
      <c r="F3712" s="6">
        <v>405</v>
      </c>
      <c r="G3712" s="6" t="s">
        <v>725</v>
      </c>
      <c r="H3712" s="6">
        <v>10000</v>
      </c>
      <c r="I3712" s="7">
        <v>117190</v>
      </c>
      <c r="J3712" s="6" t="s">
        <v>1752</v>
      </c>
      <c r="K3712" s="6" t="s">
        <v>108</v>
      </c>
      <c r="L3712" s="6" t="s">
        <v>16229</v>
      </c>
      <c r="M3712" s="6">
        <v>29994</v>
      </c>
      <c r="N3712" s="6">
        <v>11770</v>
      </c>
      <c r="O3712" s="6" t="s">
        <v>14677</v>
      </c>
      <c r="P3712" s="6">
        <v>4</v>
      </c>
      <c r="Q3712" s="6" t="s">
        <v>16230</v>
      </c>
      <c r="R3712" s="6" t="s">
        <v>16231</v>
      </c>
      <c r="S3712" s="6">
        <v>86</v>
      </c>
      <c r="T3712" s="6" t="s">
        <v>37</v>
      </c>
      <c r="U3712" s="6" t="s">
        <v>56</v>
      </c>
      <c r="V3712" s="6" t="s">
        <v>39</v>
      </c>
      <c r="W3712" s="7">
        <v>8000000</v>
      </c>
      <c r="X3712" s="6">
        <v>2010</v>
      </c>
      <c r="Y3712" s="6">
        <v>692</v>
      </c>
      <c r="Z3712" s="6">
        <v>6.9</v>
      </c>
      <c r="AA3712" s="6">
        <v>2.35</v>
      </c>
      <c r="AB3712" s="6">
        <v>0</v>
      </c>
      <c r="AC3712" s="7">
        <f>Table13[[#This Row],[gross]]-Table13[[#This Row],[budget]]</f>
        <v>-7882810</v>
      </c>
    </row>
    <row r="3713" spans="1:29" ht="12.75">
      <c r="A3713" s="6" t="s">
        <v>28</v>
      </c>
      <c r="B3713" s="6" t="s">
        <v>10913</v>
      </c>
      <c r="C3713" s="6">
        <v>69</v>
      </c>
      <c r="D3713" s="6">
        <v>115</v>
      </c>
      <c r="E3713" s="6">
        <v>39</v>
      </c>
      <c r="F3713" s="6">
        <v>254</v>
      </c>
      <c r="G3713" s="6" t="s">
        <v>3852</v>
      </c>
      <c r="H3713" s="6">
        <v>13000</v>
      </c>
      <c r="I3713" s="7">
        <v>29753944</v>
      </c>
      <c r="J3713" s="6" t="s">
        <v>2142</v>
      </c>
      <c r="K3713" s="6" t="s">
        <v>547</v>
      </c>
      <c r="L3713" s="6" t="s">
        <v>10914</v>
      </c>
      <c r="M3713" s="6">
        <v>90677</v>
      </c>
      <c r="N3713" s="6">
        <v>14275</v>
      </c>
      <c r="O3713" s="6" t="s">
        <v>10915</v>
      </c>
      <c r="P3713" s="6">
        <v>3</v>
      </c>
      <c r="Q3713" s="6" t="s">
        <v>10916</v>
      </c>
      <c r="R3713" s="6" t="s">
        <v>10917</v>
      </c>
      <c r="S3713" s="6">
        <v>389</v>
      </c>
      <c r="T3713" s="6" t="s">
        <v>37</v>
      </c>
      <c r="U3713" s="6" t="s">
        <v>38</v>
      </c>
      <c r="V3713" s="6" t="s">
        <v>585</v>
      </c>
      <c r="W3713" s="7">
        <v>20000000</v>
      </c>
      <c r="X3713" s="6">
        <v>1998</v>
      </c>
      <c r="Y3713" s="6">
        <v>481</v>
      </c>
      <c r="Z3713" s="6">
        <v>6.5</v>
      </c>
      <c r="AA3713" s="6">
        <v>2.35</v>
      </c>
      <c r="AB3713" s="6">
        <v>0</v>
      </c>
      <c r="AC3713" s="7">
        <f>Table13[[#This Row],[gross]]-Table13[[#This Row],[budget]]</f>
        <v>9753944</v>
      </c>
    </row>
    <row r="3714" spans="1:29" ht="12.75">
      <c r="A3714" s="6" t="s">
        <v>28</v>
      </c>
      <c r="B3714" s="6" t="s">
        <v>163</v>
      </c>
      <c r="C3714" s="6">
        <v>85</v>
      </c>
      <c r="D3714" s="6">
        <v>106</v>
      </c>
      <c r="E3714" s="6">
        <v>188</v>
      </c>
      <c r="F3714" s="6">
        <v>582</v>
      </c>
      <c r="G3714" s="6" t="s">
        <v>493</v>
      </c>
      <c r="H3714" s="6">
        <v>10000</v>
      </c>
      <c r="I3714" s="7">
        <v>113745408</v>
      </c>
      <c r="J3714" s="6" t="s">
        <v>494</v>
      </c>
      <c r="K3714" s="6" t="s">
        <v>166</v>
      </c>
      <c r="L3714" s="6" t="s">
        <v>495</v>
      </c>
      <c r="M3714" s="6">
        <v>129601</v>
      </c>
      <c r="N3714" s="6">
        <v>15870</v>
      </c>
      <c r="O3714" s="6" t="s">
        <v>496</v>
      </c>
      <c r="P3714" s="6">
        <v>2</v>
      </c>
      <c r="Q3714" s="6" t="s">
        <v>497</v>
      </c>
      <c r="R3714" s="6" t="s">
        <v>498</v>
      </c>
      <c r="S3714" s="6">
        <v>648</v>
      </c>
      <c r="T3714" s="6" t="s">
        <v>37</v>
      </c>
      <c r="U3714" s="6" t="s">
        <v>38</v>
      </c>
      <c r="V3714" s="6" t="s">
        <v>39</v>
      </c>
      <c r="W3714" s="7">
        <v>170000000</v>
      </c>
      <c r="X3714" s="6">
        <v>1999</v>
      </c>
      <c r="Y3714" s="6">
        <v>4000</v>
      </c>
      <c r="Z3714" s="6">
        <v>4.8</v>
      </c>
      <c r="AA3714" s="6">
        <v>1.85</v>
      </c>
      <c r="AB3714" s="6">
        <v>0</v>
      </c>
      <c r="AC3714" s="7">
        <f>Table13[[#This Row],[gross]]-Table13[[#This Row],[budget]]</f>
        <v>-56254592</v>
      </c>
    </row>
    <row r="3715" spans="1:29" ht="12.75">
      <c r="A3715" s="6" t="s">
        <v>28</v>
      </c>
      <c r="B3715" s="6" t="s">
        <v>7644</v>
      </c>
      <c r="C3715" s="6">
        <v>349</v>
      </c>
      <c r="D3715" s="6">
        <v>115</v>
      </c>
      <c r="E3715" s="6">
        <v>212</v>
      </c>
      <c r="F3715" s="6">
        <v>612</v>
      </c>
      <c r="G3715" s="6" t="s">
        <v>1066</v>
      </c>
      <c r="H3715" s="6">
        <v>2000</v>
      </c>
      <c r="I3715" s="7">
        <v>37877959</v>
      </c>
      <c r="J3715" s="6" t="s">
        <v>11069</v>
      </c>
      <c r="K3715" s="6" t="s">
        <v>7645</v>
      </c>
      <c r="L3715" s="6" t="s">
        <v>12826</v>
      </c>
      <c r="M3715" s="6">
        <v>86664</v>
      </c>
      <c r="N3715" s="6">
        <v>4896</v>
      </c>
      <c r="O3715" s="6" t="s">
        <v>2263</v>
      </c>
      <c r="P3715" s="6">
        <v>1</v>
      </c>
      <c r="Q3715" s="6" t="s">
        <v>12827</v>
      </c>
      <c r="R3715" s="6" t="s">
        <v>12828</v>
      </c>
      <c r="S3715" s="6">
        <v>252</v>
      </c>
      <c r="T3715" s="6" t="s">
        <v>37</v>
      </c>
      <c r="U3715" s="6" t="s">
        <v>38</v>
      </c>
      <c r="V3715" s="6" t="s">
        <v>585</v>
      </c>
      <c r="W3715" s="7">
        <v>15000000</v>
      </c>
      <c r="X3715" s="6">
        <v>2014</v>
      </c>
      <c r="Y3715" s="6">
        <v>820</v>
      </c>
      <c r="Z3715" s="6">
        <v>7.1</v>
      </c>
      <c r="AA3715" s="6">
        <v>2.35</v>
      </c>
      <c r="AB3715" s="6">
        <v>38000</v>
      </c>
      <c r="AC3715" s="7">
        <f>Table13[[#This Row],[gross]]-Table13[[#This Row],[budget]]</f>
        <v>22877959</v>
      </c>
    </row>
    <row r="3716" spans="1:29" ht="12.75">
      <c r="A3716" s="6" t="s">
        <v>28</v>
      </c>
      <c r="B3716" s="6" t="s">
        <v>11318</v>
      </c>
      <c r="C3716" s="6">
        <v>129</v>
      </c>
      <c r="D3716" s="6">
        <v>100</v>
      </c>
      <c r="E3716" s="6">
        <v>17</v>
      </c>
      <c r="F3716" s="6">
        <v>86</v>
      </c>
      <c r="G3716" s="6" t="s">
        <v>9122</v>
      </c>
      <c r="H3716" s="6">
        <v>669</v>
      </c>
      <c r="I3716" s="7">
        <v>6852144</v>
      </c>
      <c r="J3716" s="6" t="s">
        <v>3171</v>
      </c>
      <c r="K3716" s="6" t="s">
        <v>7151</v>
      </c>
      <c r="L3716" s="6" t="s">
        <v>11319</v>
      </c>
      <c r="M3716" s="6">
        <v>15169</v>
      </c>
      <c r="N3716" s="6">
        <v>1267</v>
      </c>
      <c r="O3716" s="6" t="s">
        <v>11320</v>
      </c>
      <c r="P3716" s="6">
        <v>0</v>
      </c>
      <c r="Q3716" s="6" t="s">
        <v>11321</v>
      </c>
      <c r="R3716" s="6" t="s">
        <v>11322</v>
      </c>
      <c r="S3716" s="6">
        <v>213</v>
      </c>
      <c r="T3716" s="6" t="s">
        <v>37</v>
      </c>
      <c r="U3716" s="6" t="s">
        <v>268</v>
      </c>
      <c r="V3716" s="6" t="s">
        <v>39</v>
      </c>
      <c r="W3716" s="7">
        <v>22000000</v>
      </c>
      <c r="X3716" s="6">
        <v>2003</v>
      </c>
      <c r="Y3716" s="6">
        <v>429</v>
      </c>
      <c r="Z3716" s="6">
        <v>6.2</v>
      </c>
      <c r="AA3716" s="6">
        <v>2.35</v>
      </c>
      <c r="AB3716" s="6">
        <v>0</v>
      </c>
      <c r="AC3716" s="7">
        <f>Table13[[#This Row],[gross]]-Table13[[#This Row],[budget]]</f>
        <v>-15147856</v>
      </c>
    </row>
    <row r="3717" spans="1:29" ht="12.75">
      <c r="A3717" s="6" t="s">
        <v>28</v>
      </c>
      <c r="B3717" s="6" t="s">
        <v>5204</v>
      </c>
      <c r="C3717" s="6">
        <v>129</v>
      </c>
      <c r="D3717" s="6">
        <v>98</v>
      </c>
      <c r="E3717" s="6">
        <v>12</v>
      </c>
      <c r="F3717" s="6">
        <v>663</v>
      </c>
      <c r="G3717" s="6" t="s">
        <v>250</v>
      </c>
      <c r="H3717" s="6">
        <v>4000</v>
      </c>
      <c r="I3717" s="7">
        <v>16831505</v>
      </c>
      <c r="J3717" s="6" t="s">
        <v>3898</v>
      </c>
      <c r="K3717" s="6" t="s">
        <v>84</v>
      </c>
      <c r="L3717" s="6" t="s">
        <v>7602</v>
      </c>
      <c r="M3717" s="6">
        <v>51842</v>
      </c>
      <c r="N3717" s="6">
        <v>9330</v>
      </c>
      <c r="O3717" s="6" t="s">
        <v>7603</v>
      </c>
      <c r="P3717" s="6">
        <v>1</v>
      </c>
      <c r="Q3717" s="6" t="s">
        <v>7604</v>
      </c>
      <c r="R3717" s="6" t="s">
        <v>7605</v>
      </c>
      <c r="S3717" s="6">
        <v>173</v>
      </c>
      <c r="T3717" s="6" t="s">
        <v>37</v>
      </c>
      <c r="U3717" s="6" t="s">
        <v>56</v>
      </c>
      <c r="V3717" s="6" t="s">
        <v>39</v>
      </c>
      <c r="W3717" s="7">
        <v>31000000</v>
      </c>
      <c r="X3717" s="6">
        <v>2004</v>
      </c>
      <c r="Y3717" s="6">
        <v>4000</v>
      </c>
      <c r="Z3717" s="6">
        <v>6.3</v>
      </c>
      <c r="AA3717" s="6">
        <v>2.35</v>
      </c>
      <c r="AB3717" s="6">
        <v>0</v>
      </c>
      <c r="AC3717" s="7">
        <f>Table13[[#This Row],[gross]]-Table13[[#This Row],[budget]]</f>
        <v>-14168495</v>
      </c>
    </row>
    <row r="3718" spans="1:29" ht="12.75">
      <c r="A3718" s="6" t="s">
        <v>28</v>
      </c>
      <c r="B3718" s="6" t="s">
        <v>3102</v>
      </c>
      <c r="C3718" s="6">
        <v>84</v>
      </c>
      <c r="D3718" s="6">
        <v>95</v>
      </c>
      <c r="E3718" s="6">
        <v>126</v>
      </c>
      <c r="F3718" s="6">
        <v>886</v>
      </c>
      <c r="G3718" s="6" t="s">
        <v>3230</v>
      </c>
      <c r="H3718" s="6">
        <v>2000</v>
      </c>
      <c r="I3718" s="7">
        <v>16964743</v>
      </c>
      <c r="J3718" s="6" t="s">
        <v>1681</v>
      </c>
      <c r="K3718" s="6" t="s">
        <v>6473</v>
      </c>
      <c r="L3718" s="6" t="s">
        <v>10137</v>
      </c>
      <c r="M3718" s="6">
        <v>22844</v>
      </c>
      <c r="N3718" s="6">
        <v>4681</v>
      </c>
      <c r="O3718" s="6" t="s">
        <v>1384</v>
      </c>
      <c r="P3718" s="6">
        <v>1</v>
      </c>
      <c r="Q3718" s="6" t="s">
        <v>10138</v>
      </c>
      <c r="R3718" s="6" t="s">
        <v>10139</v>
      </c>
      <c r="S3718" s="6">
        <v>140</v>
      </c>
      <c r="T3718" s="6" t="s">
        <v>37</v>
      </c>
      <c r="U3718" s="6" t="s">
        <v>38</v>
      </c>
      <c r="V3718" s="6" t="s">
        <v>39</v>
      </c>
      <c r="W3718" s="7">
        <v>24000000</v>
      </c>
      <c r="X3718" s="6">
        <v>2004</v>
      </c>
      <c r="Y3718" s="6">
        <v>989</v>
      </c>
      <c r="Z3718" s="6">
        <v>5.6</v>
      </c>
      <c r="AA3718" s="6">
        <v>2.35</v>
      </c>
      <c r="AB3718" s="6">
        <v>876</v>
      </c>
      <c r="AC3718" s="7">
        <f>Table13[[#This Row],[gross]]-Table13[[#This Row],[budget]]</f>
        <v>-7035257</v>
      </c>
    </row>
    <row r="3719" spans="1:29" ht="12.75">
      <c r="A3719" s="6" t="s">
        <v>28</v>
      </c>
      <c r="B3719" s="6" t="s">
        <v>1340</v>
      </c>
      <c r="C3719" s="6">
        <v>152</v>
      </c>
      <c r="D3719" s="6">
        <v>153</v>
      </c>
      <c r="E3719" s="6">
        <v>610</v>
      </c>
      <c r="F3719" s="6">
        <v>617</v>
      </c>
      <c r="G3719" s="6" t="s">
        <v>1466</v>
      </c>
      <c r="H3719" s="6">
        <v>12000</v>
      </c>
      <c r="I3719" s="7">
        <v>40911830</v>
      </c>
      <c r="J3719" s="6" t="s">
        <v>1467</v>
      </c>
      <c r="K3719" s="6" t="s">
        <v>705</v>
      </c>
      <c r="L3719" s="6" t="s">
        <v>1468</v>
      </c>
      <c r="M3719" s="6">
        <v>55994</v>
      </c>
      <c r="N3719" s="6">
        <v>15046</v>
      </c>
      <c r="O3719" s="6" t="s">
        <v>1469</v>
      </c>
      <c r="P3719" s="6">
        <v>0</v>
      </c>
      <c r="Q3719" s="6" t="s">
        <v>1470</v>
      </c>
      <c r="R3719" s="6" t="s">
        <v>1471</v>
      </c>
      <c r="S3719" s="6">
        <v>454</v>
      </c>
      <c r="T3719" s="6" t="s">
        <v>37</v>
      </c>
      <c r="U3719" s="6" t="s">
        <v>38</v>
      </c>
      <c r="V3719" s="6" t="s">
        <v>585</v>
      </c>
      <c r="W3719" s="7">
        <v>115000000</v>
      </c>
      <c r="X3719" s="6">
        <v>2002</v>
      </c>
      <c r="Y3719" s="6">
        <v>836</v>
      </c>
      <c r="Z3719" s="6">
        <v>6</v>
      </c>
      <c r="AA3719" s="6">
        <v>2.35</v>
      </c>
      <c r="AB3719" s="6">
        <v>0</v>
      </c>
      <c r="AC3719" s="7">
        <f>Table13[[#This Row],[gross]]-Table13[[#This Row],[budget]]</f>
        <v>-74088170</v>
      </c>
    </row>
    <row r="3720" spans="1:29" ht="12.75">
      <c r="A3720" s="6" t="s">
        <v>28</v>
      </c>
      <c r="B3720" s="6" t="s">
        <v>8596</v>
      </c>
      <c r="C3720" s="6">
        <v>85</v>
      </c>
      <c r="D3720" s="6">
        <v>100</v>
      </c>
      <c r="E3720" s="6">
        <v>38</v>
      </c>
      <c r="F3720" s="6">
        <v>362</v>
      </c>
      <c r="G3720" s="6" t="s">
        <v>937</v>
      </c>
      <c r="H3720" s="6">
        <v>811</v>
      </c>
      <c r="I3720" s="7">
        <v>11576087</v>
      </c>
      <c r="J3720" s="6" t="s">
        <v>73</v>
      </c>
      <c r="K3720" s="6" t="s">
        <v>4063</v>
      </c>
      <c r="L3720" s="6" t="s">
        <v>8597</v>
      </c>
      <c r="M3720" s="6">
        <v>14747</v>
      </c>
      <c r="N3720" s="6">
        <v>2497</v>
      </c>
      <c r="O3720" s="6" t="s">
        <v>1275</v>
      </c>
      <c r="P3720" s="6">
        <v>3</v>
      </c>
      <c r="Q3720" s="6" t="s">
        <v>8598</v>
      </c>
      <c r="R3720" s="6" t="s">
        <v>8599</v>
      </c>
      <c r="S3720" s="6">
        <v>338</v>
      </c>
      <c r="T3720" s="6" t="s">
        <v>37</v>
      </c>
      <c r="U3720" s="6" t="s">
        <v>38</v>
      </c>
      <c r="V3720" s="6" t="s">
        <v>39</v>
      </c>
      <c r="W3720" s="7">
        <v>30000000</v>
      </c>
      <c r="X3720" s="6">
        <v>1999</v>
      </c>
      <c r="Y3720" s="6">
        <v>586</v>
      </c>
      <c r="Z3720" s="6">
        <v>4.0999999999999996</v>
      </c>
      <c r="AA3720" s="6">
        <v>2.35</v>
      </c>
      <c r="AB3720" s="6">
        <v>858</v>
      </c>
      <c r="AC3720" s="7">
        <f>Table13[[#This Row],[gross]]-Table13[[#This Row],[budget]]</f>
        <v>-18423913</v>
      </c>
    </row>
    <row r="3721" spans="1:29" ht="12.75">
      <c r="A3721" s="6" t="s">
        <v>28</v>
      </c>
      <c r="B3721" s="6" t="s">
        <v>2888</v>
      </c>
      <c r="C3721" s="6">
        <v>100</v>
      </c>
      <c r="D3721" s="6">
        <v>81</v>
      </c>
      <c r="E3721" s="6">
        <v>63</v>
      </c>
      <c r="G3721" s="6" t="s">
        <v>8984</v>
      </c>
      <c r="H3721" s="6">
        <v>63</v>
      </c>
      <c r="I3721" s="7">
        <v>10762178</v>
      </c>
      <c r="J3721" s="6" t="s">
        <v>67</v>
      </c>
      <c r="K3721" s="6" t="s">
        <v>2888</v>
      </c>
      <c r="L3721" s="6" t="s">
        <v>8985</v>
      </c>
      <c r="M3721" s="6">
        <v>10369</v>
      </c>
      <c r="N3721" s="6">
        <v>66</v>
      </c>
      <c r="P3721" s="6">
        <v>0</v>
      </c>
      <c r="Q3721" s="6" t="s">
        <v>8986</v>
      </c>
      <c r="R3721" s="6" t="s">
        <v>8987</v>
      </c>
      <c r="S3721" s="6">
        <v>153</v>
      </c>
      <c r="T3721" s="6" t="s">
        <v>37</v>
      </c>
      <c r="U3721" s="6" t="s">
        <v>1465</v>
      </c>
      <c r="V3721" s="6" t="s">
        <v>277</v>
      </c>
      <c r="W3721" s="7">
        <v>160000000</v>
      </c>
      <c r="X3721" s="6">
        <v>2001</v>
      </c>
      <c r="Y3721" s="6">
        <v>3</v>
      </c>
      <c r="Z3721" s="6">
        <v>8</v>
      </c>
      <c r="AA3721" s="6">
        <v>1.85</v>
      </c>
      <c r="AB3721" s="6">
        <v>1000</v>
      </c>
      <c r="AC3721" s="7">
        <f>Table13[[#This Row],[gross]]-Table13[[#This Row],[budget]]</f>
        <v>-149237822</v>
      </c>
    </row>
    <row r="3722" spans="1:29" ht="12.75">
      <c r="A3722" s="6" t="s">
        <v>28</v>
      </c>
      <c r="B3722" s="6" t="s">
        <v>8455</v>
      </c>
      <c r="C3722" s="6">
        <v>162</v>
      </c>
      <c r="D3722" s="6">
        <v>63</v>
      </c>
      <c r="E3722" s="6">
        <v>15</v>
      </c>
      <c r="F3722" s="6">
        <v>69</v>
      </c>
      <c r="G3722" s="6" t="s">
        <v>8456</v>
      </c>
      <c r="H3722" s="6">
        <v>759</v>
      </c>
      <c r="I3722" s="7">
        <v>26687172</v>
      </c>
      <c r="J3722" s="6" t="s">
        <v>1280</v>
      </c>
      <c r="K3722" s="6" t="s">
        <v>643</v>
      </c>
      <c r="L3722" s="6" t="s">
        <v>8457</v>
      </c>
      <c r="M3722" s="6">
        <v>15600</v>
      </c>
      <c r="N3722" s="6">
        <v>1002</v>
      </c>
      <c r="O3722" s="6" t="s">
        <v>8458</v>
      </c>
      <c r="P3722" s="6">
        <v>0</v>
      </c>
      <c r="Q3722" s="6" t="s">
        <v>8459</v>
      </c>
      <c r="R3722" s="6" t="s">
        <v>8460</v>
      </c>
      <c r="S3722" s="6">
        <v>55</v>
      </c>
      <c r="T3722" s="6" t="s">
        <v>37</v>
      </c>
      <c r="U3722" s="6" t="s">
        <v>38</v>
      </c>
      <c r="V3722" s="6" t="s">
        <v>277</v>
      </c>
      <c r="W3722" s="7">
        <v>30000000</v>
      </c>
      <c r="X3722" s="6">
        <v>2011</v>
      </c>
      <c r="Y3722" s="6">
        <v>73</v>
      </c>
      <c r="Z3722" s="6">
        <v>7.3</v>
      </c>
      <c r="AA3722" s="6">
        <v>1.85</v>
      </c>
      <c r="AB3722" s="6">
        <v>0</v>
      </c>
      <c r="AC3722" s="7">
        <f>Table13[[#This Row],[gross]]-Table13[[#This Row],[budget]]</f>
        <v>-3312828</v>
      </c>
    </row>
    <row r="3723" spans="1:29" ht="12.75">
      <c r="A3723" s="6" t="s">
        <v>28</v>
      </c>
      <c r="B3723" s="6" t="s">
        <v>17311</v>
      </c>
      <c r="C3723" s="6">
        <v>111</v>
      </c>
      <c r="D3723" s="6">
        <v>103</v>
      </c>
      <c r="E3723" s="6">
        <v>12</v>
      </c>
      <c r="F3723" s="6">
        <v>19</v>
      </c>
      <c r="G3723" s="6" t="s">
        <v>17312</v>
      </c>
      <c r="H3723" s="6">
        <v>163</v>
      </c>
      <c r="I3723" s="7">
        <v>542860</v>
      </c>
      <c r="J3723" s="6" t="s">
        <v>1961</v>
      </c>
      <c r="K3723" s="6" t="s">
        <v>17313</v>
      </c>
      <c r="L3723" s="6" t="s">
        <v>17314</v>
      </c>
      <c r="M3723" s="6">
        <v>9230</v>
      </c>
      <c r="N3723" s="6">
        <v>219</v>
      </c>
      <c r="O3723" s="6" t="s">
        <v>17315</v>
      </c>
      <c r="P3723" s="6">
        <v>1</v>
      </c>
      <c r="Q3723" s="6" t="s">
        <v>17316</v>
      </c>
      <c r="R3723" s="6" t="s">
        <v>17317</v>
      </c>
      <c r="S3723" s="6">
        <v>37</v>
      </c>
      <c r="T3723" s="6" t="s">
        <v>10490</v>
      </c>
      <c r="U3723" s="6" t="s">
        <v>10491</v>
      </c>
      <c r="V3723" s="6" t="s">
        <v>585</v>
      </c>
      <c r="W3723" s="7">
        <v>4000000</v>
      </c>
      <c r="X3723" s="6">
        <v>2008</v>
      </c>
      <c r="Y3723" s="6">
        <v>20</v>
      </c>
      <c r="Z3723" s="6">
        <v>7.1</v>
      </c>
      <c r="AA3723" s="6">
        <v>2.35</v>
      </c>
      <c r="AB3723" s="6">
        <v>0</v>
      </c>
      <c r="AC3723" s="7">
        <f>Table13[[#This Row],[gross]]-Table13[[#This Row],[budget]]</f>
        <v>-3457140</v>
      </c>
    </row>
    <row r="3724" spans="1:29" ht="12.75">
      <c r="A3724" s="6" t="s">
        <v>28</v>
      </c>
      <c r="B3724" s="6" t="s">
        <v>18984</v>
      </c>
      <c r="C3724" s="6">
        <v>50</v>
      </c>
      <c r="D3724" s="6">
        <v>98</v>
      </c>
      <c r="E3724" s="6">
        <v>9</v>
      </c>
      <c r="F3724" s="6">
        <v>405</v>
      </c>
      <c r="G3724" s="6" t="s">
        <v>1249</v>
      </c>
      <c r="H3724" s="6">
        <v>11000</v>
      </c>
      <c r="I3724" s="7">
        <v>101228</v>
      </c>
      <c r="J3724" s="6" t="s">
        <v>2527</v>
      </c>
      <c r="K3724" s="6" t="s">
        <v>1948</v>
      </c>
      <c r="L3724" s="6" t="s">
        <v>18985</v>
      </c>
      <c r="M3724" s="6">
        <v>7228</v>
      </c>
      <c r="N3724" s="6">
        <v>20009</v>
      </c>
      <c r="O3724" s="6" t="s">
        <v>8770</v>
      </c>
      <c r="P3724" s="6">
        <v>4</v>
      </c>
      <c r="Q3724" s="6" t="s">
        <v>18986</v>
      </c>
      <c r="R3724" s="6" t="s">
        <v>18987</v>
      </c>
      <c r="S3724" s="6">
        <v>53</v>
      </c>
      <c r="T3724" s="6" t="s">
        <v>37</v>
      </c>
      <c r="U3724" s="6" t="s">
        <v>38</v>
      </c>
      <c r="V3724" s="6" t="s">
        <v>585</v>
      </c>
      <c r="W3724" s="7">
        <v>3500000</v>
      </c>
      <c r="X3724" s="6">
        <v>2005</v>
      </c>
      <c r="Y3724" s="6">
        <v>8000</v>
      </c>
      <c r="Z3724" s="6">
        <v>6.4</v>
      </c>
      <c r="AA3724" s="6">
        <v>1.85</v>
      </c>
      <c r="AB3724" s="6">
        <v>414</v>
      </c>
      <c r="AC3724" s="7">
        <f>Table13[[#This Row],[gross]]-Table13[[#This Row],[budget]]</f>
        <v>-3398772</v>
      </c>
    </row>
    <row r="3725" spans="1:29" ht="12.75">
      <c r="A3725" s="6" t="s">
        <v>28</v>
      </c>
      <c r="B3725" s="6" t="s">
        <v>20232</v>
      </c>
      <c r="C3725" s="6">
        <v>365</v>
      </c>
      <c r="D3725" s="6">
        <v>100</v>
      </c>
      <c r="E3725" s="6">
        <v>81</v>
      </c>
      <c r="F3725" s="6">
        <v>179</v>
      </c>
      <c r="G3725" s="6" t="s">
        <v>20233</v>
      </c>
      <c r="H3725" s="6">
        <v>34000</v>
      </c>
      <c r="I3725" s="7">
        <v>6531491</v>
      </c>
      <c r="J3725" s="6" t="s">
        <v>3409</v>
      </c>
      <c r="K3725" s="6" t="s">
        <v>347</v>
      </c>
      <c r="L3725" s="6" t="s">
        <v>20234</v>
      </c>
      <c r="M3725" s="6">
        <v>111658</v>
      </c>
      <c r="N3725" s="6">
        <v>34446</v>
      </c>
      <c r="O3725" s="6" t="s">
        <v>20235</v>
      </c>
      <c r="P3725" s="6">
        <v>2</v>
      </c>
      <c r="Q3725" s="6" t="s">
        <v>20236</v>
      </c>
      <c r="R3725" s="6" t="s">
        <v>20237</v>
      </c>
      <c r="S3725" s="6">
        <v>297</v>
      </c>
      <c r="T3725" s="6" t="s">
        <v>37</v>
      </c>
      <c r="U3725" s="6" t="s">
        <v>38</v>
      </c>
      <c r="V3725" s="6" t="s">
        <v>585</v>
      </c>
      <c r="W3725" s="7">
        <v>2000000</v>
      </c>
      <c r="X3725" s="6">
        <v>2010</v>
      </c>
      <c r="Y3725" s="6">
        <v>248</v>
      </c>
      <c r="Z3725" s="6">
        <v>7.2</v>
      </c>
      <c r="AA3725" s="6">
        <v>1.85</v>
      </c>
      <c r="AB3725" s="6">
        <v>20000</v>
      </c>
      <c r="AC3725" s="7">
        <f>Table13[[#This Row],[gross]]-Table13[[#This Row],[budget]]</f>
        <v>4531491</v>
      </c>
    </row>
    <row r="3726" spans="1:29" ht="12.75">
      <c r="A3726" s="6" t="s">
        <v>28</v>
      </c>
      <c r="B3726" s="6" t="s">
        <v>4363</v>
      </c>
      <c r="C3726" s="6">
        <v>189</v>
      </c>
      <c r="D3726" s="6">
        <v>118</v>
      </c>
      <c r="E3726" s="6">
        <v>167</v>
      </c>
      <c r="F3726" s="6">
        <v>778</v>
      </c>
      <c r="G3726" s="6" t="s">
        <v>188</v>
      </c>
      <c r="H3726" s="6">
        <v>20000</v>
      </c>
      <c r="I3726" s="7">
        <v>22451</v>
      </c>
      <c r="J3726" s="6" t="s">
        <v>4364</v>
      </c>
      <c r="K3726" s="6" t="s">
        <v>4365</v>
      </c>
      <c r="L3726" s="6" t="s">
        <v>4366</v>
      </c>
      <c r="M3726" s="6">
        <v>41288</v>
      </c>
      <c r="N3726" s="6">
        <v>22447</v>
      </c>
      <c r="O3726" s="6" t="s">
        <v>4367</v>
      </c>
      <c r="P3726" s="6">
        <v>0</v>
      </c>
      <c r="Q3726" s="6" t="s">
        <v>4368</v>
      </c>
      <c r="R3726" s="6" t="s">
        <v>4369</v>
      </c>
      <c r="S3726" s="6">
        <v>126</v>
      </c>
      <c r="T3726" s="6" t="s">
        <v>37</v>
      </c>
      <c r="U3726" s="6" t="s">
        <v>38</v>
      </c>
      <c r="V3726" s="6" t="s">
        <v>39</v>
      </c>
      <c r="W3726" s="7">
        <v>60000000</v>
      </c>
      <c r="X3726" s="6">
        <v>2014</v>
      </c>
      <c r="Y3726" s="6">
        <v>882</v>
      </c>
      <c r="Z3726" s="6">
        <v>6.2</v>
      </c>
      <c r="AA3726" s="6">
        <v>2.35</v>
      </c>
      <c r="AB3726" s="6">
        <v>17000</v>
      </c>
      <c r="AC3726" s="7">
        <f>Table13[[#This Row],[gross]]-Table13[[#This Row],[budget]]</f>
        <v>-59977549</v>
      </c>
    </row>
    <row r="3727" spans="1:29" ht="12.75">
      <c r="A3727" s="6" t="s">
        <v>28</v>
      </c>
      <c r="B3727" s="6" t="s">
        <v>17150</v>
      </c>
      <c r="C3727" s="6">
        <v>149</v>
      </c>
      <c r="D3727" s="6">
        <v>106</v>
      </c>
      <c r="E3727" s="6">
        <v>0</v>
      </c>
      <c r="F3727" s="6">
        <v>379</v>
      </c>
      <c r="G3727" s="6" t="s">
        <v>830</v>
      </c>
      <c r="H3727" s="6">
        <v>17000</v>
      </c>
      <c r="I3727" s="7">
        <v>3588432</v>
      </c>
      <c r="J3727" s="6" t="s">
        <v>2527</v>
      </c>
      <c r="K3727" s="6" t="s">
        <v>1178</v>
      </c>
      <c r="L3727" s="6" t="s">
        <v>17151</v>
      </c>
      <c r="M3727" s="6">
        <v>29341</v>
      </c>
      <c r="N3727" s="6">
        <v>18947</v>
      </c>
      <c r="O3727" s="6" t="s">
        <v>4231</v>
      </c>
      <c r="P3727" s="6">
        <v>4</v>
      </c>
      <c r="Q3727" s="6" t="s">
        <v>17152</v>
      </c>
      <c r="R3727" s="6" t="s">
        <v>17153</v>
      </c>
      <c r="S3727" s="6">
        <v>93</v>
      </c>
      <c r="T3727" s="6" t="s">
        <v>37</v>
      </c>
      <c r="U3727" s="6" t="s">
        <v>38</v>
      </c>
      <c r="V3727" s="6" t="s">
        <v>585</v>
      </c>
      <c r="W3727" s="7">
        <v>6000000</v>
      </c>
      <c r="X3727" s="6">
        <v>2014</v>
      </c>
      <c r="Y3727" s="6">
        <v>1000</v>
      </c>
      <c r="Z3727" s="6">
        <v>6.7</v>
      </c>
      <c r="AA3727" s="6">
        <v>2.35</v>
      </c>
      <c r="AB3727" s="6">
        <v>0</v>
      </c>
      <c r="AC3727" s="7">
        <f>Table13[[#This Row],[gross]]-Table13[[#This Row],[budget]]</f>
        <v>-2411568</v>
      </c>
    </row>
    <row r="3728" spans="1:29" ht="12.75">
      <c r="A3728" s="6" t="s">
        <v>28</v>
      </c>
      <c r="B3728" s="6" t="s">
        <v>20280</v>
      </c>
      <c r="C3728" s="6">
        <v>65</v>
      </c>
      <c r="D3728" s="6">
        <v>98</v>
      </c>
      <c r="E3728" s="6">
        <v>85</v>
      </c>
      <c r="F3728" s="6">
        <v>186</v>
      </c>
      <c r="G3728" s="6" t="s">
        <v>20281</v>
      </c>
      <c r="H3728" s="6">
        <v>265</v>
      </c>
      <c r="I3728" s="7">
        <v>7369373</v>
      </c>
      <c r="J3728" s="6" t="s">
        <v>3030</v>
      </c>
      <c r="K3728" s="6" t="s">
        <v>10124</v>
      </c>
      <c r="L3728" s="6" t="s">
        <v>20282</v>
      </c>
      <c r="M3728" s="6">
        <v>4288</v>
      </c>
      <c r="N3728" s="6">
        <v>901</v>
      </c>
      <c r="O3728" s="6" t="s">
        <v>20283</v>
      </c>
      <c r="P3728" s="6">
        <v>1</v>
      </c>
      <c r="Q3728" s="6" t="s">
        <v>20284</v>
      </c>
      <c r="R3728" s="6" t="s">
        <v>20285</v>
      </c>
      <c r="S3728" s="6">
        <v>74</v>
      </c>
      <c r="T3728" s="6" t="s">
        <v>37</v>
      </c>
      <c r="U3728" s="6" t="s">
        <v>56</v>
      </c>
      <c r="V3728" s="6" t="s">
        <v>585</v>
      </c>
      <c r="W3728" s="7">
        <v>2000000</v>
      </c>
      <c r="X3728" s="6">
        <v>1986</v>
      </c>
      <c r="Y3728" s="6">
        <v>194</v>
      </c>
      <c r="Z3728" s="6">
        <v>5.7</v>
      </c>
      <c r="AA3728" s="6">
        <v>1.85</v>
      </c>
      <c r="AB3728" s="6">
        <v>0</v>
      </c>
      <c r="AC3728" s="7">
        <f>Table13[[#This Row],[gross]]-Table13[[#This Row],[budget]]</f>
        <v>5369373</v>
      </c>
    </row>
    <row r="3729" spans="1:29" ht="12.75">
      <c r="A3729" s="6" t="s">
        <v>28</v>
      </c>
      <c r="B3729" s="6" t="s">
        <v>2785</v>
      </c>
      <c r="C3729" s="6">
        <v>94</v>
      </c>
      <c r="D3729" s="6">
        <v>95</v>
      </c>
      <c r="E3729" s="6">
        <v>65</v>
      </c>
      <c r="F3729" s="6">
        <v>246</v>
      </c>
      <c r="G3729" s="6" t="s">
        <v>8246</v>
      </c>
      <c r="H3729" s="6">
        <v>506</v>
      </c>
      <c r="I3729" s="7">
        <v>58156435</v>
      </c>
      <c r="J3729" s="6" t="s">
        <v>2476</v>
      </c>
      <c r="K3729" s="6" t="s">
        <v>8247</v>
      </c>
      <c r="L3729" s="6" t="s">
        <v>8248</v>
      </c>
      <c r="M3729" s="6">
        <v>37479</v>
      </c>
      <c r="N3729" s="6">
        <v>1266</v>
      </c>
      <c r="O3729" s="6" t="s">
        <v>8249</v>
      </c>
      <c r="P3729" s="6">
        <v>3</v>
      </c>
      <c r="Q3729" s="6" t="s">
        <v>8250</v>
      </c>
      <c r="R3729" s="6" t="s">
        <v>8251</v>
      </c>
      <c r="S3729" s="6">
        <v>152</v>
      </c>
      <c r="T3729" s="6" t="s">
        <v>37</v>
      </c>
      <c r="U3729" s="6" t="s">
        <v>38</v>
      </c>
      <c r="V3729" s="6" t="s">
        <v>39</v>
      </c>
      <c r="W3729" s="7">
        <v>19000000</v>
      </c>
      <c r="X3729" s="6">
        <v>2004</v>
      </c>
      <c r="Y3729" s="6">
        <v>316</v>
      </c>
      <c r="Z3729" s="6">
        <v>5.9</v>
      </c>
      <c r="AA3729" s="6">
        <v>2.35</v>
      </c>
      <c r="AB3729" s="6">
        <v>0</v>
      </c>
      <c r="AC3729" s="7">
        <f>Table13[[#This Row],[gross]]-Table13[[#This Row],[budget]]</f>
        <v>39156435</v>
      </c>
    </row>
    <row r="3730" spans="1:29" ht="12.75">
      <c r="A3730" s="6" t="s">
        <v>28</v>
      </c>
      <c r="B3730" s="6" t="s">
        <v>10002</v>
      </c>
      <c r="C3730" s="6">
        <v>28</v>
      </c>
      <c r="D3730" s="6">
        <v>117</v>
      </c>
      <c r="E3730" s="6">
        <v>162</v>
      </c>
      <c r="F3730" s="6">
        <v>745</v>
      </c>
      <c r="G3730" s="6" t="s">
        <v>2636</v>
      </c>
      <c r="H3730" s="6">
        <v>2000</v>
      </c>
      <c r="I3730" s="7">
        <v>777423</v>
      </c>
      <c r="J3730" s="6" t="s">
        <v>1634</v>
      </c>
      <c r="K3730" s="6" t="s">
        <v>4054</v>
      </c>
      <c r="L3730" s="6" t="s">
        <v>10003</v>
      </c>
      <c r="M3730" s="6">
        <v>5841</v>
      </c>
      <c r="N3730" s="6">
        <v>4351</v>
      </c>
      <c r="O3730" s="6" t="s">
        <v>1051</v>
      </c>
      <c r="P3730" s="6">
        <v>0</v>
      </c>
      <c r="Q3730" s="6" t="s">
        <v>10004</v>
      </c>
      <c r="R3730" s="6" t="s">
        <v>10005</v>
      </c>
      <c r="S3730" s="6">
        <v>57</v>
      </c>
      <c r="T3730" s="6" t="s">
        <v>37</v>
      </c>
      <c r="U3730" s="6" t="s">
        <v>38</v>
      </c>
      <c r="V3730" s="6" t="s">
        <v>39</v>
      </c>
      <c r="W3730" s="7">
        <v>25000000</v>
      </c>
      <c r="X3730" s="6">
        <v>1998</v>
      </c>
      <c r="Y3730" s="6">
        <v>878</v>
      </c>
      <c r="Z3730" s="6">
        <v>7.2</v>
      </c>
      <c r="AA3730" s="6">
        <v>2.35</v>
      </c>
      <c r="AB3730" s="6">
        <v>942</v>
      </c>
      <c r="AC3730" s="7">
        <f>Table13[[#This Row],[gross]]-Table13[[#This Row],[budget]]</f>
        <v>-24222577</v>
      </c>
    </row>
    <row r="3731" spans="1:29" ht="12.75">
      <c r="A3731" s="6" t="s">
        <v>28</v>
      </c>
      <c r="B3731" s="6" t="s">
        <v>16363</v>
      </c>
      <c r="C3731" s="6">
        <v>35</v>
      </c>
      <c r="D3731" s="6">
        <v>97</v>
      </c>
      <c r="E3731" s="6">
        <v>18</v>
      </c>
      <c r="F3731" s="6">
        <v>742</v>
      </c>
      <c r="G3731" s="6" t="s">
        <v>5706</v>
      </c>
      <c r="H3731" s="6">
        <v>834</v>
      </c>
      <c r="I3731" s="7">
        <v>4131640</v>
      </c>
      <c r="J3731" s="6" t="s">
        <v>1009</v>
      </c>
      <c r="K3731" s="6" t="s">
        <v>1708</v>
      </c>
      <c r="L3731" s="6" t="s">
        <v>16364</v>
      </c>
      <c r="M3731" s="6">
        <v>5463</v>
      </c>
      <c r="N3731" s="6">
        <v>4091</v>
      </c>
      <c r="O3731" s="6" t="s">
        <v>16365</v>
      </c>
      <c r="P3731" s="6">
        <v>2</v>
      </c>
      <c r="Q3731" s="6" t="s">
        <v>16366</v>
      </c>
      <c r="R3731" s="6" t="s">
        <v>16367</v>
      </c>
      <c r="S3731" s="6">
        <v>20</v>
      </c>
      <c r="T3731" s="6" t="s">
        <v>37</v>
      </c>
      <c r="U3731" s="6" t="s">
        <v>38</v>
      </c>
      <c r="V3731" s="6" t="s">
        <v>39</v>
      </c>
      <c r="W3731" s="7">
        <v>7500000</v>
      </c>
      <c r="X3731" s="6">
        <v>2008</v>
      </c>
      <c r="Y3731" s="6">
        <v>749</v>
      </c>
      <c r="Z3731" s="6">
        <v>3.1</v>
      </c>
      <c r="AA3731" s="6">
        <v>1.85</v>
      </c>
      <c r="AB3731" s="6">
        <v>140</v>
      </c>
      <c r="AC3731" s="7">
        <f>Table13[[#This Row],[gross]]-Table13[[#This Row],[budget]]</f>
        <v>-3368360</v>
      </c>
    </row>
    <row r="3732" spans="1:29" ht="12.75">
      <c r="A3732" s="6" t="s">
        <v>28</v>
      </c>
      <c r="B3732" s="6" t="s">
        <v>1096</v>
      </c>
      <c r="C3732" s="6">
        <v>83</v>
      </c>
      <c r="D3732" s="6">
        <v>112</v>
      </c>
      <c r="E3732" s="6">
        <v>608</v>
      </c>
      <c r="F3732" s="6">
        <v>733</v>
      </c>
      <c r="G3732" s="6" t="s">
        <v>2824</v>
      </c>
      <c r="H3732" s="6">
        <v>11000</v>
      </c>
      <c r="I3732" s="7">
        <v>65500000</v>
      </c>
      <c r="J3732" s="6" t="s">
        <v>5274</v>
      </c>
      <c r="K3732" s="6" t="s">
        <v>391</v>
      </c>
      <c r="L3732" s="6" t="s">
        <v>14045</v>
      </c>
      <c r="M3732" s="6">
        <v>66966</v>
      </c>
      <c r="N3732" s="6">
        <v>22479</v>
      </c>
      <c r="O3732" s="6" t="s">
        <v>1136</v>
      </c>
      <c r="P3732" s="6">
        <v>1</v>
      </c>
      <c r="Q3732" s="6" t="s">
        <v>14046</v>
      </c>
      <c r="R3732" s="6" t="s">
        <v>14047</v>
      </c>
      <c r="S3732" s="6">
        <v>175</v>
      </c>
      <c r="T3732" s="6" t="s">
        <v>37</v>
      </c>
      <c r="U3732" s="6" t="s">
        <v>38</v>
      </c>
      <c r="V3732" s="6" t="s">
        <v>585</v>
      </c>
      <c r="W3732" s="7">
        <v>12000000</v>
      </c>
      <c r="X3732" s="6">
        <v>1985</v>
      </c>
      <c r="Y3732" s="6">
        <v>10000</v>
      </c>
      <c r="Z3732" s="6">
        <v>7.4</v>
      </c>
      <c r="AA3732" s="6">
        <v>1.85</v>
      </c>
      <c r="AB3732" s="6">
        <v>0</v>
      </c>
      <c r="AC3732" s="7">
        <f>Table13[[#This Row],[gross]]-Table13[[#This Row],[budget]]</f>
        <v>53500000</v>
      </c>
    </row>
    <row r="3733" spans="1:29" ht="12.75">
      <c r="A3733" s="6" t="s">
        <v>28</v>
      </c>
      <c r="B3733" s="6" t="s">
        <v>3066</v>
      </c>
      <c r="C3733" s="6">
        <v>59</v>
      </c>
      <c r="D3733" s="6">
        <v>125</v>
      </c>
      <c r="E3733" s="6">
        <v>0</v>
      </c>
      <c r="F3733" s="6">
        <v>184</v>
      </c>
      <c r="G3733" s="6" t="s">
        <v>3389</v>
      </c>
      <c r="H3733" s="6">
        <v>443</v>
      </c>
      <c r="I3733" s="7">
        <v>65012000</v>
      </c>
      <c r="J3733" s="6" t="s">
        <v>3390</v>
      </c>
      <c r="K3733" s="6" t="s">
        <v>3391</v>
      </c>
      <c r="L3733" s="6" t="s">
        <v>3392</v>
      </c>
      <c r="M3733" s="6">
        <v>43559</v>
      </c>
      <c r="N3733" s="6">
        <v>1439</v>
      </c>
      <c r="O3733" s="6" t="s">
        <v>3393</v>
      </c>
      <c r="P3733" s="6">
        <v>1</v>
      </c>
      <c r="Q3733" s="6" t="s">
        <v>3394</v>
      </c>
      <c r="R3733" s="6" t="s">
        <v>3395</v>
      </c>
      <c r="S3733" s="6">
        <v>137</v>
      </c>
      <c r="T3733" s="6" t="s">
        <v>37</v>
      </c>
      <c r="U3733" s="6" t="s">
        <v>38</v>
      </c>
      <c r="V3733" s="6" t="s">
        <v>585</v>
      </c>
      <c r="W3733" s="7">
        <v>70000000</v>
      </c>
      <c r="X3733" s="6">
        <v>1994</v>
      </c>
      <c r="Y3733" s="6">
        <v>277</v>
      </c>
      <c r="Z3733" s="6">
        <v>6.2</v>
      </c>
      <c r="AA3733" s="6">
        <v>1.85</v>
      </c>
      <c r="AB3733" s="6">
        <v>0</v>
      </c>
      <c r="AC3733" s="7">
        <f>Table13[[#This Row],[gross]]-Table13[[#This Row],[budget]]</f>
        <v>-4988000</v>
      </c>
    </row>
    <row r="3734" spans="1:29" ht="12.75">
      <c r="A3734" s="6" t="s">
        <v>28</v>
      </c>
      <c r="B3734" s="6" t="s">
        <v>14611</v>
      </c>
      <c r="C3734" s="6">
        <v>203</v>
      </c>
      <c r="D3734" s="6">
        <v>109</v>
      </c>
      <c r="E3734" s="6">
        <v>64</v>
      </c>
      <c r="F3734" s="6">
        <v>553</v>
      </c>
      <c r="G3734" s="6" t="s">
        <v>3223</v>
      </c>
      <c r="H3734" s="6">
        <v>16000</v>
      </c>
      <c r="I3734" s="7">
        <v>33305037</v>
      </c>
      <c r="J3734" s="6" t="s">
        <v>5940</v>
      </c>
      <c r="K3734" s="6" t="s">
        <v>315</v>
      </c>
      <c r="L3734" s="6" t="s">
        <v>14612</v>
      </c>
      <c r="M3734" s="6">
        <v>33856</v>
      </c>
      <c r="N3734" s="6">
        <v>17866</v>
      </c>
      <c r="O3734" s="6" t="s">
        <v>8937</v>
      </c>
      <c r="P3734" s="6">
        <v>2</v>
      </c>
      <c r="Q3734" s="6" t="s">
        <v>14613</v>
      </c>
      <c r="R3734" s="6" t="s">
        <v>14614</v>
      </c>
      <c r="S3734" s="6">
        <v>147</v>
      </c>
      <c r="T3734" s="6" t="s">
        <v>37</v>
      </c>
      <c r="U3734" s="6" t="s">
        <v>56</v>
      </c>
      <c r="V3734" s="6" t="s">
        <v>39</v>
      </c>
      <c r="W3734" s="7">
        <v>11000000</v>
      </c>
      <c r="X3734" s="6">
        <v>2015</v>
      </c>
      <c r="Y3734" s="6">
        <v>638</v>
      </c>
      <c r="Z3734" s="6">
        <v>7.3</v>
      </c>
      <c r="AA3734" s="6">
        <v>2.35</v>
      </c>
      <c r="AB3734" s="6">
        <v>34000</v>
      </c>
      <c r="AC3734" s="7">
        <f>Table13[[#This Row],[gross]]-Table13[[#This Row],[budget]]</f>
        <v>22305037</v>
      </c>
    </row>
    <row r="3735" spans="1:29" ht="12.75">
      <c r="A3735" s="6" t="s">
        <v>28</v>
      </c>
      <c r="B3735" s="6" t="s">
        <v>16127</v>
      </c>
      <c r="C3735" s="6">
        <v>72</v>
      </c>
      <c r="D3735" s="6">
        <v>92</v>
      </c>
      <c r="E3735" s="6">
        <v>26</v>
      </c>
      <c r="F3735" s="6">
        <v>417</v>
      </c>
      <c r="G3735" s="6" t="s">
        <v>5906</v>
      </c>
      <c r="H3735" s="6">
        <v>1000</v>
      </c>
      <c r="I3735" s="7">
        <v>5018450</v>
      </c>
      <c r="J3735" s="6" t="s">
        <v>3632</v>
      </c>
      <c r="K3735" s="6" t="s">
        <v>2807</v>
      </c>
      <c r="L3735" s="6" t="s">
        <v>16128</v>
      </c>
      <c r="M3735" s="6">
        <v>8546</v>
      </c>
      <c r="N3735" s="6">
        <v>2687</v>
      </c>
      <c r="O3735" s="6" t="s">
        <v>11102</v>
      </c>
      <c r="P3735" s="6">
        <v>0</v>
      </c>
      <c r="Q3735" s="6" t="s">
        <v>16129</v>
      </c>
      <c r="R3735" s="6" t="s">
        <v>16130</v>
      </c>
      <c r="S3735" s="6">
        <v>86</v>
      </c>
      <c r="T3735" s="6" t="s">
        <v>37</v>
      </c>
      <c r="U3735" s="6" t="s">
        <v>38</v>
      </c>
      <c r="V3735" s="6" t="s">
        <v>585</v>
      </c>
      <c r="W3735" s="7">
        <v>8000000</v>
      </c>
      <c r="X3735" s="6">
        <v>2000</v>
      </c>
      <c r="Y3735" s="6">
        <v>905</v>
      </c>
      <c r="Z3735" s="6">
        <v>5.3</v>
      </c>
      <c r="AA3735" s="6">
        <v>2.35</v>
      </c>
      <c r="AB3735" s="6">
        <v>859</v>
      </c>
      <c r="AC3735" s="7">
        <f>Table13[[#This Row],[gross]]-Table13[[#This Row],[budget]]</f>
        <v>-2981550</v>
      </c>
    </row>
    <row r="3736" spans="1:29" ht="12.75">
      <c r="A3736" s="6" t="s">
        <v>28</v>
      </c>
      <c r="B3736" s="6" t="s">
        <v>4914</v>
      </c>
      <c r="C3736" s="6">
        <v>173</v>
      </c>
      <c r="D3736" s="6">
        <v>107</v>
      </c>
      <c r="E3736" s="6">
        <v>161</v>
      </c>
      <c r="F3736" s="6">
        <v>549</v>
      </c>
      <c r="G3736" s="6" t="s">
        <v>904</v>
      </c>
      <c r="H3736" s="6">
        <v>21000</v>
      </c>
      <c r="I3736" s="7">
        <v>19389454</v>
      </c>
      <c r="J3736" s="6" t="s">
        <v>2527</v>
      </c>
      <c r="K3736" s="6" t="s">
        <v>97</v>
      </c>
      <c r="L3736" s="6" t="s">
        <v>7561</v>
      </c>
      <c r="M3736" s="6">
        <v>54643</v>
      </c>
      <c r="N3736" s="6">
        <v>22974</v>
      </c>
      <c r="O3736" s="6" t="s">
        <v>7562</v>
      </c>
      <c r="P3736" s="6">
        <v>5</v>
      </c>
      <c r="Q3736" s="6" t="s">
        <v>7563</v>
      </c>
      <c r="R3736" s="6" t="s">
        <v>7564</v>
      </c>
      <c r="S3736" s="6">
        <v>335</v>
      </c>
      <c r="T3736" s="6" t="s">
        <v>37</v>
      </c>
      <c r="U3736" s="6" t="s">
        <v>38</v>
      </c>
      <c r="V3736" s="6" t="s">
        <v>585</v>
      </c>
      <c r="W3736" s="7">
        <v>55000000</v>
      </c>
      <c r="X3736" s="6">
        <v>2000</v>
      </c>
      <c r="Y3736" s="6">
        <v>826</v>
      </c>
      <c r="Z3736" s="6">
        <v>7.4</v>
      </c>
      <c r="AA3736" s="6">
        <v>2.35</v>
      </c>
      <c r="AB3736" s="6">
        <v>0</v>
      </c>
      <c r="AC3736" s="7">
        <f>Table13[[#This Row],[gross]]-Table13[[#This Row],[budget]]</f>
        <v>-35610546</v>
      </c>
    </row>
    <row r="3737" spans="1:29" ht="12.75">
      <c r="A3737" s="6" t="s">
        <v>28</v>
      </c>
      <c r="B3737" s="6" t="s">
        <v>17432</v>
      </c>
      <c r="C3737" s="6">
        <v>91</v>
      </c>
      <c r="D3737" s="6">
        <v>104</v>
      </c>
      <c r="E3737" s="6">
        <v>10</v>
      </c>
      <c r="F3737" s="6">
        <v>93</v>
      </c>
      <c r="G3737" s="6" t="s">
        <v>4398</v>
      </c>
      <c r="H3737" s="6">
        <v>715</v>
      </c>
      <c r="I3737" s="7">
        <v>1056102</v>
      </c>
      <c r="J3737" s="6" t="s">
        <v>2142</v>
      </c>
      <c r="K3737" s="6" t="s">
        <v>3215</v>
      </c>
      <c r="L3737" s="6" t="s">
        <v>17433</v>
      </c>
      <c r="M3737" s="6">
        <v>18792</v>
      </c>
      <c r="N3737" s="6">
        <v>1315</v>
      </c>
      <c r="O3737" s="6" t="s">
        <v>17434</v>
      </c>
      <c r="P3737" s="6">
        <v>0</v>
      </c>
      <c r="Q3737" s="6" t="s">
        <v>17435</v>
      </c>
      <c r="R3737" s="6" t="s">
        <v>17436</v>
      </c>
      <c r="S3737" s="6">
        <v>153</v>
      </c>
      <c r="T3737" s="6" t="s">
        <v>37</v>
      </c>
      <c r="U3737" s="6" t="s">
        <v>38</v>
      </c>
      <c r="V3737" s="6" t="s">
        <v>585</v>
      </c>
      <c r="W3737" s="7">
        <v>5000000</v>
      </c>
      <c r="X3737" s="6">
        <v>2003</v>
      </c>
      <c r="Y3737" s="6">
        <v>436</v>
      </c>
      <c r="Z3737" s="6">
        <v>6.6</v>
      </c>
      <c r="AA3737" s="6">
        <v>1.85</v>
      </c>
      <c r="AB3737" s="6">
        <v>1000</v>
      </c>
      <c r="AC3737" s="7">
        <f>Table13[[#This Row],[gross]]-Table13[[#This Row],[budget]]</f>
        <v>-3943898</v>
      </c>
    </row>
    <row r="3738" spans="1:29" ht="12.75">
      <c r="A3738" s="6" t="s">
        <v>28</v>
      </c>
      <c r="B3738" s="6" t="s">
        <v>13781</v>
      </c>
      <c r="C3738" s="6">
        <v>23</v>
      </c>
      <c r="D3738" s="6">
        <v>84</v>
      </c>
      <c r="E3738" s="6">
        <v>18</v>
      </c>
      <c r="F3738" s="6">
        <v>744</v>
      </c>
      <c r="G3738" s="6" t="s">
        <v>802</v>
      </c>
      <c r="H3738" s="6">
        <v>1000</v>
      </c>
      <c r="I3738" s="7">
        <v>8026971</v>
      </c>
      <c r="J3738" s="6" t="s">
        <v>1681</v>
      </c>
      <c r="K3738" s="6" t="s">
        <v>2119</v>
      </c>
      <c r="L3738" s="6" t="s">
        <v>13782</v>
      </c>
      <c r="M3738" s="6">
        <v>1520</v>
      </c>
      <c r="N3738" s="6">
        <v>3352</v>
      </c>
      <c r="O3738" s="6" t="s">
        <v>2638</v>
      </c>
      <c r="P3738" s="6">
        <v>0</v>
      </c>
      <c r="Q3738" s="6" t="s">
        <v>13783</v>
      </c>
      <c r="R3738" s="6" t="s">
        <v>13784</v>
      </c>
      <c r="S3738" s="6">
        <v>20</v>
      </c>
      <c r="T3738" s="6" t="s">
        <v>37</v>
      </c>
      <c r="U3738" s="6" t="s">
        <v>38</v>
      </c>
      <c r="V3738" s="6" t="s">
        <v>585</v>
      </c>
      <c r="W3738" s="7">
        <v>13000000</v>
      </c>
      <c r="X3738" s="6">
        <v>1998</v>
      </c>
      <c r="Y3738" s="6">
        <v>851</v>
      </c>
      <c r="Z3738" s="6">
        <v>3.8</v>
      </c>
      <c r="AB3738" s="6">
        <v>204</v>
      </c>
      <c r="AC3738" s="7">
        <f>Table13[[#This Row],[gross]]-Table13[[#This Row],[budget]]</f>
        <v>-4973029</v>
      </c>
    </row>
    <row r="3739" spans="1:29" ht="12.75">
      <c r="A3739" s="6" t="s">
        <v>28</v>
      </c>
      <c r="B3739" s="6" t="s">
        <v>22392</v>
      </c>
      <c r="C3739" s="6">
        <v>53</v>
      </c>
      <c r="D3739" s="6">
        <v>215</v>
      </c>
      <c r="E3739" s="6">
        <v>14</v>
      </c>
      <c r="F3739" s="6">
        <v>136</v>
      </c>
      <c r="G3739" s="6" t="s">
        <v>22393</v>
      </c>
      <c r="H3739" s="6">
        <v>262</v>
      </c>
      <c r="I3739" s="7">
        <v>13300000</v>
      </c>
      <c r="J3739" s="6" t="s">
        <v>22394</v>
      </c>
      <c r="K3739" s="6" t="s">
        <v>22395</v>
      </c>
      <c r="L3739" s="6" t="s">
        <v>22396</v>
      </c>
      <c r="M3739" s="6">
        <v>12631</v>
      </c>
      <c r="N3739" s="6">
        <v>778</v>
      </c>
      <c r="O3739" s="6" t="s">
        <v>22397</v>
      </c>
      <c r="P3739" s="6">
        <v>0</v>
      </c>
      <c r="Q3739" s="6" t="s">
        <v>22398</v>
      </c>
      <c r="R3739" s="6" t="s">
        <v>22399</v>
      </c>
      <c r="S3739" s="6">
        <v>63</v>
      </c>
      <c r="T3739" s="6" t="s">
        <v>37</v>
      </c>
      <c r="U3739" s="6" t="s">
        <v>38</v>
      </c>
      <c r="V3739" s="6" t="s">
        <v>585</v>
      </c>
      <c r="W3739" s="7">
        <v>600000</v>
      </c>
      <c r="X3739" s="6">
        <v>1970</v>
      </c>
      <c r="Y3739" s="6">
        <v>227</v>
      </c>
      <c r="Z3739" s="6">
        <v>8.1</v>
      </c>
      <c r="AA3739" s="6">
        <v>2.2000000000000002</v>
      </c>
      <c r="AB3739" s="6">
        <v>0</v>
      </c>
      <c r="AC3739" s="7">
        <f>Table13[[#This Row],[gross]]-Table13[[#This Row],[budget]]</f>
        <v>12700000</v>
      </c>
    </row>
    <row r="3740" spans="1:29" ht="12.75">
      <c r="A3740" s="6" t="s">
        <v>28</v>
      </c>
      <c r="B3740" s="6" t="s">
        <v>760</v>
      </c>
      <c r="C3740" s="6">
        <v>242</v>
      </c>
      <c r="D3740" s="6">
        <v>129</v>
      </c>
      <c r="E3740" s="6">
        <v>0</v>
      </c>
      <c r="F3740" s="6">
        <v>625</v>
      </c>
      <c r="G3740" s="6" t="s">
        <v>3714</v>
      </c>
      <c r="H3740" s="6">
        <v>12000</v>
      </c>
      <c r="I3740" s="7">
        <v>70236496</v>
      </c>
      <c r="J3740" s="6" t="s">
        <v>2819</v>
      </c>
      <c r="K3740" s="6" t="s">
        <v>705</v>
      </c>
      <c r="L3740" s="6" t="s">
        <v>3715</v>
      </c>
      <c r="M3740" s="6">
        <v>67395</v>
      </c>
      <c r="N3740" s="6">
        <v>14421</v>
      </c>
      <c r="O3740" s="6" t="s">
        <v>1788</v>
      </c>
      <c r="P3740" s="6">
        <v>0</v>
      </c>
      <c r="Q3740" s="6" t="s">
        <v>3716</v>
      </c>
      <c r="R3740" s="6" t="s">
        <v>3717</v>
      </c>
      <c r="S3740" s="6">
        <v>564</v>
      </c>
      <c r="T3740" s="6" t="s">
        <v>37</v>
      </c>
      <c r="U3740" s="6" t="s">
        <v>38</v>
      </c>
      <c r="V3740" s="6" t="s">
        <v>39</v>
      </c>
      <c r="W3740" s="7">
        <v>63000000</v>
      </c>
      <c r="X3740" s="6">
        <v>2006</v>
      </c>
      <c r="Y3740" s="6">
        <v>1000</v>
      </c>
      <c r="Z3740" s="6">
        <v>6</v>
      </c>
      <c r="AA3740" s="6">
        <v>1.85</v>
      </c>
      <c r="AB3740" s="6">
        <v>0</v>
      </c>
      <c r="AC3740" s="7">
        <f>Table13[[#This Row],[gross]]-Table13[[#This Row],[budget]]</f>
        <v>7236496</v>
      </c>
    </row>
    <row r="3741" spans="1:29" ht="12.75">
      <c r="A3741" s="6" t="s">
        <v>28</v>
      </c>
      <c r="B3741" s="6" t="s">
        <v>125</v>
      </c>
      <c r="C3741" s="6">
        <v>654</v>
      </c>
      <c r="D3741" s="6">
        <v>123</v>
      </c>
      <c r="E3741" s="6">
        <v>395</v>
      </c>
      <c r="F3741" s="6">
        <v>1000</v>
      </c>
      <c r="G3741" s="6" t="s">
        <v>340</v>
      </c>
      <c r="H3741" s="6">
        <v>17000</v>
      </c>
      <c r="I3741" s="7">
        <v>202351611</v>
      </c>
      <c r="J3741" s="6" t="s">
        <v>341</v>
      </c>
      <c r="K3741" s="6" t="s">
        <v>342</v>
      </c>
      <c r="L3741" s="6" t="s">
        <v>343</v>
      </c>
      <c r="M3741" s="6">
        <v>465019</v>
      </c>
      <c r="N3741" s="6">
        <v>32392</v>
      </c>
      <c r="O3741" s="6" t="s">
        <v>344</v>
      </c>
      <c r="P3741" s="6">
        <v>0</v>
      </c>
      <c r="Q3741" s="6" t="s">
        <v>345</v>
      </c>
      <c r="R3741" s="6" t="s">
        <v>346</v>
      </c>
      <c r="S3741" s="6">
        <v>995</v>
      </c>
      <c r="T3741" s="6" t="s">
        <v>37</v>
      </c>
      <c r="U3741" s="6" t="s">
        <v>38</v>
      </c>
      <c r="V3741" s="6" t="s">
        <v>39</v>
      </c>
      <c r="W3741" s="7">
        <v>190000000</v>
      </c>
      <c r="X3741" s="6">
        <v>2013</v>
      </c>
      <c r="Y3741" s="6">
        <v>11000</v>
      </c>
      <c r="Z3741" s="6">
        <v>7</v>
      </c>
      <c r="AA3741" s="6">
        <v>2.35</v>
      </c>
      <c r="AB3741" s="6">
        <v>129000</v>
      </c>
      <c r="AC3741" s="7">
        <f>Table13[[#This Row],[gross]]-Table13[[#This Row],[budget]]</f>
        <v>12351611</v>
      </c>
    </row>
    <row r="3742" spans="1:29" ht="12.75">
      <c r="A3742" s="6" t="s">
        <v>28</v>
      </c>
      <c r="B3742" s="6" t="s">
        <v>876</v>
      </c>
      <c r="C3742" s="6">
        <v>310</v>
      </c>
      <c r="D3742" s="6">
        <v>99</v>
      </c>
      <c r="E3742" s="6">
        <v>473</v>
      </c>
      <c r="F3742" s="6">
        <v>502</v>
      </c>
      <c r="G3742" s="6" t="s">
        <v>877</v>
      </c>
      <c r="H3742" s="6">
        <v>14000</v>
      </c>
      <c r="I3742" s="7">
        <v>83640426</v>
      </c>
      <c r="J3742" s="6" t="s">
        <v>42</v>
      </c>
      <c r="K3742" s="6" t="s">
        <v>228</v>
      </c>
      <c r="L3742" s="6" t="s">
        <v>878</v>
      </c>
      <c r="M3742" s="6">
        <v>152826</v>
      </c>
      <c r="N3742" s="6">
        <v>16184</v>
      </c>
      <c r="O3742" s="6" t="s">
        <v>879</v>
      </c>
      <c r="P3742" s="6">
        <v>0</v>
      </c>
      <c r="Q3742" s="6" t="s">
        <v>880</v>
      </c>
      <c r="R3742" s="6" t="s">
        <v>881</v>
      </c>
      <c r="S3742" s="6">
        <v>253</v>
      </c>
      <c r="T3742" s="6" t="s">
        <v>37</v>
      </c>
      <c r="U3742" s="6" t="s">
        <v>38</v>
      </c>
      <c r="V3742" s="6" t="s">
        <v>39</v>
      </c>
      <c r="W3742" s="7">
        <v>150000000</v>
      </c>
      <c r="X3742" s="6">
        <v>2012</v>
      </c>
      <c r="Y3742" s="6">
        <v>897</v>
      </c>
      <c r="Z3742" s="6">
        <v>5.8</v>
      </c>
      <c r="AA3742" s="6">
        <v>1.85</v>
      </c>
      <c r="AB3742" s="6">
        <v>19000</v>
      </c>
      <c r="AC3742" s="7">
        <f>Table13[[#This Row],[gross]]-Table13[[#This Row],[budget]]</f>
        <v>-66359574</v>
      </c>
    </row>
    <row r="3743" spans="1:29" ht="12.75">
      <c r="A3743" s="6" t="s">
        <v>28</v>
      </c>
      <c r="B3743" s="6" t="s">
        <v>619</v>
      </c>
      <c r="C3743" s="6">
        <v>377</v>
      </c>
      <c r="D3743" s="6">
        <v>101</v>
      </c>
      <c r="E3743" s="6">
        <v>66</v>
      </c>
      <c r="F3743" s="6">
        <v>833</v>
      </c>
      <c r="G3743" s="6" t="s">
        <v>620</v>
      </c>
      <c r="H3743" s="6">
        <v>975</v>
      </c>
      <c r="I3743" s="7">
        <v>189412677</v>
      </c>
      <c r="J3743" s="6" t="s">
        <v>621</v>
      </c>
      <c r="K3743" s="6" t="s">
        <v>622</v>
      </c>
      <c r="L3743" s="6" t="s">
        <v>623</v>
      </c>
      <c r="M3743" s="6">
        <v>272534</v>
      </c>
      <c r="N3743" s="6">
        <v>4451</v>
      </c>
      <c r="O3743" s="6" t="s">
        <v>624</v>
      </c>
      <c r="P3743" s="6">
        <v>1</v>
      </c>
      <c r="Q3743" s="6" t="s">
        <v>625</v>
      </c>
      <c r="R3743" s="6" t="s">
        <v>626</v>
      </c>
      <c r="S3743" s="6">
        <v>345</v>
      </c>
      <c r="T3743" s="6" t="s">
        <v>37</v>
      </c>
      <c r="U3743" s="6" t="s">
        <v>38</v>
      </c>
      <c r="V3743" s="6" t="s">
        <v>95</v>
      </c>
      <c r="W3743" s="7">
        <v>165000000</v>
      </c>
      <c r="X3743" s="6">
        <v>2012</v>
      </c>
      <c r="Y3743" s="6">
        <v>931</v>
      </c>
      <c r="Z3743" s="6">
        <v>7.8</v>
      </c>
      <c r="AA3743" s="6">
        <v>2.35</v>
      </c>
      <c r="AB3743" s="6">
        <v>40000</v>
      </c>
      <c r="AC3743" s="7">
        <f>Table13[[#This Row],[gross]]-Table13[[#This Row],[budget]]</f>
        <v>24412677</v>
      </c>
    </row>
    <row r="3744" spans="1:29" ht="12.75">
      <c r="A3744" s="6" t="s">
        <v>28</v>
      </c>
      <c r="B3744" s="6" t="s">
        <v>21739</v>
      </c>
      <c r="C3744" s="6">
        <v>117</v>
      </c>
      <c r="D3744" s="6">
        <v>88</v>
      </c>
      <c r="E3744" s="6">
        <v>21</v>
      </c>
      <c r="F3744" s="6">
        <v>772</v>
      </c>
      <c r="G3744" s="6" t="s">
        <v>3951</v>
      </c>
      <c r="H3744" s="6">
        <v>1000</v>
      </c>
      <c r="I3744" s="7">
        <v>104077</v>
      </c>
      <c r="J3744" s="6" t="s">
        <v>2490</v>
      </c>
      <c r="K3744" s="6" t="s">
        <v>2716</v>
      </c>
      <c r="L3744" s="6" t="s">
        <v>21740</v>
      </c>
      <c r="M3744" s="6">
        <v>46076</v>
      </c>
      <c r="N3744" s="6">
        <v>4720</v>
      </c>
      <c r="O3744" s="6" t="s">
        <v>15058</v>
      </c>
      <c r="P3744" s="6">
        <v>2</v>
      </c>
      <c r="Q3744" s="6" t="s">
        <v>21741</v>
      </c>
      <c r="R3744" s="6" t="s">
        <v>21742</v>
      </c>
      <c r="S3744" s="6">
        <v>88</v>
      </c>
      <c r="T3744" s="6" t="s">
        <v>37</v>
      </c>
      <c r="U3744" s="6" t="s">
        <v>38</v>
      </c>
      <c r="V3744" s="6" t="s">
        <v>585</v>
      </c>
      <c r="W3744" s="7">
        <v>1000000</v>
      </c>
      <c r="X3744" s="6">
        <v>2006</v>
      </c>
      <c r="Y3744" s="6">
        <v>835</v>
      </c>
      <c r="Z3744" s="6">
        <v>7.4</v>
      </c>
      <c r="AA3744" s="6">
        <v>1.78</v>
      </c>
      <c r="AB3744" s="6">
        <v>11000</v>
      </c>
      <c r="AC3744" s="7">
        <f>Table13[[#This Row],[gross]]-Table13[[#This Row],[budget]]</f>
        <v>-895923</v>
      </c>
    </row>
    <row r="3745" spans="1:29" ht="12.75">
      <c r="A3745" s="6" t="s">
        <v>28</v>
      </c>
      <c r="B3745" s="6" t="s">
        <v>15006</v>
      </c>
      <c r="C3745" s="6">
        <v>191</v>
      </c>
      <c r="D3745" s="6">
        <v>84</v>
      </c>
      <c r="E3745" s="6">
        <v>36</v>
      </c>
      <c r="F3745" s="6">
        <v>648</v>
      </c>
      <c r="G3745" s="6" t="s">
        <v>15007</v>
      </c>
      <c r="H3745" s="6">
        <v>2000</v>
      </c>
      <c r="I3745" s="7">
        <v>15417771</v>
      </c>
      <c r="J3745" s="6" t="s">
        <v>5544</v>
      </c>
      <c r="K3745" s="6" t="s">
        <v>4371</v>
      </c>
      <c r="L3745" s="6" t="s">
        <v>15008</v>
      </c>
      <c r="M3745" s="6">
        <v>87494</v>
      </c>
      <c r="N3745" s="6">
        <v>3416</v>
      </c>
      <c r="O3745" s="6" t="s">
        <v>7952</v>
      </c>
      <c r="P3745" s="6">
        <v>1</v>
      </c>
      <c r="Q3745" s="6" t="s">
        <v>15009</v>
      </c>
      <c r="R3745" s="6" t="s">
        <v>15010</v>
      </c>
      <c r="S3745" s="6">
        <v>540</v>
      </c>
      <c r="T3745" s="6" t="s">
        <v>37</v>
      </c>
      <c r="U3745" s="6" t="s">
        <v>38</v>
      </c>
      <c r="V3745" s="6" t="s">
        <v>585</v>
      </c>
      <c r="W3745" s="7">
        <v>12600000</v>
      </c>
      <c r="X3745" s="6">
        <v>2003</v>
      </c>
      <c r="Y3745" s="6">
        <v>683</v>
      </c>
      <c r="Z3745" s="6">
        <v>6.1</v>
      </c>
      <c r="AA3745" s="6">
        <v>1.85</v>
      </c>
      <c r="AB3745" s="6">
        <v>0</v>
      </c>
      <c r="AC3745" s="7">
        <f>Table13[[#This Row],[gross]]-Table13[[#This Row],[budget]]</f>
        <v>2817771</v>
      </c>
    </row>
    <row r="3746" spans="1:29" ht="12.75">
      <c r="A3746" s="6" t="s">
        <v>28</v>
      </c>
      <c r="B3746" s="6" t="s">
        <v>3639</v>
      </c>
      <c r="C3746" s="6">
        <v>40</v>
      </c>
      <c r="D3746" s="6">
        <v>212</v>
      </c>
      <c r="E3746" s="6">
        <v>759</v>
      </c>
      <c r="F3746" s="6">
        <v>812</v>
      </c>
      <c r="G3746" s="6" t="s">
        <v>1802</v>
      </c>
      <c r="H3746" s="6">
        <v>2000</v>
      </c>
      <c r="I3746" s="7">
        <v>25052000</v>
      </c>
      <c r="J3746" s="6" t="s">
        <v>3864</v>
      </c>
      <c r="K3746" s="6" t="s">
        <v>536</v>
      </c>
      <c r="L3746" s="6" t="s">
        <v>3865</v>
      </c>
      <c r="M3746" s="6">
        <v>35314</v>
      </c>
      <c r="N3746" s="6">
        <v>5708</v>
      </c>
      <c r="O3746" s="6" t="s">
        <v>3866</v>
      </c>
      <c r="P3746" s="6">
        <v>0</v>
      </c>
      <c r="Q3746" s="6" t="s">
        <v>3867</v>
      </c>
      <c r="R3746" s="6" t="s">
        <v>3868</v>
      </c>
      <c r="S3746" s="6">
        <v>145</v>
      </c>
      <c r="T3746" s="6" t="s">
        <v>37</v>
      </c>
      <c r="U3746" s="6" t="s">
        <v>38</v>
      </c>
      <c r="V3746" s="6" t="s">
        <v>39</v>
      </c>
      <c r="W3746" s="7">
        <v>63000000</v>
      </c>
      <c r="X3746" s="6">
        <v>1994</v>
      </c>
      <c r="Y3746" s="6">
        <v>925</v>
      </c>
      <c r="Z3746" s="6">
        <v>6.6</v>
      </c>
      <c r="AA3746" s="6">
        <v>2.35</v>
      </c>
      <c r="AB3746" s="6">
        <v>0</v>
      </c>
      <c r="AC3746" s="7">
        <f>Table13[[#This Row],[gross]]-Table13[[#This Row],[budget]]</f>
        <v>-37948000</v>
      </c>
    </row>
    <row r="3747" spans="1:29" ht="12.75">
      <c r="A3747" s="6" t="s">
        <v>28</v>
      </c>
      <c r="B3747" s="6" t="s">
        <v>118</v>
      </c>
      <c r="C3747" s="6">
        <v>289</v>
      </c>
      <c r="D3747" s="6">
        <v>134</v>
      </c>
      <c r="E3747" s="6">
        <v>0</v>
      </c>
      <c r="F3747" s="6">
        <v>346</v>
      </c>
      <c r="G3747" s="6" t="s">
        <v>1286</v>
      </c>
      <c r="H3747" s="6">
        <v>20000</v>
      </c>
      <c r="I3747" s="7">
        <v>214948780</v>
      </c>
      <c r="J3747" s="6" t="s">
        <v>262</v>
      </c>
      <c r="K3747" s="6" t="s">
        <v>263</v>
      </c>
      <c r="L3747" s="6" t="s">
        <v>1287</v>
      </c>
      <c r="M3747" s="6">
        <v>405973</v>
      </c>
      <c r="N3747" s="6">
        <v>20952</v>
      </c>
      <c r="O3747" s="6" t="s">
        <v>1288</v>
      </c>
      <c r="P3747" s="6">
        <v>4</v>
      </c>
      <c r="Q3747" s="6" t="s">
        <v>1289</v>
      </c>
      <c r="R3747" s="6" t="s">
        <v>1290</v>
      </c>
      <c r="S3747" s="6">
        <v>1055</v>
      </c>
      <c r="T3747" s="6" t="s">
        <v>37</v>
      </c>
      <c r="U3747" s="6" t="s">
        <v>268</v>
      </c>
      <c r="V3747" s="6" t="s">
        <v>39</v>
      </c>
      <c r="W3747" s="7">
        <v>110000000</v>
      </c>
      <c r="X3747" s="6">
        <v>2003</v>
      </c>
      <c r="Y3747" s="6">
        <v>505</v>
      </c>
      <c r="Z3747" s="6">
        <v>7.5</v>
      </c>
      <c r="AA3747" s="6">
        <v>2.35</v>
      </c>
      <c r="AB3747" s="6">
        <v>0</v>
      </c>
      <c r="AC3747" s="7">
        <f>Table13[[#This Row],[gross]]-Table13[[#This Row],[budget]]</f>
        <v>104948780</v>
      </c>
    </row>
    <row r="3748" spans="1:29" ht="12.75">
      <c r="A3748" s="6" t="s">
        <v>28</v>
      </c>
      <c r="B3748" s="6" t="s">
        <v>816</v>
      </c>
      <c r="C3748" s="6">
        <v>350</v>
      </c>
      <c r="D3748" s="6">
        <v>119</v>
      </c>
      <c r="E3748" s="6">
        <v>151</v>
      </c>
      <c r="F3748" s="6">
        <v>2000</v>
      </c>
      <c r="G3748" s="6" t="s">
        <v>315</v>
      </c>
      <c r="H3748" s="6">
        <v>20000</v>
      </c>
      <c r="I3748" s="7">
        <v>179883016</v>
      </c>
      <c r="J3748" s="6" t="s">
        <v>262</v>
      </c>
      <c r="K3748" s="6" t="s">
        <v>263</v>
      </c>
      <c r="L3748" s="6" t="s">
        <v>817</v>
      </c>
      <c r="M3748" s="6">
        <v>361924</v>
      </c>
      <c r="N3748" s="6">
        <v>40054</v>
      </c>
      <c r="O3748" s="6" t="s">
        <v>818</v>
      </c>
      <c r="P3748" s="6">
        <v>0</v>
      </c>
      <c r="Q3748" s="6" t="s">
        <v>819</v>
      </c>
      <c r="R3748" s="6" t="s">
        <v>820</v>
      </c>
      <c r="S3748" s="6">
        <v>641</v>
      </c>
      <c r="T3748" s="6" t="s">
        <v>37</v>
      </c>
      <c r="U3748" s="6" t="s">
        <v>38</v>
      </c>
      <c r="V3748" s="6" t="s">
        <v>39</v>
      </c>
      <c r="W3748" s="7">
        <v>150000000</v>
      </c>
      <c r="X3748" s="6">
        <v>2009</v>
      </c>
      <c r="Y3748" s="6">
        <v>16000</v>
      </c>
      <c r="Z3748" s="6">
        <v>6.7</v>
      </c>
      <c r="AA3748" s="6">
        <v>2.35</v>
      </c>
      <c r="AB3748" s="6">
        <v>0</v>
      </c>
      <c r="AC3748" s="7">
        <f>Table13[[#This Row],[gross]]-Table13[[#This Row],[budget]]</f>
        <v>29883016</v>
      </c>
    </row>
    <row r="3749" spans="1:29" ht="12.75">
      <c r="A3749" s="6" t="s">
        <v>28</v>
      </c>
      <c r="B3749" s="6" t="s">
        <v>118</v>
      </c>
      <c r="C3749" s="6">
        <v>290</v>
      </c>
      <c r="D3749" s="6">
        <v>104</v>
      </c>
      <c r="E3749" s="6">
        <v>0</v>
      </c>
      <c r="F3749" s="6">
        <v>505</v>
      </c>
      <c r="G3749" s="6" t="s">
        <v>2999</v>
      </c>
      <c r="H3749" s="6">
        <v>20000</v>
      </c>
      <c r="I3749" s="7">
        <v>157299717</v>
      </c>
      <c r="J3749" s="6" t="s">
        <v>73</v>
      </c>
      <c r="K3749" s="6" t="s">
        <v>263</v>
      </c>
      <c r="L3749" s="6" t="s">
        <v>3000</v>
      </c>
      <c r="M3749" s="6">
        <v>452928</v>
      </c>
      <c r="N3749" s="6">
        <v>21397</v>
      </c>
      <c r="O3749" s="6" t="s">
        <v>1286</v>
      </c>
      <c r="P3749" s="6">
        <v>0</v>
      </c>
      <c r="Q3749" s="6" t="s">
        <v>3001</v>
      </c>
      <c r="R3749" s="6" t="s">
        <v>3002</v>
      </c>
      <c r="S3749" s="6">
        <v>1401</v>
      </c>
      <c r="T3749" s="6" t="s">
        <v>37</v>
      </c>
      <c r="U3749" s="6" t="s">
        <v>38</v>
      </c>
      <c r="V3749" s="6" t="s">
        <v>39</v>
      </c>
      <c r="W3749" s="7">
        <v>75000000</v>
      </c>
      <c r="X3749" s="6">
        <v>2000</v>
      </c>
      <c r="Y3749" s="6">
        <v>764</v>
      </c>
      <c r="Z3749" s="6">
        <v>7.4</v>
      </c>
      <c r="AA3749" s="6">
        <v>2.35</v>
      </c>
      <c r="AB3749" s="6">
        <v>0</v>
      </c>
      <c r="AC3749" s="7">
        <f>Table13[[#This Row],[gross]]-Table13[[#This Row],[budget]]</f>
        <v>82299717</v>
      </c>
    </row>
    <row r="3750" spans="1:29" ht="12.75">
      <c r="A3750" s="6" t="s">
        <v>28</v>
      </c>
      <c r="B3750" s="6" t="s">
        <v>118</v>
      </c>
      <c r="C3750" s="6">
        <v>396</v>
      </c>
      <c r="D3750" s="6">
        <v>144</v>
      </c>
      <c r="E3750" s="6">
        <v>0</v>
      </c>
      <c r="F3750" s="6">
        <v>1000</v>
      </c>
      <c r="G3750" s="6" t="s">
        <v>458</v>
      </c>
      <c r="H3750" s="6">
        <v>34000</v>
      </c>
      <c r="I3750" s="7">
        <v>154985087</v>
      </c>
      <c r="J3750" s="6" t="s">
        <v>73</v>
      </c>
      <c r="K3750" s="6" t="s">
        <v>347</v>
      </c>
      <c r="L3750" s="6" t="s">
        <v>459</v>
      </c>
      <c r="M3750" s="6">
        <v>148379</v>
      </c>
      <c r="N3750" s="6">
        <v>49684</v>
      </c>
      <c r="O3750" s="6" t="s">
        <v>460</v>
      </c>
      <c r="P3750" s="6">
        <v>6</v>
      </c>
      <c r="Q3750" s="6" t="s">
        <v>461</v>
      </c>
      <c r="R3750" s="6" t="s">
        <v>462</v>
      </c>
      <c r="S3750" s="6">
        <v>622</v>
      </c>
      <c r="T3750" s="6" t="s">
        <v>37</v>
      </c>
      <c r="U3750" s="6" t="s">
        <v>38</v>
      </c>
      <c r="V3750" s="6" t="s">
        <v>39</v>
      </c>
      <c r="W3750" s="7">
        <v>178000000</v>
      </c>
      <c r="X3750" s="6">
        <v>2016</v>
      </c>
      <c r="Y3750" s="6">
        <v>13000</v>
      </c>
      <c r="Z3750" s="6">
        <v>7.3</v>
      </c>
      <c r="AA3750" s="6">
        <v>2.35</v>
      </c>
      <c r="AB3750" s="6">
        <v>54000</v>
      </c>
      <c r="AC3750" s="7">
        <f>Table13[[#This Row],[gross]]-Table13[[#This Row],[budget]]</f>
        <v>-23014913</v>
      </c>
    </row>
    <row r="3751" spans="1:29" ht="12.75">
      <c r="A3751" s="6" t="s">
        <v>28</v>
      </c>
      <c r="B3751" s="6" t="s">
        <v>118</v>
      </c>
      <c r="C3751" s="6">
        <v>539</v>
      </c>
      <c r="D3751" s="6">
        <v>149</v>
      </c>
      <c r="E3751" s="6">
        <v>0</v>
      </c>
      <c r="F3751" s="6">
        <v>20000</v>
      </c>
      <c r="G3751" s="6" t="s">
        <v>149</v>
      </c>
      <c r="H3751" s="6">
        <v>34000</v>
      </c>
      <c r="I3751" s="7">
        <v>233914986</v>
      </c>
      <c r="J3751" s="6" t="s">
        <v>262</v>
      </c>
      <c r="K3751" s="6" t="s">
        <v>347</v>
      </c>
      <c r="L3751" s="6" t="s">
        <v>348</v>
      </c>
      <c r="M3751" s="6">
        <v>514125</v>
      </c>
      <c r="N3751" s="6">
        <v>91434</v>
      </c>
      <c r="O3751" s="6" t="s">
        <v>263</v>
      </c>
      <c r="P3751" s="6">
        <v>7</v>
      </c>
      <c r="Q3751" s="6" t="s">
        <v>349</v>
      </c>
      <c r="R3751" s="6" t="s">
        <v>350</v>
      </c>
      <c r="S3751" s="6">
        <v>752</v>
      </c>
      <c r="T3751" s="6" t="s">
        <v>37</v>
      </c>
      <c r="U3751" s="6" t="s">
        <v>38</v>
      </c>
      <c r="V3751" s="6" t="s">
        <v>39</v>
      </c>
      <c r="W3751" s="7">
        <v>200000000</v>
      </c>
      <c r="X3751" s="6">
        <v>2014</v>
      </c>
      <c r="Y3751" s="6">
        <v>22000</v>
      </c>
      <c r="Z3751" s="6">
        <v>8</v>
      </c>
      <c r="AA3751" s="6">
        <v>2.35</v>
      </c>
      <c r="AB3751" s="6">
        <v>82000</v>
      </c>
      <c r="AC3751" s="7">
        <f>Table13[[#This Row],[gross]]-Table13[[#This Row],[budget]]</f>
        <v>33914986</v>
      </c>
    </row>
    <row r="3752" spans="1:29" ht="12.75">
      <c r="A3752" s="6" t="s">
        <v>28</v>
      </c>
      <c r="B3752" s="6" t="s">
        <v>692</v>
      </c>
      <c r="C3752" s="6">
        <v>500</v>
      </c>
      <c r="D3752" s="6">
        <v>132</v>
      </c>
      <c r="E3752" s="6">
        <v>905</v>
      </c>
      <c r="F3752" s="6">
        <v>1000</v>
      </c>
      <c r="G3752" s="6" t="s">
        <v>458</v>
      </c>
      <c r="H3752" s="6">
        <v>34000</v>
      </c>
      <c r="I3752" s="7">
        <v>146405371</v>
      </c>
      <c r="J3752" s="6" t="s">
        <v>73</v>
      </c>
      <c r="K3752" s="6" t="s">
        <v>347</v>
      </c>
      <c r="L3752" s="6" t="s">
        <v>693</v>
      </c>
      <c r="M3752" s="6">
        <v>518537</v>
      </c>
      <c r="N3752" s="6">
        <v>50983</v>
      </c>
      <c r="O3752" s="6" t="s">
        <v>430</v>
      </c>
      <c r="P3752" s="6">
        <v>3</v>
      </c>
      <c r="Q3752" s="6" t="s">
        <v>694</v>
      </c>
      <c r="R3752" s="6" t="s">
        <v>695</v>
      </c>
      <c r="S3752" s="6">
        <v>698</v>
      </c>
      <c r="T3752" s="6" t="s">
        <v>37</v>
      </c>
      <c r="U3752" s="6" t="s">
        <v>38</v>
      </c>
      <c r="V3752" s="6" t="s">
        <v>39</v>
      </c>
      <c r="W3752" s="7">
        <v>160000000</v>
      </c>
      <c r="X3752" s="6">
        <v>2011</v>
      </c>
      <c r="Y3752" s="6">
        <v>13000</v>
      </c>
      <c r="Z3752" s="6">
        <v>7.8</v>
      </c>
      <c r="AA3752" s="6">
        <v>2.35</v>
      </c>
      <c r="AB3752" s="6">
        <v>54000</v>
      </c>
      <c r="AC3752" s="7">
        <f>Table13[[#This Row],[gross]]-Table13[[#This Row],[budget]]</f>
        <v>-13594629</v>
      </c>
    </row>
    <row r="3753" spans="1:29" ht="12.75">
      <c r="A3753" s="6" t="s">
        <v>28</v>
      </c>
      <c r="B3753" s="6" t="s">
        <v>260</v>
      </c>
      <c r="C3753" s="6">
        <v>334</v>
      </c>
      <c r="D3753" s="6">
        <v>104</v>
      </c>
      <c r="E3753" s="6">
        <v>420</v>
      </c>
      <c r="F3753" s="6">
        <v>560</v>
      </c>
      <c r="G3753" s="6" t="s">
        <v>261</v>
      </c>
      <c r="H3753" s="6">
        <v>20000</v>
      </c>
      <c r="I3753" s="7">
        <v>234360014</v>
      </c>
      <c r="J3753" s="6" t="s">
        <v>262</v>
      </c>
      <c r="K3753" s="6" t="s">
        <v>263</v>
      </c>
      <c r="L3753" s="6" t="s">
        <v>264</v>
      </c>
      <c r="M3753" s="6">
        <v>383427</v>
      </c>
      <c r="N3753" s="6">
        <v>21714</v>
      </c>
      <c r="O3753" s="6" t="s">
        <v>265</v>
      </c>
      <c r="P3753" s="6">
        <v>0</v>
      </c>
      <c r="Q3753" s="6" t="s">
        <v>266</v>
      </c>
      <c r="R3753" s="6" t="s">
        <v>267</v>
      </c>
      <c r="S3753" s="6">
        <v>1912</v>
      </c>
      <c r="T3753" s="6" t="s">
        <v>37</v>
      </c>
      <c r="U3753" s="6" t="s">
        <v>268</v>
      </c>
      <c r="V3753" s="6" t="s">
        <v>39</v>
      </c>
      <c r="W3753" s="7">
        <v>210000000</v>
      </c>
      <c r="X3753" s="6">
        <v>2006</v>
      </c>
      <c r="Y3753" s="6">
        <v>808</v>
      </c>
      <c r="Z3753" s="6">
        <v>6.8</v>
      </c>
      <c r="AA3753" s="6">
        <v>2.35</v>
      </c>
      <c r="AB3753" s="6">
        <v>0</v>
      </c>
      <c r="AC3753" s="7">
        <f>Table13[[#This Row],[gross]]-Table13[[#This Row],[budget]]</f>
        <v>24360014</v>
      </c>
    </row>
    <row r="3754" spans="1:29" ht="12.75">
      <c r="A3754" s="6" t="s">
        <v>28</v>
      </c>
      <c r="B3754" s="6" t="s">
        <v>499</v>
      </c>
      <c r="C3754" s="6">
        <v>191</v>
      </c>
      <c r="D3754" s="6">
        <v>132</v>
      </c>
      <c r="E3754" s="6">
        <v>357</v>
      </c>
      <c r="F3754" s="6">
        <v>212</v>
      </c>
      <c r="G3754" s="6" t="s">
        <v>3308</v>
      </c>
      <c r="H3754" s="6">
        <v>14000</v>
      </c>
      <c r="I3754" s="7">
        <v>141204016</v>
      </c>
      <c r="J3754" s="6" t="s">
        <v>50</v>
      </c>
      <c r="K3754" s="6" t="s">
        <v>337</v>
      </c>
      <c r="L3754" s="6" t="s">
        <v>3309</v>
      </c>
      <c r="M3754" s="6">
        <v>142569</v>
      </c>
      <c r="N3754" s="6">
        <v>14790</v>
      </c>
      <c r="O3754" s="6" t="s">
        <v>3310</v>
      </c>
      <c r="P3754" s="6">
        <v>0</v>
      </c>
      <c r="Q3754" s="6" t="s">
        <v>3311</v>
      </c>
      <c r="R3754" s="6" t="s">
        <v>3312</v>
      </c>
      <c r="S3754" s="6">
        <v>737</v>
      </c>
      <c r="T3754" s="6" t="s">
        <v>37</v>
      </c>
      <c r="U3754" s="6" t="s">
        <v>38</v>
      </c>
      <c r="V3754" s="6" t="s">
        <v>39</v>
      </c>
      <c r="W3754" s="7">
        <v>70000000</v>
      </c>
      <c r="X3754" s="6">
        <v>2002</v>
      </c>
      <c r="Y3754" s="6">
        <v>223</v>
      </c>
      <c r="Z3754" s="6">
        <v>5.8</v>
      </c>
      <c r="AA3754" s="6">
        <v>2.35</v>
      </c>
      <c r="AB3754" s="6">
        <v>10000</v>
      </c>
      <c r="AC3754" s="7">
        <f>Table13[[#This Row],[gross]]-Table13[[#This Row],[budget]]</f>
        <v>71204016</v>
      </c>
    </row>
    <row r="3755" spans="1:29" ht="12.75">
      <c r="A3755" s="6" t="s">
        <v>28</v>
      </c>
      <c r="B3755" s="6" t="s">
        <v>962</v>
      </c>
      <c r="C3755" s="6">
        <v>77</v>
      </c>
      <c r="D3755" s="6">
        <v>101</v>
      </c>
      <c r="E3755" s="6">
        <v>93</v>
      </c>
      <c r="F3755" s="6">
        <v>218</v>
      </c>
      <c r="G3755" s="6" t="s">
        <v>824</v>
      </c>
      <c r="H3755" s="6">
        <v>287</v>
      </c>
      <c r="I3755" s="7">
        <v>26082914</v>
      </c>
      <c r="J3755" s="6" t="s">
        <v>3336</v>
      </c>
      <c r="K3755" s="6" t="s">
        <v>4312</v>
      </c>
      <c r="L3755" s="6" t="s">
        <v>4313</v>
      </c>
      <c r="M3755" s="6">
        <v>51349</v>
      </c>
      <c r="N3755" s="6">
        <v>993</v>
      </c>
      <c r="O3755" s="6" t="s">
        <v>4314</v>
      </c>
      <c r="P3755" s="6">
        <v>2</v>
      </c>
      <c r="Q3755" s="6" t="s">
        <v>4315</v>
      </c>
      <c r="R3755" s="6" t="s">
        <v>4316</v>
      </c>
      <c r="S3755" s="6">
        <v>213</v>
      </c>
      <c r="T3755" s="6" t="s">
        <v>37</v>
      </c>
      <c r="U3755" s="6" t="s">
        <v>38</v>
      </c>
      <c r="V3755" s="6" t="s">
        <v>39</v>
      </c>
      <c r="W3755" s="7">
        <v>87000000</v>
      </c>
      <c r="X3755" s="6">
        <v>2005</v>
      </c>
      <c r="Y3755" s="6">
        <v>233</v>
      </c>
      <c r="Z3755" s="6">
        <v>4.3</v>
      </c>
      <c r="AA3755" s="6">
        <v>2.35</v>
      </c>
      <c r="AB3755" s="6">
        <v>0</v>
      </c>
      <c r="AC3755" s="7">
        <f>Table13[[#This Row],[gross]]-Table13[[#This Row],[budget]]</f>
        <v>-60917086</v>
      </c>
    </row>
    <row r="3756" spans="1:29" ht="12.75">
      <c r="A3756" s="6" t="s">
        <v>28</v>
      </c>
      <c r="B3756" s="6" t="s">
        <v>1217</v>
      </c>
      <c r="C3756" s="6">
        <v>173</v>
      </c>
      <c r="D3756" s="6">
        <v>106</v>
      </c>
      <c r="E3756" s="6">
        <v>0</v>
      </c>
      <c r="F3756" s="6">
        <v>19</v>
      </c>
      <c r="G3756" s="6" t="s">
        <v>17717</v>
      </c>
      <c r="H3756" s="6">
        <v>269</v>
      </c>
      <c r="I3756" s="7">
        <v>13622333</v>
      </c>
      <c r="J3756" s="6" t="s">
        <v>11384</v>
      </c>
      <c r="K3756" s="6" t="s">
        <v>12423</v>
      </c>
      <c r="L3756" s="6" t="s">
        <v>17718</v>
      </c>
      <c r="M3756" s="6">
        <v>91377</v>
      </c>
      <c r="N3756" s="6">
        <v>361</v>
      </c>
      <c r="O3756" s="6" t="s">
        <v>17719</v>
      </c>
      <c r="P3756" s="6">
        <v>1</v>
      </c>
      <c r="Q3756" s="6" t="s">
        <v>17720</v>
      </c>
      <c r="R3756" s="6" t="s">
        <v>17721</v>
      </c>
      <c r="S3756" s="6">
        <v>385</v>
      </c>
      <c r="T3756" s="6" t="s">
        <v>2778</v>
      </c>
      <c r="U3756" s="6" t="s">
        <v>2913</v>
      </c>
      <c r="V3756" s="6" t="s">
        <v>585</v>
      </c>
      <c r="W3756" s="7">
        <v>2000000</v>
      </c>
      <c r="X3756" s="6">
        <v>2001</v>
      </c>
      <c r="Y3756" s="6">
        <v>43</v>
      </c>
      <c r="Z3756" s="6">
        <v>7.7</v>
      </c>
      <c r="AA3756" s="6">
        <v>1.85</v>
      </c>
      <c r="AB3756" s="6">
        <v>0</v>
      </c>
      <c r="AC3756" s="7">
        <f>Table13[[#This Row],[gross]]-Table13[[#This Row],[budget]]</f>
        <v>11622333</v>
      </c>
    </row>
    <row r="3757" spans="1:29" ht="12.75">
      <c r="A3757" s="6" t="s">
        <v>28</v>
      </c>
      <c r="B3757" s="6" t="s">
        <v>4218</v>
      </c>
      <c r="C3757" s="6">
        <v>170</v>
      </c>
      <c r="D3757" s="6">
        <v>100</v>
      </c>
      <c r="E3757" s="6">
        <v>11000</v>
      </c>
      <c r="F3757" s="6">
        <v>485</v>
      </c>
      <c r="G3757" s="6" t="s">
        <v>430</v>
      </c>
      <c r="H3757" s="6">
        <v>10000</v>
      </c>
      <c r="I3757" s="7">
        <v>43337279</v>
      </c>
      <c r="J3757" s="6" t="s">
        <v>4219</v>
      </c>
      <c r="K3757" s="6" t="s">
        <v>300</v>
      </c>
      <c r="L3757" s="6" t="s">
        <v>4220</v>
      </c>
      <c r="M3757" s="6">
        <v>76770</v>
      </c>
      <c r="N3757" s="6">
        <v>12258</v>
      </c>
      <c r="O3757" s="6" t="s">
        <v>4221</v>
      </c>
      <c r="P3757" s="6">
        <v>2</v>
      </c>
      <c r="Q3757" s="6" t="s">
        <v>4222</v>
      </c>
      <c r="R3757" s="6" t="s">
        <v>4223</v>
      </c>
      <c r="S3757" s="6">
        <v>203</v>
      </c>
      <c r="T3757" s="6" t="s">
        <v>37</v>
      </c>
      <c r="U3757" s="6" t="s">
        <v>38</v>
      </c>
      <c r="V3757" s="6" t="s">
        <v>39</v>
      </c>
      <c r="W3757" s="7">
        <v>60000000</v>
      </c>
      <c r="X3757" s="6">
        <v>2009</v>
      </c>
      <c r="Y3757" s="6">
        <v>1000</v>
      </c>
      <c r="Z3757" s="6">
        <v>4.9000000000000004</v>
      </c>
      <c r="AA3757" s="6">
        <v>1.85</v>
      </c>
      <c r="AB3757" s="6">
        <v>0</v>
      </c>
      <c r="AC3757" s="7">
        <f>Table13[[#This Row],[gross]]-Table13[[#This Row],[budget]]</f>
        <v>-16662721</v>
      </c>
    </row>
    <row r="3758" spans="1:29" ht="12.75">
      <c r="A3758" s="6" t="s">
        <v>28</v>
      </c>
      <c r="B3758" s="6" t="s">
        <v>6126</v>
      </c>
      <c r="C3758" s="6">
        <v>16</v>
      </c>
      <c r="D3758" s="6">
        <v>132</v>
      </c>
      <c r="E3758" s="6">
        <v>0</v>
      </c>
      <c r="F3758" s="6">
        <v>122</v>
      </c>
      <c r="G3758" s="6" t="s">
        <v>14077</v>
      </c>
      <c r="H3758" s="6">
        <v>405</v>
      </c>
      <c r="I3758" s="7">
        <v>30400000</v>
      </c>
      <c r="J3758" s="6" t="s">
        <v>2850</v>
      </c>
      <c r="K3758" s="6" t="s">
        <v>3991</v>
      </c>
      <c r="L3758" s="6" t="s">
        <v>14078</v>
      </c>
      <c r="M3758" s="6">
        <v>9503</v>
      </c>
      <c r="N3758" s="6">
        <v>914</v>
      </c>
      <c r="O3758" s="6" t="s">
        <v>14079</v>
      </c>
      <c r="P3758" s="6">
        <v>1</v>
      </c>
      <c r="Q3758" s="6" t="s">
        <v>14080</v>
      </c>
      <c r="R3758" s="6" t="s">
        <v>14081</v>
      </c>
      <c r="S3758" s="6">
        <v>68</v>
      </c>
      <c r="T3758" s="6" t="s">
        <v>37</v>
      </c>
      <c r="U3758" s="6" t="s">
        <v>56</v>
      </c>
      <c r="V3758" s="6" t="s">
        <v>95</v>
      </c>
      <c r="W3758" s="7">
        <v>12000000</v>
      </c>
      <c r="X3758" s="6">
        <v>1983</v>
      </c>
      <c r="Y3758" s="6">
        <v>194</v>
      </c>
      <c r="Z3758" s="6">
        <v>6.6</v>
      </c>
      <c r="AA3758" s="6">
        <v>1.85</v>
      </c>
      <c r="AB3758" s="6">
        <v>0</v>
      </c>
      <c r="AC3758" s="7">
        <f>Table13[[#This Row],[gross]]-Table13[[#This Row],[budget]]</f>
        <v>18400000</v>
      </c>
    </row>
    <row r="3759" spans="1:29" ht="12.75">
      <c r="A3759" s="6" t="s">
        <v>28</v>
      </c>
      <c r="B3759" s="6" t="s">
        <v>1165</v>
      </c>
      <c r="C3759" s="6">
        <v>190</v>
      </c>
      <c r="D3759" s="6">
        <v>104</v>
      </c>
      <c r="E3759" s="6">
        <v>235</v>
      </c>
      <c r="F3759" s="6">
        <v>1000</v>
      </c>
      <c r="G3759" s="6" t="s">
        <v>1948</v>
      </c>
      <c r="H3759" s="6">
        <v>14000</v>
      </c>
      <c r="I3759" s="7">
        <v>97680195</v>
      </c>
      <c r="J3759" s="6" t="s">
        <v>1681</v>
      </c>
      <c r="K3759" s="6" t="s">
        <v>654</v>
      </c>
      <c r="L3759" s="6" t="s">
        <v>5055</v>
      </c>
      <c r="M3759" s="6">
        <v>271691</v>
      </c>
      <c r="N3759" s="6">
        <v>29505</v>
      </c>
      <c r="O3759" s="6" t="s">
        <v>5056</v>
      </c>
      <c r="P3759" s="6">
        <v>1</v>
      </c>
      <c r="Q3759" s="6" t="s">
        <v>5057</v>
      </c>
      <c r="R3759" s="6" t="s">
        <v>5058</v>
      </c>
      <c r="S3759" s="6">
        <v>243</v>
      </c>
      <c r="T3759" s="6" t="s">
        <v>37</v>
      </c>
      <c r="U3759" s="6" t="s">
        <v>38</v>
      </c>
      <c r="V3759" s="6" t="s">
        <v>39</v>
      </c>
      <c r="W3759" s="7">
        <v>70000000</v>
      </c>
      <c r="X3759" s="6">
        <v>2008</v>
      </c>
      <c r="Y3759" s="6">
        <v>11000</v>
      </c>
      <c r="Z3759" s="6">
        <v>6.8</v>
      </c>
      <c r="AA3759" s="6">
        <v>2.35</v>
      </c>
      <c r="AB3759" s="6">
        <v>0</v>
      </c>
      <c r="AC3759" s="7">
        <f>Table13[[#This Row],[gross]]-Table13[[#This Row],[budget]]</f>
        <v>27680195</v>
      </c>
    </row>
    <row r="3760" spans="1:29" ht="12.75">
      <c r="A3760" s="6" t="s">
        <v>28</v>
      </c>
      <c r="B3760" s="6" t="s">
        <v>20805</v>
      </c>
      <c r="C3760" s="6">
        <v>76</v>
      </c>
      <c r="D3760" s="6">
        <v>100</v>
      </c>
      <c r="E3760" s="6">
        <v>87</v>
      </c>
      <c r="F3760" s="6">
        <v>420</v>
      </c>
      <c r="G3760" s="6" t="s">
        <v>2318</v>
      </c>
      <c r="H3760" s="6">
        <v>887</v>
      </c>
      <c r="I3760" s="7">
        <v>396035</v>
      </c>
      <c r="J3760" s="6" t="s">
        <v>214</v>
      </c>
      <c r="K3760" s="6" t="s">
        <v>2291</v>
      </c>
      <c r="L3760" s="6" t="s">
        <v>20806</v>
      </c>
      <c r="M3760" s="6">
        <v>2725</v>
      </c>
      <c r="N3760" s="6">
        <v>2721</v>
      </c>
      <c r="O3760" s="6" t="s">
        <v>18601</v>
      </c>
      <c r="P3760" s="6">
        <v>0</v>
      </c>
      <c r="Q3760" s="6" t="s">
        <v>20807</v>
      </c>
      <c r="R3760" s="6" t="s">
        <v>20808</v>
      </c>
      <c r="S3760" s="6">
        <v>48</v>
      </c>
      <c r="T3760" s="6" t="s">
        <v>37</v>
      </c>
      <c r="U3760" s="6" t="s">
        <v>56</v>
      </c>
      <c r="V3760" s="6" t="s">
        <v>585</v>
      </c>
      <c r="W3760" s="7">
        <v>1000000</v>
      </c>
      <c r="X3760" s="6">
        <v>2004</v>
      </c>
      <c r="Y3760" s="6">
        <v>805</v>
      </c>
      <c r="Z3760" s="6">
        <v>6.9</v>
      </c>
      <c r="AA3760" s="6">
        <v>1.85</v>
      </c>
      <c r="AB3760" s="6">
        <v>305</v>
      </c>
      <c r="AC3760" s="7">
        <f>Table13[[#This Row],[gross]]-Table13[[#This Row],[budget]]</f>
        <v>-603965</v>
      </c>
    </row>
    <row r="3761" spans="1:29" ht="12.75">
      <c r="A3761" s="6" t="s">
        <v>28</v>
      </c>
      <c r="B3761" s="6" t="s">
        <v>2703</v>
      </c>
      <c r="C3761" s="6">
        <v>143</v>
      </c>
      <c r="D3761" s="6">
        <v>80</v>
      </c>
      <c r="E3761" s="6">
        <v>40</v>
      </c>
      <c r="F3761" s="6">
        <v>375</v>
      </c>
      <c r="G3761" s="6" t="s">
        <v>2704</v>
      </c>
      <c r="H3761" s="6">
        <v>3000</v>
      </c>
      <c r="I3761" s="7">
        <v>100169068</v>
      </c>
      <c r="J3761" s="6" t="s">
        <v>471</v>
      </c>
      <c r="K3761" s="6" t="s">
        <v>723</v>
      </c>
      <c r="L3761" s="6" t="s">
        <v>2705</v>
      </c>
      <c r="M3761" s="6">
        <v>16385</v>
      </c>
      <c r="N3761" s="6">
        <v>4394</v>
      </c>
      <c r="O3761" s="6" t="s">
        <v>2706</v>
      </c>
      <c r="P3761" s="6">
        <v>0</v>
      </c>
      <c r="Q3761" s="6" t="s">
        <v>2707</v>
      </c>
      <c r="R3761" s="6" t="s">
        <v>2708</v>
      </c>
      <c r="S3761" s="6">
        <v>100</v>
      </c>
      <c r="T3761" s="6" t="s">
        <v>37</v>
      </c>
      <c r="U3761" s="6" t="s">
        <v>38</v>
      </c>
      <c r="V3761" s="6" t="s">
        <v>95</v>
      </c>
      <c r="W3761" s="7">
        <v>80000000</v>
      </c>
      <c r="X3761" s="6">
        <v>2010</v>
      </c>
      <c r="Y3761" s="6">
        <v>642</v>
      </c>
      <c r="Z3761" s="6">
        <v>4.5999999999999996</v>
      </c>
      <c r="AA3761" s="6">
        <v>1.85</v>
      </c>
      <c r="AB3761" s="6">
        <v>0</v>
      </c>
      <c r="AC3761" s="7">
        <f>Table13[[#This Row],[gross]]-Table13[[#This Row],[budget]]</f>
        <v>20169068</v>
      </c>
    </row>
    <row r="3762" spans="1:29" ht="12.75">
      <c r="A3762" s="6" t="s">
        <v>28</v>
      </c>
      <c r="B3762" s="6" t="s">
        <v>5133</v>
      </c>
      <c r="C3762" s="6">
        <v>91</v>
      </c>
      <c r="D3762" s="6">
        <v>105</v>
      </c>
      <c r="E3762" s="6">
        <v>99</v>
      </c>
      <c r="F3762" s="6">
        <v>518</v>
      </c>
      <c r="G3762" s="6" t="s">
        <v>10946</v>
      </c>
      <c r="H3762" s="6">
        <v>2000</v>
      </c>
      <c r="I3762" s="7">
        <v>25677801</v>
      </c>
      <c r="J3762" s="6" t="s">
        <v>2717</v>
      </c>
      <c r="K3762" s="6" t="s">
        <v>1734</v>
      </c>
      <c r="L3762" s="6" t="s">
        <v>10947</v>
      </c>
      <c r="M3762" s="6">
        <v>41273</v>
      </c>
      <c r="N3762" s="6">
        <v>4813</v>
      </c>
      <c r="O3762" s="6" t="s">
        <v>10948</v>
      </c>
      <c r="P3762" s="6">
        <v>6</v>
      </c>
      <c r="Q3762" s="6" t="s">
        <v>10949</v>
      </c>
      <c r="R3762" s="6" t="s">
        <v>10950</v>
      </c>
      <c r="S3762" s="6">
        <v>136</v>
      </c>
      <c r="T3762" s="6" t="s">
        <v>37</v>
      </c>
      <c r="U3762" s="6" t="s">
        <v>38</v>
      </c>
      <c r="V3762" s="6" t="s">
        <v>95</v>
      </c>
      <c r="W3762" s="7">
        <v>20000000</v>
      </c>
      <c r="X3762" s="6">
        <v>2010</v>
      </c>
      <c r="Y3762" s="6">
        <v>938</v>
      </c>
      <c r="Z3762" s="6">
        <v>5.8</v>
      </c>
      <c r="AA3762" s="6">
        <v>2.35</v>
      </c>
      <c r="AB3762" s="6">
        <v>0</v>
      </c>
      <c r="AC3762" s="7">
        <f>Table13[[#This Row],[gross]]-Table13[[#This Row],[budget]]</f>
        <v>5677801</v>
      </c>
    </row>
    <row r="3763" spans="1:29" ht="12.75">
      <c r="A3763" s="6" t="s">
        <v>28</v>
      </c>
      <c r="B3763" s="6" t="s">
        <v>13573</v>
      </c>
      <c r="C3763" s="6">
        <v>122</v>
      </c>
      <c r="D3763" s="6">
        <v>111</v>
      </c>
      <c r="E3763" s="6">
        <v>50</v>
      </c>
      <c r="F3763" s="6">
        <v>612</v>
      </c>
      <c r="G3763" s="6" t="s">
        <v>3287</v>
      </c>
      <c r="H3763" s="6">
        <v>2000</v>
      </c>
      <c r="I3763" s="7">
        <v>9180275</v>
      </c>
      <c r="J3763" s="6" t="s">
        <v>3409</v>
      </c>
      <c r="K3763" s="6" t="s">
        <v>902</v>
      </c>
      <c r="L3763" s="6" t="s">
        <v>21304</v>
      </c>
      <c r="M3763" s="6">
        <v>22145</v>
      </c>
      <c r="N3763" s="6">
        <v>4288</v>
      </c>
      <c r="O3763" s="6" t="s">
        <v>2263</v>
      </c>
      <c r="P3763" s="6">
        <v>0</v>
      </c>
      <c r="Q3763" s="6" t="s">
        <v>21305</v>
      </c>
      <c r="R3763" s="6" t="s">
        <v>21306</v>
      </c>
      <c r="S3763" s="6">
        <v>231</v>
      </c>
      <c r="T3763" s="6" t="s">
        <v>37</v>
      </c>
      <c r="U3763" s="6" t="s">
        <v>38</v>
      </c>
      <c r="V3763" s="6" t="s">
        <v>585</v>
      </c>
      <c r="W3763" s="7">
        <v>1200000</v>
      </c>
      <c r="X3763" s="6">
        <v>2000</v>
      </c>
      <c r="Y3763" s="6">
        <v>710</v>
      </c>
      <c r="Z3763" s="6">
        <v>7.7</v>
      </c>
      <c r="AA3763" s="6">
        <v>1.85</v>
      </c>
      <c r="AB3763" s="6">
        <v>756</v>
      </c>
      <c r="AC3763" s="7">
        <f>Table13[[#This Row],[gross]]-Table13[[#This Row],[budget]]</f>
        <v>7980275</v>
      </c>
    </row>
    <row r="3764" spans="1:29" ht="12.75">
      <c r="A3764" s="6" t="s">
        <v>28</v>
      </c>
      <c r="B3764" s="6" t="s">
        <v>2178</v>
      </c>
      <c r="C3764" s="6">
        <v>198</v>
      </c>
      <c r="D3764" s="6">
        <v>113</v>
      </c>
      <c r="E3764" s="6">
        <v>221</v>
      </c>
      <c r="F3764" s="6">
        <v>503</v>
      </c>
      <c r="G3764" s="6" t="s">
        <v>2179</v>
      </c>
      <c r="H3764" s="6">
        <v>11000</v>
      </c>
      <c r="I3764" s="7">
        <v>100018837</v>
      </c>
      <c r="J3764" s="6" t="s">
        <v>2136</v>
      </c>
      <c r="K3764" s="6" t="s">
        <v>2180</v>
      </c>
      <c r="L3764" s="6" t="s">
        <v>2181</v>
      </c>
      <c r="M3764" s="6">
        <v>156348</v>
      </c>
      <c r="N3764" s="6">
        <v>13446</v>
      </c>
      <c r="O3764" s="6" t="s">
        <v>2182</v>
      </c>
      <c r="P3764" s="6">
        <v>0</v>
      </c>
      <c r="Q3764" s="6" t="s">
        <v>2183</v>
      </c>
      <c r="R3764" s="6" t="s">
        <v>2184</v>
      </c>
      <c r="S3764" s="6">
        <v>380</v>
      </c>
      <c r="T3764" s="6" t="s">
        <v>37</v>
      </c>
      <c r="U3764" s="6" t="s">
        <v>38</v>
      </c>
      <c r="V3764" s="6" t="s">
        <v>39</v>
      </c>
      <c r="W3764" s="7">
        <v>90000000</v>
      </c>
      <c r="X3764" s="6">
        <v>2008</v>
      </c>
      <c r="Y3764" s="6">
        <v>600</v>
      </c>
      <c r="Z3764" s="6">
        <v>5.5</v>
      </c>
      <c r="AA3764" s="6">
        <v>1.85</v>
      </c>
      <c r="AB3764" s="6">
        <v>0</v>
      </c>
      <c r="AC3764" s="7">
        <f>Table13[[#This Row],[gross]]-Table13[[#This Row],[budget]]</f>
        <v>10018837</v>
      </c>
    </row>
    <row r="3765" spans="1:29" ht="12.75">
      <c r="A3765" s="6" t="s">
        <v>28</v>
      </c>
      <c r="B3765" s="6" t="s">
        <v>15997</v>
      </c>
      <c r="C3765" s="6">
        <v>58</v>
      </c>
      <c r="D3765" s="6">
        <v>95</v>
      </c>
      <c r="E3765" s="6">
        <v>548</v>
      </c>
      <c r="F3765" s="6">
        <v>360</v>
      </c>
      <c r="G3765" s="6" t="s">
        <v>15998</v>
      </c>
      <c r="H3765" s="6">
        <v>389</v>
      </c>
      <c r="I3765" s="7">
        <v>40066497</v>
      </c>
      <c r="J3765" s="6" t="s">
        <v>6199</v>
      </c>
      <c r="K3765" s="6" t="s">
        <v>15999</v>
      </c>
      <c r="L3765" s="6" t="s">
        <v>16000</v>
      </c>
      <c r="M3765" s="6">
        <v>23671</v>
      </c>
      <c r="N3765" s="6">
        <v>1792</v>
      </c>
      <c r="O3765" s="6" t="s">
        <v>16001</v>
      </c>
      <c r="P3765" s="6">
        <v>0</v>
      </c>
      <c r="Q3765" s="6" t="s">
        <v>16002</v>
      </c>
      <c r="R3765" s="6" t="s">
        <v>16003</v>
      </c>
      <c r="S3765" s="6">
        <v>247</v>
      </c>
      <c r="T3765" s="6" t="s">
        <v>37</v>
      </c>
      <c r="U3765" s="6" t="s">
        <v>38</v>
      </c>
      <c r="V3765" s="6" t="s">
        <v>39</v>
      </c>
      <c r="W3765" s="7">
        <v>8000000</v>
      </c>
      <c r="X3765" s="6">
        <v>2004</v>
      </c>
      <c r="Y3765" s="6">
        <v>363</v>
      </c>
      <c r="Z3765" s="6">
        <v>3.5</v>
      </c>
      <c r="AA3765" s="6">
        <v>1.85</v>
      </c>
      <c r="AB3765" s="6">
        <v>0</v>
      </c>
      <c r="AC3765" s="7">
        <f>Table13[[#This Row],[gross]]-Table13[[#This Row],[budget]]</f>
        <v>32066497</v>
      </c>
    </row>
    <row r="3766" spans="1:29" ht="12.75">
      <c r="A3766" s="6" t="s">
        <v>28</v>
      </c>
      <c r="B3766" s="6" t="s">
        <v>4423</v>
      </c>
      <c r="C3766" s="6">
        <v>121</v>
      </c>
      <c r="D3766" s="6">
        <v>93</v>
      </c>
      <c r="E3766" s="6">
        <v>131</v>
      </c>
      <c r="F3766" s="6">
        <v>90</v>
      </c>
      <c r="G3766" s="6" t="s">
        <v>18587</v>
      </c>
      <c r="H3766" s="6">
        <v>497</v>
      </c>
      <c r="I3766" s="7">
        <v>2426851</v>
      </c>
      <c r="J3766" s="6" t="s">
        <v>4234</v>
      </c>
      <c r="K3766" s="6" t="s">
        <v>3538</v>
      </c>
      <c r="L3766" s="6" t="s">
        <v>18588</v>
      </c>
      <c r="M3766" s="6">
        <v>16224</v>
      </c>
      <c r="N3766" s="6">
        <v>776</v>
      </c>
      <c r="O3766" s="6" t="s">
        <v>8085</v>
      </c>
      <c r="P3766" s="6">
        <v>1</v>
      </c>
      <c r="Q3766" s="6" t="s">
        <v>18589</v>
      </c>
      <c r="R3766" s="6" t="s">
        <v>18590</v>
      </c>
      <c r="S3766" s="6">
        <v>76</v>
      </c>
      <c r="T3766" s="6" t="s">
        <v>37</v>
      </c>
      <c r="U3766" s="6" t="s">
        <v>38</v>
      </c>
      <c r="V3766" s="6" t="s">
        <v>585</v>
      </c>
      <c r="W3766" s="7">
        <v>4000000</v>
      </c>
      <c r="X3766" s="6">
        <v>2007</v>
      </c>
      <c r="Y3766" s="6">
        <v>113</v>
      </c>
      <c r="Z3766" s="6">
        <v>6.5</v>
      </c>
      <c r="AA3766" s="6">
        <v>2.5499999999999998</v>
      </c>
      <c r="AB3766" s="6">
        <v>830</v>
      </c>
      <c r="AC3766" s="7">
        <f>Table13[[#This Row],[gross]]-Table13[[#This Row],[budget]]</f>
        <v>-1573149</v>
      </c>
    </row>
    <row r="3767" spans="1:29" ht="12.75">
      <c r="A3767" s="6" t="s">
        <v>28</v>
      </c>
      <c r="B3767" s="6" t="s">
        <v>8052</v>
      </c>
      <c r="C3767" s="6">
        <v>130</v>
      </c>
      <c r="D3767" s="6">
        <v>117</v>
      </c>
      <c r="E3767" s="6">
        <v>43</v>
      </c>
      <c r="F3767" s="6">
        <v>244</v>
      </c>
      <c r="G3767" s="6" t="s">
        <v>15516</v>
      </c>
      <c r="H3767" s="6">
        <v>742</v>
      </c>
      <c r="I3767" s="7">
        <v>43100000</v>
      </c>
      <c r="J3767" s="6" t="s">
        <v>50</v>
      </c>
      <c r="K3767" s="6" t="s">
        <v>10179</v>
      </c>
      <c r="L3767" s="6" t="s">
        <v>15517</v>
      </c>
      <c r="M3767" s="6">
        <v>75280</v>
      </c>
      <c r="N3767" s="6">
        <v>2127</v>
      </c>
      <c r="O3767" s="6" t="s">
        <v>1093</v>
      </c>
      <c r="P3767" s="6">
        <v>0</v>
      </c>
      <c r="Q3767" s="6" t="s">
        <v>15518</v>
      </c>
      <c r="R3767" s="6" t="s">
        <v>15519</v>
      </c>
      <c r="S3767" s="6">
        <v>267</v>
      </c>
      <c r="T3767" s="6" t="s">
        <v>37</v>
      </c>
      <c r="U3767" s="6" t="s">
        <v>56</v>
      </c>
      <c r="V3767" s="6" t="s">
        <v>6036</v>
      </c>
      <c r="W3767" s="7">
        <v>9500000</v>
      </c>
      <c r="X3767" s="6">
        <v>1967</v>
      </c>
      <c r="Y3767" s="6">
        <v>462</v>
      </c>
      <c r="Z3767" s="6">
        <v>6.9</v>
      </c>
      <c r="AA3767" s="6">
        <v>2.35</v>
      </c>
      <c r="AB3767" s="6">
        <v>0</v>
      </c>
      <c r="AC3767" s="7">
        <f>Table13[[#This Row],[gross]]-Table13[[#This Row],[budget]]</f>
        <v>33600000</v>
      </c>
    </row>
    <row r="3768" spans="1:29" ht="12.75">
      <c r="A3768" s="6" t="s">
        <v>28</v>
      </c>
      <c r="B3768" s="6" t="s">
        <v>4003</v>
      </c>
      <c r="C3768" s="6">
        <v>223</v>
      </c>
      <c r="D3768" s="6">
        <v>98</v>
      </c>
      <c r="E3768" s="6">
        <v>11000</v>
      </c>
      <c r="F3768" s="6">
        <v>557</v>
      </c>
      <c r="G3768" s="6" t="s">
        <v>208</v>
      </c>
      <c r="H3768" s="6">
        <v>12000</v>
      </c>
      <c r="I3768" s="7">
        <v>3247816</v>
      </c>
      <c r="J3768" s="6" t="s">
        <v>1415</v>
      </c>
      <c r="K3768" s="6" t="s">
        <v>762</v>
      </c>
      <c r="L3768" s="6" t="s">
        <v>13170</v>
      </c>
      <c r="M3768" s="6">
        <v>36145</v>
      </c>
      <c r="N3768" s="6">
        <v>19310</v>
      </c>
      <c r="O3768" s="6" t="s">
        <v>358</v>
      </c>
      <c r="P3768" s="6">
        <v>0</v>
      </c>
      <c r="Q3768" s="6" t="s">
        <v>13171</v>
      </c>
      <c r="R3768" s="6" t="s">
        <v>13172</v>
      </c>
      <c r="S3768" s="6">
        <v>108</v>
      </c>
      <c r="T3768" s="6" t="s">
        <v>37</v>
      </c>
      <c r="U3768" s="6" t="s">
        <v>38</v>
      </c>
      <c r="V3768" s="6" t="s">
        <v>585</v>
      </c>
      <c r="W3768" s="7">
        <v>22000000</v>
      </c>
      <c r="X3768" s="6">
        <v>2010</v>
      </c>
      <c r="Y3768" s="6">
        <v>6000</v>
      </c>
      <c r="Z3768" s="6">
        <v>6.3</v>
      </c>
      <c r="AA3768" s="6">
        <v>1.85</v>
      </c>
      <c r="AB3768" s="6">
        <v>0</v>
      </c>
      <c r="AC3768" s="7">
        <f>Table13[[#This Row],[gross]]-Table13[[#This Row],[budget]]</f>
        <v>-18752184</v>
      </c>
    </row>
    <row r="3769" spans="1:29" ht="12.75">
      <c r="A3769" s="6" t="s">
        <v>28</v>
      </c>
      <c r="B3769" s="6" t="s">
        <v>220</v>
      </c>
      <c r="C3769" s="6">
        <v>136</v>
      </c>
      <c r="D3769" s="6">
        <v>110</v>
      </c>
      <c r="E3769" s="6">
        <v>94</v>
      </c>
      <c r="F3769" s="6">
        <v>240</v>
      </c>
      <c r="G3769" s="6" t="s">
        <v>4857</v>
      </c>
      <c r="H3769" s="6">
        <v>277</v>
      </c>
      <c r="I3769" s="7">
        <v>75604320</v>
      </c>
      <c r="J3769" s="6" t="s">
        <v>1681</v>
      </c>
      <c r="K3769" s="6" t="s">
        <v>4858</v>
      </c>
      <c r="L3769" s="6" t="s">
        <v>4859</v>
      </c>
      <c r="M3769" s="6">
        <v>68417</v>
      </c>
      <c r="N3769" s="6">
        <v>847</v>
      </c>
      <c r="O3769" s="6" t="s">
        <v>4860</v>
      </c>
      <c r="P3769" s="6">
        <v>1</v>
      </c>
      <c r="Q3769" s="6" t="s">
        <v>4861</v>
      </c>
      <c r="R3769" s="6" t="s">
        <v>4862</v>
      </c>
      <c r="S3769" s="6">
        <v>195</v>
      </c>
      <c r="T3769" s="6" t="s">
        <v>37</v>
      </c>
      <c r="U3769" s="6" t="s">
        <v>38</v>
      </c>
      <c r="V3769" s="6" t="s">
        <v>39</v>
      </c>
      <c r="W3769" s="7">
        <v>54000000</v>
      </c>
      <c r="X3769" s="6">
        <v>2006</v>
      </c>
      <c r="Y3769" s="6">
        <v>245</v>
      </c>
      <c r="Z3769" s="6">
        <v>5.6</v>
      </c>
      <c r="AA3769" s="6">
        <v>1.85</v>
      </c>
      <c r="AB3769" s="6">
        <v>0</v>
      </c>
      <c r="AC3769" s="7">
        <f>Table13[[#This Row],[gross]]-Table13[[#This Row],[budget]]</f>
        <v>21604320</v>
      </c>
    </row>
    <row r="3770" spans="1:29" ht="12.75">
      <c r="A3770" s="6" t="s">
        <v>28</v>
      </c>
      <c r="B3770" s="6" t="s">
        <v>8186</v>
      </c>
      <c r="C3770" s="6">
        <v>325</v>
      </c>
      <c r="D3770" s="6">
        <v>94</v>
      </c>
      <c r="E3770" s="6">
        <v>655</v>
      </c>
      <c r="F3770" s="6">
        <v>390</v>
      </c>
      <c r="G3770" s="6" t="s">
        <v>7129</v>
      </c>
      <c r="H3770" s="6">
        <v>9000</v>
      </c>
      <c r="I3770" s="7">
        <v>16300302</v>
      </c>
      <c r="J3770" s="6" t="s">
        <v>2527</v>
      </c>
      <c r="K3770" s="6" t="s">
        <v>776</v>
      </c>
      <c r="L3770" s="6" t="s">
        <v>14204</v>
      </c>
      <c r="M3770" s="6">
        <v>64682</v>
      </c>
      <c r="N3770" s="6">
        <v>10575</v>
      </c>
      <c r="O3770" s="6" t="s">
        <v>7182</v>
      </c>
      <c r="P3770" s="6">
        <v>1</v>
      </c>
      <c r="Q3770" s="6" t="s">
        <v>14205</v>
      </c>
      <c r="R3770" s="6" t="s">
        <v>14206</v>
      </c>
      <c r="S3770" s="6">
        <v>203</v>
      </c>
      <c r="T3770" s="6" t="s">
        <v>37</v>
      </c>
      <c r="U3770" s="6" t="s">
        <v>38</v>
      </c>
      <c r="V3770" s="6" t="s">
        <v>585</v>
      </c>
      <c r="W3770" s="7">
        <v>12000000</v>
      </c>
      <c r="X3770" s="6">
        <v>2011</v>
      </c>
      <c r="Y3770" s="6">
        <v>786</v>
      </c>
      <c r="Z3770" s="6">
        <v>6.3</v>
      </c>
      <c r="AA3770" s="6">
        <v>1.85</v>
      </c>
      <c r="AB3770" s="6">
        <v>0</v>
      </c>
      <c r="AC3770" s="7">
        <f>Table13[[#This Row],[gross]]-Table13[[#This Row],[budget]]</f>
        <v>4300302</v>
      </c>
    </row>
    <row r="3771" spans="1:29" ht="12.75">
      <c r="A3771" s="6" t="s">
        <v>747</v>
      </c>
      <c r="B3771" s="6" t="s">
        <v>10325</v>
      </c>
      <c r="C3771" s="6">
        <v>129</v>
      </c>
      <c r="D3771" s="6">
        <v>106</v>
      </c>
      <c r="E3771" s="6">
        <v>0</v>
      </c>
      <c r="F3771" s="6">
        <v>481</v>
      </c>
      <c r="G3771" s="6" t="s">
        <v>3283</v>
      </c>
      <c r="H3771" s="6">
        <v>1000</v>
      </c>
      <c r="I3771" s="7">
        <v>86300000</v>
      </c>
      <c r="J3771" s="6" t="s">
        <v>1671</v>
      </c>
      <c r="K3771" s="6" t="s">
        <v>5797</v>
      </c>
      <c r="L3771" s="6" t="s">
        <v>19685</v>
      </c>
      <c r="M3771" s="6">
        <v>112671</v>
      </c>
      <c r="N3771" s="6">
        <v>2703</v>
      </c>
      <c r="O3771" s="6" t="s">
        <v>10641</v>
      </c>
      <c r="P3771" s="6">
        <v>0</v>
      </c>
      <c r="Q3771" s="6" t="s">
        <v>19686</v>
      </c>
      <c r="R3771" s="6" t="s">
        <v>19687</v>
      </c>
      <c r="S3771" s="6">
        <v>315</v>
      </c>
      <c r="T3771" s="6" t="s">
        <v>37</v>
      </c>
      <c r="U3771" s="6" t="s">
        <v>38</v>
      </c>
      <c r="V3771" s="6" t="s">
        <v>95</v>
      </c>
      <c r="W3771" s="7">
        <v>2800000</v>
      </c>
      <c r="X3771" s="6">
        <v>1974</v>
      </c>
      <c r="Y3771" s="6">
        <v>595</v>
      </c>
      <c r="Z3771" s="6">
        <v>8</v>
      </c>
      <c r="AA3771" s="6">
        <v>1.85</v>
      </c>
      <c r="AB3771" s="6">
        <v>14000</v>
      </c>
      <c r="AC3771" s="7">
        <f>Table13[[#This Row],[gross]]-Table13[[#This Row],[budget]]</f>
        <v>83500000</v>
      </c>
    </row>
    <row r="3772" spans="1:29" ht="12.75">
      <c r="A3772" s="6" t="s">
        <v>28</v>
      </c>
      <c r="B3772" s="6" t="s">
        <v>13676</v>
      </c>
      <c r="C3772" s="6">
        <v>50</v>
      </c>
      <c r="D3772" s="6">
        <v>107</v>
      </c>
      <c r="E3772" s="6">
        <v>58</v>
      </c>
      <c r="F3772" s="6">
        <v>316</v>
      </c>
      <c r="G3772" s="6" t="s">
        <v>13677</v>
      </c>
      <c r="H3772" s="6">
        <v>549</v>
      </c>
      <c r="I3772" s="7">
        <v>44726644</v>
      </c>
      <c r="J3772" s="6" t="s">
        <v>10280</v>
      </c>
      <c r="K3772" s="6" t="s">
        <v>4665</v>
      </c>
      <c r="L3772" s="6" t="s">
        <v>13678</v>
      </c>
      <c r="M3772" s="6">
        <v>42614</v>
      </c>
      <c r="N3772" s="6">
        <v>1747</v>
      </c>
      <c r="O3772" s="6" t="s">
        <v>12527</v>
      </c>
      <c r="P3772" s="6">
        <v>5</v>
      </c>
      <c r="Q3772" s="6" t="s">
        <v>13679</v>
      </c>
      <c r="R3772" s="6" t="s">
        <v>13680</v>
      </c>
      <c r="S3772" s="6">
        <v>120</v>
      </c>
      <c r="T3772" s="6" t="s">
        <v>37</v>
      </c>
      <c r="U3772" s="6" t="s">
        <v>38</v>
      </c>
      <c r="V3772" s="6" t="s">
        <v>585</v>
      </c>
      <c r="W3772" s="7">
        <v>13000000</v>
      </c>
      <c r="X3772" s="6">
        <v>1988</v>
      </c>
      <c r="Y3772" s="6">
        <v>439</v>
      </c>
      <c r="Z3772" s="6">
        <v>6.8</v>
      </c>
      <c r="AA3772" s="6">
        <v>1.85</v>
      </c>
      <c r="AB3772" s="6">
        <v>0</v>
      </c>
      <c r="AC3772" s="7">
        <f>Table13[[#This Row],[gross]]-Table13[[#This Row],[budget]]</f>
        <v>31726644</v>
      </c>
    </row>
    <row r="3773" spans="1:29" ht="12.75">
      <c r="A3773" s="6" t="s">
        <v>28</v>
      </c>
      <c r="B3773" s="6" t="s">
        <v>3122</v>
      </c>
      <c r="C3773" s="6">
        <v>64</v>
      </c>
      <c r="D3773" s="6">
        <v>109</v>
      </c>
      <c r="E3773" s="6">
        <v>272</v>
      </c>
      <c r="F3773" s="6">
        <v>124</v>
      </c>
      <c r="G3773" s="6" t="s">
        <v>11865</v>
      </c>
      <c r="H3773" s="6">
        <v>155</v>
      </c>
      <c r="I3773" s="7">
        <v>4250320</v>
      </c>
      <c r="J3773" s="6" t="s">
        <v>9420</v>
      </c>
      <c r="K3773" s="6" t="s">
        <v>11866</v>
      </c>
      <c r="L3773" s="6" t="s">
        <v>11867</v>
      </c>
      <c r="M3773" s="6">
        <v>14870</v>
      </c>
      <c r="N3773" s="6">
        <v>605</v>
      </c>
      <c r="O3773" s="6" t="s">
        <v>11868</v>
      </c>
      <c r="P3773" s="6">
        <v>1</v>
      </c>
      <c r="Q3773" s="6" t="s">
        <v>11869</v>
      </c>
      <c r="R3773" s="6" t="s">
        <v>11870</v>
      </c>
      <c r="S3773" s="6">
        <v>86</v>
      </c>
      <c r="T3773" s="6" t="s">
        <v>37</v>
      </c>
      <c r="U3773" s="6" t="s">
        <v>38</v>
      </c>
      <c r="V3773" s="6" t="s">
        <v>39</v>
      </c>
      <c r="W3773" s="7">
        <v>18000000</v>
      </c>
      <c r="X3773" s="6">
        <v>1985</v>
      </c>
      <c r="Y3773" s="6">
        <v>144</v>
      </c>
      <c r="Z3773" s="6">
        <v>6.8</v>
      </c>
      <c r="AA3773" s="6">
        <v>1.85</v>
      </c>
      <c r="AB3773" s="6">
        <v>0</v>
      </c>
      <c r="AC3773" s="7">
        <f>Table13[[#This Row],[gross]]-Table13[[#This Row],[budget]]</f>
        <v>-13749680</v>
      </c>
    </row>
    <row r="3774" spans="1:29" ht="12.75">
      <c r="A3774" s="6" t="s">
        <v>28</v>
      </c>
      <c r="B3774" s="6" t="s">
        <v>5418</v>
      </c>
      <c r="C3774" s="6">
        <v>208</v>
      </c>
      <c r="D3774" s="6">
        <v>102</v>
      </c>
      <c r="E3774" s="6">
        <v>234</v>
      </c>
      <c r="F3774" s="6">
        <v>11000</v>
      </c>
      <c r="G3774" s="6" t="s">
        <v>1948</v>
      </c>
      <c r="H3774" s="6">
        <v>20000</v>
      </c>
      <c r="I3774" s="7">
        <v>21557240</v>
      </c>
      <c r="J3774" s="6" t="s">
        <v>5419</v>
      </c>
      <c r="K3774" s="6" t="s">
        <v>841</v>
      </c>
      <c r="L3774" s="6" t="s">
        <v>5420</v>
      </c>
      <c r="M3774" s="6">
        <v>85237</v>
      </c>
      <c r="N3774" s="6">
        <v>45202</v>
      </c>
      <c r="O3774" s="6" t="s">
        <v>80</v>
      </c>
      <c r="P3774" s="6">
        <v>3</v>
      </c>
      <c r="Q3774" s="6" t="s">
        <v>5421</v>
      </c>
      <c r="R3774" s="6" t="s">
        <v>5422</v>
      </c>
      <c r="S3774" s="6">
        <v>274</v>
      </c>
      <c r="T3774" s="6" t="s">
        <v>37</v>
      </c>
      <c r="U3774" s="6" t="s">
        <v>38</v>
      </c>
      <c r="V3774" s="6" t="s">
        <v>585</v>
      </c>
      <c r="W3774" s="7">
        <v>49900000</v>
      </c>
      <c r="X3774" s="6">
        <v>2011</v>
      </c>
      <c r="Y3774" s="6">
        <v>11000</v>
      </c>
      <c r="Z3774" s="6">
        <v>5.6</v>
      </c>
      <c r="AA3774" s="6">
        <v>2.35</v>
      </c>
      <c r="AB3774" s="6">
        <v>18000</v>
      </c>
      <c r="AC3774" s="7">
        <f>Table13[[#This Row],[gross]]-Table13[[#This Row],[budget]]</f>
        <v>-28342760</v>
      </c>
    </row>
    <row r="3775" spans="1:29" ht="12.75">
      <c r="A3775" s="6" t="s">
        <v>28</v>
      </c>
      <c r="B3775" s="6" t="s">
        <v>23654</v>
      </c>
      <c r="C3775" s="6">
        <v>171</v>
      </c>
      <c r="D3775" s="6">
        <v>90</v>
      </c>
      <c r="E3775" s="6">
        <v>100</v>
      </c>
      <c r="F3775" s="6">
        <v>9</v>
      </c>
      <c r="G3775" s="6" t="s">
        <v>23655</v>
      </c>
      <c r="H3775" s="6">
        <v>830</v>
      </c>
      <c r="I3775" s="7">
        <v>1573712</v>
      </c>
      <c r="J3775" s="6" t="s">
        <v>2527</v>
      </c>
      <c r="K3775" s="6" t="s">
        <v>10691</v>
      </c>
      <c r="L3775" s="6" t="s">
        <v>23656</v>
      </c>
      <c r="M3775" s="6">
        <v>21618</v>
      </c>
      <c r="N3775" s="6">
        <v>973</v>
      </c>
      <c r="O3775" s="6" t="s">
        <v>23657</v>
      </c>
      <c r="P3775" s="6">
        <v>2</v>
      </c>
      <c r="Q3775" s="6" t="s">
        <v>23658</v>
      </c>
      <c r="R3775" s="6" t="s">
        <v>23659</v>
      </c>
      <c r="S3775" s="6">
        <v>62</v>
      </c>
      <c r="T3775" s="6" t="s">
        <v>37</v>
      </c>
      <c r="U3775" s="6" t="s">
        <v>38</v>
      </c>
      <c r="V3775" s="6" t="s">
        <v>585</v>
      </c>
      <c r="W3775" s="7">
        <v>125000</v>
      </c>
      <c r="X3775" s="6">
        <v>2011</v>
      </c>
      <c r="Y3775" s="6">
        <v>128</v>
      </c>
      <c r="Z3775" s="6">
        <v>6.7</v>
      </c>
      <c r="AB3775" s="6">
        <v>3000</v>
      </c>
      <c r="AC3775" s="7">
        <f>Table13[[#This Row],[gross]]-Table13[[#This Row],[budget]]</f>
        <v>1448712</v>
      </c>
    </row>
    <row r="3776" spans="1:29" ht="12.75">
      <c r="A3776" s="6" t="s">
        <v>28</v>
      </c>
      <c r="B3776" s="6" t="s">
        <v>8950</v>
      </c>
      <c r="C3776" s="6">
        <v>192</v>
      </c>
      <c r="D3776" s="6">
        <v>90</v>
      </c>
      <c r="E3776" s="6">
        <v>44</v>
      </c>
      <c r="F3776" s="6">
        <v>729</v>
      </c>
      <c r="G3776" s="6" t="s">
        <v>9682</v>
      </c>
      <c r="H3776" s="6">
        <v>12000</v>
      </c>
      <c r="I3776" s="7">
        <v>15281286</v>
      </c>
      <c r="J3776" s="6" t="s">
        <v>1415</v>
      </c>
      <c r="K3776" s="6" t="s">
        <v>272</v>
      </c>
      <c r="L3776" s="6" t="s">
        <v>11907</v>
      </c>
      <c r="M3776" s="6">
        <v>64646</v>
      </c>
      <c r="N3776" s="6">
        <v>16004</v>
      </c>
      <c r="O3776" s="6" t="s">
        <v>415</v>
      </c>
      <c r="P3776" s="6">
        <v>2</v>
      </c>
      <c r="Q3776" s="6" t="s">
        <v>11908</v>
      </c>
      <c r="R3776" s="6" t="s">
        <v>11909</v>
      </c>
      <c r="S3776" s="6">
        <v>105</v>
      </c>
      <c r="T3776" s="6" t="s">
        <v>37</v>
      </c>
      <c r="U3776" s="6" t="s">
        <v>38</v>
      </c>
      <c r="V3776" s="6" t="s">
        <v>585</v>
      </c>
      <c r="W3776" s="7">
        <v>18000000</v>
      </c>
      <c r="X3776" s="6">
        <v>2009</v>
      </c>
      <c r="Y3776" s="6">
        <v>904</v>
      </c>
      <c r="Z3776" s="6">
        <v>6.5</v>
      </c>
      <c r="AA3776" s="6">
        <v>1.85</v>
      </c>
      <c r="AB3776" s="6">
        <v>0</v>
      </c>
      <c r="AC3776" s="7">
        <f>Table13[[#This Row],[gross]]-Table13[[#This Row],[budget]]</f>
        <v>-2718714</v>
      </c>
    </row>
    <row r="3777" spans="1:29" ht="12.75">
      <c r="A3777" s="6" t="s">
        <v>28</v>
      </c>
      <c r="B3777" s="6" t="s">
        <v>3668</v>
      </c>
      <c r="C3777" s="6">
        <v>153</v>
      </c>
      <c r="D3777" s="6">
        <v>119</v>
      </c>
      <c r="E3777" s="6">
        <v>0</v>
      </c>
      <c r="F3777" s="6">
        <v>744</v>
      </c>
      <c r="G3777" s="6" t="s">
        <v>3669</v>
      </c>
      <c r="H3777" s="6">
        <v>15000</v>
      </c>
      <c r="I3777" s="7">
        <v>115731542</v>
      </c>
      <c r="J3777" s="6" t="s">
        <v>1415</v>
      </c>
      <c r="K3777" s="6" t="s">
        <v>322</v>
      </c>
      <c r="L3777" s="6" t="s">
        <v>3670</v>
      </c>
      <c r="M3777" s="6">
        <v>151812</v>
      </c>
      <c r="N3777" s="6">
        <v>17768</v>
      </c>
      <c r="O3777" s="6" t="s">
        <v>2638</v>
      </c>
      <c r="P3777" s="6">
        <v>2</v>
      </c>
      <c r="Q3777" s="6" t="s">
        <v>3671</v>
      </c>
      <c r="R3777" s="6" t="s">
        <v>3672</v>
      </c>
      <c r="S3777" s="6">
        <v>556</v>
      </c>
      <c r="T3777" s="6" t="s">
        <v>37</v>
      </c>
      <c r="U3777" s="6" t="s">
        <v>38</v>
      </c>
      <c r="V3777" s="6" t="s">
        <v>95</v>
      </c>
      <c r="W3777" s="7">
        <v>65000000</v>
      </c>
      <c r="X3777" s="6">
        <v>1998</v>
      </c>
      <c r="Y3777" s="6">
        <v>793</v>
      </c>
      <c r="Z3777" s="6">
        <v>6.5</v>
      </c>
      <c r="AA3777" s="6">
        <v>1.85</v>
      </c>
      <c r="AB3777" s="6">
        <v>0</v>
      </c>
      <c r="AC3777" s="7">
        <f>Table13[[#This Row],[gross]]-Table13[[#This Row],[budget]]</f>
        <v>50731542</v>
      </c>
    </row>
    <row r="3778" spans="1:29" ht="12.75">
      <c r="A3778" s="6" t="s">
        <v>28</v>
      </c>
      <c r="B3778" s="6" t="s">
        <v>7134</v>
      </c>
      <c r="C3778" s="6">
        <v>247</v>
      </c>
      <c r="D3778" s="6">
        <v>101</v>
      </c>
      <c r="E3778" s="6">
        <v>0</v>
      </c>
      <c r="F3778" s="6">
        <v>92</v>
      </c>
      <c r="G3778" s="6" t="s">
        <v>10117</v>
      </c>
      <c r="H3778" s="6">
        <v>218</v>
      </c>
      <c r="I3778" s="7">
        <v>31452765</v>
      </c>
      <c r="J3778" s="6" t="s">
        <v>1681</v>
      </c>
      <c r="K3778" s="6" t="s">
        <v>9223</v>
      </c>
      <c r="L3778" s="6" t="s">
        <v>10118</v>
      </c>
      <c r="M3778" s="6">
        <v>149835</v>
      </c>
      <c r="N3778" s="6">
        <v>638</v>
      </c>
      <c r="O3778" s="6" t="s">
        <v>10119</v>
      </c>
      <c r="P3778" s="6">
        <v>7</v>
      </c>
      <c r="Q3778" s="6" t="s">
        <v>10120</v>
      </c>
      <c r="R3778" s="6" t="s">
        <v>10121</v>
      </c>
      <c r="S3778" s="6">
        <v>243</v>
      </c>
      <c r="T3778" s="6" t="s">
        <v>37</v>
      </c>
      <c r="U3778" s="6" t="s">
        <v>38</v>
      </c>
      <c r="V3778" s="6" t="s">
        <v>585</v>
      </c>
      <c r="W3778" s="7">
        <v>24000000</v>
      </c>
      <c r="X3778" s="6">
        <v>2008</v>
      </c>
      <c r="Y3778" s="6">
        <v>216</v>
      </c>
      <c r="Z3778" s="6">
        <v>6.6</v>
      </c>
      <c r="AA3778" s="6">
        <v>1.85</v>
      </c>
      <c r="AB3778" s="6">
        <v>0</v>
      </c>
      <c r="AC3778" s="7">
        <f>Table13[[#This Row],[gross]]-Table13[[#This Row],[budget]]</f>
        <v>7452765</v>
      </c>
    </row>
    <row r="3779" spans="1:29" ht="12.75">
      <c r="A3779" s="6" t="s">
        <v>28</v>
      </c>
      <c r="B3779" s="6" t="s">
        <v>250</v>
      </c>
      <c r="C3779" s="6">
        <v>136</v>
      </c>
      <c r="D3779" s="6">
        <v>101</v>
      </c>
      <c r="E3779" s="6">
        <v>4000</v>
      </c>
      <c r="F3779" s="6">
        <v>539</v>
      </c>
      <c r="G3779" s="6" t="s">
        <v>700</v>
      </c>
      <c r="H3779" s="6">
        <v>17000</v>
      </c>
      <c r="I3779" s="7">
        <v>28045540</v>
      </c>
      <c r="J3779" s="6" t="s">
        <v>165</v>
      </c>
      <c r="K3779" s="6" t="s">
        <v>557</v>
      </c>
      <c r="L3779" s="6" t="s">
        <v>3784</v>
      </c>
      <c r="M3779" s="6">
        <v>67707</v>
      </c>
      <c r="N3779" s="6">
        <v>32232</v>
      </c>
      <c r="O3779" s="6" t="s">
        <v>3785</v>
      </c>
      <c r="P3779" s="6">
        <v>0</v>
      </c>
      <c r="Q3779" s="6" t="s">
        <v>3786</v>
      </c>
      <c r="R3779" s="6" t="s">
        <v>3787</v>
      </c>
      <c r="S3779" s="6">
        <v>202</v>
      </c>
      <c r="T3779" s="6" t="s">
        <v>37</v>
      </c>
      <c r="U3779" s="6" t="s">
        <v>38</v>
      </c>
      <c r="V3779" s="6" t="s">
        <v>95</v>
      </c>
      <c r="W3779" s="7">
        <v>65000000</v>
      </c>
      <c r="X3779" s="6">
        <v>2005</v>
      </c>
      <c r="Y3779" s="6">
        <v>14000</v>
      </c>
      <c r="Z3779" s="6">
        <v>6.1</v>
      </c>
      <c r="AA3779" s="6">
        <v>1.85</v>
      </c>
      <c r="AB3779" s="6">
        <v>0</v>
      </c>
      <c r="AC3779" s="7">
        <f>Table13[[#This Row],[gross]]-Table13[[#This Row],[budget]]</f>
        <v>-36954460</v>
      </c>
    </row>
    <row r="3780" spans="1:29" ht="12.75">
      <c r="A3780" s="6" t="s">
        <v>28</v>
      </c>
      <c r="B3780" s="6" t="s">
        <v>2271</v>
      </c>
      <c r="C3780" s="6">
        <v>558</v>
      </c>
      <c r="D3780" s="6">
        <v>157</v>
      </c>
      <c r="E3780" s="6">
        <v>0</v>
      </c>
      <c r="F3780" s="6">
        <v>304</v>
      </c>
      <c r="G3780" s="6" t="s">
        <v>2807</v>
      </c>
      <c r="H3780" s="6">
        <v>1000</v>
      </c>
      <c r="I3780" s="7">
        <v>95720716</v>
      </c>
      <c r="J3780" s="6" t="s">
        <v>2819</v>
      </c>
      <c r="K3780" s="6" t="s">
        <v>1403</v>
      </c>
      <c r="L3780" s="6" t="s">
        <v>4923</v>
      </c>
      <c r="M3780" s="6">
        <v>216032</v>
      </c>
      <c r="N3780" s="6">
        <v>2759</v>
      </c>
      <c r="O3780" s="6" t="s">
        <v>4924</v>
      </c>
      <c r="P3780" s="6">
        <v>0</v>
      </c>
      <c r="Q3780" s="6" t="s">
        <v>4925</v>
      </c>
      <c r="R3780" s="6" t="s">
        <v>4926</v>
      </c>
      <c r="S3780" s="6">
        <v>640</v>
      </c>
      <c r="T3780" s="6" t="s">
        <v>37</v>
      </c>
      <c r="U3780" s="6" t="s">
        <v>38</v>
      </c>
      <c r="V3780" s="6" t="s">
        <v>585</v>
      </c>
      <c r="W3780" s="7">
        <v>40000000</v>
      </c>
      <c r="X3780" s="6">
        <v>2012</v>
      </c>
      <c r="Y3780" s="6">
        <v>1000</v>
      </c>
      <c r="Z3780" s="6">
        <v>7.4</v>
      </c>
      <c r="AA3780" s="6">
        <v>1.85</v>
      </c>
      <c r="AB3780" s="6">
        <v>39000</v>
      </c>
      <c r="AC3780" s="7">
        <f>Table13[[#This Row],[gross]]-Table13[[#This Row],[budget]]</f>
        <v>55720716</v>
      </c>
    </row>
    <row r="3781" spans="1:29" ht="12.75">
      <c r="A3781" s="6" t="s">
        <v>28</v>
      </c>
      <c r="B3781" s="6" t="s">
        <v>6573</v>
      </c>
      <c r="C3781" s="6">
        <v>81</v>
      </c>
      <c r="D3781" s="6">
        <v>116</v>
      </c>
      <c r="E3781" s="6">
        <v>52</v>
      </c>
      <c r="F3781" s="6">
        <v>102</v>
      </c>
      <c r="G3781" s="6" t="s">
        <v>9259</v>
      </c>
      <c r="H3781" s="6">
        <v>624</v>
      </c>
      <c r="I3781" s="7">
        <v>1980338</v>
      </c>
      <c r="J3781" s="6" t="s">
        <v>17900</v>
      </c>
      <c r="K3781" s="6" t="s">
        <v>2207</v>
      </c>
      <c r="L3781" s="6" t="s">
        <v>17901</v>
      </c>
      <c r="M3781" s="6">
        <v>12366</v>
      </c>
      <c r="N3781" s="6">
        <v>1209</v>
      </c>
      <c r="O3781" s="6" t="s">
        <v>13528</v>
      </c>
      <c r="P3781" s="6">
        <v>2</v>
      </c>
      <c r="Q3781" s="6" t="s">
        <v>17902</v>
      </c>
      <c r="R3781" s="6" t="s">
        <v>17903</v>
      </c>
      <c r="S3781" s="6">
        <v>151</v>
      </c>
      <c r="T3781" s="6" t="s">
        <v>37</v>
      </c>
      <c r="U3781" s="6" t="s">
        <v>38</v>
      </c>
      <c r="V3781" s="6" t="s">
        <v>585</v>
      </c>
      <c r="W3781" s="7">
        <v>5000000</v>
      </c>
      <c r="X3781" s="6">
        <v>1998</v>
      </c>
      <c r="Y3781" s="6">
        <v>385</v>
      </c>
      <c r="Z3781" s="6">
        <v>7</v>
      </c>
      <c r="AA3781" s="6">
        <v>1.85</v>
      </c>
      <c r="AB3781" s="6">
        <v>507</v>
      </c>
      <c r="AC3781" s="7">
        <f>Table13[[#This Row],[gross]]-Table13[[#This Row],[budget]]</f>
        <v>-3019662</v>
      </c>
    </row>
    <row r="3782" spans="1:29" ht="12.75">
      <c r="A3782" s="6" t="s">
        <v>28</v>
      </c>
      <c r="B3782" s="6" t="s">
        <v>685</v>
      </c>
      <c r="C3782" s="6">
        <v>377</v>
      </c>
      <c r="D3782" s="6">
        <v>162</v>
      </c>
      <c r="E3782" s="6">
        <v>21000</v>
      </c>
      <c r="F3782" s="6">
        <v>495</v>
      </c>
      <c r="G3782" s="6" t="s">
        <v>373</v>
      </c>
      <c r="H3782" s="6">
        <v>21000</v>
      </c>
      <c r="I3782" s="7">
        <v>33048353</v>
      </c>
      <c r="J3782" s="6" t="s">
        <v>2518</v>
      </c>
      <c r="K3782" s="6" t="s">
        <v>97</v>
      </c>
      <c r="L3782" s="6" t="s">
        <v>2519</v>
      </c>
      <c r="M3782" s="6">
        <v>301279</v>
      </c>
      <c r="N3782" s="6">
        <v>36928</v>
      </c>
      <c r="O3782" s="6" t="s">
        <v>2520</v>
      </c>
      <c r="P3782" s="6">
        <v>0</v>
      </c>
      <c r="Q3782" s="6" t="s">
        <v>2521</v>
      </c>
      <c r="R3782" s="6" t="s">
        <v>2522</v>
      </c>
      <c r="S3782" s="6">
        <v>589</v>
      </c>
      <c r="T3782" s="6" t="s">
        <v>37</v>
      </c>
      <c r="U3782" s="6" t="s">
        <v>38</v>
      </c>
      <c r="V3782" s="6" t="s">
        <v>585</v>
      </c>
      <c r="W3782" s="7">
        <v>65000000</v>
      </c>
      <c r="X3782" s="6">
        <v>2007</v>
      </c>
      <c r="Y3782" s="6">
        <v>15000</v>
      </c>
      <c r="Z3782" s="6">
        <v>7.7</v>
      </c>
      <c r="AA3782" s="6">
        <v>2.35</v>
      </c>
      <c r="AB3782" s="6">
        <v>12000</v>
      </c>
      <c r="AC3782" s="7">
        <f>Table13[[#This Row],[gross]]-Table13[[#This Row],[budget]]</f>
        <v>-31951647</v>
      </c>
    </row>
    <row r="3783" spans="1:29" ht="12.75">
      <c r="A3783" s="6" t="s">
        <v>28</v>
      </c>
      <c r="B3783" s="6" t="s">
        <v>4212</v>
      </c>
      <c r="C3783" s="6">
        <v>445</v>
      </c>
      <c r="D3783" s="6">
        <v>88</v>
      </c>
      <c r="E3783" s="6">
        <v>181</v>
      </c>
      <c r="F3783" s="6">
        <v>11</v>
      </c>
      <c r="G3783" s="6" t="s">
        <v>547</v>
      </c>
      <c r="H3783" s="6">
        <v>15000</v>
      </c>
      <c r="I3783" s="7">
        <v>75590286</v>
      </c>
      <c r="J3783" s="6" t="s">
        <v>10194</v>
      </c>
      <c r="K3783" s="6" t="s">
        <v>182</v>
      </c>
      <c r="L3783" s="6" t="s">
        <v>10195</v>
      </c>
      <c r="M3783" s="6">
        <v>386217</v>
      </c>
      <c r="N3783" s="6">
        <v>28011</v>
      </c>
      <c r="O3783" s="6" t="s">
        <v>10196</v>
      </c>
      <c r="P3783" s="6">
        <v>4</v>
      </c>
      <c r="Q3783" s="6" t="s">
        <v>10197</v>
      </c>
      <c r="R3783" s="6" t="s">
        <v>10198</v>
      </c>
      <c r="S3783" s="6">
        <v>553</v>
      </c>
      <c r="T3783" s="6" t="s">
        <v>37</v>
      </c>
      <c r="U3783" s="6" t="s">
        <v>38</v>
      </c>
      <c r="V3783" s="6" t="s">
        <v>585</v>
      </c>
      <c r="W3783" s="7">
        <v>23600000</v>
      </c>
      <c r="X3783" s="6">
        <v>2009</v>
      </c>
      <c r="Y3783" s="6">
        <v>13000</v>
      </c>
      <c r="Z3783" s="6">
        <v>7.7</v>
      </c>
      <c r="AA3783" s="6">
        <v>2.35</v>
      </c>
      <c r="AB3783" s="6">
        <v>26000</v>
      </c>
      <c r="AC3783" s="7">
        <f>Table13[[#This Row],[gross]]-Table13[[#This Row],[budget]]</f>
        <v>51990286</v>
      </c>
    </row>
    <row r="3784" spans="1:29" ht="12.75">
      <c r="A3784" s="6" t="s">
        <v>28</v>
      </c>
      <c r="B3784" s="6" t="s">
        <v>1627</v>
      </c>
      <c r="C3784" s="6">
        <v>178</v>
      </c>
      <c r="D3784" s="6">
        <v>102</v>
      </c>
      <c r="E3784" s="6">
        <v>153</v>
      </c>
      <c r="F3784" s="6">
        <v>269</v>
      </c>
      <c r="G3784" s="6" t="s">
        <v>2716</v>
      </c>
      <c r="H3784" s="6">
        <v>3000</v>
      </c>
      <c r="I3784" s="7">
        <v>80360866</v>
      </c>
      <c r="J3784" s="6" t="s">
        <v>2717</v>
      </c>
      <c r="K3784" s="6" t="s">
        <v>982</v>
      </c>
      <c r="L3784" s="6" t="s">
        <v>2718</v>
      </c>
      <c r="M3784" s="6">
        <v>44662</v>
      </c>
      <c r="N3784" s="6">
        <v>5392</v>
      </c>
      <c r="O3784" s="6" t="s">
        <v>2719</v>
      </c>
      <c r="P3784" s="6">
        <v>1</v>
      </c>
      <c r="Q3784" s="6" t="s">
        <v>2720</v>
      </c>
      <c r="R3784" s="6" t="s">
        <v>2721</v>
      </c>
      <c r="S3784" s="6">
        <v>127</v>
      </c>
      <c r="T3784" s="6" t="s">
        <v>37</v>
      </c>
      <c r="U3784" s="6" t="s">
        <v>38</v>
      </c>
      <c r="V3784" s="6" t="s">
        <v>95</v>
      </c>
      <c r="W3784" s="7">
        <v>80000000</v>
      </c>
      <c r="X3784" s="6">
        <v>2011</v>
      </c>
      <c r="Y3784" s="6">
        <v>1000</v>
      </c>
      <c r="Z3784" s="6">
        <v>5.2</v>
      </c>
      <c r="AA3784" s="6">
        <v>2.35</v>
      </c>
      <c r="AB3784" s="6">
        <v>0</v>
      </c>
      <c r="AC3784" s="7">
        <f>Table13[[#This Row],[gross]]-Table13[[#This Row],[budget]]</f>
        <v>360866</v>
      </c>
    </row>
    <row r="3785" spans="1:29" ht="12.75">
      <c r="A3785" s="6" t="s">
        <v>28</v>
      </c>
      <c r="B3785" s="6" t="s">
        <v>2112</v>
      </c>
      <c r="C3785" s="6">
        <v>226</v>
      </c>
      <c r="D3785" s="6">
        <v>102</v>
      </c>
      <c r="E3785" s="6">
        <v>0</v>
      </c>
      <c r="F3785" s="6">
        <v>1000</v>
      </c>
      <c r="G3785" s="6" t="s">
        <v>1249</v>
      </c>
      <c r="H3785" s="6">
        <v>14000</v>
      </c>
      <c r="I3785" s="7">
        <v>28837115</v>
      </c>
      <c r="J3785" s="6" t="s">
        <v>1671</v>
      </c>
      <c r="K3785" s="6" t="s">
        <v>1972</v>
      </c>
      <c r="L3785" s="6" t="s">
        <v>5473</v>
      </c>
      <c r="M3785" s="6">
        <v>34964</v>
      </c>
      <c r="N3785" s="6">
        <v>24107</v>
      </c>
      <c r="O3785" s="6" t="s">
        <v>1377</v>
      </c>
      <c r="P3785" s="6">
        <v>4</v>
      </c>
      <c r="Q3785" s="6" t="s">
        <v>5474</v>
      </c>
      <c r="R3785" s="6" t="s">
        <v>5475</v>
      </c>
      <c r="S3785" s="6">
        <v>150</v>
      </c>
      <c r="T3785" s="6" t="s">
        <v>37</v>
      </c>
      <c r="U3785" s="6" t="s">
        <v>38</v>
      </c>
      <c r="V3785" s="6" t="s">
        <v>39</v>
      </c>
      <c r="W3785" s="7">
        <v>50000000</v>
      </c>
      <c r="X3785" s="6">
        <v>2016</v>
      </c>
      <c r="Y3785" s="6">
        <v>8000</v>
      </c>
      <c r="Z3785" s="6">
        <v>4.8</v>
      </c>
      <c r="AA3785" s="6">
        <v>2.35</v>
      </c>
      <c r="AB3785" s="6">
        <v>28000</v>
      </c>
      <c r="AC3785" s="7">
        <f>Table13[[#This Row],[gross]]-Table13[[#This Row],[budget]]</f>
        <v>-21162885</v>
      </c>
    </row>
    <row r="3786" spans="1:29" ht="12.75">
      <c r="A3786" s="6" t="s">
        <v>28</v>
      </c>
      <c r="B3786" s="6" t="s">
        <v>2112</v>
      </c>
      <c r="C3786" s="6">
        <v>135</v>
      </c>
      <c r="D3786" s="6">
        <v>90</v>
      </c>
      <c r="E3786" s="6">
        <v>0</v>
      </c>
      <c r="F3786" s="6">
        <v>8000</v>
      </c>
      <c r="G3786" s="6" t="s">
        <v>226</v>
      </c>
      <c r="H3786" s="6">
        <v>14000</v>
      </c>
      <c r="I3786" s="7">
        <v>45162741</v>
      </c>
      <c r="J3786" s="6" t="s">
        <v>1671</v>
      </c>
      <c r="K3786" s="6" t="s">
        <v>1972</v>
      </c>
      <c r="L3786" s="6" t="s">
        <v>8917</v>
      </c>
      <c r="M3786" s="6">
        <v>201084</v>
      </c>
      <c r="N3786" s="6">
        <v>34565</v>
      </c>
      <c r="O3786" s="6" t="s">
        <v>1249</v>
      </c>
      <c r="P3786" s="6">
        <v>0</v>
      </c>
      <c r="Q3786" s="6" t="s">
        <v>8918</v>
      </c>
      <c r="R3786" s="6" t="s">
        <v>8919</v>
      </c>
      <c r="S3786" s="6">
        <v>523</v>
      </c>
      <c r="T3786" s="6" t="s">
        <v>37</v>
      </c>
      <c r="U3786" s="6" t="s">
        <v>767</v>
      </c>
      <c r="V3786" s="6" t="s">
        <v>39</v>
      </c>
      <c r="W3786" s="7">
        <v>28000000</v>
      </c>
      <c r="X3786" s="6">
        <v>2001</v>
      </c>
      <c r="Y3786" s="6">
        <v>10000</v>
      </c>
      <c r="Z3786" s="6">
        <v>6.6</v>
      </c>
      <c r="AA3786" s="6">
        <v>2.35</v>
      </c>
      <c r="AB3786" s="6">
        <v>0</v>
      </c>
      <c r="AC3786" s="7">
        <f>Table13[[#This Row],[gross]]-Table13[[#This Row],[budget]]</f>
        <v>17162741</v>
      </c>
    </row>
    <row r="3787" spans="1:29" ht="12.75">
      <c r="A3787" s="6" t="s">
        <v>28</v>
      </c>
      <c r="B3787" s="6" t="s">
        <v>5111</v>
      </c>
      <c r="C3787" s="6">
        <v>63</v>
      </c>
      <c r="D3787" s="6">
        <v>83</v>
      </c>
      <c r="E3787" s="6">
        <v>12</v>
      </c>
      <c r="F3787" s="6">
        <v>690</v>
      </c>
      <c r="G3787" s="6" t="s">
        <v>904</v>
      </c>
      <c r="H3787" s="6">
        <v>2000</v>
      </c>
      <c r="I3787" s="7">
        <v>11631245</v>
      </c>
      <c r="J3787" s="6" t="s">
        <v>7677</v>
      </c>
      <c r="K3787" s="6" t="s">
        <v>4371</v>
      </c>
      <c r="L3787" s="6" t="s">
        <v>7678</v>
      </c>
      <c r="M3787" s="6">
        <v>15015</v>
      </c>
      <c r="N3787" s="6">
        <v>5022</v>
      </c>
      <c r="O3787" s="6" t="s">
        <v>6256</v>
      </c>
      <c r="P3787" s="6">
        <v>5</v>
      </c>
      <c r="Q3787" s="6" t="s">
        <v>7679</v>
      </c>
      <c r="R3787" s="6" t="s">
        <v>7680</v>
      </c>
      <c r="S3787" s="6">
        <v>113</v>
      </c>
      <c r="T3787" s="6" t="s">
        <v>37</v>
      </c>
      <c r="U3787" s="6" t="s">
        <v>38</v>
      </c>
      <c r="V3787" s="6" t="s">
        <v>95</v>
      </c>
      <c r="W3787" s="7">
        <v>35000000</v>
      </c>
      <c r="X3787" s="6">
        <v>2006</v>
      </c>
      <c r="Y3787" s="6">
        <v>826</v>
      </c>
      <c r="Z3787" s="6">
        <v>4.2</v>
      </c>
      <c r="AA3787" s="6">
        <v>1.85</v>
      </c>
      <c r="AB3787" s="6">
        <v>494</v>
      </c>
      <c r="AC3787" s="7">
        <f>Table13[[#This Row],[gross]]-Table13[[#This Row],[budget]]</f>
        <v>-23368755</v>
      </c>
    </row>
    <row r="3788" spans="1:29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</row>
    <row r="3789" spans="1:2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</row>
    <row r="3790" spans="1:29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</row>
    <row r="3791" spans="1:29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</row>
    <row r="3792" spans="1:29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</row>
    <row r="3793" spans="1:28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</row>
    <row r="3794" spans="1:28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</row>
    <row r="3795" spans="1:28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</row>
    <row r="3796" spans="1:28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</row>
    <row r="3797" spans="1:28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</row>
    <row r="3798" spans="1:2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</row>
    <row r="3799" spans="1:28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</row>
    <row r="3800" spans="1:28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</row>
    <row r="3801" spans="1:28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</row>
    <row r="3802" spans="1:28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</row>
    <row r="3803" spans="1:28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</row>
    <row r="3804" spans="1:28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</row>
    <row r="3805" spans="1:28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</row>
    <row r="3806" spans="1:28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</row>
    <row r="3807" spans="1:28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</row>
    <row r="3808" spans="1:2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</row>
    <row r="3809" spans="1:28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</row>
    <row r="3810" spans="1:28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</row>
    <row r="3811" spans="1:28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</row>
    <row r="3812" spans="1:28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</row>
    <row r="3813" spans="1:28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</row>
    <row r="3814" spans="1:28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</row>
    <row r="3815" spans="1:28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</row>
    <row r="3816" spans="1:28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</row>
    <row r="3817" spans="1:28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</row>
    <row r="3818" spans="1:2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</row>
    <row r="3819" spans="1:28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</row>
    <row r="3820" spans="1:28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</row>
    <row r="3821" spans="1:28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</row>
    <row r="3822" spans="1:28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</row>
    <row r="3823" spans="1:28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</row>
    <row r="3824" spans="1:28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</row>
    <row r="3825" spans="1:28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</row>
    <row r="3826" spans="1:28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</row>
    <row r="3827" spans="1:28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</row>
    <row r="3828" spans="1: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</row>
    <row r="3829" spans="1:28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</row>
    <row r="3830" spans="1:28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</row>
    <row r="3831" spans="1:28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</row>
    <row r="3832" spans="1:28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</row>
    <row r="3833" spans="1:28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</row>
    <row r="3834" spans="1:28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</row>
    <row r="3835" spans="1:28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</row>
    <row r="3836" spans="1:28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</row>
    <row r="3837" spans="1:28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</row>
    <row r="3838" spans="1:2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</row>
    <row r="3839" spans="1:28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</row>
    <row r="3840" spans="1:28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</row>
    <row r="3841" spans="1:28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</row>
    <row r="3842" spans="1:28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</row>
    <row r="3843" spans="1:28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</row>
    <row r="3844" spans="1:28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</row>
    <row r="3845" spans="1:28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</row>
    <row r="3846" spans="1:28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</row>
    <row r="3847" spans="1:28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</row>
    <row r="3848" spans="1:2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</row>
    <row r="3849" spans="1:28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</row>
    <row r="3850" spans="1:28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</row>
    <row r="3851" spans="1:28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</row>
    <row r="3852" spans="1:28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</row>
    <row r="3853" spans="1:28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</row>
    <row r="3854" spans="1:28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</row>
    <row r="3855" spans="1:28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</row>
    <row r="3856" spans="1:28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</row>
    <row r="3857" spans="1:28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</row>
    <row r="3858" spans="1:2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</row>
    <row r="3859" spans="1:28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</row>
    <row r="3860" spans="1:28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</row>
    <row r="3861" spans="1:28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</row>
    <row r="3862" spans="1:28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</row>
    <row r="3863" spans="1:28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</row>
    <row r="3864" spans="1:28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</row>
    <row r="3865" spans="1:28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</row>
    <row r="3866" spans="1:28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</row>
    <row r="3867" spans="1:28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</row>
    <row r="3868" spans="1:2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</row>
    <row r="3869" spans="1:28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</row>
    <row r="3870" spans="1:28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</row>
    <row r="3871" spans="1:28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</row>
    <row r="3872" spans="1:28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</row>
    <row r="3873" spans="1:28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</row>
    <row r="3874" spans="1:28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</row>
    <row r="3875" spans="1:28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</row>
    <row r="3876" spans="1:28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</row>
    <row r="3877" spans="1:28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</row>
    <row r="3878" spans="1:2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</row>
    <row r="3879" spans="1:28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</row>
    <row r="3880" spans="1:28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</row>
    <row r="3881" spans="1:28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</row>
    <row r="3882" spans="1:28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</row>
    <row r="3883" spans="1:28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</row>
    <row r="3884" spans="1:28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</row>
    <row r="3885" spans="1:28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</row>
    <row r="3886" spans="1:28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</row>
    <row r="3887" spans="1:28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</row>
    <row r="3888" spans="1:2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Stan Pereira</cp:lastModifiedBy>
  <cp:revision/>
  <dcterms:created xsi:type="dcterms:W3CDTF">2023-11-07T04:07:46Z</dcterms:created>
  <dcterms:modified xsi:type="dcterms:W3CDTF">2023-12-13T15:28:16Z</dcterms:modified>
  <cp:category/>
  <cp:contentStatus/>
</cp:coreProperties>
</file>